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app.xml" Type="http://schemas.openxmlformats.org/officeDocument/2006/relationships/extended-properties"/><Relationship Id="rId3" Target="docProps/core.xml" Type="http://schemas.openxmlformats.org/package/2006/relationships/metadata/core-properties"/></Relationships>
</file>

<file path=xl/workbook.xml><?xml version="1.0" encoding="utf-8"?>
<workbook xmlns="http://schemas.openxmlformats.org/spreadsheetml/2006/main" xmlns:r="http://schemas.openxmlformats.org/officeDocument/2006/relationships">
  <workbookPr date1904="false"/>
  <bookViews>
    <workbookView activeTab="0"/>
  </bookViews>
  <sheets>
    <sheet name="IATE2 Export" r:id="rId3" sheetId="1"/>
  </sheets>
</workbook>
</file>

<file path=xl/sharedStrings.xml><?xml version="1.0" encoding="utf-8"?>
<sst xmlns="http://schemas.openxmlformats.org/spreadsheetml/2006/main" count="0" uniqueCount="0"/>
</file>

<file path=xl/styles.xml><?xml version="1.0" encoding="utf-8"?>
<styleSheet xmlns="http://schemas.openxmlformats.org/spreadsheetml/2006/main">
  <numFmts count="0"/>
  <fonts count="2">
    <font>
      <sz val="11.0"/>
      <color indexed="8"/>
      <name val="Calibri"/>
      <family val="2"/>
      <scheme val="minor"/>
    </font>
    <font>
      <name val="Calibri"/>
      <sz val="11.0"/>
      <u val="single"/>
      <color indexed="12"/>
    </font>
  </fonts>
  <fills count="4">
    <fill>
      <patternFill patternType="none"/>
    </fill>
    <fill>
      <patternFill patternType="darkGray"/>
    </fill>
    <fill>
      <patternFill patternType="none">
        <fgColor indexed="10"/>
      </patternFill>
    </fill>
    <fill>
      <patternFill patternType="solid">
        <fgColor indexed="10"/>
      </patternFill>
    </fill>
  </fills>
  <borders count="1">
    <border>
      <left/>
      <right/>
      <top/>
      <bottom/>
      <diagonal/>
    </border>
  </borders>
  <cellStyleXfs count="1">
    <xf numFmtId="0" fontId="0" fillId="0" borderId="0"/>
  </cellStyleXfs>
  <cellXfs count="4">
    <xf numFmtId="0" fontId="0" fillId="0" borderId="0" xfId="0"/>
    <xf numFmtId="0" fontId="1" fillId="0" borderId="0" xfId="0" applyFont="true"/>
    <xf numFmtId="0" fontId="0" fillId="0" borderId="0" xfId="0">
      <alignment wrapText="true"/>
    </xf>
    <xf numFmtId="0" fontId="0" fillId="3" borderId="0" xfId="0" applyFill="true"/>
  </cellXfs>
</styleSheet>
</file>

<file path=xl/_rels/workbook.xml.rels><?xml version="1.0" encoding="UTF-8" standalone="no"?><Relationships xmlns="http://schemas.openxmlformats.org/package/2006/relationships"><Relationship Id="rId1" Target="sharedStrings.xml" Type="http://schemas.openxmlformats.org/officeDocument/2006/relationships/sharedStrings"/><Relationship Id="rId2" Target="styles.xml" Type="http://schemas.openxmlformats.org/officeDocument/2006/relationships/styles"/><Relationship Id="rId3" Target="worksheets/sheet1.xml" Type="http://schemas.openxmlformats.org/officeDocument/2006/relationships/worksheet"/></Relationships>
</file>

<file path=xl/worksheets/sheet1.xml><?xml version="1.0" encoding="utf-8"?>
<worksheet xmlns="http://schemas.openxmlformats.org/spreadsheetml/2006/main">
  <dimension ref="A1"/>
  <sheetViews>
    <sheetView workbookViewId="0" tabSelected="true"/>
  </sheetViews>
  <sheetFormatPr defaultRowHeight="15.0"/>
  <sheetData>
    <row r="1">
      <c r="A1" t="inlineStr">
        <is>
          <t>E_ID</t>
        </is>
      </c>
      <c r="B1" t="inlineStr">
        <is>
          <t>E_DOMAINS</t>
        </is>
      </c>
      <c r="C1" t="inlineStr">
        <is>
          <t>E_FULL_DOMAINS</t>
        </is>
      </c>
      <c r="D1" t="inlineStr">
        <is>
          <t>BG</t>
        </is>
      </c>
      <c r="E1" t="inlineStr">
        <is>
          <t>RELIABILITY_BG</t>
        </is>
      </c>
      <c r="F1" t="inlineStr">
        <is>
          <t>EVALUATION_BG</t>
        </is>
      </c>
      <c r="G1" t="inlineStr">
        <is>
          <t>DEFINITION_BG</t>
        </is>
      </c>
      <c r="H1" t="inlineStr">
        <is>
          <t>CS</t>
        </is>
      </c>
      <c r="I1" t="inlineStr">
        <is>
          <t>RELIABILITY_CS</t>
        </is>
      </c>
      <c r="J1" t="inlineStr">
        <is>
          <t>EVALUATION_CS</t>
        </is>
      </c>
      <c r="K1" t="inlineStr">
        <is>
          <t>DEFINITION_CS</t>
        </is>
      </c>
      <c r="L1" t="inlineStr">
        <is>
          <t>DA</t>
        </is>
      </c>
      <c r="M1" t="inlineStr">
        <is>
          <t>RELIABILITY_DA</t>
        </is>
      </c>
      <c r="N1" t="inlineStr">
        <is>
          <t>EVALUATION_DA</t>
        </is>
      </c>
      <c r="O1" t="inlineStr">
        <is>
          <t>DEFINITION_DA</t>
        </is>
      </c>
      <c r="P1" t="inlineStr">
        <is>
          <t>DE</t>
        </is>
      </c>
      <c r="Q1" t="inlineStr">
        <is>
          <t>RELIABILITY_DE</t>
        </is>
      </c>
      <c r="R1" t="inlineStr">
        <is>
          <t>EVALUATION_DE</t>
        </is>
      </c>
      <c r="S1" t="inlineStr">
        <is>
          <t>DEFINITION_DE</t>
        </is>
      </c>
      <c r="T1" t="inlineStr">
        <is>
          <t>EL</t>
        </is>
      </c>
      <c r="U1" t="inlineStr">
        <is>
          <t>RELIABILITY_EL</t>
        </is>
      </c>
      <c r="V1" t="inlineStr">
        <is>
          <t>EVALUATION_EL</t>
        </is>
      </c>
      <c r="W1" t="inlineStr">
        <is>
          <t>DEFINITION_EL</t>
        </is>
      </c>
      <c r="X1" t="inlineStr">
        <is>
          <t>EN</t>
        </is>
      </c>
      <c r="Y1" t="inlineStr">
        <is>
          <t>RELIABILITY_EN</t>
        </is>
      </c>
      <c r="Z1" t="inlineStr">
        <is>
          <t>EVALUATION_EN</t>
        </is>
      </c>
      <c r="AA1" t="inlineStr">
        <is>
          <t>DEFINITION_EN</t>
        </is>
      </c>
      <c r="AB1" t="inlineStr">
        <is>
          <t>ES</t>
        </is>
      </c>
      <c r="AC1" t="inlineStr">
        <is>
          <t>RELIABILITY_ES</t>
        </is>
      </c>
      <c r="AD1" t="inlineStr">
        <is>
          <t>EVALUATION_ES</t>
        </is>
      </c>
      <c r="AE1" t="inlineStr">
        <is>
          <t>DEFINITION_ES</t>
        </is>
      </c>
      <c r="AF1" t="inlineStr">
        <is>
          <t>ET</t>
        </is>
      </c>
      <c r="AG1" t="inlineStr">
        <is>
          <t>RELIABILITY_ET</t>
        </is>
      </c>
      <c r="AH1" t="inlineStr">
        <is>
          <t>EVALUATION_ET</t>
        </is>
      </c>
      <c r="AI1" t="inlineStr">
        <is>
          <t>DEFINITION_ET</t>
        </is>
      </c>
      <c r="AJ1" t="inlineStr">
        <is>
          <t>FI</t>
        </is>
      </c>
      <c r="AK1" t="inlineStr">
        <is>
          <t>RELIABILITY_FI</t>
        </is>
      </c>
      <c r="AL1" t="inlineStr">
        <is>
          <t>EVALUATION_FI</t>
        </is>
      </c>
      <c r="AM1" t="inlineStr">
        <is>
          <t>DEFINITION_FI</t>
        </is>
      </c>
      <c r="AN1" t="inlineStr">
        <is>
          <t>FR</t>
        </is>
      </c>
      <c r="AO1" t="inlineStr">
        <is>
          <t>RELIABILITY_FR</t>
        </is>
      </c>
      <c r="AP1" t="inlineStr">
        <is>
          <t>EVALUATION_FR</t>
        </is>
      </c>
      <c r="AQ1" t="inlineStr">
        <is>
          <t>DEFINITION_FR</t>
        </is>
      </c>
      <c r="AR1" t="inlineStr">
        <is>
          <t>GA</t>
        </is>
      </c>
      <c r="AS1" t="inlineStr">
        <is>
          <t>RELIABILITY_GA</t>
        </is>
      </c>
      <c r="AT1" t="inlineStr">
        <is>
          <t>EVALUATION_GA</t>
        </is>
      </c>
      <c r="AU1" t="inlineStr">
        <is>
          <t>DEFINITION_GA</t>
        </is>
      </c>
      <c r="AV1" t="inlineStr">
        <is>
          <t>HR</t>
        </is>
      </c>
      <c r="AW1" t="inlineStr">
        <is>
          <t>RELIABILITY_HR</t>
        </is>
      </c>
      <c r="AX1" t="inlineStr">
        <is>
          <t>EVALUATION_HR</t>
        </is>
      </c>
      <c r="AY1" t="inlineStr">
        <is>
          <t>DEFINITION_HR</t>
        </is>
      </c>
      <c r="AZ1" t="inlineStr">
        <is>
          <t>HU</t>
        </is>
      </c>
      <c r="BA1" t="inlineStr">
        <is>
          <t>RELIABILITY_HU</t>
        </is>
      </c>
      <c r="BB1" t="inlineStr">
        <is>
          <t>EVALUATION_HU</t>
        </is>
      </c>
      <c r="BC1" t="inlineStr">
        <is>
          <t>DEFINITION_HU</t>
        </is>
      </c>
      <c r="BD1" t="inlineStr">
        <is>
          <t>IT</t>
        </is>
      </c>
      <c r="BE1" t="inlineStr">
        <is>
          <t>RELIABILITY_IT</t>
        </is>
      </c>
      <c r="BF1" t="inlineStr">
        <is>
          <t>EVALUATION_IT</t>
        </is>
      </c>
      <c r="BG1" t="inlineStr">
        <is>
          <t>DEFINITION_IT</t>
        </is>
      </c>
      <c r="BH1" t="inlineStr">
        <is>
          <t>LT</t>
        </is>
      </c>
      <c r="BI1" t="inlineStr">
        <is>
          <t>RELIABILITY_LT</t>
        </is>
      </c>
      <c r="BJ1" t="inlineStr">
        <is>
          <t>EVALUATION_LT</t>
        </is>
      </c>
      <c r="BK1" t="inlineStr">
        <is>
          <t>DEFINITION_LT</t>
        </is>
      </c>
      <c r="BL1" t="inlineStr">
        <is>
          <t>LV</t>
        </is>
      </c>
      <c r="BM1" t="inlineStr">
        <is>
          <t>RELIABILITY_LV</t>
        </is>
      </c>
      <c r="BN1" t="inlineStr">
        <is>
          <t>EVALUATION_LV</t>
        </is>
      </c>
      <c r="BO1" t="inlineStr">
        <is>
          <t>DEFINITION_LV</t>
        </is>
      </c>
      <c r="BP1" t="inlineStr">
        <is>
          <t>MT</t>
        </is>
      </c>
      <c r="BQ1" t="inlineStr">
        <is>
          <t>RELIABILITY_MT</t>
        </is>
      </c>
      <c r="BR1" t="inlineStr">
        <is>
          <t>EVALUATION_MT</t>
        </is>
      </c>
      <c r="BS1" t="inlineStr">
        <is>
          <t>DEFINITION_MT</t>
        </is>
      </c>
      <c r="BT1" t="inlineStr">
        <is>
          <t>NL</t>
        </is>
      </c>
      <c r="BU1" t="inlineStr">
        <is>
          <t>RELIABILITY_NL</t>
        </is>
      </c>
      <c r="BV1" t="inlineStr">
        <is>
          <t>EVALUATION_NL</t>
        </is>
      </c>
      <c r="BW1" t="inlineStr">
        <is>
          <t>DEFINITION_NL</t>
        </is>
      </c>
      <c r="BX1" t="inlineStr">
        <is>
          <t>PL</t>
        </is>
      </c>
      <c r="BY1" t="inlineStr">
        <is>
          <t>RELIABILITY_PL</t>
        </is>
      </c>
      <c r="BZ1" t="inlineStr">
        <is>
          <t>EVALUATION_PL</t>
        </is>
      </c>
      <c r="CA1" t="inlineStr">
        <is>
          <t>DEFINITION_PL</t>
        </is>
      </c>
      <c r="CB1" t="inlineStr">
        <is>
          <t>PT</t>
        </is>
      </c>
      <c r="CC1" t="inlineStr">
        <is>
          <t>RELIABILITY_PT</t>
        </is>
      </c>
      <c r="CD1" t="inlineStr">
        <is>
          <t>EVALUATION_PT</t>
        </is>
      </c>
      <c r="CE1" t="inlineStr">
        <is>
          <t>DEFINITION_PT</t>
        </is>
      </c>
      <c r="CF1" t="inlineStr">
        <is>
          <t>RO</t>
        </is>
      </c>
      <c r="CG1" t="inlineStr">
        <is>
          <t>RELIABILITY_RO</t>
        </is>
      </c>
      <c r="CH1" t="inlineStr">
        <is>
          <t>EVALUATION_RO</t>
        </is>
      </c>
      <c r="CI1" t="inlineStr">
        <is>
          <t>DEFINITION_RO</t>
        </is>
      </c>
      <c r="CJ1" t="inlineStr">
        <is>
          <t>SK</t>
        </is>
      </c>
      <c r="CK1" t="inlineStr">
        <is>
          <t>RELIABILITY_SK</t>
        </is>
      </c>
      <c r="CL1" t="inlineStr">
        <is>
          <t>EVALUATION_SK</t>
        </is>
      </c>
      <c r="CM1" t="inlineStr">
        <is>
          <t>DEFINITION_SK</t>
        </is>
      </c>
      <c r="CN1" t="inlineStr">
        <is>
          <t>SL</t>
        </is>
      </c>
      <c r="CO1" t="inlineStr">
        <is>
          <t>RELIABILITY_SL</t>
        </is>
      </c>
      <c r="CP1" t="inlineStr">
        <is>
          <t>EVALUATION_SL</t>
        </is>
      </c>
      <c r="CQ1" t="inlineStr">
        <is>
          <t>DEFINITION_SL</t>
        </is>
      </c>
      <c r="CR1" t="inlineStr">
        <is>
          <t>SV</t>
        </is>
      </c>
      <c r="CS1" t="inlineStr">
        <is>
          <t>RELIABILITY_SV</t>
        </is>
      </c>
      <c r="CT1" t="inlineStr">
        <is>
          <t>EVALUATION_SV</t>
        </is>
      </c>
      <c r="CU1" t="inlineStr">
        <is>
          <t>DEFINITION_SV</t>
        </is>
      </c>
    </row>
    <row r="2">
      <c r="A2" s="1" t="str">
        <f>HYPERLINK("https://iate.europa.eu/entry/result/3628734/all", "3628734")</f>
        <v>3628734</v>
      </c>
      <c r="B2" t="inlineStr">
        <is>
          <t>FINANCE;EDUCATION AND COMMUNICATIONS</t>
        </is>
      </c>
      <c r="C2" t="inlineStr">
        <is>
          <t>FINANCE|financial institutions and credit;EDUCATION AND COMMUNICATIONS|information technology and data processing</t>
        </is>
      </c>
      <c r="D2" t="inlineStr">
        <is>
          <t/>
        </is>
      </c>
      <c r="E2" t="inlineStr">
        <is>
          <t/>
        </is>
      </c>
      <c r="F2" t="inlineStr">
        <is>
          <t/>
        </is>
      </c>
      <c r="G2" t="inlineStr">
        <is>
          <t/>
        </is>
      </c>
      <c r="H2" t="inlineStr">
        <is>
          <t/>
        </is>
      </c>
      <c r="I2" t="inlineStr">
        <is>
          <t/>
        </is>
      </c>
      <c r="J2" t="inlineStr">
        <is>
          <t/>
        </is>
      </c>
      <c r="K2" t="inlineStr">
        <is>
          <t/>
        </is>
      </c>
      <c r="L2" t="inlineStr">
        <is>
          <t/>
        </is>
      </c>
      <c r="M2" t="inlineStr">
        <is>
          <t/>
        </is>
      </c>
      <c r="N2" t="inlineStr">
        <is>
          <t/>
        </is>
      </c>
      <c r="O2" t="inlineStr">
        <is>
          <t/>
        </is>
      </c>
      <c r="P2" t="inlineStr">
        <is>
          <t/>
        </is>
      </c>
      <c r="Q2" t="inlineStr">
        <is>
          <t/>
        </is>
      </c>
      <c r="R2" t="inlineStr">
        <is>
          <t/>
        </is>
      </c>
      <c r="S2" t="inlineStr">
        <is>
          <t/>
        </is>
      </c>
      <c r="T2" t="inlineStr">
        <is>
          <t/>
        </is>
      </c>
      <c r="U2" t="inlineStr">
        <is>
          <t/>
        </is>
      </c>
      <c r="V2" t="inlineStr">
        <is>
          <t/>
        </is>
      </c>
      <c r="W2" t="inlineStr">
        <is>
          <t/>
        </is>
      </c>
      <c r="X2" s="2" t="inlineStr">
        <is>
          <t>ICT third-party service provider</t>
        </is>
      </c>
      <c r="Y2" s="2" t="inlineStr">
        <is>
          <t>3</t>
        </is>
      </c>
      <c r="Z2" s="2" t="inlineStr">
        <is>
          <t/>
        </is>
      </c>
      <c r="AA2" t="inlineStr">
        <is>
          <t>undertaking providing &lt;a href="https://iate.europa.eu/entry/result/3628730/en" target="_blank"&gt;ICT services&lt;/a&gt;</t>
        </is>
      </c>
      <c r="AB2" t="inlineStr">
        <is>
          <t/>
        </is>
      </c>
      <c r="AC2" t="inlineStr">
        <is>
          <t/>
        </is>
      </c>
      <c r="AD2" t="inlineStr">
        <is>
          <t/>
        </is>
      </c>
      <c r="AE2" t="inlineStr">
        <is>
          <t/>
        </is>
      </c>
      <c r="AF2" t="inlineStr">
        <is>
          <t/>
        </is>
      </c>
      <c r="AG2" t="inlineStr">
        <is>
          <t/>
        </is>
      </c>
      <c r="AH2" t="inlineStr">
        <is>
          <t/>
        </is>
      </c>
      <c r="AI2" t="inlineStr">
        <is>
          <t/>
        </is>
      </c>
      <c r="AJ2" t="inlineStr">
        <is>
          <t/>
        </is>
      </c>
      <c r="AK2" t="inlineStr">
        <is>
          <t/>
        </is>
      </c>
      <c r="AL2" t="inlineStr">
        <is>
          <t/>
        </is>
      </c>
      <c r="AM2" t="inlineStr">
        <is>
          <t/>
        </is>
      </c>
      <c r="AN2" s="2" t="inlineStr">
        <is>
          <t>tiers prestataire de services informatiques</t>
        </is>
      </c>
      <c r="AO2" s="2" t="inlineStr">
        <is>
          <t>3</t>
        </is>
      </c>
      <c r="AP2" s="2" t="inlineStr">
        <is>
          <t/>
        </is>
      </c>
      <c r="AQ2" t="inlineStr">
        <is>
          <t/>
        </is>
      </c>
      <c r="AR2" t="inlineStr">
        <is>
          <t/>
        </is>
      </c>
      <c r="AS2" t="inlineStr">
        <is>
          <t/>
        </is>
      </c>
      <c r="AT2" t="inlineStr">
        <is>
          <t/>
        </is>
      </c>
      <c r="AU2" t="inlineStr">
        <is>
          <t/>
        </is>
      </c>
      <c r="AV2" t="inlineStr">
        <is>
          <t/>
        </is>
      </c>
      <c r="AW2" t="inlineStr">
        <is>
          <t/>
        </is>
      </c>
      <c r="AX2" t="inlineStr">
        <is>
          <t/>
        </is>
      </c>
      <c r="AY2" t="inlineStr">
        <is>
          <t/>
        </is>
      </c>
      <c r="AZ2" s="2" t="inlineStr">
        <is>
          <t>harmadik félnek minősülő IKT-szolgáltató</t>
        </is>
      </c>
      <c r="BA2" s="2" t="inlineStr">
        <is>
          <t>3</t>
        </is>
      </c>
      <c r="BB2" s="2" t="inlineStr">
        <is>
          <t/>
        </is>
      </c>
      <c r="BC2" t="inlineStr">
        <is>
          <t>&lt;a href="https://iate.europa.eu/entry/result/3628730/hu" target="_blank"&gt;IKT-szolgáltatásokat&lt;/a&gt; nyújtó vállalkozás</t>
        </is>
      </c>
      <c r="BD2" t="inlineStr">
        <is>
          <t/>
        </is>
      </c>
      <c r="BE2" t="inlineStr">
        <is>
          <t/>
        </is>
      </c>
      <c r="BF2" t="inlineStr">
        <is>
          <t/>
        </is>
      </c>
      <c r="BG2" t="inlineStr">
        <is>
          <t/>
        </is>
      </c>
      <c r="BH2" s="2" t="inlineStr">
        <is>
          <t>IRT paslaugas teikianti trečioji šalis</t>
        </is>
      </c>
      <c r="BI2" s="2" t="inlineStr">
        <is>
          <t>3</t>
        </is>
      </c>
      <c r="BJ2" s="2" t="inlineStr">
        <is>
          <t/>
        </is>
      </c>
      <c r="BK2" t="inlineStr">
        <is>
          <t/>
        </is>
      </c>
      <c r="BL2" t="inlineStr">
        <is>
          <t/>
        </is>
      </c>
      <c r="BM2" t="inlineStr">
        <is>
          <t/>
        </is>
      </c>
      <c r="BN2" t="inlineStr">
        <is>
          <t/>
        </is>
      </c>
      <c r="BO2" t="inlineStr">
        <is>
          <t/>
        </is>
      </c>
      <c r="BP2" s="2" t="inlineStr">
        <is>
          <t>fornitur terz ta' servizzi tal-ICT</t>
        </is>
      </c>
      <c r="BQ2" s="2" t="inlineStr">
        <is>
          <t>3</t>
        </is>
      </c>
      <c r="BR2" s="2" t="inlineStr">
        <is>
          <t/>
        </is>
      </c>
      <c r="BS2" t="inlineStr">
        <is>
          <t>impriża li tipprovdi &lt;a href="https://iate.europa.eu/entry/result/3628730/mt" target="_blank"&gt;servizzi tal-ICT&lt;/a&gt;</t>
        </is>
      </c>
      <c r="BT2" s="2" t="inlineStr">
        <is>
          <t>derde ICT-dienstverlener|
derde aanbieder van ICT-diensten</t>
        </is>
      </c>
      <c r="BU2" s="2" t="inlineStr">
        <is>
          <t>3|
3</t>
        </is>
      </c>
      <c r="BV2" s="2" t="inlineStr">
        <is>
          <t xml:space="preserve">|
</t>
        </is>
      </c>
      <c r="BW2" t="inlineStr">
        <is>
          <t/>
        </is>
      </c>
      <c r="BX2" t="inlineStr">
        <is>
          <t/>
        </is>
      </c>
      <c r="BY2" t="inlineStr">
        <is>
          <t/>
        </is>
      </c>
      <c r="BZ2" t="inlineStr">
        <is>
          <t/>
        </is>
      </c>
      <c r="CA2" t="inlineStr">
        <is>
          <t/>
        </is>
      </c>
      <c r="CB2" s="2" t="inlineStr">
        <is>
          <t>prestador terceiro de serviços de TIC</t>
        </is>
      </c>
      <c r="CC2" s="2" t="inlineStr">
        <is>
          <t>2</t>
        </is>
      </c>
      <c r="CD2" s="2" t="inlineStr">
        <is>
          <t>proposed</t>
        </is>
      </c>
      <c r="CE2" t="inlineStr">
        <is>
          <t/>
        </is>
      </c>
      <c r="CF2" t="inlineStr">
        <is>
          <t/>
        </is>
      </c>
      <c r="CG2" t="inlineStr">
        <is>
          <t/>
        </is>
      </c>
      <c r="CH2" t="inlineStr">
        <is>
          <t/>
        </is>
      </c>
      <c r="CI2" t="inlineStr">
        <is>
          <t/>
        </is>
      </c>
      <c r="CJ2" t="inlineStr">
        <is>
          <t/>
        </is>
      </c>
      <c r="CK2" t="inlineStr">
        <is>
          <t/>
        </is>
      </c>
      <c r="CL2" t="inlineStr">
        <is>
          <t/>
        </is>
      </c>
      <c r="CM2" t="inlineStr">
        <is>
          <t/>
        </is>
      </c>
      <c r="CN2" t="inlineStr">
        <is>
          <t/>
        </is>
      </c>
      <c r="CO2" t="inlineStr">
        <is>
          <t/>
        </is>
      </c>
      <c r="CP2" t="inlineStr">
        <is>
          <t/>
        </is>
      </c>
      <c r="CQ2" t="inlineStr">
        <is>
          <t/>
        </is>
      </c>
      <c r="CR2" t="inlineStr">
        <is>
          <t/>
        </is>
      </c>
      <c r="CS2" t="inlineStr">
        <is>
          <t/>
        </is>
      </c>
      <c r="CT2" t="inlineStr">
        <is>
          <t/>
        </is>
      </c>
      <c r="CU2" t="inlineStr">
        <is>
          <t/>
        </is>
      </c>
    </row>
    <row r="3">
      <c r="A3" s="1" t="str">
        <f>HYPERLINK("https://iate.europa.eu/entry/result/3617107/all", "3617107")</f>
        <v>3617107</v>
      </c>
      <c r="B3" t="inlineStr">
        <is>
          <t>EDUCATION AND COMMUNICATIONS</t>
        </is>
      </c>
      <c r="C3" t="inlineStr">
        <is>
          <t>EDUCATION AND COMMUNICATIONS|information and information processing|information|information system;EDUCATION AND COMMUNICATIONS|communications|communications systems;EDUCATION AND COMMUNICATIONS|information technology and data processing|computer system</t>
        </is>
      </c>
      <c r="D3" s="2" t="inlineStr">
        <is>
          <t>cистема, наследена от миналото|
традиционна система на ИКТ</t>
        </is>
      </c>
      <c r="E3" s="2" t="inlineStr">
        <is>
          <t>2|
3</t>
        </is>
      </c>
      <c r="F3" s="2" t="inlineStr">
        <is>
          <t xml:space="preserve">|
</t>
        </is>
      </c>
      <c r="G3" t="inlineStr">
        <is>
          <t/>
        </is>
      </c>
      <c r="H3" s="2" t="inlineStr">
        <is>
          <t>původní systém</t>
        </is>
      </c>
      <c r="I3" s="2" t="inlineStr">
        <is>
          <t>2</t>
        </is>
      </c>
      <c r="J3" s="2" t="inlineStr">
        <is>
          <t/>
        </is>
      </c>
      <c r="K3" t="inlineStr">
        <is>
          <t/>
        </is>
      </c>
      <c r="L3" s="2" t="inlineStr">
        <is>
          <t>Nedarvet system</t>
        </is>
      </c>
      <c r="M3" s="2" t="inlineStr">
        <is>
          <t>2</t>
        </is>
      </c>
      <c r="N3" s="2" t="inlineStr">
        <is>
          <t/>
        </is>
      </c>
      <c r="O3" t="inlineStr">
        <is>
          <t/>
        </is>
      </c>
      <c r="P3" s="2" t="inlineStr">
        <is>
          <t>Altsystem</t>
        </is>
      </c>
      <c r="Q3" s="2" t="inlineStr">
        <is>
          <t>2</t>
        </is>
      </c>
      <c r="R3" s="2" t="inlineStr">
        <is>
          <t/>
        </is>
      </c>
      <c r="S3" t="inlineStr">
        <is>
          <t/>
        </is>
      </c>
      <c r="T3" s="2" t="inlineStr">
        <is>
          <t>κληροδοτημένο σύστημα</t>
        </is>
      </c>
      <c r="U3" s="2" t="inlineStr">
        <is>
          <t>2</t>
        </is>
      </c>
      <c r="V3" s="2" t="inlineStr">
        <is>
          <t/>
        </is>
      </c>
      <c r="W3" t="inlineStr">
        <is>
          <t/>
        </is>
      </c>
      <c r="X3" s="2" t="inlineStr">
        <is>
          <t>legacy ICT system|
legacy system</t>
        </is>
      </c>
      <c r="Y3" s="2" t="inlineStr">
        <is>
          <t>3|
3</t>
        </is>
      </c>
      <c r="Z3" s="2" t="inlineStr">
        <is>
          <t xml:space="preserve">|
</t>
        </is>
      </c>
      <c r="AA3" t="inlineStr">
        <is>
          <t>ICT system that has reached the end of its lifecycle (end–of–life), that is not 
suitable for upgrades or fixes, due to technological or commercial reasons, or 
is no longer supported by its supplier or by an &lt;a href="https://iate.europa.eu/entry/result/3628734/en" target="_blank"&gt;ICT third–party service provider&lt;/a&gt;, but that is still in use and supports the functions of the financial 
entity</t>
        </is>
      </c>
      <c r="AB3" s="2" t="inlineStr">
        <is>
          <t>Sistema heredado</t>
        </is>
      </c>
      <c r="AC3" s="2" t="inlineStr">
        <is>
          <t>2</t>
        </is>
      </c>
      <c r="AD3" s="2" t="inlineStr">
        <is>
          <t/>
        </is>
      </c>
      <c r="AE3" t="inlineStr">
        <is>
          <t/>
        </is>
      </c>
      <c r="AF3" t="inlineStr">
        <is>
          <t/>
        </is>
      </c>
      <c r="AG3" t="inlineStr">
        <is>
          <t/>
        </is>
      </c>
      <c r="AH3" t="inlineStr">
        <is>
          <t/>
        </is>
      </c>
      <c r="AI3" t="inlineStr">
        <is>
          <t/>
        </is>
      </c>
      <c r="AJ3" t="inlineStr">
        <is>
          <t/>
        </is>
      </c>
      <c r="AK3" t="inlineStr">
        <is>
          <t/>
        </is>
      </c>
      <c r="AL3" t="inlineStr">
        <is>
          <t/>
        </is>
      </c>
      <c r="AM3" t="inlineStr">
        <is>
          <t/>
        </is>
      </c>
      <c r="AN3" s="2" t="inlineStr">
        <is>
          <t>système hérité</t>
        </is>
      </c>
      <c r="AO3" s="2" t="inlineStr">
        <is>
          <t>2</t>
        </is>
      </c>
      <c r="AP3" s="2" t="inlineStr">
        <is>
          <t/>
        </is>
      </c>
      <c r="AQ3" t="inlineStr">
        <is>
          <t/>
        </is>
      </c>
      <c r="AR3" t="inlineStr">
        <is>
          <t/>
        </is>
      </c>
      <c r="AS3" t="inlineStr">
        <is>
          <t/>
        </is>
      </c>
      <c r="AT3" t="inlineStr">
        <is>
          <t/>
        </is>
      </c>
      <c r="AU3" t="inlineStr">
        <is>
          <t/>
        </is>
      </c>
      <c r="AV3" t="inlineStr">
        <is>
          <t/>
        </is>
      </c>
      <c r="AW3" t="inlineStr">
        <is>
          <t/>
        </is>
      </c>
      <c r="AX3" t="inlineStr">
        <is>
          <t/>
        </is>
      </c>
      <c r="AY3" t="inlineStr">
        <is>
          <t/>
        </is>
      </c>
      <c r="AZ3" s="2" t="inlineStr">
        <is>
          <t>örökölt rendszer</t>
        </is>
      </c>
      <c r="BA3" s="2" t="inlineStr">
        <is>
          <t>2</t>
        </is>
      </c>
      <c r="BB3" s="2" t="inlineStr">
        <is>
          <t/>
        </is>
      </c>
      <c r="BC3" t="inlineStr">
        <is>
          <t/>
        </is>
      </c>
      <c r="BD3" s="2" t="inlineStr">
        <is>
          <t>Sistema Legacy</t>
        </is>
      </c>
      <c r="BE3" s="2" t="inlineStr">
        <is>
          <t>2</t>
        </is>
      </c>
      <c r="BF3" s="2" t="inlineStr">
        <is>
          <t/>
        </is>
      </c>
      <c r="BG3" t="inlineStr">
        <is>
          <t/>
        </is>
      </c>
      <c r="BH3" s="2" t="inlineStr">
        <is>
          <t>ankstesnioji sistema|
senoji sistema</t>
        </is>
      </c>
      <c r="BI3" s="2" t="inlineStr">
        <is>
          <t>2|
3</t>
        </is>
      </c>
      <c r="BJ3" s="2" t="inlineStr">
        <is>
          <t>|
preferred</t>
        </is>
      </c>
      <c r="BK3" t="inlineStr">
        <is>
          <t>gyvavimo ciklo pabaigą pasiekusi sistema, kurios atnaujinimas komerciškai ar technologiškai nebetikslingas, tačiau kuri dar gali būti nauojama subjekto vidaus reikmėms</t>
        </is>
      </c>
      <c r="BL3" s="2" t="inlineStr">
        <is>
          <t>mantota IKT sistēma|
mantota sistēma</t>
        </is>
      </c>
      <c r="BM3" s="2" t="inlineStr">
        <is>
          <t>2|
3</t>
        </is>
      </c>
      <c r="BN3" s="2" t="inlineStr">
        <is>
          <t xml:space="preserve">|
</t>
        </is>
      </c>
      <c r="BO3" t="inlineStr">
        <is>
          <t>dators, programmatūra, tīkls vai kāda cita datora iekārta, kas tiek izmantota arī pēc tam, kad organizācijā ir uzstādītas jaunas sistēmas</t>
        </is>
      </c>
      <c r="BP3" t="inlineStr">
        <is>
          <t/>
        </is>
      </c>
      <c r="BQ3" t="inlineStr">
        <is>
          <t/>
        </is>
      </c>
      <c r="BR3" t="inlineStr">
        <is>
          <t/>
        </is>
      </c>
      <c r="BS3" t="inlineStr">
        <is>
          <t/>
        </is>
      </c>
      <c r="BT3" s="2" t="inlineStr">
        <is>
          <t>oud ICT-systeem</t>
        </is>
      </c>
      <c r="BU3" s="2" t="inlineStr">
        <is>
          <t>2</t>
        </is>
      </c>
      <c r="BV3" s="2" t="inlineStr">
        <is>
          <t/>
        </is>
      </c>
      <c r="BW3" t="inlineStr">
        <is>
          <t/>
        </is>
      </c>
      <c r="BX3" s="2" t="inlineStr">
        <is>
          <t>system zastany</t>
        </is>
      </c>
      <c r="BY3" s="2" t="inlineStr">
        <is>
          <t>2</t>
        </is>
      </c>
      <c r="BZ3" s="2" t="inlineStr">
        <is>
          <t/>
        </is>
      </c>
      <c r="CA3" t="inlineStr">
        <is>
          <t/>
        </is>
      </c>
      <c r="CB3" s="2" t="inlineStr">
        <is>
          <t>sistema de TIC herdado</t>
        </is>
      </c>
      <c r="CC3" s="2" t="inlineStr">
        <is>
          <t>2</t>
        </is>
      </c>
      <c r="CD3" s="2" t="inlineStr">
        <is>
          <t>proposed</t>
        </is>
      </c>
      <c r="CE3" t="inlineStr">
        <is>
          <t/>
        </is>
      </c>
      <c r="CF3" s="2" t="inlineStr">
        <is>
          <t>sistem TIC depășit, dar încă în uz|
sistem preexistent|
sistem moștenit</t>
        </is>
      </c>
      <c r="CG3" s="2" t="inlineStr">
        <is>
          <t>2|
0|
3</t>
        </is>
      </c>
      <c r="CH3" s="2" t="inlineStr">
        <is>
          <t xml:space="preserve">|
|
</t>
        </is>
      </c>
      <c r="CI3" t="inlineStr">
        <is>
          <t/>
        </is>
      </c>
      <c r="CJ3" s="2" t="inlineStr">
        <is>
          <t>zastarané systémy</t>
        </is>
      </c>
      <c r="CK3" s="2" t="inlineStr">
        <is>
          <t>2</t>
        </is>
      </c>
      <c r="CL3" s="2" t="inlineStr">
        <is>
          <t/>
        </is>
      </c>
      <c r="CM3" t="inlineStr">
        <is>
          <t/>
        </is>
      </c>
      <c r="CN3" s="2" t="inlineStr">
        <is>
          <t>obstoječi sistem</t>
        </is>
      </c>
      <c r="CO3" s="2" t="inlineStr">
        <is>
          <t>2</t>
        </is>
      </c>
      <c r="CP3" s="2" t="inlineStr">
        <is>
          <t/>
        </is>
      </c>
      <c r="CQ3" t="inlineStr">
        <is>
          <t/>
        </is>
      </c>
      <c r="CR3" t="inlineStr">
        <is>
          <t/>
        </is>
      </c>
      <c r="CS3" t="inlineStr">
        <is>
          <t/>
        </is>
      </c>
      <c r="CT3" t="inlineStr">
        <is>
          <t/>
        </is>
      </c>
      <c r="CU3" t="inlineStr">
        <is>
          <t/>
        </is>
      </c>
    </row>
    <row r="4">
      <c r="A4" s="1" t="str">
        <f>HYPERLINK("https://iate.europa.eu/entry/result/1695200/all", "1695200")</f>
        <v>1695200</v>
      </c>
      <c r="B4" t="inlineStr">
        <is>
          <t>EDUCATION AND COMMUNICATIONS</t>
        </is>
      </c>
      <c r="C4" t="inlineStr">
        <is>
          <t>EDUCATION AND COMMUNICATIONS|communications|communications systems|telecommunications</t>
        </is>
      </c>
      <c r="D4" t="inlineStr">
        <is>
          <t/>
        </is>
      </c>
      <c r="E4" t="inlineStr">
        <is>
          <t/>
        </is>
      </c>
      <c r="F4" t="inlineStr">
        <is>
          <t/>
        </is>
      </c>
      <c r="G4" t="inlineStr">
        <is>
          <t/>
        </is>
      </c>
      <c r="H4" t="inlineStr">
        <is>
          <t/>
        </is>
      </c>
      <c r="I4" t="inlineStr">
        <is>
          <t/>
        </is>
      </c>
      <c r="J4" t="inlineStr">
        <is>
          <t/>
        </is>
      </c>
      <c r="K4" t="inlineStr">
        <is>
          <t/>
        </is>
      </c>
      <c r="L4" s="2" t="inlineStr">
        <is>
          <t>POTS|
analog telefoni|
POTS|
traditionel telefoni</t>
        </is>
      </c>
      <c r="M4" s="2" t="inlineStr">
        <is>
          <t>1|
3|
3|
4</t>
        </is>
      </c>
      <c r="N4" s="2" t="inlineStr">
        <is>
          <t xml:space="preserve">|
|
|
</t>
        </is>
      </c>
      <c r="O4" t="inlineStr">
        <is>
          <t/>
        </is>
      </c>
      <c r="P4" s="2" t="inlineStr">
        <is>
          <t>herkömmlicher Fernsprechdienst|
herkömmliches Telefonkabel</t>
        </is>
      </c>
      <c r="Q4" s="2" t="inlineStr">
        <is>
          <t>2|
1</t>
        </is>
      </c>
      <c r="R4" s="2" t="inlineStr">
        <is>
          <t xml:space="preserve">|
</t>
        </is>
      </c>
      <c r="S4" t="inlineStr">
        <is>
          <t/>
        </is>
      </c>
      <c r="T4" s="2" t="inlineStr">
        <is>
          <t>τηλεφωνικές υπηρεσίες συμβατικής τεχνολογίας|
απλή παλιά τηλεφωνική υπηρεσία|
συμβατική τηλεφωνική υπηρεσία|
POTS</t>
        </is>
      </c>
      <c r="U4" s="2" t="inlineStr">
        <is>
          <t>1|
3|
2|
3</t>
        </is>
      </c>
      <c r="V4" s="2" t="inlineStr">
        <is>
          <t xml:space="preserve">|
|
|
</t>
        </is>
      </c>
      <c r="W4" t="inlineStr">
        <is>
          <t/>
        </is>
      </c>
      <c r="X4" s="2" t="inlineStr">
        <is>
          <t>plain old telephone system|
POTS|
plain old telephone service</t>
        </is>
      </c>
      <c r="Y4" s="2" t="inlineStr">
        <is>
          <t>2|
3|
3</t>
        </is>
      </c>
      <c r="Z4" s="2" t="inlineStr">
        <is>
          <t xml:space="preserve">|
|
</t>
        </is>
      </c>
      <c r="AA4" t="inlineStr">
        <is>
          <t>the basic service that supplies standard single-line telephones, telephone lines, and access to the public switched network</t>
        </is>
      </c>
      <c r="AB4" s="2" t="inlineStr">
        <is>
          <t>POTS|
servicio tradicional de teléfono|
servicio telefónico tradicional|
servicio telefónico convencional|
servicio telefónico ordinario</t>
        </is>
      </c>
      <c r="AC4" s="2" t="inlineStr">
        <is>
          <t>1|
1|
2|
3|
2</t>
        </is>
      </c>
      <c r="AD4" s="2" t="inlineStr">
        <is>
          <t xml:space="preserve">|
|
|
|
</t>
        </is>
      </c>
      <c r="AE4" t="inlineStr">
        <is>
          <t/>
        </is>
      </c>
      <c r="AF4" t="inlineStr">
        <is>
          <t/>
        </is>
      </c>
      <c r="AG4" t="inlineStr">
        <is>
          <t/>
        </is>
      </c>
      <c r="AH4" t="inlineStr">
        <is>
          <t/>
        </is>
      </c>
      <c r="AI4" t="inlineStr">
        <is>
          <t/>
        </is>
      </c>
      <c r="AJ4" s="2" t="inlineStr">
        <is>
          <t>perinteinen puhelinpalvelu|
tavallinen perinteinen puhelinpalvelu</t>
        </is>
      </c>
      <c r="AK4" s="2" t="inlineStr">
        <is>
          <t>3|
2</t>
        </is>
      </c>
      <c r="AL4" s="2" t="inlineStr">
        <is>
          <t xml:space="preserve">|
</t>
        </is>
      </c>
      <c r="AM4" t="inlineStr">
        <is>
          <t>pelkät peruspalvelut sisältävä puhelinpalvelu</t>
        </is>
      </c>
      <c r="AN4" s="2" t="inlineStr">
        <is>
          <t>service téléphonique traditionnel|
service téléphonique classique|
POTS|
service téléphonique ordinaire</t>
        </is>
      </c>
      <c r="AO4" s="2" t="inlineStr">
        <is>
          <t>3|
2|
1|
1</t>
        </is>
      </c>
      <c r="AP4" s="2" t="inlineStr">
        <is>
          <t xml:space="preserve">|
|
|
</t>
        </is>
      </c>
      <c r="AQ4" t="inlineStr">
        <is>
          <t/>
        </is>
      </c>
      <c r="AR4" t="inlineStr">
        <is>
          <t/>
        </is>
      </c>
      <c r="AS4" t="inlineStr">
        <is>
          <t/>
        </is>
      </c>
      <c r="AT4" t="inlineStr">
        <is>
          <t/>
        </is>
      </c>
      <c r="AU4" t="inlineStr">
        <is>
          <t/>
        </is>
      </c>
      <c r="AV4" t="inlineStr">
        <is>
          <t/>
        </is>
      </c>
      <c r="AW4" t="inlineStr">
        <is>
          <t/>
        </is>
      </c>
      <c r="AX4" t="inlineStr">
        <is>
          <t/>
        </is>
      </c>
      <c r="AY4" t="inlineStr">
        <is>
          <t/>
        </is>
      </c>
      <c r="AZ4" t="inlineStr">
        <is>
          <t/>
        </is>
      </c>
      <c r="BA4" t="inlineStr">
        <is>
          <t/>
        </is>
      </c>
      <c r="BB4" t="inlineStr">
        <is>
          <t/>
        </is>
      </c>
      <c r="BC4" t="inlineStr">
        <is>
          <t/>
        </is>
      </c>
      <c r="BD4" s="2" t="inlineStr">
        <is>
          <t>servizio telefonico tradizionale|
STT|
servizio telefonico convenzionale|
Servizio telefonico ordinario|
POTS</t>
        </is>
      </c>
      <c r="BE4" s="2" t="inlineStr">
        <is>
          <t>1|
1|
2|
1|
1</t>
        </is>
      </c>
      <c r="BF4" s="2" t="inlineStr">
        <is>
          <t xml:space="preserve">|
|
|
|
</t>
        </is>
      </c>
      <c r="BG4" t="inlineStr">
        <is>
          <t/>
        </is>
      </c>
      <c r="BH4" s="2" t="inlineStr">
        <is>
          <t>fiksuoto telefono ryšio tinklo paslauga</t>
        </is>
      </c>
      <c r="BI4" s="2" t="inlineStr">
        <is>
          <t>3</t>
        </is>
      </c>
      <c r="BJ4" s="2" t="inlineStr">
        <is>
          <t/>
        </is>
      </c>
      <c r="BK4" t="inlineStr">
        <is>
          <t/>
        </is>
      </c>
      <c r="BL4" s="2" t="inlineStr">
        <is>
          <t>&lt;i&gt;POTS&lt;/i&gt;|
analogā balss telefonijas pieslēguma pakalpojums</t>
        </is>
      </c>
      <c r="BM4" s="2" t="inlineStr">
        <is>
          <t>2|
2</t>
        </is>
      </c>
      <c r="BN4" s="2" t="inlineStr">
        <is>
          <t xml:space="preserve">|
</t>
        </is>
      </c>
      <c r="BO4" t="inlineStr">
        <is>
          <t/>
        </is>
      </c>
      <c r="BP4" t="inlineStr">
        <is>
          <t/>
        </is>
      </c>
      <c r="BQ4" t="inlineStr">
        <is>
          <t/>
        </is>
      </c>
      <c r="BR4" t="inlineStr">
        <is>
          <t/>
        </is>
      </c>
      <c r="BS4" t="inlineStr">
        <is>
          <t/>
        </is>
      </c>
      <c r="BT4" s="2" t="inlineStr">
        <is>
          <t>analoge telefoonverbinding|
POTS|
traditionele telefoonaansluiting</t>
        </is>
      </c>
      <c r="BU4" s="2" t="inlineStr">
        <is>
          <t>3|
1|
1</t>
        </is>
      </c>
      <c r="BV4" s="2" t="inlineStr">
        <is>
          <t xml:space="preserve">|
|
</t>
        </is>
      </c>
      <c r="BW4" t="inlineStr">
        <is>
          <t/>
        </is>
      </c>
      <c r="BX4" s="2" t="inlineStr">
        <is>
          <t>podstawowa usługa telefoniczna|
usługa telefoniczna na łączu analogowym</t>
        </is>
      </c>
      <c r="BY4" s="2" t="inlineStr">
        <is>
          <t>3|
3</t>
        </is>
      </c>
      <c r="BZ4" s="2" t="inlineStr">
        <is>
          <t xml:space="preserve">|
</t>
        </is>
      </c>
      <c r="CA4" t="inlineStr">
        <is>
          <t>najstarsza, podstawowa usługa telefoniczna, umożliwiająca analogowy przekaz głosu przez komutowane łącza telefoniczne. Połączenia są zestawiane przez wybieranie dekadowe (pulsowe) za pomocą tarczy numerowej (obecnie głównie tonowej z kodowaniem DTMF), a następnie komutowane w centralach telefonicznych.</t>
        </is>
      </c>
      <c r="CB4" s="2" t="inlineStr">
        <is>
          <t>serviço telefónico convencional|
serviço telefónico tradicional|
POTS</t>
        </is>
      </c>
      <c r="CC4" s="2" t="inlineStr">
        <is>
          <t>2|
3|
3</t>
        </is>
      </c>
      <c r="CD4" s="2" t="inlineStr">
        <is>
          <t xml:space="preserve">|
|
</t>
        </is>
      </c>
      <c r="CE4" t="inlineStr">
        <is>
          <t>Serviço básico que permite a comunicação de voz entre dois pontos através de uma linha na rede pública comuntada</t>
        </is>
      </c>
      <c r="CF4" t="inlineStr">
        <is>
          <t/>
        </is>
      </c>
      <c r="CG4" t="inlineStr">
        <is>
          <t/>
        </is>
      </c>
      <c r="CH4" t="inlineStr">
        <is>
          <t/>
        </is>
      </c>
      <c r="CI4" t="inlineStr">
        <is>
          <t/>
        </is>
      </c>
      <c r="CJ4" t="inlineStr">
        <is>
          <t/>
        </is>
      </c>
      <c r="CK4" t="inlineStr">
        <is>
          <t/>
        </is>
      </c>
      <c r="CL4" t="inlineStr">
        <is>
          <t/>
        </is>
      </c>
      <c r="CM4" t="inlineStr">
        <is>
          <t/>
        </is>
      </c>
      <c r="CN4" t="inlineStr">
        <is>
          <t/>
        </is>
      </c>
      <c r="CO4" t="inlineStr">
        <is>
          <t/>
        </is>
      </c>
      <c r="CP4" t="inlineStr">
        <is>
          <t/>
        </is>
      </c>
      <c r="CQ4" t="inlineStr">
        <is>
          <t/>
        </is>
      </c>
      <c r="CR4" s="2" t="inlineStr">
        <is>
          <t>bastelefoni|
POTS|
vanlig telefoni|
konventionell telefontjänst|
plain old telephone service</t>
        </is>
      </c>
      <c r="CS4" s="2" t="inlineStr">
        <is>
          <t>2|
3|
2|
1|
3</t>
        </is>
      </c>
      <c r="CT4" s="2" t="inlineStr">
        <is>
          <t xml:space="preserve">|
|
|
|
</t>
        </is>
      </c>
      <c r="CU4" t="inlineStr">
        <is>
          <t/>
        </is>
      </c>
    </row>
    <row r="5">
      <c r="A5" s="1" t="str">
        <f>HYPERLINK("https://iate.europa.eu/entry/result/3628736/all", "3628736")</f>
        <v>3628736</v>
      </c>
      <c r="B5" t="inlineStr">
        <is>
          <t>FINANCE;EDUCATION AND COMMUNICATIONS</t>
        </is>
      </c>
      <c r="C5" t="inlineStr">
        <is>
          <t>FINANCE|financial institutions and credit;EDUCATION AND COMMUNICATIONS|information technology and data processing</t>
        </is>
      </c>
      <c r="D5" t="inlineStr">
        <is>
          <t/>
        </is>
      </c>
      <c r="E5" t="inlineStr">
        <is>
          <t/>
        </is>
      </c>
      <c r="F5" t="inlineStr">
        <is>
          <t/>
        </is>
      </c>
      <c r="G5" t="inlineStr">
        <is>
          <t/>
        </is>
      </c>
      <c r="H5" t="inlineStr">
        <is>
          <t/>
        </is>
      </c>
      <c r="I5" t="inlineStr">
        <is>
          <t/>
        </is>
      </c>
      <c r="J5" t="inlineStr">
        <is>
          <t/>
        </is>
      </c>
      <c r="K5" t="inlineStr">
        <is>
          <t/>
        </is>
      </c>
      <c r="L5" t="inlineStr">
        <is>
          <t/>
        </is>
      </c>
      <c r="M5" t="inlineStr">
        <is>
          <t/>
        </is>
      </c>
      <c r="N5" t="inlineStr">
        <is>
          <t/>
        </is>
      </c>
      <c r="O5" t="inlineStr">
        <is>
          <t/>
        </is>
      </c>
      <c r="P5" t="inlineStr">
        <is>
          <t/>
        </is>
      </c>
      <c r="Q5" t="inlineStr">
        <is>
          <t/>
        </is>
      </c>
      <c r="R5" t="inlineStr">
        <is>
          <t/>
        </is>
      </c>
      <c r="S5" t="inlineStr">
        <is>
          <t/>
        </is>
      </c>
      <c r="T5" t="inlineStr">
        <is>
          <t/>
        </is>
      </c>
      <c r="U5" t="inlineStr">
        <is>
          <t/>
        </is>
      </c>
      <c r="V5" t="inlineStr">
        <is>
          <t/>
        </is>
      </c>
      <c r="W5" t="inlineStr">
        <is>
          <t/>
        </is>
      </c>
      <c r="X5" s="2" t="inlineStr">
        <is>
          <t>ICT intra–group service provider</t>
        </is>
      </c>
      <c r="Y5" s="2" t="inlineStr">
        <is>
          <t>3</t>
        </is>
      </c>
      <c r="Z5" s="2" t="inlineStr">
        <is>
          <t/>
        </is>
      </c>
      <c r="AA5" t="inlineStr">
        <is>
          <t>undertaking that is part of a financial group and that provides predominantly 
&lt;a href="https://iate.europa.eu/entry/result/3628730/en" target="_blank"&gt;ICT services&lt;/a&gt; to financial entities within the same group or to financial 
entities belonging to the same institutional protection scheme, including to 
their parent undertakings, subsidiaries, branches or other entities that are 
under common ownership or control</t>
        </is>
      </c>
      <c r="AB5" t="inlineStr">
        <is>
          <t/>
        </is>
      </c>
      <c r="AC5" t="inlineStr">
        <is>
          <t/>
        </is>
      </c>
      <c r="AD5" t="inlineStr">
        <is>
          <t/>
        </is>
      </c>
      <c r="AE5" t="inlineStr">
        <is>
          <t/>
        </is>
      </c>
      <c r="AF5" t="inlineStr">
        <is>
          <t/>
        </is>
      </c>
      <c r="AG5" t="inlineStr">
        <is>
          <t/>
        </is>
      </c>
      <c r="AH5" t="inlineStr">
        <is>
          <t/>
        </is>
      </c>
      <c r="AI5" t="inlineStr">
        <is>
          <t/>
        </is>
      </c>
      <c r="AJ5" t="inlineStr">
        <is>
          <t/>
        </is>
      </c>
      <c r="AK5" t="inlineStr">
        <is>
          <t/>
        </is>
      </c>
      <c r="AL5" t="inlineStr">
        <is>
          <t/>
        </is>
      </c>
      <c r="AM5" t="inlineStr">
        <is>
          <t/>
        </is>
      </c>
      <c r="AN5" s="2" t="inlineStr">
        <is>
          <t>prestataire de services informatiques intra-groupe</t>
        </is>
      </c>
      <c r="AO5" s="2" t="inlineStr">
        <is>
          <t>3</t>
        </is>
      </c>
      <c r="AP5" s="2" t="inlineStr">
        <is>
          <t/>
        </is>
      </c>
      <c r="AQ5" t="inlineStr">
        <is>
          <t/>
        </is>
      </c>
      <c r="AR5" t="inlineStr">
        <is>
          <t/>
        </is>
      </c>
      <c r="AS5" t="inlineStr">
        <is>
          <t/>
        </is>
      </c>
      <c r="AT5" t="inlineStr">
        <is>
          <t/>
        </is>
      </c>
      <c r="AU5" t="inlineStr">
        <is>
          <t/>
        </is>
      </c>
      <c r="AV5" t="inlineStr">
        <is>
          <t/>
        </is>
      </c>
      <c r="AW5" t="inlineStr">
        <is>
          <t/>
        </is>
      </c>
      <c r="AX5" t="inlineStr">
        <is>
          <t/>
        </is>
      </c>
      <c r="AY5" t="inlineStr">
        <is>
          <t/>
        </is>
      </c>
      <c r="AZ5" t="inlineStr">
        <is>
          <t/>
        </is>
      </c>
      <c r="BA5" t="inlineStr">
        <is>
          <t/>
        </is>
      </c>
      <c r="BB5" t="inlineStr">
        <is>
          <t/>
        </is>
      </c>
      <c r="BC5" t="inlineStr">
        <is>
          <t/>
        </is>
      </c>
      <c r="BD5" t="inlineStr">
        <is>
          <t/>
        </is>
      </c>
      <c r="BE5" t="inlineStr">
        <is>
          <t/>
        </is>
      </c>
      <c r="BF5" t="inlineStr">
        <is>
          <t/>
        </is>
      </c>
      <c r="BG5" t="inlineStr">
        <is>
          <t/>
        </is>
      </c>
      <c r="BH5" s="2" t="inlineStr">
        <is>
          <t>grupės vidaus IRT paslaugų teikėjas</t>
        </is>
      </c>
      <c r="BI5" s="2" t="inlineStr">
        <is>
          <t>2</t>
        </is>
      </c>
      <c r="BJ5" s="2" t="inlineStr">
        <is>
          <t/>
        </is>
      </c>
      <c r="BK5" t="inlineStr">
        <is>
          <t/>
        </is>
      </c>
      <c r="BL5" t="inlineStr">
        <is>
          <t/>
        </is>
      </c>
      <c r="BM5" t="inlineStr">
        <is>
          <t/>
        </is>
      </c>
      <c r="BN5" t="inlineStr">
        <is>
          <t/>
        </is>
      </c>
      <c r="BO5" t="inlineStr">
        <is>
          <t/>
        </is>
      </c>
      <c r="BP5" t="inlineStr">
        <is>
          <t/>
        </is>
      </c>
      <c r="BQ5" t="inlineStr">
        <is>
          <t/>
        </is>
      </c>
      <c r="BR5" t="inlineStr">
        <is>
          <t/>
        </is>
      </c>
      <c r="BS5" t="inlineStr">
        <is>
          <t/>
        </is>
      </c>
      <c r="BT5" s="2" t="inlineStr">
        <is>
          <t>intragroepsverlener van ICT-diensten</t>
        </is>
      </c>
      <c r="BU5" s="2" t="inlineStr">
        <is>
          <t>3</t>
        </is>
      </c>
      <c r="BV5" s="2" t="inlineStr">
        <is>
          <t>proposed</t>
        </is>
      </c>
      <c r="BW5" t="inlineStr">
        <is>
          <t/>
        </is>
      </c>
      <c r="BX5" t="inlineStr">
        <is>
          <t/>
        </is>
      </c>
      <c r="BY5" t="inlineStr">
        <is>
          <t/>
        </is>
      </c>
      <c r="BZ5" t="inlineStr">
        <is>
          <t/>
        </is>
      </c>
      <c r="CA5" t="inlineStr">
        <is>
          <t/>
        </is>
      </c>
      <c r="CB5" s="2" t="inlineStr">
        <is>
          <t>prestador intragrupo de serviços de TIC</t>
        </is>
      </c>
      <c r="CC5" s="2" t="inlineStr">
        <is>
          <t>2</t>
        </is>
      </c>
      <c r="CD5" s="2" t="inlineStr">
        <is>
          <t>proposed</t>
        </is>
      </c>
      <c r="CE5" t="inlineStr">
        <is>
          <t/>
        </is>
      </c>
      <c r="CF5" t="inlineStr">
        <is>
          <t/>
        </is>
      </c>
      <c r="CG5" t="inlineStr">
        <is>
          <t/>
        </is>
      </c>
      <c r="CH5" t="inlineStr">
        <is>
          <t/>
        </is>
      </c>
      <c r="CI5" t="inlineStr">
        <is>
          <t/>
        </is>
      </c>
      <c r="CJ5" t="inlineStr">
        <is>
          <t/>
        </is>
      </c>
      <c r="CK5" t="inlineStr">
        <is>
          <t/>
        </is>
      </c>
      <c r="CL5" t="inlineStr">
        <is>
          <t/>
        </is>
      </c>
      <c r="CM5" t="inlineStr">
        <is>
          <t/>
        </is>
      </c>
      <c r="CN5" t="inlineStr">
        <is>
          <t/>
        </is>
      </c>
      <c r="CO5" t="inlineStr">
        <is>
          <t/>
        </is>
      </c>
      <c r="CP5" t="inlineStr">
        <is>
          <t/>
        </is>
      </c>
      <c r="CQ5" t="inlineStr">
        <is>
          <t/>
        </is>
      </c>
      <c r="CR5" t="inlineStr">
        <is>
          <t/>
        </is>
      </c>
      <c r="CS5" t="inlineStr">
        <is>
          <t/>
        </is>
      </c>
      <c r="CT5" t="inlineStr">
        <is>
          <t/>
        </is>
      </c>
      <c r="CU5" t="inlineStr">
        <is>
          <t/>
        </is>
      </c>
    </row>
    <row r="6">
      <c r="A6" s="1" t="str">
        <f>HYPERLINK("https://iate.europa.eu/entry/result/3619400/all", "3619400")</f>
        <v>3619400</v>
      </c>
      <c r="B6" t="inlineStr">
        <is>
          <t>TRANSPORT;SOCIAL QUESTIONS</t>
        </is>
      </c>
      <c r="C6" t="inlineStr">
        <is>
          <t>TRANSPORT;SOCIAL QUESTIONS</t>
        </is>
      </c>
      <c r="D6" s="2" t="inlineStr">
        <is>
          <t>бедност по отношение на мобилността</t>
        </is>
      </c>
      <c r="E6" s="2" t="inlineStr">
        <is>
          <t>3</t>
        </is>
      </c>
      <c r="F6" s="2" t="inlineStr">
        <is>
          <t/>
        </is>
      </c>
      <c r="G6" t="inlineStr">
        <is>
          <t>&lt;i&gt;положение, при което хората са възпрепятствани да участват в икономическия, политическия и социалния живот на общността поради намален достъп до възможности, услуги и социални мрежи, дължащ се изцяло или отчасти на недостатъчна мобилност в дадено общество и на среда, изградена по условие за висока степен на мобилност&lt;/i&gt;</t>
        </is>
      </c>
      <c r="H6" s="2" t="inlineStr">
        <is>
          <t>chudoba v oblasti mobility</t>
        </is>
      </c>
      <c r="I6" s="2" t="inlineStr">
        <is>
          <t>3</t>
        </is>
      </c>
      <c r="J6" s="2" t="inlineStr">
        <is>
          <t/>
        </is>
      </c>
      <c r="K6" t="inlineStr">
        <is>
          <t/>
        </is>
      </c>
      <c r="L6" s="2" t="inlineStr">
        <is>
          <t>mobilitetsfattigdom</t>
        </is>
      </c>
      <c r="M6" s="2" t="inlineStr">
        <is>
          <t>3</t>
        </is>
      </c>
      <c r="N6" s="2" t="inlineStr">
        <is>
          <t/>
        </is>
      </c>
      <c r="O6" t="inlineStr">
        <is>
          <t>situation, hvor borgerne har forringede muligheder for uddannelse, beskæftigelse og adgang til servicetilbud som følge af lav mobilitet på grund af manglende bilejerskab og utilstrækkelig dækning af kollektiv transport</t>
        </is>
      </c>
      <c r="P6" s="2" t="inlineStr">
        <is>
          <t>Mobilitätsarmut</t>
        </is>
      </c>
      <c r="Q6" s="2" t="inlineStr">
        <is>
          <t>3</t>
        </is>
      </c>
      <c r="R6" s="2" t="inlineStr">
        <is>
          <t/>
        </is>
      </c>
      <c r="S6" t="inlineStr">
        <is>
          <t>Einschränkung des Raums der Möglichkeiten für Ortsveränderungen, was eine geringe Teilhabe am gesellschaftlichen Leben zur Folge hat</t>
        </is>
      </c>
      <c r="T6" s="2" t="inlineStr">
        <is>
          <t>οικονομική αδυναμία μετακινήσεων</t>
        </is>
      </c>
      <c r="U6" s="2" t="inlineStr">
        <is>
          <t>3</t>
        </is>
      </c>
      <c r="V6" s="2" t="inlineStr">
        <is>
          <t/>
        </is>
      </c>
      <c r="W6" t="inlineStr">
        <is>
          <t>κατάσταση κατά την οποία οι άνθρωποι αντιμετωπίζουν δυσκολίες στην μετακίνησή τους προς τον χώρο εργασίας, τις υποδομές ιατροφαρμακευτικής περίθαλψης, τα εκπαιδευτικά κέντρα ή τους χώρους αναψυχής λόγω υψηλής τιμής των καυσίμων, μεγάλων αποστάσεων και έλλειψης εναλλακτικών μέσων μεταφοράς εκτός από το αυτοκίνητο</t>
        </is>
      </c>
      <c r="X6" s="2" t="inlineStr">
        <is>
          <t>mobility poverty|
transport poverty</t>
        </is>
      </c>
      <c r="Y6" s="2" t="inlineStr">
        <is>
          <t>3|
3</t>
        </is>
      </c>
      <c r="Z6" s="2" t="inlineStr">
        <is>
          <t xml:space="preserve">|
</t>
        </is>
      </c>
      <c r="AA6" t="inlineStr">
        <is>
          <t>situation in which people are prevented from
participating in the economic, political and social life of
the community because of reduced accessibility to
opportunities, services and social networks, due in
whole or in part to insufficient mobility in a society and
environment built around the assumption of high
mobility</t>
        </is>
      </c>
      <c r="AB6" t="inlineStr">
        <is>
          <t/>
        </is>
      </c>
      <c r="AC6" t="inlineStr">
        <is>
          <t/>
        </is>
      </c>
      <c r="AD6" t="inlineStr">
        <is>
          <t/>
        </is>
      </c>
      <c r="AE6" t="inlineStr">
        <is>
          <t/>
        </is>
      </c>
      <c r="AF6" t="inlineStr">
        <is>
          <t/>
        </is>
      </c>
      <c r="AG6" t="inlineStr">
        <is>
          <t/>
        </is>
      </c>
      <c r="AH6" t="inlineStr">
        <is>
          <t/>
        </is>
      </c>
      <c r="AI6" t="inlineStr">
        <is>
          <t/>
        </is>
      </c>
      <c r="AJ6" s="2" t="inlineStr">
        <is>
          <t>liikenneköyhyys</t>
        </is>
      </c>
      <c r="AK6" s="2" t="inlineStr">
        <is>
          <t>3</t>
        </is>
      </c>
      <c r="AL6" s="2" t="inlineStr">
        <is>
          <t/>
        </is>
      </c>
      <c r="AM6" t="inlineStr">
        <is>
          <t>ilmiö, jossa ihmisellä ei ole mahdollisuutta liikkua kohtuullisella vaivalla, kohtuullisilla kustannuksilla ja kohtuullisessa ajassa niihin paikkoihin, joissa päivittäisiä tarpeita on mahdollista tyydyttää</t>
        </is>
      </c>
      <c r="AN6" s="2" t="inlineStr">
        <is>
          <t>précarité en matière de mobilité</t>
        </is>
      </c>
      <c r="AO6" s="2" t="inlineStr">
        <is>
          <t>3</t>
        </is>
      </c>
      <c r="AP6" s="2" t="inlineStr">
        <is>
          <t/>
        </is>
      </c>
      <c r="AQ6" t="inlineStr">
        <is>
          <t>situation de toute personne qui rencontre au quotidien des difficultés pour se déplacer, et donc pour se rendre sur son lieu de travail ou accéder à des services de soins, de formation ou de loisirs en raison du prix élevé des carburants, des distances importantes à parcourir et de l'absence d'alternatives à la voiture</t>
        </is>
      </c>
      <c r="AR6" t="inlineStr">
        <is>
          <t/>
        </is>
      </c>
      <c r="AS6" t="inlineStr">
        <is>
          <t/>
        </is>
      </c>
      <c r="AT6" t="inlineStr">
        <is>
          <t/>
        </is>
      </c>
      <c r="AU6" t="inlineStr">
        <is>
          <t/>
        </is>
      </c>
      <c r="AV6" t="inlineStr">
        <is>
          <t/>
        </is>
      </c>
      <c r="AW6" t="inlineStr">
        <is>
          <t/>
        </is>
      </c>
      <c r="AX6" t="inlineStr">
        <is>
          <t/>
        </is>
      </c>
      <c r="AY6" t="inlineStr">
        <is>
          <t/>
        </is>
      </c>
      <c r="AZ6" t="inlineStr">
        <is>
          <t/>
        </is>
      </c>
      <c r="BA6" t="inlineStr">
        <is>
          <t/>
        </is>
      </c>
      <c r="BB6" t="inlineStr">
        <is>
          <t/>
        </is>
      </c>
      <c r="BC6" t="inlineStr">
        <is>
          <t/>
        </is>
      </c>
      <c r="BD6" s="2" t="inlineStr">
        <is>
          <t>povertà di mobilità</t>
        </is>
      </c>
      <c r="BE6" s="2" t="inlineStr">
        <is>
          <t>3</t>
        </is>
      </c>
      <c r="BF6" s="2" t="inlineStr">
        <is>
          <t/>
        </is>
      </c>
      <c r="BG6" t="inlineStr">
        <is>
          <t>situazione in cui una persona non può partecipare alla vita economica, politica e sociale della comunità a causa della ridotta accessibilità di opportunità, servizi e reti sociali dovuta in toto o in parte a una mobilità insufficiente, in una società e in un ambiente che ruotano attorno al presupposto di elevata mobilità</t>
        </is>
      </c>
      <c r="BH6" s="2" t="inlineStr">
        <is>
          <t>judumo nepriteklius|
judumo galimybių nepriteklius</t>
        </is>
      </c>
      <c r="BI6" s="2" t="inlineStr">
        <is>
          <t>3|
3</t>
        </is>
      </c>
      <c r="BJ6" s="2" t="inlineStr">
        <is>
          <t xml:space="preserve">|
</t>
        </is>
      </c>
      <c r="BK6" t="inlineStr">
        <is>
          <t>padėtis, kai žmonės negali dalyvauti ekonominiame, politiniame ir socialiniame bendruomenės gyvenime dėl mažesnio įvairių galimybių, paslaugų ir socialinių tinklų prieinamumo</t>
        </is>
      </c>
      <c r="BL6" t="inlineStr">
        <is>
          <t/>
        </is>
      </c>
      <c r="BM6" t="inlineStr">
        <is>
          <t/>
        </is>
      </c>
      <c r="BN6" t="inlineStr">
        <is>
          <t/>
        </is>
      </c>
      <c r="BO6" t="inlineStr">
        <is>
          <t/>
        </is>
      </c>
      <c r="BP6" s="2" t="inlineStr">
        <is>
          <t>faqar tal-mobbiltà</t>
        </is>
      </c>
      <c r="BQ6" s="2" t="inlineStr">
        <is>
          <t>3</t>
        </is>
      </c>
      <c r="BR6" s="2" t="inlineStr">
        <is>
          <t/>
        </is>
      </c>
      <c r="BS6" t="inlineStr">
        <is>
          <t>sitwazzjoni fejn in-nies ma jkunux jistgħu jipparteċipaw fil-ħajja ekonomika, politika u soċjali tal-komunità minħabba aċċessibbiltà limitata għal opportunitajiet, servizzi u networks soċjali, dovuta għalkollox jew parzjalment għal mobbiltà insuffiċjenti f'soċjetà u ambjent mibnija madwar il-preżunzjoni ta' mobbiltà għolja</t>
        </is>
      </c>
      <c r="BT6" s="2" t="inlineStr">
        <is>
          <t>mobiliteitsarmoede</t>
        </is>
      </c>
      <c r="BU6" s="2" t="inlineStr">
        <is>
          <t>3</t>
        </is>
      </c>
      <c r="BV6" s="2" t="inlineStr">
        <is>
          <t/>
        </is>
      </c>
      <c r="BW6" t="inlineStr">
        <is>
          <t>het niet of moeilijk kunnen bereiken van activiteitenlocaties (in termen van moeite) als gevolg van gebrekkige 
vervoersmogelijkheden (zowel objectief als gepercipieerd), in combinatie met de sociaal-economische en 
ruimtelijke omstandigheden waarin mensen verkeren en hun vaardigheden. Hierdoor worden zij belemmerd in 
hun deelname aan het maatschappelijk leven, waardoor de kwaliteit van leven negatief wordt beïnvloed</t>
        </is>
      </c>
      <c r="BX6" s="2" t="inlineStr">
        <is>
          <t>ubóstwo związane z mobilnością</t>
        </is>
      </c>
      <c r="BY6" s="2" t="inlineStr">
        <is>
          <t>2</t>
        </is>
      </c>
      <c r="BZ6" s="2" t="inlineStr">
        <is>
          <t/>
        </is>
      </c>
      <c r="CA6" t="inlineStr">
        <is>
          <t/>
        </is>
      </c>
      <c r="CB6" s="2" t="inlineStr">
        <is>
          <t>pobreza de mobilidade|
pobreza em matéria de mobilidade</t>
        </is>
      </c>
      <c r="CC6" s="2" t="inlineStr">
        <is>
          <t>3|
3</t>
        </is>
      </c>
      <c r="CD6" s="2" t="inlineStr">
        <is>
          <t xml:space="preserve">|
</t>
        </is>
      </c>
      <c r="CE6" t="inlineStr">
        <is>
          <t>Situação em que as pessoas se deparam com dificuldades para se deslocarem, por exemplo devido ao elevado preço dos combustíveis, às distâncias a percorrer ou à falta de alternativas à viatura particular, que se traduzem em insuficiências no acesso à vida profissional, escolar, cultural ou social.</t>
        </is>
      </c>
      <c r="CF6" s="2" t="inlineStr">
        <is>
          <t>risc în materie de mobilitate</t>
        </is>
      </c>
      <c r="CG6" s="2" t="inlineStr">
        <is>
          <t>3</t>
        </is>
      </c>
      <c r="CH6" s="2" t="inlineStr">
        <is>
          <t/>
        </is>
      </c>
      <c r="CI6" t="inlineStr">
        <is>
          <t>situație care afectează gospodăriile confruntate cu costuri de transport ridicate sau cu un acces limitat la moduri accesibile de transport public sau alternativ, de care au nevoie pentru satisfacerea nevoilor lor socio-economice esențiale</t>
        </is>
      </c>
      <c r="CJ6" t="inlineStr">
        <is>
          <t/>
        </is>
      </c>
      <c r="CK6" t="inlineStr">
        <is>
          <t/>
        </is>
      </c>
      <c r="CL6" t="inlineStr">
        <is>
          <t/>
        </is>
      </c>
      <c r="CM6" t="inlineStr">
        <is>
          <t/>
        </is>
      </c>
      <c r="CN6" s="2" t="inlineStr">
        <is>
          <t>revščina na področju mobilnosti</t>
        </is>
      </c>
      <c r="CO6" s="2" t="inlineStr">
        <is>
          <t>3</t>
        </is>
      </c>
      <c r="CP6" s="2" t="inlineStr">
        <is>
          <t/>
        </is>
      </c>
      <c r="CQ6" t="inlineStr">
        <is>
          <t/>
        </is>
      </c>
      <c r="CR6" s="2" t="inlineStr">
        <is>
          <t>mobilitetsfattigdom|
fattigdom kopplad till mobilitet</t>
        </is>
      </c>
      <c r="CS6" s="2" t="inlineStr">
        <is>
          <t>3|
3</t>
        </is>
      </c>
      <c r="CT6" s="2" t="inlineStr">
        <is>
          <t xml:space="preserve">|
</t>
        </is>
      </c>
      <c r="CU6" t="inlineStr">
        <is>
          <t>situation som hushåll befinner sig i om de har höga transportkostnader eller begränsad tillgång till överkomliga transportsätt</t>
        </is>
      </c>
    </row>
    <row r="7">
      <c r="A7" s="1" t="str">
        <f>HYPERLINK("https://iate.europa.eu/entry/result/385197/all", "385197")</f>
        <v>385197</v>
      </c>
      <c r="B7" t="inlineStr">
        <is>
          <t>INTERNATIONAL ORGANISATIONS;ENVIRONMENT</t>
        </is>
      </c>
      <c r="C7" t="inlineStr">
        <is>
          <t>INTERNATIONAL ORGANISATIONS|United Nations|UN programmes and funds|UN Environment Programme|Intergovernmental Panel on Climate Change;ENVIRONMENT|environmental policy</t>
        </is>
      </c>
      <c r="D7" s="2" t="inlineStr">
        <is>
          <t>категория източници</t>
        </is>
      </c>
      <c r="E7" s="2" t="inlineStr">
        <is>
          <t>3</t>
        </is>
      </c>
      <c r="F7" s="2" t="inlineStr">
        <is>
          <t/>
        </is>
      </c>
      <c r="G7" t="inlineStr">
        <is>
          <t/>
        </is>
      </c>
      <c r="H7" s="2" t="inlineStr">
        <is>
          <t>kategorie zdroje</t>
        </is>
      </c>
      <c r="I7" s="2" t="inlineStr">
        <is>
          <t>3</t>
        </is>
      </c>
      <c r="J7" s="2" t="inlineStr">
        <is>
          <t/>
        </is>
      </c>
      <c r="K7" t="inlineStr">
        <is>
          <t/>
        </is>
      </c>
      <c r="L7" s="2" t="inlineStr">
        <is>
          <t>kildekategori</t>
        </is>
      </c>
      <c r="M7" s="2" t="inlineStr">
        <is>
          <t>3</t>
        </is>
      </c>
      <c r="N7" s="2" t="inlineStr">
        <is>
          <t/>
        </is>
      </c>
      <c r="O7" t="inlineStr">
        <is>
          <t>undergrupper af emissioner og optag fastsat af IPCC med henblik på et lands &lt;a href="https://iate.europa.eu/entry/result/902753/da" target="_blank"&gt;nationale drivhusgasopgørelse&lt;/a&gt;</t>
        </is>
      </c>
      <c r="P7" s="2" t="inlineStr">
        <is>
          <t>Quellenkategorie</t>
        </is>
      </c>
      <c r="Q7" s="2" t="inlineStr">
        <is>
          <t>3</t>
        </is>
      </c>
      <c r="R7" s="2" t="inlineStr">
        <is>
          <t/>
        </is>
      </c>
      <c r="S7" t="inlineStr">
        <is>
          <t>Einteilung der
Sektoren, in denen Emissionen und der Abbau für die Zwecke des nationalen
Treibhausgasinventars gruppiert werden</t>
        </is>
      </c>
      <c r="T7" s="2" t="inlineStr">
        <is>
          <t>κατηγορία πηγών</t>
        </is>
      </c>
      <c r="U7" s="2" t="inlineStr">
        <is>
          <t>3</t>
        </is>
      </c>
      <c r="V7" s="2" t="inlineStr">
        <is>
          <t/>
        </is>
      </c>
      <c r="W7" t="inlineStr">
        <is>
          <t/>
        </is>
      </c>
      <c r="X7" s="2" t="inlineStr">
        <is>
          <t>source category</t>
        </is>
      </c>
      <c r="Y7" s="2" t="inlineStr">
        <is>
          <t>3</t>
        </is>
      </c>
      <c r="Z7" s="2" t="inlineStr">
        <is>
          <t/>
        </is>
      </c>
      <c r="AA7" t="inlineStr">
        <is>
          <t>subdivision of sectors in which emissions and removals are
grouped for the purpose of a country’s &lt;a href="https://iate.europa.eu/entry/result/902753" target="_blank"&gt;national greenhouse gas inventory&lt;/a&gt;</t>
        </is>
      </c>
      <c r="AB7" s="2" t="inlineStr">
        <is>
          <t>categoría de fuentes</t>
        </is>
      </c>
      <c r="AC7" s="2" t="inlineStr">
        <is>
          <t>1</t>
        </is>
      </c>
      <c r="AD7" s="2" t="inlineStr">
        <is>
          <t/>
        </is>
      </c>
      <c r="AE7" t="inlineStr">
        <is>
          <t/>
        </is>
      </c>
      <c r="AF7" t="inlineStr">
        <is>
          <t/>
        </is>
      </c>
      <c r="AG7" t="inlineStr">
        <is>
          <t/>
        </is>
      </c>
      <c r="AH7" t="inlineStr">
        <is>
          <t/>
        </is>
      </c>
      <c r="AI7" t="inlineStr">
        <is>
          <t/>
        </is>
      </c>
      <c r="AJ7" t="inlineStr">
        <is>
          <t/>
        </is>
      </c>
      <c r="AK7" t="inlineStr">
        <is>
          <t/>
        </is>
      </c>
      <c r="AL7" t="inlineStr">
        <is>
          <t/>
        </is>
      </c>
      <c r="AM7" t="inlineStr">
        <is>
          <t/>
        </is>
      </c>
      <c r="AN7" s="2" t="inlineStr">
        <is>
          <t>catégorie de sources émettrices|
catégorie de sources|
catégorie de sources d’émissions</t>
        </is>
      </c>
      <c r="AO7" s="2" t="inlineStr">
        <is>
          <t>3|
3|
3</t>
        </is>
      </c>
      <c r="AP7" s="2" t="inlineStr">
        <is>
          <t xml:space="preserve">|
|
</t>
        </is>
      </c>
      <c r="AQ7" t="inlineStr">
        <is>
          <t>subdivision des secteurs dans lesquels sont regroupées les émissions et les absorptions de gaz à effet de serre aux fins des inventaires nationaux des gaz à effet de serre</t>
        </is>
      </c>
      <c r="AR7" t="inlineStr">
        <is>
          <t/>
        </is>
      </c>
      <c r="AS7" t="inlineStr">
        <is>
          <t/>
        </is>
      </c>
      <c r="AT7" t="inlineStr">
        <is>
          <t/>
        </is>
      </c>
      <c r="AU7" t="inlineStr">
        <is>
          <t/>
        </is>
      </c>
      <c r="AV7" s="2" t="inlineStr">
        <is>
          <t>kategorija izvora</t>
        </is>
      </c>
      <c r="AW7" s="2" t="inlineStr">
        <is>
          <t>3</t>
        </is>
      </c>
      <c r="AX7" s="2" t="inlineStr">
        <is>
          <t/>
        </is>
      </c>
      <c r="AY7" t="inlineStr">
        <is>
          <t/>
        </is>
      </c>
      <c r="AZ7" t="inlineStr">
        <is>
          <t/>
        </is>
      </c>
      <c r="BA7" t="inlineStr">
        <is>
          <t/>
        </is>
      </c>
      <c r="BB7" t="inlineStr">
        <is>
          <t/>
        </is>
      </c>
      <c r="BC7" t="inlineStr">
        <is>
          <t/>
        </is>
      </c>
      <c r="BD7" s="2" t="inlineStr">
        <is>
          <t>categoria di fonti|
categoria di fonti di emissioni</t>
        </is>
      </c>
      <c r="BE7" s="2" t="inlineStr">
        <is>
          <t>3|
3</t>
        </is>
      </c>
      <c r="BF7" s="2" t="inlineStr">
        <is>
          <t xml:space="preserve">|
</t>
        </is>
      </c>
      <c r="BG7" t="inlineStr">
        <is>
          <t>suddivisione dei settori in cui le emissioni e gli assorbimenti sono raggruppati ai fini dell'&lt;a href="https://iate.europa.eu/entry/result/902753/it" target="_blank"&gt;inventario nazionale dei gas a effetto serra&lt;/a&gt;</t>
        </is>
      </c>
      <c r="BH7" s="2" t="inlineStr">
        <is>
          <t>šaltinių kategorija|
šaltinio kategorija</t>
        </is>
      </c>
      <c r="BI7" s="2" t="inlineStr">
        <is>
          <t>3|
3</t>
        </is>
      </c>
      <c r="BJ7" s="2" t="inlineStr">
        <is>
          <t xml:space="preserve">|
</t>
        </is>
      </c>
      <c r="BK7" t="inlineStr">
        <is>
          <t>Kioto protokole nustatyta sektoriaus dalis, kurios pagrindu &lt;a href="https://iate.europa.eu/entry/result/902753/lt" target="_blank"&gt;nacionalinėje šiltnamio efektą sukeliančių dujų apskaitoje&lt;/a&gt; grupuojami išmetamųjų teršalų ir šalinimo absorbentais kiekiai</t>
        </is>
      </c>
      <c r="BL7" s="2" t="inlineStr">
        <is>
          <t>avota kategorija</t>
        </is>
      </c>
      <c r="BM7" s="2" t="inlineStr">
        <is>
          <t>3</t>
        </is>
      </c>
      <c r="BN7" s="2" t="inlineStr">
        <is>
          <t/>
        </is>
      </c>
      <c r="BO7" t="inlineStr">
        <is>
          <t>sektoru apakšiedalījums, kādā emisijas un piesaistījumus grupē nolūkā veikt &lt;a href="https://iate.europa.eu/entry/result/902753/lv" target="_blank"&gt;nacionālais siltumnīcefekta gāzu inventarizācijas pārskatu&lt;/a&gt;</t>
        </is>
      </c>
      <c r="BP7" s="2" t="inlineStr">
        <is>
          <t>kategorija ta' sorsi</t>
        </is>
      </c>
      <c r="BQ7" s="2" t="inlineStr">
        <is>
          <t>3</t>
        </is>
      </c>
      <c r="BR7" s="2" t="inlineStr">
        <is>
          <t/>
        </is>
      </c>
      <c r="BS7" t="inlineStr">
        <is>
          <t>suddiviżjoni tas-setturi li fihom jitqassmu l-emissjonijiet u l-assorbimenti għall-fini tal-&lt;a href="https://iate.europa.eu/entry/result/902753/mt" target="_blank"&gt;inventarju nazzjonali tal-gassijiet b'effett ta' serra&lt;/a&gt; ta' pajjiż</t>
        </is>
      </c>
      <c r="BT7" t="inlineStr">
        <is>
          <t/>
        </is>
      </c>
      <c r="BU7" t="inlineStr">
        <is>
          <t/>
        </is>
      </c>
      <c r="BV7" t="inlineStr">
        <is>
          <t/>
        </is>
      </c>
      <c r="BW7" t="inlineStr">
        <is>
          <t/>
        </is>
      </c>
      <c r="BX7" t="inlineStr">
        <is>
          <t/>
        </is>
      </c>
      <c r="BY7" t="inlineStr">
        <is>
          <t/>
        </is>
      </c>
      <c r="BZ7" t="inlineStr">
        <is>
          <t/>
        </is>
      </c>
      <c r="CA7" t="inlineStr">
        <is>
          <t/>
        </is>
      </c>
      <c r="CB7" t="inlineStr">
        <is>
          <t/>
        </is>
      </c>
      <c r="CC7" t="inlineStr">
        <is>
          <t/>
        </is>
      </c>
      <c r="CD7" t="inlineStr">
        <is>
          <t/>
        </is>
      </c>
      <c r="CE7" t="inlineStr">
        <is>
          <t/>
        </is>
      </c>
      <c r="CF7" t="inlineStr">
        <is>
          <t/>
        </is>
      </c>
      <c r="CG7" t="inlineStr">
        <is>
          <t/>
        </is>
      </c>
      <c r="CH7" t="inlineStr">
        <is>
          <t/>
        </is>
      </c>
      <c r="CI7" t="inlineStr">
        <is>
          <t/>
        </is>
      </c>
      <c r="CJ7" t="inlineStr">
        <is>
          <t/>
        </is>
      </c>
      <c r="CK7" t="inlineStr">
        <is>
          <t/>
        </is>
      </c>
      <c r="CL7" t="inlineStr">
        <is>
          <t/>
        </is>
      </c>
      <c r="CM7" t="inlineStr">
        <is>
          <t/>
        </is>
      </c>
      <c r="CN7" s="2" t="inlineStr">
        <is>
          <t>kategorija virov|
vrsta virov</t>
        </is>
      </c>
      <c r="CO7" s="2" t="inlineStr">
        <is>
          <t>3|
3</t>
        </is>
      </c>
      <c r="CP7" s="2" t="inlineStr">
        <is>
          <t xml:space="preserve">|
</t>
        </is>
      </c>
      <c r="CQ7" t="inlineStr">
        <is>
          <t/>
        </is>
      </c>
      <c r="CR7" s="2" t="inlineStr">
        <is>
          <t>källkategori</t>
        </is>
      </c>
      <c r="CS7" s="2" t="inlineStr">
        <is>
          <t>3</t>
        </is>
      </c>
      <c r="CT7" s="2" t="inlineStr">
        <is>
          <t/>
        </is>
      </c>
      <c r="CU7" t="inlineStr">
        <is>
          <t>kategori (mellan sektor och underkategori) för rapportering av utsläpp och upptag som ska användas i de &lt;a href="https://iate.europa.eu/entry/result/902753/sv" target="_blank"&gt;nationella inventeringarna av växthusgaser&lt;/a&gt; enligt riktlinjerna från &lt;a href="https://iate.europa.eu/entry/result/786165/sv" target="_blank"&gt;FN:s klimatpanel (IPCC)&lt;/a&gt;</t>
        </is>
      </c>
    </row>
    <row r="8">
      <c r="A8" s="1" t="str">
        <f>HYPERLINK("https://iate.europa.eu/entry/result/3628730/all", "3628730")</f>
        <v>3628730</v>
      </c>
      <c r="B8" t="inlineStr">
        <is>
          <t>FINANCE;EDUCATION AND COMMUNICATIONS</t>
        </is>
      </c>
      <c r="C8" t="inlineStr">
        <is>
          <t>FINANCE|financial institutions and credit;EDUCATION AND COMMUNICATIONS|information technology and data processing</t>
        </is>
      </c>
      <c r="D8" t="inlineStr">
        <is>
          <t/>
        </is>
      </c>
      <c r="E8" t="inlineStr">
        <is>
          <t/>
        </is>
      </c>
      <c r="F8" t="inlineStr">
        <is>
          <t/>
        </is>
      </c>
      <c r="G8" t="inlineStr">
        <is>
          <t/>
        </is>
      </c>
      <c r="H8" t="inlineStr">
        <is>
          <t/>
        </is>
      </c>
      <c r="I8" t="inlineStr">
        <is>
          <t/>
        </is>
      </c>
      <c r="J8" t="inlineStr">
        <is>
          <t/>
        </is>
      </c>
      <c r="K8" t="inlineStr">
        <is>
          <t/>
        </is>
      </c>
      <c r="L8" t="inlineStr">
        <is>
          <t/>
        </is>
      </c>
      <c r="M8" t="inlineStr">
        <is>
          <t/>
        </is>
      </c>
      <c r="N8" t="inlineStr">
        <is>
          <t/>
        </is>
      </c>
      <c r="O8" t="inlineStr">
        <is>
          <t/>
        </is>
      </c>
      <c r="P8" t="inlineStr">
        <is>
          <t/>
        </is>
      </c>
      <c r="Q8" t="inlineStr">
        <is>
          <t/>
        </is>
      </c>
      <c r="R8" t="inlineStr">
        <is>
          <t/>
        </is>
      </c>
      <c r="S8" t="inlineStr">
        <is>
          <t/>
        </is>
      </c>
      <c r="T8" t="inlineStr">
        <is>
          <t/>
        </is>
      </c>
      <c r="U8" t="inlineStr">
        <is>
          <t/>
        </is>
      </c>
      <c r="V8" t="inlineStr">
        <is>
          <t/>
        </is>
      </c>
      <c r="W8" t="inlineStr">
        <is>
          <t/>
        </is>
      </c>
      <c r="X8" s="2" t="inlineStr">
        <is>
          <t>ICT service</t>
        </is>
      </c>
      <c r="Y8" s="2" t="inlineStr">
        <is>
          <t>3</t>
        </is>
      </c>
      <c r="Z8" s="2" t="inlineStr">
        <is>
          <t/>
        </is>
      </c>
      <c r="AA8" t="inlineStr">
        <is>
          <t>service consisting fully or mainly in the
transmission, storing, retrieving or processing of information by means of
network and information systems</t>
        </is>
      </c>
      <c r="AB8" t="inlineStr">
        <is>
          <t/>
        </is>
      </c>
      <c r="AC8" t="inlineStr">
        <is>
          <t/>
        </is>
      </c>
      <c r="AD8" t="inlineStr">
        <is>
          <t/>
        </is>
      </c>
      <c r="AE8" t="inlineStr">
        <is>
          <t/>
        </is>
      </c>
      <c r="AF8" t="inlineStr">
        <is>
          <t/>
        </is>
      </c>
      <c r="AG8" t="inlineStr">
        <is>
          <t/>
        </is>
      </c>
      <c r="AH8" t="inlineStr">
        <is>
          <t/>
        </is>
      </c>
      <c r="AI8" t="inlineStr">
        <is>
          <t/>
        </is>
      </c>
      <c r="AJ8" t="inlineStr">
        <is>
          <t/>
        </is>
      </c>
      <c r="AK8" t="inlineStr">
        <is>
          <t/>
        </is>
      </c>
      <c r="AL8" t="inlineStr">
        <is>
          <t/>
        </is>
      </c>
      <c r="AM8" t="inlineStr">
        <is>
          <t/>
        </is>
      </c>
      <c r="AN8" s="2" t="inlineStr">
        <is>
          <t>service informatique</t>
        </is>
      </c>
      <c r="AO8" s="2" t="inlineStr">
        <is>
          <t>3</t>
        </is>
      </c>
      <c r="AP8" s="2" t="inlineStr">
        <is>
          <t/>
        </is>
      </c>
      <c r="AQ8" t="inlineStr">
        <is>
          <t/>
        </is>
      </c>
      <c r="AR8" t="inlineStr">
        <is>
          <t/>
        </is>
      </c>
      <c r="AS8" t="inlineStr">
        <is>
          <t/>
        </is>
      </c>
      <c r="AT8" t="inlineStr">
        <is>
          <t/>
        </is>
      </c>
      <c r="AU8" t="inlineStr">
        <is>
          <t/>
        </is>
      </c>
      <c r="AV8" t="inlineStr">
        <is>
          <t/>
        </is>
      </c>
      <c r="AW8" t="inlineStr">
        <is>
          <t/>
        </is>
      </c>
      <c r="AX8" t="inlineStr">
        <is>
          <t/>
        </is>
      </c>
      <c r="AY8" t="inlineStr">
        <is>
          <t/>
        </is>
      </c>
      <c r="AZ8" s="2" t="inlineStr">
        <is>
          <t>IKT-szolgáltatás</t>
        </is>
      </c>
      <c r="BA8" s="2" t="inlineStr">
        <is>
          <t>3</t>
        </is>
      </c>
      <c r="BB8" s="2" t="inlineStr">
        <is>
          <t/>
        </is>
      </c>
      <c r="BC8" t="inlineStr">
        <is>
          <t>olyan
szolgáltatás, amely teljes mértékben vagy legnagyobb részben információ
hálózati és információs rendszerek útján történő továbbításából, tárolásából,
lekérdezéséből vagy kezeléséből áll</t>
        </is>
      </c>
      <c r="BD8" t="inlineStr">
        <is>
          <t/>
        </is>
      </c>
      <c r="BE8" t="inlineStr">
        <is>
          <t/>
        </is>
      </c>
      <c r="BF8" t="inlineStr">
        <is>
          <t/>
        </is>
      </c>
      <c r="BG8" t="inlineStr">
        <is>
          <t/>
        </is>
      </c>
      <c r="BH8" s="2" t="inlineStr">
        <is>
          <t>IRT paslauga</t>
        </is>
      </c>
      <c r="BI8" s="2" t="inlineStr">
        <is>
          <t>3</t>
        </is>
      </c>
      <c r="BJ8" s="2" t="inlineStr">
        <is>
          <t/>
        </is>
      </c>
      <c r="BK8" t="inlineStr">
        <is>
          <t>paslauga, apimanti informacijos tvarkymą naudojant tinklo ar informacines sistemas</t>
        </is>
      </c>
      <c r="BL8" s="2" t="inlineStr">
        <is>
          <t>IKT pakalpojums</t>
        </is>
      </c>
      <c r="BM8" s="2" t="inlineStr">
        <is>
          <t>3</t>
        </is>
      </c>
      <c r="BN8" s="2" t="inlineStr">
        <is>
          <t/>
        </is>
      </c>
      <c r="BO8" t="inlineStr">
        <is>
          <t>pakalpojums, kas pilnībā vai galvenokārt sastāv no informācijas pārsūtīšanas, uzglabāšanas, izgūšanas vai apstrādes ar tīklu un informācijas sistēmu palīdzību</t>
        </is>
      </c>
      <c r="BP8" s="2" t="inlineStr">
        <is>
          <t>servizz tal-ICT</t>
        </is>
      </c>
      <c r="BQ8" s="2" t="inlineStr">
        <is>
          <t>3</t>
        </is>
      </c>
      <c r="BR8" s="2" t="inlineStr">
        <is>
          <t/>
        </is>
      </c>
      <c r="BS8" t="inlineStr">
        <is>
          <t>servizz li jikkonsisti b’mod sħiħ jew prinċipalment mit-trażmissjoni, il-ħżin, il-ġbir jew l-ipproċessar ta’ informazzjoni permezz ta’ networks u sistemi tal-informazzjoni</t>
        </is>
      </c>
      <c r="BT8" s="2" t="inlineStr">
        <is>
          <t>ICT-dienst</t>
        </is>
      </c>
      <c r="BU8" s="2" t="inlineStr">
        <is>
          <t>3</t>
        </is>
      </c>
      <c r="BV8" s="2" t="inlineStr">
        <is>
          <t/>
        </is>
      </c>
      <c r="BW8" t="inlineStr">
        <is>
          <t/>
        </is>
      </c>
      <c r="BX8" t="inlineStr">
        <is>
          <t/>
        </is>
      </c>
      <c r="BY8" t="inlineStr">
        <is>
          <t/>
        </is>
      </c>
      <c r="BZ8" t="inlineStr">
        <is>
          <t/>
        </is>
      </c>
      <c r="CA8" t="inlineStr">
        <is>
          <t/>
        </is>
      </c>
      <c r="CB8" s="2" t="inlineStr">
        <is>
          <t>serviço de TIC</t>
        </is>
      </c>
      <c r="CC8" s="2" t="inlineStr">
        <is>
          <t>3</t>
        </is>
      </c>
      <c r="CD8" s="2" t="inlineStr">
        <is>
          <t/>
        </is>
      </c>
      <c r="CE8" t="inlineStr">
        <is>
          <t/>
        </is>
      </c>
      <c r="CF8" t="inlineStr">
        <is>
          <t/>
        </is>
      </c>
      <c r="CG8" t="inlineStr">
        <is>
          <t/>
        </is>
      </c>
      <c r="CH8" t="inlineStr">
        <is>
          <t/>
        </is>
      </c>
      <c r="CI8" t="inlineStr">
        <is>
          <t/>
        </is>
      </c>
      <c r="CJ8" t="inlineStr">
        <is>
          <t/>
        </is>
      </c>
      <c r="CK8" t="inlineStr">
        <is>
          <t/>
        </is>
      </c>
      <c r="CL8" t="inlineStr">
        <is>
          <t/>
        </is>
      </c>
      <c r="CM8" t="inlineStr">
        <is>
          <t/>
        </is>
      </c>
      <c r="CN8" t="inlineStr">
        <is>
          <t/>
        </is>
      </c>
      <c r="CO8" t="inlineStr">
        <is>
          <t/>
        </is>
      </c>
      <c r="CP8" t="inlineStr">
        <is>
          <t/>
        </is>
      </c>
      <c r="CQ8" t="inlineStr">
        <is>
          <t/>
        </is>
      </c>
      <c r="CR8" t="inlineStr">
        <is>
          <t/>
        </is>
      </c>
      <c r="CS8" t="inlineStr">
        <is>
          <t/>
        </is>
      </c>
      <c r="CT8" t="inlineStr">
        <is>
          <t/>
        </is>
      </c>
      <c r="CU8" t="inlineStr">
        <is>
          <t/>
        </is>
      </c>
    </row>
    <row r="9">
      <c r="A9" s="1" t="str">
        <f>HYPERLINK("https://iate.europa.eu/entry/result/3628728/all", "3628728")</f>
        <v>3628728</v>
      </c>
      <c r="B9" t="inlineStr">
        <is>
          <t>EDUCATION AND COMMUNICATIONS</t>
        </is>
      </c>
      <c r="C9" t="inlineStr">
        <is>
          <t>EDUCATION AND COMMUNICATIONS|information technology and data processing|computer system|information security</t>
        </is>
      </c>
      <c r="D9" t="inlineStr">
        <is>
          <t/>
        </is>
      </c>
      <c r="E9" t="inlineStr">
        <is>
          <t/>
        </is>
      </c>
      <c r="F9" t="inlineStr">
        <is>
          <t/>
        </is>
      </c>
      <c r="G9" t="inlineStr">
        <is>
          <t/>
        </is>
      </c>
      <c r="H9" t="inlineStr">
        <is>
          <t/>
        </is>
      </c>
      <c r="I9" t="inlineStr">
        <is>
          <t/>
        </is>
      </c>
      <c r="J9" t="inlineStr">
        <is>
          <t/>
        </is>
      </c>
      <c r="K9" t="inlineStr">
        <is>
          <t/>
        </is>
      </c>
      <c r="L9" t="inlineStr">
        <is>
          <t/>
        </is>
      </c>
      <c r="M9" t="inlineStr">
        <is>
          <t/>
        </is>
      </c>
      <c r="N9" t="inlineStr">
        <is>
          <t/>
        </is>
      </c>
      <c r="O9" t="inlineStr">
        <is>
          <t/>
        </is>
      </c>
      <c r="P9" t="inlineStr">
        <is>
          <t/>
        </is>
      </c>
      <c r="Q9" t="inlineStr">
        <is>
          <t/>
        </is>
      </c>
      <c r="R9" t="inlineStr">
        <is>
          <t/>
        </is>
      </c>
      <c r="S9" t="inlineStr">
        <is>
          <t/>
        </is>
      </c>
      <c r="T9" t="inlineStr">
        <is>
          <t/>
        </is>
      </c>
      <c r="U9" t="inlineStr">
        <is>
          <t/>
        </is>
      </c>
      <c r="V9" t="inlineStr">
        <is>
          <t/>
        </is>
      </c>
      <c r="W9" t="inlineStr">
        <is>
          <t/>
        </is>
      </c>
      <c r="X9" s="2" t="inlineStr">
        <is>
          <t>ICT vulnerability|
vulnerability|
ICT vulnerabilities</t>
        </is>
      </c>
      <c r="Y9" s="2" t="inlineStr">
        <is>
          <t>3|
3|
1</t>
        </is>
      </c>
      <c r="Z9" s="2" t="inlineStr">
        <is>
          <t xml:space="preserve">|
|
</t>
        </is>
      </c>
      <c r="AA9" t="inlineStr">
        <is>
          <t>weakness, susceptibility or flaw of an ICT asset, system,
process or control that can be exploited</t>
        </is>
      </c>
      <c r="AB9" t="inlineStr">
        <is>
          <t/>
        </is>
      </c>
      <c r="AC9" t="inlineStr">
        <is>
          <t/>
        </is>
      </c>
      <c r="AD9" t="inlineStr">
        <is>
          <t/>
        </is>
      </c>
      <c r="AE9" t="inlineStr">
        <is>
          <t/>
        </is>
      </c>
      <c r="AF9" t="inlineStr">
        <is>
          <t/>
        </is>
      </c>
      <c r="AG9" t="inlineStr">
        <is>
          <t/>
        </is>
      </c>
      <c r="AH9" t="inlineStr">
        <is>
          <t/>
        </is>
      </c>
      <c r="AI9" t="inlineStr">
        <is>
          <t/>
        </is>
      </c>
      <c r="AJ9" t="inlineStr">
        <is>
          <t/>
        </is>
      </c>
      <c r="AK9" t="inlineStr">
        <is>
          <t/>
        </is>
      </c>
      <c r="AL9" t="inlineStr">
        <is>
          <t/>
        </is>
      </c>
      <c r="AM9" t="inlineStr">
        <is>
          <t/>
        </is>
      </c>
      <c r="AN9" t="inlineStr">
        <is>
          <t/>
        </is>
      </c>
      <c r="AO9" t="inlineStr">
        <is>
          <t/>
        </is>
      </c>
      <c r="AP9" t="inlineStr">
        <is>
          <t/>
        </is>
      </c>
      <c r="AQ9" t="inlineStr">
        <is>
          <t/>
        </is>
      </c>
      <c r="AR9" t="inlineStr">
        <is>
          <t/>
        </is>
      </c>
      <c r="AS9" t="inlineStr">
        <is>
          <t/>
        </is>
      </c>
      <c r="AT9" t="inlineStr">
        <is>
          <t/>
        </is>
      </c>
      <c r="AU9" t="inlineStr">
        <is>
          <t/>
        </is>
      </c>
      <c r="AV9" t="inlineStr">
        <is>
          <t/>
        </is>
      </c>
      <c r="AW9" t="inlineStr">
        <is>
          <t/>
        </is>
      </c>
      <c r="AX9" t="inlineStr">
        <is>
          <t/>
        </is>
      </c>
      <c r="AY9" t="inlineStr">
        <is>
          <t/>
        </is>
      </c>
      <c r="AZ9" s="2" t="inlineStr">
        <is>
          <t>sebezhetőség|
IKT-sebezhetőség</t>
        </is>
      </c>
      <c r="BA9" s="2" t="inlineStr">
        <is>
          <t>3|
3</t>
        </is>
      </c>
      <c r="BB9" s="2" t="inlineStr">
        <is>
          <t xml:space="preserve">|
</t>
        </is>
      </c>
      <c r="BC9" t="inlineStr">
        <is>
          <t>valamely
IKT-eszköz, -rendszer, -folyamat vagy -kontroll olyan gyengesége, érzékenysége vagy
hiányossága, amely kihasználható</t>
        </is>
      </c>
      <c r="BD9" t="inlineStr">
        <is>
          <t/>
        </is>
      </c>
      <c r="BE9" t="inlineStr">
        <is>
          <t/>
        </is>
      </c>
      <c r="BF9" t="inlineStr">
        <is>
          <t/>
        </is>
      </c>
      <c r="BG9" t="inlineStr">
        <is>
          <t/>
        </is>
      </c>
      <c r="BH9" s="2" t="inlineStr">
        <is>
          <t>IRT pažeidžiamumas</t>
        </is>
      </c>
      <c r="BI9" s="2" t="inlineStr">
        <is>
          <t>3</t>
        </is>
      </c>
      <c r="BJ9" s="2" t="inlineStr">
        <is>
          <t/>
        </is>
      </c>
      <c r="BK9" t="inlineStr">
        <is>
          <t>IRT objekto, sistemos, proceso ar kontrolės būdo silpna vieta ar trūkumas, kuris gali būti panaudotas piktam</t>
        </is>
      </c>
      <c r="BL9" t="inlineStr">
        <is>
          <t/>
        </is>
      </c>
      <c r="BM9" t="inlineStr">
        <is>
          <t/>
        </is>
      </c>
      <c r="BN9" t="inlineStr">
        <is>
          <t/>
        </is>
      </c>
      <c r="BO9" t="inlineStr">
        <is>
          <t/>
        </is>
      </c>
      <c r="BP9" s="2" t="inlineStr">
        <is>
          <t>vulnerabbiltà tal-ICT</t>
        </is>
      </c>
      <c r="BQ9" s="2" t="inlineStr">
        <is>
          <t>3</t>
        </is>
      </c>
      <c r="BR9" s="2" t="inlineStr">
        <is>
          <t/>
        </is>
      </c>
      <c r="BS9" t="inlineStr">
        <is>
          <t>dgħufija, suxxettibbiltà jew żball f'assi, sistema, proċess jew kontroll tal-ICT li jista' jiġi sfruttat</t>
        </is>
      </c>
      <c r="BT9" s="2" t="inlineStr">
        <is>
          <t>kwetsbaarheid|
ICT-kwetsbaarheid</t>
        </is>
      </c>
      <c r="BU9" s="2" t="inlineStr">
        <is>
          <t>3|
3</t>
        </is>
      </c>
      <c r="BV9" s="2" t="inlineStr">
        <is>
          <t xml:space="preserve">|
</t>
        </is>
      </c>
      <c r="BW9" t="inlineStr">
        <is>
          <t/>
        </is>
      </c>
      <c r="BX9" t="inlineStr">
        <is>
          <t/>
        </is>
      </c>
      <c r="BY9" t="inlineStr">
        <is>
          <t/>
        </is>
      </c>
      <c r="BZ9" t="inlineStr">
        <is>
          <t/>
        </is>
      </c>
      <c r="CA9" t="inlineStr">
        <is>
          <t/>
        </is>
      </c>
      <c r="CB9" t="inlineStr">
        <is>
          <t/>
        </is>
      </c>
      <c r="CC9" t="inlineStr">
        <is>
          <t/>
        </is>
      </c>
      <c r="CD9" t="inlineStr">
        <is>
          <t/>
        </is>
      </c>
      <c r="CE9" t="inlineStr">
        <is>
          <t/>
        </is>
      </c>
      <c r="CF9" t="inlineStr">
        <is>
          <t/>
        </is>
      </c>
      <c r="CG9" t="inlineStr">
        <is>
          <t/>
        </is>
      </c>
      <c r="CH9" t="inlineStr">
        <is>
          <t/>
        </is>
      </c>
      <c r="CI9" t="inlineStr">
        <is>
          <t/>
        </is>
      </c>
      <c r="CJ9" t="inlineStr">
        <is>
          <t/>
        </is>
      </c>
      <c r="CK9" t="inlineStr">
        <is>
          <t/>
        </is>
      </c>
      <c r="CL9" t="inlineStr">
        <is>
          <t/>
        </is>
      </c>
      <c r="CM9" t="inlineStr">
        <is>
          <t/>
        </is>
      </c>
      <c r="CN9" t="inlineStr">
        <is>
          <t/>
        </is>
      </c>
      <c r="CO9" t="inlineStr">
        <is>
          <t/>
        </is>
      </c>
      <c r="CP9" t="inlineStr">
        <is>
          <t/>
        </is>
      </c>
      <c r="CQ9" t="inlineStr">
        <is>
          <t/>
        </is>
      </c>
      <c r="CR9" t="inlineStr">
        <is>
          <t/>
        </is>
      </c>
      <c r="CS9" t="inlineStr">
        <is>
          <t/>
        </is>
      </c>
      <c r="CT9" t="inlineStr">
        <is>
          <t/>
        </is>
      </c>
      <c r="CU9" t="inlineStr">
        <is>
          <t/>
        </is>
      </c>
    </row>
    <row r="10">
      <c r="A10" s="1" t="str">
        <f>HYPERLINK("https://iate.europa.eu/entry/result/3627836/all", "3627836")</f>
        <v>3627836</v>
      </c>
      <c r="B10" t="inlineStr">
        <is>
          <t>TRANSPORT;ENVIRONMENT</t>
        </is>
      </c>
      <c r="C10" t="inlineStr">
        <is>
          <t>TRANSPORT|air and space transport|air transport;ENVIRONMENT|environmental policy|climate change policy|emission trading</t>
        </is>
      </c>
      <c r="D10" s="2" t="inlineStr">
        <is>
          <t>критерии за допустимост на единиците емисии по CORSIA|
критерии за допустимост на единиците</t>
        </is>
      </c>
      <c r="E10" s="2" t="inlineStr">
        <is>
          <t>3|
3</t>
        </is>
      </c>
      <c r="F10" s="2" t="inlineStr">
        <is>
          <t xml:space="preserve">|
</t>
        </is>
      </c>
      <c r="G10" t="inlineStr">
        <is>
          <t>критерии, на които трябва да съответства една &lt;a href="https://iate.europa.eu/entry/result/1194773/bg" target="_blank"&gt;въглеродна компенсация&lt;/a&gt;, за да бъде допустима за участие в &lt;a href="https://iate.europa.eu/entry/result/3570642/bg" target="_blank"&gt;CORSIA&lt;/a&gt;</t>
        </is>
      </c>
      <c r="H10" t="inlineStr">
        <is>
          <t/>
        </is>
      </c>
      <c r="I10" t="inlineStr">
        <is>
          <t/>
        </is>
      </c>
      <c r="J10" t="inlineStr">
        <is>
          <t/>
        </is>
      </c>
      <c r="K10" t="inlineStr">
        <is>
          <t/>
        </is>
      </c>
      <c r="L10" s="2" t="inlineStr">
        <is>
          <t>kriterier for godkendelse af enheder under CORSIA</t>
        </is>
      </c>
      <c r="M10" s="2" t="inlineStr">
        <is>
          <t>2</t>
        </is>
      </c>
      <c r="N10" s="2" t="inlineStr">
        <is>
          <t>proposed</t>
        </is>
      </c>
      <c r="O10" t="inlineStr">
        <is>
          <t>kriterier, der skal være opfyldt, for at kvoteandele kan anvendes i det CO&lt;sub&gt;2&lt;/sub&gt;-kompensationssystem, CORSIA, som FN's luftfartsorganisation ICAO har vedtaget</t>
        </is>
      </c>
      <c r="P10" s="2" t="inlineStr">
        <is>
          <t>CORSIA-Zulässigkeitskriterien für Emissionseinheiten|
Zulässigkeitskriterien für Einheiten</t>
        </is>
      </c>
      <c r="Q10" s="2" t="inlineStr">
        <is>
          <t>3|
3</t>
        </is>
      </c>
      <c r="R10" s="2" t="inlineStr">
        <is>
          <t xml:space="preserve">|
</t>
        </is>
      </c>
      <c r="S10" t="inlineStr">
        <is>
          <t>Kriterium dafür,
dass Emissionseinheiten zur Berücksichtigung im System zur Verrechnung und
Verringerung von Kohlenstoffdioxid für die internationale Luftfahrt (CORSIA) in
Frage kommen</t>
        </is>
      </c>
      <c r="T10" s="2" t="inlineStr">
        <is>
          <t>κριτήρια επιλεξιμότητας μονάδων|
κριτήρια CORSIA για την επιλεξιμότητα μονάδων</t>
        </is>
      </c>
      <c r="U10" s="2" t="inlineStr">
        <is>
          <t>3|
3</t>
        </is>
      </c>
      <c r="V10" s="2" t="inlineStr">
        <is>
          <t xml:space="preserve">|
</t>
        </is>
      </c>
      <c r="W10" t="inlineStr">
        <is>
          <t/>
        </is>
      </c>
      <c r="X10" s="2" t="inlineStr">
        <is>
          <t>CORSIA Emissions Unit Eligibility Criteria|
Unit Eligibility Criteria</t>
        </is>
      </c>
      <c r="Y10" s="2" t="inlineStr">
        <is>
          <t>3|
3</t>
        </is>
      </c>
      <c r="Z10" s="2" t="inlineStr">
        <is>
          <t xml:space="preserve">|
</t>
        </is>
      </c>
      <c r="AA10" t="inlineStr">
        <is>
          <t>criteria applicable to design elements of carbon offset
credit programs and to integrity assessment of carbon offset credits that
render them eligible for use in CORSIA</t>
        </is>
      </c>
      <c r="AB10" t="inlineStr">
        <is>
          <t/>
        </is>
      </c>
      <c r="AC10" t="inlineStr">
        <is>
          <t/>
        </is>
      </c>
      <c r="AD10" t="inlineStr">
        <is>
          <t/>
        </is>
      </c>
      <c r="AE10" t="inlineStr">
        <is>
          <t/>
        </is>
      </c>
      <c r="AF10" t="inlineStr">
        <is>
          <t/>
        </is>
      </c>
      <c r="AG10" t="inlineStr">
        <is>
          <t/>
        </is>
      </c>
      <c r="AH10" t="inlineStr">
        <is>
          <t/>
        </is>
      </c>
      <c r="AI10" t="inlineStr">
        <is>
          <t/>
        </is>
      </c>
      <c r="AJ10" t="inlineStr">
        <is>
          <t/>
        </is>
      </c>
      <c r="AK10" t="inlineStr">
        <is>
          <t/>
        </is>
      </c>
      <c r="AL10" t="inlineStr">
        <is>
          <t/>
        </is>
      </c>
      <c r="AM10" t="inlineStr">
        <is>
          <t/>
        </is>
      </c>
      <c r="AN10" s="2" t="inlineStr">
        <is>
          <t>critères d'éligibilité des unités d'émissions CORSIA|
criteres d’admissiblité des unités d’émissions de CORSIA</t>
        </is>
      </c>
      <c r="AO10" s="2" t="inlineStr">
        <is>
          <t>2|
2</t>
        </is>
      </c>
      <c r="AP10" s="2" t="inlineStr">
        <is>
          <t xml:space="preserve">|
</t>
        </is>
      </c>
      <c r="AQ10" t="inlineStr">
        <is>
          <t>critère auquel doit répondre un crédit carbone pour être élibigle au régime de compensation et de réduction de carbone pour l'aviation internationale (CORSIA)</t>
        </is>
      </c>
      <c r="AR10" t="inlineStr">
        <is>
          <t/>
        </is>
      </c>
      <c r="AS10" t="inlineStr">
        <is>
          <t/>
        </is>
      </c>
      <c r="AT10" t="inlineStr">
        <is>
          <t/>
        </is>
      </c>
      <c r="AU10" t="inlineStr">
        <is>
          <t/>
        </is>
      </c>
      <c r="AV10" t="inlineStr">
        <is>
          <t/>
        </is>
      </c>
      <c r="AW10" t="inlineStr">
        <is>
          <t/>
        </is>
      </c>
      <c r="AX10" t="inlineStr">
        <is>
          <t/>
        </is>
      </c>
      <c r="AY10" t="inlineStr">
        <is>
          <t/>
        </is>
      </c>
      <c r="AZ10" t="inlineStr">
        <is>
          <t/>
        </is>
      </c>
      <c r="BA10" t="inlineStr">
        <is>
          <t/>
        </is>
      </c>
      <c r="BB10" t="inlineStr">
        <is>
          <t/>
        </is>
      </c>
      <c r="BC10" t="inlineStr">
        <is>
          <t/>
        </is>
      </c>
      <c r="BD10" s="2" t="inlineStr">
        <is>
          <t>criteri di ammissibilità delle unità di emissione nell'ambito del regime CORSIA|
criteri di ammissibilità delle unità</t>
        </is>
      </c>
      <c r="BE10" s="2" t="inlineStr">
        <is>
          <t>3|
3</t>
        </is>
      </c>
      <c r="BF10" s="2" t="inlineStr">
        <is>
          <t xml:space="preserve">|
</t>
        </is>
      </c>
      <c r="BG10" t="inlineStr">
        <is>
          <t>criteri che un &lt;a href="https://iate.europa.eu/entry/result/1194773/it" target="_blank"&gt;credito di compensazione delle emissioni di CO2&lt;/a&gt; deve soddisfare per essere ammissibile al regime &lt;a href="https://iate.europa.eu/entry/result/3570642/it" target="_blank"&gt;CORSIA&lt;/a&gt;</t>
        </is>
      </c>
      <c r="BH10" s="2" t="inlineStr">
        <is>
          <t>vienetų tinkamumo kriterijai|
CORSIA išmetamųjų teršalų vienetų tinkamumo kriterijai</t>
        </is>
      </c>
      <c r="BI10" s="2" t="inlineStr">
        <is>
          <t>3|
3</t>
        </is>
      </c>
      <c r="BJ10" s="2" t="inlineStr">
        <is>
          <t xml:space="preserve">|
</t>
        </is>
      </c>
      <c r="BK10" t="inlineStr">
        <is>
          <t>kriterijai, kuriuos turi atitikti anglies dioksido kreditai, kad jiems galėtų būti taikoma Tarptautinės aviacijos išmetamo anglies dioksido kiekio kompensavimo ir mažinimo sistema (CORSIA)</t>
        </is>
      </c>
      <c r="BL10" s="2" t="inlineStr">
        <is>
          <t>&lt;i&gt;CORSIA &lt;/i&gt;emisijas vienību atbilstības kritēriji|
emisijas vienību atbilstības kritēriji</t>
        </is>
      </c>
      <c r="BM10" s="2" t="inlineStr">
        <is>
          <t>3|
2</t>
        </is>
      </c>
      <c r="BN10" s="2" t="inlineStr">
        <is>
          <t xml:space="preserve">|
</t>
        </is>
      </c>
      <c r="BO10" t="inlineStr">
        <is>
          <t/>
        </is>
      </c>
      <c r="BP10" s="2" t="inlineStr">
        <is>
          <t>Kriterji tal-Eliġibbiltà tal-Unitajiet ta' Emissjoni|
Kriterji tal-Eliġibbiltà tal-Unitajiet ta' Emissjoni CORSIA</t>
        </is>
      </c>
      <c r="BQ10" s="2" t="inlineStr">
        <is>
          <t>3|
3</t>
        </is>
      </c>
      <c r="BR10" s="2" t="inlineStr">
        <is>
          <t xml:space="preserve">|
</t>
        </is>
      </c>
      <c r="BS10" t="inlineStr">
        <is>
          <t>kriterji għat-tfassil ta' programmi ta' &lt;a href="https://iate.europa.eu/entry/result/1194773/mt" target="_blank"&gt;kreditu ta' kumpens għal emissjonijiet ta' karbonju&lt;/a&gt; u għall-valutazzjoni tal-integrità tal-istess krediti sabiex ikunu jistgħu jintużaw f'&lt;a href="https://iate.europa.eu/entry/result/3570642/mt" target="_blank"&gt;CORSIA&lt;/a&gt;</t>
        </is>
      </c>
      <c r="BT10" t="inlineStr">
        <is>
          <t/>
        </is>
      </c>
      <c r="BU10" t="inlineStr">
        <is>
          <t/>
        </is>
      </c>
      <c r="BV10" t="inlineStr">
        <is>
          <t/>
        </is>
      </c>
      <c r="BW10" t="inlineStr">
        <is>
          <t/>
        </is>
      </c>
      <c r="BX10" t="inlineStr">
        <is>
          <t/>
        </is>
      </c>
      <c r="BY10" t="inlineStr">
        <is>
          <t/>
        </is>
      </c>
      <c r="BZ10" t="inlineStr">
        <is>
          <t/>
        </is>
      </c>
      <c r="CA10" t="inlineStr">
        <is>
          <t/>
        </is>
      </c>
      <c r="CB10" t="inlineStr">
        <is>
          <t/>
        </is>
      </c>
      <c r="CC10" t="inlineStr">
        <is>
          <t/>
        </is>
      </c>
      <c r="CD10" t="inlineStr">
        <is>
          <t/>
        </is>
      </c>
      <c r="CE10" t="inlineStr">
        <is>
          <t/>
        </is>
      </c>
      <c r="CF10" t="inlineStr">
        <is>
          <t/>
        </is>
      </c>
      <c r="CG10" t="inlineStr">
        <is>
          <t/>
        </is>
      </c>
      <c r="CH10" t="inlineStr">
        <is>
          <t/>
        </is>
      </c>
      <c r="CI10" t="inlineStr">
        <is>
          <t/>
        </is>
      </c>
      <c r="CJ10" t="inlineStr">
        <is>
          <t/>
        </is>
      </c>
      <c r="CK10" t="inlineStr">
        <is>
          <t/>
        </is>
      </c>
      <c r="CL10" t="inlineStr">
        <is>
          <t/>
        </is>
      </c>
      <c r="CM10" t="inlineStr">
        <is>
          <t/>
        </is>
      </c>
      <c r="CN10" s="2" t="inlineStr">
        <is>
          <t>merila o upravičenosti emisijskih enot CORSIA|
merila o upravičenosti enot</t>
        </is>
      </c>
      <c r="CO10" s="2" t="inlineStr">
        <is>
          <t>3|
3</t>
        </is>
      </c>
      <c r="CP10" s="2" t="inlineStr">
        <is>
          <t xml:space="preserve">|
</t>
        </is>
      </c>
      <c r="CQ10" t="inlineStr">
        <is>
          <t>merila, ki jih je Svet ICAO sprejel na 216. zasedanju marca 2019 kot ključni element sheme CORSIA</t>
        </is>
      </c>
      <c r="CR10" s="2" t="inlineStr">
        <is>
          <t>kvalifikationskriterier för enheter|
kvalifikationskriterier för utsläppsenheter inom ramen för Corsia</t>
        </is>
      </c>
      <c r="CS10" s="2" t="inlineStr">
        <is>
          <t>3|
3</t>
        </is>
      </c>
      <c r="CT10" s="2" t="inlineStr">
        <is>
          <t xml:space="preserve">|
</t>
        </is>
      </c>
      <c r="CU10" t="inlineStr">
        <is>
          <t>kriterier för utformningen av de program och utsläppsenheter som ska få användas inom ramen för &lt;a href="https://iate.europa.eu/entry/result/3570642/sv" target="_blank"&gt;Corsia&lt;/a&gt; och för bedömningen av deras miljömässiga och sociala integritet</t>
        </is>
      </c>
    </row>
    <row r="11">
      <c r="A11" s="1" t="str">
        <f>HYPERLINK("https://iate.europa.eu/entry/result/3628114/all", "3628114")</f>
        <v>3628114</v>
      </c>
      <c r="B11" t="inlineStr">
        <is>
          <t>LAW</t>
        </is>
      </c>
      <c r="C11" t="inlineStr">
        <is>
          <t>LAW|rights and freedoms|rights of the individual|children's rights;LAW|criminal law|offence|crime against individuals|sexual offence</t>
        </is>
      </c>
      <c r="D11" t="inlineStr">
        <is>
          <t/>
        </is>
      </c>
      <c r="E11" t="inlineStr">
        <is>
          <t/>
        </is>
      </c>
      <c r="F11" t="inlineStr">
        <is>
          <t/>
        </is>
      </c>
      <c r="G11" t="inlineStr">
        <is>
          <t/>
        </is>
      </c>
      <c r="H11" s="2" t="inlineStr">
        <is>
          <t>kontaktní místo|
jednotné kontaktní místo</t>
        </is>
      </c>
      <c r="I11" s="2" t="inlineStr">
        <is>
          <t>2|
2</t>
        </is>
      </c>
      <c r="J11" s="2" t="inlineStr">
        <is>
          <t xml:space="preserve">|
</t>
        </is>
      </c>
      <c r="K11" t="inlineStr">
        <is>
          <t>služba zřízená poskytovateli příslušných &lt;a href="https://iate.europa.eu/entry/result/903777/cs" target="_blank"&gt;služeb informační společnosti&lt;/a&gt;, která umožňuje přímou komunikaci – pomocí elektronických prostředků – s &lt;a href="https://iate.europa.eu/entry/result/3628108/cs" target="_blank"&gt;koordinačními orgány&lt;/a&gt;, jinými příslušnými orgány členských států, Evropskou komisí a &lt;a href="https://iate.europa.eu/entry/result/3627962/cs" target="_blank"&gt;střediskem EU&lt;/a&gt;</t>
        </is>
      </c>
      <c r="L11" s="2" t="inlineStr">
        <is>
          <t>kontaktpunkt|
fælles kontaktpunkt</t>
        </is>
      </c>
      <c r="M11" s="2" t="inlineStr">
        <is>
          <t>3|
3</t>
        </is>
      </c>
      <c r="N11" s="2" t="inlineStr">
        <is>
          <t xml:space="preserve">|
</t>
        </is>
      </c>
      <c r="O11" t="inlineStr">
        <is>
          <t>tjeneste oprettet af udbydere af relevante &lt;a href="https://iate.europa.eu/entry/result/903777/da" target="_blank"&gt;informationssamfundstjenester&lt;/a&gt;, der giver mulighed for direkte elektronisk kommunikation med de &lt;a href="https://iate.europa.eu/entry/result/3628108/da" target="_blank"&gt;koordinerende myndigheder for spørgsmål vedrørende seksuelt misbrug af børn&lt;/a&gt;, andre kompetente myndigheder i medlemsstaterne, Europa-Kommissionen og &lt;a href="https://iate.europa.eu/entry/result/3627962/da" target="_blank"&gt;EU-centret for seksuelt misbrug af børn&lt;/a&gt;</t>
        </is>
      </c>
      <c r="P11" t="inlineStr">
        <is>
          <t/>
        </is>
      </c>
      <c r="Q11" t="inlineStr">
        <is>
          <t/>
        </is>
      </c>
      <c r="R11" t="inlineStr">
        <is>
          <t/>
        </is>
      </c>
      <c r="S11" t="inlineStr">
        <is>
          <t/>
        </is>
      </c>
      <c r="T11" s="2" t="inlineStr">
        <is>
          <t>σημείο επαφής</t>
        </is>
      </c>
      <c r="U11" s="2" t="inlineStr">
        <is>
          <t>2</t>
        </is>
      </c>
      <c r="V11" s="2" t="inlineStr">
        <is>
          <t/>
        </is>
      </c>
      <c r="W11" t="inlineStr">
        <is>
          <t>υπηρεσίες που δημιουργούνται από παρόχους σχετικών &lt;a href="https://iate.europa.eu/entry/result/903777/en-el" target="_blank"&gt;υπηρεσιών της κοινωνίας των πληροφοριών&lt;/a&gt; και επιτρέπουν την άμεση επικοινωνία, με ηλεκτρονικά μέσα, με τις &lt;a href="https://iate.europa.eu/entry/result/3628108/en-el" target="_blank"&gt;συντονιστικές αρχές&lt;/a&gt;, άλλες αρμόδιες αρχές των κρατών μελών, την Ευρωπαϊκή Επιτροπή και το &lt;a href="https://iate.europa.eu/entry/result/3627962/en-el" target="_blank"&gt;Κέντρο της ΕΕ κατά της σεξουαλικής κακοποίησης παιδιών&lt;/a&gt;</t>
        </is>
      </c>
      <c r="X11" s="2" t="inlineStr">
        <is>
          <t>single point of contact|
point of contact</t>
        </is>
      </c>
      <c r="Y11" s="2" t="inlineStr">
        <is>
          <t>3|
3</t>
        </is>
      </c>
      <c r="Z11" s="2" t="inlineStr">
        <is>
          <t xml:space="preserve">|
</t>
        </is>
      </c>
      <c r="AA11" t="inlineStr">
        <is>
          <t>service
 established by providers of relevant &lt;a href="https://iate.europa.eu/entry/result/903777/en" target="_blank"&gt;information society services&lt;/a&gt; allowing
 for direct communication, by electronic means, with the &lt;a href="https://iate.europa.eu/entry/result/3628108/en" target="_blank"&gt;Coordinating Authorities for child sexual abuse issues&lt;/a&gt;, other competent authorities of the Member States, the European Commission
 and the &lt;a href="https://iate.europa.eu/entry/result/3627962/en" target="_blank"&gt;EU Centre on child abuse&lt;/a&gt;</t>
        </is>
      </c>
      <c r="AB11" s="2" t="inlineStr">
        <is>
          <t>punto de contacto</t>
        </is>
      </c>
      <c r="AC11" s="2" t="inlineStr">
        <is>
          <t>3</t>
        </is>
      </c>
      <c r="AD11" s="2" t="inlineStr">
        <is>
          <t/>
        </is>
      </c>
      <c r="AE11" t="inlineStr">
        <is>
          <t>Prestación establecida por los prestadores de &lt;a href="https://iate.europa.eu/entry/result/903777/es" target="_blank"&gt;servicios de la sociedad de la información&lt;/a&gt; pertinentes que permita la comunicación directa, por medios electrónicos, con las &lt;a href="https://iate.europa.eu/entry/result/3628108/es" target="_blank"&gt;autoridades de coordinación en materia de abuso seual de menores&lt;/a&gt;, otras autoridades competentes de los Estados miembros, la Comisión y el &lt;a href="https://iate.europa.eu/entry/result/3627962/es" target="_blank"&gt;Centro de la UE sobre Abuso Sexual de Menores&lt;/a&gt;, a efectos de la aplicación del Reglamento por el que se establecen normas para prevenir y combatir el abuso sexual de los menores.</t>
        </is>
      </c>
      <c r="AF11" s="2" t="inlineStr">
        <is>
          <t>ühtne kontaktpunkt</t>
        </is>
      </c>
      <c r="AG11" s="2" t="inlineStr">
        <is>
          <t>3</t>
        </is>
      </c>
      <c r="AH11" s="2" t="inlineStr">
        <is>
          <t/>
        </is>
      </c>
      <c r="AI11" t="inlineStr">
        <is>
          <t/>
        </is>
      </c>
      <c r="AJ11" t="inlineStr">
        <is>
          <t/>
        </is>
      </c>
      <c r="AK11" t="inlineStr">
        <is>
          <t/>
        </is>
      </c>
      <c r="AL11" t="inlineStr">
        <is>
          <t/>
        </is>
      </c>
      <c r="AM11" t="inlineStr">
        <is>
          <t/>
        </is>
      </c>
      <c r="AN11" s="2" t="inlineStr">
        <is>
          <t>point de contact unique|
point de contact</t>
        </is>
      </c>
      <c r="AO11" s="2" t="inlineStr">
        <is>
          <t>3|
3</t>
        </is>
      </c>
      <c r="AP11" s="2" t="inlineStr">
        <is>
          <t xml:space="preserve">|
</t>
        </is>
      </c>
      <c r="AQ11" t="inlineStr">
        <is>
          <t>service créé par les fournisseurs de &lt;a href="https://iate.europa.eu/entry/result/903777/fr" target="_blank"&gt;services de la société de l’information pertinents&lt;/a&gt; et permettant la communication directe, par voie électronique, avec les &lt;a href="https://iate.europa.eu/entry/result/3628108/fr" target="_blank"&gt;autorités de coordination&lt;/a&gt;, les autres autorités compétentes des États membres, la Commission et le &lt;a href="https://iate.europa.eu/entry/result/3627962/fr" target="_blank"&gt;centre de l’UE chargé de prévenir et de combattre les abus sexuels sur enfants&lt;/a&gt;</t>
        </is>
      </c>
      <c r="AR11" t="inlineStr">
        <is>
          <t/>
        </is>
      </c>
      <c r="AS11" t="inlineStr">
        <is>
          <t/>
        </is>
      </c>
      <c r="AT11" t="inlineStr">
        <is>
          <t/>
        </is>
      </c>
      <c r="AU11" t="inlineStr">
        <is>
          <t/>
        </is>
      </c>
      <c r="AV11" s="2" t="inlineStr">
        <is>
          <t>kontaktna točka</t>
        </is>
      </c>
      <c r="AW11" s="2" t="inlineStr">
        <is>
          <t>3</t>
        </is>
      </c>
      <c r="AX11" s="2" t="inlineStr">
        <is>
          <t>proposed</t>
        </is>
      </c>
      <c r="AY11" t="inlineStr">
        <is>
          <t/>
        </is>
      </c>
      <c r="AZ11" t="inlineStr">
        <is>
          <t/>
        </is>
      </c>
      <c r="BA11" t="inlineStr">
        <is>
          <t/>
        </is>
      </c>
      <c r="BB11" t="inlineStr">
        <is>
          <t/>
        </is>
      </c>
      <c r="BC11" t="inlineStr">
        <is>
          <t/>
        </is>
      </c>
      <c r="BD11" s="2" t="inlineStr">
        <is>
          <t>punto di contatto|
punto di contatto unico</t>
        </is>
      </c>
      <c r="BE11" s="2" t="inlineStr">
        <is>
          <t>3|
3</t>
        </is>
      </c>
      <c r="BF11" s="2" t="inlineStr">
        <is>
          <t xml:space="preserve">|
</t>
        </is>
      </c>
      <c r="BG11" t="inlineStr">
        <is>
          <t>servizio istituito
dai prestatori dei &lt;a href="https://iate.europa.eu/entry/result/903777/en-it" target="_blank"&gt;servizi della società dell'informazione&lt;/a&gt; interessati per la
comunicazione diretta, per via elettronica, con le&lt;a href="https://iate.europa.eu/entry/result/3628108/en-it" target="_blank"&gt; autorità coordinatrici&lt;/a&gt;, altre
autorità competenti degli Stati membri, la Commissione e il &lt;a href="https://iate.europa.eu/entry/result/3627962/en-it" target="_blank"&gt;Centro dell'UE&lt;/a&gt;</t>
        </is>
      </c>
      <c r="BH11" s="2" t="inlineStr">
        <is>
          <t>kontaktinis punktas</t>
        </is>
      </c>
      <c r="BI11" s="2" t="inlineStr">
        <is>
          <t>3</t>
        </is>
      </c>
      <c r="BJ11" s="2" t="inlineStr">
        <is>
          <t/>
        </is>
      </c>
      <c r="BK11" t="inlineStr">
        <is>
          <t/>
        </is>
      </c>
      <c r="BL11" s="2" t="inlineStr">
        <is>
          <t>vienots kontaktpunkts|
kontaktpunkts</t>
        </is>
      </c>
      <c r="BM11" s="2" t="inlineStr">
        <is>
          <t>2|
2</t>
        </is>
      </c>
      <c r="BN11" s="2" t="inlineStr">
        <is>
          <t xml:space="preserve">|
</t>
        </is>
      </c>
      <c r="BO11" t="inlineStr">
        <is>
          <t/>
        </is>
      </c>
      <c r="BP11" s="2" t="inlineStr">
        <is>
          <t>punt uniku ta' kuntatt|
punt ta' kuntatt</t>
        </is>
      </c>
      <c r="BQ11" s="2" t="inlineStr">
        <is>
          <t>3|
3</t>
        </is>
      </c>
      <c r="BR11" s="2" t="inlineStr">
        <is>
          <t xml:space="preserve">|
</t>
        </is>
      </c>
      <c r="BS11" t="inlineStr">
        <is>
          <t/>
        </is>
      </c>
      <c r="BT11" t="inlineStr">
        <is>
          <t/>
        </is>
      </c>
      <c r="BU11" t="inlineStr">
        <is>
          <t/>
        </is>
      </c>
      <c r="BV11" t="inlineStr">
        <is>
          <t/>
        </is>
      </c>
      <c r="BW11" t="inlineStr">
        <is>
          <t/>
        </is>
      </c>
      <c r="BX11" s="2" t="inlineStr">
        <is>
          <t>punkt kontaktowy|
jeden punkt kontaktowy</t>
        </is>
      </c>
      <c r="BY11" s="2" t="inlineStr">
        <is>
          <t>3|
3</t>
        </is>
      </c>
      <c r="BZ11" s="2" t="inlineStr">
        <is>
          <t xml:space="preserve">|
</t>
        </is>
      </c>
      <c r="CA11" t="inlineStr">
        <is>
          <t/>
        </is>
      </c>
      <c r="CB11" s="2" t="inlineStr">
        <is>
          <t>ponto de contacto</t>
        </is>
      </c>
      <c r="CC11" s="2" t="inlineStr">
        <is>
          <t>3</t>
        </is>
      </c>
      <c r="CD11" s="2" t="inlineStr">
        <is>
          <t>proposed</t>
        </is>
      </c>
      <c r="CE11" t="inlineStr">
        <is>
          <t>Serviço criado por prestadores de serviços pertinentes da sociedade da informação para permitir a comunicação direta, por via eletrónica, com as autoridades de coordenação, outras autoridades competentes dos Estados-Membros, a Comissão Europeia e o Centro da UE.</t>
        </is>
      </c>
      <c r="CF11" s="2" t="inlineStr">
        <is>
          <t>punct unic de contact|
punct de contact</t>
        </is>
      </c>
      <c r="CG11" s="2" t="inlineStr">
        <is>
          <t>3|
3</t>
        </is>
      </c>
      <c r="CH11" s="2" t="inlineStr">
        <is>
          <t xml:space="preserve">|
</t>
        </is>
      </c>
      <c r="CI11" t="inlineStr">
        <is>
          <t/>
        </is>
      </c>
      <c r="CJ11" s="2" t="inlineStr">
        <is>
          <t>kontaktné miesto|
jednotné kontaktné miesto</t>
        </is>
      </c>
      <c r="CK11" s="2" t="inlineStr">
        <is>
          <t>3|
3</t>
        </is>
      </c>
      <c r="CL11" s="2" t="inlineStr">
        <is>
          <t xml:space="preserve">|
</t>
        </is>
      </c>
      <c r="CM11" t="inlineStr">
        <is>
          <t>služba zriadená poskytovateľmi príslušných &lt;a href="https://iate.europa.eu/entry/result/903777/sk" target="_blank"&gt;služieb informačnej spoločnosti&lt;/a&gt; umožňujúca priamu komunikáciu elektronickými prostriedkami s &lt;a href="https://iate.europa.eu/entry/result/3628108/sk" target="_blank"&gt;koordinačnými orgánmi&lt;/a&gt;, inými príslušnými orgánmi členských štátov, Komisiou a &lt;a href="https://iate.europa.eu/entry/result/3627962/sk" target="_blank"&gt;Centrom EÚ pre prevenciu sexuálneho zneužívania detí a boj proti nemu&lt;/a&gt;</t>
        </is>
      </c>
      <c r="CN11" t="inlineStr">
        <is>
          <t/>
        </is>
      </c>
      <c r="CO11" t="inlineStr">
        <is>
          <t/>
        </is>
      </c>
      <c r="CP11" t="inlineStr">
        <is>
          <t/>
        </is>
      </c>
      <c r="CQ11" t="inlineStr">
        <is>
          <t/>
        </is>
      </c>
      <c r="CR11" s="2" t="inlineStr">
        <is>
          <t>kontaktpunkt|
gemensam kontaktpunkt</t>
        </is>
      </c>
      <c r="CS11" s="2" t="inlineStr">
        <is>
          <t>3|
3</t>
        </is>
      </c>
      <c r="CT11" s="2" t="inlineStr">
        <is>
          <t xml:space="preserve">|
</t>
        </is>
      </c>
      <c r="CU11" t="inlineStr">
        <is>
          <t/>
        </is>
      </c>
    </row>
    <row r="12">
      <c r="A12" s="1" t="str">
        <f>HYPERLINK("https://iate.europa.eu/entry/result/3598815/all", "3598815")</f>
        <v>3598815</v>
      </c>
      <c r="B12" t="inlineStr">
        <is>
          <t>FINANCE</t>
        </is>
      </c>
      <c r="C12" t="inlineStr">
        <is>
          <t>FINANCE|financial institutions and credit|financial services;FINANCE|free movement of capital|financial market</t>
        </is>
      </c>
      <c r="D12" s="2" t="inlineStr">
        <is>
          <t>водещ надзорник</t>
        </is>
      </c>
      <c r="E12" s="2" t="inlineStr">
        <is>
          <t>3</t>
        </is>
      </c>
      <c r="F12" s="2" t="inlineStr">
        <is>
          <t/>
        </is>
      </c>
      <c r="G12" t="inlineStr">
        <is>
          <t>&lt;strong&gt;Европейския надзорен орган, &lt;/strong&gt;определен в съответствие с член 31, парагрф 1, буква б) от предложението за регламент относно оперативната устойчивост на цифровите технологии във финансовия сектор</t>
        </is>
      </c>
      <c r="H12" s="2" t="inlineStr">
        <is>
          <t>hlavní orgán dohledu</t>
        </is>
      </c>
      <c r="I12" s="2" t="inlineStr">
        <is>
          <t>3</t>
        </is>
      </c>
      <c r="J12" s="2" t="inlineStr">
        <is>
          <t/>
        </is>
      </c>
      <c r="K12" t="inlineStr">
        <is>
          <t>&lt;a href="https://iate.europa.eu/entry/result/3506227/cs" target="_blank"&gt;evropský orgán dohledu &lt;/a&gt;pověřený dohledem nad jednotlivými kritickými poskytovateli služeb IKT z řad třetích stran</t>
        </is>
      </c>
      <c r="L12" s="2" t="inlineStr">
        <is>
          <t>ledende tilsynsførende</t>
        </is>
      </c>
      <c r="M12" s="2" t="inlineStr">
        <is>
          <t>3</t>
        </is>
      </c>
      <c r="N12" s="2" t="inlineStr">
        <is>
          <t/>
        </is>
      </c>
      <c r="O12" t="inlineStr">
        <is>
          <t>den af de tre &lt;a href="https://iate.europa.eu/entry/result/3506227/da" target="_blank"&gt;europæiske tilsynsmyndigheder&lt;/a&gt;, der er udpeget til at føre tilsyn med hver enkelt kritisk tredjepartsudbyder af IKT-tjenester</t>
        </is>
      </c>
      <c r="P12" s="2" t="inlineStr">
        <is>
          <t>federführende Aufsichtsbehörde</t>
        </is>
      </c>
      <c r="Q12" s="2" t="inlineStr">
        <is>
          <t>3</t>
        </is>
      </c>
      <c r="R12" s="2" t="inlineStr">
        <is>
          <t/>
        </is>
      </c>
      <c r="S12" t="inlineStr">
        <is>
          <t/>
        </is>
      </c>
      <c r="T12" s="2" t="inlineStr">
        <is>
          <t>κύριος εποπτικός φορέας</t>
        </is>
      </c>
      <c r="U12" s="2" t="inlineStr">
        <is>
          <t>3</t>
        </is>
      </c>
      <c r="V12" s="2" t="inlineStr">
        <is>
          <t/>
        </is>
      </c>
      <c r="W12" t="inlineStr">
        <is>
          <t>μία από τις τρεις &lt;a href="https://iate.europa.eu/entry/result/3506227/en-el" target="_blank"&gt;Ευρωπαϊκές Εποπτικές Αρχές&lt;/a&gt;, η οποία επιτηρεί κάθε κρίσιμο τρίτο πάροχο υπηρεσιών ΤΠΕ και διορίζεται με βάση τους πελάτες του εν λόγω παρόχου</t>
        </is>
      </c>
      <c r="X12" s="2" t="inlineStr">
        <is>
          <t>Lead Overseer</t>
        </is>
      </c>
      <c r="Y12" s="2" t="inlineStr">
        <is>
          <t>3</t>
        </is>
      </c>
      <c r="Z12" s="2" t="inlineStr">
        <is>
          <t/>
        </is>
      </c>
      <c r="AA12" t="inlineStr">
        <is>
          <t>the
&lt;a href="https://iate.europa.eu/entry/result/3506227/all" target="_blank"&gt;European Supervisory Authority&lt;/a&gt; appointed in accordance with Article 31(1)(b) of the proposal for a Regulation on digital operational resilience for the financial sector</t>
        </is>
      </c>
      <c r="AB12" s="2" t="inlineStr">
        <is>
          <t>supervisor principal</t>
        </is>
      </c>
      <c r="AC12" s="2" t="inlineStr">
        <is>
          <t>3</t>
        </is>
      </c>
      <c r="AD12" s="2" t="inlineStr">
        <is>
          <t/>
        </is>
      </c>
      <c r="AE12" t="inlineStr">
        <is>
          <t>&lt;div&gt;En el contexto del Reglamento sobre la resiliencia operativa digital del sector financiero, &lt;a href="https://iate.europa.eu/entry/slideshow/1628068166310/3506227/es" target="_blank"&gt;Autoridad Europea de Supervisión&lt;/a&gt; designada para llevar a cabo la supervisión de cada proveedor tercero de TIC considerado esencial.&lt;/div&gt;</t>
        </is>
      </c>
      <c r="AF12" s="2" t="inlineStr">
        <is>
          <t>juhtiv järelevalveasutus</t>
        </is>
      </c>
      <c r="AG12" s="2" t="inlineStr">
        <is>
          <t>3</t>
        </is>
      </c>
      <c r="AH12" s="2" t="inlineStr">
        <is>
          <t/>
        </is>
      </c>
      <c r="AI12" t="inlineStr">
        <is>
          <t>üks kolmest &lt;i&gt;Euroopa järelevalveasutusest&lt;/i&gt; &lt;a href="/entry/result/3506227/all" id="ENTRY_TO_ENTRY_CONVERTER" target="_blank"&gt;IATE:3506227&lt;/a&gt;, mis on määratud tegema järelevalvet kriitilise tähtsusega kolmandast isikust IKT-teenuste osutaja üle</t>
        </is>
      </c>
      <c r="AJ12" s="2" t="inlineStr">
        <is>
          <t>päävalvoja</t>
        </is>
      </c>
      <c r="AK12" s="2" t="inlineStr">
        <is>
          <t>3</t>
        </is>
      </c>
      <c r="AL12" s="2" t="inlineStr">
        <is>
          <t/>
        </is>
      </c>
      <c r="AM12" t="inlineStr">
        <is>
          <t>kriittisten TVT-palveluntarjoajien valvonnasta vastaava yksi kolmesta &lt;a href="https://iate.europa.eu/entry/result/3506227" target="_blank"&gt;Euroopan valvontaviranomaisesta&lt;/a&gt;</t>
        </is>
      </c>
      <c r="AN12" s="2" t="inlineStr">
        <is>
          <t>superviseur principal</t>
        </is>
      </c>
      <c r="AO12" s="2" t="inlineStr">
        <is>
          <t>3</t>
        </is>
      </c>
      <c r="AP12" s="2" t="inlineStr">
        <is>
          <t/>
        </is>
      </c>
      <c r="AQ12" t="inlineStr">
        <is>
          <t>une des trois &lt;a href="https://iate.europa.eu/entry/result/3506227/fr" target="_blank"&gt;autorités européennes de surveillance&lt;/a&gt; (AES) désignée pour
assurer la supervision de chaque tiers prestataire
critique de services informatiques</t>
        </is>
      </c>
      <c r="AR12" t="inlineStr">
        <is>
          <t/>
        </is>
      </c>
      <c r="AS12" t="inlineStr">
        <is>
          <t/>
        </is>
      </c>
      <c r="AT12" t="inlineStr">
        <is>
          <t/>
        </is>
      </c>
      <c r="AU12" t="inlineStr">
        <is>
          <t/>
        </is>
      </c>
      <c r="AV12" s="2" t="inlineStr">
        <is>
          <t>glavno nadzorno tijelo</t>
        </is>
      </c>
      <c r="AW12" s="2" t="inlineStr">
        <is>
          <t>3</t>
        </is>
      </c>
      <c r="AX12" s="2" t="inlineStr">
        <is>
          <t/>
        </is>
      </c>
      <c r="AY12" t="inlineStr">
        <is>
          <t/>
        </is>
      </c>
      <c r="AZ12" s="2" t="inlineStr">
        <is>
          <t>vezető felvigyázó</t>
        </is>
      </c>
      <c r="BA12" s="2" t="inlineStr">
        <is>
          <t>3</t>
        </is>
      </c>
      <c r="BB12" s="2" t="inlineStr">
        <is>
          <t>proposed</t>
        </is>
      </c>
      <c r="BC12" t="inlineStr">
        <is>
          <t>a pénzügyi szolgáltatások területén az &lt;a href="https://iate.europa.eu/entry/result/3506227/hu" target="_blank"&gt;európai felügyeleti hatóságok&lt;/a&gt; egyike, amelyet a pénzügyi ágazat digitális működési rezilienciájáról szóló javaslat 31. cikke (1) bekezdésének b) pontja alapján neveznek ki</t>
        </is>
      </c>
      <c r="BD12" s="2" t="inlineStr">
        <is>
          <t>autorità di sorveglianza capofila</t>
        </is>
      </c>
      <c r="BE12" s="2" t="inlineStr">
        <is>
          <t>3</t>
        </is>
      </c>
      <c r="BF12" s="2" t="inlineStr">
        <is>
          <t/>
        </is>
      </c>
      <c r="BG12" t="inlineStr">
        <is>
          <t>&lt;a href="https://iate.europa.eu/entry/slideshow/1624444606385/3506227/en-it" target="_blank"&gt;autorità europea di vigilanza&lt;/a&gt; (AEV) designata a norma dell'articolo 31, paragrafo 1, lettera b) della proposta di regolamento relativo alla resilienza operativa digitale per il settore finanziario</t>
        </is>
      </c>
      <c r="BH12" s="2" t="inlineStr">
        <is>
          <t>atsakingoji priežiūros institucija</t>
        </is>
      </c>
      <c r="BI12" s="2" t="inlineStr">
        <is>
          <t>3</t>
        </is>
      </c>
      <c r="BJ12" s="2" t="inlineStr">
        <is>
          <t/>
        </is>
      </c>
      <c r="BK12" t="inlineStr">
        <is>
          <t>Europos priežiūros institucija, kuriai suteikti įgaliojimai užtikrinti, kad technologijų paslaugų teikėjai, kurie yra ypatingai svarbūs finansų sektoriaus veikimui, būtų tinkamai stebimi visos Europos mastu</t>
        </is>
      </c>
      <c r="BL12" s="2" t="inlineStr">
        <is>
          <t>galvenais pārraugs</t>
        </is>
      </c>
      <c r="BM12" s="2" t="inlineStr">
        <is>
          <t>3</t>
        </is>
      </c>
      <c r="BN12" s="2" t="inlineStr">
        <is>
          <t/>
        </is>
      </c>
      <c r="BO12" t="inlineStr">
        <is>
          <t/>
        </is>
      </c>
      <c r="BP12" s="2" t="inlineStr">
        <is>
          <t>sorveljant ewlieni</t>
        </is>
      </c>
      <c r="BQ12" s="2" t="inlineStr">
        <is>
          <t>3</t>
        </is>
      </c>
      <c r="BR12" s="2" t="inlineStr">
        <is>
          <t/>
        </is>
      </c>
      <c r="BS12" t="inlineStr">
        <is>
          <t>waħda mit-tliet &lt;a href="https://iate.europa.eu/entry/result/3506227/mt" target="_blank"&gt;awtoritajiet superviżorji Ewropej&lt;/a&gt; (ASE) maħsuba biex tiggarantixxi s-sorveljanza ta' kull parti terza li tipprovdi servizzi tal-ICT u li titqies bħala kritika</t>
        </is>
      </c>
      <c r="BT12" s="2" t="inlineStr">
        <is>
          <t>leidende toezichthouder</t>
        </is>
      </c>
      <c r="BU12" s="2" t="inlineStr">
        <is>
          <t>3</t>
        </is>
      </c>
      <c r="BV12" s="2" t="inlineStr">
        <is>
          <t/>
        </is>
      </c>
      <c r="BW12" t="inlineStr">
        <is>
          <t>&lt;a href="https://iate.europa.eu/entry/result/3506227/nl" target="_blank"&gt;Europese toezichthoudende autoriteit&lt;/a&gt; die is aangesteld overeenkomstig arikel 31, lid 1, punt b) van het voorstel voor een verordening betreffende digitale operationele veerkracht voor de financiële sector</t>
        </is>
      </c>
      <c r="BX12" s="2" t="inlineStr">
        <is>
          <t>wiodący organ nadzorczy</t>
        </is>
      </c>
      <c r="BY12" s="2" t="inlineStr">
        <is>
          <t>3</t>
        </is>
      </c>
      <c r="BZ12" s="2" t="inlineStr">
        <is>
          <t/>
        </is>
      </c>
      <c r="CA12" t="inlineStr">
        <is>
          <t/>
        </is>
      </c>
      <c r="CB12" s="2" t="inlineStr">
        <is>
          <t>autoridade fiscalizadora principal</t>
        </is>
      </c>
      <c r="CC12" s="2" t="inlineStr">
        <is>
          <t>3</t>
        </is>
      </c>
      <c r="CD12" s="2" t="inlineStr">
        <is>
          <t/>
        </is>
      </c>
      <c r="CE12" t="inlineStr">
        <is>
          <t>A &lt;a href="https://iate.europa.eu/entry/result/3506227/pt" target="_blank"&gt;Autoridade Europeia de Supervisão&lt;/a&gt; designada nos termos do artigo 31.º, n.º1, alínea b) da proposta de Regulamento relativo à resiliência operacional digital do setor financeiro.</t>
        </is>
      </c>
      <c r="CF12" s="2" t="inlineStr">
        <is>
          <t>supraveghetor principal</t>
        </is>
      </c>
      <c r="CG12" s="2" t="inlineStr">
        <is>
          <t>3</t>
        </is>
      </c>
      <c r="CH12" s="2" t="inlineStr">
        <is>
          <t/>
        </is>
      </c>
      <c r="CI12" t="inlineStr">
        <is>
          <t/>
        </is>
      </c>
      <c r="CJ12" s="2" t="inlineStr">
        <is>
          <t>hlavný orgán dozoru</t>
        </is>
      </c>
      <c r="CK12" s="2" t="inlineStr">
        <is>
          <t>3</t>
        </is>
      </c>
      <c r="CL12" s="2" t="inlineStr">
        <is>
          <t/>
        </is>
      </c>
      <c r="CM12" t="inlineStr">
        <is>
          <t>&lt;a href="https://iate.europa.eu/entry/slideshow/1621236014575/3506227/sk" target="_blank"&gt;európsky orgán dohľadu&lt;/a&gt; určený na vykonávanie dozoru nad každým externým poskytovateľom kritických IKT služieb</t>
        </is>
      </c>
      <c r="CN12" s="2" t="inlineStr">
        <is>
          <t>glavni nadzornik</t>
        </is>
      </c>
      <c r="CO12" s="2" t="inlineStr">
        <is>
          <t>3</t>
        </is>
      </c>
      <c r="CP12" s="2" t="inlineStr">
        <is>
          <t/>
        </is>
      </c>
      <c r="CQ12" t="inlineStr">
        <is>
          <t/>
        </is>
      </c>
      <c r="CR12" s="2" t="inlineStr">
        <is>
          <t>ledande tillsynsmyndighet</t>
        </is>
      </c>
      <c r="CS12" s="2" t="inlineStr">
        <is>
          <t>3</t>
        </is>
      </c>
      <c r="CT12" s="2" t="inlineStr">
        <is>
          <t/>
        </is>
      </c>
      <c r="CU12" t="inlineStr">
        <is>
          <t/>
        </is>
      </c>
    </row>
    <row r="13">
      <c r="A13" s="1" t="str">
        <f>HYPERLINK("https://iate.europa.eu/entry/result/3628084/all", "3628084")</f>
        <v>3628084</v>
      </c>
      <c r="B13" t="inlineStr">
        <is>
          <t>EDUCATION AND COMMUNICATIONS</t>
        </is>
      </c>
      <c r="C13" t="inlineStr">
        <is>
          <t>EDUCATION AND COMMUNICATIONS|information technology and data processing</t>
        </is>
      </c>
      <c r="D13" t="inlineStr">
        <is>
          <t/>
        </is>
      </c>
      <c r="E13" t="inlineStr">
        <is>
          <t/>
        </is>
      </c>
      <c r="F13" t="inlineStr">
        <is>
          <t/>
        </is>
      </c>
      <c r="G13" t="inlineStr">
        <is>
          <t/>
        </is>
      </c>
      <c r="H13" s="2" t="inlineStr">
        <is>
          <t>softwarová aplikace</t>
        </is>
      </c>
      <c r="I13" s="2" t="inlineStr">
        <is>
          <t>3</t>
        </is>
      </c>
      <c r="J13" s="2" t="inlineStr">
        <is>
          <t/>
        </is>
      </c>
      <c r="K13" t="inlineStr">
        <is>
          <t/>
        </is>
      </c>
      <c r="L13" s="2" t="inlineStr">
        <is>
          <t>softwareapplikation</t>
        </is>
      </c>
      <c r="M13" s="2" t="inlineStr">
        <is>
          <t>3</t>
        </is>
      </c>
      <c r="N13" s="2" t="inlineStr">
        <is>
          <t/>
        </is>
      </c>
      <c r="O13" t="inlineStr">
        <is>
          <t>digitalt produkt eller digital tjeneste, der kører på et styresystem</t>
        </is>
      </c>
      <c r="P13" s="2" t="inlineStr">
        <is>
          <t>Software-Anwendung</t>
        </is>
      </c>
      <c r="Q13" s="2" t="inlineStr">
        <is>
          <t>3</t>
        </is>
      </c>
      <c r="R13" s="2" t="inlineStr">
        <is>
          <t/>
        </is>
      </c>
      <c r="S13" t="inlineStr">
        <is>
          <t/>
        </is>
      </c>
      <c r="T13" s="2" t="inlineStr">
        <is>
          <t>εφαρμογή λογισμικού</t>
        </is>
      </c>
      <c r="U13" s="2" t="inlineStr">
        <is>
          <t>3</t>
        </is>
      </c>
      <c r="V13" s="2" t="inlineStr">
        <is>
          <t/>
        </is>
      </c>
      <c r="W13" t="inlineStr">
        <is>
          <t>οποιοδήποτε ψηφιακό προϊόν ή υπηρεσία που εκτελείται σε λειτουργικό σύστημα</t>
        </is>
      </c>
      <c r="X13" s="2" t="inlineStr">
        <is>
          <t>software application</t>
        </is>
      </c>
      <c r="Y13" s="2" t="inlineStr">
        <is>
          <t>3</t>
        </is>
      </c>
      <c r="Z13" s="2" t="inlineStr">
        <is>
          <t/>
        </is>
      </c>
      <c r="AA13" t="inlineStr">
        <is>
          <t>digital product or service that runs on an operating system</t>
        </is>
      </c>
      <c r="AB13" t="inlineStr">
        <is>
          <t/>
        </is>
      </c>
      <c r="AC13" t="inlineStr">
        <is>
          <t/>
        </is>
      </c>
      <c r="AD13" t="inlineStr">
        <is>
          <t/>
        </is>
      </c>
      <c r="AE13" t="inlineStr">
        <is>
          <t/>
        </is>
      </c>
      <c r="AF13" s="2" t="inlineStr">
        <is>
          <t>tarkvararakendus</t>
        </is>
      </c>
      <c r="AG13" s="2" t="inlineStr">
        <is>
          <t>3</t>
        </is>
      </c>
      <c r="AH13" s="2" t="inlineStr">
        <is>
          <t/>
        </is>
      </c>
      <c r="AI13" t="inlineStr">
        <is>
          <t>mis tahes digitoode või -teenus, mis töötab operatsioonisüsteemil</t>
        </is>
      </c>
      <c r="AJ13" s="2" t="inlineStr">
        <is>
          <t>ohjelmistosovellus</t>
        </is>
      </c>
      <c r="AK13" s="2" t="inlineStr">
        <is>
          <t>3</t>
        </is>
      </c>
      <c r="AL13" s="2" t="inlineStr">
        <is>
          <t/>
        </is>
      </c>
      <c r="AM13" t="inlineStr">
        <is>
          <t>mikä tahansa käyttöjärjestelmässä käytettävä digitaalinen tuote tai palvelu</t>
        </is>
      </c>
      <c r="AN13" s="2" t="inlineStr">
        <is>
          <t>application logicielle</t>
        </is>
      </c>
      <c r="AO13" s="2" t="inlineStr">
        <is>
          <t>3</t>
        </is>
      </c>
      <c r="AP13" s="2" t="inlineStr">
        <is>
          <t/>
        </is>
      </c>
      <c r="AQ13" t="inlineStr">
        <is>
          <t>tout produit ou service numérique fonctionnant sur un système d’exploitation</t>
        </is>
      </c>
      <c r="AR13" t="inlineStr">
        <is>
          <t/>
        </is>
      </c>
      <c r="AS13" t="inlineStr">
        <is>
          <t/>
        </is>
      </c>
      <c r="AT13" t="inlineStr">
        <is>
          <t/>
        </is>
      </c>
      <c r="AU13" t="inlineStr">
        <is>
          <t/>
        </is>
      </c>
      <c r="AV13" s="2" t="inlineStr">
        <is>
          <t>softverska aplikacija</t>
        </is>
      </c>
      <c r="AW13" s="2" t="inlineStr">
        <is>
          <t>3</t>
        </is>
      </c>
      <c r="AX13" s="2" t="inlineStr">
        <is>
          <t/>
        </is>
      </c>
      <c r="AY13" t="inlineStr">
        <is>
          <t>svaki digitalni proizvod ili usluga koji rade na operativnom sustavu</t>
        </is>
      </c>
      <c r="AZ13" t="inlineStr">
        <is>
          <t/>
        </is>
      </c>
      <c r="BA13" t="inlineStr">
        <is>
          <t/>
        </is>
      </c>
      <c r="BB13" t="inlineStr">
        <is>
          <t/>
        </is>
      </c>
      <c r="BC13" t="inlineStr">
        <is>
          <t/>
        </is>
      </c>
      <c r="BD13" s="2" t="inlineStr">
        <is>
          <t>applicazione software</t>
        </is>
      </c>
      <c r="BE13" s="2" t="inlineStr">
        <is>
          <t>3</t>
        </is>
      </c>
      <c r="BF13" s="2" t="inlineStr">
        <is>
          <t/>
        </is>
      </c>
      <c r="BG13" t="inlineStr">
        <is>
          <t>qualsiasi
prodotto o servizio digitale eseguito su un sistema operativo</t>
        </is>
      </c>
      <c r="BH13" s="2" t="inlineStr">
        <is>
          <t>taikomoji programinė įranga</t>
        </is>
      </c>
      <c r="BI13" s="2" t="inlineStr">
        <is>
          <t>3</t>
        </is>
      </c>
      <c r="BJ13" s="2" t="inlineStr">
        <is>
          <t/>
        </is>
      </c>
      <c r="BK13" t="inlineStr">
        <is>
          <t>skaitmeninis produktas ar paslauga, kurie veikia operacinėje sistemoje</t>
        </is>
      </c>
      <c r="BL13" s="2" t="inlineStr">
        <is>
          <t>lietojumprogramma</t>
        </is>
      </c>
      <c r="BM13" s="2" t="inlineStr">
        <is>
          <t>3</t>
        </is>
      </c>
      <c r="BN13" s="2" t="inlineStr">
        <is>
          <t/>
        </is>
      </c>
      <c r="BO13" t="inlineStr">
        <is>
          <t>jebkurš digitāls produkts vai pakalpojums, kas darbojas uz operētājsistēmas bāzes</t>
        </is>
      </c>
      <c r="BP13" s="2" t="inlineStr">
        <is>
          <t>applikazzjoni tas-software</t>
        </is>
      </c>
      <c r="BQ13" s="2" t="inlineStr">
        <is>
          <t>3</t>
        </is>
      </c>
      <c r="BR13" s="2" t="inlineStr">
        <is>
          <t/>
        </is>
      </c>
      <c r="BS13" t="inlineStr">
        <is>
          <t>prodott jew servizz diġitali li jaħdem fuq sistema operatorja</t>
        </is>
      </c>
      <c r="BT13" t="inlineStr">
        <is>
          <t/>
        </is>
      </c>
      <c r="BU13" t="inlineStr">
        <is>
          <t/>
        </is>
      </c>
      <c r="BV13" t="inlineStr">
        <is>
          <t/>
        </is>
      </c>
      <c r="BW13" t="inlineStr">
        <is>
          <t/>
        </is>
      </c>
      <c r="BX13" s="2" t="inlineStr">
        <is>
          <t>aplikacja</t>
        </is>
      </c>
      <c r="BY13" s="2" t="inlineStr">
        <is>
          <t>3</t>
        </is>
      </c>
      <c r="BZ13" s="2" t="inlineStr">
        <is>
          <t/>
        </is>
      </c>
      <c r="CA13" t="inlineStr">
        <is>
          <t>każdy produkt cyfrowy lub każda usługa cyfrowa działające w środowisku zapewnianym przez system operacyjny</t>
        </is>
      </c>
      <c r="CB13" s="2" t="inlineStr">
        <is>
          <t>aplicação informática</t>
        </is>
      </c>
      <c r="CC13" s="2" t="inlineStr">
        <is>
          <t>3</t>
        </is>
      </c>
      <c r="CD13" s="2" t="inlineStr">
        <is>
          <t/>
        </is>
      </c>
      <c r="CE13" t="inlineStr">
        <is>
          <t>Qualquer produto ou serviço digital que é executado num sistema operativo.</t>
        </is>
      </c>
      <c r="CF13" s="2" t="inlineStr">
        <is>
          <t>aplicație software</t>
        </is>
      </c>
      <c r="CG13" s="2" t="inlineStr">
        <is>
          <t>3</t>
        </is>
      </c>
      <c r="CH13" s="2" t="inlineStr">
        <is>
          <t/>
        </is>
      </c>
      <c r="CI13" t="inlineStr">
        <is>
          <t>orice produs sau serviciu digital care funcționează pe un sistem de operare</t>
        </is>
      </c>
      <c r="CJ13" s="2" t="inlineStr">
        <is>
          <t>softvérová aplikácia</t>
        </is>
      </c>
      <c r="CK13" s="2" t="inlineStr">
        <is>
          <t>3</t>
        </is>
      </c>
      <c r="CL13" s="2" t="inlineStr">
        <is>
          <t/>
        </is>
      </c>
      <c r="CM13" t="inlineStr">
        <is>
          <t>akýkoľvek digitálny produkt alebo služba, ktoré pracujú pod operačným systémom</t>
        </is>
      </c>
      <c r="CN13" s="2" t="inlineStr">
        <is>
          <t>programska aplikacija</t>
        </is>
      </c>
      <c r="CO13" s="2" t="inlineStr">
        <is>
          <t>3</t>
        </is>
      </c>
      <c r="CP13" s="2" t="inlineStr">
        <is>
          <t/>
        </is>
      </c>
      <c r="CQ13" t="inlineStr">
        <is>
          <t>kateri koli digitalni proizvod ali storitev, ki se izvaja na operacijskem sistemu</t>
        </is>
      </c>
      <c r="CR13" s="2" t="inlineStr">
        <is>
          <t>programvaruapplikation</t>
        </is>
      </c>
      <c r="CS13" s="2" t="inlineStr">
        <is>
          <t>3</t>
        </is>
      </c>
      <c r="CT13" s="2" t="inlineStr">
        <is>
          <t/>
        </is>
      </c>
      <c r="CU13" t="inlineStr">
        <is>
          <t>varje digital produkt eller tjänst som körs på ett operativsystem</t>
        </is>
      </c>
    </row>
    <row r="14">
      <c r="A14" s="1" t="str">
        <f>HYPERLINK("https://iate.europa.eu/entry/result/3628083/all", "3628083")</f>
        <v>3628083</v>
      </c>
      <c r="B14" t="inlineStr">
        <is>
          <t>EDUCATION AND COMMUNICATIONS</t>
        </is>
      </c>
      <c r="C14" t="inlineStr">
        <is>
          <t>EDUCATION AND COMMUNICATIONS|information technology and data processing</t>
        </is>
      </c>
      <c r="D14" t="inlineStr">
        <is>
          <t/>
        </is>
      </c>
      <c r="E14" t="inlineStr">
        <is>
          <t/>
        </is>
      </c>
      <c r="F14" t="inlineStr">
        <is>
          <t/>
        </is>
      </c>
      <c r="G14" t="inlineStr">
        <is>
          <t/>
        </is>
      </c>
      <c r="H14" s="2" t="inlineStr">
        <is>
          <t>obchod se softwarovými aplikacemi</t>
        </is>
      </c>
      <c r="I14" s="2" t="inlineStr">
        <is>
          <t>2</t>
        </is>
      </c>
      <c r="J14" s="2" t="inlineStr">
        <is>
          <t/>
        </is>
      </c>
      <c r="K14" t="inlineStr">
        <is>
          <t>typ &lt;a href="https://iate.europa.eu/entry/result/3576666/cs" target="_blank"&gt;online zprostředkovatelských služeb&lt;/a&gt;, který je zaměřen na &lt;a href="https://iate.europa.eu/entry/result/406BE96ECD6E4C239ED0C89FA964156D/cs?forceEcas=true" target="_blank"&gt;softwarové aplikace&lt;/a&gt; jako zprostředkovaný produkt nebo službu</t>
        </is>
      </c>
      <c r="L14" s="2" t="inlineStr">
        <is>
          <t>softwareapplikationsbutik</t>
        </is>
      </c>
      <c r="M14" s="2" t="inlineStr">
        <is>
          <t>3</t>
        </is>
      </c>
      <c r="N14" s="2" t="inlineStr">
        <is>
          <t/>
        </is>
      </c>
      <c r="O14" t="inlineStr">
        <is>
          <t>&lt;a href="https://iate.europa.eu/entry/result/3576666/da" target="_blank"&gt;onlineformidlingstjeneste&lt;/a&gt;, der fokuserer på &lt;a href="https://iate.europa.eu/entry/result/3628084/da" target="_blank"&gt;softwareapplikationer&lt;/a&gt; som det formidlede produkt eller den formidlede tjeneste</t>
        </is>
      </c>
      <c r="P14" s="2" t="inlineStr">
        <is>
          <t>Store für Software-Anwendungen</t>
        </is>
      </c>
      <c r="Q14" s="2" t="inlineStr">
        <is>
          <t>3</t>
        </is>
      </c>
      <c r="R14" s="2" t="inlineStr">
        <is>
          <t/>
        </is>
      </c>
      <c r="S14" t="inlineStr">
        <is>
          <t/>
        </is>
      </c>
      <c r="T14" s="2" t="inlineStr">
        <is>
          <t>κατάστημα εφαρμογών λογισμικού</t>
        </is>
      </c>
      <c r="U14" s="2" t="inlineStr">
        <is>
          <t>3</t>
        </is>
      </c>
      <c r="V14" s="2" t="inlineStr">
        <is>
          <t/>
        </is>
      </c>
      <c r="W14" t="inlineStr">
        <is>
          <t>τύπος &lt;a href="https://iate.europa.eu/entry/result/3576666/en-el" target="_blank"&gt;επιγραμμικών υπηρεσιών διαμεσολάβησης&lt;/a&gt;, οι οποίες επικεντρώνονται σε &lt;a href="https://iate.europa.eu/entry/result/3628084/en-el" target="_blank"&gt;εφαρμογές λογισμικού&lt;/a&gt; ως προϊόν ή υπηρεσία που αποτελεί αντικείμενο διαμεσολάβησης</t>
        </is>
      </c>
      <c r="X14" s="2" t="inlineStr">
        <is>
          <t>software application store</t>
        </is>
      </c>
      <c r="Y14" s="2" t="inlineStr">
        <is>
          <t>3</t>
        </is>
      </c>
      <c r="Z14" s="2" t="inlineStr">
        <is>
          <t/>
        </is>
      </c>
      <c r="AA14" t="inlineStr">
        <is>
          <t>&lt;a href="https://iate.europa.eu/entry/result/3576666/en" target="_blank"&gt;online intermediation service&lt;/a&gt; focused on &lt;a href="https://iate.europa.eu/entry/result/3628084/en" target="_blank"&gt;software applications&lt;/a&gt; as the intermediated product or service</t>
        </is>
      </c>
      <c r="AB14" t="inlineStr">
        <is>
          <t/>
        </is>
      </c>
      <c r="AC14" t="inlineStr">
        <is>
          <t/>
        </is>
      </c>
      <c r="AD14" t="inlineStr">
        <is>
          <t/>
        </is>
      </c>
      <c r="AE14" t="inlineStr">
        <is>
          <t/>
        </is>
      </c>
      <c r="AF14" s="2" t="inlineStr">
        <is>
          <t>tarkvararakenduste pood</t>
        </is>
      </c>
      <c r="AG14" s="2" t="inlineStr">
        <is>
          <t>3</t>
        </is>
      </c>
      <c r="AH14" s="2" t="inlineStr">
        <is>
          <t/>
        </is>
      </c>
      <c r="AI14" t="inlineStr">
        <is>
          <t>internetipõhiste vahendusteenuste liik, mis keskendub tarkvararakendustele kui vahendatavale tootele või teenusele</t>
        </is>
      </c>
      <c r="AJ14" s="2" t="inlineStr">
        <is>
          <t>sovelluskauppa</t>
        </is>
      </c>
      <c r="AK14" s="2" t="inlineStr">
        <is>
          <t>3</t>
        </is>
      </c>
      <c r="AL14" s="2" t="inlineStr">
        <is>
          <t/>
        </is>
      </c>
      <c r="AM14" t="inlineStr">
        <is>
          <t>verkossa toimivien välityspalvelujen tyyppi, joka keskittyy ohjelmistosovellusten välittämiseen tuotteina tai palveluina</t>
        </is>
      </c>
      <c r="AN14" s="2" t="inlineStr">
        <is>
          <t>boutique d'applications|
boutique d'applications logicielles</t>
        </is>
      </c>
      <c r="AO14" s="2" t="inlineStr">
        <is>
          <t>3|
3</t>
        </is>
      </c>
      <c r="AP14" s="2" t="inlineStr">
        <is>
          <t xml:space="preserve">|
</t>
        </is>
      </c>
      <c r="AQ14" t="inlineStr">
        <is>
          <t>&lt;a href="https://iate.europa.eu/entry/result/3576666/fr" target="_blank"&gt;service d’intermédiation en ligne&lt;/a&gt; qui se concentre sur les applications logicielles en tant que produit ou service intermédié</t>
        </is>
      </c>
      <c r="AR14" t="inlineStr">
        <is>
          <t/>
        </is>
      </c>
      <c r="AS14" t="inlineStr">
        <is>
          <t/>
        </is>
      </c>
      <c r="AT14" t="inlineStr">
        <is>
          <t/>
        </is>
      </c>
      <c r="AU14" t="inlineStr">
        <is>
          <t/>
        </is>
      </c>
      <c r="AV14" s="2" t="inlineStr">
        <is>
          <t>trgovina softverskih aplikacija</t>
        </is>
      </c>
      <c r="AW14" s="2" t="inlineStr">
        <is>
          <t>3</t>
        </is>
      </c>
      <c r="AX14" s="2" t="inlineStr">
        <is>
          <t/>
        </is>
      </c>
      <c r="AY14" t="inlineStr">
        <is>
          <t>vrsta usluga internetskog posredovanja u kojima su softverske aplikacije glavni proizvod ili usluga koji se posreduje</t>
        </is>
      </c>
      <c r="AZ14" t="inlineStr">
        <is>
          <t/>
        </is>
      </c>
      <c r="BA14" t="inlineStr">
        <is>
          <t/>
        </is>
      </c>
      <c r="BB14" t="inlineStr">
        <is>
          <t/>
        </is>
      </c>
      <c r="BC14" t="inlineStr">
        <is>
          <t/>
        </is>
      </c>
      <c r="BD14" s="2" t="inlineStr">
        <is>
          <t>negozio di applicazioni software</t>
        </is>
      </c>
      <c r="BE14" s="2" t="inlineStr">
        <is>
          <t>3</t>
        </is>
      </c>
      <c r="BF14" s="2" t="inlineStr">
        <is>
          <t/>
        </is>
      </c>
      <c r="BG14" t="inlineStr">
        <is>
          <t>&lt;a href="https://iate.europa.eu/entry/result/3576666/en-it" target="_blank"&gt;servizio di intermediazione online&lt;/a&gt; dedicato alle &lt;a href="https://iate.europa.eu/entry/result/3628084/en-it" target="_blank"&gt;applicazioni software&lt;/a&gt; in qualità di
prodotti o servizi oggetto di intermediazione</t>
        </is>
      </c>
      <c r="BH14" s="2" t="inlineStr">
        <is>
          <t>taikomosios programinės įrangos parduotuvė</t>
        </is>
      </c>
      <c r="BI14" s="2" t="inlineStr">
        <is>
          <t>3</t>
        </is>
      </c>
      <c r="BJ14" s="2" t="inlineStr">
        <is>
          <t/>
        </is>
      </c>
      <c r="BK14" t="inlineStr">
        <is>
          <t>internetinių tarpininkavimo paslaugų, iš esmės susijusių su taikomąja programine įranga, kaip produktu ar paslauga, dėl kurios tarpininkaujama, platforma</t>
        </is>
      </c>
      <c r="BL14" s="2" t="inlineStr">
        <is>
          <t>lietojumprogrammu veikals</t>
        </is>
      </c>
      <c r="BM14" s="2" t="inlineStr">
        <is>
          <t>2</t>
        </is>
      </c>
      <c r="BN14" s="2" t="inlineStr">
        <is>
          <t/>
        </is>
      </c>
      <c r="BO14" t="inlineStr">
        <is>
          <t>&lt;a href="https://iate.europa.eu/entry/result/3576666/lv" target="_blank"&gt;tiešsaistes starpniecības pakalpojum&lt;/a&gt;s, kas koncentrēts uz &lt;a href="https://iate.europa.eu/entry/result/3628084/lv" target="_blank"&gt;lietojumprogrammām&lt;/a&gt; kā starpniecības rezultātā iegūtu produktu vai pakalpojumu</t>
        </is>
      </c>
      <c r="BP14" s="2" t="inlineStr">
        <is>
          <t>ħanut ta’ applikazzjonijiet tas-software</t>
        </is>
      </c>
      <c r="BQ14" s="2" t="inlineStr">
        <is>
          <t>3</t>
        </is>
      </c>
      <c r="BR14" s="2" t="inlineStr">
        <is>
          <t/>
        </is>
      </c>
      <c r="BS14" t="inlineStr">
        <is>
          <t>tip ta’ &lt;a href="https://iate.europa.eu/entry/result/3576666/mt" target="_blank"&gt;servizz ta’ intermedjazzjoni online&lt;/a&gt; li hu ffukat fuq &lt;a href="https://iate.europa.eu/entry/result/3628084/all" target="_blank"&gt;applikazzjonijiet tas-software&lt;/a&gt; bħala l-prodott jew is-servizz intermedjat</t>
        </is>
      </c>
      <c r="BT14" t="inlineStr">
        <is>
          <t/>
        </is>
      </c>
      <c r="BU14" t="inlineStr">
        <is>
          <t/>
        </is>
      </c>
      <c r="BV14" t="inlineStr">
        <is>
          <t/>
        </is>
      </c>
      <c r="BW14" t="inlineStr">
        <is>
          <t/>
        </is>
      </c>
      <c r="BX14" s="2" t="inlineStr">
        <is>
          <t>sklep z aplikacjami</t>
        </is>
      </c>
      <c r="BY14" s="2" t="inlineStr">
        <is>
          <t>3</t>
        </is>
      </c>
      <c r="BZ14" s="2" t="inlineStr">
        <is>
          <t/>
        </is>
      </c>
      <c r="CA14" t="inlineStr">
        <is>
          <t>rodzaj &lt;a href="https://iate.europa.eu/entry/result/3576666/pl" target="_blank"&gt;usług pośrednictwa internetowego&lt;/a&gt;, w ramach których produktami lub usługami będącymi przedmiotem pośrednictwa są &lt;a href="https://iate.europa.eu/entry/result/3628084/pl" target="_blank"&gt;aplikacje&lt;/a&gt;</t>
        </is>
      </c>
      <c r="CB14" s="2" t="inlineStr">
        <is>
          <t>loja de aplicações informáticas</t>
        </is>
      </c>
      <c r="CC14" s="2" t="inlineStr">
        <is>
          <t>3</t>
        </is>
      </c>
      <c r="CD14" s="2" t="inlineStr">
        <is>
          <t/>
        </is>
      </c>
      <c r="CE14" t="inlineStr">
        <is>
          <t>Tipo de serviço de intermediação em linha vocacionado para as aplicações informáticas enquanto produto ou serviço intermediado.</t>
        </is>
      </c>
      <c r="CF14" s="2" t="inlineStr">
        <is>
          <t>magazin de aplicații software</t>
        </is>
      </c>
      <c r="CG14" s="2" t="inlineStr">
        <is>
          <t>3</t>
        </is>
      </c>
      <c r="CH14" s="2" t="inlineStr">
        <is>
          <t/>
        </is>
      </c>
      <c r="CI14" t="inlineStr">
        <is>
          <t>tip de serviciu de intermediere online care se axează pe aplicații software ca produs sau serviciu intermediat</t>
        </is>
      </c>
      <c r="CJ14" s="2" t="inlineStr">
        <is>
          <t>obchod so softvérovými aplikáciami</t>
        </is>
      </c>
      <c r="CK14" s="2" t="inlineStr">
        <is>
          <t>3</t>
        </is>
      </c>
      <c r="CL14" s="2" t="inlineStr">
        <is>
          <t/>
        </is>
      </c>
      <c r="CM14" t="inlineStr">
        <is>
          <t>typ &lt;a href="https://iate.europa.eu/entry/result/3576666/sk" target="_blank"&gt;online sprostredkovateľských služieb&lt;/a&gt;, ktorý sa zameriava na&lt;a href="https://iate.europa.eu/entry/result/3628084/sk" target="_blank"&gt; softvérové aplikácie&lt;/a&gt; ako sprostredkovaný produkt alebo služba</t>
        </is>
      </c>
      <c r="CN14" s="2" t="inlineStr">
        <is>
          <t>trgovina s programskimi aplikacijami</t>
        </is>
      </c>
      <c r="CO14" s="2" t="inlineStr">
        <is>
          <t>3</t>
        </is>
      </c>
      <c r="CP14" s="2" t="inlineStr">
        <is>
          <t/>
        </is>
      </c>
      <c r="CQ14" t="inlineStr">
        <is>
          <t>vrsta spletnih posredniških storitev, pri kateri so programske aplikacije glavni posredovani proizvod ali storitev</t>
        </is>
      </c>
      <c r="CR14" s="2" t="inlineStr">
        <is>
          <t>programvarubutik</t>
        </is>
      </c>
      <c r="CS14" s="2" t="inlineStr">
        <is>
          <t>3</t>
        </is>
      </c>
      <c r="CT14" s="2" t="inlineStr">
        <is>
          <t/>
        </is>
      </c>
      <c r="CU14" t="inlineStr">
        <is>
          <t>typ av onlinebaserade förmedlingstjänster som är inriktad på programvaruapplikationer som förmedlad produkt eller tjänst</t>
        </is>
      </c>
    </row>
    <row r="15">
      <c r="A15" s="1" t="str">
        <f>HYPERLINK("https://iate.europa.eu/entry/result/3628112/all", "3628112")</f>
        <v>3628112</v>
      </c>
      <c r="B15" t="inlineStr">
        <is>
          <t>EDUCATION AND COMMUNICATIONS</t>
        </is>
      </c>
      <c r="C15" t="inlineStr">
        <is>
          <t>EDUCATION AND COMMUNICATIONS|information technology and data processing</t>
        </is>
      </c>
      <c r="D15" t="inlineStr">
        <is>
          <t/>
        </is>
      </c>
      <c r="E15" t="inlineStr">
        <is>
          <t/>
        </is>
      </c>
      <c r="F15" t="inlineStr">
        <is>
          <t/>
        </is>
      </c>
      <c r="G15" t="inlineStr">
        <is>
          <t/>
        </is>
      </c>
      <c r="H15" s="2" t="inlineStr">
        <is>
          <t>hostingová služba</t>
        </is>
      </c>
      <c r="I15" s="2" t="inlineStr">
        <is>
          <t>3</t>
        </is>
      </c>
      <c r="J15" s="2" t="inlineStr">
        <is>
          <t/>
        </is>
      </c>
      <c r="K15" t="inlineStr">
        <is>
          <t/>
        </is>
      </c>
      <c r="L15" s="2" t="inlineStr">
        <is>
          <t>hostingtjeneste</t>
        </is>
      </c>
      <c r="M15" s="2" t="inlineStr">
        <is>
          <t>3</t>
        </is>
      </c>
      <c r="N15" s="2" t="inlineStr">
        <is>
          <t/>
        </is>
      </c>
      <c r="O15" t="inlineStr">
        <is>
          <t>&lt;a href="https://iate.europa.eu/entry/result/903777/da" target="_blank"&gt;informationssamfundstjeneste&lt;/a&gt;, der består i oplagring af information leveret af en tjenestemodtager på dennes anmodning</t>
        </is>
      </c>
      <c r="P15" s="2" t="inlineStr">
        <is>
          <t>Hosting-Leistung</t>
        </is>
      </c>
      <c r="Q15" s="2" t="inlineStr">
        <is>
          <t>3</t>
        </is>
      </c>
      <c r="R15" s="2" t="inlineStr">
        <is>
          <t/>
        </is>
      </c>
      <c r="S15" t="inlineStr">
        <is>
          <t>Leistung, die darin besteht, von einem Nutzer bereitgestellte Informationen in dessen Auftrag zu speichern</t>
        </is>
      </c>
      <c r="T15" s="2" t="inlineStr">
        <is>
          <t>υπηρεσία φιλοξενίας</t>
        </is>
      </c>
      <c r="U15" s="2" t="inlineStr">
        <is>
          <t>3</t>
        </is>
      </c>
      <c r="V15" s="2" t="inlineStr">
        <is>
          <t/>
        </is>
      </c>
      <c r="W15" t="inlineStr">
        <is>
          <t>&lt;a href="https://iate.europa.eu/entry/result/903777/en-el" target="_blank"&gt;υπηρεσία της κοινωνίας των πληροφοριών&lt;/a&gt; η οποία συνίσταται στην αποθήκευση πληροφοριών που παρέχει αποδέκτης της υπηρεσίας, κατόπιν αιτήματός του</t>
        </is>
      </c>
      <c r="X15" s="2" t="inlineStr">
        <is>
          <t>hosting services|
hosting service</t>
        </is>
      </c>
      <c r="Y15" s="2" t="inlineStr">
        <is>
          <t>1|
3</t>
        </is>
      </c>
      <c r="Z15" s="2" t="inlineStr">
        <is>
          <t xml:space="preserve">|
</t>
        </is>
      </c>
      <c r="AA15" t="inlineStr">
        <is>
          <t>&lt;a href="https://iate.europa.eu/entry/result/903777/en" target="_blank"&gt;information society service&lt;/a&gt; that consists of the storage of information provided by, and
 at the request of, a recipient of the service</t>
        </is>
      </c>
      <c r="AB15" s="2" t="inlineStr">
        <is>
          <t>servicio de alojamiento de datos</t>
        </is>
      </c>
      <c r="AC15" s="2" t="inlineStr">
        <is>
          <t>3</t>
        </is>
      </c>
      <c r="AD15" s="2" t="inlineStr">
        <is>
          <t/>
        </is>
      </c>
      <c r="AE15" t="inlineStr">
        <is>
          <t>&lt;a href="https://iate.europa.eu/entry/result/903777/es" target="_blank"&gt;Servicio de la sociedad de la información &lt;/a&gt;consistente en almacenar datos facilitados por el destinatario del servicio y a petición de este.</t>
        </is>
      </c>
      <c r="AF15" s="2" t="inlineStr">
        <is>
          <t>majutusteenus|
veebimajutusteenus</t>
        </is>
      </c>
      <c r="AG15" s="2" t="inlineStr">
        <is>
          <t>3|
3</t>
        </is>
      </c>
      <c r="AH15" s="2" t="inlineStr">
        <is>
          <t xml:space="preserve">|
</t>
        </is>
      </c>
      <c r="AI15" t="inlineStr">
        <is>
          <t>teenusesaaja taotlusel teenusesaaja esitatud teabe talletamine</t>
        </is>
      </c>
      <c r="AJ15" s="2" t="inlineStr">
        <is>
          <t>säilytyspalvelu</t>
        </is>
      </c>
      <c r="AK15" s="2" t="inlineStr">
        <is>
          <t>3</t>
        </is>
      </c>
      <c r="AL15" s="2" t="inlineStr">
        <is>
          <t/>
        </is>
      </c>
      <c r="AM15" t="inlineStr">
        <is>
          <t>&lt;a href="https://iate.europa.eu/entry/result/903777/fi" target="_blank"&gt;tietoyhteiskunnan palvelu&lt;/a&gt;, joka koostuu palvelun vastaanottajan toimittamien tietojen tallentamisesta palvelun vastaanottajan pyynnöstä</t>
        </is>
      </c>
      <c r="AN15" s="2" t="inlineStr">
        <is>
          <t>service d'hébergement</t>
        </is>
      </c>
      <c r="AO15" s="2" t="inlineStr">
        <is>
          <t>3</t>
        </is>
      </c>
      <c r="AP15" s="2" t="inlineStr">
        <is>
          <t/>
        </is>
      </c>
      <c r="AQ15" t="inlineStr">
        <is>
          <t>&lt;a href="https://iate.europa.eu/entry/result/903777/fr" target="_blank"&gt;service de la société de l'information&lt;/a&gt; consistant à stocker des informations fournies par un bénéficiaire du service à la demande de ce dernier</t>
        </is>
      </c>
      <c r="AR15" t="inlineStr">
        <is>
          <t/>
        </is>
      </c>
      <c r="AS15" t="inlineStr">
        <is>
          <t/>
        </is>
      </c>
      <c r="AT15" t="inlineStr">
        <is>
          <t/>
        </is>
      </c>
      <c r="AU15" t="inlineStr">
        <is>
          <t/>
        </is>
      </c>
      <c r="AV15" s="2" t="inlineStr">
        <is>
          <t>usluga smještaja na poslužitelju</t>
        </is>
      </c>
      <c r="AW15" s="2" t="inlineStr">
        <is>
          <t>3</t>
        </is>
      </c>
      <c r="AX15" s="2" t="inlineStr">
        <is>
          <t/>
        </is>
      </c>
      <c r="AY15" t="inlineStr">
        <is>
          <t/>
        </is>
      </c>
      <c r="AZ15" s="2" t="inlineStr">
        <is>
          <t>tárhelyszolgáltatás</t>
        </is>
      </c>
      <c r="BA15" s="2" t="inlineStr">
        <is>
          <t>3</t>
        </is>
      </c>
      <c r="BB15" s="2" t="inlineStr">
        <is>
          <t/>
        </is>
      </c>
      <c r="BC15" t="inlineStr">
        <is>
          <t/>
        </is>
      </c>
      <c r="BD15" s="2" t="inlineStr">
        <is>
          <t>servizio di hosting</t>
        </is>
      </c>
      <c r="BE15" s="2" t="inlineStr">
        <is>
          <t>3</t>
        </is>
      </c>
      <c r="BF15" s="2" t="inlineStr">
        <is>
          <t/>
        </is>
      </c>
      <c r="BG15" t="inlineStr">
        <is>
          <t>&lt;a href="https://iate.europa.eu/entry/result/903777/en-it" target="_blank"&gt;servizio della società dell'informazione&lt;/a&gt; consistente nel memorizzare informazioni fornite da un
destinatario del servizio su richiesta di quest'ultimo</t>
        </is>
      </c>
      <c r="BH15" s="2" t="inlineStr">
        <is>
          <t>prieglobos paslauga</t>
        </is>
      </c>
      <c r="BI15" s="2" t="inlineStr">
        <is>
          <t>3</t>
        </is>
      </c>
      <c r="BJ15" s="2" t="inlineStr">
        <is>
          <t/>
        </is>
      </c>
      <c r="BK15" t="inlineStr">
        <is>
          <t>paslauga, kurią sudaro paslaugos gavėjo pateiktos informacijos saugojimas jo prašymu</t>
        </is>
      </c>
      <c r="BL15" s="2" t="inlineStr">
        <is>
          <t>mitināšanas pakalpojums</t>
        </is>
      </c>
      <c r="BM15" s="2" t="inlineStr">
        <is>
          <t>2</t>
        </is>
      </c>
      <c r="BN15" s="2" t="inlineStr">
        <is>
          <t/>
        </is>
      </c>
      <c r="BO15" t="inlineStr">
        <is>
          <t>&lt;a href="https://iate.europa.eu/entry/result/903777/lv" target="_blank"&gt;informācijas sabiedrības pakalpojums&lt;/a&gt;, kuru veido pakalpojuma saņēmēja sniegtās informācijas uzglabāšana pēc viņa pieprasījuma</t>
        </is>
      </c>
      <c r="BP15" s="2" t="inlineStr">
        <is>
          <t>servizz ta' hosting|
hosting</t>
        </is>
      </c>
      <c r="BQ15" s="2" t="inlineStr">
        <is>
          <t>3|
3</t>
        </is>
      </c>
      <c r="BR15" s="2" t="inlineStr">
        <is>
          <t xml:space="preserve">|
</t>
        </is>
      </c>
      <c r="BS15" t="inlineStr">
        <is>
          <t>servizz li permezz tiegħu riżorsi għall-ħżin tad-&lt;i&gt;data &lt;/i&gt; u tal-kompjuting jiġu pprovduti lil individwu jew organizzazzjoni għall-akkomodazzjoni u l-manutenzjoni ta' websajt kif ukoll ta' servizzi relatati</t>
        </is>
      </c>
      <c r="BT15" t="inlineStr">
        <is>
          <t/>
        </is>
      </c>
      <c r="BU15" t="inlineStr">
        <is>
          <t/>
        </is>
      </c>
      <c r="BV15" t="inlineStr">
        <is>
          <t/>
        </is>
      </c>
      <c r="BW15" t="inlineStr">
        <is>
          <t/>
        </is>
      </c>
      <c r="BX15" s="2" t="inlineStr">
        <is>
          <t>usługa hostingu</t>
        </is>
      </c>
      <c r="BY15" s="2" t="inlineStr">
        <is>
          <t>3</t>
        </is>
      </c>
      <c r="BZ15" s="2" t="inlineStr">
        <is>
          <t/>
        </is>
      </c>
      <c r="CA15" t="inlineStr">
        <is>
          <t>rodzaj &lt;a href="https://iate.europa.eu/entry/result/903777/pl" target="_blank"&gt;usługi społeczeństwa informacyjnego&lt;/a&gt;, która polega na przechowywaniu informacji przekazanych przez odbiorcę usługi oraz na jego żądanie</t>
        </is>
      </c>
      <c r="CB15" s="2" t="inlineStr">
        <is>
          <t>serviço de alojamento virtual</t>
        </is>
      </c>
      <c r="CC15" s="2" t="inlineStr">
        <is>
          <t>3</t>
        </is>
      </c>
      <c r="CD15" s="2" t="inlineStr">
        <is>
          <t>preferred</t>
        </is>
      </c>
      <c r="CE15" t="inlineStr">
        <is>
          <t>Serviço da sociedade da informação que consiste no armazenamento de informações prestadas por um destinatário do serviço a pedido do mesmo.</t>
        </is>
      </c>
      <c r="CF15" s="2" t="inlineStr">
        <is>
          <t>serviciu de găzduire</t>
        </is>
      </c>
      <c r="CG15" s="2" t="inlineStr">
        <is>
          <t>3</t>
        </is>
      </c>
      <c r="CH15" s="2" t="inlineStr">
        <is>
          <t/>
        </is>
      </c>
      <c r="CI15" t="inlineStr">
        <is>
          <t/>
        </is>
      </c>
      <c r="CJ15" s="2" t="inlineStr">
        <is>
          <t>hostingová služba|
služba hostingu</t>
        </is>
      </c>
      <c r="CK15" s="2" t="inlineStr">
        <is>
          <t>3|
3</t>
        </is>
      </c>
      <c r="CL15" s="2" t="inlineStr">
        <is>
          <t xml:space="preserve">preferred|
</t>
        </is>
      </c>
      <c r="CM15" t="inlineStr">
        <is>
          <t>&lt;a href="https://iate.europa.eu/entry/result/903777/sk" target="_blank"&gt;služba informačnej spoločnosti&lt;/a&gt; pozostávajúca z uchovávania informácií poskytovaných príjemcom služby na jeho žiadosť</t>
        </is>
      </c>
      <c r="CN15" s="2" t="inlineStr">
        <is>
          <t>storitev gostovanja</t>
        </is>
      </c>
      <c r="CO15" s="2" t="inlineStr">
        <is>
          <t>3</t>
        </is>
      </c>
      <c r="CP15" s="2" t="inlineStr">
        <is>
          <t/>
        </is>
      </c>
      <c r="CQ15" t="inlineStr">
        <is>
          <t/>
        </is>
      </c>
      <c r="CR15" s="2" t="inlineStr">
        <is>
          <t>hosting|
värdtjänst</t>
        </is>
      </c>
      <c r="CS15" s="2" t="inlineStr">
        <is>
          <t>3|
3</t>
        </is>
      </c>
      <c r="CT15" s="2" t="inlineStr">
        <is>
          <t xml:space="preserve">|
</t>
        </is>
      </c>
      <c r="CU15" t="inlineStr">
        <is>
          <t>en av &lt;a href="https://iate.europa.eu/entry/result/903777" target="_blank"&gt;informationssamhällets tjänster &lt;/a&gt;som utgörs av lagring av information som tillhandahålls av tjänstemottagaren och som sker på dennes begäran</t>
        </is>
      </c>
    </row>
    <row r="16">
      <c r="A16" s="1" t="str">
        <f>HYPERLINK("https://iate.europa.eu/entry/result/3627774/all", "3627774")</f>
        <v>3627774</v>
      </c>
      <c r="B16" t="inlineStr">
        <is>
          <t>ENVIRONMENT</t>
        </is>
      </c>
      <c r="C16" t="inlineStr">
        <is>
          <t>ENVIRONMENT|environmental policy</t>
        </is>
      </c>
      <c r="D16" s="2" t="inlineStr">
        <is>
          <t>преглед на данните от инвентаризациите|
преглед на данните от националните инвентаризации</t>
        </is>
      </c>
      <c r="E16" s="2" t="inlineStr">
        <is>
          <t>3|
3</t>
        </is>
      </c>
      <c r="F16" s="2" t="inlineStr">
        <is>
          <t xml:space="preserve">|
</t>
        </is>
      </c>
      <c r="G16" t="inlineStr">
        <is>
          <t>цялостен преглед, включващ: &lt;br&gt;- проверки за прозрачност, точност, съгласуваност, сравнимост и
пълнота на подадената информация; - проверки за установяване на случаи, когато
данните от инвентаризацията са подготвени по начин, който не съответства на
ръководствата на РКООНИК или на правилата на Съюза;
&lt;br&gt;- проверки за установяване на случаи, при
които отчитането на ЗПЗГС е извършено по начин, който не съответства на
ръководствата на РКООНИК или на правилата на Съюза, както и
&lt;br&gt;- изчисляване по целесъобразност на произтичащите
от това необходими технически корекции в консултации с държавите членки</t>
        </is>
      </c>
      <c r="H16" s="2" t="inlineStr">
        <is>
          <t>přezkum údajů týkajících se národních inventur|
přezkum inventur</t>
        </is>
      </c>
      <c r="I16" s="2" t="inlineStr">
        <is>
          <t>3|
3</t>
        </is>
      </c>
      <c r="J16" s="2" t="inlineStr">
        <is>
          <t xml:space="preserve">|
</t>
        </is>
      </c>
      <c r="K16" t="inlineStr">
        <is>
          <t>komplexní přezkum údajů týkajících se národních inventur odeslaných členskými státy podle čl. 26 odst. 4 nařízení (EU) 2018/1999, které provede Komise v letech 2027 a 2032 s cílem sledovat snížení nebo omezení emisí skleníkových plynů členských států a jejich snížení emisí a zlepšení pohlcení pomocí propadů</t>
        </is>
      </c>
      <c r="L16" s="2" t="inlineStr">
        <is>
          <t>revision af opgørelsen</t>
        </is>
      </c>
      <c r="M16" s="2" t="inlineStr">
        <is>
          <t>3</t>
        </is>
      </c>
      <c r="N16" s="2" t="inlineStr">
        <is>
          <t/>
        </is>
      </c>
      <c r="O16" t="inlineStr">
        <is>
          <t>omfattende gennemgang foretaget af Europa-Kommissionen af de nationale opgørelsesdata, som medlemsstaterne indsender i henhold til artikel 26, stk. 4, i forordning (EU) 2018/1999 med henblik på at overvåge medlemsstaternes reduktioner eller begrænsninger af drivhusgasemissioner og deres forbedring af optag gennem dræn</t>
        </is>
      </c>
      <c r="P16" s="2" t="inlineStr">
        <is>
          <t>Überprüfung der Inventare|
Inventarüberprüfung</t>
        </is>
      </c>
      <c r="Q16" s="2" t="inlineStr">
        <is>
          <t>3|
3</t>
        </is>
      </c>
      <c r="R16" s="2" t="inlineStr">
        <is>
          <t xml:space="preserve">|
</t>
        </is>
      </c>
      <c r="S16" t="inlineStr">
        <is>
          <t>umfassende
Überprüfung der von den Mitgliedstaaten gemäß Artikel 26 Absatz 4 der Verordnung
2018/1999 übermittelten Daten aus den nationalen Inventaren, um
Treibhausgasemissionsreduktionen oder -begrenzungen der Mitgliedstaaten, die
Reduktion von Treibhausgasemissionen und die Steigerung des Abbaus dieser Gase
durch Senken sowie etwaige andere unionsrechtlich festgeschriebene
Emissionsreduktions- oder -begrenzungsziele zu überwachen</t>
        </is>
      </c>
      <c r="T16" s="2" t="inlineStr">
        <is>
          <t>επανεξέταση της απογραφής</t>
        </is>
      </c>
      <c r="U16" s="2" t="inlineStr">
        <is>
          <t>3</t>
        </is>
      </c>
      <c r="V16" s="2" t="inlineStr">
        <is>
          <t/>
        </is>
      </c>
      <c r="W16" t="inlineStr">
        <is>
          <t>Με σκοπό την παρακολούθηση των μειώσεων ή των περιορισμών των εκπομπών αερίων του θερμοκηπίου των κρατών μελών δυνάμει των άρθρων 4, 9 και 10 του κανονισμού (ΕΕ) 2018/842 και της μείωσης των εκπομπών και της ενίσχυσης των απορροφήσεών τους από καταβόθρες δυνάμει των άρθρων 4 και 14 του κανονισμού (ΕΕ) 2018/841, καθώς και κάθε άλλης επιδίωξης για μείωση ή περιορισμό των εκπομπών αερίων του θερμοκηπίου που προβλέπεται στο ενωσιακό δίκαιο, η Επιτροπή διενεργεί το 2027 και το 2032 συνολική επανεξέταση των εθνικών δεδομένων απογραφής που υποβάλλουν τα κράτη μέλη σύμφωνα με το άρθρο 26 παρ</t>
        </is>
      </c>
      <c r="X16" s="2" t="inlineStr">
        <is>
          <t>inventory review|
review of national inventory data</t>
        </is>
      </c>
      <c r="Y16" s="2" t="inlineStr">
        <is>
          <t>3|
2</t>
        </is>
      </c>
      <c r="Z16" s="2" t="inlineStr">
        <is>
          <t xml:space="preserve">|
</t>
        </is>
      </c>
      <c r="AA16" t="inlineStr">
        <is>
          <t>comprehensive review by the European Commission of the national
inventory data submitted by Member States pursuant to Article 26(4) of Regulation (EU) 2018/1999 with a view to
monitoring Member States' greenhouse gas emission reductions or limitations and
their reduction of emissions and enhancement of removals by sinks</t>
        </is>
      </c>
      <c r="AB16" t="inlineStr">
        <is>
          <t/>
        </is>
      </c>
      <c r="AC16" t="inlineStr">
        <is>
          <t/>
        </is>
      </c>
      <c r="AD16" t="inlineStr">
        <is>
          <t/>
        </is>
      </c>
      <c r="AE16" t="inlineStr">
        <is>
          <t/>
        </is>
      </c>
      <c r="AF16" t="inlineStr">
        <is>
          <t/>
        </is>
      </c>
      <c r="AG16" t="inlineStr">
        <is>
          <t/>
        </is>
      </c>
      <c r="AH16" t="inlineStr">
        <is>
          <t/>
        </is>
      </c>
      <c r="AI16" t="inlineStr">
        <is>
          <t/>
        </is>
      </c>
      <c r="AJ16" t="inlineStr">
        <is>
          <t/>
        </is>
      </c>
      <c r="AK16" t="inlineStr">
        <is>
          <t/>
        </is>
      </c>
      <c r="AL16" t="inlineStr">
        <is>
          <t/>
        </is>
      </c>
      <c r="AM16" t="inlineStr">
        <is>
          <t/>
        </is>
      </c>
      <c r="AN16" s="2" t="inlineStr">
        <is>
          <t>examen des inventaires</t>
        </is>
      </c>
      <c r="AO16" s="2" t="inlineStr">
        <is>
          <t>3</t>
        </is>
      </c>
      <c r="AP16" s="2" t="inlineStr">
        <is>
          <t/>
        </is>
      </c>
      <c r="AQ16" t="inlineStr">
        <is>
          <t>examen complet, par la Commission, des données des inventaires nationaux communiqués par les États membres en vertu de l'article 26, paragraphe 4, du règlement (UE) 2018/1999, afin de déterminer les quotas annuels d'émissions et de suivre la réalisation par les États membres de leurs objectifs de réduction ou de limitation des émissions de gaz à effet de serre</t>
        </is>
      </c>
      <c r="AR16" t="inlineStr">
        <is>
          <t/>
        </is>
      </c>
      <c r="AS16" t="inlineStr">
        <is>
          <t/>
        </is>
      </c>
      <c r="AT16" t="inlineStr">
        <is>
          <t/>
        </is>
      </c>
      <c r="AU16" t="inlineStr">
        <is>
          <t/>
        </is>
      </c>
      <c r="AV16" s="2" t="inlineStr">
        <is>
          <t>revizija inventara</t>
        </is>
      </c>
      <c r="AW16" s="2" t="inlineStr">
        <is>
          <t>3</t>
        </is>
      </c>
      <c r="AX16" s="2" t="inlineStr">
        <is>
          <t/>
        </is>
      </c>
      <c r="AY16" t="inlineStr">
        <is>
          <t>sveobuhvatna revizija podataka iz nacionalnih inventara koje su dostavile države članice u skladu s člankom 26. stavkom 4. Uredbe (EU) 2018/1999 s ciljem praćenja smanjenja emisija stakleničkih plinova država članica ili njihova ograničenja i njihovih smanjenja emisija i poboljšanja uklanjanja ponorima</t>
        </is>
      </c>
      <c r="AZ16" t="inlineStr">
        <is>
          <t/>
        </is>
      </c>
      <c r="BA16" t="inlineStr">
        <is>
          <t/>
        </is>
      </c>
      <c r="BB16" t="inlineStr">
        <is>
          <t/>
        </is>
      </c>
      <c r="BC16" t="inlineStr">
        <is>
          <t/>
        </is>
      </c>
      <c r="BD16" s="2" t="inlineStr">
        <is>
          <t>revisione dell'inventario</t>
        </is>
      </c>
      <c r="BE16" s="2" t="inlineStr">
        <is>
          <t>3</t>
        </is>
      </c>
      <c r="BF16" s="2" t="inlineStr">
        <is>
          <t/>
        </is>
      </c>
      <c r="BG16" t="inlineStr">
        <is>
          <t>revisione completa, da parte della Commissione europea, dei dati degli inventari nazionali trasmessi dagli Stati membri a norma dell'articolo 26, paragrafo 4 del regolamento (UE) 2018/1999 al fine di monitorare le riduzioni o le limitazioni delle emissioni di gas a effetto serra degli Stati membri, la riduzione delle emissioni e l'aumento dell'assorbimento dai pozzi nonché altri traguardi di riduzione o limitazione delle emissioni di gas a effetto serra definiti dal diritto dell'Unione</t>
        </is>
      </c>
      <c r="BH16" s="2" t="inlineStr">
        <is>
          <t>apskaitos ataskaitų peržiūra</t>
        </is>
      </c>
      <c r="BI16" s="2" t="inlineStr">
        <is>
          <t>3</t>
        </is>
      </c>
      <c r="BJ16" s="2" t="inlineStr">
        <is>
          <t/>
        </is>
      </c>
      <c r="BK16" t="inlineStr">
        <is>
          <t>Komisijos atliekama išsami nacionalinių apskaitų duomenų, kuriuos valstybės narės pateikia pagal Reglamento (ES) 2018/1999 26 straipsnio 4 dalį, peržiūra, kurios tikslas yra stebėti, kaip valstybės narės mažina arba riboja išmetamą ŠESD kiekį, mažina išmetamų teršalų kiekį, didina absorbentais pašalinamų teršalų kiekį ir vykdo visus kitus Sąjungos teisės aktuose nustatytus išmetamo ŠESD kiekio mažinimo ar ribojimo tikslus</t>
        </is>
      </c>
      <c r="BL16" s="2" t="inlineStr">
        <is>
          <t>inventarizācijas pārskatu izskatīšana</t>
        </is>
      </c>
      <c r="BM16" s="2" t="inlineStr">
        <is>
          <t>3</t>
        </is>
      </c>
      <c r="BN16" s="2" t="inlineStr">
        <is>
          <t/>
        </is>
      </c>
      <c r="BO16" t="inlineStr">
        <is>
          <t>visaptveroša Komisijas veikta inventarizācijas pārskatu izskatīšana ar mērķi uzraudzīt dalībvalstu siltumnīcefekta gāzu emisiju samazinājumus vai ierobežojumus, kā arī emisiju samazinājumus un piesaistes palielināšanu piesaistītājos</t>
        </is>
      </c>
      <c r="BP16" s="2" t="inlineStr">
        <is>
          <t>rieżami tal-inventarju</t>
        </is>
      </c>
      <c r="BQ16" s="2" t="inlineStr">
        <is>
          <t>3</t>
        </is>
      </c>
      <c r="BR16" s="2" t="inlineStr">
        <is>
          <t/>
        </is>
      </c>
      <c r="BS16" t="inlineStr">
        <is>
          <t>rieżami komprensiv mill-Kummissjoni Ewropea tad-data għall-inventarju nazzjonali ppreżentata mill-Istati Membri skont l-Artikolu 26(4) tar-Regolament (UE) 2018/1999 bil-ħsieb tal-monitoraġġ tat-tnaqqis jew tal-limitazzjoni fl-emissjonijiet ta' gassijiet b'effett ta' serra tal-Istati Membri u tat-tnaqqis fl-emissjonijiet u t-tisħiħ tal-assorbiment minn bjar</t>
        </is>
      </c>
      <c r="BT16" t="inlineStr">
        <is>
          <t/>
        </is>
      </c>
      <c r="BU16" t="inlineStr">
        <is>
          <t/>
        </is>
      </c>
      <c r="BV16" t="inlineStr">
        <is>
          <t/>
        </is>
      </c>
      <c r="BW16" t="inlineStr">
        <is>
          <t/>
        </is>
      </c>
      <c r="BX16" s="2" t="inlineStr">
        <is>
          <t>przegląd wykazów</t>
        </is>
      </c>
      <c r="BY16" s="2" t="inlineStr">
        <is>
          <t>3</t>
        </is>
      </c>
      <c r="BZ16" s="2" t="inlineStr">
        <is>
          <t/>
        </is>
      </c>
      <c r="CA16" t="inlineStr">
        <is>
          <t>kompleksowy przegląd danych z wykazów krajowych przedłożonych przez państwa członkowskie zgodnie z art. 26 ust. 4 rozporządzenia (UE) 2018/1999 w celu monitorowania redukcji lub ograniczeń emisji gazów cieplarnianych przez państwa członkowskie zgodnie z art. 4, 9 i 10 rozporządzenia (UE) 2018/842 oraz redukcji emisji i poprawy usuwania przez pochłaniacze zgodnie z art. 4 i 14 rozporządzenia (UE) 2018/841 oraz wszelkich innych celów redukcji lub ograniczeń emisji gazów cieplarnianych określonych w prawodawstwie Unii</t>
        </is>
      </c>
      <c r="CB16" t="inlineStr">
        <is>
          <t/>
        </is>
      </c>
      <c r="CC16" t="inlineStr">
        <is>
          <t/>
        </is>
      </c>
      <c r="CD16" t="inlineStr">
        <is>
          <t/>
        </is>
      </c>
      <c r="CE16" t="inlineStr">
        <is>
          <t/>
        </is>
      </c>
      <c r="CF16" t="inlineStr">
        <is>
          <t/>
        </is>
      </c>
      <c r="CG16" t="inlineStr">
        <is>
          <t/>
        </is>
      </c>
      <c r="CH16" t="inlineStr">
        <is>
          <t/>
        </is>
      </c>
      <c r="CI16" t="inlineStr">
        <is>
          <t/>
        </is>
      </c>
      <c r="CJ16" t="inlineStr">
        <is>
          <t/>
        </is>
      </c>
      <c r="CK16" t="inlineStr">
        <is>
          <t/>
        </is>
      </c>
      <c r="CL16" t="inlineStr">
        <is>
          <t/>
        </is>
      </c>
      <c r="CM16" t="inlineStr">
        <is>
          <t/>
        </is>
      </c>
      <c r="CN16" s="2" t="inlineStr">
        <is>
          <t>pregled nacionalnih podatkov iz evidenc|
pregled evidenc</t>
        </is>
      </c>
      <c r="CO16" s="2" t="inlineStr">
        <is>
          <t>3|
3</t>
        </is>
      </c>
      <c r="CP16" s="2" t="inlineStr">
        <is>
          <t xml:space="preserve">|
</t>
        </is>
      </c>
      <c r="CQ16" t="inlineStr">
        <is>
          <t>celovit pregled nacionalnih podatkov iz evidenc, ki jih predložijo države članice v skladu s členom 26(4) Uredbe EU) 2018/1999; pregled izvede Komisija z namenom spremljanja zmanjšanja ali omejitev emisij toplogrednih plinov držav članic ter njihovega zmanjšanja emisij in povečanje odvzemov po ponorih</t>
        </is>
      </c>
      <c r="CR16" s="2" t="inlineStr">
        <is>
          <t>granskning av nationella inventeringsdata|
granskning av inventering</t>
        </is>
      </c>
      <c r="CS16" s="2" t="inlineStr">
        <is>
          <t>3|
3</t>
        </is>
      </c>
      <c r="CT16" s="2" t="inlineStr">
        <is>
          <t xml:space="preserve">|
</t>
        </is>
      </c>
      <c r="CU16" t="inlineStr">
        <is>
          <t>omfattande granskning, av kommissionen, av de nationella inventeringsdata som inlämnats av medlemsstaterna i enlighet med artikel 26.4 i förordning (EU) 2018/199 i syfte att övervaka medlemsstaternas minskningar eller begränsningar av utsläppen av växthusgaser och deras utsläppsminskningar och förbättringar av upptag i sänkor</t>
        </is>
      </c>
    </row>
    <row r="17">
      <c r="A17" s="1" t="str">
        <f>HYPERLINK("https://iate.europa.eu/entry/result/3502036/all", "3502036")</f>
        <v>3502036</v>
      </c>
      <c r="B17" t="inlineStr">
        <is>
          <t>INTERNATIONAL ORGANISATIONS;ENVIRONMENT</t>
        </is>
      </c>
      <c r="C17" t="inlineStr">
        <is>
          <t>INTERNATIONAL ORGANISATIONS|United Nations|UN programmes and funds|UN Environment Programme|Intergovernmental Panel on Climate Change;ENVIRONMENT</t>
        </is>
      </c>
      <c r="D17" s="2" t="inlineStr">
        <is>
          <t>Насоки на МКИК относно националните инвентаризации на парниковите газове</t>
        </is>
      </c>
      <c r="E17" s="2" t="inlineStr">
        <is>
          <t>3</t>
        </is>
      </c>
      <c r="F17" s="2" t="inlineStr">
        <is>
          <t/>
        </is>
      </c>
      <c r="G17" t="inlineStr">
        <is>
          <t>насоки на &lt;a href="https://iate.europa.eu/entry/result/786165/bg" target="_blank"&gt;Междуправителствения комитет по изменението на климата (МКИК)&lt;/a&gt;, в които се посочват методи за оценка на емисиите и поглъщанията на парниковите газове, 
съответно от източници и поглътители, които трябва да се вземат под внимание 
съгласно Протокола от Киото: енергетика, промишлени процеси и използване на 
продукти, селско стопанство, ЗПЗГС и отпадъци</t>
        </is>
      </c>
      <c r="H17" t="inlineStr">
        <is>
          <t/>
        </is>
      </c>
      <c r="I17" t="inlineStr">
        <is>
          <t/>
        </is>
      </c>
      <c r="J17" t="inlineStr">
        <is>
          <t/>
        </is>
      </c>
      <c r="K17" t="inlineStr">
        <is>
          <t/>
        </is>
      </c>
      <c r="L17" s="2" t="inlineStr">
        <is>
          <t>IPCC's retningslinjer for nationale drivhusgasopgørelser</t>
        </is>
      </c>
      <c r="M17" s="2" t="inlineStr">
        <is>
          <t>3</t>
        </is>
      </c>
      <c r="N17" s="2" t="inlineStr">
        <is>
          <t/>
        </is>
      </c>
      <c r="O17" t="inlineStr">
        <is>
          <t>retningslinjer udstedt af &lt;a href="https://iate.europa.eu/search/result/1658156503537/1" target="_blank"&gt;FN's Klimapanel (IPCC)&lt;/a&gt;, der præciserer metoder til 
estimering af emissioner og optag af disse gasser fra kilder og dræn, der skal 
tages i betragtning i henhold til Kyotoprotokollen: energi, industrielle processer og 
produktanvendelse, landbrug, &lt;a href="https://iate.europa.eu/entry/result/922868/da" target="_blank"&gt;LULUCF&lt;/a&gt; og affald</t>
        </is>
      </c>
      <c r="P17" s="2" t="inlineStr">
        <is>
          <t>IPCC-Richtlinien für nationale Treibhausgasinventare</t>
        </is>
      </c>
      <c r="Q17" s="2" t="inlineStr">
        <is>
          <t>3</t>
        </is>
      </c>
      <c r="R17" s="2" t="inlineStr">
        <is>
          <t/>
        </is>
      </c>
      <c r="S17" t="inlineStr">
        <is>
          <t/>
        </is>
      </c>
      <c r="T17" s="2" t="inlineStr">
        <is>
          <t>κατευθυντήριες γραμμές της IPCC για τις εθνικές απογραφές αερίων θερμοκηπίου</t>
        </is>
      </c>
      <c r="U17" s="2" t="inlineStr">
        <is>
          <t>3</t>
        </is>
      </c>
      <c r="V17" s="2" t="inlineStr">
        <is>
          <t/>
        </is>
      </c>
      <c r="W17" t="inlineStr">
        <is>
          <t/>
        </is>
      </c>
      <c r="X17" s="2" t="inlineStr">
        <is>
          <t>IPCC Guidelines for National GHG Inventories|
IPCC Guidelines for National Greenhouse Gas Inventories</t>
        </is>
      </c>
      <c r="Y17" s="2" t="inlineStr">
        <is>
          <t>3|
3</t>
        </is>
      </c>
      <c r="Z17" s="2" t="inlineStr">
        <is>
          <t xml:space="preserve">|
</t>
        </is>
      </c>
      <c r="AA17" t="inlineStr">
        <is>
          <t>&lt;div&gt;guidelines issued by the Intergovernmental Panel on Climate Change (IPCC) specifying methods for estimating the emissions and removals of greenhouse gases originating
from sources and sinks that must be considered under the Kyoto Protocol, i.e. energy, industrial processes and product use, agriculture, LULUCF and waste&lt;br&gt;&lt;/div&gt;</t>
        </is>
      </c>
      <c r="AB17" s="2" t="inlineStr">
        <is>
          <t>directrices del IPCC para los inventarios nacionales de gases de efecto invernadero</t>
        </is>
      </c>
      <c r="AC17" s="2" t="inlineStr">
        <is>
          <t>1</t>
        </is>
      </c>
      <c r="AD17" s="2" t="inlineStr">
        <is>
          <t/>
        </is>
      </c>
      <c r="AE17" t="inlineStr">
        <is>
          <t/>
        </is>
      </c>
      <c r="AF17" s="2" t="inlineStr">
        <is>
          <t>riiklikke kasvuhoonegaaside inventuure käsitlevad IPCC suunised|
riiklikke kasvuhoonegaaside inventuure käsitlevad valitsustevahelise kliimamuutuste paneeli suunised</t>
        </is>
      </c>
      <c r="AG17" s="2" t="inlineStr">
        <is>
          <t>3|
3</t>
        </is>
      </c>
      <c r="AH17" s="2" t="inlineStr">
        <is>
          <t xml:space="preserve">|
</t>
        </is>
      </c>
      <c r="AI17" t="inlineStr">
        <is>
          <t>valitsustevahelise kliimamuutuste paneeli suunised, milles määratakse kindlaks meetodid sellise kasvuhoonegaaside heite ja sidumise hindamiseks, mis on seotud Kyoto protokolli kohaselt arvesse võetavate allikate ja sidujatega, st energeetika, tööstusprotsessid, tootekasutus, põllumajandus, maakasutus, maakasutuse muutus ja metsandus ning jäätmed</t>
        </is>
      </c>
      <c r="AJ17" t="inlineStr">
        <is>
          <t/>
        </is>
      </c>
      <c r="AK17" t="inlineStr">
        <is>
          <t/>
        </is>
      </c>
      <c r="AL17" t="inlineStr">
        <is>
          <t/>
        </is>
      </c>
      <c r="AM17" t="inlineStr">
        <is>
          <t/>
        </is>
      </c>
      <c r="AN17" s="2" t="inlineStr">
        <is>
          <t>lignes directrices du GIEC pour les inventaires nationaux de gaz à effet de serre|
lignes directrices pour les inventaires nationaux de gaz à effet de serre</t>
        </is>
      </c>
      <c r="AO17" s="2" t="inlineStr">
        <is>
          <t>3|
3</t>
        </is>
      </c>
      <c r="AP17" s="2" t="inlineStr">
        <is>
          <t xml:space="preserve">|
</t>
        </is>
      </c>
      <c r="AQ17" t="inlineStr">
        <is>
          <t>lignes directrices du GIEC sur les méthodes d'estimation des émissions et absorptions des principaux gaz à effet de serre dues aux sources et aux puits dont il faut tenir compte en vertu du protocole de
Kyoto, à savoir l'énergie, les procédés industriels et l'utilisation des produits, l'agriculture, le
secteur UTCATF et les déchets</t>
        </is>
      </c>
      <c r="AR17" s="2" t="inlineStr">
        <is>
          <t>Treoirlínte IPCC d’Fhardail Náisiúnta Gás Ceaptha Teasa</t>
        </is>
      </c>
      <c r="AS17" s="2" t="inlineStr">
        <is>
          <t>3</t>
        </is>
      </c>
      <c r="AT17" s="2" t="inlineStr">
        <is>
          <t/>
        </is>
      </c>
      <c r="AU17" t="inlineStr">
        <is>
          <t/>
        </is>
      </c>
      <c r="AV17" t="inlineStr">
        <is>
          <t/>
        </is>
      </c>
      <c r="AW17" t="inlineStr">
        <is>
          <t/>
        </is>
      </c>
      <c r="AX17" t="inlineStr">
        <is>
          <t/>
        </is>
      </c>
      <c r="AY17" t="inlineStr">
        <is>
          <t/>
        </is>
      </c>
      <c r="AZ17" t="inlineStr">
        <is>
          <t/>
        </is>
      </c>
      <c r="BA17" t="inlineStr">
        <is>
          <t/>
        </is>
      </c>
      <c r="BB17" t="inlineStr">
        <is>
          <t/>
        </is>
      </c>
      <c r="BC17" t="inlineStr">
        <is>
          <t/>
        </is>
      </c>
      <c r="BD17" t="inlineStr">
        <is>
          <t/>
        </is>
      </c>
      <c r="BE17" t="inlineStr">
        <is>
          <t/>
        </is>
      </c>
      <c r="BF17" t="inlineStr">
        <is>
          <t/>
        </is>
      </c>
      <c r="BG17" t="inlineStr">
        <is>
          <t/>
        </is>
      </c>
      <c r="BH17" s="2" t="inlineStr">
        <is>
          <t>IPCC gairės dėl nacionalinės ŠESD apskaitos|
IPCC gairės dėl nacionalinės šiltnamio efektą sukeliančių dujų apskaitos</t>
        </is>
      </c>
      <c r="BI17" s="2" t="inlineStr">
        <is>
          <t>3|
3</t>
        </is>
      </c>
      <c r="BJ17" s="2" t="inlineStr">
        <is>
          <t xml:space="preserve">|
</t>
        </is>
      </c>
      <c r="BK17" t="inlineStr">
        <is>
          <t/>
        </is>
      </c>
      <c r="BL17" s="2" t="inlineStr">
        <is>
          <t>&lt;i&gt;IPCC&lt;/i&gt; pamatnostādnes par valstu siltumnīcefekta gāzu pārskatiem|
&lt;i&gt;IPCC&lt;/i&gt; vadlīnijas par nacionālajiem siltumnīcefekta gāzu inventarizācijas pārskatiem</t>
        </is>
      </c>
      <c r="BM17" s="2" t="inlineStr">
        <is>
          <t>2|
3</t>
        </is>
      </c>
      <c r="BN17" s="2" t="inlineStr">
        <is>
          <t xml:space="preserve">|
</t>
        </is>
      </c>
      <c r="BO17" t="inlineStr">
        <is>
          <t/>
        </is>
      </c>
      <c r="BP17" t="inlineStr">
        <is>
          <t/>
        </is>
      </c>
      <c r="BQ17" t="inlineStr">
        <is>
          <t/>
        </is>
      </c>
      <c r="BR17" t="inlineStr">
        <is>
          <t/>
        </is>
      </c>
      <c r="BS17" t="inlineStr">
        <is>
          <t/>
        </is>
      </c>
      <c r="BT17" t="inlineStr">
        <is>
          <t/>
        </is>
      </c>
      <c r="BU17" t="inlineStr">
        <is>
          <t/>
        </is>
      </c>
      <c r="BV17" t="inlineStr">
        <is>
          <t/>
        </is>
      </c>
      <c r="BW17" t="inlineStr">
        <is>
          <t/>
        </is>
      </c>
      <c r="BX17" t="inlineStr">
        <is>
          <t/>
        </is>
      </c>
      <c r="BY17" t="inlineStr">
        <is>
          <t/>
        </is>
      </c>
      <c r="BZ17" t="inlineStr">
        <is>
          <t/>
        </is>
      </c>
      <c r="CA17" t="inlineStr">
        <is>
          <t/>
        </is>
      </c>
      <c r="CB17" t="inlineStr">
        <is>
          <t/>
        </is>
      </c>
      <c r="CC17" t="inlineStr">
        <is>
          <t/>
        </is>
      </c>
      <c r="CD17" t="inlineStr">
        <is>
          <t/>
        </is>
      </c>
      <c r="CE17" t="inlineStr">
        <is>
          <t/>
        </is>
      </c>
      <c r="CF17" t="inlineStr">
        <is>
          <t/>
        </is>
      </c>
      <c r="CG17" t="inlineStr">
        <is>
          <t/>
        </is>
      </c>
      <c r="CH17" t="inlineStr">
        <is>
          <t/>
        </is>
      </c>
      <c r="CI17" t="inlineStr">
        <is>
          <t/>
        </is>
      </c>
      <c r="CJ17" t="inlineStr">
        <is>
          <t/>
        </is>
      </c>
      <c r="CK17" t="inlineStr">
        <is>
          <t/>
        </is>
      </c>
      <c r="CL17" t="inlineStr">
        <is>
          <t/>
        </is>
      </c>
      <c r="CM17" t="inlineStr">
        <is>
          <t/>
        </is>
      </c>
      <c r="CN17" t="inlineStr">
        <is>
          <t/>
        </is>
      </c>
      <c r="CO17" t="inlineStr">
        <is>
          <t/>
        </is>
      </c>
      <c r="CP17" t="inlineStr">
        <is>
          <t/>
        </is>
      </c>
      <c r="CQ17" t="inlineStr">
        <is>
          <t/>
        </is>
      </c>
      <c r="CR17" t="inlineStr">
        <is>
          <t/>
        </is>
      </c>
      <c r="CS17" t="inlineStr">
        <is>
          <t/>
        </is>
      </c>
      <c r="CT17" t="inlineStr">
        <is>
          <t/>
        </is>
      </c>
      <c r="CU17" t="inlineStr">
        <is>
          <t/>
        </is>
      </c>
    </row>
    <row r="18">
      <c r="A18" s="1" t="str">
        <f>HYPERLINK("https://iate.europa.eu/entry/result/3628740/all", "3628740")</f>
        <v>3628740</v>
      </c>
      <c r="B18" t="inlineStr">
        <is>
          <t>FINANCE;EDUCATION AND COMMUNICATIONS</t>
        </is>
      </c>
      <c r="C18" t="inlineStr">
        <is>
          <t>FINANCE|financial institutions and credit;EDUCATION AND COMMUNICATIONS|information technology and data processing|computer system|information security</t>
        </is>
      </c>
      <c r="D18" t="inlineStr">
        <is>
          <t/>
        </is>
      </c>
      <c r="E18" t="inlineStr">
        <is>
          <t/>
        </is>
      </c>
      <c r="F18" t="inlineStr">
        <is>
          <t/>
        </is>
      </c>
      <c r="G18" t="inlineStr">
        <is>
          <t/>
        </is>
      </c>
      <c r="H18" t="inlineStr">
        <is>
          <t/>
        </is>
      </c>
      <c r="I18" t="inlineStr">
        <is>
          <t/>
        </is>
      </c>
      <c r="J18" t="inlineStr">
        <is>
          <t/>
        </is>
      </c>
      <c r="K18" t="inlineStr">
        <is>
          <t/>
        </is>
      </c>
      <c r="L18" t="inlineStr">
        <is>
          <t/>
        </is>
      </c>
      <c r="M18" t="inlineStr">
        <is>
          <t/>
        </is>
      </c>
      <c r="N18" t="inlineStr">
        <is>
          <t/>
        </is>
      </c>
      <c r="O18" t="inlineStr">
        <is>
          <t/>
        </is>
      </c>
      <c r="P18" t="inlineStr">
        <is>
          <t/>
        </is>
      </c>
      <c r="Q18" t="inlineStr">
        <is>
          <t/>
        </is>
      </c>
      <c r="R18" t="inlineStr">
        <is>
          <t/>
        </is>
      </c>
      <c r="S18" t="inlineStr">
        <is>
          <t/>
        </is>
      </c>
      <c r="T18" t="inlineStr">
        <is>
          <t/>
        </is>
      </c>
      <c r="U18" t="inlineStr">
        <is>
          <t/>
        </is>
      </c>
      <c r="V18" t="inlineStr">
        <is>
          <t/>
        </is>
      </c>
      <c r="W18" t="inlineStr">
        <is>
          <t/>
        </is>
      </c>
      <c r="X18" s="2" t="inlineStr">
        <is>
          <t>operational or security payment–related incident</t>
        </is>
      </c>
      <c r="Y18" s="2" t="inlineStr">
        <is>
          <t>3</t>
        </is>
      </c>
      <c r="Z18" s="2" t="inlineStr">
        <is>
          <t/>
        </is>
      </c>
      <c r="AA18" t="inlineStr">
        <is>
          <t>a single event or a series of linked events
unplanned by the financial entities referred to in Article 2(1) of the proposed
DORA Regulation**, whether ICT–related or not, that has an adverse impact
on the confidentiality, availability, integrity or authenticity of
payment-related data, or on the payment–related services provided</t>
        </is>
      </c>
      <c r="AB18" t="inlineStr">
        <is>
          <t/>
        </is>
      </c>
      <c r="AC18" t="inlineStr">
        <is>
          <t/>
        </is>
      </c>
      <c r="AD18" t="inlineStr">
        <is>
          <t/>
        </is>
      </c>
      <c r="AE18" t="inlineStr">
        <is>
          <t/>
        </is>
      </c>
      <c r="AF18" t="inlineStr">
        <is>
          <t/>
        </is>
      </c>
      <c r="AG18" t="inlineStr">
        <is>
          <t/>
        </is>
      </c>
      <c r="AH18" t="inlineStr">
        <is>
          <t/>
        </is>
      </c>
      <c r="AI18" t="inlineStr">
        <is>
          <t/>
        </is>
      </c>
      <c r="AJ18" t="inlineStr">
        <is>
          <t/>
        </is>
      </c>
      <c r="AK18" t="inlineStr">
        <is>
          <t/>
        </is>
      </c>
      <c r="AL18" t="inlineStr">
        <is>
          <t/>
        </is>
      </c>
      <c r="AM18" t="inlineStr">
        <is>
          <t/>
        </is>
      </c>
      <c r="AN18" t="inlineStr">
        <is>
          <t/>
        </is>
      </c>
      <c r="AO18" t="inlineStr">
        <is>
          <t/>
        </is>
      </c>
      <c r="AP18" t="inlineStr">
        <is>
          <t/>
        </is>
      </c>
      <c r="AQ18" t="inlineStr">
        <is>
          <t/>
        </is>
      </c>
      <c r="AR18" t="inlineStr">
        <is>
          <t/>
        </is>
      </c>
      <c r="AS18" t="inlineStr">
        <is>
          <t/>
        </is>
      </c>
      <c r="AT18" t="inlineStr">
        <is>
          <t/>
        </is>
      </c>
      <c r="AU18" t="inlineStr">
        <is>
          <t/>
        </is>
      </c>
      <c r="AV18" t="inlineStr">
        <is>
          <t/>
        </is>
      </c>
      <c r="AW18" t="inlineStr">
        <is>
          <t/>
        </is>
      </c>
      <c r="AX18" t="inlineStr">
        <is>
          <t/>
        </is>
      </c>
      <c r="AY18" t="inlineStr">
        <is>
          <t/>
        </is>
      </c>
      <c r="AZ18" t="inlineStr">
        <is>
          <t/>
        </is>
      </c>
      <c r="BA18" t="inlineStr">
        <is>
          <t/>
        </is>
      </c>
      <c r="BB18" t="inlineStr">
        <is>
          <t/>
        </is>
      </c>
      <c r="BC18" t="inlineStr">
        <is>
          <t/>
        </is>
      </c>
      <c r="BD18" t="inlineStr">
        <is>
          <t/>
        </is>
      </c>
      <c r="BE18" t="inlineStr">
        <is>
          <t/>
        </is>
      </c>
      <c r="BF18" t="inlineStr">
        <is>
          <t/>
        </is>
      </c>
      <c r="BG18" t="inlineStr">
        <is>
          <t/>
        </is>
      </c>
      <c r="BH18" s="2" t="inlineStr">
        <is>
          <t>su mokėjimu susijęs operacinis arba saugumo incidentas</t>
        </is>
      </c>
      <c r="BI18" s="2" t="inlineStr">
        <is>
          <t>2</t>
        </is>
      </c>
      <c r="BJ18" s="2" t="inlineStr">
        <is>
          <t/>
        </is>
      </c>
      <c r="BK18" t="inlineStr">
        <is>
          <t>tiek su IRT susijęs, tiek nesusijęs finansinių subjektų nenumatytas įvykis, turintis neigiamų pasekmių su mokėjimu susijusių duomenų ar paslaugų konfidencialumui, neliečiamumui, autentiškumui ir pan.</t>
        </is>
      </c>
      <c r="BL18" t="inlineStr">
        <is>
          <t/>
        </is>
      </c>
      <c r="BM18" t="inlineStr">
        <is>
          <t/>
        </is>
      </c>
      <c r="BN18" t="inlineStr">
        <is>
          <t/>
        </is>
      </c>
      <c r="BO18" t="inlineStr">
        <is>
          <t/>
        </is>
      </c>
      <c r="BP18" s="2" t="inlineStr">
        <is>
          <t>inċident operazzjonali jew tas-sigurtà relatat ma' pagamenti</t>
        </is>
      </c>
      <c r="BQ18" s="2" t="inlineStr">
        <is>
          <t>3</t>
        </is>
      </c>
      <c r="BR18" s="2" t="inlineStr">
        <is>
          <t/>
        </is>
      </c>
      <c r="BS18" t="inlineStr">
        <is>
          <t>avveniment jew serje ta' okkorrenzi marbuta mhux previsti mill-entitajiet finanzjarji msemmija fl-Artikolu 2(1) tar-Regolament DORA propost li għandhom jew x'aktarx ikollhom impatt avvers fuq l-integrità, id-disponibbiltà, il-kunfidenzjalità, l-awtentiċità jew il-kontinwità ta' servizzi relatati mal-pagamenti</t>
        </is>
      </c>
      <c r="BT18" t="inlineStr">
        <is>
          <t/>
        </is>
      </c>
      <c r="BU18" t="inlineStr">
        <is>
          <t/>
        </is>
      </c>
      <c r="BV18" t="inlineStr">
        <is>
          <t/>
        </is>
      </c>
      <c r="BW18" t="inlineStr">
        <is>
          <t/>
        </is>
      </c>
      <c r="BX18" t="inlineStr">
        <is>
          <t/>
        </is>
      </c>
      <c r="BY18" t="inlineStr">
        <is>
          <t/>
        </is>
      </c>
      <c r="BZ18" t="inlineStr">
        <is>
          <t/>
        </is>
      </c>
      <c r="CA18" t="inlineStr">
        <is>
          <t/>
        </is>
      </c>
      <c r="CB18" s="2" t="inlineStr">
        <is>
          <t>incidente operacional ou de segurança relacionado com pagamentos</t>
        </is>
      </c>
      <c r="CC18" s="2" t="inlineStr">
        <is>
          <t>2</t>
        </is>
      </c>
      <c r="CD18" s="2" t="inlineStr">
        <is>
          <t>proposed</t>
        </is>
      </c>
      <c r="CE18" t="inlineStr">
        <is>
          <t/>
        </is>
      </c>
      <c r="CF18" t="inlineStr">
        <is>
          <t/>
        </is>
      </c>
      <c r="CG18" t="inlineStr">
        <is>
          <t/>
        </is>
      </c>
      <c r="CH18" t="inlineStr">
        <is>
          <t/>
        </is>
      </c>
      <c r="CI18" t="inlineStr">
        <is>
          <t/>
        </is>
      </c>
      <c r="CJ18" t="inlineStr">
        <is>
          <t/>
        </is>
      </c>
      <c r="CK18" t="inlineStr">
        <is>
          <t/>
        </is>
      </c>
      <c r="CL18" t="inlineStr">
        <is>
          <t/>
        </is>
      </c>
      <c r="CM18" t="inlineStr">
        <is>
          <t/>
        </is>
      </c>
      <c r="CN18" t="inlineStr">
        <is>
          <t/>
        </is>
      </c>
      <c r="CO18" t="inlineStr">
        <is>
          <t/>
        </is>
      </c>
      <c r="CP18" t="inlineStr">
        <is>
          <t/>
        </is>
      </c>
      <c r="CQ18" t="inlineStr">
        <is>
          <t/>
        </is>
      </c>
      <c r="CR18" t="inlineStr">
        <is>
          <t/>
        </is>
      </c>
      <c r="CS18" t="inlineStr">
        <is>
          <t/>
        </is>
      </c>
      <c r="CT18" t="inlineStr">
        <is>
          <t/>
        </is>
      </c>
      <c r="CU18" t="inlineStr">
        <is>
          <t/>
        </is>
      </c>
    </row>
    <row r="19">
      <c r="A19" s="1" t="str">
        <f>HYPERLINK("https://iate.europa.eu/entry/result/3627835/all", "3627835")</f>
        <v>3627835</v>
      </c>
      <c r="B19" t="inlineStr">
        <is>
          <t>ENVIRONMENT</t>
        </is>
      </c>
      <c r="C19" t="inlineStr">
        <is>
          <t>ENVIRONMENT|environmental policy|climate change policy|emission trading</t>
        </is>
      </c>
      <c r="D19" s="2" t="inlineStr">
        <is>
          <t>единица за съответствие</t>
        </is>
      </c>
      <c r="E19" s="2" t="inlineStr">
        <is>
          <t>3</t>
        </is>
      </c>
      <c r="F19" s="2" t="inlineStr">
        <is>
          <t/>
        </is>
      </c>
      <c r="G19" t="inlineStr">
        <is>
          <t>в рамките на схема за търговия с емисии, квота или кредит, които са придобити от емитент на парникови газове от друг емитент, който не е превишил тавана си за емисии и който отчита намаленията на емисиите, постигнати другаде, така че да изпълни задълженията си за компенсиране на въглеродните емисии</t>
        </is>
      </c>
      <c r="H19" s="2" t="inlineStr">
        <is>
          <t>jednotka splňující podmínky</t>
        </is>
      </c>
      <c r="I19" s="2" t="inlineStr">
        <is>
          <t>3</t>
        </is>
      </c>
      <c r="J19" s="2" t="inlineStr">
        <is>
          <t/>
        </is>
      </c>
      <c r="K19" t="inlineStr">
        <is>
          <t/>
        </is>
      </c>
      <c r="L19" s="2" t="inlineStr">
        <is>
          <t>overholdelsesenhed</t>
        </is>
      </c>
      <c r="M19" s="2" t="inlineStr">
        <is>
          <t>3</t>
        </is>
      </c>
      <c r="N19" s="2" t="inlineStr">
        <is>
          <t/>
        </is>
      </c>
      <c r="O19" t="inlineStr">
        <is>
          <t>international kreditenhed, der kan anvendes til overholdelse af fase 3 i &lt;a href="https://iate.europa.eu/entry/result/933374/da" target="_blank"&gt;EU ETS&lt;/a&gt;, hvor &lt;a href="https://iate.europa.eu/entry/result/916779/da" target="_blank"&gt;emissionsreduktionsenheder&lt;/a&gt; (ERU) og &lt;a href="https://iate.europa.eu/entry/result/909947/da" target="_blank"&gt;godkendte emissionsreduktioner&lt;/a&gt; (CER) ikke længere kan anvendes</t>
        </is>
      </c>
      <c r="P19" s="2" t="inlineStr">
        <is>
          <t>Compliance-Einheit</t>
        </is>
      </c>
      <c r="Q19" s="2" t="inlineStr">
        <is>
          <t>3</t>
        </is>
      </c>
      <c r="R19" s="2" t="inlineStr">
        <is>
          <t/>
        </is>
      </c>
      <c r="S19" t="inlineStr">
        <is>
          <t>Zertifikat oder
Gutschrift in einem Emissionshandelssystem, das bzw. die ein Emittent von einem
anderen Emittenten, der die Emissionsobergrenze nicht ausgeschöpft hat,
erhalten kann</t>
        </is>
      </c>
      <c r="T19" s="2" t="inlineStr">
        <is>
          <t>μονάδα συμμόρφωσης</t>
        </is>
      </c>
      <c r="U19" s="2" t="inlineStr">
        <is>
          <t>3</t>
        </is>
      </c>
      <c r="V19" s="2" t="inlineStr">
        <is>
          <t/>
        </is>
      </c>
      <c r="W19" t="inlineStr">
        <is>
          <t/>
        </is>
      </c>
      <c r="X19" s="2" t="inlineStr">
        <is>
          <t>compliance unit</t>
        </is>
      </c>
      <c r="Y19" s="2" t="inlineStr">
        <is>
          <t>3</t>
        </is>
      </c>
      <c r="Z19" s="2" t="inlineStr">
        <is>
          <t/>
        </is>
      </c>
      <c r="AA19" t="inlineStr">
        <is>
          <t>allowance or credit within an emissions trading scheme, which is acquired by a GHG emitter from another emitter who did not exceed their emission cap and which takes account of emissions reductions achieved elsewhere to comply with their carbon offsetting obligations</t>
        </is>
      </c>
      <c r="AB19" t="inlineStr">
        <is>
          <t/>
        </is>
      </c>
      <c r="AC19" t="inlineStr">
        <is>
          <t/>
        </is>
      </c>
      <c r="AD19" t="inlineStr">
        <is>
          <t/>
        </is>
      </c>
      <c r="AE19" t="inlineStr">
        <is>
          <t/>
        </is>
      </c>
      <c r="AF19" t="inlineStr">
        <is>
          <t/>
        </is>
      </c>
      <c r="AG19" t="inlineStr">
        <is>
          <t/>
        </is>
      </c>
      <c r="AH19" t="inlineStr">
        <is>
          <t/>
        </is>
      </c>
      <c r="AI19" t="inlineStr">
        <is>
          <t/>
        </is>
      </c>
      <c r="AJ19" t="inlineStr">
        <is>
          <t/>
        </is>
      </c>
      <c r="AK19" t="inlineStr">
        <is>
          <t/>
        </is>
      </c>
      <c r="AL19" t="inlineStr">
        <is>
          <t/>
        </is>
      </c>
      <c r="AM19" t="inlineStr">
        <is>
          <t/>
        </is>
      </c>
      <c r="AN19" s="2" t="inlineStr">
        <is>
          <t>unité de conformité|
unité utilisée à des fins de conformité</t>
        </is>
      </c>
      <c r="AO19" s="2" t="inlineStr">
        <is>
          <t>3|
3</t>
        </is>
      </c>
      <c r="AP19" s="2" t="inlineStr">
        <is>
          <t xml:space="preserve">|
</t>
        </is>
      </c>
      <c r="AQ19" t="inlineStr">
        <is>
          <t>unité de quotas d'émissions qui peut être utilisée pour atteindre un objectif de réduction des
émissions de gaz à effet de serre</t>
        </is>
      </c>
      <c r="AR19" t="inlineStr">
        <is>
          <t/>
        </is>
      </c>
      <c r="AS19" t="inlineStr">
        <is>
          <t/>
        </is>
      </c>
      <c r="AT19" t="inlineStr">
        <is>
          <t/>
        </is>
      </c>
      <c r="AU19" t="inlineStr">
        <is>
          <t/>
        </is>
      </c>
      <c r="AV19" t="inlineStr">
        <is>
          <t/>
        </is>
      </c>
      <c r="AW19" t="inlineStr">
        <is>
          <t/>
        </is>
      </c>
      <c r="AX19" t="inlineStr">
        <is>
          <t/>
        </is>
      </c>
      <c r="AY19" t="inlineStr">
        <is>
          <t/>
        </is>
      </c>
      <c r="AZ19" t="inlineStr">
        <is>
          <t/>
        </is>
      </c>
      <c r="BA19" t="inlineStr">
        <is>
          <t/>
        </is>
      </c>
      <c r="BB19" t="inlineStr">
        <is>
          <t/>
        </is>
      </c>
      <c r="BC19" t="inlineStr">
        <is>
          <t/>
        </is>
      </c>
      <c r="BD19" s="2" t="inlineStr">
        <is>
          <t>unità utilizzata a fini di conformità</t>
        </is>
      </c>
      <c r="BE19" s="2" t="inlineStr">
        <is>
          <t>3</t>
        </is>
      </c>
      <c r="BF19" s="2" t="inlineStr">
        <is>
          <t/>
        </is>
      </c>
      <c r="BG19" t="inlineStr">
        <is>
          <t>quota o credito che un emettitore acquista, nel quadro di un sistema di scambio di quote di emissioni, da un altro emettitore che non ha superato il suo massimale delle emissioni al fine di rispettare gli obblighi di compensazione delle emissioni</t>
        </is>
      </c>
      <c r="BH19" s="2" t="inlineStr">
        <is>
          <t>atitikties vienetas|
atitikties užtikrinimo vienetas</t>
        </is>
      </c>
      <c r="BI19" s="2" t="inlineStr">
        <is>
          <t>3|
3</t>
        </is>
      </c>
      <c r="BJ19" s="2" t="inlineStr">
        <is>
          <t xml:space="preserve">|
</t>
        </is>
      </c>
      <c r="BK19" t="inlineStr">
        <is>
          <t/>
        </is>
      </c>
      <c r="BL19" s="2" t="inlineStr">
        <is>
          <t>atbilstības vienība</t>
        </is>
      </c>
      <c r="BM19" s="2" t="inlineStr">
        <is>
          <t>2</t>
        </is>
      </c>
      <c r="BN19" s="2" t="inlineStr">
        <is>
          <t/>
        </is>
      </c>
      <c r="BO19" t="inlineStr">
        <is>
          <t/>
        </is>
      </c>
      <c r="BP19" s="2" t="inlineStr">
        <is>
          <t>unità ta' konformità</t>
        </is>
      </c>
      <c r="BQ19" s="2" t="inlineStr">
        <is>
          <t>3</t>
        </is>
      </c>
      <c r="BR19" s="2" t="inlineStr">
        <is>
          <t/>
        </is>
      </c>
      <c r="BS19" t="inlineStr">
        <is>
          <t>unità ta' kejl ta' emissjonijiet ta' CO&lt;sub&gt;2&lt;/sub&gt; permessi jew ikkreditati fi &lt;a href="https://iate.europa.eu/entry/result/933098/mt" target="_blank"&gt;skema għall-iskambju ta' kwoti tal-emissjonijiet&lt;/a&gt;, akkwistata minn emittent ta' gass serra mingħand emittent ieħor li ma qabiżx il-limitu tiegħu ta' emissjonijiet, u li tqis it-tnaqqis fl-emissjonijiet miksub mod ieħor għall-konformità mal-obbligi ta' &lt;a href="https://iate.europa.eu/entry/result/3533364/mt" target="_blank"&gt;kumpens għal emissjonijiet ta' karbonju&lt;/a&gt;.</t>
        </is>
      </c>
      <c r="BT19" t="inlineStr">
        <is>
          <t/>
        </is>
      </c>
      <c r="BU19" t="inlineStr">
        <is>
          <t/>
        </is>
      </c>
      <c r="BV19" t="inlineStr">
        <is>
          <t/>
        </is>
      </c>
      <c r="BW19" t="inlineStr">
        <is>
          <t/>
        </is>
      </c>
      <c r="BX19" t="inlineStr">
        <is>
          <t/>
        </is>
      </c>
      <c r="BY19" t="inlineStr">
        <is>
          <t/>
        </is>
      </c>
      <c r="BZ19" t="inlineStr">
        <is>
          <t/>
        </is>
      </c>
      <c r="CA19" t="inlineStr">
        <is>
          <t/>
        </is>
      </c>
      <c r="CB19" t="inlineStr">
        <is>
          <t/>
        </is>
      </c>
      <c r="CC19" t="inlineStr">
        <is>
          <t/>
        </is>
      </c>
      <c r="CD19" t="inlineStr">
        <is>
          <t/>
        </is>
      </c>
      <c r="CE19" t="inlineStr">
        <is>
          <t/>
        </is>
      </c>
      <c r="CF19" t="inlineStr">
        <is>
          <t/>
        </is>
      </c>
      <c r="CG19" t="inlineStr">
        <is>
          <t/>
        </is>
      </c>
      <c r="CH19" t="inlineStr">
        <is>
          <t/>
        </is>
      </c>
      <c r="CI19" t="inlineStr">
        <is>
          <t/>
        </is>
      </c>
      <c r="CJ19" t="inlineStr">
        <is>
          <t/>
        </is>
      </c>
      <c r="CK19" t="inlineStr">
        <is>
          <t/>
        </is>
      </c>
      <c r="CL19" t="inlineStr">
        <is>
          <t/>
        </is>
      </c>
      <c r="CM19" t="inlineStr">
        <is>
          <t/>
        </is>
      </c>
      <c r="CN19" s="2" t="inlineStr">
        <is>
          <t>enota za izpolnjevanje obveznosti</t>
        </is>
      </c>
      <c r="CO19" s="2" t="inlineStr">
        <is>
          <t>3</t>
        </is>
      </c>
      <c r="CP19" s="2" t="inlineStr">
        <is>
          <t/>
        </is>
      </c>
      <c r="CQ19" t="inlineStr">
        <is>
          <t/>
        </is>
      </c>
      <c r="CR19" s="2" t="inlineStr">
        <is>
          <t>enhet för efterlevnad</t>
        </is>
      </c>
      <c r="CS19" s="2" t="inlineStr">
        <is>
          <t>3</t>
        </is>
      </c>
      <c r="CT19" s="2" t="inlineStr">
        <is>
          <t/>
        </is>
      </c>
      <c r="CU19" t="inlineStr">
        <is>
          <t>enhet som en luftfartygsoperatör kan använda för att fullgöra sina skyldigheter enligt artikel 12 i direktiv 2003/87/EG med avseende på utsläpp från flygningar</t>
        </is>
      </c>
    </row>
    <row r="20">
      <c r="A20" s="1" t="str">
        <f>HYPERLINK("https://iate.europa.eu/entry/result/3628732/all", "3628732")</f>
        <v>3628732</v>
      </c>
      <c r="B20" t="inlineStr">
        <is>
          <t>FINANCE;EDUCATION AND COMMUNICATIONS</t>
        </is>
      </c>
      <c r="C20" t="inlineStr">
        <is>
          <t>FINANCE|financial institutions and credit;EDUCATION AND COMMUNICATIONS|information technology and data processing|computer system|information security</t>
        </is>
      </c>
      <c r="D20" t="inlineStr">
        <is>
          <t/>
        </is>
      </c>
      <c r="E20" t="inlineStr">
        <is>
          <t/>
        </is>
      </c>
      <c r="F20" t="inlineStr">
        <is>
          <t/>
        </is>
      </c>
      <c r="G20" t="inlineStr">
        <is>
          <t/>
        </is>
      </c>
      <c r="H20" t="inlineStr">
        <is>
          <t/>
        </is>
      </c>
      <c r="I20" t="inlineStr">
        <is>
          <t/>
        </is>
      </c>
      <c r="J20" t="inlineStr">
        <is>
          <t/>
        </is>
      </c>
      <c r="K20" t="inlineStr">
        <is>
          <t/>
        </is>
      </c>
      <c r="L20" t="inlineStr">
        <is>
          <t/>
        </is>
      </c>
      <c r="M20" t="inlineStr">
        <is>
          <t/>
        </is>
      </c>
      <c r="N20" t="inlineStr">
        <is>
          <t/>
        </is>
      </c>
      <c r="O20" t="inlineStr">
        <is>
          <t/>
        </is>
      </c>
      <c r="P20" t="inlineStr">
        <is>
          <t/>
        </is>
      </c>
      <c r="Q20" t="inlineStr">
        <is>
          <t/>
        </is>
      </c>
      <c r="R20" t="inlineStr">
        <is>
          <t/>
        </is>
      </c>
      <c r="S20" t="inlineStr">
        <is>
          <t/>
        </is>
      </c>
      <c r="T20" t="inlineStr">
        <is>
          <t/>
        </is>
      </c>
      <c r="U20" t="inlineStr">
        <is>
          <t/>
        </is>
      </c>
      <c r="V20" t="inlineStr">
        <is>
          <t/>
        </is>
      </c>
      <c r="W20" t="inlineStr">
        <is>
          <t/>
        </is>
      </c>
      <c r="X20" s="2" t="inlineStr">
        <is>
          <t>ICT response and recovery plan</t>
        </is>
      </c>
      <c r="Y20" s="2" t="inlineStr">
        <is>
          <t>3</t>
        </is>
      </c>
      <c r="Z20" s="2" t="inlineStr">
        <is>
          <t/>
        </is>
      </c>
      <c r="AA20" t="inlineStr">
        <is>
          <t>set of planned ICT-related response and recovery
measures required under the proposed DORA Regulation which financial
entities must establish, together with ICT risk
management policies and an ICT business continuity plan, in
order to ensure the continuity of critical or important ICT functions</t>
        </is>
      </c>
      <c r="AB20" t="inlineStr">
        <is>
          <t/>
        </is>
      </c>
      <c r="AC20" t="inlineStr">
        <is>
          <t/>
        </is>
      </c>
      <c r="AD20" t="inlineStr">
        <is>
          <t/>
        </is>
      </c>
      <c r="AE20" t="inlineStr">
        <is>
          <t/>
        </is>
      </c>
      <c r="AF20" t="inlineStr">
        <is>
          <t/>
        </is>
      </c>
      <c r="AG20" t="inlineStr">
        <is>
          <t/>
        </is>
      </c>
      <c r="AH20" t="inlineStr">
        <is>
          <t/>
        </is>
      </c>
      <c r="AI20" t="inlineStr">
        <is>
          <t/>
        </is>
      </c>
      <c r="AJ20" t="inlineStr">
        <is>
          <t/>
        </is>
      </c>
      <c r="AK20" t="inlineStr">
        <is>
          <t/>
        </is>
      </c>
      <c r="AL20" t="inlineStr">
        <is>
          <t/>
        </is>
      </c>
      <c r="AM20" t="inlineStr">
        <is>
          <t/>
        </is>
      </c>
      <c r="AN20" t="inlineStr">
        <is>
          <t/>
        </is>
      </c>
      <c r="AO20" t="inlineStr">
        <is>
          <t/>
        </is>
      </c>
      <c r="AP20" t="inlineStr">
        <is>
          <t/>
        </is>
      </c>
      <c r="AQ20" t="inlineStr">
        <is>
          <t/>
        </is>
      </c>
      <c r="AR20" t="inlineStr">
        <is>
          <t/>
        </is>
      </c>
      <c r="AS20" t="inlineStr">
        <is>
          <t/>
        </is>
      </c>
      <c r="AT20" t="inlineStr">
        <is>
          <t/>
        </is>
      </c>
      <c r="AU20" t="inlineStr">
        <is>
          <t/>
        </is>
      </c>
      <c r="AV20" t="inlineStr">
        <is>
          <t/>
        </is>
      </c>
      <c r="AW20" t="inlineStr">
        <is>
          <t/>
        </is>
      </c>
      <c r="AX20" t="inlineStr">
        <is>
          <t/>
        </is>
      </c>
      <c r="AY20" t="inlineStr">
        <is>
          <t/>
        </is>
      </c>
      <c r="AZ20" t="inlineStr">
        <is>
          <t/>
        </is>
      </c>
      <c r="BA20" t="inlineStr">
        <is>
          <t/>
        </is>
      </c>
      <c r="BB20" t="inlineStr">
        <is>
          <t/>
        </is>
      </c>
      <c r="BC20" t="inlineStr">
        <is>
          <t/>
        </is>
      </c>
      <c r="BD20" t="inlineStr">
        <is>
          <t/>
        </is>
      </c>
      <c r="BE20" t="inlineStr">
        <is>
          <t/>
        </is>
      </c>
      <c r="BF20" t="inlineStr">
        <is>
          <t/>
        </is>
      </c>
      <c r="BG20" t="inlineStr">
        <is>
          <t/>
        </is>
      </c>
      <c r="BH20" s="2" t="inlineStr">
        <is>
          <t>IRT reagavimo ir veiklos atkūrimo planas</t>
        </is>
      </c>
      <c r="BI20" s="2" t="inlineStr">
        <is>
          <t>2</t>
        </is>
      </c>
      <c r="BJ20" s="2" t="inlineStr">
        <is>
          <t/>
        </is>
      </c>
      <c r="BK20" t="inlineStr">
        <is>
          <t>su IRT susijusių priemonių rinkinys pagal rengiamą skaitmeninės veiklos atsparumo aktą (DORA), kuriuo siekiama užtikrinti, kad ES įmonės būtų pajėgios atsilaikyti prieš bet kokių formų su IRT susijusius sutrikdymus ir grėsmes, galėtų juos įveikti ir atkurti savo veiklą</t>
        </is>
      </c>
      <c r="BL20" t="inlineStr">
        <is>
          <t/>
        </is>
      </c>
      <c r="BM20" t="inlineStr">
        <is>
          <t/>
        </is>
      </c>
      <c r="BN20" t="inlineStr">
        <is>
          <t/>
        </is>
      </c>
      <c r="BO20" t="inlineStr">
        <is>
          <t/>
        </is>
      </c>
      <c r="BP20" s="2" t="inlineStr">
        <is>
          <t>pjan ta' rispons u rkupru għall-ICT</t>
        </is>
      </c>
      <c r="BQ20" s="2" t="inlineStr">
        <is>
          <t>3</t>
        </is>
      </c>
      <c r="BR20" s="2" t="inlineStr">
        <is>
          <t/>
        </is>
      </c>
      <c r="BS20" t="inlineStr">
        <is>
          <t>ġabra ta' miżuri ta' rispons u rkupru b'rabta mal-ICT meħtieġa skont ir-Regolament DORA propost li l-entitajiet finanzjarji għandhom jistabbilixxu, flimkien ma' politiki għall-ġestjoni tar-riskju tal-ICT u &lt;a href="https://iate.europa.eu/entry/result/8279203F31F3AE7CE053C3E4A79E4140/mt?forceEcas=true" target="_blank"&gt;pjan għall-kontinwità operazzjonali&lt;/a&gt; tal-ICT, sabiex jiżguraw il-kontinwità ta' funzjonijiet kritiċi jew importanti tal-ICT</t>
        </is>
      </c>
      <c r="BT20" s="2" t="inlineStr">
        <is>
          <t>respons- en herstelscenario voor ICT</t>
        </is>
      </c>
      <c r="BU20" s="2" t="inlineStr">
        <is>
          <t>2</t>
        </is>
      </c>
      <c r="BV20" s="2" t="inlineStr">
        <is>
          <t>proposed</t>
        </is>
      </c>
      <c r="BW20" t="inlineStr">
        <is>
          <t/>
        </is>
      </c>
      <c r="BX20" t="inlineStr">
        <is>
          <t/>
        </is>
      </c>
      <c r="BY20" t="inlineStr">
        <is>
          <t/>
        </is>
      </c>
      <c r="BZ20" t="inlineStr">
        <is>
          <t/>
        </is>
      </c>
      <c r="CA20" t="inlineStr">
        <is>
          <t/>
        </is>
      </c>
      <c r="CB20" t="inlineStr">
        <is>
          <t/>
        </is>
      </c>
      <c r="CC20" t="inlineStr">
        <is>
          <t/>
        </is>
      </c>
      <c r="CD20" t="inlineStr">
        <is>
          <t/>
        </is>
      </c>
      <c r="CE20" t="inlineStr">
        <is>
          <t/>
        </is>
      </c>
      <c r="CF20" t="inlineStr">
        <is>
          <t/>
        </is>
      </c>
      <c r="CG20" t="inlineStr">
        <is>
          <t/>
        </is>
      </c>
      <c r="CH20" t="inlineStr">
        <is>
          <t/>
        </is>
      </c>
      <c r="CI20" t="inlineStr">
        <is>
          <t/>
        </is>
      </c>
      <c r="CJ20" t="inlineStr">
        <is>
          <t/>
        </is>
      </c>
      <c r="CK20" t="inlineStr">
        <is>
          <t/>
        </is>
      </c>
      <c r="CL20" t="inlineStr">
        <is>
          <t/>
        </is>
      </c>
      <c r="CM20" t="inlineStr">
        <is>
          <t/>
        </is>
      </c>
      <c r="CN20" t="inlineStr">
        <is>
          <t/>
        </is>
      </c>
      <c r="CO20" t="inlineStr">
        <is>
          <t/>
        </is>
      </c>
      <c r="CP20" t="inlineStr">
        <is>
          <t/>
        </is>
      </c>
      <c r="CQ20" t="inlineStr">
        <is>
          <t/>
        </is>
      </c>
      <c r="CR20" t="inlineStr">
        <is>
          <t/>
        </is>
      </c>
      <c r="CS20" t="inlineStr">
        <is>
          <t/>
        </is>
      </c>
      <c r="CT20" t="inlineStr">
        <is>
          <t/>
        </is>
      </c>
      <c r="CU20" t="inlineStr">
        <is>
          <t/>
        </is>
      </c>
    </row>
    <row r="21">
      <c r="A21" s="1" t="str">
        <f>HYPERLINK("https://iate.europa.eu/entry/result/3588049/all", "3588049")</f>
        <v>3588049</v>
      </c>
      <c r="B21" t="inlineStr">
        <is>
          <t>ENVIRONMENT</t>
        </is>
      </c>
      <c r="C21" t="inlineStr">
        <is>
          <t>ENVIRONMENT|environmental policy|climate change policy|reduction of gas emissions;ENVIRONMENT|environmental policy|climate change policy|emission trading;ENVIRONMENT|environmental policy|climate change policy|emission allowance|EU emission allowance</t>
        </is>
      </c>
      <c r="D21" s="2" t="inlineStr">
        <is>
          <t>приходи от търгове на квоти|
приходи, получени от търговете на квоти</t>
        </is>
      </c>
      <c r="E21" s="2" t="inlineStr">
        <is>
          <t>3|
3</t>
        </is>
      </c>
      <c r="F21" s="2" t="inlineStr">
        <is>
          <t xml:space="preserve">|
</t>
        </is>
      </c>
      <c r="G21" t="inlineStr">
        <is>
          <t>приходи от &lt;a href="https://iate.europa.eu/entry/result/3501843/bg" target="_blank"&gt;продажбата на квоти чрез търг&lt;/a&gt;</t>
        </is>
      </c>
      <c r="H21" s="2" t="inlineStr">
        <is>
          <t>výnosy z dražeb povolenek|
výnosy z dražeb</t>
        </is>
      </c>
      <c r="I21" s="2" t="inlineStr">
        <is>
          <t>3|
3</t>
        </is>
      </c>
      <c r="J21" s="2" t="inlineStr">
        <is>
          <t xml:space="preserve">|
</t>
        </is>
      </c>
      <c r="K21" t="inlineStr">
        <is>
          <t>výnosy získané prostřednictvím &lt;a href="https://iate.europa.eu/entry/result/3501843/all" target="_blank"&gt;dražby povolenek&lt;/a&gt;</t>
        </is>
      </c>
      <c r="L21" s="2" t="inlineStr">
        <is>
          <t>auktionsindtægter|
auktioneringsindtægter|
indtægter fra auktionering af kvoter</t>
        </is>
      </c>
      <c r="M21" s="2" t="inlineStr">
        <is>
          <t>3|
3|
3</t>
        </is>
      </c>
      <c r="N21" s="2" t="inlineStr">
        <is>
          <t xml:space="preserve">|
|
</t>
        </is>
      </c>
      <c r="O21" t="inlineStr">
        <is>
          <t>indtægter fra auktionering af kvoter</t>
        </is>
      </c>
      <c r="P21" s="2" t="inlineStr">
        <is>
          <t>Einkünfte aus der Versteigerung von Zertifikaten</t>
        </is>
      </c>
      <c r="Q21" s="2" t="inlineStr">
        <is>
          <t>3</t>
        </is>
      </c>
      <c r="R21" s="2" t="inlineStr">
        <is>
          <t/>
        </is>
      </c>
      <c r="S21" t="inlineStr">
        <is>
          <t>Einkünfte, die
mit der Versteigerung von Emissionszertifikaten generiert werden</t>
        </is>
      </c>
      <c r="T21" s="2" t="inlineStr">
        <is>
          <t>έσοδα πλειστηριασμού</t>
        </is>
      </c>
      <c r="U21" s="2" t="inlineStr">
        <is>
          <t>3</t>
        </is>
      </c>
      <c r="V21" s="2" t="inlineStr">
        <is>
          <t/>
        </is>
      </c>
      <c r="W21" t="inlineStr">
        <is>
          <t/>
        </is>
      </c>
      <c r="X21" s="2" t="inlineStr">
        <is>
          <t>revenues generated from the auctioning of allowances|
auction revenues|
proceeds from the auctioning of allowances|
auctioning revenues</t>
        </is>
      </c>
      <c r="Y21" s="2" t="inlineStr">
        <is>
          <t>3|
3|
1|
3</t>
        </is>
      </c>
      <c r="Z21" s="2" t="inlineStr">
        <is>
          <t xml:space="preserve">|
|
|
</t>
        </is>
      </c>
      <c r="AA21" t="inlineStr">
        <is>
          <t>revenues generated from the &lt;a href="https://iate.europa.eu/entry/result/3501843/en" target="_blank"&gt;auctioning of allowances&lt;/a&gt;</t>
        </is>
      </c>
      <c r="AB21" s="2" t="inlineStr">
        <is>
          <t>ingreso procedente de la subasta</t>
        </is>
      </c>
      <c r="AC21" s="2" t="inlineStr">
        <is>
          <t>3</t>
        </is>
      </c>
      <c r="AD21" s="2" t="inlineStr">
        <is>
          <t/>
        </is>
      </c>
      <c r="AE21" t="inlineStr">
        <is>
          <t>Ingresos generados por la &lt;a href="https://iate.europa.eu/entry/result/3501843/es" target="_blank"&gt;subasta de los derechos de emisión&lt;/a&gt;.</t>
        </is>
      </c>
      <c r="AF21" s="2" t="inlineStr">
        <is>
          <t>enampakkumistulu</t>
        </is>
      </c>
      <c r="AG21" s="2" t="inlineStr">
        <is>
          <t>3</t>
        </is>
      </c>
      <c r="AH21" s="2" t="inlineStr">
        <is>
          <t/>
        </is>
      </c>
      <c r="AI21" t="inlineStr">
        <is>
          <t>lubatud heitkoguse ühikute enampakkumisel müümisest saadud tulu</t>
        </is>
      </c>
      <c r="AJ21" s="2" t="inlineStr">
        <is>
          <t>huutokauppatulot</t>
        </is>
      </c>
      <c r="AK21" s="2" t="inlineStr">
        <is>
          <t>3</t>
        </is>
      </c>
      <c r="AL21" s="2" t="inlineStr">
        <is>
          <t/>
        </is>
      </c>
      <c r="AM21" t="inlineStr">
        <is>
          <t>&lt;a href="https://iate.europa.eu/entry/result/3501843" target="_blank"&gt;päästöoikeuksien huutokaupasta&lt;/a&gt; saatavat tulot</t>
        </is>
      </c>
      <c r="AN21" s="2" t="inlineStr">
        <is>
          <t>recettes tirées de la mise aux enchères des quotas|
recettes de la mise aux enchères</t>
        </is>
      </c>
      <c r="AO21" s="2" t="inlineStr">
        <is>
          <t>3|
3</t>
        </is>
      </c>
      <c r="AP21" s="2" t="inlineStr">
        <is>
          <t xml:space="preserve">|
</t>
        </is>
      </c>
      <c r="AQ21" t="inlineStr">
        <is>
          <t>recettes issues de la &lt;a href="https://iate.europa.eu/entry/result/3501843/fr" target="_blank"&gt;mise aux enchères des quotas&lt;/a&gt; d'émission de gaz à effet de serre</t>
        </is>
      </c>
      <c r="AR21" s="2" t="inlineStr">
        <is>
          <t>ioncam ceantála</t>
        </is>
      </c>
      <c r="AS21" s="2" t="inlineStr">
        <is>
          <t>3</t>
        </is>
      </c>
      <c r="AT21" s="2" t="inlineStr">
        <is>
          <t/>
        </is>
      </c>
      <c r="AU21" t="inlineStr">
        <is>
          <t/>
        </is>
      </c>
      <c r="AV21" t="inlineStr">
        <is>
          <t/>
        </is>
      </c>
      <c r="AW21" t="inlineStr">
        <is>
          <t/>
        </is>
      </c>
      <c r="AX21" t="inlineStr">
        <is>
          <t/>
        </is>
      </c>
      <c r="AY21" t="inlineStr">
        <is>
          <t/>
        </is>
      </c>
      <c r="AZ21" s="2" t="inlineStr">
        <is>
          <t>árverésből származó bevétel|
árverésből befolyt bevétel</t>
        </is>
      </c>
      <c r="BA21" s="2" t="inlineStr">
        <is>
          <t>3|
3</t>
        </is>
      </c>
      <c r="BB21" s="2" t="inlineStr">
        <is>
          <t xml:space="preserve">|
</t>
        </is>
      </c>
      <c r="BC21" t="inlineStr">
        <is>
          <t>&lt;a href="https://iate.europa.eu/entry/result/3501843/hu" target="_blank"&gt;a kibocsátási egységek árverés útján történő értékesítéséből&lt;time datetime="2020. 03. 16."&gt; (2020. 03. 16.)&lt;/time&gt;&lt;/a&gt; származó bevétel</t>
        </is>
      </c>
      <c r="BD21" s="2" t="inlineStr">
        <is>
          <t>proventi derivanti dalla vendita all'asta</t>
        </is>
      </c>
      <c r="BE21" s="2" t="inlineStr">
        <is>
          <t>3</t>
        </is>
      </c>
      <c r="BF21" s="2" t="inlineStr">
        <is>
          <t/>
        </is>
      </c>
      <c r="BG21" t="inlineStr">
        <is>
          <t>proventi generati dalla &lt;a href="https://iate.europa.eu/entry/result/3501843/it" target="_blank"&gt;vendita all'asta di quote&lt;/a&gt;</t>
        </is>
      </c>
      <c r="BH21" s="2" t="inlineStr">
        <is>
          <t>aukciono pajamos|
iš leidimų pardavimo aukcione gautos pajamos|
pardavimo aukcione pajamos</t>
        </is>
      </c>
      <c r="BI21" s="2" t="inlineStr">
        <is>
          <t>3|
3|
3</t>
        </is>
      </c>
      <c r="BJ21" s="2" t="inlineStr">
        <is>
          <t xml:space="preserve">|
|
</t>
        </is>
      </c>
      <c r="BK21" t="inlineStr">
        <is>
          <t>pajamos, gautos akcione pardavus &lt;i&gt;apyvartinius taršos leidimus&lt;/i&gt; (&lt;a href="/entry/result/3501843/all" id="ENTRY_TO_ENTRY_CONVERTER" target="_blank"&gt;IATE:3501843&lt;/a&gt;)</t>
        </is>
      </c>
      <c r="BL21" s="2" t="inlineStr">
        <is>
          <t>kvotu izsolēs iegūtie ieņēmumi|
izsolēs gūtie ieņēmumi</t>
        </is>
      </c>
      <c r="BM21" s="2" t="inlineStr">
        <is>
          <t>3|
3</t>
        </is>
      </c>
      <c r="BN21" s="2" t="inlineStr">
        <is>
          <t xml:space="preserve">|
</t>
        </is>
      </c>
      <c r="BO21" t="inlineStr">
        <is>
          <t/>
        </is>
      </c>
      <c r="BP21" s="2" t="inlineStr">
        <is>
          <t>dħul iġġenerat mill-irkant tal-kwoti</t>
        </is>
      </c>
      <c r="BQ21" s="2" t="inlineStr">
        <is>
          <t>3</t>
        </is>
      </c>
      <c r="BR21" s="2" t="inlineStr">
        <is>
          <t/>
        </is>
      </c>
      <c r="BS21" t="inlineStr">
        <is>
          <t>dħul li jinkiseb permezz tal-&lt;a href="https://iate.europa.eu/entry/result/3501843/mt" target="_blank"&gt;irkant ta' kwoti&lt;/a&gt; tal-emissjonijiet ta' gassijiet serra</t>
        </is>
      </c>
      <c r="BT21" t="inlineStr">
        <is>
          <t/>
        </is>
      </c>
      <c r="BU21" t="inlineStr">
        <is>
          <t/>
        </is>
      </c>
      <c r="BV21" t="inlineStr">
        <is>
          <t/>
        </is>
      </c>
      <c r="BW21" t="inlineStr">
        <is>
          <t/>
        </is>
      </c>
      <c r="BX21" s="2" t="inlineStr">
        <is>
          <t>dochody z aukcji</t>
        </is>
      </c>
      <c r="BY21" s="2" t="inlineStr">
        <is>
          <t>3</t>
        </is>
      </c>
      <c r="BZ21" s="2" t="inlineStr">
        <is>
          <t/>
        </is>
      </c>
      <c r="CA21" t="inlineStr">
        <is>
          <t>dochody uzyskiwane ze &lt;a href="https://iate.europa.eu/entry/result/3501843/en" target="_blank"&gt;sprzedaży na aukcji uprawnień do emisji gazów cieplarnianych&lt;/a&gt;</t>
        </is>
      </c>
      <c r="CB21" s="2" t="inlineStr">
        <is>
          <t>receita do leilão</t>
        </is>
      </c>
      <c r="CC21" s="2" t="inlineStr">
        <is>
          <t>3</t>
        </is>
      </c>
      <c r="CD21" s="2" t="inlineStr">
        <is>
          <t/>
        </is>
      </c>
      <c r="CE21" t="inlineStr">
        <is>
          <t>Receita gerada pelo leilão de licenças de emissão de gases com efeito de estufa.</t>
        </is>
      </c>
      <c r="CF21" s="2" t="inlineStr">
        <is>
          <t>venituri obținute în urma licitării certificatelor de emisii</t>
        </is>
      </c>
      <c r="CG21" s="2" t="inlineStr">
        <is>
          <t>3</t>
        </is>
      </c>
      <c r="CH21" s="2" t="inlineStr">
        <is>
          <t/>
        </is>
      </c>
      <c r="CI21" t="inlineStr">
        <is>
          <t/>
        </is>
      </c>
      <c r="CJ21" t="inlineStr">
        <is>
          <t/>
        </is>
      </c>
      <c r="CK21" t="inlineStr">
        <is>
          <t/>
        </is>
      </c>
      <c r="CL21" t="inlineStr">
        <is>
          <t/>
        </is>
      </c>
      <c r="CM21" t="inlineStr">
        <is>
          <t/>
        </is>
      </c>
      <c r="CN21" s="2" t="inlineStr">
        <is>
          <t>prihodki z dražbe</t>
        </is>
      </c>
      <c r="CO21" s="2" t="inlineStr">
        <is>
          <t>3</t>
        </is>
      </c>
      <c r="CP21" s="2" t="inlineStr">
        <is>
          <t/>
        </is>
      </c>
      <c r="CQ21" t="inlineStr">
        <is>
          <t>prihodki, pridobljeni s prodajo pravic na dražbi [ &lt;a href="/entry/result/3501843/all" id="ENTRY_TO_ENTRY_CONVERTER" target="_blank"&gt;IATE:3501843&lt;/a&gt; ]</t>
        </is>
      </c>
      <c r="CR21" s="2" t="inlineStr">
        <is>
          <t>auktionsintäkter|
intäkter från auktionering av utsläppsrätter</t>
        </is>
      </c>
      <c r="CS21" s="2" t="inlineStr">
        <is>
          <t>3|
3</t>
        </is>
      </c>
      <c r="CT21" s="2" t="inlineStr">
        <is>
          <t xml:space="preserve">|
</t>
        </is>
      </c>
      <c r="CU21" t="inlineStr">
        <is>
          <t>intäkter från &lt;a href="https://iate.europa.eu/entry/result/3501843/sv" target="_blank"&gt;auktionering av utsläppsrätter&lt;/a&gt;</t>
        </is>
      </c>
    </row>
    <row r="22">
      <c r="A22" s="1" t="str">
        <f>HYPERLINK("https://iate.europa.eu/entry/result/1479904/all", "1479904")</f>
        <v>1479904</v>
      </c>
      <c r="B22" t="inlineStr">
        <is>
          <t>INDUSTRY</t>
        </is>
      </c>
      <c r="C22" t="inlineStr">
        <is>
          <t>INDUSTRY|chemistry|chemical compound</t>
        </is>
      </c>
      <c r="D22" s="2" t="inlineStr">
        <is>
          <t>ароматно съединение</t>
        </is>
      </c>
      <c r="E22" s="2" t="inlineStr">
        <is>
          <t>3</t>
        </is>
      </c>
      <c r="F22" s="2" t="inlineStr">
        <is>
          <t/>
        </is>
      </c>
      <c r="G22" t="inlineStr">
        <is>
          <t>органична молекула, съдържаща &lt;a href="https://iate.europa.eu/entry/result/1566036/bg" target="_blank"&gt;бензен&lt;/a&gt;ов пръстен</t>
        </is>
      </c>
      <c r="H22" s="2" t="inlineStr">
        <is>
          <t>aromatická sloučenina</t>
        </is>
      </c>
      <c r="I22" s="2" t="inlineStr">
        <is>
          <t>3</t>
        </is>
      </c>
      <c r="J22" s="2" t="inlineStr">
        <is>
          <t/>
        </is>
      </c>
      <c r="K22" t="inlineStr">
        <is>
          <t>organická sloučenina, která splňuje pravidla aromaticity (delokalizovaný systém π-elektronů v planární molekule)</t>
        </is>
      </c>
      <c r="L22" s="2" t="inlineStr">
        <is>
          <t>aromatisk forbindelse|
aromat</t>
        </is>
      </c>
      <c r="M22" s="2" t="inlineStr">
        <is>
          <t>3|
3</t>
        </is>
      </c>
      <c r="N22" s="2" t="inlineStr">
        <is>
          <t xml:space="preserve">|
</t>
        </is>
      </c>
      <c r="O22" t="inlineStr">
        <is>
          <t>cykliske organiske forbindelser, der indeholder en benzenring (C&lt;sub&gt;6&lt;/sub&gt;H&lt;sub&gt;6&lt;/sub&gt;) eller er en cyklisk forbindelse (bindinger der danner en ring)</t>
        </is>
      </c>
      <c r="P22" s="2" t="inlineStr">
        <is>
          <t>Aromaten|
aromatische Verbindung</t>
        </is>
      </c>
      <c r="Q22" s="2" t="inlineStr">
        <is>
          <t>3|
3</t>
        </is>
      </c>
      <c r="R22" s="2" t="inlineStr">
        <is>
          <t xml:space="preserve">|
</t>
        </is>
      </c>
      <c r="S22" t="inlineStr">
        <is>
          <t>Stoffklasse ungesättigter chemischer Verbindungen in der organischen Chemie, die sich durch eine besondere Bindungsstruktur (planares Ringsystem mit Doppelbindungen) auszeichnet</t>
        </is>
      </c>
      <c r="T22" s="2" t="inlineStr">
        <is>
          <t>αρωματική ένωση</t>
        </is>
      </c>
      <c r="U22" s="2" t="inlineStr">
        <is>
          <t>3</t>
        </is>
      </c>
      <c r="V22" s="2" t="inlineStr">
        <is>
          <t/>
        </is>
      </c>
      <c r="W22" t="inlineStr">
        <is>
          <t/>
        </is>
      </c>
      <c r="X22" s="2" t="inlineStr">
        <is>
          <t>aromatic compound|
aromatic</t>
        </is>
      </c>
      <c r="Y22" s="2" t="inlineStr">
        <is>
          <t>3|
3</t>
        </is>
      </c>
      <c r="Z22" s="2" t="inlineStr">
        <is>
          <t xml:space="preserve">|
</t>
        </is>
      </c>
      <c r="AA22" t="inlineStr">
        <is>
          <t>any of a large class of unsaturated chemical compounds characterized by one or more planar rings of atoms joined by covalent bonds of two different kinds</t>
        </is>
      </c>
      <c r="AB22" s="2" t="inlineStr">
        <is>
          <t>compuesto aromático</t>
        </is>
      </c>
      <c r="AC22" s="2" t="inlineStr">
        <is>
          <t>3</t>
        </is>
      </c>
      <c r="AD22" s="2" t="inlineStr">
        <is>
          <t/>
        </is>
      </c>
      <c r="AE22" t="inlineStr">
        <is>
          <t/>
        </is>
      </c>
      <c r="AF22" t="inlineStr">
        <is>
          <t/>
        </is>
      </c>
      <c r="AG22" t="inlineStr">
        <is>
          <t/>
        </is>
      </c>
      <c r="AH22" t="inlineStr">
        <is>
          <t/>
        </is>
      </c>
      <c r="AI22" t="inlineStr">
        <is>
          <t/>
        </is>
      </c>
      <c r="AJ22" s="2" t="inlineStr">
        <is>
          <t>aromaatti|
aromaattinen yhdiste</t>
        </is>
      </c>
      <c r="AK22" s="2" t="inlineStr">
        <is>
          <t>2|
3</t>
        </is>
      </c>
      <c r="AL22" s="2" t="inlineStr">
        <is>
          <t xml:space="preserve">|
</t>
        </is>
      </c>
      <c r="AM22" t="inlineStr">
        <is>
          <t>"Hiilivedyt, joiden rakenneosa on bentseenirengas. Nimi johtuu niille ominaisesta makeasta tuoksusta. Tavallisia aromaatteja ovat mm. tolueeni ja ksyleeni."</t>
        </is>
      </c>
      <c r="AN22" s="2" t="inlineStr">
        <is>
          <t>aromatique|
composé aromatique</t>
        </is>
      </c>
      <c r="AO22" s="2" t="inlineStr">
        <is>
          <t>3|
3</t>
        </is>
      </c>
      <c r="AP22" s="2" t="inlineStr">
        <is>
          <t xml:space="preserve">|
</t>
        </is>
      </c>
      <c r="AQ22" t="inlineStr">
        <is>
          <t>molécule présentant un ou plusieurs cycles, c'est-à-dire que les atomes sont arrangés de façon à former une structure cyclique plane, et présentant souvent une odeur forte</t>
        </is>
      </c>
      <c r="AR22" s="2" t="inlineStr">
        <is>
          <t>comhdhúil aramatach</t>
        </is>
      </c>
      <c r="AS22" s="2" t="inlineStr">
        <is>
          <t>3</t>
        </is>
      </c>
      <c r="AT22" s="2" t="inlineStr">
        <is>
          <t/>
        </is>
      </c>
      <c r="AU22" t="inlineStr">
        <is>
          <t/>
        </is>
      </c>
      <c r="AV22" t="inlineStr">
        <is>
          <t/>
        </is>
      </c>
      <c r="AW22" t="inlineStr">
        <is>
          <t/>
        </is>
      </c>
      <c r="AX22" t="inlineStr">
        <is>
          <t/>
        </is>
      </c>
      <c r="AY22" t="inlineStr">
        <is>
          <t/>
        </is>
      </c>
      <c r="AZ22" t="inlineStr">
        <is>
          <t/>
        </is>
      </c>
      <c r="BA22" t="inlineStr">
        <is>
          <t/>
        </is>
      </c>
      <c r="BB22" t="inlineStr">
        <is>
          <t/>
        </is>
      </c>
      <c r="BC22" t="inlineStr">
        <is>
          <t/>
        </is>
      </c>
      <c r="BD22" s="2" t="inlineStr">
        <is>
          <t>aromatico|
composto aromatico</t>
        </is>
      </c>
      <c r="BE22" s="2" t="inlineStr">
        <is>
          <t>3|
3</t>
        </is>
      </c>
      <c r="BF22" s="2" t="inlineStr">
        <is>
          <t xml:space="preserve">|
</t>
        </is>
      </c>
      <c r="BG22" t="inlineStr">
        <is>
          <t>composto organico ciclico che contiene almeno un anello di tipo benzenico, con più doppi legami che costituiscono una nuvola di elettroni π delocalizzata sull’intero anello</t>
        </is>
      </c>
      <c r="BH22" s="2" t="inlineStr">
        <is>
          <t>aromatinis junginys</t>
        </is>
      </c>
      <c r="BI22" s="2" t="inlineStr">
        <is>
          <t>3</t>
        </is>
      </c>
      <c r="BJ22" s="2" t="inlineStr">
        <is>
          <t/>
        </is>
      </c>
      <c r="BK22" t="inlineStr">
        <is>
          <t>organinis junginys, turintis benzeno ar kitą aromatinį žiedą</t>
        </is>
      </c>
      <c r="BL22" s="2" t="inlineStr">
        <is>
          <t>aromātisks savienojums</t>
        </is>
      </c>
      <c r="BM22" s="2" t="inlineStr">
        <is>
          <t>3</t>
        </is>
      </c>
      <c r="BN22" s="2" t="inlineStr">
        <is>
          <t/>
        </is>
      </c>
      <c r="BO22" t="inlineStr">
        <is>
          <t/>
        </is>
      </c>
      <c r="BP22" s="2" t="inlineStr">
        <is>
          <t>kompost aromatiku|
aromatiku</t>
        </is>
      </c>
      <c r="BQ22" s="2" t="inlineStr">
        <is>
          <t>3|
3</t>
        </is>
      </c>
      <c r="BR22" s="2" t="inlineStr">
        <is>
          <t xml:space="preserve">|
</t>
        </is>
      </c>
      <c r="BS22" t="inlineStr">
        <is>
          <t>komposti organiċi li għandhom ċirku mhux saturat, l-aktar li jkun fihom ċirku ta' benzina</t>
        </is>
      </c>
      <c r="BT22" s="2" t="inlineStr">
        <is>
          <t>aromatische verbinding|
aromaat</t>
        </is>
      </c>
      <c r="BU22" s="2" t="inlineStr">
        <is>
          <t>3|
2</t>
        </is>
      </c>
      <c r="BV22" s="2" t="inlineStr">
        <is>
          <t xml:space="preserve">|
</t>
        </is>
      </c>
      <c r="BW22" t="inlineStr">
        <is>
          <t>een &lt;a href="https://nl.wikipedia.org/wiki/Organische_verbinding" target="_blank"&gt;organische verbinding&lt;/a&gt; die voldoet aan de &lt;a href="https://nl.wikipedia.org/wiki/Regel_van_H%C3%BCckel" target="_blank"&gt;regel van Hückel&lt;/a&gt;, die zegt dat een verbinding aromatisch is als die boven en onder het molecuul een cyclische wolk van &lt;a href="https://nl.wikipedia.org/wiki/Gedelokaliseerd_elektron" target="_blank"&gt;gedelokaliseerde&lt;/a&gt; π-elektronen (elektronen in een p-&lt;a href="https://nl.wikipedia.org/wiki/Orbitaal" target="_blank"&gt;orbitaal&lt;/a&gt;) heeft en het aantal gedelokaliseerde π-elektronen 4&lt;i&gt;n&lt;/i&gt; + 2 is. (&lt;i&gt;n&lt;/i&gt; = 0, 1, 2, ... )</t>
        </is>
      </c>
      <c r="BX22" s="2" t="inlineStr">
        <is>
          <t>związek aromatyczny</t>
        </is>
      </c>
      <c r="BY22" s="2" t="inlineStr">
        <is>
          <t>3</t>
        </is>
      </c>
      <c r="BZ22" s="2" t="inlineStr">
        <is>
          <t/>
        </is>
      </c>
      <c r="CA22" t="inlineStr">
        <is>
          <t>cykliczne węglowodory (areny) i niektóre ich pochodne, mające płaskie pierścienie z układem sprzężonych wiązań podwójnych, w których występuje 4&lt;i&gt;n&lt;/i&gt; + 2 elektronów π (&lt;i&gt;n&lt;/i&gt; = 1, 2, 3 ...) i duże wartości energii rezonansu (&lt;a href="https://encyklopedia.pwn.pl/haslo/aromatycznosc;3871282.html" target="_blank"&gt;aromatyczność&lt;/a&gt;)</t>
        </is>
      </c>
      <c r="CB22" s="2" t="inlineStr">
        <is>
          <t>aromático|
composto aromático</t>
        </is>
      </c>
      <c r="CC22" s="2" t="inlineStr">
        <is>
          <t>3|
3</t>
        </is>
      </c>
      <c r="CD22" s="2" t="inlineStr">
        <is>
          <t xml:space="preserve">|
</t>
        </is>
      </c>
      <c r="CE22" t="inlineStr">
        <is>
          <t>Composto orgânico, de estrutura cíclica, em que se admite a existência de ligações deslocalizadas por todos os átomos do ciclo.</t>
        </is>
      </c>
      <c r="CF22" t="inlineStr">
        <is>
          <t/>
        </is>
      </c>
      <c r="CG22" t="inlineStr">
        <is>
          <t/>
        </is>
      </c>
      <c r="CH22" t="inlineStr">
        <is>
          <t/>
        </is>
      </c>
      <c r="CI22" t="inlineStr">
        <is>
          <t/>
        </is>
      </c>
      <c r="CJ22" t="inlineStr">
        <is>
          <t/>
        </is>
      </c>
      <c r="CK22" t="inlineStr">
        <is>
          <t/>
        </is>
      </c>
      <c r="CL22" t="inlineStr">
        <is>
          <t/>
        </is>
      </c>
      <c r="CM22" t="inlineStr">
        <is>
          <t/>
        </is>
      </c>
      <c r="CN22" s="2" t="inlineStr">
        <is>
          <t>aromatska spojina</t>
        </is>
      </c>
      <c r="CO22" s="2" t="inlineStr">
        <is>
          <t>3</t>
        </is>
      </c>
      <c r="CP22" s="2" t="inlineStr">
        <is>
          <t/>
        </is>
      </c>
      <c r="CQ22" t="inlineStr">
        <is>
          <t>spojina s konjugiranimi dvojnimi vezmi in benzenskimi obroči</t>
        </is>
      </c>
      <c r="CR22" s="2" t="inlineStr">
        <is>
          <t>aromatisk förbindelse|
aromat|
aromatisk förening</t>
        </is>
      </c>
      <c r="CS22" s="2" t="inlineStr">
        <is>
          <t>3|
3|
3</t>
        </is>
      </c>
      <c r="CT22" s="2" t="inlineStr">
        <is>
          <t xml:space="preserve">|
|
</t>
        </is>
      </c>
      <c r="CU22" t="inlineStr">
        <is>
          <t>kolväte eller annan cyklisk förening med plan ringformad omättad struktur, som på grund av speciell elektronstruktur har hög stabilitet</t>
        </is>
      </c>
    </row>
    <row r="23">
      <c r="A23" s="1" t="str">
        <f>HYPERLINK("https://iate.europa.eu/entry/result/916817/all", "916817")</f>
        <v>916817</v>
      </c>
      <c r="B23" t="inlineStr">
        <is>
          <t>ENVIRONMENT</t>
        </is>
      </c>
      <c r="C23" t="inlineStr">
        <is>
          <t>ENVIRONMENT|environmental policy|climate change policy|emission trading|EU Emissions Trading Scheme</t>
        </is>
      </c>
      <c r="D23" s="2" t="inlineStr">
        <is>
          <t>коефициент на линейно намаление</t>
        </is>
      </c>
      <c r="E23" s="2" t="inlineStr">
        <is>
          <t>3</t>
        </is>
      </c>
      <c r="F23" s="2" t="inlineStr">
        <is>
          <t/>
        </is>
      </c>
      <c r="G23" t="inlineStr">
        <is>
          <t>в рамките на схемата на ЕС за търговия с емисии — коефициент от 1,74 %, с който се намалява количеството на квотите, издавано ежегодно за целия Съюз, считано от 2013 г., спрямо средното общо годишно количество квоти, издадени от държавите-членки в съответствие с решенията на Комисията относно националните им разпределителни планове за периода 2008—2012 г.</t>
        </is>
      </c>
      <c r="H23" s="2" t="inlineStr">
        <is>
          <t>lineární faktor|
lineární redukční koeficient</t>
        </is>
      </c>
      <c r="I23" s="2" t="inlineStr">
        <is>
          <t>3|
3</t>
        </is>
      </c>
      <c r="J23" s="2" t="inlineStr">
        <is>
          <t xml:space="preserve">|
</t>
        </is>
      </c>
      <c r="K23" t="inlineStr">
        <is>
          <t>procento (1,74 %), o které se každoročně lineárně snižuje celkové množství povolenek vydaných v rámci systému EU pro obchodování s emisemi ve srovnání &lt;br&gt; s průměrným celkovým ročním množstvím povolenek vydaných na období 2008–2012</t>
        </is>
      </c>
      <c r="L23" s="2" t="inlineStr">
        <is>
          <t>lineær reduktionsfaktor|
lineær faktor</t>
        </is>
      </c>
      <c r="M23" s="2" t="inlineStr">
        <is>
          <t>3|
3</t>
        </is>
      </c>
      <c r="N23" s="2" t="inlineStr">
        <is>
          <t xml:space="preserve">|
</t>
        </is>
      </c>
      <c r="O23" t="inlineStr">
        <is>
          <t>procentsats, men hvilken den samlede mængde kvoter under EU ETS sænkes årligt for så vidt angår den gennemsnitlige årlige mængde kvoter for en given periode</t>
        </is>
      </c>
      <c r="P23" s="2" t="inlineStr">
        <is>
          <t>linearer Faktor|
linearer Kürzungsfaktor</t>
        </is>
      </c>
      <c r="Q23" s="2" t="inlineStr">
        <is>
          <t>3|
3</t>
        </is>
      </c>
      <c r="R23" s="2" t="inlineStr">
        <is>
          <t xml:space="preserve">|
</t>
        </is>
      </c>
      <c r="S23" t="inlineStr">
        <is>
          <t>Prozentsatz, um den die Menge der jährlich im Rahmen des EU-Emissionshandelssystems vergebenen Emissionszertifikate, verglichen mit der durchschnittlichen jährlichen Gesamtmenge der Zertifikate, die für eine bestimmten Zeitraum zugeteilt wurden, verringert wird</t>
        </is>
      </c>
      <c r="T23" s="2" t="inlineStr">
        <is>
          <t>συντελεστής γραμμικής μείωσης</t>
        </is>
      </c>
      <c r="U23" s="2" t="inlineStr">
        <is>
          <t>3</t>
        </is>
      </c>
      <c r="V23" s="2" t="inlineStr">
        <is>
          <t/>
        </is>
      </c>
      <c r="W23" t="inlineStr">
        <is>
          <t>The application of the Linear Reduction Factor (LRF) under the European Union Emission Trading Scheme (EU ETS) consists in the rule that in 2014 and in each subsequent year till 2020, the total quantity of allowances (cap) determined for 2013 on the basis of Article 9 and 9a of Directive 2003/87/EC decreases linearly by 1,74 % of the amount of allowances in 2010.</t>
        </is>
      </c>
      <c r="X23" s="2" t="inlineStr">
        <is>
          <t>linear reduction factor|
LRF|
linear factor</t>
        </is>
      </c>
      <c r="Y23" s="2" t="inlineStr">
        <is>
          <t>3|
3|
3</t>
        </is>
      </c>
      <c r="Z23" s="2" t="inlineStr">
        <is>
          <t xml:space="preserve">|
|
</t>
        </is>
      </c>
      <c r="AA23" t="inlineStr">
        <is>
          <t>percentage by which the total amount of allowances under the &lt;a href="https://iate.europa.eu/entry/result/933374/en" target="_blank"&gt;EU ETS&lt;/a&gt; decreases annually with respect to the average annual total quantity for a given period</t>
        </is>
      </c>
      <c r="AB23" s="2" t="inlineStr">
        <is>
          <t>factor de reducción lineal</t>
        </is>
      </c>
      <c r="AC23" s="2" t="inlineStr">
        <is>
          <t>3</t>
        </is>
      </c>
      <c r="AD23" s="2" t="inlineStr">
        <is>
          <t/>
        </is>
      </c>
      <c r="AE23" t="inlineStr">
        <is>
          <t>Porcentaje del 1,74 % en el que debe reducirse anualmente la cantidad total de derechos de emisión previstos en el RCDE UE &lt;a href="/entry/result/933374/all" id="ENTRY_TO_ENTRY_CONVERTER" target="_blank"&gt;IATE:933374&lt;/a&gt; .</t>
        </is>
      </c>
      <c r="AF23" s="2" t="inlineStr">
        <is>
          <t>iga-aastane vähendamiskoefitsient|
lineaarne vähendamistegur</t>
        </is>
      </c>
      <c r="AG23" s="2" t="inlineStr">
        <is>
          <t>2|
3</t>
        </is>
      </c>
      <c r="AH23" s="2" t="inlineStr">
        <is>
          <t xml:space="preserve">|
</t>
        </is>
      </c>
      <c r="AI23" t="inlineStr">
        <is>
          <t/>
        </is>
      </c>
      <c r="AJ23" s="2" t="inlineStr">
        <is>
          <t>lineaarinen vähennyskerroin</t>
        </is>
      </c>
      <c r="AK23" s="2" t="inlineStr">
        <is>
          <t>3</t>
        </is>
      </c>
      <c r="AL23" s="2" t="inlineStr">
        <is>
          <t/>
        </is>
      </c>
      <c r="AM23" t="inlineStr">
        <is>
          <t/>
        </is>
      </c>
      <c r="AN23" s="2" t="inlineStr">
        <is>
          <t>facteur de réduction linéaire|
facteur linéaire</t>
        </is>
      </c>
      <c r="AO23" s="2" t="inlineStr">
        <is>
          <t>3|
3</t>
        </is>
      </c>
      <c r="AP23" s="2" t="inlineStr">
        <is>
          <t xml:space="preserve">|
</t>
        </is>
      </c>
      <c r="AQ23" t="inlineStr">
        <is>
          <t>pourcentage de réduction de la quantité totale de quotas délivrés chaque année dans le cadre du système d'échange de quotas d'émission de l'UE par rapport au total annuel moyen de quotas délivrés pour une période donnée</t>
        </is>
      </c>
      <c r="AR23" s="2" t="inlineStr">
        <is>
          <t>fachtóir laghdaithe línigh</t>
        </is>
      </c>
      <c r="AS23" s="2" t="inlineStr">
        <is>
          <t>3</t>
        </is>
      </c>
      <c r="AT23" s="2" t="inlineStr">
        <is>
          <t/>
        </is>
      </c>
      <c r="AU23" t="inlineStr">
        <is>
          <t/>
        </is>
      </c>
      <c r="AV23" s="2" t="inlineStr">
        <is>
          <t>linearni faktor smanjenja</t>
        </is>
      </c>
      <c r="AW23" s="2" t="inlineStr">
        <is>
          <t>3</t>
        </is>
      </c>
      <c r="AX23" s="2" t="inlineStr">
        <is>
          <t/>
        </is>
      </c>
      <c r="AY23" t="inlineStr">
        <is>
          <t/>
        </is>
      </c>
      <c r="AZ23" s="2" t="inlineStr">
        <is>
          <t>lineáris csökkentési tényező</t>
        </is>
      </c>
      <c r="BA23" s="2" t="inlineStr">
        <is>
          <t>3</t>
        </is>
      </c>
      <c r="BB23" s="2" t="inlineStr">
        <is>
          <t/>
        </is>
      </c>
      <c r="BC23" t="inlineStr">
        <is>
          <t>1,74%-os arány, amellyel 2013-tól kezdve a közösségi szinten évente kiadható kibocsátásiegység-mennyiség [ &lt;a href="/entry/result/933374/all" id="ENTRY_TO_ENTRY_CONVERTER" target="_blank"&gt;IATE:933374&lt;/a&gt; ] a 2008 és 2012 közötti időszak átlagához képest csökken.</t>
        </is>
      </c>
      <c r="BD23" s="2" t="inlineStr">
        <is>
          <t>fattore di riduzione lineare|
fattore lineare</t>
        </is>
      </c>
      <c r="BE23" s="2" t="inlineStr">
        <is>
          <t>3|
3</t>
        </is>
      </c>
      <c r="BF23" s="2" t="inlineStr">
        <is>
          <t xml:space="preserve">|
</t>
        </is>
      </c>
      <c r="BG23" t="inlineStr">
        <is>
          <t>percentuale di riduzione annua del quantitativo totale di quote nel quadro del sistema &lt;a href="https://iate.europa.eu/entry/result/933374/it" target="_blank"&gt;EU ETS&lt;/a&gt; rispetto al quantitativo medio annuo totale di quote per un determinato periodo</t>
        </is>
      </c>
      <c r="BH23" s="2" t="inlineStr">
        <is>
          <t>linijinis koeficientas|
linijinis mažinimo koeficientas</t>
        </is>
      </c>
      <c r="BI23" s="2" t="inlineStr">
        <is>
          <t>3|
3</t>
        </is>
      </c>
      <c r="BJ23" s="2" t="inlineStr">
        <is>
          <t xml:space="preserve">|
</t>
        </is>
      </c>
      <c r="BK23" t="inlineStr">
        <is>
          <t>procentinis dydis (1,74%), kuriuo kasmet tolygiai sumažinamas bendras apyvartinių taršos leidimų skaičius, pradedant skaičiuoti nuo 2008–2012 m. laikotarpio vidurio, palyginti su vidutiniu metiniu bendru apyvartinių taršos leidimų skaičiumi</t>
        </is>
      </c>
      <c r="BL23" s="2" t="inlineStr">
        <is>
          <t>lineārais koeficients|
lineārais samazinājuma koeficients</t>
        </is>
      </c>
      <c r="BM23" s="2" t="inlineStr">
        <is>
          <t>2|
3</t>
        </is>
      </c>
      <c r="BN23" s="2" t="inlineStr">
        <is>
          <t xml:space="preserve">|
</t>
        </is>
      </c>
      <c r="BO23" t="inlineStr">
        <is>
          <t>procentuālais daudzums (sākotnēji 1,74 %), ko no 2013. gada piemēro, lai samazinātu &lt;a href="https://iate.europa.eu/entry/result/933374/lv" target="_blank"&gt;ES emisijas kvotu tirdzniecības sistēmas&lt;/a&gt; ietvaros piešķirto emisiju kvotu kopapjomu</t>
        </is>
      </c>
      <c r="BP23" s="2" t="inlineStr">
        <is>
          <t>fattur lineari|
fattur lineari ta' tnaqqis</t>
        </is>
      </c>
      <c r="BQ23" s="2" t="inlineStr">
        <is>
          <t>3|
3</t>
        </is>
      </c>
      <c r="BR23" s="2" t="inlineStr">
        <is>
          <t xml:space="preserve">|
</t>
        </is>
      </c>
      <c r="BS23" t="inlineStr">
        <is>
          <t>persentaġġ li bih jitnaqqas kull sena l-ammont totali ta' kwoti ta' emissjonijiet taħt is-&lt;a href="https://iate.europa.eu/entry/result/933374/mt" target="_blank"&gt;Sistema tal-UE għall-iskambju ta' kwoti tal-emissjonijiet&lt;/a&gt; fir-rigward tal-medja tal-kwantità annwali totali għal perjodu partikolari</t>
        </is>
      </c>
      <c r="BT23" s="2" t="inlineStr">
        <is>
          <t>lineaire verminderingsfactor</t>
        </is>
      </c>
      <c r="BU23" s="2" t="inlineStr">
        <is>
          <t>3</t>
        </is>
      </c>
      <c r="BV23" s="2" t="inlineStr">
        <is>
          <t/>
        </is>
      </c>
      <c r="BW23" t="inlineStr">
        <is>
          <t>percentage waarmee jaarlijks de totale hoeveelheid emissierechten in het kader van het EU-ETS afneemt</t>
        </is>
      </c>
      <c r="BX23" s="2" t="inlineStr">
        <is>
          <t>współczynnik liniowy redukcji</t>
        </is>
      </c>
      <c r="BY23" s="2" t="inlineStr">
        <is>
          <t>3</t>
        </is>
      </c>
      <c r="BZ23" s="2" t="inlineStr">
        <is>
          <t/>
        </is>
      </c>
      <c r="CA23" t="inlineStr">
        <is>
          <t>współczynnik, o jaki łączna liczba uprawnień wydanych za darmo w ramach &lt;i&gt;systemu EU ETS&lt;/i&gt; [ &lt;a href="/entry/result/933374/all" id="ENTRY_TO_ENTRY_CONVERTER" target="_blank"&gt;IATE:933374&lt;/a&gt; ] ma się liniowo zmniejszać corocznie począwszy od 2013 r.</t>
        </is>
      </c>
      <c r="CB23" s="2" t="inlineStr">
        <is>
          <t>fator linear|
fator de redução linear</t>
        </is>
      </c>
      <c r="CC23" s="2" t="inlineStr">
        <is>
          <t>3|
3</t>
        </is>
      </c>
      <c r="CD23" s="2" t="inlineStr">
        <is>
          <t xml:space="preserve">|
</t>
        </is>
      </c>
      <c r="CE23" t="inlineStr">
        <is>
          <t>No quadro do &lt;a href="https://iate.europa.eu/entry/result/933374" target="_blank"&gt;Sistema de Comércio de Licenças de Emissão da União Europeia&lt;/a&gt;, fator pelo qual a quantidade de licenças de emissão emitidas anualmente no conjunto da União deve diminuir relativamente à média total anual de licenças emitidas num determinado período.</t>
        </is>
      </c>
      <c r="CF23" s="2" t="inlineStr">
        <is>
          <t>factor linear de reducere</t>
        </is>
      </c>
      <c r="CG23" s="2" t="inlineStr">
        <is>
          <t>3</t>
        </is>
      </c>
      <c r="CH23" s="2" t="inlineStr">
        <is>
          <t/>
        </is>
      </c>
      <c r="CI23" t="inlineStr">
        <is>
          <t>procent cu care cantitatea totală de certificate emise în cadrul &lt;a href="https://iate.europa.eu/entry/result/933374/ro" target="_blank"&gt;sistemului UE de comercializare a certificatelor de emisii&lt;/a&gt; se ajustează anual în scădere în raport cu cantitatea medie anuală totală de certificate eliberate pentru o perioadă dată</t>
        </is>
      </c>
      <c r="CJ23" s="2" t="inlineStr">
        <is>
          <t>lineárny redukčný koeficient|
lineárny koeficient|
koeficient lineárneho zníženia</t>
        </is>
      </c>
      <c r="CK23" s="2" t="inlineStr">
        <is>
          <t>3|
3|
2</t>
        </is>
      </c>
      <c r="CL23" s="2" t="inlineStr">
        <is>
          <t xml:space="preserve">|
|
</t>
        </is>
      </c>
      <c r="CM23" t="inlineStr">
        <is>
          <t>percento, o ktoré sa v rámci systému obchodovania s emisiami Európskej únie každoročne znižuje celkové množstvo kvót v porovnaní s priemerným ročným celkovým množstvom za obdobie 2008 až 2012</t>
        </is>
      </c>
      <c r="CN23" s="2" t="inlineStr">
        <is>
          <t>linearni faktor zmanjšanja</t>
        </is>
      </c>
      <c r="CO23" s="2" t="inlineStr">
        <is>
          <t>3</t>
        </is>
      </c>
      <c r="CP23" s="2" t="inlineStr">
        <is>
          <t/>
        </is>
      </c>
      <c r="CQ23" t="inlineStr">
        <is>
          <t>faktor, za katerega se od leta 2013 vsako leto zmanjša skupna količina pravic, izdanih v okviru ETS ( &lt;a href="/entry/result/933374/all" id="ENTRY_TO_ENTRY_CONVERTER" target="_blank"&gt;IATE:933374&lt;/a&gt; )</t>
        </is>
      </c>
      <c r="CR23" s="2" t="inlineStr">
        <is>
          <t>linjär faktor|
linjär minskningsfaktor</t>
        </is>
      </c>
      <c r="CS23" s="2" t="inlineStr">
        <is>
          <t>3|
3</t>
        </is>
      </c>
      <c r="CT23" s="2" t="inlineStr">
        <is>
          <t xml:space="preserve">|
</t>
        </is>
      </c>
      <c r="CU23" t="inlineStr">
        <is>
          <t>procentsats med vilken den totala kvantitet utsläppsrätter som utfärdas inom ramen för &lt;a href="https://iate.europa.eu/entry/result/933374/sv" target="_blank"&gt;EU:s utsläppshandelssystem&lt;/a&gt; varje år ska minska jämfört med den genomsnittliga totala årliga kvantitet utsläppsrätter som utfärdats för en viss period</t>
        </is>
      </c>
    </row>
    <row r="24">
      <c r="A24" s="1" t="str">
        <f>HYPERLINK("https://iate.europa.eu/entry/result/3628726/all", "3628726")</f>
        <v>3628726</v>
      </c>
      <c r="B24" t="inlineStr">
        <is>
          <t>SOCIAL QUESTIONS;EDUCATION AND COMMUNICATIONS</t>
        </is>
      </c>
      <c r="C24" t="inlineStr">
        <is>
          <t>SOCIAL QUESTIONS|health|medical science;EDUCATION AND COMMUNICATIONS|information technology and data processing|computer system|information security</t>
        </is>
      </c>
      <c r="D24" s="2" t="inlineStr">
        <is>
          <t>тестване в пул|
обединено тестване</t>
        </is>
      </c>
      <c r="E24" s="2" t="inlineStr">
        <is>
          <t>3|
3</t>
        </is>
      </c>
      <c r="F24" s="2" t="inlineStr">
        <is>
          <t xml:space="preserve">|
</t>
        </is>
      </c>
      <c r="G24" t="inlineStr">
        <is>
          <t>тестване на групи от индивиди, организми или обекти, за разлика от индивидуалното тестване</t>
        </is>
      </c>
      <c r="H24" t="inlineStr">
        <is>
          <t/>
        </is>
      </c>
      <c r="I24" t="inlineStr">
        <is>
          <t/>
        </is>
      </c>
      <c r="J24" t="inlineStr">
        <is>
          <t/>
        </is>
      </c>
      <c r="K24" t="inlineStr">
        <is>
          <t/>
        </is>
      </c>
      <c r="L24" t="inlineStr">
        <is>
          <t/>
        </is>
      </c>
      <c r="M24" t="inlineStr">
        <is>
          <t/>
        </is>
      </c>
      <c r="N24" t="inlineStr">
        <is>
          <t/>
        </is>
      </c>
      <c r="O24" t="inlineStr">
        <is>
          <t/>
        </is>
      </c>
      <c r="P24" t="inlineStr">
        <is>
          <t/>
        </is>
      </c>
      <c r="Q24" t="inlineStr">
        <is>
          <t/>
        </is>
      </c>
      <c r="R24" t="inlineStr">
        <is>
          <t/>
        </is>
      </c>
      <c r="S24" t="inlineStr">
        <is>
          <t/>
        </is>
      </c>
      <c r="T24" t="inlineStr">
        <is>
          <t/>
        </is>
      </c>
      <c r="U24" t="inlineStr">
        <is>
          <t/>
        </is>
      </c>
      <c r="V24" t="inlineStr">
        <is>
          <t/>
        </is>
      </c>
      <c r="W24" t="inlineStr">
        <is>
          <t/>
        </is>
      </c>
      <c r="X24" s="2" t="inlineStr">
        <is>
          <t>pooled testing</t>
        </is>
      </c>
      <c r="Y24" s="2" t="inlineStr">
        <is>
          <t>3</t>
        </is>
      </c>
      <c r="Z24" s="2" t="inlineStr">
        <is>
          <t/>
        </is>
      </c>
      <c r="AA24" t="inlineStr">
        <is>
          <t>testing of groups as opposed to testing of individual entities, persons or animals</t>
        </is>
      </c>
      <c r="AB24" t="inlineStr">
        <is>
          <t/>
        </is>
      </c>
      <c r="AC24" t="inlineStr">
        <is>
          <t/>
        </is>
      </c>
      <c r="AD24" t="inlineStr">
        <is>
          <t/>
        </is>
      </c>
      <c r="AE24" t="inlineStr">
        <is>
          <t/>
        </is>
      </c>
      <c r="AF24" t="inlineStr">
        <is>
          <t/>
        </is>
      </c>
      <c r="AG24" t="inlineStr">
        <is>
          <t/>
        </is>
      </c>
      <c r="AH24" t="inlineStr">
        <is>
          <t/>
        </is>
      </c>
      <c r="AI24" t="inlineStr">
        <is>
          <t/>
        </is>
      </c>
      <c r="AJ24" t="inlineStr">
        <is>
          <t/>
        </is>
      </c>
      <c r="AK24" t="inlineStr">
        <is>
          <t/>
        </is>
      </c>
      <c r="AL24" t="inlineStr">
        <is>
          <t/>
        </is>
      </c>
      <c r="AM24" t="inlineStr">
        <is>
          <t/>
        </is>
      </c>
      <c r="AN24" t="inlineStr">
        <is>
          <t/>
        </is>
      </c>
      <c r="AO24" t="inlineStr">
        <is>
          <t/>
        </is>
      </c>
      <c r="AP24" t="inlineStr">
        <is>
          <t/>
        </is>
      </c>
      <c r="AQ24" t="inlineStr">
        <is>
          <t/>
        </is>
      </c>
      <c r="AR24" t="inlineStr">
        <is>
          <t/>
        </is>
      </c>
      <c r="AS24" t="inlineStr">
        <is>
          <t/>
        </is>
      </c>
      <c r="AT24" t="inlineStr">
        <is>
          <t/>
        </is>
      </c>
      <c r="AU24" t="inlineStr">
        <is>
          <t/>
        </is>
      </c>
      <c r="AV24" t="inlineStr">
        <is>
          <t/>
        </is>
      </c>
      <c r="AW24" t="inlineStr">
        <is>
          <t/>
        </is>
      </c>
      <c r="AX24" t="inlineStr">
        <is>
          <t/>
        </is>
      </c>
      <c r="AY24" t="inlineStr">
        <is>
          <t/>
        </is>
      </c>
      <c r="AZ24" s="2" t="inlineStr">
        <is>
          <t>csoportos tesztelés</t>
        </is>
      </c>
      <c r="BA24" s="2" t="inlineStr">
        <is>
          <t>3</t>
        </is>
      </c>
      <c r="BB24" s="2" t="inlineStr">
        <is>
          <t/>
        </is>
      </c>
      <c r="BC24" t="inlineStr">
        <is>
          <t>egyszerre több szervezet, személy vagy állat tesztelése</t>
        </is>
      </c>
      <c r="BD24" t="inlineStr">
        <is>
          <t/>
        </is>
      </c>
      <c r="BE24" t="inlineStr">
        <is>
          <t/>
        </is>
      </c>
      <c r="BF24" t="inlineStr">
        <is>
          <t/>
        </is>
      </c>
      <c r="BG24" t="inlineStr">
        <is>
          <t/>
        </is>
      </c>
      <c r="BH24" s="2" t="inlineStr">
        <is>
          <t>testavimas kaupinių metodu</t>
        </is>
      </c>
      <c r="BI24" s="2" t="inlineStr">
        <is>
          <t>3</t>
        </is>
      </c>
      <c r="BJ24" s="2" t="inlineStr">
        <is>
          <t/>
        </is>
      </c>
      <c r="BK24" t="inlineStr">
        <is>
          <t>nedidelių grupių sumaišytų bendrame mėgintuvėlyje mėginių testavimas; ne individualus testavimas</t>
        </is>
      </c>
      <c r="BL24" s="2" t="inlineStr">
        <is>
          <t>apvienotā testēšana</t>
        </is>
      </c>
      <c r="BM24" s="2" t="inlineStr">
        <is>
          <t>2</t>
        </is>
      </c>
      <c r="BN24" s="2" t="inlineStr">
        <is>
          <t/>
        </is>
      </c>
      <c r="BO24" t="inlineStr">
        <is>
          <t/>
        </is>
      </c>
      <c r="BP24" s="2" t="inlineStr">
        <is>
          <t>ittestjar aggregat</t>
        </is>
      </c>
      <c r="BQ24" s="2" t="inlineStr">
        <is>
          <t>3</t>
        </is>
      </c>
      <c r="BR24" s="2" t="inlineStr">
        <is>
          <t/>
        </is>
      </c>
      <c r="BS24" t="inlineStr">
        <is>
          <t>l-ittestjar ta' gruppi u mhux ta' entitajiet, persuni jew annimali individwali</t>
        </is>
      </c>
      <c r="BT24" s="2" t="inlineStr">
        <is>
          <t>pooled testing|
gebundeld testen</t>
        </is>
      </c>
      <c r="BU24" s="2" t="inlineStr">
        <is>
          <t>3|
3</t>
        </is>
      </c>
      <c r="BV24" s="2" t="inlineStr">
        <is>
          <t>proposed|
proposed</t>
        </is>
      </c>
      <c r="BW24" t="inlineStr">
        <is>
          <t/>
        </is>
      </c>
      <c r="BX24" t="inlineStr">
        <is>
          <t/>
        </is>
      </c>
      <c r="BY24" t="inlineStr">
        <is>
          <t/>
        </is>
      </c>
      <c r="BZ24" t="inlineStr">
        <is>
          <t/>
        </is>
      </c>
      <c r="CA24" t="inlineStr">
        <is>
          <t/>
        </is>
      </c>
      <c r="CB24" t="inlineStr">
        <is>
          <t/>
        </is>
      </c>
      <c r="CC24" t="inlineStr">
        <is>
          <t/>
        </is>
      </c>
      <c r="CD24" t="inlineStr">
        <is>
          <t/>
        </is>
      </c>
      <c r="CE24" t="inlineStr">
        <is>
          <t/>
        </is>
      </c>
      <c r="CF24" t="inlineStr">
        <is>
          <t/>
        </is>
      </c>
      <c r="CG24" t="inlineStr">
        <is>
          <t/>
        </is>
      </c>
      <c r="CH24" t="inlineStr">
        <is>
          <t/>
        </is>
      </c>
      <c r="CI24" t="inlineStr">
        <is>
          <t/>
        </is>
      </c>
      <c r="CJ24" t="inlineStr">
        <is>
          <t/>
        </is>
      </c>
      <c r="CK24" t="inlineStr">
        <is>
          <t/>
        </is>
      </c>
      <c r="CL24" t="inlineStr">
        <is>
          <t/>
        </is>
      </c>
      <c r="CM24" t="inlineStr">
        <is>
          <t/>
        </is>
      </c>
      <c r="CN24" t="inlineStr">
        <is>
          <t/>
        </is>
      </c>
      <c r="CO24" t="inlineStr">
        <is>
          <t/>
        </is>
      </c>
      <c r="CP24" t="inlineStr">
        <is>
          <t/>
        </is>
      </c>
      <c r="CQ24" t="inlineStr">
        <is>
          <t/>
        </is>
      </c>
      <c r="CR24" t="inlineStr">
        <is>
          <t/>
        </is>
      </c>
      <c r="CS24" t="inlineStr">
        <is>
          <t/>
        </is>
      </c>
      <c r="CT24" t="inlineStr">
        <is>
          <t/>
        </is>
      </c>
      <c r="CU24" t="inlineStr">
        <is>
          <t/>
        </is>
      </c>
    </row>
    <row r="25">
      <c r="A25" s="1" t="str">
        <f>HYPERLINK("https://iate.europa.eu/entry/result/3538900/all", "3538900")</f>
        <v>3538900</v>
      </c>
      <c r="B25" t="inlineStr">
        <is>
          <t>EUROPEAN UNION;LAW</t>
        </is>
      </c>
      <c r="C25" t="inlineStr">
        <is>
          <t>EUROPEAN UNION|European construction;LAW|rights and freedoms</t>
        </is>
      </c>
      <c r="D25" s="2" t="inlineStr">
        <is>
          <t>Вашата Европа</t>
        </is>
      </c>
      <c r="E25" s="2" t="inlineStr">
        <is>
          <t>3</t>
        </is>
      </c>
      <c r="F25" s="2" t="inlineStr">
        <is>
          <t/>
        </is>
      </c>
      <c r="G25" t="inlineStr">
        <is>
          <t/>
        </is>
      </c>
      <c r="H25" s="2" t="inlineStr">
        <is>
          <t>Your Europe</t>
        </is>
      </c>
      <c r="I25" s="2" t="inlineStr">
        <is>
          <t>3</t>
        </is>
      </c>
      <c r="J25" s="2" t="inlineStr">
        <is>
          <t>preferred</t>
        </is>
      </c>
      <c r="K25" t="inlineStr">
        <is>
          <t>internetové stránky Evropské komise, jejichž účelem je: &lt;br&gt;a) informovat občany EU o jejich právech a poskytnout jim praktické tipy, pokud se chystají cestovat do jiných zemí EU nebo tam chtějí pracovat a žít;&lt;br&gt;b) poskytovat praktické informace a online služby státní správy pro podniky, které chtějí podnikat v jiné zemi EU</t>
        </is>
      </c>
      <c r="L25" s="2" t="inlineStr">
        <is>
          <t>Dit Europa</t>
        </is>
      </c>
      <c r="M25" s="2" t="inlineStr">
        <is>
          <t>4</t>
        </is>
      </c>
      <c r="N25" s="2" t="inlineStr">
        <is>
          <t/>
        </is>
      </c>
      <c r="O25" t="inlineStr">
        <is>
          <t>Europa-Kommisionens websted med råd og vejledning for borgere og erhvervsliv om at bo, arbejde og rejse i EU</t>
        </is>
      </c>
      <c r="P25" s="2" t="inlineStr">
        <is>
          <t>Your Europe</t>
        </is>
      </c>
      <c r="Q25" s="2" t="inlineStr">
        <is>
          <t>3</t>
        </is>
      </c>
      <c r="R25" s="2" t="inlineStr">
        <is>
          <t/>
        </is>
      </c>
      <c r="S25" t="inlineStr">
        <is>
          <t/>
        </is>
      </c>
      <c r="T25" s="2" t="inlineStr">
        <is>
          <t>Your Europe</t>
        </is>
      </c>
      <c r="U25" s="2" t="inlineStr">
        <is>
          <t>3</t>
        </is>
      </c>
      <c r="V25" s="2" t="inlineStr">
        <is>
          <t/>
        </is>
      </c>
      <c r="W25" t="inlineStr">
        <is>
          <t/>
        </is>
      </c>
      <c r="X25" s="2" t="inlineStr">
        <is>
          <t>Your Europe|
Your Europe Portal YourEurope Portal</t>
        </is>
      </c>
      <c r="Y25" s="2" t="inlineStr">
        <is>
          <t>4|
1</t>
        </is>
      </c>
      <c r="Z25" s="2" t="inlineStr">
        <is>
          <t xml:space="preserve">|
</t>
        </is>
      </c>
      <c r="AA25" t="inlineStr">
        <is>
          <t>website maintained by the European Commission in order to &lt;br&gt;a) inform citizens of their rights and give them practical tips to help them move around the EU &lt;br&gt;b) provide practical information and online government services for companies looking for business in another country</t>
        </is>
      </c>
      <c r="AB25" s="2" t="inlineStr">
        <is>
          <t>Your Europe</t>
        </is>
      </c>
      <c r="AC25" s="2" t="inlineStr">
        <is>
          <t>3</t>
        </is>
      </c>
      <c r="AD25" s="2" t="inlineStr">
        <is>
          <t/>
        </is>
      </c>
      <c r="AE25" t="inlineStr">
        <is>
          <t>Sitio web de la Comisión Europea para ayudar y asesorar a los ciudadanos de la UE sobre sus derechos y proporcionarles información práctica para facilitar su libre circulación por el territorio de la UE.</t>
        </is>
      </c>
      <c r="AF25" s="2" t="inlineStr">
        <is>
          <t>Your Europe</t>
        </is>
      </c>
      <c r="AG25" s="2" t="inlineStr">
        <is>
          <t>3</t>
        </is>
      </c>
      <c r="AH25" s="2" t="inlineStr">
        <is>
          <t>preferred</t>
        </is>
      </c>
      <c r="AI25" t="inlineStr">
        <is>
          <t>Euroopa Komisjoni hallatav veebisait, millel antakse kodanikele ja ettevõtjatele liikuvusalast teavet ja nõu</t>
        </is>
      </c>
      <c r="AJ25" s="2" t="inlineStr">
        <is>
          <t>Your Europe</t>
        </is>
      </c>
      <c r="AK25" s="2" t="inlineStr">
        <is>
          <t>3</t>
        </is>
      </c>
      <c r="AL25" s="2" t="inlineStr">
        <is>
          <t>preferred</t>
        </is>
      </c>
      <c r="AM25" t="inlineStr">
        <is>
          <t>Euroopan komission ylläpitämä sivusto, jolla&lt;br&gt;a) annetaan EU-kansalaisille tietoa heidän oikeuksistaan ja käytännön neuvoja avuksi liikkumiseen Euroopan unionin alueella&lt;br&gt;b) annetaan yrityksille käytännön tietoja ja tarjotaan niille julkisen hallinnon sähköisiä palveluita yrityksille, jotta ne voivat kartoittaa liiketoimintamahdollisuuksia</t>
        </is>
      </c>
      <c r="AN25" s="2" t="inlineStr">
        <is>
          <t>Your Europe</t>
        </is>
      </c>
      <c r="AO25" s="2" t="inlineStr">
        <is>
          <t>3</t>
        </is>
      </c>
      <c r="AP25" s="2" t="inlineStr">
        <is>
          <t/>
        </is>
      </c>
      <c r="AQ25" t="inlineStr">
        <is>
          <t>site conçu pour les citoyens ou les entreprises européens afin de les informer de leurs droits et leur donner des conseils pratiques pour circuler ou faire des affaires dans l'Union européenne</t>
        </is>
      </c>
      <c r="AR25" s="2" t="inlineStr">
        <is>
          <t>An Eoraip Agatsa</t>
        </is>
      </c>
      <c r="AS25" s="2" t="inlineStr">
        <is>
          <t>3</t>
        </is>
      </c>
      <c r="AT25" s="2" t="inlineStr">
        <is>
          <t/>
        </is>
      </c>
      <c r="AU25" t="inlineStr">
        <is>
          <t/>
        </is>
      </c>
      <c r="AV25" s="2" t="inlineStr">
        <is>
          <t>Your Europe|
Vaša Europa</t>
        </is>
      </c>
      <c r="AW25" s="2" t="inlineStr">
        <is>
          <t>3|
3</t>
        </is>
      </c>
      <c r="AX25" s="2" t="inlineStr">
        <is>
          <t xml:space="preserve">preferred|
</t>
        </is>
      </c>
      <c r="AY25" t="inlineStr">
        <is>
          <t/>
        </is>
      </c>
      <c r="AZ25" s="2" t="inlineStr">
        <is>
          <t>Your Europe</t>
        </is>
      </c>
      <c r="BA25" s="2" t="inlineStr">
        <is>
          <t>4</t>
        </is>
      </c>
      <c r="BB25" s="2" t="inlineStr">
        <is>
          <t>preferred</t>
        </is>
      </c>
      <c r="BC25" t="inlineStr">
        <is>
          <t>az Európai Bizottság által fenntartott webhely, melynek célja, hogy &lt;br&gt;a) tájékoztassa a polgárokat jogaikról és hasznos tanácsokkal szolgáljon az Európán belüli utazással, tanulással, letelepedéssel és munkavállalással kapcsolatban;&lt;br&gt;b)információkat és online állami szolgáltatásokat kínáljon más országok piacaira kilépő vállalkozások számára</t>
        </is>
      </c>
      <c r="BD25" s="2" t="inlineStr">
        <is>
          <t>La tua Europa|
Your Europe</t>
        </is>
      </c>
      <c r="BE25" s="2" t="inlineStr">
        <is>
          <t>3|
3</t>
        </is>
      </c>
      <c r="BF25" s="2" t="inlineStr">
        <is>
          <t>|
preferred</t>
        </is>
      </c>
      <c r="BG25" t="inlineStr">
        <is>
          <t>sito web gestito dalla Commissione europea che fornisce informazioni sui
diritti di cui godono i cittadini dell'Unione, oltre a consulenze
e consigli su come spostarsi
nell'UE, nonché una giuda pratica alle imprese che vogliono operare in un altro paese</t>
        </is>
      </c>
      <c r="BH25" s="2" t="inlineStr">
        <is>
          <t>portalas „Your Europe“</t>
        </is>
      </c>
      <c r="BI25" s="2" t="inlineStr">
        <is>
          <t>3</t>
        </is>
      </c>
      <c r="BJ25" s="2" t="inlineStr">
        <is>
          <t/>
        </is>
      </c>
      <c r="BK25" t="inlineStr">
        <is>
          <t/>
        </is>
      </c>
      <c r="BL25" s="2" t="inlineStr">
        <is>
          <t>Your Europe</t>
        </is>
      </c>
      <c r="BM25" s="2" t="inlineStr">
        <is>
          <t>3</t>
        </is>
      </c>
      <c r="BN25" s="2" t="inlineStr">
        <is>
          <t>preferred</t>
        </is>
      </c>
      <c r="BO25" t="inlineStr">
        <is>
          <t>Eiropas Komisijas uzturēta tīmekļa vietne, kuras nolūks ir:&lt;br&gt;a) informēt iedzīvotājus par viņu tiesībām un sniegt praktiskus padomus saistībā ar dzīvi un pārvietošanos ES;&lt;br&gt;b) sniegt praktisku informāciju par uzņēmējdarbību Eiropā.</t>
        </is>
      </c>
      <c r="BP25" s="2" t="inlineStr">
        <is>
          <t>Your Europe</t>
        </is>
      </c>
      <c r="BQ25" s="2" t="inlineStr">
        <is>
          <t>3</t>
        </is>
      </c>
      <c r="BR25" s="2" t="inlineStr">
        <is>
          <t>preferred</t>
        </is>
      </c>
      <c r="BS25" t="inlineStr">
        <is>
          <t>sit web amministrat mill-Kummissjoni Ewropea bl-għajnuna tal-awtoritajiet ta' kull pajjiż li tkopri biex:&lt;br&gt;(a) tinforma liċ-ċittadini dwar id-drittijiet tagħhom u biex tagħtihom pariri prattiċi dwar kif jiċċaqalqu minn post għall-ieħor madwar l-Ewropa, u biex&lt;br&gt;(b) tipprovdi informazzjoni prattika u servizzi governattivi online lill-kumpaniji li jkunu qed ifittxu negozju f'pajjiż ieħor</t>
        </is>
      </c>
      <c r="BT25" s="2" t="inlineStr">
        <is>
          <t>Your Europe</t>
        </is>
      </c>
      <c r="BU25" s="2" t="inlineStr">
        <is>
          <t>3</t>
        </is>
      </c>
      <c r="BV25" s="2" t="inlineStr">
        <is>
          <t/>
        </is>
      </c>
      <c r="BW25" t="inlineStr">
        <is>
          <t>door de Europese Commissie beheerd meertalig webportaal dat tot doel heeft&lt;br&gt;1) burgers over hun rechten te informeren en praktische tips te geven voor hun verplaatsingen binnen de EU;&lt;br&gt;2) praktische informatie en online diensten te bieden voor ondernemingen die in een ander land binnen de EU zaken willen doen</t>
        </is>
      </c>
      <c r="BX25" s="2" t="inlineStr">
        <is>
          <t>Your Europe</t>
        </is>
      </c>
      <c r="BY25" s="2" t="inlineStr">
        <is>
          <t>3</t>
        </is>
      </c>
      <c r="BZ25" s="2" t="inlineStr">
        <is>
          <t/>
        </is>
      </c>
      <c r="CA25" t="inlineStr">
        <is>
          <t>Portal internetowy utworzony przez Komisję Europejską w celua) informowania obywateli o ich prawach i przekazywania im praktycznych porad potrzebnych do przemieszczania się po całej Unii,b) udostępniania praktycznych informacji oraz usług administracji publicznej on-line dla przedsiębiorstw pragnących prowadzić działalność w innym państwie.</t>
        </is>
      </c>
      <c r="CB25" s="2" t="inlineStr">
        <is>
          <t>Your Europe</t>
        </is>
      </c>
      <c r="CC25" s="2" t="inlineStr">
        <is>
          <t>3</t>
        </is>
      </c>
      <c r="CD25" s="2" t="inlineStr">
        <is>
          <t/>
        </is>
      </c>
      <c r="CE25" t="inlineStr">
        <is>
          <t>Sítio Web da Comissão Europeia que disponibiliza a cidadãos e empresas informações e conselhos sobre o quadro administrativo de diferentes Estados-Membros.</t>
        </is>
      </c>
      <c r="CF25" s="2" t="inlineStr">
        <is>
          <t>Your Europe</t>
        </is>
      </c>
      <c r="CG25" s="2" t="inlineStr">
        <is>
          <t>3</t>
        </is>
      </c>
      <c r="CH25" s="2" t="inlineStr">
        <is>
          <t/>
        </is>
      </c>
      <c r="CI25" t="inlineStr">
        <is>
          <t>&lt;div&gt;site internet al Comisiei Europene creat pentru a oferi:&lt;br&gt;&lt;/div&gt;&lt;div&gt;- informații despre drepturile fundamentale garantate de legislația UE &lt;br&gt;&lt;/div&gt;&lt;div&gt;- acces la o rețea de portaluri naționale cu 
informații despre modul în care normele UE sunt aplicate în fiecare stat membru pentru utilizatorii transfrontalieri&lt;br&gt;&lt;/div&gt;&lt;div&gt;- datele de contact pentru a lua legătura gratuit cu serviciile de asistență ale UE&lt;/div&gt;</t>
        </is>
      </c>
      <c r="CJ25" s="2" t="inlineStr">
        <is>
          <t>Your Europe|
Vaša Európa</t>
        </is>
      </c>
      <c r="CK25" s="2" t="inlineStr">
        <is>
          <t>4|
3</t>
        </is>
      </c>
      <c r="CL25" s="2" t="inlineStr">
        <is>
          <t xml:space="preserve">preferred|
</t>
        </is>
      </c>
      <c r="CM25" t="inlineStr">
        <is>
          <t>webová lokalita Európskej komisie, ktorej účelom je informovať občanov a podniky o ich právach a možnostiach</t>
        </is>
      </c>
      <c r="CN25" s="2" t="inlineStr">
        <is>
          <t>Your Europe</t>
        </is>
      </c>
      <c r="CO25" s="2" t="inlineStr">
        <is>
          <t>3</t>
        </is>
      </c>
      <c r="CP25" s="2" t="inlineStr">
        <is>
          <t/>
        </is>
      </c>
      <c r="CQ25" t="inlineStr">
        <is>
          <t/>
        </is>
      </c>
      <c r="CR25" s="2" t="inlineStr">
        <is>
          <t>Your Europe</t>
        </is>
      </c>
      <c r="CS25" s="2" t="inlineStr">
        <is>
          <t>3</t>
        </is>
      </c>
      <c r="CT25" s="2" t="inlineStr">
        <is>
          <t/>
        </is>
      </c>
      <c r="CU25" t="inlineStr">
        <is>
          <t>&lt;div&gt;Namnet på webbpatsen &lt;a href="http://ec.europa.eu/youreurope" target="_blank"&gt;http://ec.europa.eu/youreurope&lt;/a&gt; som riktar sig till medborgare och företag i EU. På &lt;b&gt;Your Europe&lt;/b&gt; kan man hitta information om rättigheter och skyldigheter samt få råd om vad man ska tänka på vid flytt, arbete och resa i EU.&lt;br&gt;&lt;/div&gt;</t>
        </is>
      </c>
    </row>
    <row r="26">
      <c r="A26" s="1" t="str">
        <f>HYPERLINK("https://iate.europa.eu/entry/result/3627781/all", "3627781")</f>
        <v>3627781</v>
      </c>
      <c r="B26" t="inlineStr">
        <is>
          <t>ENVIRONMENT</t>
        </is>
      </c>
      <c r="C26" t="inlineStr">
        <is>
          <t>ENVIRONMENT|environmental policy|climate change policy|emission trading</t>
        </is>
      </c>
      <c r="D26" s="2" t="inlineStr">
        <is>
          <t>задължение за връщане на квоти</t>
        </is>
      </c>
      <c r="E26" s="2" t="inlineStr">
        <is>
          <t>3</t>
        </is>
      </c>
      <c r="F26" s="2" t="inlineStr">
        <is>
          <t/>
        </is>
      </c>
      <c r="G26" t="inlineStr">
        <is>
          <t>задължение за връщане на квоти за емисии, равни на общите емисии, изпуснати от инсталация през всяка календарна година в рамките на четири месеца след края на съответнатаа година</t>
        </is>
      </c>
      <c r="H26" s="2" t="inlineStr">
        <is>
          <t>požadavek na vyřazení povolenek|
povinnost vyřazení povolenek</t>
        </is>
      </c>
      <c r="I26" s="2" t="inlineStr">
        <is>
          <t>3|
3</t>
        </is>
      </c>
      <c r="J26" s="2" t="inlineStr">
        <is>
          <t xml:space="preserve">|
</t>
        </is>
      </c>
      <c r="K26" t="inlineStr">
        <is>
          <t/>
        </is>
      </c>
      <c r="L26" s="2" t="inlineStr">
        <is>
          <t>krav om returnering af kvoter|
returneringsforpligtelse|
returneringskrav</t>
        </is>
      </c>
      <c r="M26" s="2" t="inlineStr">
        <is>
          <t>3|
3|
3</t>
        </is>
      </c>
      <c r="N26" s="2" t="inlineStr">
        <is>
          <t xml:space="preserve">|
|
</t>
        </is>
      </c>
      <c r="O26" t="inlineStr">
        <is>
          <t>forpligtelse i henhold til en drivhusgasemissionstilladelse til at returnere kvoter svarende til et anlægs samlede emissioner i hvert kalenderår senest fire måneder efter det omhandlede års udgang</t>
        </is>
      </c>
      <c r="P26" s="2" t="inlineStr">
        <is>
          <t>Verpflichtung zur Abgabe von Zertifikaten|
Abgabeverpflichtung</t>
        </is>
      </c>
      <c r="Q26" s="2" t="inlineStr">
        <is>
          <t>3|
3</t>
        </is>
      </c>
      <c r="R26" s="2" t="inlineStr">
        <is>
          <t xml:space="preserve">|
</t>
        </is>
      </c>
      <c r="S26" t="inlineStr">
        <is>
          <t>im Rahmen einer Genehmigung zur Emission von Treibhausgasen bestehende Verpflichtung, wonach ein Betreiber verpflichtet ist, Zertifikate in Höhe der Gesamtemissionen seiner Anlage in jedem Kalenderjahr binnen vier Monaten nach Jahresende abzugeben</t>
        </is>
      </c>
      <c r="T26" s="2" t="inlineStr">
        <is>
          <t>υποχρέωση παράδοσης</t>
        </is>
      </c>
      <c r="U26" s="2" t="inlineStr">
        <is>
          <t>3</t>
        </is>
      </c>
      <c r="V26" s="2" t="inlineStr">
        <is>
          <t/>
        </is>
      </c>
      <c r="W26" t="inlineStr">
        <is>
          <t/>
        </is>
      </c>
      <c r="X26" s="2" t="inlineStr">
        <is>
          <t>surrender requirement|
obligation to surrender allowances|
surrender obligation</t>
        </is>
      </c>
      <c r="Y26" s="2" t="inlineStr">
        <is>
          <t>3|
3|
3</t>
        </is>
      </c>
      <c r="Z26" s="2" t="inlineStr">
        <is>
          <t xml:space="preserve">|
|
</t>
        </is>
      </c>
      <c r="AA26" t="inlineStr">
        <is>
          <t>obligation under a greenhouse gas emissions permit whereby an operator must surrender allowances equal to the total emissions of their installation in a given calendar year within four months following the end of that year</t>
        </is>
      </c>
      <c r="AB26" s="2" t="inlineStr">
        <is>
          <t>obligación de entrega</t>
        </is>
      </c>
      <c r="AC26" s="2" t="inlineStr">
        <is>
          <t>3</t>
        </is>
      </c>
      <c r="AD26" s="2" t="inlineStr">
        <is>
          <t/>
        </is>
      </c>
      <c r="AE26" t="inlineStr">
        <is>
          <t/>
        </is>
      </c>
      <c r="AF26" t="inlineStr">
        <is>
          <t/>
        </is>
      </c>
      <c r="AG26" t="inlineStr">
        <is>
          <t/>
        </is>
      </c>
      <c r="AH26" t="inlineStr">
        <is>
          <t/>
        </is>
      </c>
      <c r="AI26" t="inlineStr">
        <is>
          <t/>
        </is>
      </c>
      <c r="AJ26" t="inlineStr">
        <is>
          <t/>
        </is>
      </c>
      <c r="AK26" t="inlineStr">
        <is>
          <t/>
        </is>
      </c>
      <c r="AL26" t="inlineStr">
        <is>
          <t/>
        </is>
      </c>
      <c r="AM26" t="inlineStr">
        <is>
          <t/>
        </is>
      </c>
      <c r="AN26" s="2" t="inlineStr">
        <is>
          <t>obligation de restitution</t>
        </is>
      </c>
      <c r="AO26" s="2" t="inlineStr">
        <is>
          <t>3</t>
        </is>
      </c>
      <c r="AP26" s="2" t="inlineStr">
        <is>
          <t/>
        </is>
      </c>
      <c r="AQ26" t="inlineStr">
        <is>
          <t>obligation faite à l'exploitant d'une installation de restituer dans les quatre mois qui suivent la fin de chaque année civile, des quotas correspondant aux émissions totales de l’installation au cours de l’année civile écoulée</t>
        </is>
      </c>
      <c r="AR26" t="inlineStr">
        <is>
          <t/>
        </is>
      </c>
      <c r="AS26" t="inlineStr">
        <is>
          <t/>
        </is>
      </c>
      <c r="AT26" t="inlineStr">
        <is>
          <t/>
        </is>
      </c>
      <c r="AU26" t="inlineStr">
        <is>
          <t/>
        </is>
      </c>
      <c r="AV26" s="2" t="inlineStr">
        <is>
          <t>obveza predaje</t>
        </is>
      </c>
      <c r="AW26" s="2" t="inlineStr">
        <is>
          <t>3</t>
        </is>
      </c>
      <c r="AX26" s="2" t="inlineStr">
        <is>
          <t/>
        </is>
      </c>
      <c r="AY26" t="inlineStr">
        <is>
          <t>zahtjev predaje</t>
        </is>
      </c>
      <c r="AZ26" t="inlineStr">
        <is>
          <t/>
        </is>
      </c>
      <c r="BA26" t="inlineStr">
        <is>
          <t/>
        </is>
      </c>
      <c r="BB26" t="inlineStr">
        <is>
          <t/>
        </is>
      </c>
      <c r="BC26" t="inlineStr">
        <is>
          <t/>
        </is>
      </c>
      <c r="BD26" s="2" t="inlineStr">
        <is>
          <t>obbligo di restituzione|
obbligo di restituzione di quote</t>
        </is>
      </c>
      <c r="BE26" s="2" t="inlineStr">
        <is>
          <t>3|
3</t>
        </is>
      </c>
      <c r="BF26" s="2" t="inlineStr">
        <is>
          <t xml:space="preserve">|
</t>
        </is>
      </c>
      <c r="BG26" t="inlineStr">
        <is>
          <t>obbligo di restituire quote di emissioni pari alle emissioni complessivamente rilasciate da un impianto durante ciascun anno civile entro quattro mesi dalla fine di tale anno</t>
        </is>
      </c>
      <c r="BH26" s="2" t="inlineStr">
        <is>
          <t>įsipareigojimas atsisakyti apyvartinių taršos leidimų|
atsisakymo įsipareigojimas|
atsisakymo reikalavimas</t>
        </is>
      </c>
      <c r="BI26" s="2" t="inlineStr">
        <is>
          <t>3|
3|
3</t>
        </is>
      </c>
      <c r="BJ26" s="2" t="inlineStr">
        <is>
          <t xml:space="preserve">|
|
</t>
        </is>
      </c>
      <c r="BK26" t="inlineStr">
        <is>
          <t>operatoriaus įsipareigojimas per keturis mėnesius nuo kiekvienų kalendorinių metų pabaigos atsisakyti leidimų, atitinkančių bendrą tais kalendoriniais metais įrenginio išmestų teršalų kiekį</t>
        </is>
      </c>
      <c r="BL26" s="2" t="inlineStr">
        <is>
          <t>nodošanas prasība|
pienākums nodot kvotas|
kvotu nodošanas pienākums</t>
        </is>
      </c>
      <c r="BM26" s="2" t="inlineStr">
        <is>
          <t>2|
2|
2</t>
        </is>
      </c>
      <c r="BN26" s="2" t="inlineStr">
        <is>
          <t xml:space="preserve">|
|
</t>
        </is>
      </c>
      <c r="BO26" t="inlineStr">
        <is>
          <t>operatora saistības četru mēnešu laikā pēc katra kalendārā gada beigām nodot kvotas, kas ir līdzvērtīgas iekārtas kopējām emisijām attiecīgajā kalendārajā gadā</t>
        </is>
      </c>
      <c r="BP26" s="2" t="inlineStr">
        <is>
          <t>obbligu ta' ċediment tal-kwoti|
obbligu ta' ċediment|
rekwiżit ta' ċediment</t>
        </is>
      </c>
      <c r="BQ26" s="2" t="inlineStr">
        <is>
          <t>3|
3|
3</t>
        </is>
      </c>
      <c r="BR26" s="2" t="inlineStr">
        <is>
          <t xml:space="preserve">|
|
</t>
        </is>
      </c>
      <c r="BS26" t="inlineStr">
        <is>
          <t>obbligu li jiġu ċeduti kwoti ta' emissjonijiet ekwivalenti għat-total ta’ emissjonijet ta' installazzjoni f’kull sena kalendarja, fi żmien erba’ xhur mill-aħħar ta’ dik is-sena</t>
        </is>
      </c>
      <c r="BT26" s="2" t="inlineStr">
        <is>
          <t>verplichting om emissierechten in te leveren|
inleveringsverplichting</t>
        </is>
      </c>
      <c r="BU26" s="2" t="inlineStr">
        <is>
          <t>3|
3</t>
        </is>
      </c>
      <c r="BV26" s="2" t="inlineStr">
        <is>
          <t xml:space="preserve">|
</t>
        </is>
      </c>
      <c r="BW26" t="inlineStr">
        <is>
          <t>de verplichting in het kader van het EU-ETS binnen vier maanden na het einde van elk kalenderjaar een hoeveelheid emissierechten in te leveren die gelijk is aan de totale emissies van de installatie voor dat jaar</t>
        </is>
      </c>
      <c r="BX26" s="2" t="inlineStr">
        <is>
          <t>obowiązek umorzenia uprawnień</t>
        </is>
      </c>
      <c r="BY26" s="2" t="inlineStr">
        <is>
          <t>3</t>
        </is>
      </c>
      <c r="BZ26" s="2" t="inlineStr">
        <is>
          <t/>
        </is>
      </c>
      <c r="CA26" t="inlineStr">
        <is>
          <t>ciążący na każdym podmiocie regulowanym w ramach EU ETS obowiązek umorzenia na koniec roku wystarczającej ilości zakupionych lub otrzymanych uprawnień, aby objąć wszystkie swoje emisje</t>
        </is>
      </c>
      <c r="CB26" s="2" t="inlineStr">
        <is>
          <t>obrigação de devolução|
obrigação de devolver licenças de emissão</t>
        </is>
      </c>
      <c r="CC26" s="2" t="inlineStr">
        <is>
          <t>3|
3</t>
        </is>
      </c>
      <c r="CD26" s="2" t="inlineStr">
        <is>
          <t xml:space="preserve">|
</t>
        </is>
      </c>
      <c r="CE26" t="inlineStr">
        <is>
          <t>Obrigação de um operador a quem tenha sido concedido um título de emissão de gases com efeitos de estufa de devolver, no prazo de quatro meses a contar do fim de cada ano civil, licenças de emissão equivalentes ao total das emissões da instalação no ano em causa.</t>
        </is>
      </c>
      <c r="CF26" s="2" t="inlineStr">
        <is>
          <t>obligație de restituire</t>
        </is>
      </c>
      <c r="CG26" s="2" t="inlineStr">
        <is>
          <t>3</t>
        </is>
      </c>
      <c r="CH26" s="2" t="inlineStr">
        <is>
          <t/>
        </is>
      </c>
      <c r="CI26" t="inlineStr">
        <is>
          <t>obligație ce revine operatorului unei instalații, în conformitate cu permisul de emisie de gaze cu efect de seră acordat acestuia, de a restitui cotele care corespund emisiilor totale ale instalației în fiecare an calendaristic în termen de patru luni de la sfârșitul anului în cauză</t>
        </is>
      </c>
      <c r="CJ26" t="inlineStr">
        <is>
          <t/>
        </is>
      </c>
      <c r="CK26" t="inlineStr">
        <is>
          <t/>
        </is>
      </c>
      <c r="CL26" t="inlineStr">
        <is>
          <t/>
        </is>
      </c>
      <c r="CM26" t="inlineStr">
        <is>
          <t/>
        </is>
      </c>
      <c r="CN26" s="2" t="inlineStr">
        <is>
          <t>obveznost predaje</t>
        </is>
      </c>
      <c r="CO26" s="2" t="inlineStr">
        <is>
          <t>3</t>
        </is>
      </c>
      <c r="CP26" s="2" t="inlineStr">
        <is>
          <t/>
        </is>
      </c>
      <c r="CQ26" t="inlineStr">
        <is>
          <t/>
        </is>
      </c>
      <c r="CR26" s="2" t="inlineStr">
        <is>
          <t>överlämningskrav|
överlämningsskyldighet|
skyldighet att överlämna utsläppsrätter</t>
        </is>
      </c>
      <c r="CS26" s="2" t="inlineStr">
        <is>
          <t>3|
3|
3</t>
        </is>
      </c>
      <c r="CT26" s="2" t="inlineStr">
        <is>
          <t xml:space="preserve">|
|
</t>
        </is>
      </c>
      <c r="CU26" t="inlineStr">
        <is>
          <t>skyldighet för verksamhetsutövaren vid en anläggning att överlämna utsläppsrätter motsvarande de sammanlagda utsläppen från anläggningen under varje kalenderår inom fyra månader efter det ifrågavarande kalenderårets slut</t>
        </is>
      </c>
    </row>
    <row r="27">
      <c r="A27" s="1" t="str">
        <f>HYPERLINK("https://iate.europa.eu/entry/result/884939/all", "884939")</f>
        <v>884939</v>
      </c>
      <c r="B27" t="inlineStr">
        <is>
          <t>FINANCE;TRADE</t>
        </is>
      </c>
      <c r="C27" t="inlineStr">
        <is>
          <t>FINANCE|taxation;TRADE|tariff policy</t>
        </is>
      </c>
      <c r="D27" s="2" t="inlineStr">
        <is>
          <t>лицензиран складодържател</t>
        </is>
      </c>
      <c r="E27" s="2" t="inlineStr">
        <is>
          <t>3</t>
        </is>
      </c>
      <c r="F27" s="2" t="inlineStr">
        <is>
          <t/>
        </is>
      </c>
      <c r="G27" t="inlineStr">
        <is>
          <t>физическо или юридическо лице, имащо разрешение от компетентните органи на държава-членка в хода на своята дейност да произвежда, преработва, държи, получава и изпраща акцизни стоки при условията на режим отложено плащане на акциз в данъчни складове</t>
        </is>
      </c>
      <c r="H27" s="2" t="inlineStr">
        <is>
          <t>oprávněný skladovatel</t>
        </is>
      </c>
      <c r="I27" s="2" t="inlineStr">
        <is>
          <t>3</t>
        </is>
      </c>
      <c r="J27" s="2" t="inlineStr">
        <is>
          <t/>
        </is>
      </c>
      <c r="K27" t="inlineStr">
        <is>
          <t>fyzická nebo právnická osoba, které příslušné orgány členského státu povolily, aby v rámci své podnikatelské činnosti vyráběla, zpracovávala, držela, skladovala, přijímala nebo odesílala zboží podléhající spotřební dani v režimu s podmíněným osvobozením od daně v daňovém skladu</t>
        </is>
      </c>
      <c r="L27" s="2" t="inlineStr">
        <is>
          <t>godkendt oplagshaver</t>
        </is>
      </c>
      <c r="M27" s="2" t="inlineStr">
        <is>
          <t>3</t>
        </is>
      </c>
      <c r="N27" s="2" t="inlineStr">
        <is>
          <t/>
        </is>
      </c>
      <c r="O27" t="inlineStr">
        <is>
          <t>en fysisk eller juridisk person, der som led i udøvelsen af sit erhverv af de kompetente myndigheder i en medlemsstat har fået bevilling til at fremstille, forarbejde, oplægge, modtage eller afsende punktafgiftspligtige varer under en afgiftssuspensionsordning i et afgiftsoplag</t>
        </is>
      </c>
      <c r="P27" s="2" t="inlineStr">
        <is>
          <t>zugelassener Lagerinhaber</t>
        </is>
      </c>
      <c r="Q27" s="2" t="inlineStr">
        <is>
          <t>3</t>
        </is>
      </c>
      <c r="R27" s="2" t="inlineStr">
        <is>
          <t/>
        </is>
      </c>
      <c r="S27" t="inlineStr">
        <is>
          <t>eine natürliche oder juristische Person, die von den zuständigen Behörden eines Mitgliedstaats ermächtigt wurde, in Ausübung ihres Berufs im Rahmen eines Verfahrens der Steueraussetzung verbrauchsteuerpflichtige Waren in einem Steuerlager herzustellen, zu verarbeiten, zu lagern, zu empfangen oder zu versenden</t>
        </is>
      </c>
      <c r="T27" s="2" t="inlineStr">
        <is>
          <t>εγκεκριμένος αποθηκευτής</t>
        </is>
      </c>
      <c r="U27" s="2" t="inlineStr">
        <is>
          <t>2</t>
        </is>
      </c>
      <c r="V27" s="2" t="inlineStr">
        <is>
          <t/>
        </is>
      </c>
      <c r="W27" t="inlineStr">
        <is>
          <t>φυσικό ή νομικό πρόσωπο εξουσιοδοτημένο από τις αρμόδιες αρχές κράτους μέλους, στο πλαίσιο των επιχειρηματικών δραστηριοτήτων του, να παράγει, να μεταποιεί, να κατέχει, να παραλαμβάνει ή να αποστέλλει υποκείμενα σε ειδικό φόρο κατανάλωσης προϊόντα τα οποία τελούν υπό καθεστώς αναστολής του φόρου σε φορολογική αποθήκη</t>
        </is>
      </c>
      <c r="X27" s="2" t="inlineStr">
        <is>
          <t>authorised warehouse keeper</t>
        </is>
      </c>
      <c r="Y27" s="2" t="inlineStr">
        <is>
          <t>3</t>
        </is>
      </c>
      <c r="Z27" s="2" t="inlineStr">
        <is>
          <t/>
        </is>
      </c>
      <c r="AA27" t="inlineStr">
        <is>
          <t>natural or legal person authorised by the competent authorities of a Member State, in the course of his business, to produce, process, hold, receive or dispatch excise goods under a duty suspension arrangement in a tax warehouse</t>
        </is>
      </c>
      <c r="AB27" s="2" t="inlineStr">
        <is>
          <t>depositario autorizado</t>
        </is>
      </c>
      <c r="AC27" s="2" t="inlineStr">
        <is>
          <t>4</t>
        </is>
      </c>
      <c r="AD27" s="2" t="inlineStr">
        <is>
          <t/>
        </is>
      </c>
      <c r="AE27" t="inlineStr">
        <is>
          <t>Toda persona física o jurídica que haya sido autorizada por las autoridades competentes de un Estado miembro a producir, transformar, almacenar, recibir y enviar, en el ejercicio de su profesión, productos sujetos a impuestos especiales en régimen suspensivo dentro de un depósito fiscal.</t>
        </is>
      </c>
      <c r="AF27" t="inlineStr">
        <is>
          <t/>
        </is>
      </c>
      <c r="AG27" t="inlineStr">
        <is>
          <t/>
        </is>
      </c>
      <c r="AH27" t="inlineStr">
        <is>
          <t/>
        </is>
      </c>
      <c r="AI27" t="inlineStr">
        <is>
          <t/>
        </is>
      </c>
      <c r="AJ27" s="2" t="inlineStr">
        <is>
          <t>valtuutettu varastonpitäjä</t>
        </is>
      </c>
      <c r="AK27" s="2" t="inlineStr">
        <is>
          <t>3</t>
        </is>
      </c>
      <c r="AL27" s="2" t="inlineStr">
        <is>
          <t/>
        </is>
      </c>
      <c r="AM27" t="inlineStr">
        <is>
          <t>"valtuutetulla varastonpitäjällä" [tarkoitetaan] luonnollista henkilöä tai oikeushenkilöä, jonka jäsenvaltion toimivaltaiset viranomaiset ovat valtuuttaneet ansiotoiminnassaan verottomassa varastossa tuottamaan, valmistamaan, pitämään hallussaan, vastaanottamaan ja sieltä lähettämään valmisteveron alaisia tuotteita väliaikaisesti valmisteverottomina</t>
        </is>
      </c>
      <c r="AN27" s="2" t="inlineStr">
        <is>
          <t>entrepositaire agréé</t>
        </is>
      </c>
      <c r="AO27" s="2" t="inlineStr">
        <is>
          <t>3</t>
        </is>
      </c>
      <c r="AP27" s="2" t="inlineStr">
        <is>
          <t/>
        </is>
      </c>
      <c r="AQ27" t="inlineStr">
        <is>
          <t>personne physique ou morale autorisée par les autorités compétentes d'un Etat membre, dans l'exercice de sa profession, à produire, transformer, détenir, recevoir et expédier des produits soumis à accise en suspension de droits d'accises dans un entrepôt fiscal</t>
        </is>
      </c>
      <c r="AR27" t="inlineStr">
        <is>
          <t/>
        </is>
      </c>
      <c r="AS27" t="inlineStr">
        <is>
          <t/>
        </is>
      </c>
      <c r="AT27" t="inlineStr">
        <is>
          <t/>
        </is>
      </c>
      <c r="AU27" t="inlineStr">
        <is>
          <t/>
        </is>
      </c>
      <c r="AV27" t="inlineStr">
        <is>
          <t/>
        </is>
      </c>
      <c r="AW27" t="inlineStr">
        <is>
          <t/>
        </is>
      </c>
      <c r="AX27" t="inlineStr">
        <is>
          <t/>
        </is>
      </c>
      <c r="AY27" t="inlineStr">
        <is>
          <t/>
        </is>
      </c>
      <c r="AZ27" s="2" t="inlineStr">
        <is>
          <t>adóraktári engedélyes|
adóraktár engedélyese</t>
        </is>
      </c>
      <c r="BA27" s="2" t="inlineStr">
        <is>
          <t>4|
4</t>
        </is>
      </c>
      <c r="BB27" s="2" t="inlineStr">
        <is>
          <t xml:space="preserve">|
</t>
        </is>
      </c>
      <c r="BC27" t="inlineStr">
        <is>
          <t>az a természetes vagy jogi személy, aki, illetve amely valamely tagállam illetékes hatóságaitól engedélyt kapott, hogy üzleti tevékenysége során adófelfüggesztés alatt adóraktárban jövedéki terméket állítson elő, dolgozzon fel, tároljon, vegyen át vagy adjon fel</t>
        </is>
      </c>
      <c r="BD27" s="2" t="inlineStr">
        <is>
          <t>depositario autorizzato</t>
        </is>
      </c>
      <c r="BE27" s="2" t="inlineStr">
        <is>
          <t>3</t>
        </is>
      </c>
      <c r="BF27" s="2" t="inlineStr">
        <is>
          <t/>
        </is>
      </c>
      <c r="BG27" t="inlineStr">
        <is>
          <t>la persona fisica o giuridica autorizzata dalle autorità competenti di uno Stato membro, nell'esercizio della sua attività, a fabbricare, trasformare, detenere, ricevere o spedire prodotti sottoposti ad accisa in regime di sospensione dall'accisa in un deposito fiscale</t>
        </is>
      </c>
      <c r="BH27" s="2" t="inlineStr">
        <is>
          <t>įgaliotasis sandėlio savininkas|
akcizais apmokestinamų prekių sandėlio savininkas</t>
        </is>
      </c>
      <c r="BI27" s="2" t="inlineStr">
        <is>
          <t>3|
2</t>
        </is>
      </c>
      <c r="BJ27" s="2" t="inlineStr">
        <is>
          <t xml:space="preserve">preferred|
</t>
        </is>
      </c>
      <c r="BK27" t="inlineStr">
        <is>
          <t>fizinis ar juridinis asmuo, kuriam valstybės narės kompetentingos institucijos suteikė leidimą vykdant savo veiklą apmokestinamų prekių sandėlyje gaminti, perdirbti, laikyti, saugoti, gauti ar išsiųsti akcizais apmokestinamas prekes, kurioms taikomas akcizų mokėjimo laikino atidėjimo režimas</t>
        </is>
      </c>
      <c r="BL27" s="2" t="inlineStr">
        <is>
          <t>apstiprināts noliktavas turētājs</t>
        </is>
      </c>
      <c r="BM27" s="2" t="inlineStr">
        <is>
          <t>3</t>
        </is>
      </c>
      <c r="BN27" s="2" t="inlineStr">
        <is>
          <t/>
        </is>
      </c>
      <c r="BO27" t="inlineStr">
        <is>
          <t>fiziska vai juridiska persona, kurai dalībvalsts kompetentās iestādes devušas atļauju, veicot savu darbību, ražot, pārstrādāt, glabāt, saņemt vai sūtīt akcīzes preces saskaņā ar atliktās nodokļa maksāšanas režīmu akcīzes preču noliktavā</t>
        </is>
      </c>
      <c r="BP27" s="2" t="inlineStr">
        <is>
          <t>magazzinier awtorizzat</t>
        </is>
      </c>
      <c r="BQ27" s="2" t="inlineStr">
        <is>
          <t>3</t>
        </is>
      </c>
      <c r="BR27" s="2" t="inlineStr">
        <is>
          <t/>
        </is>
      </c>
      <c r="BS27" t="inlineStr">
        <is>
          <t>persuna fiżika jew ġuridika awtorizzata mill-awtoritajiet kompetenti ta’ Stat Membru li, fl-eżerċizzju tal-professjoni tagħha, tipproduċi, tipproċessa, iżżomm, tirċievi jew tibgħat prodotti soġġetti għad-dazju tas-sisa taħt arranġament ta’ sospensjoni tad-dazju f’maħżen tat-taxxa</t>
        </is>
      </c>
      <c r="BT27" s="2" t="inlineStr">
        <is>
          <t>erkend entrepothouder</t>
        </is>
      </c>
      <c r="BU27" s="2" t="inlineStr">
        <is>
          <t>3</t>
        </is>
      </c>
      <c r="BV27" s="2" t="inlineStr">
        <is>
          <t/>
        </is>
      </c>
      <c r="BW27" t="inlineStr">
        <is>
          <t>de natuurlijke of rechtspersoon die door de bevoegde autoriteiten van een lidstaat gemachtigd is om bij de bedrijfsuitoefening accijnsgoederen onder een accijnsschorsingsregeling in een belastingentrepot te produceren, te verwerken, voorhanden te hebben, te ontvangen en te verzenden;</t>
        </is>
      </c>
      <c r="BX27" s="2" t="inlineStr">
        <is>
          <t>uprawniony prowadzący skład podatkowy</t>
        </is>
      </c>
      <c r="BY27" s="2" t="inlineStr">
        <is>
          <t>3</t>
        </is>
      </c>
      <c r="BZ27" s="2" t="inlineStr">
        <is>
          <t/>
        </is>
      </c>
      <c r="CA27" t="inlineStr">
        <is>
          <t>osoba fizyczna lub prawna uprawniona przez właściwe organy państwa członkowskiego w ramach swojej działalności do produkowania, przetwarzania, przechowywania, odbierania lub wysyłania wyrobów akcyzowych w procedurze zawieszenia poboru akcyzy w składzie podatkowym</t>
        </is>
      </c>
      <c r="CB27" s="2" t="inlineStr">
        <is>
          <t>depositário autorizado</t>
        </is>
      </c>
      <c r="CC27" s="2" t="inlineStr">
        <is>
          <t>3</t>
        </is>
      </c>
      <c r="CD27" s="2" t="inlineStr">
        <is>
          <t/>
        </is>
      </c>
      <c r="CE27" t="inlineStr">
        <is>
          <t>Pessoa singular ou coletiva autorizada pelas autoridades competentes de um Estado-Membro, no exercício da sua profissão, a produzir, transformar, deter, receber e expedir, num entreposto fiscal, produtos sujeitos ao imposto especial de consumo em regime de suspensão do imposto.</t>
        </is>
      </c>
      <c r="CF27" s="2" t="inlineStr">
        <is>
          <t>antrepozitar autorizat</t>
        </is>
      </c>
      <c r="CG27" s="2" t="inlineStr">
        <is>
          <t>3</t>
        </is>
      </c>
      <c r="CH27" s="2" t="inlineStr">
        <is>
          <t/>
        </is>
      </c>
      <c r="CI27" t="inlineStr">
        <is>
          <t>persoană fizică sau juridică autorizată de autoritățile competente dintr-un stat membru să producă, să transforme, să dețină, să primească sau să expedieze produse accizabile în cadrul activității sale, în regim suspensiv de accize în cadrul unui antrepozit fiscal</t>
        </is>
      </c>
      <c r="CJ27" s="2" t="inlineStr">
        <is>
          <t>oprávnený prevádzkovateľ daňového skladu</t>
        </is>
      </c>
      <c r="CK27" s="2" t="inlineStr">
        <is>
          <t>3</t>
        </is>
      </c>
      <c r="CL27" s="2" t="inlineStr">
        <is>
          <t/>
        </is>
      </c>
      <c r="CM27" t="inlineStr">
        <is>
          <t>fyzická alebo právnická osoba, ktorá v rámci podnikania na základe povolenia od príslušných orgánov členského štátu v daňovom sklade vyrába, spracúva, drží, prijíma alebo odosiela tovar podliehajúci spotrebnej dani v režime pozastavenia dane</t>
        </is>
      </c>
      <c r="CN27" s="2" t="inlineStr">
        <is>
          <t>imetnik trošarinskega skladišča</t>
        </is>
      </c>
      <c r="CO27" s="2" t="inlineStr">
        <is>
          <t>3</t>
        </is>
      </c>
      <c r="CP27" s="2" t="inlineStr">
        <is>
          <t/>
        </is>
      </c>
      <c r="CQ27" t="inlineStr">
        <is>
          <t>fizična ali pravna oseba, ki ima dovoljenje pristojnih organov države članice, da pri opravljanju svoje poslovne dejavnosti proizvaja, predeluje, skladišči, prejema in odpremlja trošarinsko blago pod režimom odloga plačila trošarine v trošarinskem skladišču</t>
        </is>
      </c>
      <c r="CR27" s="2" t="inlineStr">
        <is>
          <t>godkänd upplagshavare</t>
        </is>
      </c>
      <c r="CS27" s="2" t="inlineStr">
        <is>
          <t>3</t>
        </is>
      </c>
      <c r="CT27" s="2" t="inlineStr">
        <is>
          <t/>
        </is>
      </c>
      <c r="CU27" t="inlineStr">
        <is>
          <t>fysisk eller juridisk person som av en medlemsstats behöriga myndigheter fått tillstånd att i sin affärsverksamhet tillverka, bearbeta, förvara, lagra, ta emot eller avsända punktskattepliktiga varor under ett uppskovsförfarande i ett skatteupplag</t>
        </is>
      </c>
    </row>
    <row r="28">
      <c r="A28" s="1" t="str">
        <f>HYPERLINK("https://iate.europa.eu/entry/result/1228613/all", "1228613")</f>
        <v>1228613</v>
      </c>
      <c r="B28" t="inlineStr">
        <is>
          <t>AGRICULTURE, FORESTRY AND FISHERIES;ENVIRONMENT</t>
        </is>
      </c>
      <c r="C28" t="inlineStr">
        <is>
          <t>AGRICULTURE, FORESTRY AND FISHERIES;ENVIRONMENT</t>
        </is>
      </c>
      <c r="D28" t="inlineStr">
        <is>
          <t/>
        </is>
      </c>
      <c r="E28" t="inlineStr">
        <is>
          <t/>
        </is>
      </c>
      <c r="F28" t="inlineStr">
        <is>
          <t/>
        </is>
      </c>
      <c r="G28" t="inlineStr">
        <is>
          <t/>
        </is>
      </c>
      <c r="H28" t="inlineStr">
        <is>
          <t/>
        </is>
      </c>
      <c r="I28" t="inlineStr">
        <is>
          <t/>
        </is>
      </c>
      <c r="J28" t="inlineStr">
        <is>
          <t/>
        </is>
      </c>
      <c r="K28" t="inlineStr">
        <is>
          <t/>
        </is>
      </c>
      <c r="L28" s="2" t="inlineStr">
        <is>
          <t>kvælstofudvaskning</t>
        </is>
      </c>
      <c r="M28" s="2" t="inlineStr">
        <is>
          <t>3</t>
        </is>
      </c>
      <c r="N28" s="2" t="inlineStr">
        <is>
          <t/>
        </is>
      </c>
      <c r="O28" t="inlineStr">
        <is>
          <t/>
        </is>
      </c>
      <c r="P28" s="2" t="inlineStr">
        <is>
          <t>Stickstoffauswaschung</t>
        </is>
      </c>
      <c r="Q28" s="2" t="inlineStr">
        <is>
          <t>3</t>
        </is>
      </c>
      <c r="R28" s="2" t="inlineStr">
        <is>
          <t/>
        </is>
      </c>
      <c r="S28" t="inlineStr">
        <is>
          <t>natürlicher
Prozess, bei dem Stickstoff, meist in Form von &lt;a href="https://iate.europa.eu/entry/result/1204598/en-de" target="_blank"&gt;Nitrat&lt;/a&gt; , aufgrund von Überbewässerung
oder Niederschlag aus dem Wurzelbereich des Bodens ausgewaschen wird und in das
Grundwasser gelangt</t>
        </is>
      </c>
      <c r="T28" s="2" t="inlineStr">
        <is>
          <t>έκπλυση αζώτου</t>
        </is>
      </c>
      <c r="U28" s="2" t="inlineStr">
        <is>
          <t>3</t>
        </is>
      </c>
      <c r="V28" s="2" t="inlineStr">
        <is>
          <t/>
        </is>
      </c>
      <c r="W28" t="inlineStr">
        <is>
          <t/>
        </is>
      </c>
      <c r="X28" s="2" t="inlineStr">
        <is>
          <t>nitrogen leaching|
nitrate leaching</t>
        </is>
      </c>
      <c r="Y28" s="2" t="inlineStr">
        <is>
          <t>3|
3</t>
        </is>
      </c>
      <c r="Z28" s="2" t="inlineStr">
        <is>
          <t xml:space="preserve">|
</t>
        </is>
      </c>
      <c r="AA28" t="inlineStr">
        <is>
          <t>natural process&lt;sup&gt;1&lt;/sup&gt; which occurs when nitrogen, usually in the form of nitrate&lt;sup&gt;2&lt;/sup&gt;, is washed away from the plant root zone of the soil due to over-irrigation or excessive precipitation and leaches into the groundwater&lt;sup&gt;3&lt;/sup&gt;</t>
        </is>
      </c>
      <c r="AB28" s="2" t="inlineStr">
        <is>
          <t>lixiviación del nitrato</t>
        </is>
      </c>
      <c r="AC28" s="2" t="inlineStr">
        <is>
          <t>3</t>
        </is>
      </c>
      <c r="AD28" s="2" t="inlineStr">
        <is>
          <t/>
        </is>
      </c>
      <c r="AE28" t="inlineStr">
        <is>
          <t/>
        </is>
      </c>
      <c r="AF28" s="2" t="inlineStr">
        <is>
          <t>lämmastiku leostumine</t>
        </is>
      </c>
      <c r="AG28" s="2" t="inlineStr">
        <is>
          <t>3</t>
        </is>
      </c>
      <c r="AH28" s="2" t="inlineStr">
        <is>
          <t/>
        </is>
      </c>
      <c r="AI28" t="inlineStr">
        <is>
          <t>looduslik protsess, mille käigus lämmastik uhutakse liigse kastmise või liigsete sademete tõttu pinnasest taimejuurte ümbrusest põhjavette</t>
        </is>
      </c>
      <c r="AJ28" t="inlineStr">
        <is>
          <t/>
        </is>
      </c>
      <c r="AK28" t="inlineStr">
        <is>
          <t/>
        </is>
      </c>
      <c r="AL28" t="inlineStr">
        <is>
          <t/>
        </is>
      </c>
      <c r="AM28" t="inlineStr">
        <is>
          <t/>
        </is>
      </c>
      <c r="AN28" s="2" t="inlineStr">
        <is>
          <t>perte d'azote par lixiviation|
lessivage des nitrates|
lessivage de l'azote|
lixiviation de l'azote|
lixiviation du nitrate</t>
        </is>
      </c>
      <c r="AO28" s="2" t="inlineStr">
        <is>
          <t>3|
3|
3|
3|
3</t>
        </is>
      </c>
      <c r="AP28" s="2" t="inlineStr">
        <is>
          <t xml:space="preserve">|
|
|
|
</t>
        </is>
      </c>
      <c r="AQ28" t="inlineStr">
        <is>
          <t>phénomène naturel par lequel l'eau entraîne l'azote,
sous la forme de nitrate, dans le sol au-delà de la zone d'enracinement en
raison d'une irrigation ou de précipitations trop importantes</t>
        </is>
      </c>
      <c r="AR28" s="2" t="inlineStr">
        <is>
          <t>láisteadh níotráití</t>
        </is>
      </c>
      <c r="AS28" s="2" t="inlineStr">
        <is>
          <t>2</t>
        </is>
      </c>
      <c r="AT28" s="2" t="inlineStr">
        <is>
          <t/>
        </is>
      </c>
      <c r="AU28" t="inlineStr">
        <is>
          <t/>
        </is>
      </c>
      <c r="AV28" t="inlineStr">
        <is>
          <t/>
        </is>
      </c>
      <c r="AW28" t="inlineStr">
        <is>
          <t/>
        </is>
      </c>
      <c r="AX28" t="inlineStr">
        <is>
          <t/>
        </is>
      </c>
      <c r="AY28" t="inlineStr">
        <is>
          <t/>
        </is>
      </c>
      <c r="AZ28" t="inlineStr">
        <is>
          <t/>
        </is>
      </c>
      <c r="BA28" t="inlineStr">
        <is>
          <t/>
        </is>
      </c>
      <c r="BB28" t="inlineStr">
        <is>
          <t/>
        </is>
      </c>
      <c r="BC28" t="inlineStr">
        <is>
          <t/>
        </is>
      </c>
      <c r="BD28" s="2" t="inlineStr">
        <is>
          <t>liscivazione dell'azoto</t>
        </is>
      </c>
      <c r="BE28" s="2" t="inlineStr">
        <is>
          <t>3</t>
        </is>
      </c>
      <c r="BF28" s="2" t="inlineStr">
        <is>
          <t/>
        </is>
      </c>
      <c r="BG28" t="inlineStr">
        <is>
          <t/>
        </is>
      </c>
      <c r="BH28" s="2" t="inlineStr">
        <is>
          <t>azoto išplovimas|
nitratų išplovimas</t>
        </is>
      </c>
      <c r="BI28" s="2" t="inlineStr">
        <is>
          <t>3|
3</t>
        </is>
      </c>
      <c r="BJ28" s="2" t="inlineStr">
        <is>
          <t xml:space="preserve">|
</t>
        </is>
      </c>
      <c r="BK28" t="inlineStr">
        <is>
          <t>natūralus procesas, kai azotas, dažniausiai nitratų pavidalu, dėl perteklinio laistymo ir ar lietaus išplaunamas iš kultūrinių augalų šaknų ir patenka į požeminį vandenį</t>
        </is>
      </c>
      <c r="BL28" t="inlineStr">
        <is>
          <t/>
        </is>
      </c>
      <c r="BM28" t="inlineStr">
        <is>
          <t/>
        </is>
      </c>
      <c r="BN28" t="inlineStr">
        <is>
          <t/>
        </is>
      </c>
      <c r="BO28" t="inlineStr">
        <is>
          <t/>
        </is>
      </c>
      <c r="BP28" t="inlineStr">
        <is>
          <t/>
        </is>
      </c>
      <c r="BQ28" t="inlineStr">
        <is>
          <t/>
        </is>
      </c>
      <c r="BR28" t="inlineStr">
        <is>
          <t/>
        </is>
      </c>
      <c r="BS28" t="inlineStr">
        <is>
          <t/>
        </is>
      </c>
      <c r="BT28" s="2" t="inlineStr">
        <is>
          <t>nitraatuitspoeling</t>
        </is>
      </c>
      <c r="BU28" s="2" t="inlineStr">
        <is>
          <t>3</t>
        </is>
      </c>
      <c r="BV28" s="2" t="inlineStr">
        <is>
          <t/>
        </is>
      </c>
      <c r="BW28" t="inlineStr">
        <is>
          <t/>
        </is>
      </c>
      <c r="BX28" t="inlineStr">
        <is>
          <t/>
        </is>
      </c>
      <c r="BY28" t="inlineStr">
        <is>
          <t/>
        </is>
      </c>
      <c r="BZ28" t="inlineStr">
        <is>
          <t/>
        </is>
      </c>
      <c r="CA28" t="inlineStr">
        <is>
          <t/>
        </is>
      </c>
      <c r="CB28" s="2" t="inlineStr">
        <is>
          <t>lixiviação do azoto</t>
        </is>
      </c>
      <c r="CC28" s="2" t="inlineStr">
        <is>
          <t>3</t>
        </is>
      </c>
      <c r="CD28" s="2" t="inlineStr">
        <is>
          <t/>
        </is>
      </c>
      <c r="CE28" t="inlineStr">
        <is>
          <t/>
        </is>
      </c>
      <c r="CF28" t="inlineStr">
        <is>
          <t/>
        </is>
      </c>
      <c r="CG28" t="inlineStr">
        <is>
          <t/>
        </is>
      </c>
      <c r="CH28" t="inlineStr">
        <is>
          <t/>
        </is>
      </c>
      <c r="CI28" t="inlineStr">
        <is>
          <t/>
        </is>
      </c>
      <c r="CJ28" t="inlineStr">
        <is>
          <t/>
        </is>
      </c>
      <c r="CK28" t="inlineStr">
        <is>
          <t/>
        </is>
      </c>
      <c r="CL28" t="inlineStr">
        <is>
          <t/>
        </is>
      </c>
      <c r="CM28" t="inlineStr">
        <is>
          <t/>
        </is>
      </c>
      <c r="CN28" s="2" t="inlineStr">
        <is>
          <t>izpiranje dušika|
izpiranje nitratov|
spiranje nitratov</t>
        </is>
      </c>
      <c r="CO28" s="2" t="inlineStr">
        <is>
          <t>3|
3|
3</t>
        </is>
      </c>
      <c r="CP28" s="2" t="inlineStr">
        <is>
          <t xml:space="preserve">|
|
</t>
        </is>
      </c>
      <c r="CQ28" t="inlineStr">
        <is>
          <t/>
        </is>
      </c>
      <c r="CR28" t="inlineStr">
        <is>
          <t/>
        </is>
      </c>
      <c r="CS28" t="inlineStr">
        <is>
          <t/>
        </is>
      </c>
      <c r="CT28" t="inlineStr">
        <is>
          <t/>
        </is>
      </c>
      <c r="CU28" t="inlineStr">
        <is>
          <t/>
        </is>
      </c>
    </row>
    <row r="29">
      <c r="A29" s="1" t="str">
        <f>HYPERLINK("https://iate.europa.eu/entry/result/3628159/all", "3628159")</f>
        <v>3628159</v>
      </c>
      <c r="B29" t="inlineStr">
        <is>
          <t>ENVIRONMENT;AGRICULTURE, FORESTRY AND FISHERIES</t>
        </is>
      </c>
      <c r="C29" t="inlineStr">
        <is>
          <t>ENVIRONMENT|deterioration of the environment|pollution|water pollution;ENVIRONMENT|deterioration of the environment|pollution|water pollution|eutrophication;AGRICULTURE, FORESTRY AND FISHERIES|cultivation of agricultural land|cultivation techniques|plant health treatment</t>
        </is>
      </c>
      <c r="D29" t="inlineStr">
        <is>
          <t/>
        </is>
      </c>
      <c r="E29" t="inlineStr">
        <is>
          <t/>
        </is>
      </c>
      <c r="F29" t="inlineStr">
        <is>
          <t/>
        </is>
      </c>
      <c r="G29" t="inlineStr">
        <is>
          <t/>
        </is>
      </c>
      <c r="H29" t="inlineStr">
        <is>
          <t/>
        </is>
      </c>
      <c r="I29" t="inlineStr">
        <is>
          <t/>
        </is>
      </c>
      <c r="J29" t="inlineStr">
        <is>
          <t/>
        </is>
      </c>
      <c r="K29" t="inlineStr">
        <is>
          <t/>
        </is>
      </c>
      <c r="L29" s="2" t="inlineStr">
        <is>
          <t>nitratudvaskning</t>
        </is>
      </c>
      <c r="M29" s="2" t="inlineStr">
        <is>
          <t>3</t>
        </is>
      </c>
      <c r="N29" s="2" t="inlineStr">
        <is>
          <t/>
        </is>
      </c>
      <c r="O29" t="inlineStr">
        <is>
          <t>proces, hvorved nitrat, fortrinsvis fra gødningsstoffer, udvaskes i grundvandet, så vandkvaliteten forringes</t>
        </is>
      </c>
      <c r="P29" s="2" t="inlineStr">
        <is>
          <t>Stickstoffabfluss</t>
        </is>
      </c>
      <c r="Q29" s="2" t="inlineStr">
        <is>
          <t>3</t>
        </is>
      </c>
      <c r="R29" s="2" t="inlineStr">
        <is>
          <t/>
        </is>
      </c>
      <c r="S29" t="inlineStr">
        <is>
          <t>Eindringen von Stickstoff
(meist aus Düngemitteln) in Gewässer, wodurch deren Qualität beeinträchtigt
wird</t>
        </is>
      </c>
      <c r="T29" s="2" t="inlineStr">
        <is>
          <t>απορροή αζώτου</t>
        </is>
      </c>
      <c r="U29" s="2" t="inlineStr">
        <is>
          <t>3</t>
        </is>
      </c>
      <c r="V29" s="2" t="inlineStr">
        <is>
          <t/>
        </is>
      </c>
      <c r="W29" t="inlineStr">
        <is>
          <t/>
        </is>
      </c>
      <c r="X29" s="2" t="inlineStr">
        <is>
          <t>nitrogen run-off</t>
        </is>
      </c>
      <c r="Y29" s="2" t="inlineStr">
        <is>
          <t>3</t>
        </is>
      </c>
      <c r="Z29" s="2" t="inlineStr">
        <is>
          <t/>
        </is>
      </c>
      <c r="AA29" t="inlineStr">
        <is>
          <t>process by which nitrogen, mainly coming from fertilizers, gets into water bodies, harming water quality and causing excessive algae growth</t>
        </is>
      </c>
      <c r="AB29" t="inlineStr">
        <is>
          <t/>
        </is>
      </c>
      <c r="AC29" t="inlineStr">
        <is>
          <t/>
        </is>
      </c>
      <c r="AD29" t="inlineStr">
        <is>
          <t/>
        </is>
      </c>
      <c r="AE29" t="inlineStr">
        <is>
          <t/>
        </is>
      </c>
      <c r="AF29" s="2" t="inlineStr">
        <is>
          <t>lämmastiku äravool</t>
        </is>
      </c>
      <c r="AG29" s="2" t="inlineStr">
        <is>
          <t>2</t>
        </is>
      </c>
      <c r="AH29" s="2" t="inlineStr">
        <is>
          <t>proposed</t>
        </is>
      </c>
      <c r="AI29" t="inlineStr">
        <is>
          <t>protsess, mille käigus peamiselt väetistest pärinev lämmastik sattub veekogudesse, kahjustades vee kvaliteeti ja põhjustades vetikate vohamist</t>
        </is>
      </c>
      <c r="AJ29" t="inlineStr">
        <is>
          <t/>
        </is>
      </c>
      <c r="AK29" t="inlineStr">
        <is>
          <t/>
        </is>
      </c>
      <c r="AL29" t="inlineStr">
        <is>
          <t/>
        </is>
      </c>
      <c r="AM29" t="inlineStr">
        <is>
          <t/>
        </is>
      </c>
      <c r="AN29" s="2" t="inlineStr">
        <is>
          <t>ruissellement de l'azote</t>
        </is>
      </c>
      <c r="AO29" s="2" t="inlineStr">
        <is>
          <t>3</t>
        </is>
      </c>
      <c r="AP29" s="2" t="inlineStr">
        <is>
          <t/>
        </is>
      </c>
      <c r="AQ29" t="inlineStr">
        <is>
          <t>processus par lequel l’azote contenu dans les sols, et principalement issu des engrais, est entraîné par les eaux de ruissellement dans les cours d'eau, les lacs et les océans</t>
        </is>
      </c>
      <c r="AR29" s="2" t="inlineStr">
        <is>
          <t>rith chun srutha níotráití</t>
        </is>
      </c>
      <c r="AS29" s="2" t="inlineStr">
        <is>
          <t>2</t>
        </is>
      </c>
      <c r="AT29" s="2" t="inlineStr">
        <is>
          <t/>
        </is>
      </c>
      <c r="AU29" t="inlineStr">
        <is>
          <t/>
        </is>
      </c>
      <c r="AV29" t="inlineStr">
        <is>
          <t/>
        </is>
      </c>
      <c r="AW29" t="inlineStr">
        <is>
          <t/>
        </is>
      </c>
      <c r="AX29" t="inlineStr">
        <is>
          <t/>
        </is>
      </c>
      <c r="AY29" t="inlineStr">
        <is>
          <t/>
        </is>
      </c>
      <c r="AZ29" t="inlineStr">
        <is>
          <t/>
        </is>
      </c>
      <c r="BA29" t="inlineStr">
        <is>
          <t/>
        </is>
      </c>
      <c r="BB29" t="inlineStr">
        <is>
          <t/>
        </is>
      </c>
      <c r="BC29" t="inlineStr">
        <is>
          <t/>
        </is>
      </c>
      <c r="BD29" t="inlineStr">
        <is>
          <t/>
        </is>
      </c>
      <c r="BE29" t="inlineStr">
        <is>
          <t/>
        </is>
      </c>
      <c r="BF29" t="inlineStr">
        <is>
          <t/>
        </is>
      </c>
      <c r="BG29" t="inlineStr">
        <is>
          <t/>
        </is>
      </c>
      <c r="BH29" s="2" t="inlineStr">
        <is>
          <t>azoto nutekėjimas</t>
        </is>
      </c>
      <c r="BI29" s="2" t="inlineStr">
        <is>
          <t>3</t>
        </is>
      </c>
      <c r="BJ29" s="2" t="inlineStr">
        <is>
          <t/>
        </is>
      </c>
      <c r="BK29" t="inlineStr">
        <is>
          <t>žalingas gamtai azoto patekimas į vandens telkinius, dažniausiai atsirandantis dėl azoto trąšų naudojimo</t>
        </is>
      </c>
      <c r="BL29" t="inlineStr">
        <is>
          <t/>
        </is>
      </c>
      <c r="BM29" t="inlineStr">
        <is>
          <t/>
        </is>
      </c>
      <c r="BN29" t="inlineStr">
        <is>
          <t/>
        </is>
      </c>
      <c r="BO29" t="inlineStr">
        <is>
          <t/>
        </is>
      </c>
      <c r="BP29" t="inlineStr">
        <is>
          <t/>
        </is>
      </c>
      <c r="BQ29" t="inlineStr">
        <is>
          <t/>
        </is>
      </c>
      <c r="BR29" t="inlineStr">
        <is>
          <t/>
        </is>
      </c>
      <c r="BS29" t="inlineStr">
        <is>
          <t/>
        </is>
      </c>
      <c r="BT29" t="inlineStr">
        <is>
          <t/>
        </is>
      </c>
      <c r="BU29" t="inlineStr">
        <is>
          <t/>
        </is>
      </c>
      <c r="BV29" t="inlineStr">
        <is>
          <t/>
        </is>
      </c>
      <c r="BW29" t="inlineStr">
        <is>
          <t/>
        </is>
      </c>
      <c r="BX29" t="inlineStr">
        <is>
          <t/>
        </is>
      </c>
      <c r="BY29" t="inlineStr">
        <is>
          <t/>
        </is>
      </c>
      <c r="BZ29" t="inlineStr">
        <is>
          <t/>
        </is>
      </c>
      <c r="CA29" t="inlineStr">
        <is>
          <t/>
        </is>
      </c>
      <c r="CB29" t="inlineStr">
        <is>
          <t/>
        </is>
      </c>
      <c r="CC29" t="inlineStr">
        <is>
          <t/>
        </is>
      </c>
      <c r="CD29" t="inlineStr">
        <is>
          <t/>
        </is>
      </c>
      <c r="CE29" t="inlineStr">
        <is>
          <t/>
        </is>
      </c>
      <c r="CF29" t="inlineStr">
        <is>
          <t/>
        </is>
      </c>
      <c r="CG29" t="inlineStr">
        <is>
          <t/>
        </is>
      </c>
      <c r="CH29" t="inlineStr">
        <is>
          <t/>
        </is>
      </c>
      <c r="CI29" t="inlineStr">
        <is>
          <t/>
        </is>
      </c>
      <c r="CJ29" t="inlineStr">
        <is>
          <t/>
        </is>
      </c>
      <c r="CK29" t="inlineStr">
        <is>
          <t/>
        </is>
      </c>
      <c r="CL29" t="inlineStr">
        <is>
          <t/>
        </is>
      </c>
      <c r="CM29" t="inlineStr">
        <is>
          <t/>
        </is>
      </c>
      <c r="CN29" s="2" t="inlineStr">
        <is>
          <t>odtekanje dušika</t>
        </is>
      </c>
      <c r="CO29" s="2" t="inlineStr">
        <is>
          <t>3</t>
        </is>
      </c>
      <c r="CP29" s="2" t="inlineStr">
        <is>
          <t/>
        </is>
      </c>
      <c r="CQ29" t="inlineStr">
        <is>
          <t/>
        </is>
      </c>
      <c r="CR29" t="inlineStr">
        <is>
          <t/>
        </is>
      </c>
      <c r="CS29" t="inlineStr">
        <is>
          <t/>
        </is>
      </c>
      <c r="CT29" t="inlineStr">
        <is>
          <t/>
        </is>
      </c>
      <c r="CU29" t="inlineStr">
        <is>
          <t/>
        </is>
      </c>
    </row>
    <row r="30">
      <c r="A30" s="1" t="str">
        <f>HYPERLINK("https://iate.europa.eu/entry/result/3576853/all", "3576853")</f>
        <v>3576853</v>
      </c>
      <c r="B30" t="inlineStr">
        <is>
          <t>PRODUCTION, TECHNOLOGY AND RESEARCH;EUROPEAN UNION</t>
        </is>
      </c>
      <c r="C30" t="inlineStr">
        <is>
          <t>PRODUCTION, TECHNOLOGY AND RESEARCH|research and intellectual property;EUROPEAN UNION|EU finance</t>
        </is>
      </c>
      <c r="D30" s="2" t="inlineStr">
        <is>
          <t>поощрителна награда|
стимулираща награда</t>
        </is>
      </c>
      <c r="E30" s="2" t="inlineStr">
        <is>
          <t>2|
3</t>
        </is>
      </c>
      <c r="F30" s="2" t="inlineStr">
        <is>
          <t xml:space="preserve">|
</t>
        </is>
      </c>
      <c r="G30" t="inlineStr">
        <is>
          <t>награда, чрез която се стимулират инвестициите в определена посока, като се определя цел преди извършването на работата</t>
        </is>
      </c>
      <c r="H30" s="2" t="inlineStr">
        <is>
          <t>motivační cena</t>
        </is>
      </c>
      <c r="I30" s="2" t="inlineStr">
        <is>
          <t>3</t>
        </is>
      </c>
      <c r="J30" s="2" t="inlineStr">
        <is>
          <t/>
        </is>
      </c>
      <c r="K30" t="inlineStr">
        <is>
          <t/>
        </is>
      </c>
      <c r="L30" s="2" t="inlineStr">
        <is>
          <t>incitamentspris|
motivationspris|
udfordringspris</t>
        </is>
      </c>
      <c r="M30" s="2" t="inlineStr">
        <is>
          <t>3|
3|
3</t>
        </is>
      </c>
      <c r="N30" s="2" t="inlineStr">
        <is>
          <t xml:space="preserve">|
|
</t>
        </is>
      </c>
      <c r="O30" t="inlineStr">
        <is>
          <t/>
        </is>
      </c>
      <c r="P30" s="2" t="inlineStr">
        <is>
          <t>Anreizpreis</t>
        </is>
      </c>
      <c r="Q30" s="2" t="inlineStr">
        <is>
          <t>3</t>
        </is>
      </c>
      <c r="R30" s="2" t="inlineStr">
        <is>
          <t/>
        </is>
      </c>
      <c r="S30" t="inlineStr">
        <is>
          <t/>
        </is>
      </c>
      <c r="T30" s="2" t="inlineStr">
        <is>
          <t>βραβείο αντιμετώπισης προκλήσεων</t>
        </is>
      </c>
      <c r="U30" s="2" t="inlineStr">
        <is>
          <t>3</t>
        </is>
      </c>
      <c r="V30" s="2" t="inlineStr">
        <is>
          <t/>
        </is>
      </c>
      <c r="W30" t="inlineStr">
        <is>
          <t/>
        </is>
      </c>
      <c r="X30" s="2" t="inlineStr">
        <is>
          <t>inducement prize|
challenge prize</t>
        </is>
      </c>
      <c r="Y30" s="2" t="inlineStr">
        <is>
          <t>3|
3</t>
        </is>
      </c>
      <c r="Z30" s="2" t="inlineStr">
        <is>
          <t xml:space="preserve">|
</t>
        </is>
      </c>
      <c r="AA30" t="inlineStr">
        <is>
          <t>cash prize awarded for the accomplishment of a feat, usually a solution to an issue</t>
        </is>
      </c>
      <c r="AB30" t="inlineStr">
        <is>
          <t/>
        </is>
      </c>
      <c r="AC30" t="inlineStr">
        <is>
          <t/>
        </is>
      </c>
      <c r="AD30" t="inlineStr">
        <is>
          <t/>
        </is>
      </c>
      <c r="AE30" t="inlineStr">
        <is>
          <t/>
        </is>
      </c>
      <c r="AF30" s="2" t="inlineStr">
        <is>
          <t>ergutusauhind</t>
        </is>
      </c>
      <c r="AG30" s="2" t="inlineStr">
        <is>
          <t>3</t>
        </is>
      </c>
      <c r="AH30" s="2" t="inlineStr">
        <is>
          <t/>
        </is>
      </c>
      <c r="AI30" t="inlineStr">
        <is>
          <t/>
        </is>
      </c>
      <c r="AJ30" s="2" t="inlineStr">
        <is>
          <t>kannustuspalkinto|
haastekilpailu</t>
        </is>
      </c>
      <c r="AK30" s="2" t="inlineStr">
        <is>
          <t>3|
3</t>
        </is>
      </c>
      <c r="AL30" s="2" t="inlineStr">
        <is>
          <t xml:space="preserve">|
</t>
        </is>
      </c>
      <c r="AM30" t="inlineStr">
        <is>
          <t>kilpailu, jossa etsitään ratkaisuja tai ideoita esimerkiksi yhteiskunnallisiin haasteisiin tai uusia keksintöjä ja teknologioita</t>
        </is>
      </c>
      <c r="AN30" s="2" t="inlineStr">
        <is>
          <t>prix d'incitation</t>
        </is>
      </c>
      <c r="AO30" s="2" t="inlineStr">
        <is>
          <t>3</t>
        </is>
      </c>
      <c r="AP30" s="2" t="inlineStr">
        <is>
          <t/>
        </is>
      </c>
      <c r="AQ30" t="inlineStr">
        <is>
          <t>prix qui a pour but d'orienter l’investissement dans une direction particulière, en indiquant une cible avant la réalisation des travaux correspondants</t>
        </is>
      </c>
      <c r="AR30" s="2" t="inlineStr">
        <is>
          <t>duais dreasachta</t>
        </is>
      </c>
      <c r="AS30" s="2" t="inlineStr">
        <is>
          <t>3</t>
        </is>
      </c>
      <c r="AT30" s="2" t="inlineStr">
        <is>
          <t/>
        </is>
      </c>
      <c r="AU30" t="inlineStr">
        <is>
          <t/>
        </is>
      </c>
      <c r="AV30" s="2" t="inlineStr">
        <is>
          <t>motivacijska nagrada</t>
        </is>
      </c>
      <c r="AW30" s="2" t="inlineStr">
        <is>
          <t>3</t>
        </is>
      </c>
      <c r="AX30" s="2" t="inlineStr">
        <is>
          <t/>
        </is>
      </c>
      <c r="AY30" t="inlineStr">
        <is>
          <t/>
        </is>
      </c>
      <c r="AZ30" s="2" t="inlineStr">
        <is>
          <t>ösztönző pénzdíj</t>
        </is>
      </c>
      <c r="BA30" s="2" t="inlineStr">
        <is>
          <t>3</t>
        </is>
      </c>
      <c r="BB30" s="2" t="inlineStr">
        <is>
          <t/>
        </is>
      </c>
      <c r="BC30" t="inlineStr">
        <is>
          <t>teljesítményre, innovációs megoldásokba történő beruházásra ösztönző díj</t>
        </is>
      </c>
      <c r="BD30" s="2" t="inlineStr">
        <is>
          <t>premio di incentivo</t>
        </is>
      </c>
      <c r="BE30" s="2" t="inlineStr">
        <is>
          <t>3</t>
        </is>
      </c>
      <c r="BF30" s="2" t="inlineStr">
        <is>
          <t/>
        </is>
      </c>
      <c r="BG30" t="inlineStr">
        <is>
          <t>premio volto a stimolare investimenti in una determinata direzione, specificando un obiettivo prima dell’esecuzione del lavoro</t>
        </is>
      </c>
      <c r="BH30" s="2" t="inlineStr">
        <is>
          <t>skatinamasis apdovanojimas</t>
        </is>
      </c>
      <c r="BI30" s="2" t="inlineStr">
        <is>
          <t>3</t>
        </is>
      </c>
      <c r="BJ30" s="2" t="inlineStr">
        <is>
          <t/>
        </is>
      </c>
      <c r="BK30" t="inlineStr">
        <is>
          <t>apdovanojimas, kuriuo siekiama paskatinti investicijas į tam tikrą sritį, prieš darbo pradžią nurodant siektiną reikšmę</t>
        </is>
      </c>
      <c r="BL30" s="2" t="inlineStr">
        <is>
          <t>veicināšanas balva</t>
        </is>
      </c>
      <c r="BM30" s="2" t="inlineStr">
        <is>
          <t>2</t>
        </is>
      </c>
      <c r="BN30" s="2" t="inlineStr">
        <is>
          <t/>
        </is>
      </c>
      <c r="BO30" t="inlineStr">
        <is>
          <t/>
        </is>
      </c>
      <c r="BP30" s="2" t="inlineStr">
        <is>
          <t>premju ta' inċentiv</t>
        </is>
      </c>
      <c r="BQ30" s="2" t="inlineStr">
        <is>
          <t>3</t>
        </is>
      </c>
      <c r="BR30" s="2" t="inlineStr">
        <is>
          <t/>
        </is>
      </c>
      <c r="BS30" t="inlineStr">
        <is>
          <t>premju mogħti biex jixpruna l-investiment f'direzzjoni partikolari, billi tiġi speċifikata mira qabel il-prestazzjoni tal-ħidma</t>
        </is>
      </c>
      <c r="BT30" s="2" t="inlineStr">
        <is>
          <t>motivatieprijs|
aanmoedigingsprijs</t>
        </is>
      </c>
      <c r="BU30" s="2" t="inlineStr">
        <is>
          <t>2|
3</t>
        </is>
      </c>
      <c r="BV30" s="2" t="inlineStr">
        <is>
          <t xml:space="preserve">|
</t>
        </is>
      </c>
      <c r="BW30" t="inlineStr">
        <is>
          <t>prijs om investeringen in een bepaalde richting aan te moedigen, door vóór de uitvoering van de werkzaamheden een doel vast te stellen</t>
        </is>
      </c>
      <c r="BX30" s="2" t="inlineStr">
        <is>
          <t>nagroda motywacyjna</t>
        </is>
      </c>
      <c r="BY30" s="2" t="inlineStr">
        <is>
          <t>3</t>
        </is>
      </c>
      <c r="BZ30" s="2" t="inlineStr">
        <is>
          <t/>
        </is>
      </c>
      <c r="CA30" t="inlineStr">
        <is>
          <t/>
        </is>
      </c>
      <c r="CB30" s="2" t="inlineStr">
        <is>
          <t>prémio de incentivo</t>
        </is>
      </c>
      <c r="CC30" s="2" t="inlineStr">
        <is>
          <t>3</t>
        </is>
      </c>
      <c r="CD30" s="2" t="inlineStr">
        <is>
          <t/>
        </is>
      </c>
      <c r="CE30" t="inlineStr">
        <is>
          <t/>
        </is>
      </c>
      <c r="CF30" s="2" t="inlineStr">
        <is>
          <t>premiu de stimulare</t>
        </is>
      </c>
      <c r="CG30" s="2" t="inlineStr">
        <is>
          <t>3</t>
        </is>
      </c>
      <c r="CH30" s="2" t="inlineStr">
        <is>
          <t/>
        </is>
      </c>
      <c r="CI30" t="inlineStr">
        <is>
          <t>premiu acordat câștigătorului unui concurs pentru găsirea unei soluții la o problemă predefinită</t>
        </is>
      </c>
      <c r="CJ30" s="2" t="inlineStr">
        <is>
          <t>motivačné ocenenie</t>
        </is>
      </c>
      <c r="CK30" s="2" t="inlineStr">
        <is>
          <t>3</t>
        </is>
      </c>
      <c r="CL30" s="2" t="inlineStr">
        <is>
          <t/>
        </is>
      </c>
      <c r="CM30" t="inlineStr">
        <is>
          <t/>
        </is>
      </c>
      <c r="CN30" s="2" t="inlineStr">
        <is>
          <t>motivacijska nagrada</t>
        </is>
      </c>
      <c r="CO30" s="2" t="inlineStr">
        <is>
          <t>3</t>
        </is>
      </c>
      <c r="CP30" s="2" t="inlineStr">
        <is>
          <t/>
        </is>
      </c>
      <c r="CQ30" t="inlineStr">
        <is>
          <t/>
        </is>
      </c>
      <c r="CR30" s="2" t="inlineStr">
        <is>
          <t>innovationstävling|
pristävling</t>
        </is>
      </c>
      <c r="CS30" s="2" t="inlineStr">
        <is>
          <t>3|
3</t>
        </is>
      </c>
      <c r="CT30" s="2" t="inlineStr">
        <is>
          <t xml:space="preserve">|
</t>
        </is>
      </c>
      <c r="CU30" t="inlineStr">
        <is>
          <t>tävling som belönar den som tar fram den bästa lösningen av en på förhand angiven utmaning</t>
        </is>
      </c>
    </row>
    <row r="31">
      <c r="A31" s="1" t="str">
        <f>HYPERLINK("https://iate.europa.eu/entry/result/3623508/all", "3623508")</f>
        <v>3623508</v>
      </c>
      <c r="B31" t="inlineStr">
        <is>
          <t>ECONOMICS;BUSINESS AND COMPETITION;SCIENCE</t>
        </is>
      </c>
      <c r="C31" t="inlineStr">
        <is>
          <t>ECONOMICS|economic structure|economy|knowledge economy;BUSINESS AND COMPETITION|management|management|knowledge management;SCIENCE|humanities|social sciences|linguistics</t>
        </is>
      </c>
      <c r="D31" t="inlineStr">
        <is>
          <t/>
        </is>
      </c>
      <c r="E31" t="inlineStr">
        <is>
          <t/>
        </is>
      </c>
      <c r="F31" t="inlineStr">
        <is>
          <t/>
        </is>
      </c>
      <c r="G31" t="inlineStr">
        <is>
          <t/>
        </is>
      </c>
      <c r="H31" s="2" t="inlineStr">
        <is>
          <t>veřejná mnohojazyčná infrastruktura pro správu znalostí pro účely jednotného digitálního trhu|
PMKI</t>
        </is>
      </c>
      <c r="I31" s="2" t="inlineStr">
        <is>
          <t>2|
2</t>
        </is>
      </c>
      <c r="J31" s="2" t="inlineStr">
        <is>
          <t xml:space="preserve">|
</t>
        </is>
      </c>
      <c r="K31" t="inlineStr">
        <is>
          <t>infrastruktura zaměřená na podporu orgánů veřejné správy EU při vytváření služeb, které můžou být přístupné a sdílené bez ohledu na skutečně používaný jazyk, a aby mohly malé a střední podniky přeshraničně prodávat výrobky a služby na jednotném digitálním trhu</t>
        </is>
      </c>
      <c r="L31" t="inlineStr">
        <is>
          <t/>
        </is>
      </c>
      <c r="M31" t="inlineStr">
        <is>
          <t/>
        </is>
      </c>
      <c r="N31" t="inlineStr">
        <is>
          <t/>
        </is>
      </c>
      <c r="O31" t="inlineStr">
        <is>
          <t/>
        </is>
      </c>
      <c r="P31" s="2" t="inlineStr">
        <is>
          <t>Öffentliche Infrastruktur für das mehrsprachige Wissensmanagement zur Förderung des digitalen Binnenmarktes|
PMKI</t>
        </is>
      </c>
      <c r="Q31" s="2" t="inlineStr">
        <is>
          <t>3|
3</t>
        </is>
      </c>
      <c r="R31" s="2" t="inlineStr">
        <is>
          <t xml:space="preserve">|
</t>
        </is>
      </c>
      <c r="S31" t="inlineStr">
        <is>
          <t/>
        </is>
      </c>
      <c r="T31" s="2" t="inlineStr">
        <is>
          <t>PMKI|
δημόσια πολυγλωσσική υποδομή διαχείρισης γνώσεων για την ψηφιακή ενιαία αγορά</t>
        </is>
      </c>
      <c r="U31" s="2" t="inlineStr">
        <is>
          <t>3|
3</t>
        </is>
      </c>
      <c r="V31" s="2" t="inlineStr">
        <is>
          <t xml:space="preserve">|
</t>
        </is>
      </c>
      <c r="W31" t="inlineStr">
        <is>
          <t>υποδομή που αποσκοπεί στη στήριξη των δημόσιων διοικήσεων της ΕΕ για τη δημιουργία υπηρεσιών που μπορούν να είναι προσβάσιμες και κοινές, ανεξάρτητα από τη γλώσσα που χρησιμοποιείται πραγματικά, καθώς και στην παροχή στις ΜΜΕ της δυνατότητας να πωλούν αγαθά και υπηρεσίες σε διασυνοριακό επίπεδο σε μια ψηφιακή ενιαία αγορά</t>
        </is>
      </c>
      <c r="X31" s="2" t="inlineStr">
        <is>
          <t>public multilingual knowledge management infrastructure for the Digital Single Market|
PMKI</t>
        </is>
      </c>
      <c r="Y31" s="2" t="inlineStr">
        <is>
          <t>3|
3</t>
        </is>
      </c>
      <c r="Z31" s="2" t="inlineStr">
        <is>
          <t xml:space="preserve">|
</t>
        </is>
      </c>
      <c r="AA31" t="inlineStr">
        <is>
          <t>infrastructure aimed at supporting EU public administrations in creating services that can be accessible and shareable regardless of the language actually used, as well as allowing SMEs to sell goods and service cross-border in a Digital Single Market</t>
        </is>
      </c>
      <c r="AB31" s="2" t="inlineStr">
        <is>
          <t>infraestructura pública multilingüe de gestión de conocimientos para el mercado único digital</t>
        </is>
      </c>
      <c r="AC31" s="2" t="inlineStr">
        <is>
          <t>3</t>
        </is>
      </c>
      <c r="AD31" s="2" t="inlineStr">
        <is>
          <t/>
        </is>
      </c>
      <c r="AE31" t="inlineStr">
        <is>
          <t>Infraestructura destinada a apoyar a las administraciones públicas de la Unión en la creación de servicios que puedan ser accesibles y se puedan compartir independientemente del idioma empleado, y que permitan a las pymes el comercio transfronterizo de bienes y servicios en un mercado único digital.</t>
        </is>
      </c>
      <c r="AF31" s="2" t="inlineStr">
        <is>
          <t>digitaalse ühtse turu avaliku ja mitmekeelse teadmushalduse taristu</t>
        </is>
      </c>
      <c r="AG31" s="2" t="inlineStr">
        <is>
          <t>2</t>
        </is>
      </c>
      <c r="AH31" s="2" t="inlineStr">
        <is>
          <t/>
        </is>
      </c>
      <c r="AI31" t="inlineStr">
        <is>
          <t>taristu, mille eesmärk on aidata ELi avaliku sektori haldusasutustel luua teenuseid, mis on kasutatavast keelest sõltumata ligipääsetavad ja jagatavad ning võimaldada VKE-del müüa digitaalsel ühtsel turul piiriüleselt kaupu ja teenuseid</t>
        </is>
      </c>
      <c r="AJ31" s="2" t="inlineStr">
        <is>
          <t>public multilingual knowledge management infrastructure for the Digital Single Market|
PMKI</t>
        </is>
      </c>
      <c r="AK31" s="2" t="inlineStr">
        <is>
          <t>3|
3</t>
        </is>
      </c>
      <c r="AL31" s="2" t="inlineStr">
        <is>
          <t xml:space="preserve">|
</t>
        </is>
      </c>
      <c r="AM31" t="inlineStr">
        <is>
          <t/>
        </is>
      </c>
      <c r="AN31" t="inlineStr">
        <is>
          <t/>
        </is>
      </c>
      <c r="AO31" t="inlineStr">
        <is>
          <t/>
        </is>
      </c>
      <c r="AP31" t="inlineStr">
        <is>
          <t/>
        </is>
      </c>
      <c r="AQ31" t="inlineStr">
        <is>
          <t/>
        </is>
      </c>
      <c r="AR31" t="inlineStr">
        <is>
          <t/>
        </is>
      </c>
      <c r="AS31" t="inlineStr">
        <is>
          <t/>
        </is>
      </c>
      <c r="AT31" t="inlineStr">
        <is>
          <t/>
        </is>
      </c>
      <c r="AU31" t="inlineStr">
        <is>
          <t/>
        </is>
      </c>
      <c r="AV31" s="2" t="inlineStr">
        <is>
          <t>javna višejezična infrastruktura za upravljanje znanjem za projekt jedinstvenog digitalnog tržišta</t>
        </is>
      </c>
      <c r="AW31" s="2" t="inlineStr">
        <is>
          <t>3</t>
        </is>
      </c>
      <c r="AX31" s="2" t="inlineStr">
        <is>
          <t/>
        </is>
      </c>
      <c r="AY31" t="inlineStr">
        <is>
          <t/>
        </is>
      </c>
      <c r="AZ31" t="inlineStr">
        <is>
          <t/>
        </is>
      </c>
      <c r="BA31" t="inlineStr">
        <is>
          <t/>
        </is>
      </c>
      <c r="BB31" t="inlineStr">
        <is>
          <t/>
        </is>
      </c>
      <c r="BC31" t="inlineStr">
        <is>
          <t/>
        </is>
      </c>
      <c r="BD31" s="2" t="inlineStr">
        <is>
          <t>quadro dell'infrastruttura pubblica di gestione delle conoscenze multilingue per il progetto del mercato unico digitale|
PMKI</t>
        </is>
      </c>
      <c r="BE31" s="2" t="inlineStr">
        <is>
          <t>2|
2</t>
        </is>
      </c>
      <c r="BF31" s="2" t="inlineStr">
        <is>
          <t xml:space="preserve">|
</t>
        </is>
      </c>
      <c r="BG31" t="inlineStr">
        <is>
          <t>infrastruttura volta
a sostenere le amministrazioni pubbliche dell’UE nel creare servizi accessibili
e condivisibili indipendentemente dalla lingua utilizzata che consente inoltre
alle PMI di vendere merci e servizi a livello transfrontaliero nel mercato
unico digitale</t>
        </is>
      </c>
      <c r="BH31" s="2" t="inlineStr">
        <is>
          <t>bendrajai skaitmeninei rinkai skirta viešoji daugiakalbių žinių valdymo infrastruktūra</t>
        </is>
      </c>
      <c r="BI31" s="2" t="inlineStr">
        <is>
          <t>2</t>
        </is>
      </c>
      <c r="BJ31" s="2" t="inlineStr">
        <is>
          <t/>
        </is>
      </c>
      <c r="BK31" t="inlineStr">
        <is>
          <t>infrastruktūra, kurioje peržengiant kalbos barjerą būtų kuriami daugiakalbių žinių ištekliai ir naudojami siūlant novatoriškus vartotojų produktus ir paslaugas</t>
        </is>
      </c>
      <c r="BL31" s="2" t="inlineStr">
        <is>
          <t>publiska daudzvalodu zināšanu pārvaldības infrastruktūra digitālajam vienotajam tirgum</t>
        </is>
      </c>
      <c r="BM31" s="2" t="inlineStr">
        <is>
          <t>2</t>
        </is>
      </c>
      <c r="BN31" s="2" t="inlineStr">
        <is>
          <t/>
        </is>
      </c>
      <c r="BO31" t="inlineStr">
        <is>
          <t>infrastruktūra, ar kuru paredzēts atbalstīt ES publiskās pārvaldes iestādes tādu pakalpojumu izveidē, kas ir pieejami un kopīgojami neatkarīgi no faktiski izmantotās valodas, kā arī ļaut MVU pārrobežu mērogā digitālajā vienotajā tirgū pārdot savus preces un pakalpojumus</t>
        </is>
      </c>
      <c r="BP31" s="2" t="inlineStr">
        <is>
          <t>PMKI|
Infrastruttura tal-ġestjoni tal-għarfien multilingwi pubbliku għas-Suq Uniku Diġitali</t>
        </is>
      </c>
      <c r="BQ31" s="2" t="inlineStr">
        <is>
          <t>3|
3</t>
        </is>
      </c>
      <c r="BR31" s="2" t="inlineStr">
        <is>
          <t xml:space="preserve">|
</t>
        </is>
      </c>
      <c r="BS31" t="inlineStr">
        <is>
          <t/>
        </is>
      </c>
      <c r="BT31" s="2" t="inlineStr">
        <is>
          <t>openbare meertalige infrastructuur voor kennisbeheer voor de digitale eengemaakte markt|
PMKI</t>
        </is>
      </c>
      <c r="BU31" s="2" t="inlineStr">
        <is>
          <t>3|
3</t>
        </is>
      </c>
      <c r="BV31" s="2" t="inlineStr">
        <is>
          <t xml:space="preserve">|
</t>
        </is>
      </c>
      <c r="BW31" t="inlineStr">
        <is>
          <t>infrastructuur
 die bedoeld is om overheidsdiensten in de EU te ondersteunen bij het creëren
 van diensten die toegankelijk zijn en gedeeld kunnen worden ongeacht de
 gebruikte taal, alsook om kmo’s in staat te stellen goederen en diensten over
 de grenzen heen te verkopen in een digitale eengemaakte markt</t>
        </is>
      </c>
      <c r="BX31" s="2" t="inlineStr">
        <is>
          <t>PMKI|
publiczna wielojęzyczna infrastruktura zarządzania wiedzą na potrzeby jednolitego rynku cyfrowego</t>
        </is>
      </c>
      <c r="BY31" s="2" t="inlineStr">
        <is>
          <t>3|
3</t>
        </is>
      </c>
      <c r="BZ31" s="2" t="inlineStr">
        <is>
          <t xml:space="preserve">|
</t>
        </is>
      </c>
      <c r="CA31" t="inlineStr">
        <is>
          <t>infrastruktura wspierająca organy administracji publicznej w UE w tworzeniu usług dostepnych językowo, a także umożliwiająca MŚP transgraniczną sprzedaż towarów i usług na jednolitym cyfrowym rynku</t>
        </is>
      </c>
      <c r="CB31" s="2" t="inlineStr">
        <is>
          <t>Infraestrutura Pública Multilingue de Gestão do Conhecimento para o Mercado Único Digital</t>
        </is>
      </c>
      <c r="CC31" s="2" t="inlineStr">
        <is>
          <t>3</t>
        </is>
      </c>
      <c r="CD31" s="2" t="inlineStr">
        <is>
          <t/>
        </is>
      </c>
      <c r="CE31" t="inlineStr">
        <is>
          <t/>
        </is>
      </c>
      <c r="CF31" t="inlineStr">
        <is>
          <t/>
        </is>
      </c>
      <c r="CG31" t="inlineStr">
        <is>
          <t/>
        </is>
      </c>
      <c r="CH31" t="inlineStr">
        <is>
          <t/>
        </is>
      </c>
      <c r="CI31" t="inlineStr">
        <is>
          <t/>
        </is>
      </c>
      <c r="CJ31" s="2" t="inlineStr">
        <is>
          <t>verejná viacjazyčná infraštruktúra riadenia znalostí pre potreby jednotného digitálneho trhu|
PMKI</t>
        </is>
      </c>
      <c r="CK31" s="2" t="inlineStr">
        <is>
          <t>3|
3</t>
        </is>
      </c>
      <c r="CL31" s="2" t="inlineStr">
        <is>
          <t xml:space="preserve">|
</t>
        </is>
      </c>
      <c r="CM31" t="inlineStr">
        <is>
          <t>infraštruktúra zameraná na podporu orgánov verejnej správy v EÚ pri vytváraní služieb, ktoré môžu byť prístupné a zdieľané bez ohľadu na skutočne používaný jazyk, a aby mohli malé a stredné podniky predávať tovar a služby cezhranične na jednotnom digitálnom trhu</t>
        </is>
      </c>
      <c r="CN31" s="2" t="inlineStr">
        <is>
          <t>javna infrastruktura za večjezično upravljanje znanja za digitalni enotni trg</t>
        </is>
      </c>
      <c r="CO31" s="2" t="inlineStr">
        <is>
          <t>3</t>
        </is>
      </c>
      <c r="CP31" s="2" t="inlineStr">
        <is>
          <t/>
        </is>
      </c>
      <c r="CQ31" t="inlineStr">
        <is>
          <t/>
        </is>
      </c>
      <c r="CR31" s="2" t="inlineStr">
        <is>
          <t>offentlig infrastruktur för flerspråkig kunskapshantering för den digitala inre marknaden</t>
        </is>
      </c>
      <c r="CS31" s="2" t="inlineStr">
        <is>
          <t>3</t>
        </is>
      </c>
      <c r="CT31" s="2" t="inlineStr">
        <is>
          <t/>
        </is>
      </c>
      <c r="CU31" t="inlineStr">
        <is>
          <t/>
        </is>
      </c>
    </row>
    <row r="32">
      <c r="A32" s="1" t="str">
        <f>HYPERLINK("https://iate.europa.eu/entry/result/3628113/all", "3628113")</f>
        <v>3628113</v>
      </c>
      <c r="B32" t="inlineStr">
        <is>
          <t>LAW;EDUCATION AND COMMUNICATIONS</t>
        </is>
      </c>
      <c r="C32" t="inlineStr">
        <is>
          <t>LAW|rights and freedoms|rights of the individual|children's rights;EDUCATION AND COMMUNICATIONS|information technology and data processing;LAW|criminal law|offence|crime against individuals|sexual offence</t>
        </is>
      </c>
      <c r="D32" t="inlineStr">
        <is>
          <t/>
        </is>
      </c>
      <c r="E32" t="inlineStr">
        <is>
          <t/>
        </is>
      </c>
      <c r="F32" t="inlineStr">
        <is>
          <t/>
        </is>
      </c>
      <c r="G32" t="inlineStr">
        <is>
          <t/>
        </is>
      </c>
      <c r="H32" s="2" t="inlineStr">
        <is>
          <t>pohlavní zneužívání dětí on-line</t>
        </is>
      </c>
      <c r="I32" s="2" t="inlineStr">
        <is>
          <t>3</t>
        </is>
      </c>
      <c r="J32" s="2" t="inlineStr">
        <is>
          <t/>
        </is>
      </c>
      <c r="K32" t="inlineStr">
        <is>
          <t>materiály pohlavního
zneužívání dětí on-line a navazování kontaktu s dětmi</t>
        </is>
      </c>
      <c r="L32" s="2" t="inlineStr">
        <is>
          <t>seksuelt misbrug af børn online</t>
        </is>
      </c>
      <c r="M32" s="2" t="inlineStr">
        <is>
          <t>3</t>
        </is>
      </c>
      <c r="N32" s="2" t="inlineStr">
        <is>
          <t/>
        </is>
      </c>
      <c r="O32" t="inlineStr">
        <is>
          <t>&lt;a href="https://iate.europa.eu/entry/result/229224/da" target="_blank"&gt;seksuelt misbrug af børn&lt;/a&gt; ved hjælp af informations- og kommunikationsteknologi</t>
        </is>
      </c>
      <c r="P32" s="2" t="inlineStr">
        <is>
          <t>online verübter sexueller Missbrauch von Kindern</t>
        </is>
      </c>
      <c r="Q32" s="2" t="inlineStr">
        <is>
          <t>3</t>
        </is>
      </c>
      <c r="R32" s="2" t="inlineStr">
        <is>
          <t/>
        </is>
      </c>
      <c r="S32" t="inlineStr">
        <is>
          <t/>
        </is>
      </c>
      <c r="T32" s="2" t="inlineStr">
        <is>
          <t>σεξουαλική κακοποίηση παιδιών στο διαδίκτυο</t>
        </is>
      </c>
      <c r="U32" s="2" t="inlineStr">
        <is>
          <t>3</t>
        </is>
      </c>
      <c r="V32" s="2" t="inlineStr">
        <is>
          <t/>
        </is>
      </c>
      <c r="W32" t="inlineStr">
        <is>
          <t>χρήση της τεχνολογίας πληροφοριών και επικοινωνιών ως μέσου σεξουαλικής κακοποίησης παιδιών</t>
        </is>
      </c>
      <c r="X32" s="2" t="inlineStr">
        <is>
          <t>online child sexual abuse|
child sexual abuse online</t>
        </is>
      </c>
      <c r="Y32" s="2" t="inlineStr">
        <is>
          <t>3|
3</t>
        </is>
      </c>
      <c r="Z32" s="2" t="inlineStr">
        <is>
          <t xml:space="preserve">|
</t>
        </is>
      </c>
      <c r="AA32" t="inlineStr">
        <is>
          <t>use of
 information and communication technology as a means to sexually
 abuse children</t>
        </is>
      </c>
      <c r="AB32" s="2" t="inlineStr">
        <is>
          <t>abuso sexual de menores en línea</t>
        </is>
      </c>
      <c r="AC32" s="2" t="inlineStr">
        <is>
          <t>3</t>
        </is>
      </c>
      <c r="AD32" s="2" t="inlineStr">
        <is>
          <t/>
        </is>
      </c>
      <c r="AE32" t="inlineStr">
        <is>
          <t>La difusión en línea de &lt;a href="https://iate.europa.eu/entry/result/3628162/es" target="_blank"&gt;material de abuso sexual de menores&lt;/a&gt; y el &lt;a href="https://iate.europa.eu/entry/result/3550896/es" target="_blank"&gt;embaucamiento de menores&lt;/a&gt;.</t>
        </is>
      </c>
      <c r="AF32" s="2" t="inlineStr">
        <is>
          <t>laste seksuaalne väärkohtlemine internetis|
laste seksuaalne kuritarvitamine internetis</t>
        </is>
      </c>
      <c r="AG32" s="2" t="inlineStr">
        <is>
          <t>3|
3</t>
        </is>
      </c>
      <c r="AH32" s="2" t="inlineStr">
        <is>
          <t xml:space="preserve">preferred|
</t>
        </is>
      </c>
      <c r="AI32" t="inlineStr">
        <is>
          <t>&lt;a href="https://iate.europa.eu/entry/result/3628162/et" target="_blank"&gt;lapse seksuaalset väärkohtlemist kujutava materjali&lt;/a&gt; levitamine ja &lt;a href="https://iate.europa.eu/entry/result/3550896/et" target="_blank"&gt;laste ahvatlemine seksuaalsuhte eesmärgil&lt;/a&gt; internetis</t>
        </is>
      </c>
      <c r="AJ32" s="2" t="inlineStr">
        <is>
          <t>verkkovälitteinen lapsiin kohdistuva seksuaaliväkivalta|
verkkovälitteinen lapseen kohdistuva seksuaaliväkivalta</t>
        </is>
      </c>
      <c r="AK32" s="2" t="inlineStr">
        <is>
          <t>3|
3</t>
        </is>
      </c>
      <c r="AL32" s="2" t="inlineStr">
        <is>
          <t xml:space="preserve">|
</t>
        </is>
      </c>
      <c r="AM32" t="inlineStr">
        <is>
          <t/>
        </is>
      </c>
      <c r="AN32" s="2" t="inlineStr">
        <is>
          <t>abus sexuels sur enfants en ligne|
abus sexuel commis en ligne sur des enfants</t>
        </is>
      </c>
      <c r="AO32" s="2" t="inlineStr">
        <is>
          <t>3|
3</t>
        </is>
      </c>
      <c r="AP32" s="2" t="inlineStr">
        <is>
          <t xml:space="preserve">preferred|
</t>
        </is>
      </c>
      <c r="AQ32" t="inlineStr">
        <is>
          <t>utilisation des technologies de l'information et de la communication pour commettre des abus sexuels sur des enfants</t>
        </is>
      </c>
      <c r="AR32" t="inlineStr">
        <is>
          <t/>
        </is>
      </c>
      <c r="AS32" t="inlineStr">
        <is>
          <t/>
        </is>
      </c>
      <c r="AT32" t="inlineStr">
        <is>
          <t/>
        </is>
      </c>
      <c r="AU32" t="inlineStr">
        <is>
          <t/>
        </is>
      </c>
      <c r="AV32" s="2" t="inlineStr">
        <is>
          <t>seksualno zlostavljanje djece na internetu</t>
        </is>
      </c>
      <c r="AW32" s="2" t="inlineStr">
        <is>
          <t>3</t>
        </is>
      </c>
      <c r="AX32" s="2" t="inlineStr">
        <is>
          <t/>
        </is>
      </c>
      <c r="AY32" t="inlineStr">
        <is>
          <t/>
        </is>
      </c>
      <c r="AZ32" s="2" t="inlineStr">
        <is>
          <t>gyermekek online szexuális bántalmazása</t>
        </is>
      </c>
      <c r="BA32" s="2" t="inlineStr">
        <is>
          <t>3</t>
        </is>
      </c>
      <c r="BB32" s="2" t="inlineStr">
        <is>
          <t/>
        </is>
      </c>
      <c r="BC32" t="inlineStr">
        <is>
          <t/>
        </is>
      </c>
      <c r="BD32" s="2" t="inlineStr">
        <is>
          <t>abuso sessuale su minori online|
abuso sessuale online sui minori</t>
        </is>
      </c>
      <c r="BE32" s="2" t="inlineStr">
        <is>
          <t>3|
3</t>
        </is>
      </c>
      <c r="BF32" s="2" t="inlineStr">
        <is>
          <t xml:space="preserve">|
</t>
        </is>
      </c>
      <c r="BG32" t="inlineStr">
        <is>
          <t>uso delle
tecnologie dell’informazione e della comunicazione per abusare sessualmente di
minori</t>
        </is>
      </c>
      <c r="BH32" s="2" t="inlineStr">
        <is>
          <t>seksualinė prievarta prieš vaikus internete</t>
        </is>
      </c>
      <c r="BI32" s="2" t="inlineStr">
        <is>
          <t>3</t>
        </is>
      </c>
      <c r="BJ32" s="2" t="inlineStr">
        <is>
          <t/>
        </is>
      </c>
      <c r="BK32" t="inlineStr">
        <is>
          <t>seksualinės prievartos prieš vaikus internete medžiaga ir ryšių su vaikais mezgimas</t>
        </is>
      </c>
      <c r="BL32" s="2" t="inlineStr">
        <is>
          <t>seksuāla vardarbība pret bērniem tiešsaistē</t>
        </is>
      </c>
      <c r="BM32" s="2" t="inlineStr">
        <is>
          <t>3</t>
        </is>
      </c>
      <c r="BN32" s="2" t="inlineStr">
        <is>
          <t/>
        </is>
      </c>
      <c r="BO32" t="inlineStr">
        <is>
          <t/>
        </is>
      </c>
      <c r="BP32" s="2" t="inlineStr">
        <is>
          <t>abbuż sesswali tat-tfal online</t>
        </is>
      </c>
      <c r="BQ32" s="2" t="inlineStr">
        <is>
          <t>3</t>
        </is>
      </c>
      <c r="BR32" s="2" t="inlineStr">
        <is>
          <t/>
        </is>
      </c>
      <c r="BS32" t="inlineStr">
        <is>
          <t/>
        </is>
      </c>
      <c r="BT32" t="inlineStr">
        <is>
          <t/>
        </is>
      </c>
      <c r="BU32" t="inlineStr">
        <is>
          <t/>
        </is>
      </c>
      <c r="BV32" t="inlineStr">
        <is>
          <t/>
        </is>
      </c>
      <c r="BW32" t="inlineStr">
        <is>
          <t/>
        </is>
      </c>
      <c r="BX32" s="2" t="inlineStr">
        <is>
          <t>niegodziwe traktowanie dzieci w celach seksualnych w internecie</t>
        </is>
      </c>
      <c r="BY32" s="2" t="inlineStr">
        <is>
          <t>3</t>
        </is>
      </c>
      <c r="BZ32" s="2" t="inlineStr">
        <is>
          <t/>
        </is>
      </c>
      <c r="CA32" t="inlineStr">
        <is>
          <t>rozpowszechnianie materiałów przedstawiających niegodziwe traktowanie dzieci w celach seksualnych w internecie oraz nagabywanie dzieci w celach seksualnych</t>
        </is>
      </c>
      <c r="CB32" s="2" t="inlineStr">
        <is>
          <t>abuso sexual de crianças em linha</t>
        </is>
      </c>
      <c r="CC32" s="2" t="inlineStr">
        <is>
          <t>3</t>
        </is>
      </c>
      <c r="CD32" s="2" t="inlineStr">
        <is>
          <t/>
        </is>
      </c>
      <c r="CE32" t="inlineStr">
        <is>
          <t/>
        </is>
      </c>
      <c r="CF32" s="2" t="inlineStr">
        <is>
          <t>abuz sexual online asupra copiilor</t>
        </is>
      </c>
      <c r="CG32" s="2" t="inlineStr">
        <is>
          <t>3</t>
        </is>
      </c>
      <c r="CH32" s="2" t="inlineStr">
        <is>
          <t/>
        </is>
      </c>
      <c r="CI32" t="inlineStr">
        <is>
          <t/>
        </is>
      </c>
      <c r="CJ32" s="2" t="inlineStr">
        <is>
          <t>sexuálne zneužívanie detí online</t>
        </is>
      </c>
      <c r="CK32" s="2" t="inlineStr">
        <is>
          <t>3</t>
        </is>
      </c>
      <c r="CL32" s="2" t="inlineStr">
        <is>
          <t/>
        </is>
      </c>
      <c r="CM32" t="inlineStr">
        <is>
          <t>využívanie informačných a komunikačných technológií ako prostriedok na &lt;a href="https://iate.europa.eu/entry/result/229224/sk" target="_blank"&gt;sexuálne zneužívanie detí&lt;/a&gt;</t>
        </is>
      </c>
      <c r="CN32" s="2" t="inlineStr">
        <is>
          <t>spolna zloraba otrok na spletu</t>
        </is>
      </c>
      <c r="CO32" s="2" t="inlineStr">
        <is>
          <t>3</t>
        </is>
      </c>
      <c r="CP32" s="2" t="inlineStr">
        <is>
          <t/>
        </is>
      </c>
      <c r="CQ32" t="inlineStr">
        <is>
          <t>posnetki spolnih zlorab otrok na spletu in pridobivanje otrok</t>
        </is>
      </c>
      <c r="CR32" s="2" t="inlineStr">
        <is>
          <t>sexuella övergrepp mot barn på nätet</t>
        </is>
      </c>
      <c r="CS32" s="2" t="inlineStr">
        <is>
          <t>3</t>
        </is>
      </c>
      <c r="CT32" s="2" t="inlineStr">
        <is>
          <t/>
        </is>
      </c>
      <c r="CU32" t="inlineStr">
        <is>
          <t>användning av informations- och kommunikationsteknik som ett medel för sexuella övergrepp mot barn</t>
        </is>
      </c>
    </row>
    <row r="33">
      <c r="A33" s="1" t="str">
        <f>HYPERLINK("https://iate.europa.eu/entry/result/1863484/all", "1863484")</f>
        <v>1863484</v>
      </c>
      <c r="B33" t="inlineStr">
        <is>
          <t>EDUCATION AND COMMUNICATIONS</t>
        </is>
      </c>
      <c r="C33" t="inlineStr">
        <is>
          <t>EDUCATION AND COMMUNICATIONS|communications|communications systems;EDUCATION AND COMMUNICATIONS|information technology and data processing</t>
        </is>
      </c>
      <c r="D33" s="2" t="inlineStr">
        <is>
          <t>мрежа за доставяне на съдържание|
CDN</t>
        </is>
      </c>
      <c r="E33" s="2" t="inlineStr">
        <is>
          <t>3|
3</t>
        </is>
      </c>
      <c r="F33" s="2" t="inlineStr">
        <is>
          <t xml:space="preserve">|
</t>
        </is>
      </c>
      <c r="G33" t="inlineStr">
        <is>
          <t>разпределена система от сървъри, разположени в множество центрове за данни, които кершират съдържание от първоначални сървъри, след което го предоставят на потребителите, като по този начин се намалява натоварването на първоначалните сървъри и се осигурява висока разполагаемост и ефективност на потребителите</t>
        </is>
      </c>
      <c r="H33" s="2" t="inlineStr">
        <is>
          <t>síť pro doručování obsahu</t>
        </is>
      </c>
      <c r="I33" s="2" t="inlineStr">
        <is>
          <t>3</t>
        </is>
      </c>
      <c r="J33" s="2" t="inlineStr">
        <is>
          <t/>
        </is>
      </c>
      <c r="K33" t="inlineStr">
        <is>
          <t>síť geograficky distribuovaných serverů za
účelem zajištění
vysoké dostupnosti, přístupnosti nebo rychlého
poskytování digitálního obsahu a služeb
uživatelům internetu jménem poskytovatelů obsahu
a služeb</t>
        </is>
      </c>
      <c r="L33" s="2" t="inlineStr">
        <is>
          <t>indholdsdistributionsnetværk|
netværk til levering af indhold|
CDN</t>
        </is>
      </c>
      <c r="M33" s="2" t="inlineStr">
        <is>
          <t>3|
3|
3</t>
        </is>
      </c>
      <c r="N33" s="2" t="inlineStr">
        <is>
          <t xml:space="preserve">|
|
</t>
        </is>
      </c>
      <c r="O33" t="inlineStr">
        <is>
          <t>et netværk af servere, der samarbejder om at levere/vise indhold i form af billeder, videoer, tekst og kode for at sikre en mere flydende og hurtigere oplevelse for brugerne, uanset hvor de befinder sig rent geografisk. Bruges oftest af hjemmesider med meget trafik og/eller en global målgruppe</t>
        </is>
      </c>
      <c r="P33" s="2" t="inlineStr">
        <is>
          <t>Netzwerk für die Bereitstellung von Inhalten|
Netz zur Bereitstellung von Inhalten|
CDN|
Content Delivery Network</t>
        </is>
      </c>
      <c r="Q33" s="2" t="inlineStr">
        <is>
          <t>3|
3|
3|
3</t>
        </is>
      </c>
      <c r="R33" s="2" t="inlineStr">
        <is>
          <t xml:space="preserve">|
|
|
</t>
        </is>
      </c>
      <c r="S33" t="inlineStr">
        <is>
          <t>Netz regional
verteilter und über das Internet verbundener Server, mit dem Inhalte –
insbesondere große Mediendateien – ausgeliefert werden und auch bei großen
Lastspitzen ein optimaler Datendurchsatz gewährleistet wird</t>
        </is>
      </c>
      <c r="T33" s="2" t="inlineStr">
        <is>
          <t>δίκτυο διαβίβασης περιεχομένου|
δίκτυο διανομής περιεχομένου</t>
        </is>
      </c>
      <c r="U33" s="2" t="inlineStr">
        <is>
          <t>3|
3</t>
        </is>
      </c>
      <c r="V33" s="2" t="inlineStr">
        <is>
          <t xml:space="preserve">|
</t>
        </is>
      </c>
      <c r="W33" t="inlineStr">
        <is>
          <t/>
        </is>
      </c>
      <c r="X33" s="2" t="inlineStr">
        <is>
          <t>content delivery network|
content distribution network|
CDN</t>
        </is>
      </c>
      <c r="Y33" s="2" t="inlineStr">
        <is>
          <t>3|
3|
3</t>
        </is>
      </c>
      <c r="Z33" s="2" t="inlineStr">
        <is>
          <t xml:space="preserve">|
|
</t>
        </is>
      </c>
      <c r="AA33" t="inlineStr">
        <is>
          <t>large distributed system of servers deployed in multiple data centers across the Internet used to serve content to end-users with high availability and high performance</t>
        </is>
      </c>
      <c r="AB33" s="2" t="inlineStr">
        <is>
          <t>red de distribución de contenidos|
red de entrega de contenidos|
CDN</t>
        </is>
      </c>
      <c r="AC33" s="2" t="inlineStr">
        <is>
          <t>3|
3|
3</t>
        </is>
      </c>
      <c r="AD33" s="2" t="inlineStr">
        <is>
          <t xml:space="preserve">|
|
</t>
        </is>
      </c>
      <c r="AE33" t="inlineStr">
        <is>
          <t>Grupo de servidores interconectados y distribuidos geográficamente que proporcionan contenido de internet en caché desde una ubicación de red más cercana a un usuario, para acelerar su entrega.</t>
        </is>
      </c>
      <c r="AF33" s="2" t="inlineStr">
        <is>
          <t>sisulevivõrk</t>
        </is>
      </c>
      <c r="AG33" s="2" t="inlineStr">
        <is>
          <t>3</t>
        </is>
      </c>
      <c r="AH33" s="2" t="inlineStr">
        <is>
          <t/>
        </is>
      </c>
      <c r="AI33" t="inlineStr">
        <is>
          <t>hajus serverite süsteem, mis väljastab kasutajale veebilehti ja muud veebisisu sõltuvalt kasutaja geograafilisest asukohast, veebilehe päritolust, sisu väljastavast serverist</t>
        </is>
      </c>
      <c r="AJ33" s="2" t="inlineStr">
        <is>
          <t>sisällönjakeluverkko</t>
        </is>
      </c>
      <c r="AK33" s="2" t="inlineStr">
        <is>
          <t>3</t>
        </is>
      </c>
      <c r="AL33" s="2" t="inlineStr">
        <is>
          <t/>
        </is>
      </c>
      <c r="AM33" t="inlineStr">
        <is>
          <t>maantieteellisesti hajautettu verkko, joka koostuu välityspalvelimista ja näille tarpeellisista konesaleista ja yhteyksistä</t>
        </is>
      </c>
      <c r="AN33" s="2" t="inlineStr">
        <is>
          <t>réseau d'acheminement de contenu|
réseau de diffusion de contenu|
réseau de distribution de contenu|
RDC</t>
        </is>
      </c>
      <c r="AO33" s="2" t="inlineStr">
        <is>
          <t>3|
3|
3|
3</t>
        </is>
      </c>
      <c r="AP33" s="2" t="inlineStr">
        <is>
          <t xml:space="preserve">|
|
|
</t>
        </is>
      </c>
      <c r="AQ33" t="inlineStr">
        <is>
          <t>réseau constitué de serveurs reliés par l'internet, qui permet d'améliorer l'accès à des contenus volumineux ou très demandés en les copiant sur un grand nombre de ces serveurs</t>
        </is>
      </c>
      <c r="AR33" s="2" t="inlineStr">
        <is>
          <t>CDN|
líonra soláthair ábhair</t>
        </is>
      </c>
      <c r="AS33" s="2" t="inlineStr">
        <is>
          <t>3|
3</t>
        </is>
      </c>
      <c r="AT33" s="2" t="inlineStr">
        <is>
          <t xml:space="preserve">|
</t>
        </is>
      </c>
      <c r="AU33" t="inlineStr">
        <is>
          <t/>
        </is>
      </c>
      <c r="AV33" s="2" t="inlineStr">
        <is>
          <t>mreža za isporuku sadržaja|
mreža za distribuciju sadržaja</t>
        </is>
      </c>
      <c r="AW33" s="2" t="inlineStr">
        <is>
          <t>3|
2</t>
        </is>
      </c>
      <c r="AX33" s="2" t="inlineStr">
        <is>
          <t xml:space="preserve">|
</t>
        </is>
      </c>
      <c r="AY33" t="inlineStr">
        <is>
          <t/>
        </is>
      </c>
      <c r="AZ33" s="2" t="inlineStr">
        <is>
          <t>tartalomszolgáltató hálózat|
CDN|
tartalomelosztó hálózat</t>
        </is>
      </c>
      <c r="BA33" s="2" t="inlineStr">
        <is>
          <t>3|
3|
3</t>
        </is>
      </c>
      <c r="BB33" s="2" t="inlineStr">
        <is>
          <t xml:space="preserve">|
|
</t>
        </is>
      </c>
      <c r="BC33" t="inlineStr">
        <is>
          <t>az egész világon található adatközpontok
és szervereik földrajzilag elosztott hálózata, amely a magas rendelkezésre
állás és teljesítmény jegyében szolgáltat internetes tartalmat a
végfelhasználóknak</t>
        </is>
      </c>
      <c r="BD33" s="2" t="inlineStr">
        <is>
          <t>rete per la distribuzione di contenuti|
content delivery network|
CDN|
rete per la consegna di contenuti</t>
        </is>
      </c>
      <c r="BE33" s="2" t="inlineStr">
        <is>
          <t>3|
3|
3|
3</t>
        </is>
      </c>
      <c r="BF33" s="2" t="inlineStr">
        <is>
          <t xml:space="preserve">|
|
|
</t>
        </is>
      </c>
      <c r="BG33" t="inlineStr">
        <is>
          <t>sistema di computer collegati in &lt;a href="https://it.wikipedia.org/wiki/Rete_informatica" target="_blank"&gt;r&lt;/a&gt;ete che collaborano in maniera trasparente, sotto forma di &lt;a href="https://it.wikipedia.org/wiki/Sistema_distribuito" target="_blank"&gt;s&lt;/a&gt;istema distribuito per ripartire contenuti (specialmente contenuti multimediali di grandi dimensioni) agli utenti finali</t>
        </is>
      </c>
      <c r="BH33" s="2" t="inlineStr">
        <is>
          <t>paskirstytasis turinio perdavimo tinklas|
turinio teikimo tinklas</t>
        </is>
      </c>
      <c r="BI33" s="2" t="inlineStr">
        <is>
          <t>3|
2</t>
        </is>
      </c>
      <c r="BJ33" s="2" t="inlineStr">
        <is>
          <t xml:space="preserve">|
</t>
        </is>
      </c>
      <c r="BK33" t="inlineStr">
        <is>
          <t>grupė geografiškai išskirstytų serverių, kurie veikia kartu, kad greitai ir kokybiškai perduotų interneto turinį</t>
        </is>
      </c>
      <c r="BL33" s="2" t="inlineStr">
        <is>
          <t>satura piegādes tīkls</t>
        </is>
      </c>
      <c r="BM33" s="2" t="inlineStr">
        <is>
          <t>3</t>
        </is>
      </c>
      <c r="BN33" s="2" t="inlineStr">
        <is>
          <t/>
        </is>
      </c>
      <c r="BO33" t="inlineStr">
        <is>
          <t>liela izkliedēta serveru sistēma, kas izvietota vairākos datu centros visā internetā; to izmanto, lai ar augstu pieejamību un augstu veiktspēju nodrošinātu saturu galalietotājiem</t>
        </is>
      </c>
      <c r="BP33" s="2" t="inlineStr">
        <is>
          <t>network ta' distribuzzjoni tal-kontenut|
network ta' twassil tal-kontenut</t>
        </is>
      </c>
      <c r="BQ33" s="2" t="inlineStr">
        <is>
          <t>3|
3</t>
        </is>
      </c>
      <c r="BR33" s="2" t="inlineStr">
        <is>
          <t xml:space="preserve">|
</t>
        </is>
      </c>
      <c r="BS33" t="inlineStr">
        <is>
          <t>network ta’ servers distribwiti
ġeografikament bil-għan li jiġu żgurati disponibbiltà għolja, aċċessibbiltà jew twassil
malajr ta’ kontenut u servizzi diġitali lil utenti tal-internet f’isem il-fornituri ta’
kontenut u ta’ servizzi;</t>
        </is>
      </c>
      <c r="BT33" s="2" t="inlineStr">
        <is>
          <t>CDN|
contentdistributienetwerk</t>
        </is>
      </c>
      <c r="BU33" s="2" t="inlineStr">
        <is>
          <t>3|
3</t>
        </is>
      </c>
      <c r="BV33" s="2" t="inlineStr">
        <is>
          <t xml:space="preserve">|
</t>
        </is>
      </c>
      <c r="BW33" t="inlineStr">
        <is>
          <t>netwerk van &lt;a href="https://iate.europa.eu/entry/result/897320/nl" target="_blank"&gt;proxyservers &lt;/a&gt;die geografisch verspreid zijn over het internet in verschillende datacenters, zodat gebruikers snel en zonder vertraging content kunnen binnenhalen</t>
        </is>
      </c>
      <c r="BX33" s="2" t="inlineStr">
        <is>
          <t>sieć dostarczania treści|
CDN</t>
        </is>
      </c>
      <c r="BY33" s="2" t="inlineStr">
        <is>
          <t>3|
3</t>
        </is>
      </c>
      <c r="BZ33" s="2" t="inlineStr">
        <is>
          <t xml:space="preserve">|
</t>
        </is>
      </c>
      <c r="CA33" t="inlineStr">
        <is>
          <t>system serwerów zaprojektowany do wydajnego dostarczania rozmaitego rodzaju treści, takich jak muzyka, graficzne obrazy lub realizacje wideo, do klientów w dowolnym miejscu na świecie</t>
        </is>
      </c>
      <c r="CB33" s="2" t="inlineStr">
        <is>
          <t>CDN|
rede de distribuição de conteúdos</t>
        </is>
      </c>
      <c r="CC33" s="2" t="inlineStr">
        <is>
          <t>3|
3</t>
        </is>
      </c>
      <c r="CD33" s="2" t="inlineStr">
        <is>
          <t xml:space="preserve">|
</t>
        </is>
      </c>
      <c r="CE33" t="inlineStr">
        <is>
          <t>Rede otimizada para distribuir conteúdos específicos, como páginas Web estáticas, sítios Web baseados em transações, conteúdos estáticos diversos (desde &lt;i&gt;software &lt;/i&gt;a conteúdos multimédia), &lt;a href="https://iate.europa.eu/entry/result/919020/pt" target="_blank"&gt;fluxo contínuo&lt;/a&gt; de conteúdos multimédia ou mesmo emissão em tempo real de áudio e vídeo, com o propósito de fornecer aos utilizadores os conteúdos mais atualizados, de forma rápida e com elevada
disponibilidade.</t>
        </is>
      </c>
      <c r="CF33" s="2" t="inlineStr">
        <is>
          <t>rețea de distribuție de conținut</t>
        </is>
      </c>
      <c r="CG33" s="2" t="inlineStr">
        <is>
          <t>3</t>
        </is>
      </c>
      <c r="CH33" s="2" t="inlineStr">
        <is>
          <t/>
        </is>
      </c>
      <c r="CI33" t="inlineStr">
        <is>
          <t>rețea distribuită la nivel global de servere de tip proxy disponibilă în mai multe centre de date</t>
        </is>
      </c>
      <c r="CJ33" s="2" t="inlineStr">
        <is>
          <t>sieť na distribuovanie obsahu|
sieť na sprístupňovanie obsahu|
sieť na distribúciu obsahu</t>
        </is>
      </c>
      <c r="CK33" s="2" t="inlineStr">
        <is>
          <t>3|
3|
3</t>
        </is>
      </c>
      <c r="CL33" s="2" t="inlineStr">
        <is>
          <t xml:space="preserve">|
preferred|
</t>
        </is>
      </c>
      <c r="CM33" t="inlineStr">
        <is>
          <t>sieť geograficky distribuovaných serverov
na zabezpečenie vysokej dostupnosti, prístupnosti alebo rýchleho doručenia digitálneho
obsahu a služieb používateľom internetu v mene poskytovateľov obsahu a služieb</t>
        </is>
      </c>
      <c r="CN33" s="2" t="inlineStr">
        <is>
          <t>omrežje za dostavo vsebin|
omrežje za razširjanje vsebin</t>
        </is>
      </c>
      <c r="CO33" s="2" t="inlineStr">
        <is>
          <t>3|
2</t>
        </is>
      </c>
      <c r="CP33" s="2" t="inlineStr">
        <is>
          <t xml:space="preserve">|
</t>
        </is>
      </c>
      <c r="CQ33" t="inlineStr">
        <is>
          <t>obširni porazdeljen sistem strežnikov v podatkovnih centrih na internetu, ki končnim uporabnikom zagotavlja veliko razpoložljivost in zmogljivost</t>
        </is>
      </c>
      <c r="CR33" s="2" t="inlineStr">
        <is>
          <t>innehållsleveransnätverk</t>
        </is>
      </c>
      <c r="CS33" s="2" t="inlineStr">
        <is>
          <t>3</t>
        </is>
      </c>
      <c r="CT33" s="2" t="inlineStr">
        <is>
          <t/>
        </is>
      </c>
      <c r="CU33" t="inlineStr">
        <is>
          <t>nätverk av geografiskt spridda internet­servrar som på ett samordnat sätt överför video, musik och annat till mottagare så snabbt som möjligt</t>
        </is>
      </c>
    </row>
    <row r="34">
      <c r="A34" s="1" t="str">
        <f>HYPERLINK("https://iate.europa.eu/entry/result/3575212/all", "3575212")</f>
        <v>3575212</v>
      </c>
      <c r="B34" t="inlineStr">
        <is>
          <t>EDUCATION AND COMMUNICATIONS;PRODUCTION, TECHNOLOGY AND RESEARCH</t>
        </is>
      </c>
      <c r="C34" t="inlineStr">
        <is>
          <t>EDUCATION AND COMMUNICATIONS|teaching|level of education|higher education;PRODUCTION, TECHNOLOGY AND RESEARCH|research and intellectual property|research|university research;PRODUCTION, TECHNOLOGY AND RESEARCH|research and intellectual property|research|organisation of research</t>
        </is>
      </c>
      <c r="D34" t="inlineStr">
        <is>
          <t/>
        </is>
      </c>
      <c r="E34" t="inlineStr">
        <is>
          <t/>
        </is>
      </c>
      <c r="F34" t="inlineStr">
        <is>
          <t/>
        </is>
      </c>
      <c r="G34" t="inlineStr">
        <is>
          <t/>
        </is>
      </c>
      <c r="H34" s="2" t="inlineStr">
        <is>
          <t>země s rozšiřující účastí</t>
        </is>
      </c>
      <c r="I34" s="2" t="inlineStr">
        <is>
          <t>2</t>
        </is>
      </c>
      <c r="J34" s="2" t="inlineStr">
        <is>
          <t/>
        </is>
      </c>
      <c r="K34" t="inlineStr">
        <is>
          <t>země
určené podle kombinovaného ukazatele
excelence výzkumu (intenzita výzkumu
a vývoje, excelence vědy a techniky,
znalostní intenzita hospodářství, podíl
vyspělé a středně vyspělé technologie na
obchodní bilanci), s korekčním prahem ve
výši 70 % průměru Unie</t>
        </is>
      </c>
      <c r="L34" s="2" t="inlineStr">
        <is>
          <t>lande med lav FoI-performance|
lande, der er omfattet af initiativet om udvidelse af deltagerkredsen</t>
        </is>
      </c>
      <c r="M34" s="2" t="inlineStr">
        <is>
          <t>3|
3</t>
        </is>
      </c>
      <c r="N34" s="2" t="inlineStr">
        <is>
          <t xml:space="preserve">|
</t>
        </is>
      </c>
      <c r="O34" t="inlineStr">
        <is>
          <t>lande, hvor der skal oprettes retlige enheder, for at de kan være
kvalificerede som koordinatorer i forbindelse med indsatsområdet "Udvidelse af
deltagerkredsen og udbredelse af topkvalitet" i den del af Horisont Europa, der vedrører
"Udvidelse af deltagerkredsen og styrkelse af det europæiske forskningsrum"</t>
        </is>
      </c>
      <c r="P34" s="2" t="inlineStr">
        <is>
          <t>Widening-Land|
Land mit geringer FuI-Leistung|
Land, dessen Beteiligung ausgeweitet werden soll</t>
        </is>
      </c>
      <c r="Q34" s="2" t="inlineStr">
        <is>
          <t>2|
2|
2</t>
        </is>
      </c>
      <c r="R34" s="2" t="inlineStr">
        <is>
          <t xml:space="preserve">|
|
</t>
        </is>
      </c>
      <c r="S34" t="inlineStr">
        <is>
          <t>Länder, bei denen der zusammengesetzte Indikator für herausragende Forschung &lt;a href="/entry/result/3575211/all" id="ENTRY_TO_ENTRY_CONVERTER" target="_blank"&gt;IATE:3575211&lt;/a&gt; bei einem Wert unter 70 % des EU-Durchschnitts liegt</t>
        </is>
      </c>
      <c r="T34" s="2" t="inlineStr">
        <is>
          <t>χώρα με χαμηλές επιδόσεις στην Ε&amp;amp;Κ|
χώρα της διεύρυνσης</t>
        </is>
      </c>
      <c r="U34" s="2" t="inlineStr">
        <is>
          <t>2|
2</t>
        </is>
      </c>
      <c r="V34" s="2" t="inlineStr">
        <is>
          <t xml:space="preserve">|
</t>
        </is>
      </c>
      <c r="W34" t="inlineStr">
        <is>
          <t>χώρα που έχει κάτω του 70% του μέσου όρου της ΕΕ στον σύνθετο δείκτη ερευνητικής αριστείας</t>
        </is>
      </c>
      <c r="X34" s="2" t="inlineStr">
        <is>
          <t>widening country|
low R&amp;amp;I performing country</t>
        </is>
      </c>
      <c r="Y34" s="2" t="inlineStr">
        <is>
          <t>3|
3</t>
        </is>
      </c>
      <c r="Z34" s="2" t="inlineStr">
        <is>
          <t xml:space="preserve">|
</t>
        </is>
      </c>
      <c r="AA34" t="inlineStr">
        <is>
          <t>country ranked below 70% of the EU average of the composite indicator of Research Excellence [ &lt;a href="/entry/result/3575211/all" id="ENTRY_TO_ENTRY_CONVERTER" target="_blank"&gt;IATE:3575211&lt;/a&gt; ]</t>
        </is>
      </c>
      <c r="AB34" s="2" t="inlineStr">
        <is>
          <t>país cuya participación [en el Programa] debe ampliarse|
país que puede optar a acciones de ampliación de la participación en el programa|
país que puede optar a acciones de ampliación de la participación</t>
        </is>
      </c>
      <c r="AC34" s="2" t="inlineStr">
        <is>
          <t>2|
2|
2</t>
        </is>
      </c>
      <c r="AD34" s="2" t="inlineStr">
        <is>
          <t xml:space="preserve">|
|
</t>
        </is>
      </c>
      <c r="AE34" t="inlineStr">
        <is>
          <t>En el marco del objetivo específico «Difundir la excelencia y ampliar la participación» del Programa Marco Horizonte 2020 [&lt;a href="/entry/result/3538976/all" id="ENTRY_TO_ENTRY_CONVERTER" target="_blank"&gt;IATE:3538976&lt;/a&gt;], país miembro o asociado cuyo rendimiento en materia de I+i [&lt;a href="/entry/result/1173821/all" id="ENTRY_TO_ENTRY_CONVERTER" target="_blank"&gt;IATE:1173821&lt;/a&gt;] esté por debajo del 70 % de la
media de la Unión y que podrá gozar de condiciones especiales para que aumente su participación en proyectos en este ámbito.</t>
        </is>
      </c>
      <c r="AF34" s="2" t="inlineStr">
        <is>
          <t>madala teadusuuringute ja innovatsiooni tasemega riik|
osaluse laiendamise riik</t>
        </is>
      </c>
      <c r="AG34" s="2" t="inlineStr">
        <is>
          <t>3|
3</t>
        </is>
      </c>
      <c r="AH34" s="2" t="inlineStr">
        <is>
          <t xml:space="preserve">|
</t>
        </is>
      </c>
      <c r="AI34" t="inlineStr">
        <is>
          <t>riik, kelle &lt;i&gt;&lt;a href="https://iate.europa.eu/entry/result/3575211/et" target="_blank"&gt;tipptasemel teaduse koondnäitaja&lt;/a&gt;&lt;/i&gt; on madalam kui 70% ELi keskmisest</t>
        </is>
      </c>
      <c r="AJ34" s="2" t="inlineStr">
        <is>
          <t>T&amp;amp;I-suorituskyvyltään heikompi maa|
laajenevasti osallistuva maa</t>
        </is>
      </c>
      <c r="AK34" s="2" t="inlineStr">
        <is>
          <t>2|
3</t>
        </is>
      </c>
      <c r="AL34" s="2" t="inlineStr">
        <is>
          <t xml:space="preserve">|
</t>
        </is>
      </c>
      <c r="AM34" t="inlineStr">
        <is>
          <t>maa, joka saavuttaa alle 70 prosenttia huippututkimuksen yhdistelmäindikaattorin EU-keskiarvosta</t>
        </is>
      </c>
      <c r="AN34" s="2" t="inlineStr">
        <is>
          <t>pays de l’élargissement|
pays bénéficiant de l’élargissement de la participation au programme|
pays peu performants en matière de R&amp;amp;I</t>
        </is>
      </c>
      <c r="AO34" s="2" t="inlineStr">
        <is>
          <t>3|
3|
3</t>
        </is>
      </c>
      <c r="AP34" s="2" t="inlineStr">
        <is>
          <t xml:space="preserve">|
|
</t>
        </is>
      </c>
      <c r="AQ34" t="inlineStr">
        <is>
          <t>pays dans lesquels les entités juridiques doivent être établies pour pouvoir être éligibles en tant que coordinateurs au titre du volet «Élargir la participation et propager l’excellence» de la partie «Élargir la participation et renforcer l'espace européen de la recherche» du programme-cadre &lt;a href="https://iate.europa.eu/entry/result/3576720/fr" target="_blank"&gt;Horizon Europe&lt;/a&gt;</t>
        </is>
      </c>
      <c r="AR34" t="inlineStr">
        <is>
          <t/>
        </is>
      </c>
      <c r="AS34" t="inlineStr">
        <is>
          <t/>
        </is>
      </c>
      <c r="AT34" t="inlineStr">
        <is>
          <t/>
        </is>
      </c>
      <c r="AU34" t="inlineStr">
        <is>
          <t/>
        </is>
      </c>
      <c r="AV34" t="inlineStr">
        <is>
          <t/>
        </is>
      </c>
      <c r="AW34" t="inlineStr">
        <is>
          <t/>
        </is>
      </c>
      <c r="AX34" t="inlineStr">
        <is>
          <t/>
        </is>
      </c>
      <c r="AY34" t="inlineStr">
        <is>
          <t/>
        </is>
      </c>
      <c r="AZ34" s="2" t="inlineStr">
        <is>
          <t>a részvétel szélesítésében érintett ország|
a K+I terén alacsonyabb szinten teljesítő ország</t>
        </is>
      </c>
      <c r="BA34" s="2" t="inlineStr">
        <is>
          <t>3|
3</t>
        </is>
      </c>
      <c r="BB34" s="2" t="inlineStr">
        <is>
          <t xml:space="preserve">|
</t>
        </is>
      </c>
      <c r="BC34" t="inlineStr">
        <is>
          <t>olyan ország, amely a kutatási kiválósággal kapcsolatos összetett mutató [ &lt;a href="/entry/result/3575211/all" id="ENTRY_TO_ENTRY_CONVERTER" target="_blank"&gt;IATE:3575211&lt;/a&gt; ] tekintetében nem éri el az EU átlagának 70%-át</t>
        </is>
      </c>
      <c r="BD34" s="2" t="inlineStr">
        <is>
          <t>paese con basse prestazioni in materia di R&amp;amp;I|
paese oggetto dell'ampliamento</t>
        </is>
      </c>
      <c r="BE34" s="2" t="inlineStr">
        <is>
          <t>2|
2</t>
        </is>
      </c>
      <c r="BF34" s="2" t="inlineStr">
        <is>
          <t>|
proposed</t>
        </is>
      </c>
      <c r="BG34" t="inlineStr">
        <is>
          <t>paese
il cui indicatore composito dell'eccellenza della ricerca è inferiore al 70% della media dell'UE</t>
        </is>
      </c>
      <c r="BH34" s="2" t="inlineStr">
        <is>
          <t>dalyvių skaičių didinanti šalis|
mažai rezultatų mokslinių tyrimų ir inovacijų srityje pasiekianti šalis</t>
        </is>
      </c>
      <c r="BI34" s="2" t="inlineStr">
        <is>
          <t>3|
3</t>
        </is>
      </c>
      <c r="BJ34" s="2" t="inlineStr">
        <is>
          <t xml:space="preserve">|
</t>
        </is>
      </c>
      <c r="BK34" t="inlineStr">
        <is>
          <t>šalis, nustatyta taikant
sudėtinį mokslinių tyrimų kompetencijos
rodiklį (mokslinių tyrimų ir technologinės
plėtros intensyvumas, kompetencija
mokslo ir technologijų srityje, ekonomikos
imlumas žinioms, aukšto ir vidutinio
sudėtingumo technologijų produkto
įnašas į prekybos balansą), kuriai
taikoma 70 proc. Sąjungos vidurkio
korekcinė riba</t>
        </is>
      </c>
      <c r="BL34" s="2" t="inlineStr">
        <is>
          <t>paplašināšanas valsts|
valsts ar zemu sniegumu pētniecības un inovācijas jomā|
valsts, uz kuru attiecas dalības paplašināšanas pasākumi</t>
        </is>
      </c>
      <c r="BM34" s="2" t="inlineStr">
        <is>
          <t>2|
2|
2</t>
        </is>
      </c>
      <c r="BN34" s="2" t="inlineStr">
        <is>
          <t xml:space="preserve">|
|
</t>
        </is>
      </c>
      <c r="BO34" t="inlineStr">
        <is>
          <t>valsts, kurai ir salīdzinoši sliktāki pētniecības izcilības rādītāji un uz kuru attiecas pamatprogrammas "Apvārsnis Eiropa" daļa "Dalības paplašināšana un Eiropas pētniecības telpas stiprināšana"</t>
        </is>
      </c>
      <c r="BP34" s="2" t="inlineStr">
        <is>
          <t>pajjiż tat-twessigħ tal-parteċipazzjoni|
pajjiż bi prestazzjoni baxxa fir-R&amp;amp;I|
pajjiż li jħejji għat-twessigħ tal-parteċipazzjoni</t>
        </is>
      </c>
      <c r="BQ34" s="2" t="inlineStr">
        <is>
          <t>3|
3|
3</t>
        </is>
      </c>
      <c r="BR34" s="2" t="inlineStr">
        <is>
          <t xml:space="preserve">|
|
</t>
        </is>
      </c>
      <c r="BS34" t="inlineStr">
        <is>
          <t>pajjiż ikklassifikat bħala li qiegħed taħt is-70% tal-medja tal-UE tal-indikatur kompost tal-Eċċellenza fir-Riċerka 
&lt;sup&gt;1&lt;/sup&gt; 
&lt;p&gt;&lt;sup&gt;1&lt;/sup&gt; Eċċellenza fir-Riċerka [ &lt;a href="/entry/result/3575211/all" id="ENTRY_TO_ENTRY_CONVERTER" target="_blank"&gt;IATE:3575211&lt;/a&gt; ]&lt;/p&gt;</t>
        </is>
      </c>
      <c r="BT34" s="2" t="inlineStr">
        <is>
          <t>land met een O&amp;amp;I-achterstand|
verbredingsland</t>
        </is>
      </c>
      <c r="BU34" s="2" t="inlineStr">
        <is>
          <t>2|
2</t>
        </is>
      </c>
      <c r="BV34" s="2" t="inlineStr">
        <is>
          <t xml:space="preserve">|
</t>
        </is>
      </c>
      <c r="BW34" t="inlineStr">
        <is>
          <t>lidstaat of geassocieerd land waarvan de prestaties op het gebied van onderzoek en innovatie onder 70% van het EU-gemiddelde liggen</t>
        </is>
      </c>
      <c r="BX34" s="2" t="inlineStr">
        <is>
          <t>państwo objęte inicjatywą szerszego uczestnictwa</t>
        </is>
      </c>
      <c r="BY34" s="2" t="inlineStr">
        <is>
          <t>2</t>
        </is>
      </c>
      <c r="BZ34" s="2" t="inlineStr">
        <is>
          <t/>
        </is>
      </c>
      <c r="CA34" t="inlineStr">
        <is>
          <t>państwo zidentyfikowane z wykorzystaniem zbiorczego wskaźnika doskonałości badawczej [ &lt;a href="/entry/result/3575211/all" id="ENTRY_TO_ENTRY_CONVERTER" target="_blank"&gt;IATE:3575211&lt;/a&gt; ] (intensywność działań w zakresie badań naukowych i rozwoju, doskonałość naukowa i technologiczna, poziom wykorzystania wiedzy w gospodarce, udział zaawansowanych technologii i średnio zaawansowanych technologii w bilansie handlowym) oraz przy zastosowaniu progu korygującego na poziomie 70 % średniej dla UE</t>
        </is>
      </c>
      <c r="CB34" s="2" t="inlineStr">
        <is>
          <t>país com baixo desempenho em matéria de I&amp;amp;I|
país abrangido pelo alargamento da participação</t>
        </is>
      </c>
      <c r="CC34" s="2" t="inlineStr">
        <is>
          <t>3|
3</t>
        </is>
      </c>
      <c r="CD34" s="2" t="inlineStr">
        <is>
          <t xml:space="preserve">|
</t>
        </is>
      </c>
      <c r="CE34" t="inlineStr">
        <is>
          <t>País (ou região) menos avançado em termos de investigação e inovação (I&amp;amp;I) elegível para beneficiar de medidas destinadas a aumentar a sua participação nos programas-quadro de investigação da UE, nomeadamente no &lt;a href="https://iate.europa.eu/entry/result/3576720/pt" target="_blank"&gt;Horizonte Europa&lt;/a&gt;.</t>
        </is>
      </c>
      <c r="CF34" s="2" t="inlineStr">
        <is>
          <t>țară vizată de extinderea participării|
țară cu performanțe scăzute în domeniul C&amp;amp;I</t>
        </is>
      </c>
      <c r="CG34" s="2" t="inlineStr">
        <is>
          <t>2|
2</t>
        </is>
      </c>
      <c r="CH34" s="2" t="inlineStr">
        <is>
          <t xml:space="preserve">proposed|
</t>
        </is>
      </c>
      <c r="CI34" t="inlineStr">
        <is>
          <t/>
        </is>
      </c>
      <c r="CJ34" s="2" t="inlineStr">
        <is>
          <t>krajina s nízkou úrovňou výkonnosti v oblasti výskumu a inovácie|
krajina, ktorej sa týka rozširovanie účasti</t>
        </is>
      </c>
      <c r="CK34" s="2" t="inlineStr">
        <is>
          <t>3|
3</t>
        </is>
      </c>
      <c r="CL34" s="2" t="inlineStr">
        <is>
          <t xml:space="preserve">|
</t>
        </is>
      </c>
      <c r="CM34" t="inlineStr">
        <is>
          <t>krajina, ktorá nedosahuje úroveň 70 %
priemeru EÚ stanovenú na základe zloženého ukazovateľa výskumnej excelentnosti</t>
        </is>
      </c>
      <c r="CN34" s="2" t="inlineStr">
        <is>
          <t>država s potencialom za izboljšanje raziskovalne odličnosti|
raziskovalno izboljšljiva država</t>
        </is>
      </c>
      <c r="CO34" s="2" t="inlineStr">
        <is>
          <t>2|
2</t>
        </is>
      </c>
      <c r="CP34" s="2" t="inlineStr">
        <is>
          <t>proposed|
proposed</t>
        </is>
      </c>
      <c r="CQ34" t="inlineStr">
        <is>
          <t>država, katere 
&lt;b&gt;kompozitni indikator raziskovalne odličnosti&lt;/b&gt; [ &lt;a href="/entry/result/3575211/all" id="ENTRY_TO_ENTRY_CONVERTER" target="_blank"&gt;IATE:3575211&lt;/a&gt; ] ne dosega 70% povprečja EU</t>
        </is>
      </c>
      <c r="CR34" s="2" t="inlineStr">
        <is>
          <t>land som omfattas av bredare deltagande|
lågpresterande land inom forskning och innovation</t>
        </is>
      </c>
      <c r="CS34" s="2" t="inlineStr">
        <is>
          <t>3|
3</t>
        </is>
      </c>
      <c r="CT34" s="2" t="inlineStr">
        <is>
          <t xml:space="preserve">|
</t>
        </is>
      </c>
      <c r="CU34" t="inlineStr">
        <is>
          <t>land som ligger under 70 % av EU-genomsnittet för den sammansatta indikatorn för spetskompetens inom forskning</t>
        </is>
      </c>
    </row>
    <row r="35">
      <c r="A35" s="1" t="str">
        <f>HYPERLINK("https://iate.europa.eu/entry/result/3574042/all", "3574042")</f>
        <v>3574042</v>
      </c>
      <c r="B35" t="inlineStr">
        <is>
          <t>EDUCATION AND COMMUNICATIONS</t>
        </is>
      </c>
      <c r="C35" t="inlineStr">
        <is>
          <t>EDUCATION AND COMMUNICATIONS|information technology and data processing|computer system</t>
        </is>
      </c>
      <c r="D35" s="2" t="inlineStr">
        <is>
          <t>Механизъм на ЕС за реакция при кризи в областта на киберсигурността</t>
        </is>
      </c>
      <c r="E35" s="2" t="inlineStr">
        <is>
          <t>3</t>
        </is>
      </c>
      <c r="F35" s="2" t="inlineStr">
        <is>
          <t/>
        </is>
      </c>
      <c r="G35" t="inlineStr">
        <is>
          <t/>
        </is>
      </c>
      <c r="H35" s="2" t="inlineStr">
        <is>
          <t>rámec EU pro reakci na kybernetické bezpečnostní krize</t>
        </is>
      </c>
      <c r="I35" s="2" t="inlineStr">
        <is>
          <t>3</t>
        </is>
      </c>
      <c r="J35" s="2" t="inlineStr">
        <is>
          <t/>
        </is>
      </c>
      <c r="K35" t="inlineStr">
        <is>
          <t/>
        </is>
      </c>
      <c r="L35" s="2" t="inlineStr">
        <is>
          <t>EU-krisereaktionsramme for cybersikkerhed</t>
        </is>
      </c>
      <c r="M35" s="2" t="inlineStr">
        <is>
          <t>3</t>
        </is>
      </c>
      <c r="N35" s="2" t="inlineStr">
        <is>
          <t/>
        </is>
      </c>
      <c r="O35" t="inlineStr">
        <is>
          <t/>
        </is>
      </c>
      <c r="P35" s="2" t="inlineStr">
        <is>
          <t>EU-Rahmen für die Reaktion auf Cybersicherheitskrisen|
Rahmen der EU für das Krisenmanagement im Bereich der Cybersicherheit</t>
        </is>
      </c>
      <c r="Q35" s="2" t="inlineStr">
        <is>
          <t>3|
3</t>
        </is>
      </c>
      <c r="R35" s="2" t="inlineStr">
        <is>
          <t xml:space="preserve">|
</t>
        </is>
      </c>
      <c r="S35" t="inlineStr">
        <is>
          <t/>
        </is>
      </c>
      <c r="T35" s="2" t="inlineStr">
        <is>
          <t>ενωσιακό πλαίσιο αντιμετώπισης κρίσεων κυβερνοασφάλειας</t>
        </is>
      </c>
      <c r="U35" s="2" t="inlineStr">
        <is>
          <t>4</t>
        </is>
      </c>
      <c r="V35" s="2" t="inlineStr">
        <is>
          <t/>
        </is>
      </c>
      <c r="W35" t="inlineStr">
        <is>
          <t>ενωσιακό πλαίσιο που προσδιορίζει τους παράγοντες, τα θεσμικά όργανα της ΕΕ και τις αρχές των κρατών μελών σε όλα τα απαραίτητα επίπεδα καθώς και τυποποιημένες διαδικασίες λειτουργίας με έμφαση στην ανταλλαγή πληροφοριών και τον συντονισμό για την αντιμετώπιση περιστατικών και κρίσεων μεγάλης κλίμακας στον κυβερνοχώρο</t>
        </is>
      </c>
      <c r="X35" s="2" t="inlineStr">
        <is>
          <t>EU Cybersecurity Crisis Management Framework|
EU Cybersecurity Crisis Response Framework</t>
        </is>
      </c>
      <c r="Y35" s="2" t="inlineStr">
        <is>
          <t>3|
3</t>
        </is>
      </c>
      <c r="Z35" s="2" t="inlineStr">
        <is>
          <t xml:space="preserve">|
</t>
        </is>
      </c>
      <c r="AA35" t="inlineStr">
        <is>
          <t>framework integrating the objectives
and modalities of cooperation in the field of cybersecurity for a coordinated response to large-scale cybersecurity incidents and crises</t>
        </is>
      </c>
      <c r="AB35" s="2" t="inlineStr">
        <is>
          <t>Marco de respuesta a las crisis de ciberseguridad de la UE</t>
        </is>
      </c>
      <c r="AC35" s="2" t="inlineStr">
        <is>
          <t>3</t>
        </is>
      </c>
      <c r="AD35" s="2" t="inlineStr">
        <is>
          <t/>
        </is>
      </c>
      <c r="AE35" t="inlineStr">
        <is>
          <t/>
        </is>
      </c>
      <c r="AF35" s="2" t="inlineStr">
        <is>
          <t>ELi küberturvalisuse kriisireguleerimise raamistik</t>
        </is>
      </c>
      <c r="AG35" s="2" t="inlineStr">
        <is>
          <t>3</t>
        </is>
      </c>
      <c r="AH35" s="2" t="inlineStr">
        <is>
          <t/>
        </is>
      </c>
      <c r="AI35" t="inlineStr">
        <is>
          <t/>
        </is>
      </c>
      <c r="AJ35" s="2" t="inlineStr">
        <is>
          <t>EU:n kyberturvallisuuden kriisinhallintakehys</t>
        </is>
      </c>
      <c r="AK35" s="2" t="inlineStr">
        <is>
          <t>3</t>
        </is>
      </c>
      <c r="AL35" s="2" t="inlineStr">
        <is>
          <t/>
        </is>
      </c>
      <c r="AM35" t="inlineStr">
        <is>
          <t/>
        </is>
      </c>
      <c r="AN35" s="2" t="inlineStr">
        <is>
          <t>cadre européen de gestion des crises en matière de cybersécurité|
cadre de l'Union européenne pour la réaction aux crises de cybersécurité</t>
        </is>
      </c>
      <c r="AO35" s="2" t="inlineStr">
        <is>
          <t>3|
4</t>
        </is>
      </c>
      <c r="AP35" s="2" t="inlineStr">
        <is>
          <t xml:space="preserve">|
</t>
        </is>
      </c>
      <c r="AQ35" t="inlineStr">
        <is>
          <t>cadre intègrant les objectifs et les modalités de la coopération en matière de cybersécurité présentés dans le plan d'action pour une réaction coordonnée aux incidents et crises transfrontières de cybersécurité majeurs</t>
        </is>
      </c>
      <c r="AR35" s="2" t="inlineStr">
        <is>
          <t>Creat AE maidir le Freagairt ar Ghéarchéimeanna Cibearshlándála</t>
        </is>
      </c>
      <c r="AS35" s="2" t="inlineStr">
        <is>
          <t>3</t>
        </is>
      </c>
      <c r="AT35" s="2" t="inlineStr">
        <is>
          <t/>
        </is>
      </c>
      <c r="AU35" t="inlineStr">
        <is>
          <t/>
        </is>
      </c>
      <c r="AV35" s="2" t="inlineStr">
        <is>
          <t>okvir EU-a za odgovor na kiberkrize</t>
        </is>
      </c>
      <c r="AW35" s="2" t="inlineStr">
        <is>
          <t>3</t>
        </is>
      </c>
      <c r="AX35" s="2" t="inlineStr">
        <is>
          <t/>
        </is>
      </c>
      <c r="AY35" t="inlineStr">
        <is>
          <t/>
        </is>
      </c>
      <c r="AZ35" s="2" t="inlineStr">
        <is>
          <t>uniós kiberbiztonsági válságreagálási keret</t>
        </is>
      </c>
      <c r="BA35" s="2" t="inlineStr">
        <is>
          <t>3</t>
        </is>
      </c>
      <c r="BB35" s="2" t="inlineStr">
        <is>
          <t/>
        </is>
      </c>
      <c r="BC35" t="inlineStr">
        <is>
          <t>uniós stratégia kiberbiztonsági válság esetére, amely a tagállamok közti együttműködés céljait és módozatait foglalja össze</t>
        </is>
      </c>
      <c r="BD35" s="2" t="inlineStr">
        <is>
          <t>quadro di risposta alle crisi di cibersicurezza dell'UE</t>
        </is>
      </c>
      <c r="BE35" s="2" t="inlineStr">
        <is>
          <t>3</t>
        </is>
      </c>
      <c r="BF35" s="2" t="inlineStr">
        <is>
          <t/>
        </is>
      </c>
      <c r="BG35" t="inlineStr">
        <is>
          <t/>
        </is>
      </c>
      <c r="BH35" s="2" t="inlineStr">
        <is>
          <t>ES reagavimo į kibernetinio saugumo krizes sistema</t>
        </is>
      </c>
      <c r="BI35" s="2" t="inlineStr">
        <is>
          <t>3</t>
        </is>
      </c>
      <c r="BJ35" s="2" t="inlineStr">
        <is>
          <t/>
        </is>
      </c>
      <c r="BK35" t="inlineStr">
        <is>
          <t/>
        </is>
      </c>
      <c r="BL35" s="2" t="inlineStr">
        <is>
          <t>ES satvars reaģēšanai kiberdrošības krīzēs</t>
        </is>
      </c>
      <c r="BM35" s="2" t="inlineStr">
        <is>
          <t>2</t>
        </is>
      </c>
      <c r="BN35" s="2" t="inlineStr">
        <is>
          <t/>
        </is>
      </c>
      <c r="BO35" t="inlineStr">
        <is>
          <t/>
        </is>
      </c>
      <c r="BP35" s="2" t="inlineStr">
        <is>
          <t>Qafas ta' Rispons għall-Kriżijiet taċ-Ċibersigurtà tal-UE</t>
        </is>
      </c>
      <c r="BQ35" s="2" t="inlineStr">
        <is>
          <t>3</t>
        </is>
      </c>
      <c r="BR35" s="2" t="inlineStr">
        <is>
          <t/>
        </is>
      </c>
      <c r="BS35" t="inlineStr">
        <is>
          <t/>
        </is>
      </c>
      <c r="BT35" s="2" t="inlineStr">
        <is>
          <t>EU-kader voor respons op cybercrises</t>
        </is>
      </c>
      <c r="BU35" s="2" t="inlineStr">
        <is>
          <t>3</t>
        </is>
      </c>
      <c r="BV35" s="2" t="inlineStr">
        <is>
          <t/>
        </is>
      </c>
      <c r="BW35" t="inlineStr">
        <is>
          <t/>
        </is>
      </c>
      <c r="BX35" s="2" t="inlineStr">
        <is>
          <t>unijne ramy zarządzania kryzysowego w dziedzinie cyberbezpieczeństwa|
unijne ramy reagowania w sytuacji kryzysu cyberbezpieczeństwa</t>
        </is>
      </c>
      <c r="BY35" s="2" t="inlineStr">
        <is>
          <t>3|
3</t>
        </is>
      </c>
      <c r="BZ35" s="2" t="inlineStr">
        <is>
          <t xml:space="preserve">|
</t>
        </is>
      </c>
      <c r="CA35" t="inlineStr">
        <is>
          <t/>
        </is>
      </c>
      <c r="CB35" s="2" t="inlineStr">
        <is>
          <t>quadro de resposta da UE a crises de cibersegurança</t>
        </is>
      </c>
      <c r="CC35" s="2" t="inlineStr">
        <is>
          <t>3</t>
        </is>
      </c>
      <c r="CD35" s="2" t="inlineStr">
        <is>
          <t/>
        </is>
      </c>
      <c r="CE35" t="inlineStr">
        <is>
          <t/>
        </is>
      </c>
      <c r="CF35" s="2" t="inlineStr">
        <is>
          <t>Cadrul UE de răspuns la crizele de securitate cibernetică</t>
        </is>
      </c>
      <c r="CG35" s="2" t="inlineStr">
        <is>
          <t>3</t>
        </is>
      </c>
      <c r="CH35" s="2" t="inlineStr">
        <is>
          <t/>
        </is>
      </c>
      <c r="CI35" t="inlineStr">
        <is>
          <t/>
        </is>
      </c>
      <c r="CJ35" s="2" t="inlineStr">
        <is>
          <t>rámec EÚ pre reakciu na kybernetické krízy</t>
        </is>
      </c>
      <c r="CK35" s="2" t="inlineStr">
        <is>
          <t>2</t>
        </is>
      </c>
      <c r="CL35" s="2" t="inlineStr">
        <is>
          <t/>
        </is>
      </c>
      <c r="CM35" t="inlineStr">
        <is>
          <t>programový dokument EÚ, ktorého vypracovanie Európska komisia odporučila v septembri 2017 členským štátom a inštitúciám EÚ a ktorý má obsahovať ciele, spôsoby spolupráce, prípadne operačné postupy a aktérov na všetkých potrebných úrovniach (technickej, operačnej, strategickej/politickej) v oblasti koordinovanej reakcie na cezhraničné kybernetické incidenty a krízy veľkého rozsahu</t>
        </is>
      </c>
      <c r="CN35" s="2" t="inlineStr">
        <is>
          <t>okvir EU za odzivanje na krize na področju kibernetske varnosti</t>
        </is>
      </c>
      <c r="CO35" s="2" t="inlineStr">
        <is>
          <t>3</t>
        </is>
      </c>
      <c r="CP35" s="2" t="inlineStr">
        <is>
          <t/>
        </is>
      </c>
      <c r="CQ35" t="inlineStr">
        <is>
          <t/>
        </is>
      </c>
      <c r="CR35" s="2" t="inlineStr">
        <is>
          <t>EU-ram för hantering av cyberkriser</t>
        </is>
      </c>
      <c r="CS35" s="2" t="inlineStr">
        <is>
          <t>3</t>
        </is>
      </c>
      <c r="CT35" s="2" t="inlineStr">
        <is>
          <t/>
        </is>
      </c>
      <c r="CU35" t="inlineStr">
        <is>
          <t/>
        </is>
      </c>
    </row>
    <row r="36">
      <c r="A36" s="1" t="str">
        <f>HYPERLINK("https://iate.europa.eu/entry/result/1111865/all", "1111865")</f>
        <v>1111865</v>
      </c>
      <c r="B36" t="inlineStr">
        <is>
          <t>INDUSTRY;SOCIAL QUESTIONS</t>
        </is>
      </c>
      <c r="C36" t="inlineStr">
        <is>
          <t>INDUSTRY|building and public works|building industry;SOCIAL QUESTIONS|construction and town planning</t>
        </is>
      </c>
      <c r="D36" s="2" t="inlineStr">
        <is>
          <t>сграден фонд</t>
        </is>
      </c>
      <c r="E36" s="2" t="inlineStr">
        <is>
          <t>3</t>
        </is>
      </c>
      <c r="F36" s="2" t="inlineStr">
        <is>
          <t/>
        </is>
      </c>
      <c r="G36" t="inlineStr">
        <is>
          <t>общият брой сгради на национално, регионално или общинско равнище, които могат да бъдат частни или обществени, жилищни или нежилищни, напр. използвани за административни офиси и местни услуги, като училища, болници и др.</t>
        </is>
      </c>
      <c r="H36" s="2" t="inlineStr">
        <is>
          <t>fond budov</t>
        </is>
      </c>
      <c r="I36" s="2" t="inlineStr">
        <is>
          <t>3</t>
        </is>
      </c>
      <c r="J36" s="2" t="inlineStr">
        <is>
          <t/>
        </is>
      </c>
      <c r="K36" t="inlineStr">
        <is>
          <t>souhrn
všech budov v zemi, regionu, obci nebo v rámci nemovitosti, což může zahrnovat
obytné budovy, kanceláře, výrobní prostory, vzdělávací zařízení, zemědělské
budovy aj.</t>
        </is>
      </c>
      <c r="L36" s="2" t="inlineStr">
        <is>
          <t>bygningsmasse|
bygningsbestand</t>
        </is>
      </c>
      <c r="M36" s="2" t="inlineStr">
        <is>
          <t>3|
3</t>
        </is>
      </c>
      <c r="N36" s="2" t="inlineStr">
        <is>
          <t xml:space="preserve">|
</t>
        </is>
      </c>
      <c r="O36" t="inlineStr">
        <is>
          <t>den samlede bestand af bygninger i et bestemt område eller af en bestemt type</t>
        </is>
      </c>
      <c r="P36" s="2" t="inlineStr">
        <is>
          <t>Gebäudebestand</t>
        </is>
      </c>
      <c r="Q36" s="2" t="inlineStr">
        <is>
          <t>3</t>
        </is>
      </c>
      <c r="R36" s="2" t="inlineStr">
        <is>
          <t/>
        </is>
      </c>
      <c r="S36" t="inlineStr">
        <is>
          <t>Gesamtheit der Gebäude in einem bestimmten Bereich</t>
        </is>
      </c>
      <c r="T36" s="2" t="inlineStr">
        <is>
          <t>κτιριακό δυναμικό|
κτιριακό απόθεμα</t>
        </is>
      </c>
      <c r="U36" s="2" t="inlineStr">
        <is>
          <t>3|
3</t>
        </is>
      </c>
      <c r="V36" s="2" t="inlineStr">
        <is>
          <t xml:space="preserve">|
</t>
        </is>
      </c>
      <c r="W36" t="inlineStr">
        <is>
          <t/>
        </is>
      </c>
      <c r="X36" s="2" t="inlineStr">
        <is>
          <t>building stock</t>
        </is>
      </c>
      <c r="Y36" s="2" t="inlineStr">
        <is>
          <t>3</t>
        </is>
      </c>
      <c r="Z36" s="2" t="inlineStr">
        <is>
          <t/>
        </is>
      </c>
      <c r="AA36" t="inlineStr">
        <is>
          <t>total number of buildings in a
country, region, municipal area or estate, which can include dwellings,
offices, factories, shops, educational establishments, agricultural buildings, etc.</t>
        </is>
      </c>
      <c r="AB36" s="2" t="inlineStr">
        <is>
          <t>parque inmobiliario</t>
        </is>
      </c>
      <c r="AC36" s="2" t="inlineStr">
        <is>
          <t>3</t>
        </is>
      </c>
      <c r="AD36" s="2" t="inlineStr">
        <is>
          <t/>
        </is>
      </c>
      <c r="AE36" t="inlineStr">
        <is>
          <t>Conjunto de edificaciones públicas o privadas de cualquier tipo (viviendas, oficinas, hostelería, aparcamientos, comercios, edificaciones agrícolas etc.) de un país, una región o un municipio.</t>
        </is>
      </c>
      <c r="AF36" s="2" t="inlineStr">
        <is>
          <t>hoonefond|
hooned</t>
        </is>
      </c>
      <c r="AG36" s="2" t="inlineStr">
        <is>
          <t>3|
2</t>
        </is>
      </c>
      <c r="AH36" s="2" t="inlineStr">
        <is>
          <t xml:space="preserve">|
</t>
        </is>
      </c>
      <c r="AI36" t="inlineStr">
        <is>
          <t/>
        </is>
      </c>
      <c r="AJ36" s="2" t="inlineStr">
        <is>
          <t>rakennuskanta</t>
        </is>
      </c>
      <c r="AK36" s="2" t="inlineStr">
        <is>
          <t>3</t>
        </is>
      </c>
      <c r="AL36" s="2" t="inlineStr">
        <is>
          <t/>
        </is>
      </c>
      <c r="AM36" t="inlineStr">
        <is>
          <t>"tietyllä alueella sijaitsevat rakennukset"</t>
        </is>
      </c>
      <c r="AN36" s="2" t="inlineStr">
        <is>
          <t>bâti|
parc bâti|
parc de bâtiments</t>
        </is>
      </c>
      <c r="AO36" s="2" t="inlineStr">
        <is>
          <t>3|
3|
3</t>
        </is>
      </c>
      <c r="AP36" s="2" t="inlineStr">
        <is>
          <t xml:space="preserve">|
|
</t>
        </is>
      </c>
      <c r="AQ36" t="inlineStr">
        <is>
          <t>ensemble
des bâtiments existants dans une zone, une région ou un pays, incluant les
logements, les bureaux, les entreprises, les bâtiments tertiaires, les
établissements d'enseignement, etc.</t>
        </is>
      </c>
      <c r="AR36" s="2" t="inlineStr">
        <is>
          <t>stoc foirgneamh</t>
        </is>
      </c>
      <c r="AS36" s="2" t="inlineStr">
        <is>
          <t>3</t>
        </is>
      </c>
      <c r="AT36" s="2" t="inlineStr">
        <is>
          <t/>
        </is>
      </c>
      <c r="AU36" t="inlineStr">
        <is>
          <t/>
        </is>
      </c>
      <c r="AV36" s="2" t="inlineStr">
        <is>
          <t>fond zgrada</t>
        </is>
      </c>
      <c r="AW36" s="2" t="inlineStr">
        <is>
          <t>3</t>
        </is>
      </c>
      <c r="AX36" s="2" t="inlineStr">
        <is>
          <t/>
        </is>
      </c>
      <c r="AY36" t="inlineStr">
        <is>
          <t/>
        </is>
      </c>
      <c r="AZ36" s="2" t="inlineStr">
        <is>
          <t>épületállomány</t>
        </is>
      </c>
      <c r="BA36" s="2" t="inlineStr">
        <is>
          <t>3</t>
        </is>
      </c>
      <c r="BB36" s="2" t="inlineStr">
        <is>
          <t/>
        </is>
      </c>
      <c r="BC36" t="inlineStr">
        <is>
          <t/>
        </is>
      </c>
      <c r="BD36" s="2" t="inlineStr">
        <is>
          <t>parco immobiliare</t>
        </is>
      </c>
      <c r="BE36" s="2" t="inlineStr">
        <is>
          <t>3</t>
        </is>
      </c>
      <c r="BF36" s="2" t="inlineStr">
        <is>
          <t/>
        </is>
      </c>
      <c r="BG36" t="inlineStr">
        <is>
          <t>insieme degli edifici in un comune, una regione, un paese, che include alloggi, fabbriche, negozi, scuole, ecc.</t>
        </is>
      </c>
      <c r="BH36" s="2" t="inlineStr">
        <is>
          <t>pastatų ūkis|
pastatų fondas</t>
        </is>
      </c>
      <c r="BI36" s="2" t="inlineStr">
        <is>
          <t>3|
3</t>
        </is>
      </c>
      <c r="BJ36" s="2" t="inlineStr">
        <is>
          <t xml:space="preserve">|
</t>
        </is>
      </c>
      <c r="BK36" t="inlineStr">
        <is>
          <t>bendras šalies, regiono ar savivaldybės teritorijos pastatų skaičius; į jį įskaičiuojami būstai, biurai, gamyklos, parduotuvės, švietimo įstaigos, žemės ūkio pastatai ir t. t.</t>
        </is>
      </c>
      <c r="BL36" s="2" t="inlineStr">
        <is>
          <t>ēku fonds</t>
        </is>
      </c>
      <c r="BM36" s="2" t="inlineStr">
        <is>
          <t>3</t>
        </is>
      </c>
      <c r="BN36" s="2" t="inlineStr">
        <is>
          <t/>
        </is>
      </c>
      <c r="BO36" t="inlineStr">
        <is>
          <t>kopējais ēku skaits valstī, reģionā vai pašvaldības teritorijā, piemēram, mājokļi, biroji, rūpnīcas, veikali, izglītības iestādes, lauksaimniecības ēkas u.c. ēkas</t>
        </is>
      </c>
      <c r="BP36" s="2" t="inlineStr">
        <is>
          <t>stokk tal-bini</t>
        </is>
      </c>
      <c r="BQ36" s="2" t="inlineStr">
        <is>
          <t>3</t>
        </is>
      </c>
      <c r="BR36" s="2" t="inlineStr">
        <is>
          <t/>
        </is>
      </c>
      <c r="BS36" t="inlineStr">
        <is>
          <t>għadd totali ta' bini f'pajjiż, reġjun jew żona muniċipali, li jista' jinkludi postijiet fejn jgħixu n-nies, uffiċċji, fabbriki, ħwienet, skejjel u universitajiet, bini agrikolu eċċ.</t>
        </is>
      </c>
      <c r="BT36" s="2" t="inlineStr">
        <is>
          <t>gebouwenbestand</t>
        </is>
      </c>
      <c r="BU36" s="2" t="inlineStr">
        <is>
          <t>3</t>
        </is>
      </c>
      <c r="BV36" s="2" t="inlineStr">
        <is>
          <t/>
        </is>
      </c>
      <c r="BW36" t="inlineStr">
        <is>
          <t>de som van alle gebouwen in een land, regio, gemeente</t>
        </is>
      </c>
      <c r="BX36" s="2" t="inlineStr">
        <is>
          <t>zasób budowlany|
zasoby budowlane|
zasób budynków</t>
        </is>
      </c>
      <c r="BY36" s="2" t="inlineStr">
        <is>
          <t>3|
3|
3</t>
        </is>
      </c>
      <c r="BZ36" s="2" t="inlineStr">
        <is>
          <t xml:space="preserve">preferred|
|
</t>
        </is>
      </c>
      <c r="CA36" t="inlineStr">
        <is>
          <t>łączna liczba wszelkiego rodzaju budynków znajdujących się na terenie danego kraju, regionu, gminy i in.</t>
        </is>
      </c>
      <c r="CB36" s="2" t="inlineStr">
        <is>
          <t>parque imobiliário|
parque edificado</t>
        </is>
      </c>
      <c r="CC36" s="2" t="inlineStr">
        <is>
          <t>3|
3</t>
        </is>
      </c>
      <c r="CD36" s="2" t="inlineStr">
        <is>
          <t>|
preferred</t>
        </is>
      </c>
      <c r="CE36" t="inlineStr">
        <is>
          <t>Número total de edifícios públicos ou privados à escala de um país, região, município ou propriedade.</t>
        </is>
      </c>
      <c r="CF36" s="2" t="inlineStr">
        <is>
          <t>parc de construcții|
parc imobiliar|
fondul construit</t>
        </is>
      </c>
      <c r="CG36" s="2" t="inlineStr">
        <is>
          <t>3|
3|
3</t>
        </is>
      </c>
      <c r="CH36" s="2" t="inlineStr">
        <is>
          <t xml:space="preserve">|
|
</t>
        </is>
      </c>
      <c r="CI36" t="inlineStr">
        <is>
          <t>numărul total de clădiri dintr-o țară, o regiune, o zonă urbană sau de pe o proprietate, în care sunt incluse constucțiile de locuințe, clăririle de birouri, uzinele și fabricile, spațiile comerciale, centrele educaționale și de învățământ, clădirile agricole etc.</t>
        </is>
      </c>
      <c r="CJ36" s="2" t="inlineStr">
        <is>
          <t>fond budov</t>
        </is>
      </c>
      <c r="CK36" s="2" t="inlineStr">
        <is>
          <t>3</t>
        </is>
      </c>
      <c r="CL36" s="2" t="inlineStr">
        <is>
          <t/>
        </is>
      </c>
      <c r="CM36" t="inlineStr">
        <is>
          <t>celkový počet všetkých budov v krajine, regióne, obci alebo v rámci nehnuteľnosti zahŕňajúci bytové aj nebytové, verejné aj súkromné budovy</t>
        </is>
      </c>
      <c r="CN36" s="2" t="inlineStr">
        <is>
          <t>stavbni fond</t>
        </is>
      </c>
      <c r="CO36" s="2" t="inlineStr">
        <is>
          <t>3</t>
        </is>
      </c>
      <c r="CP36" s="2" t="inlineStr">
        <is>
          <t/>
        </is>
      </c>
      <c r="CQ36" t="inlineStr">
        <is>
          <t/>
        </is>
      </c>
      <c r="CR36" s="2" t="inlineStr">
        <is>
          <t>byggnadsbestånd</t>
        </is>
      </c>
      <c r="CS36" s="2" t="inlineStr">
        <is>
          <t>2</t>
        </is>
      </c>
      <c r="CT36" s="2" t="inlineStr">
        <is>
          <t/>
        </is>
      </c>
      <c r="CU36" t="inlineStr">
        <is>
          <t/>
        </is>
      </c>
    </row>
    <row r="37">
      <c r="A37" s="1" t="str">
        <f>HYPERLINK("https://iate.europa.eu/entry/result/3589583/all", "3589583")</f>
        <v>3589583</v>
      </c>
      <c r="B37" t="inlineStr">
        <is>
          <t>ENVIRONMENT</t>
        </is>
      </c>
      <c r="C37" t="inlineStr">
        <is>
          <t>ENVIRONMENT|deterioration of the environment</t>
        </is>
      </c>
      <c r="D37" t="inlineStr">
        <is>
          <t/>
        </is>
      </c>
      <c r="E37" t="inlineStr">
        <is>
          <t/>
        </is>
      </c>
      <c r="F37" t="inlineStr">
        <is>
          <t/>
        </is>
      </c>
      <c r="G37" t="inlineStr">
        <is>
          <t/>
        </is>
      </c>
      <c r="H37" t="inlineStr">
        <is>
          <t/>
        </is>
      </c>
      <c r="I37" t="inlineStr">
        <is>
          <t/>
        </is>
      </c>
      <c r="J37" t="inlineStr">
        <is>
          <t/>
        </is>
      </c>
      <c r="K37" t="inlineStr">
        <is>
          <t/>
        </is>
      </c>
      <c r="L37" s="2" t="inlineStr">
        <is>
          <t>EU-naturgenopretningsplan</t>
        </is>
      </c>
      <c r="M37" s="2" t="inlineStr">
        <is>
          <t>3</t>
        </is>
      </c>
      <c r="N37" s="2" t="inlineStr">
        <is>
          <t/>
        </is>
      </c>
      <c r="O37" t="inlineStr">
        <is>
          <t>en række konkrete tilsagn og tiltag, der skal gøre det muligt inden 2030 og på tværs af EU-landene at genoprette ødelagte økosystemer,og sikre en bæredygtig forvaltning ved at sætte ind over for de væsentligste årsager til tab af biodiversitet</t>
        </is>
      </c>
      <c r="P37" s="2" t="inlineStr">
        <is>
          <t>EU-Plan zur Wiederherstellung der Natur</t>
        </is>
      </c>
      <c r="Q37" s="2" t="inlineStr">
        <is>
          <t>3</t>
        </is>
      </c>
      <c r="R37" s="2" t="inlineStr">
        <is>
          <t/>
        </is>
      </c>
      <c r="S37" t="inlineStr">
        <is>
          <t>Bündel konkreter Verpflichtungen und Maßnahmen, mit denen die EU geschädigte Ökosysteme bis 2030 wiederherstellen und nachhaltig bewirtschaften und dabei die Hauptursachen des Verlusts an biologischer Vielfalt angehen will</t>
        </is>
      </c>
      <c r="T37" s="2" t="inlineStr">
        <is>
          <t>σχέδιο αποκατάστασης της φύσης της ΕΕ</t>
        </is>
      </c>
      <c r="U37" s="2" t="inlineStr">
        <is>
          <t>3</t>
        </is>
      </c>
      <c r="V37" s="2" t="inlineStr">
        <is>
          <t/>
        </is>
      </c>
      <c r="W37" t="inlineStr">
        <is>
          <t/>
        </is>
      </c>
      <c r="X37" s="2" t="inlineStr">
        <is>
          <t>EU Nature Restoration Plan</t>
        </is>
      </c>
      <c r="Y37" s="2" t="inlineStr">
        <is>
          <t>3</t>
        </is>
      </c>
      <c r="Z37" s="2" t="inlineStr">
        <is>
          <t/>
        </is>
      </c>
      <c r="AA37" t="inlineStr">
        <is>
          <t>series of concrete commitments and actions to restore degraded 
ecosystems across the EU by 2030, and manage them sustainably, 
addressing the key drivers of biodiversity loss</t>
        </is>
      </c>
      <c r="AB37" t="inlineStr">
        <is>
          <t/>
        </is>
      </c>
      <c r="AC37" t="inlineStr">
        <is>
          <t/>
        </is>
      </c>
      <c r="AD37" t="inlineStr">
        <is>
          <t/>
        </is>
      </c>
      <c r="AE37" t="inlineStr">
        <is>
          <t/>
        </is>
      </c>
      <c r="AF37" s="2" t="inlineStr">
        <is>
          <t>ELi looduse taastamise kava</t>
        </is>
      </c>
      <c r="AG37" s="2" t="inlineStr">
        <is>
          <t>3</t>
        </is>
      </c>
      <c r="AH37" s="2" t="inlineStr">
        <is>
          <t/>
        </is>
      </c>
      <c r="AI37" t="inlineStr">
        <is>
          <t>rida konkreetseid kohustusi ja meetmeid, et 2030. aastaks kogu ELis kahjustatud ökosüsteemid taastada, neid kestlikult majandada ning elurikkuse vähenemise peamiste põhjustega tegeleda</t>
        </is>
      </c>
      <c r="AJ37" s="2" t="inlineStr">
        <is>
          <t>EU:n luonnon ennallistamista koskeva suunnitelma|
EU:n luonnon ennallistamissuunnitelma|
luonnon ennallistamissuunnitelma</t>
        </is>
      </c>
      <c r="AK37" s="2" t="inlineStr">
        <is>
          <t>3|
3|
3</t>
        </is>
      </c>
      <c r="AL37" s="2" t="inlineStr">
        <is>
          <t xml:space="preserve">|
|
</t>
        </is>
      </c>
      <c r="AM37" t="inlineStr">
        <is>
          <t/>
        </is>
      </c>
      <c r="AN37" s="2" t="inlineStr">
        <is>
          <t>plan de restauration de la nature de l’Union|
plan européen de restauration de la nature</t>
        </is>
      </c>
      <c r="AO37" s="2" t="inlineStr">
        <is>
          <t>3|
3</t>
        </is>
      </c>
      <c r="AP37" s="2" t="inlineStr">
        <is>
          <t xml:space="preserve">|
</t>
        </is>
      </c>
      <c r="AQ37" t="inlineStr">
        <is>
          <t>&lt;div&gt;série d'actions et d'engagements concrets de l'UE visant à restaurer les écosystèmes dégradés d'ici à 2030 et à les gérer de manière durable, en s'attaquant aux principaux facteurs de perte de la biodiversité&lt;br&gt;&lt;/div&gt;</t>
        </is>
      </c>
      <c r="AR37" s="2" t="inlineStr">
        <is>
          <t>Plean Athchóirithe Dúlra AE|
Plean an Aontais um athchóiriú an dúlra</t>
        </is>
      </c>
      <c r="AS37" s="2" t="inlineStr">
        <is>
          <t>2|
3</t>
        </is>
      </c>
      <c r="AT37" s="2" t="inlineStr">
        <is>
          <t xml:space="preserve">|
</t>
        </is>
      </c>
      <c r="AU37" t="inlineStr">
        <is>
          <t/>
        </is>
      </c>
      <c r="AV37" t="inlineStr">
        <is>
          <t/>
        </is>
      </c>
      <c r="AW37" t="inlineStr">
        <is>
          <t/>
        </is>
      </c>
      <c r="AX37" t="inlineStr">
        <is>
          <t/>
        </is>
      </c>
      <c r="AY37" t="inlineStr">
        <is>
          <t/>
        </is>
      </c>
      <c r="AZ37" s="2" t="inlineStr">
        <is>
          <t>uniós természet-helyreállítási terv</t>
        </is>
      </c>
      <c r="BA37" s="2" t="inlineStr">
        <is>
          <t>3</t>
        </is>
      </c>
      <c r="BB37" s="2" t="inlineStr">
        <is>
          <t/>
        </is>
      </c>
      <c r="BC37" t="inlineStr">
        <is>
          <t>valamennyi szárazföldi és tengeri ökoszisztéma helyreállítását célzó terv, melynek célja, hogy hozzájáruljon mind a meglévő, mind a létesítendő természetvédelmi területek egészségének javításához, így a sokszínű és ellenállóképes természet helyreállításához mindenféle tájon és ökoszisztémában</t>
        </is>
      </c>
      <c r="BD37" t="inlineStr">
        <is>
          <t/>
        </is>
      </c>
      <c r="BE37" t="inlineStr">
        <is>
          <t/>
        </is>
      </c>
      <c r="BF37" t="inlineStr">
        <is>
          <t/>
        </is>
      </c>
      <c r="BG37" t="inlineStr">
        <is>
          <t/>
        </is>
      </c>
      <c r="BH37" s="2" t="inlineStr">
        <is>
          <t>ES gamtos atkūrimo planas</t>
        </is>
      </c>
      <c r="BI37" s="2" t="inlineStr">
        <is>
          <t>3</t>
        </is>
      </c>
      <c r="BJ37" s="2" t="inlineStr">
        <is>
          <t/>
        </is>
      </c>
      <c r="BK37" t="inlineStr">
        <is>
          <t/>
        </is>
      </c>
      <c r="BL37" s="2" t="inlineStr">
        <is>
          <t>ES Dabas atjaunošanas plāns</t>
        </is>
      </c>
      <c r="BM37" s="2" t="inlineStr">
        <is>
          <t>3</t>
        </is>
      </c>
      <c r="BN37" s="2" t="inlineStr">
        <is>
          <t/>
        </is>
      </c>
      <c r="BO37" t="inlineStr">
        <is>
          <t/>
        </is>
      </c>
      <c r="BP37" t="inlineStr">
        <is>
          <t/>
        </is>
      </c>
      <c r="BQ37" t="inlineStr">
        <is>
          <t/>
        </is>
      </c>
      <c r="BR37" t="inlineStr">
        <is>
          <t/>
        </is>
      </c>
      <c r="BS37" t="inlineStr">
        <is>
          <t/>
        </is>
      </c>
      <c r="BT37" s="2" t="inlineStr">
        <is>
          <t>EU-plan voor het herstel van de natuur</t>
        </is>
      </c>
      <c r="BU37" s="2" t="inlineStr">
        <is>
          <t>3</t>
        </is>
      </c>
      <c r="BV37" s="2" t="inlineStr">
        <is>
          <t/>
        </is>
      </c>
      <c r="BW37" t="inlineStr">
        <is>
          <t>reeks
 concrete afspraken en acties waarbij de belangrijkste oorzaken van het
 verlies aan biodiversiteit worden aangepakt, met als doel in 2030 aangetaste
 ecosystemen in de EU hersteld te hebben en duurzaam te beheren</t>
        </is>
      </c>
      <c r="BX37" s="2" t="inlineStr">
        <is>
          <t>plan odbudowy zasobów przyrodniczych</t>
        </is>
      </c>
      <c r="BY37" s="2" t="inlineStr">
        <is>
          <t>3</t>
        </is>
      </c>
      <c r="BZ37" s="2" t="inlineStr">
        <is>
          <t/>
        </is>
      </c>
      <c r="CA37" t="inlineStr">
        <is>
          <t>pakiet konkretnych zobowiązań i działań mających na celu odbudowanie do 2030 r. zniszczonych &lt;a href="https://iate.europa.eu/entry/result/1621567/pl" target="_blank"&gt;ekosystemów&lt;/a&gt; w całej UE oraz zapewnienie bardziej zrównoważonego zarządzania tymi ekosystemami</t>
        </is>
      </c>
      <c r="CB37" s="2" t="inlineStr">
        <is>
          <t>Plano da UE de Restauração da Natureza</t>
        </is>
      </c>
      <c r="CC37" s="2" t="inlineStr">
        <is>
          <t>3</t>
        </is>
      </c>
      <c r="CD37" s="2" t="inlineStr">
        <is>
          <t/>
        </is>
      </c>
      <c r="CE37" t="inlineStr">
        <is>
          <t>Elemento central da Estratégia de Biodiversidade que exige uma maior ambição na restauração da natureza.</t>
        </is>
      </c>
      <c r="CF37" s="2" t="inlineStr">
        <is>
          <t>Planul UE de refacere a naturii</t>
        </is>
      </c>
      <c r="CG37" s="2" t="inlineStr">
        <is>
          <t>2</t>
        </is>
      </c>
      <c r="CH37" s="2" t="inlineStr">
        <is>
          <t/>
        </is>
      </c>
      <c r="CI37" t="inlineStr">
        <is>
          <t/>
        </is>
      </c>
      <c r="CJ37" t="inlineStr">
        <is>
          <t/>
        </is>
      </c>
      <c r="CK37" t="inlineStr">
        <is>
          <t/>
        </is>
      </c>
      <c r="CL37" t="inlineStr">
        <is>
          <t/>
        </is>
      </c>
      <c r="CM37" t="inlineStr">
        <is>
          <t/>
        </is>
      </c>
      <c r="CN37" s="2" t="inlineStr">
        <is>
          <t>načrt EU za obnovo narave</t>
        </is>
      </c>
      <c r="CO37" s="2" t="inlineStr">
        <is>
          <t>3</t>
        </is>
      </c>
      <c r="CP37" s="2" t="inlineStr">
        <is>
          <t/>
        </is>
      </c>
      <c r="CQ37" t="inlineStr">
        <is>
          <t/>
        </is>
      </c>
      <c r="CR37" s="2" t="inlineStr">
        <is>
          <t>EU-plan för återställande av natur</t>
        </is>
      </c>
      <c r="CS37" s="2" t="inlineStr">
        <is>
          <t>3</t>
        </is>
      </c>
      <c r="CT37" s="2" t="inlineStr">
        <is>
          <t/>
        </is>
      </c>
      <c r="CU37" t="inlineStr">
        <is>
          <t/>
        </is>
      </c>
    </row>
    <row r="38">
      <c r="A38" s="1" t="str">
        <f>HYPERLINK("https://iate.europa.eu/entry/result/3534315/all", "3534315")</f>
        <v>3534315</v>
      </c>
      <c r="B38" t="inlineStr">
        <is>
          <t>ENVIRONMENT;LAW</t>
        </is>
      </c>
      <c r="C38" t="inlineStr">
        <is>
          <t>ENVIRONMENT|environmental policy|environmental protection;CJEU|LAW|Environmental law</t>
        </is>
      </c>
      <c r="D38" t="inlineStr">
        <is>
          <t/>
        </is>
      </c>
      <c r="E38" t="inlineStr">
        <is>
          <t/>
        </is>
      </c>
      <c r="F38" t="inlineStr">
        <is>
          <t/>
        </is>
      </c>
      <c r="G38" t="inlineStr">
        <is>
          <t/>
        </is>
      </c>
      <c r="H38" s="2" t="inlineStr">
        <is>
          <t>nápravné opatření</t>
        </is>
      </c>
      <c r="I38" s="2" t="inlineStr">
        <is>
          <t>3</t>
        </is>
      </c>
      <c r="J38" s="2" t="inlineStr">
        <is>
          <t/>
        </is>
      </c>
      <c r="K38" t="inlineStr">
        <is>
          <t>Činnost nebo kombinace akcí, včetně provizorních opatření nebo opatření na zmírnění dopadů, jejichž cílem je obnovit, ozdravit nebo nahradit poškozené přírodní zdroje nebo jejich narušené funkce, anebo poskytnout rovnocennou alternativu těchto zdrojů nebo jejich funkcí.</t>
        </is>
      </c>
      <c r="L38" s="2" t="inlineStr">
        <is>
          <t>afhjælpende foranstaltning</t>
        </is>
      </c>
      <c r="M38" s="2" t="inlineStr">
        <is>
          <t>3</t>
        </is>
      </c>
      <c r="N38" s="2" t="inlineStr">
        <is>
          <t/>
        </is>
      </c>
      <c r="O38" t="inlineStr">
        <is>
          <t>enhver foranstaltning eller kombination af foranstaltninger, herunder afbødende eller foreløbige foranstaltninger, der tjener til at genoprette, genskabe eller erstatte skadede naturressourcer og/eller udnyttelsesmuligheder eller til at tilvejebringe tilsvarende alternativer til disse naturressourcer og/eller udnyttelsesmuligheder</t>
        </is>
      </c>
      <c r="P38" s="2" t="inlineStr">
        <is>
          <t>Sanierungsmaßnahme</t>
        </is>
      </c>
      <c r="Q38" s="2" t="inlineStr">
        <is>
          <t>3</t>
        </is>
      </c>
      <c r="R38" s="2" t="inlineStr">
        <is>
          <t/>
        </is>
      </c>
      <c r="S38" t="inlineStr">
        <is>
          <t>Tätigkeit oder Kombination von Tätigkeiten einschließlich mildernder und einstweiliger Maßnahmen mit dem Ziel, geschädigte natürliche Ressourcen und/oder beeinträchtigte Funktionen wiederherzustellen, zu sanieren oder zu ersetzen oder eine gleichwertige Alternative zu diesen Ressourcen oder Funktionen zu schaffen</t>
        </is>
      </c>
      <c r="T38" s="2" t="inlineStr">
        <is>
          <t>μέτρο αποκατάστασης</t>
        </is>
      </c>
      <c r="U38" s="2" t="inlineStr">
        <is>
          <t>3</t>
        </is>
      </c>
      <c r="V38" s="2" t="inlineStr">
        <is>
          <t/>
        </is>
      </c>
      <c r="W38" t="inlineStr">
        <is>
          <t>στο πλαίσιο της παρακάτω οδηγίας, οποιαδήποτε δράση, ή συνδυασμός δράσεων, συμπεριλαμβανομένων των ελαφρυντικών ή προσωρινών μέτρων, για την αποκατάσταση, την επανόρθωση ή την αντικατάσταση των φυσικών πόρων ή/και υπηρεσιών που υπέστησαν ζημία, ή την εξασφάλιση εναλλακτικών δυνατοτήτων ισοδύναμων προς τους εν λόγω πόρους ή υπηρεσίες, όπως προβλέπεται στο Παράρτημα II</t>
        </is>
      </c>
      <c r="X38" s="2" t="inlineStr">
        <is>
          <t>remedial measure</t>
        </is>
      </c>
      <c r="Y38" s="2" t="inlineStr">
        <is>
          <t>3</t>
        </is>
      </c>
      <c r="Z38" s="2" t="inlineStr">
        <is>
          <t/>
        </is>
      </c>
      <c r="AA38" t="inlineStr">
        <is>
          <t>any action, or combination of actions, including mitigating or interim measures to restore, rehabilitate or replace damaged natural resources and/or impaired services, or to provide an equivalent alternative to those resources or services as foreseen in Annex II of Directive 2004/35/CE</t>
        </is>
      </c>
      <c r="AB38" t="inlineStr">
        <is>
          <t/>
        </is>
      </c>
      <c r="AC38" t="inlineStr">
        <is>
          <t/>
        </is>
      </c>
      <c r="AD38" t="inlineStr">
        <is>
          <t/>
        </is>
      </c>
      <c r="AE38" t="inlineStr">
        <is>
          <t/>
        </is>
      </c>
      <c r="AF38" s="2" t="inlineStr">
        <is>
          <t>parandusmeede|
heastamismeede</t>
        </is>
      </c>
      <c r="AG38" s="2" t="inlineStr">
        <is>
          <t>3|
3</t>
        </is>
      </c>
      <c r="AH38" s="2" t="inlineStr">
        <is>
          <t xml:space="preserve">|
</t>
        </is>
      </c>
      <c r="AI38" t="inlineStr">
        <is>
          <t>tegevused või tegevuste kombinatsioon, sealhulgas leevendavad või ajutised meetmed, millega parandatakse, taastatakse või asendatakse kahjustatud loodusvarasid ja/või loodusvarade halvenenud funktsioone või võimaldatakse II lisas nimetatud alternatiivseid loodusvarasid või funktsioone</t>
        </is>
      </c>
      <c r="AJ38" s="2" t="inlineStr">
        <is>
          <t>korjaava toimenpide</t>
        </is>
      </c>
      <c r="AK38" s="2" t="inlineStr">
        <is>
          <t>3</t>
        </is>
      </c>
      <c r="AL38" s="2" t="inlineStr">
        <is>
          <t/>
        </is>
      </c>
      <c r="AM38" t="inlineStr">
        <is>
          <t>toimi tai toimien yhdistelmä, joilla korjataan, kunnostetaan tai korvataan vahingoittuneita luonnonvaroja ja/tai huonontuneita palveluja taikka hankitaan vastaavanlaisia luonnonvaroja ja/tai palveluja</t>
        </is>
      </c>
      <c r="AN38" s="2" t="inlineStr">
        <is>
          <t>mesure de réparation</t>
        </is>
      </c>
      <c r="AO38" s="2" t="inlineStr">
        <is>
          <t>3</t>
        </is>
      </c>
      <c r="AP38" s="2" t="inlineStr">
        <is>
          <t/>
        </is>
      </c>
      <c r="AQ38" t="inlineStr">
        <is>
          <t>toute action, ou combinaison d'actions, y compris des mesures d'atténuation ou des mesures transitoires visant à restaurer, réhabiliter ou remplacer les ressources naturelles endommagées ou les services détériorés ou à fournir une alternative équivalente à ces ressources ou services, tel que prévu à l'annexe II</t>
        </is>
      </c>
      <c r="AR38" s="2" t="inlineStr">
        <is>
          <t>beart feabhais</t>
        </is>
      </c>
      <c r="AS38" s="2" t="inlineStr">
        <is>
          <t>3</t>
        </is>
      </c>
      <c r="AT38" s="2" t="inlineStr">
        <is>
          <t/>
        </is>
      </c>
      <c r="AU38" t="inlineStr">
        <is>
          <t/>
        </is>
      </c>
      <c r="AV38" t="inlineStr">
        <is>
          <t/>
        </is>
      </c>
      <c r="AW38" t="inlineStr">
        <is>
          <t/>
        </is>
      </c>
      <c r="AX38" t="inlineStr">
        <is>
          <t/>
        </is>
      </c>
      <c r="AY38" t="inlineStr">
        <is>
          <t/>
        </is>
      </c>
      <c r="AZ38" s="2" t="inlineStr">
        <is>
          <t>helyreállítási intézkedés|
kármentesítési intézkedés</t>
        </is>
      </c>
      <c r="BA38" s="2" t="inlineStr">
        <is>
          <t>4|
4</t>
        </is>
      </c>
      <c r="BB38" s="2" t="inlineStr">
        <is>
          <t xml:space="preserve">|
</t>
        </is>
      </c>
      <c r="BC38" t="inlineStr">
        <is>
          <t>olyan kárelhárítási, illetve kármentesítési tevékenység vagy intézkedés, amely a környezetkárosodás enyhítésére, az eredeti állapot vagy ahhoz közeli állapot helyreállítására, valamint a környezeti elem által nyújtott szolgáltatás helyreállítására vagy azzal egyenértékű szolgáltatás biztosítására irányul</t>
        </is>
      </c>
      <c r="BD38" t="inlineStr">
        <is>
          <t/>
        </is>
      </c>
      <c r="BE38" t="inlineStr">
        <is>
          <t/>
        </is>
      </c>
      <c r="BF38" t="inlineStr">
        <is>
          <t/>
        </is>
      </c>
      <c r="BG38" t="inlineStr">
        <is>
          <t/>
        </is>
      </c>
      <c r="BH38" s="2" t="inlineStr">
        <is>
          <t>taisomoji priemonė</t>
        </is>
      </c>
      <c r="BI38" s="2" t="inlineStr">
        <is>
          <t>3</t>
        </is>
      </c>
      <c r="BJ38" s="2" t="inlineStr">
        <is>
          <t/>
        </is>
      </c>
      <c r="BK38" t="inlineStr">
        <is>
          <t/>
        </is>
      </c>
      <c r="BL38" t="inlineStr">
        <is>
          <t/>
        </is>
      </c>
      <c r="BM38" t="inlineStr">
        <is>
          <t/>
        </is>
      </c>
      <c r="BN38" t="inlineStr">
        <is>
          <t/>
        </is>
      </c>
      <c r="BO38" t="inlineStr">
        <is>
          <t/>
        </is>
      </c>
      <c r="BP38" t="inlineStr">
        <is>
          <t/>
        </is>
      </c>
      <c r="BQ38" t="inlineStr">
        <is>
          <t/>
        </is>
      </c>
      <c r="BR38" t="inlineStr">
        <is>
          <t/>
        </is>
      </c>
      <c r="BS38" t="inlineStr">
        <is>
          <t/>
        </is>
      </c>
      <c r="BT38" t="inlineStr">
        <is>
          <t/>
        </is>
      </c>
      <c r="BU38" t="inlineStr">
        <is>
          <t/>
        </is>
      </c>
      <c r="BV38" t="inlineStr">
        <is>
          <t/>
        </is>
      </c>
      <c r="BW38" t="inlineStr">
        <is>
          <t/>
        </is>
      </c>
      <c r="BX38" t="inlineStr">
        <is>
          <t/>
        </is>
      </c>
      <c r="BY38" t="inlineStr">
        <is>
          <t/>
        </is>
      </c>
      <c r="BZ38" t="inlineStr">
        <is>
          <t/>
        </is>
      </c>
      <c r="CA38" t="inlineStr">
        <is>
          <t/>
        </is>
      </c>
      <c r="CB38" t="inlineStr">
        <is>
          <t/>
        </is>
      </c>
      <c r="CC38" t="inlineStr">
        <is>
          <t/>
        </is>
      </c>
      <c r="CD38" t="inlineStr">
        <is>
          <t/>
        </is>
      </c>
      <c r="CE38" t="inlineStr">
        <is>
          <t/>
        </is>
      </c>
      <c r="CF38" t="inlineStr">
        <is>
          <t/>
        </is>
      </c>
      <c r="CG38" t="inlineStr">
        <is>
          <t/>
        </is>
      </c>
      <c r="CH38" t="inlineStr">
        <is>
          <t/>
        </is>
      </c>
      <c r="CI38" t="inlineStr">
        <is>
          <t/>
        </is>
      </c>
      <c r="CJ38" t="inlineStr">
        <is>
          <t/>
        </is>
      </c>
      <c r="CK38" t="inlineStr">
        <is>
          <t/>
        </is>
      </c>
      <c r="CL38" t="inlineStr">
        <is>
          <t/>
        </is>
      </c>
      <c r="CM38" t="inlineStr">
        <is>
          <t/>
        </is>
      </c>
      <c r="CN38" t="inlineStr">
        <is>
          <t/>
        </is>
      </c>
      <c r="CO38" t="inlineStr">
        <is>
          <t/>
        </is>
      </c>
      <c r="CP38" t="inlineStr">
        <is>
          <t/>
        </is>
      </c>
      <c r="CQ38" t="inlineStr">
        <is>
          <t/>
        </is>
      </c>
      <c r="CR38" s="2" t="inlineStr">
        <is>
          <t>hjälpåtgärd</t>
        </is>
      </c>
      <c r="CS38" s="2" t="inlineStr">
        <is>
          <t>3</t>
        </is>
      </c>
      <c r="CT38" s="2" t="inlineStr">
        <is>
          <t/>
        </is>
      </c>
      <c r="CU38" t="inlineStr">
        <is>
          <t>varje åtgärd eller kombination av åtgärder, bland annat begränsnings- eller interimsåtgärder som vidtas för att återställa, sanera eller ersätta skadade naturresurser och/eller försämrade funktioner eller för att tillhandahålla en motsvarighet till dessa naturresurser eller funktioner i enlighet med bilaga II</t>
        </is>
      </c>
    </row>
    <row r="39">
      <c r="A39" s="1" t="str">
        <f>HYPERLINK("https://iate.europa.eu/entry/result/1622667/all", "1622667")</f>
        <v>1622667</v>
      </c>
      <c r="B39" t="inlineStr">
        <is>
          <t>AGRICULTURE, FORESTRY AND FISHERIES;ENVIRONMENT;SCIENCE</t>
        </is>
      </c>
      <c r="C39" t="inlineStr">
        <is>
          <t>AGRICULTURE, FORESTRY AND FISHERIES|forestry;ENVIRONMENT|environmental policy|climate change policy|emission trading|EU Emissions Trading Scheme;SCIENCE|natural and applied sciences|life sciences</t>
        </is>
      </c>
      <c r="D39" s="2" t="inlineStr">
        <is>
          <t>паднала листна маса и клони</t>
        </is>
      </c>
      <c r="E39" s="2" t="inlineStr">
        <is>
          <t>2</t>
        </is>
      </c>
      <c r="F39" s="2" t="inlineStr">
        <is>
          <t/>
        </is>
      </c>
      <c r="G39" t="inlineStr">
        <is>
          <t/>
        </is>
      </c>
      <c r="H39" s="2" t="inlineStr">
        <is>
          <t>vrstva L|
opadová vrstva|
půdní horizont Oi|
opad|
lesní opad</t>
        </is>
      </c>
      <c r="I39" s="2" t="inlineStr">
        <is>
          <t>3|
3|
3|
3|
3</t>
        </is>
      </c>
      <c r="J39" s="2" t="inlineStr">
        <is>
          <t xml:space="preserve">|
|
|
|
</t>
        </is>
      </c>
      <c r="K39" t="inlineStr">
        <is>
          <t>nejsvrchnější část lesní půdy</t>
        </is>
      </c>
      <c r="L39" s="2" t="inlineStr">
        <is>
          <t>litter|
strølag|
strø|
litterlag|
førne|
løvlag|
førn|
førnelag</t>
        </is>
      </c>
      <c r="M39" s="2" t="inlineStr">
        <is>
          <t>3|
3|
3|
3|
3|
3|
3|
3</t>
        </is>
      </c>
      <c r="N39" s="2" t="inlineStr">
        <is>
          <t xml:space="preserve">|
|
admitted|
|
|
|
|
</t>
        </is>
      </c>
      <c r="O39" t="inlineStr">
        <is>
          <t>øverste lag af
skovbunden, der bl.a. består af løv</t>
        </is>
      </c>
      <c r="P39" s="2" t="inlineStr">
        <is>
          <t>organische Auflage|
organischer Auflagehorizont|
L-Horizont|
Streuschicht</t>
        </is>
      </c>
      <c r="Q39" s="2" t="inlineStr">
        <is>
          <t>3|
3|
3|
3</t>
        </is>
      </c>
      <c r="R39" s="2" t="inlineStr">
        <is>
          <t xml:space="preserve">|
|
|
</t>
        </is>
      </c>
      <c r="S39" t="inlineStr">
        <is>
          <t>mehr oder weniger zersetzte Streuschicht, die mindestens 30 % organische Substanz enthält</t>
        </is>
      </c>
      <c r="T39" s="2" t="inlineStr">
        <is>
          <t>ξηροτάπητας|
φυλλόστρωση|
δασοφυλλάδα|
φυλλοστρωμνή</t>
        </is>
      </c>
      <c r="U39" s="2" t="inlineStr">
        <is>
          <t>3|
3|
2|
3</t>
        </is>
      </c>
      <c r="V39" s="2" t="inlineStr">
        <is>
          <t xml:space="preserve">|
|
|
</t>
        </is>
      </c>
      <c r="W39" t="inlineStr">
        <is>
          <t/>
        </is>
      </c>
      <c r="X39" s="2" t="inlineStr">
        <is>
          <t>litter|
forrest duff|
forest litter|
litter layer|
L layer|
oi soil horizon</t>
        </is>
      </c>
      <c r="Y39" s="2" t="inlineStr">
        <is>
          <t>3|
1|
3|
3|
3|
3</t>
        </is>
      </c>
      <c r="Z39" s="2" t="inlineStr">
        <is>
          <t xml:space="preserve">|
|
|
|
|
</t>
        </is>
      </c>
      <c r="AA39" t="inlineStr">
        <is>
          <t>surface layer on the forest floor of loose non-living organic debris consisting of freshly fallen or slightly decomposed plant parts (below a certain diameter), such as leaves, bark, twigs, flowers, fruits, and other vegetable matter</t>
        </is>
      </c>
      <c r="AB39" s="2" t="inlineStr">
        <is>
          <t>cubierta muerta|
hojarasca</t>
        </is>
      </c>
      <c r="AC39" s="2" t="inlineStr">
        <is>
          <t>3|
3</t>
        </is>
      </c>
      <c r="AD39" s="2" t="inlineStr">
        <is>
          <t xml:space="preserve">preferred|
</t>
        </is>
      </c>
      <c r="AE39" t="inlineStr">
        <is>
          <t>Capa superior (llamada capa L) de restos orgánicos de un suelo forestal,
 compuesta básicamente de materias vegetales recién caídas o ligeramente
 descompuestas, principalmente hojas, pero también fragmentos de 
corteza, ramitas, flores, frutos, etc.</t>
        </is>
      </c>
      <c r="AF39" s="2" t="inlineStr">
        <is>
          <t>metsavaris|
varis</t>
        </is>
      </c>
      <c r="AG39" s="2" t="inlineStr">
        <is>
          <t>3|
3</t>
        </is>
      </c>
      <c r="AH39" s="2" t="inlineStr">
        <is>
          <t xml:space="preserve">|
</t>
        </is>
      </c>
      <c r="AI39" t="inlineStr">
        <is>
          <t>peamiselt metsas mullapinnal lasuvad muundumata ja vähe muundunud orgaanilised jäänused</t>
        </is>
      </c>
      <c r="AJ39" s="2" t="inlineStr">
        <is>
          <t>karike</t>
        </is>
      </c>
      <c r="AK39" s="2" t="inlineStr">
        <is>
          <t>3</t>
        </is>
      </c>
      <c r="AL39" s="2" t="inlineStr">
        <is>
          <t/>
        </is>
      </c>
      <c r="AM39" t="inlineStr">
        <is>
          <t>ekosysteemin kuollut eloperäinen aines, joka muodostuu runkopuusta, oksista, risuista, neulasista, lehdistä, kävyistä ja muista kasvinosista sekä eläimistä ja niiden ulosteista ja muista eritteistä</t>
        </is>
      </c>
      <c r="AN39" s="2" t="inlineStr">
        <is>
          <t>litière forestière|
litière|
horizon OL|
couche de litière</t>
        </is>
      </c>
      <c r="AO39" s="2" t="inlineStr">
        <is>
          <t>3|
3|
3|
3</t>
        </is>
      </c>
      <c r="AP39" s="2" t="inlineStr">
        <is>
          <t xml:space="preserve">|
|
|
</t>
        </is>
      </c>
      <c r="AQ39" t="inlineStr">
        <is>
          <t>couche supérieure du sol d'une forêt composée de débris organiques entiers ou peu transformés</t>
        </is>
      </c>
      <c r="AR39" s="2" t="inlineStr">
        <is>
          <t>easair foraoise|
sraith easrach|
easair</t>
        </is>
      </c>
      <c r="AS39" s="2" t="inlineStr">
        <is>
          <t>3|
3|
3</t>
        </is>
      </c>
      <c r="AT39" s="2" t="inlineStr">
        <is>
          <t xml:space="preserve">|
|
</t>
        </is>
      </c>
      <c r="AU39" t="inlineStr">
        <is>
          <t/>
        </is>
      </c>
      <c r="AV39" t="inlineStr">
        <is>
          <t/>
        </is>
      </c>
      <c r="AW39" t="inlineStr">
        <is>
          <t/>
        </is>
      </c>
      <c r="AX39" t="inlineStr">
        <is>
          <t/>
        </is>
      </c>
      <c r="AY39" t="inlineStr">
        <is>
          <t/>
        </is>
      </c>
      <c r="AZ39" s="2" t="inlineStr">
        <is>
          <t>erdei avar|
avarréteg|
avar</t>
        </is>
      </c>
      <c r="BA39" s="2" t="inlineStr">
        <is>
          <t>4|
3|
4</t>
        </is>
      </c>
      <c r="BB39" s="2" t="inlineStr">
        <is>
          <t xml:space="preserve">|
|
</t>
        </is>
      </c>
      <c r="BC39" t="inlineStr">
        <is>
          <t/>
        </is>
      </c>
      <c r="BD39" s="2" t="inlineStr">
        <is>
          <t>lettiera|
lettiera forestale|
orizzonte Oi|
orizzonte L</t>
        </is>
      </c>
      <c r="BE39" s="2" t="inlineStr">
        <is>
          <t>3|
3|
3|
3</t>
        </is>
      </c>
      <c r="BF39" s="2" t="inlineStr">
        <is>
          <t xml:space="preserve">|
|
|
</t>
        </is>
      </c>
      <c r="BG39" t="inlineStr">
        <is>
          <t>strato più superficiale del terreno, l'orizzonte L, dei detriti organici della copertura morta, cioè essenzialmente gli organi vegetali caduti di fresco e appena decomposti, soprattutto foglie (lettiera fogliare) ma anche frammenti di corteccia, di gemme, di fiori, frutti, ecc.</t>
        </is>
      </c>
      <c r="BH39" s="2" t="inlineStr">
        <is>
          <t>miško puvenos|
paklotė|
miško paklotė</t>
        </is>
      </c>
      <c r="BI39" s="2" t="inlineStr">
        <is>
          <t>3|
3|
3</t>
        </is>
      </c>
      <c r="BJ39" s="2" t="inlineStr">
        <is>
          <t xml:space="preserve">admitted|
|
</t>
        </is>
      </c>
      <c r="BK39" t="inlineStr">
        <is>
          <t>organinių medžiagų sluoksnis miško dirvožemio 
paviršiuje, susidaręs iš yrančių miško nuokritų (spyglių, lapų, šakelių,
 žievės), negyvų žolių, samanų ir kerpių liekanų</t>
        </is>
      </c>
      <c r="BL39" s="2" t="inlineStr">
        <is>
          <t>meža nobiras|
nobiras</t>
        </is>
      </c>
      <c r="BM39" s="2" t="inlineStr">
        <is>
          <t>3|
3</t>
        </is>
      </c>
      <c r="BN39" s="2" t="inlineStr">
        <is>
          <t xml:space="preserve">|
</t>
        </is>
      </c>
      <c r="BO39" t="inlineStr">
        <is>
          <t>Augsnes virspusē uzkrājies nedzīvais materiāls dažādās sadalīšanās pakāpēs</t>
        </is>
      </c>
      <c r="BP39" t="inlineStr">
        <is>
          <t/>
        </is>
      </c>
      <c r="BQ39" t="inlineStr">
        <is>
          <t/>
        </is>
      </c>
      <c r="BR39" t="inlineStr">
        <is>
          <t/>
        </is>
      </c>
      <c r="BS39" t="inlineStr">
        <is>
          <t/>
        </is>
      </c>
      <c r="BT39" s="2" t="inlineStr">
        <is>
          <t>ectorganisch profiel|
strooisellaag</t>
        </is>
      </c>
      <c r="BU39" s="2" t="inlineStr">
        <is>
          <t>3|
3</t>
        </is>
      </c>
      <c r="BV39" s="2" t="inlineStr">
        <is>
          <t xml:space="preserve">|
</t>
        </is>
      </c>
      <c r="BW39" t="inlineStr">
        <is>
          <t>de laag met dood organisch materiaal, die zich op de minerale bodem bevindt</t>
        </is>
      </c>
      <c r="BX39" s="2" t="inlineStr">
        <is>
          <t>ściółka</t>
        </is>
      </c>
      <c r="BY39" s="2" t="inlineStr">
        <is>
          <t>3</t>
        </is>
      </c>
      <c r="BZ39" s="2" t="inlineStr">
        <is>
          <t/>
        </is>
      </c>
      <c r="CA39" t="inlineStr">
        <is>
          <t>leżąca bezpośrednio na glebie warstwa lasu, utworzona z opadłych liści, gałązek, owoców, nasion, piór, skrawków sierści i odchodów zwierzęcych</t>
        </is>
      </c>
      <c r="CB39" s="2" t="inlineStr">
        <is>
          <t>folhada</t>
        </is>
      </c>
      <c r="CC39" s="2" t="inlineStr">
        <is>
          <t>3</t>
        </is>
      </c>
      <c r="CD39" s="2" t="inlineStr">
        <is>
          <t/>
        </is>
      </c>
      <c r="CE39" t="inlineStr">
        <is>
          <t>Camada formada no solo de uma floresta pela acumulação de folhas e outros detritos vegetais.</t>
        </is>
      </c>
      <c r="CF39" s="2" t="inlineStr">
        <is>
          <t>litieră</t>
        </is>
      </c>
      <c r="CG39" s="2" t="inlineStr">
        <is>
          <t>3</t>
        </is>
      </c>
      <c r="CH39" s="2" t="inlineStr">
        <is>
          <t/>
        </is>
      </c>
      <c r="CI39" t="inlineStr">
        <is>
          <t>strat de frunze moarte și de alte resturi vegetale și animale care acoperă solul în pădure</t>
        </is>
      </c>
      <c r="CJ39" t="inlineStr">
        <is>
          <t/>
        </is>
      </c>
      <c r="CK39" t="inlineStr">
        <is>
          <t/>
        </is>
      </c>
      <c r="CL39" t="inlineStr">
        <is>
          <t/>
        </is>
      </c>
      <c r="CM39" t="inlineStr">
        <is>
          <t/>
        </is>
      </c>
      <c r="CN39" s="2" t="inlineStr">
        <is>
          <t>opad</t>
        </is>
      </c>
      <c r="CO39" s="2" t="inlineStr">
        <is>
          <t>3</t>
        </is>
      </c>
      <c r="CP39" s="2" t="inlineStr">
        <is>
          <t/>
        </is>
      </c>
      <c r="CQ39" t="inlineStr">
        <is>
          <t>nerazkrojeni rastlinski ostanki, ki sestavljajo površinski del zlasti gozdnih tal</t>
        </is>
      </c>
      <c r="CR39" s="2" t="inlineStr">
        <is>
          <t>förna</t>
        </is>
      </c>
      <c r="CS39" s="2" t="inlineStr">
        <is>
          <t>3</t>
        </is>
      </c>
      <c r="CT39" s="2" t="inlineStr">
        <is>
          <t/>
        </is>
      </c>
      <c r="CU39" t="inlineStr">
        <is>
          <t>dött organiskt material på och i marken som ännu inte förmultnat och brutits ner till humus</t>
        </is>
      </c>
    </row>
    <row r="40">
      <c r="A40" s="1" t="str">
        <f>HYPERLINK("https://iate.europa.eu/entry/result/3628160/all", "3628160")</f>
        <v>3628160</v>
      </c>
      <c r="B40" t="inlineStr">
        <is>
          <t>AGRICULTURE, FORESTRY AND FISHERIES;ENVIRONMENT</t>
        </is>
      </c>
      <c r="C40" t="inlineStr">
        <is>
          <t>AGRICULTURE, FORESTRY AND FISHERIES;ENVIRONMENT</t>
        </is>
      </c>
      <c r="D40" t="inlineStr">
        <is>
          <t/>
        </is>
      </c>
      <c r="E40" t="inlineStr">
        <is>
          <t/>
        </is>
      </c>
      <c r="F40" t="inlineStr">
        <is>
          <t/>
        </is>
      </c>
      <c r="G40" t="inlineStr">
        <is>
          <t/>
        </is>
      </c>
      <c r="H40" t="inlineStr">
        <is>
          <t/>
        </is>
      </c>
      <c r="I40" t="inlineStr">
        <is>
          <t/>
        </is>
      </c>
      <c r="J40" t="inlineStr">
        <is>
          <t/>
        </is>
      </c>
      <c r="K40" t="inlineStr">
        <is>
          <t/>
        </is>
      </c>
      <c r="L40" s="2" t="inlineStr">
        <is>
          <t>reservoir fra skove</t>
        </is>
      </c>
      <c r="M40" s="2" t="inlineStr">
        <is>
          <t>3</t>
        </is>
      </c>
      <c r="N40" s="2" t="inlineStr">
        <is>
          <t/>
        </is>
      </c>
      <c r="O40" t="inlineStr">
        <is>
          <t>kulstofreservoir, der optages i træernes biomasse, dødt ved og &lt;a href="https://iate.europa.eu/entry/result/1622667/da" target="_blank"&gt;førne&lt;/a&gt; og tilsammen danner en &lt;small&gt;&lt;a href="https://iate.europa.eu/entry/result/2230267/da" target="_blank"&gt;kulstofpulje&lt;/a&gt;&lt;/small&gt;</t>
        </is>
      </c>
      <c r="P40" s="2" t="inlineStr">
        <is>
          <t>Speicher aus Wäldern</t>
        </is>
      </c>
      <c r="Q40" s="2" t="inlineStr">
        <is>
          <t>2</t>
        </is>
      </c>
      <c r="R40" s="2" t="inlineStr">
        <is>
          <t/>
        </is>
      </c>
      <c r="S40" t="inlineStr">
        <is>
          <t/>
        </is>
      </c>
      <c r="T40" s="2" t="inlineStr">
        <is>
          <t>δασική δεξαμενή</t>
        </is>
      </c>
      <c r="U40" s="2" t="inlineStr">
        <is>
          <t>3</t>
        </is>
      </c>
      <c r="V40" s="2" t="inlineStr">
        <is>
          <t/>
        </is>
      </c>
      <c r="W40" t="inlineStr">
        <is>
          <t>δεξαμενή άνθρακα που αποθηκεύεται στη βιομάζα των δέντρων, στο νεκρό ξύλο και στην οργανική ύλη του δάσους, που λειτουργεί ως &lt;a href="https://iate.europa.eu/entry/result/2230267/en-el" target="_blank"&gt;δεξαμενή άνθρακα&lt;/a&gt;</t>
        </is>
      </c>
      <c r="X40" s="2" t="inlineStr">
        <is>
          <t>forest reservoir</t>
        </is>
      </c>
      <c r="Y40" s="2" t="inlineStr">
        <is>
          <t>3</t>
        </is>
      </c>
      <c r="Z40" s="2" t="inlineStr">
        <is>
          <t/>
        </is>
      </c>
      <c r="AA40" t="inlineStr">
        <is>
          <t>reservoir of carbon retained in the tree biomass, deadwood, and litter and soil organic matter of the forest, being a ‘&lt;a href="https://iate.europa.eu/entry/result/2230267" target="_blank"&gt;carbon pool&lt;/a&gt;'</t>
        </is>
      </c>
      <c r="AB40" t="inlineStr">
        <is>
          <t/>
        </is>
      </c>
      <c r="AC40" t="inlineStr">
        <is>
          <t/>
        </is>
      </c>
      <c r="AD40" t="inlineStr">
        <is>
          <t/>
        </is>
      </c>
      <c r="AE40" t="inlineStr">
        <is>
          <t/>
        </is>
      </c>
      <c r="AF40" s="2" t="inlineStr">
        <is>
          <t>metsapõhine reservuaar|
metsapõhine talletaja</t>
        </is>
      </c>
      <c r="AG40" s="2" t="inlineStr">
        <is>
          <t>2|
2</t>
        </is>
      </c>
      <c r="AH40" s="2" t="inlineStr">
        <is>
          <t>proposed|
proposed</t>
        </is>
      </c>
      <c r="AI40" t="inlineStr">
        <is>
          <t>puude biomassis, lagupuidus, metsavarises ja mulla orgaanilises aines talletatud süsinikdioksiidi varu e reservuaar</t>
        </is>
      </c>
      <c r="AJ40" t="inlineStr">
        <is>
          <t/>
        </is>
      </c>
      <c r="AK40" t="inlineStr">
        <is>
          <t/>
        </is>
      </c>
      <c r="AL40" t="inlineStr">
        <is>
          <t/>
        </is>
      </c>
      <c r="AM40" t="inlineStr">
        <is>
          <t/>
        </is>
      </c>
      <c r="AN40" s="2" t="inlineStr">
        <is>
          <t>réservoir forestier</t>
        </is>
      </c>
      <c r="AO40" s="2" t="inlineStr">
        <is>
          <t>3</t>
        </is>
      </c>
      <c r="AP40" s="2" t="inlineStr">
        <is>
          <t/>
        </is>
      </c>
      <c r="AQ40" t="inlineStr">
        <is>
          <t>réservoir de carbone constitué par la biomasse vivante aérienne et
souterraine, le bois mort, la litière et les matières organiques des forêts</t>
        </is>
      </c>
      <c r="AR40" s="2" t="inlineStr">
        <is>
          <t>taiscumar foraoise</t>
        </is>
      </c>
      <c r="AS40" s="2" t="inlineStr">
        <is>
          <t>3</t>
        </is>
      </c>
      <c r="AT40" s="2" t="inlineStr">
        <is>
          <t/>
        </is>
      </c>
      <c r="AU40" t="inlineStr">
        <is>
          <t/>
        </is>
      </c>
      <c r="AV40" t="inlineStr">
        <is>
          <t/>
        </is>
      </c>
      <c r="AW40" t="inlineStr">
        <is>
          <t/>
        </is>
      </c>
      <c r="AX40" t="inlineStr">
        <is>
          <t/>
        </is>
      </c>
      <c r="AY40" t="inlineStr">
        <is>
          <t/>
        </is>
      </c>
      <c r="AZ40" t="inlineStr">
        <is>
          <t/>
        </is>
      </c>
      <c r="BA40" t="inlineStr">
        <is>
          <t/>
        </is>
      </c>
      <c r="BB40" t="inlineStr">
        <is>
          <t/>
        </is>
      </c>
      <c r="BC40" t="inlineStr">
        <is>
          <t/>
        </is>
      </c>
      <c r="BD40" t="inlineStr">
        <is>
          <t/>
        </is>
      </c>
      <c r="BE40" t="inlineStr">
        <is>
          <t/>
        </is>
      </c>
      <c r="BF40" t="inlineStr">
        <is>
          <t/>
        </is>
      </c>
      <c r="BG40" t="inlineStr">
        <is>
          <t/>
        </is>
      </c>
      <c r="BH40" s="2" t="inlineStr">
        <is>
          <t>miško kaupiklis</t>
        </is>
      </c>
      <c r="BI40" s="2" t="inlineStr">
        <is>
          <t>3</t>
        </is>
      </c>
      <c r="BJ40" s="2" t="inlineStr">
        <is>
          <t/>
        </is>
      </c>
      <c r="BK40" t="inlineStr">
        <is>
          <t/>
        </is>
      </c>
      <c r="BL40" t="inlineStr">
        <is>
          <t/>
        </is>
      </c>
      <c r="BM40" t="inlineStr">
        <is>
          <t/>
        </is>
      </c>
      <c r="BN40" t="inlineStr">
        <is>
          <t/>
        </is>
      </c>
      <c r="BO40" t="inlineStr">
        <is>
          <t/>
        </is>
      </c>
      <c r="BP40" t="inlineStr">
        <is>
          <t/>
        </is>
      </c>
      <c r="BQ40" t="inlineStr">
        <is>
          <t/>
        </is>
      </c>
      <c r="BR40" t="inlineStr">
        <is>
          <t/>
        </is>
      </c>
      <c r="BS40" t="inlineStr">
        <is>
          <t/>
        </is>
      </c>
      <c r="BT40" t="inlineStr">
        <is>
          <t/>
        </is>
      </c>
      <c r="BU40" t="inlineStr">
        <is>
          <t/>
        </is>
      </c>
      <c r="BV40" t="inlineStr">
        <is>
          <t/>
        </is>
      </c>
      <c r="BW40" t="inlineStr">
        <is>
          <t/>
        </is>
      </c>
      <c r="BX40" t="inlineStr">
        <is>
          <t/>
        </is>
      </c>
      <c r="BY40" t="inlineStr">
        <is>
          <t/>
        </is>
      </c>
      <c r="BZ40" t="inlineStr">
        <is>
          <t/>
        </is>
      </c>
      <c r="CA40" t="inlineStr">
        <is>
          <t/>
        </is>
      </c>
      <c r="CB40" t="inlineStr">
        <is>
          <t/>
        </is>
      </c>
      <c r="CC40" t="inlineStr">
        <is>
          <t/>
        </is>
      </c>
      <c r="CD40" t="inlineStr">
        <is>
          <t/>
        </is>
      </c>
      <c r="CE40" t="inlineStr">
        <is>
          <t/>
        </is>
      </c>
      <c r="CF40" t="inlineStr">
        <is>
          <t/>
        </is>
      </c>
      <c r="CG40" t="inlineStr">
        <is>
          <t/>
        </is>
      </c>
      <c r="CH40" t="inlineStr">
        <is>
          <t/>
        </is>
      </c>
      <c r="CI40" t="inlineStr">
        <is>
          <t/>
        </is>
      </c>
      <c r="CJ40" t="inlineStr">
        <is>
          <t/>
        </is>
      </c>
      <c r="CK40" t="inlineStr">
        <is>
          <t/>
        </is>
      </c>
      <c r="CL40" t="inlineStr">
        <is>
          <t/>
        </is>
      </c>
      <c r="CM40" t="inlineStr">
        <is>
          <t/>
        </is>
      </c>
      <c r="CN40" t="inlineStr">
        <is>
          <t/>
        </is>
      </c>
      <c r="CO40" t="inlineStr">
        <is>
          <t/>
        </is>
      </c>
      <c r="CP40" t="inlineStr">
        <is>
          <t/>
        </is>
      </c>
      <c r="CQ40" t="inlineStr">
        <is>
          <t/>
        </is>
      </c>
      <c r="CR40" t="inlineStr">
        <is>
          <t/>
        </is>
      </c>
      <c r="CS40" t="inlineStr">
        <is>
          <t/>
        </is>
      </c>
      <c r="CT40" t="inlineStr">
        <is>
          <t/>
        </is>
      </c>
      <c r="CU40" t="inlineStr">
        <is>
          <t/>
        </is>
      </c>
    </row>
    <row r="41">
      <c r="A41" s="1" t="str">
        <f>HYPERLINK("https://iate.europa.eu/entry/result/3628679/all", "3628679")</f>
        <v>3628679</v>
      </c>
      <c r="B41" t="inlineStr">
        <is>
          <t>FINANCE</t>
        </is>
      </c>
      <c r="C41" t="inlineStr">
        <is>
          <t>FINANCE|free movement of capital|financial market</t>
        </is>
      </c>
      <c r="D41" t="inlineStr">
        <is>
          <t/>
        </is>
      </c>
      <c r="E41" t="inlineStr">
        <is>
          <t/>
        </is>
      </c>
      <c r="F41" t="inlineStr">
        <is>
          <t/>
        </is>
      </c>
      <c r="G41" t="inlineStr">
        <is>
          <t/>
        </is>
      </c>
      <c r="H41" t="inlineStr">
        <is>
          <t/>
        </is>
      </c>
      <c r="I41" t="inlineStr">
        <is>
          <t/>
        </is>
      </c>
      <c r="J41" t="inlineStr">
        <is>
          <t/>
        </is>
      </c>
      <c r="K41" t="inlineStr">
        <is>
          <t/>
        </is>
      </c>
      <c r="L41" t="inlineStr">
        <is>
          <t/>
        </is>
      </c>
      <c r="M41" t="inlineStr">
        <is>
          <t/>
        </is>
      </c>
      <c r="N41" t="inlineStr">
        <is>
          <t/>
        </is>
      </c>
      <c r="O41" t="inlineStr">
        <is>
          <t/>
        </is>
      </c>
      <c r="P41" s="2" t="inlineStr">
        <is>
          <t>kleine und nicht verflochtene Wertpapierfirma</t>
        </is>
      </c>
      <c r="Q41" s="2" t="inlineStr">
        <is>
          <t>3</t>
        </is>
      </c>
      <c r="R41" s="2" t="inlineStr">
        <is>
          <t/>
        </is>
      </c>
      <c r="S41" t="inlineStr">
        <is>
          <t/>
        </is>
      </c>
      <c r="T41" t="inlineStr">
        <is>
          <t/>
        </is>
      </c>
      <c r="U41" t="inlineStr">
        <is>
          <t/>
        </is>
      </c>
      <c r="V41" t="inlineStr">
        <is>
          <t/>
        </is>
      </c>
      <c r="W41" t="inlineStr">
        <is>
          <t/>
        </is>
      </c>
      <c r="X41" s="2" t="inlineStr">
        <is>
          <t>small and non-interconnected investment firm</t>
        </is>
      </c>
      <c r="Y41" s="2" t="inlineStr">
        <is>
          <t>3</t>
        </is>
      </c>
      <c r="Z41" s="2" t="inlineStr">
        <is>
          <t/>
        </is>
      </c>
      <c r="AA41" t="inlineStr">
        <is>
          <t>investment firm that meets the conditions laid down in Article 12(1) of &lt;a href="https://eur-lex.europa.eu/legal-content/EN/TXT/?uri=CELEX:02019R2033-20191205" target="_blank"&gt;Regulation (EU) 2019/2033 on the prudential requirements of investment firms&lt;/a&gt;</t>
        </is>
      </c>
      <c r="AB41" t="inlineStr">
        <is>
          <t/>
        </is>
      </c>
      <c r="AC41" t="inlineStr">
        <is>
          <t/>
        </is>
      </c>
      <c r="AD41" t="inlineStr">
        <is>
          <t/>
        </is>
      </c>
      <c r="AE41" t="inlineStr">
        <is>
          <t/>
        </is>
      </c>
      <c r="AF41" s="2" t="inlineStr">
        <is>
          <t>väike ja mitteseotud investeerimisühing</t>
        </is>
      </c>
      <c r="AG41" s="2" t="inlineStr">
        <is>
          <t>3</t>
        </is>
      </c>
      <c r="AH41" s="2" t="inlineStr">
        <is>
          <t/>
        </is>
      </c>
      <c r="AI41" t="inlineStr">
        <is>
          <t>investeerimisühing, mis vastab määruse (EL) 2019/2033
artikli 12 lõikes 1 osutatud tingimustele</t>
        </is>
      </c>
      <c r="AJ41" t="inlineStr">
        <is>
          <t/>
        </is>
      </c>
      <c r="AK41" t="inlineStr">
        <is>
          <t/>
        </is>
      </c>
      <c r="AL41" t="inlineStr">
        <is>
          <t/>
        </is>
      </c>
      <c r="AM41" t="inlineStr">
        <is>
          <t/>
        </is>
      </c>
      <c r="AN41" s="2" t="inlineStr">
        <is>
          <t>petite entreprise d’investissement non interconnectée</t>
        </is>
      </c>
      <c r="AO41" s="2" t="inlineStr">
        <is>
          <t>2</t>
        </is>
      </c>
      <c r="AP41" s="2" t="inlineStr">
        <is>
          <t/>
        </is>
      </c>
      <c r="AQ41" t="inlineStr">
        <is>
          <t/>
        </is>
      </c>
      <c r="AR41" t="inlineStr">
        <is>
          <t/>
        </is>
      </c>
      <c r="AS41" t="inlineStr">
        <is>
          <t/>
        </is>
      </c>
      <c r="AT41" t="inlineStr">
        <is>
          <t/>
        </is>
      </c>
      <c r="AU41" t="inlineStr">
        <is>
          <t/>
        </is>
      </c>
      <c r="AV41" s="2" t="inlineStr">
        <is>
          <t>malo i nepovezano investicijsko društvo</t>
        </is>
      </c>
      <c r="AW41" s="2" t="inlineStr">
        <is>
          <t>3</t>
        </is>
      </c>
      <c r="AX41" s="2" t="inlineStr">
        <is>
          <t/>
        </is>
      </c>
      <c r="AY41" t="inlineStr">
        <is>
          <t/>
        </is>
      </c>
      <c r="AZ41" s="2" t="inlineStr">
        <is>
          <t>kis méretű és össze nem kapcsolt befektetési vállalkozás</t>
        </is>
      </c>
      <c r="BA41" s="2" t="inlineStr">
        <is>
          <t>3</t>
        </is>
      </c>
      <c r="BB41" s="2" t="inlineStr">
        <is>
          <t/>
        </is>
      </c>
      <c r="BC41" t="inlineStr">
        <is>
          <t>a befektetési vállalkozásokra vonatkozó prudenciális követelményekről
szóló (EU) 2019/2033 rendelet 12. cikkének (1) bekezdésében foglalt
feltételeknek megfelelő befektetési vállalkozás</t>
        </is>
      </c>
      <c r="BD41" s="2" t="inlineStr">
        <is>
          <t>impresa di investimento piccola e non interconnessa</t>
        </is>
      </c>
      <c r="BE41" s="2" t="inlineStr">
        <is>
          <t>3</t>
        </is>
      </c>
      <c r="BF41" s="2" t="inlineStr">
        <is>
          <t/>
        </is>
      </c>
      <c r="BG41" t="inlineStr">
        <is>
          <t>impresa di investimento che soddisfa le condizioni di cui all'articolo 12, paragrafo 1, del regolamento (UE) 2019/2033</t>
        </is>
      </c>
      <c r="BH41" s="2" t="inlineStr">
        <is>
          <t>maža ir tarpusavio sąsajų neturinti investicinė įmonė</t>
        </is>
      </c>
      <c r="BI41" s="2" t="inlineStr">
        <is>
          <t>3</t>
        </is>
      </c>
      <c r="BJ41" s="2" t="inlineStr">
        <is>
          <t/>
        </is>
      </c>
      <c r="BK41" t="inlineStr">
        <is>
          <t/>
        </is>
      </c>
      <c r="BL41" s="2" t="inlineStr">
        <is>
          <t>neliela un savstarpēji nesaistīta ieguldījumu brokeru sabiedrība</t>
        </is>
      </c>
      <c r="BM41" s="2" t="inlineStr">
        <is>
          <t>3</t>
        </is>
      </c>
      <c r="BN41" s="2" t="inlineStr">
        <is>
          <t/>
        </is>
      </c>
      <c r="BO41" t="inlineStr">
        <is>
          <t>ieguldījumu brokeru sabiedrība, kas atbilst 12. panta 1. punkta nosacījumiem &lt;a href="https://eur-lex.europa.eu/legal-content/LV/TXT/?uri=CELEX:02019R2033-20191205" target="_blank"&gt;Eiropas Parlamenta un Padomes Regulā (ES) 2019/2033 (2019. gada 27. novembris) par prudenciālajām prasībām ieguldījumu brokeru sabiedrībām &lt;/a&gt;</t>
        </is>
      </c>
      <c r="BP41" s="2" t="inlineStr">
        <is>
          <t>ditta tal-investiment żgħira u mhux interkonnessa</t>
        </is>
      </c>
      <c r="BQ41" s="2" t="inlineStr">
        <is>
          <t>3</t>
        </is>
      </c>
      <c r="BR41" s="2" t="inlineStr">
        <is>
          <t/>
        </is>
      </c>
      <c r="BS41" t="inlineStr">
        <is>
          <t>ditta tal-investiment li tissodisfa l-kondizzjonijiet stipulati fl-Artikolu 12(1) tar-&lt;a href="https://eur-lex.europa.eu/legal-content/MT/TXT/?uri=CELEX%3A02019R2033-20191205" target="_blank"&gt;Regolament (UE) 2019/2033 dwar ir-rekwiżiti prudenzjali tad-ditti tal-investiment&lt;/a&gt;</t>
        </is>
      </c>
      <c r="BT41" s="2" t="inlineStr">
        <is>
          <t>kleine en niet-verweven beleggingsonderneming</t>
        </is>
      </c>
      <c r="BU41" s="2" t="inlineStr">
        <is>
          <t>3</t>
        </is>
      </c>
      <c r="BV41" s="2" t="inlineStr">
        <is>
          <t/>
        </is>
      </c>
      <c r="BW41" t="inlineStr">
        <is>
          <t/>
        </is>
      </c>
      <c r="BX41" t="inlineStr">
        <is>
          <t/>
        </is>
      </c>
      <c r="BY41" t="inlineStr">
        <is>
          <t/>
        </is>
      </c>
      <c r="BZ41" t="inlineStr">
        <is>
          <t/>
        </is>
      </c>
      <c r="CA41" t="inlineStr">
        <is>
          <t/>
        </is>
      </c>
      <c r="CB41" s="2" t="inlineStr">
        <is>
          <t>empresa de investimento de pequena dimensão e não interligada</t>
        </is>
      </c>
      <c r="CC41" s="2" t="inlineStr">
        <is>
          <t>3</t>
        </is>
      </c>
      <c r="CD41" s="2" t="inlineStr">
        <is>
          <t/>
        </is>
      </c>
      <c r="CE41" t="inlineStr">
        <is>
          <t>Empresa de investimento que reúne as condições
previstas na legislação da União Europeia relativa aos requisitos prudenciais
das empresas de investimento</t>
        </is>
      </c>
      <c r="CF41" t="inlineStr">
        <is>
          <t/>
        </is>
      </c>
      <c r="CG41" t="inlineStr">
        <is>
          <t/>
        </is>
      </c>
      <c r="CH41" t="inlineStr">
        <is>
          <t/>
        </is>
      </c>
      <c r="CI41" t="inlineStr">
        <is>
          <t/>
        </is>
      </c>
      <c r="CJ41" t="inlineStr">
        <is>
          <t/>
        </is>
      </c>
      <c r="CK41" t="inlineStr">
        <is>
          <t/>
        </is>
      </c>
      <c r="CL41" t="inlineStr">
        <is>
          <t/>
        </is>
      </c>
      <c r="CM41" t="inlineStr">
        <is>
          <t/>
        </is>
      </c>
      <c r="CN41" s="2" t="inlineStr">
        <is>
          <t>mala in nepovezana investicijska podjetja</t>
        </is>
      </c>
      <c r="CO41" s="2" t="inlineStr">
        <is>
          <t>3</t>
        </is>
      </c>
      <c r="CP41" s="2" t="inlineStr">
        <is>
          <t/>
        </is>
      </c>
      <c r="CQ41" t="inlineStr">
        <is>
          <t>investicijsko podjetje, ki izpolnjuje pogoje iz člena 12(1) &lt;a href="https://eur-lex.europa.eu/legal-content/SL/TXT/?uri=CELEX:02019R2033-20191205" target="_blank"&gt;Uredbe (EU) 2019/2033 o bonitetnih zahtevah za investicijska podjetja &lt;/a&gt;</t>
        </is>
      </c>
      <c r="CR41" s="2" t="inlineStr">
        <is>
          <t>litet och icke-sammanlänkat värdepappersföretag</t>
        </is>
      </c>
      <c r="CS41" s="2" t="inlineStr">
        <is>
          <t>3</t>
        </is>
      </c>
      <c r="CT41" s="2" t="inlineStr">
        <is>
          <t/>
        </is>
      </c>
      <c r="CU41" t="inlineStr">
        <is>
          <t>värdepappersföretag som uppfyller villkoren i artikel 12.1 i förordning (EU) 2019/2033 om tillsynskrav för värdepappersföretag</t>
        </is>
      </c>
    </row>
    <row r="42">
      <c r="A42" s="1" t="str">
        <f>HYPERLINK("https://iate.europa.eu/entry/result/3580526/all", "3580526")</f>
        <v>3580526</v>
      </c>
      <c r="B42" t="inlineStr">
        <is>
          <t>ENVIRONMENT</t>
        </is>
      </c>
      <c r="C42" t="inlineStr">
        <is>
          <t>ENVIRONMENT|environmental policy|climate change policy|emission trading|EU Emissions Trading Scheme</t>
        </is>
      </c>
      <c r="D42" t="inlineStr">
        <is>
          <t/>
        </is>
      </c>
      <c r="E42" t="inlineStr">
        <is>
          <t/>
        </is>
      </c>
      <c r="F42" t="inlineStr">
        <is>
          <t/>
        </is>
      </c>
      <c r="G42" t="inlineStr">
        <is>
          <t/>
        </is>
      </c>
      <c r="H42" t="inlineStr">
        <is>
          <t/>
        </is>
      </c>
      <c r="I42" t="inlineStr">
        <is>
          <t/>
        </is>
      </c>
      <c r="J42" t="inlineStr">
        <is>
          <t/>
        </is>
      </c>
      <c r="K42" t="inlineStr">
        <is>
          <t/>
        </is>
      </c>
      <c r="L42" s="2" t="inlineStr">
        <is>
          <t>forvaltet vådområde</t>
        </is>
      </c>
      <c r="M42" s="2" t="inlineStr">
        <is>
          <t>3</t>
        </is>
      </c>
      <c r="N42" s="2" t="inlineStr">
        <is>
          <t/>
        </is>
      </c>
      <c r="O42" t="inlineStr">
        <is>
          <t>arealanvendelse rapporteret som: vådområder, der bevares som vådområder, bebyggelse eller andre arealer omlagt til vådområder, eller vådområder omlagt til bebyggelse eller andre arealer</t>
        </is>
      </c>
      <c r="P42" s="2" t="inlineStr">
        <is>
          <t>bewirtschaftetes Feuchtgebiet</t>
        </is>
      </c>
      <c r="Q42" s="2" t="inlineStr">
        <is>
          <t>3</t>
        </is>
      </c>
      <c r="R42" s="2" t="inlineStr">
        <is>
          <t/>
        </is>
      </c>
      <c r="S42" t="inlineStr">
        <is>
          <t>— Feuchtgebiet,
das Feuchtgebiet bleibt, &lt;div&gt;— Feuchtgebiet,
das aus der Flächenart Siedlung oder sonstige Fläche umgewandelt wurde, oder&lt;/div&gt;&lt;div&gt;— Feuchtgebiet,
das in die Flächenart Siedlung oder sonstige Fläche umgewandelt wurde&lt;/div&gt;</t>
        </is>
      </c>
      <c r="T42" s="2" t="inlineStr">
        <is>
          <t>διαχειριζόμενοι υγροβιότοποι</t>
        </is>
      </c>
      <c r="U42" s="2" t="inlineStr">
        <is>
          <t>3</t>
        </is>
      </c>
      <c r="V42" s="2" t="inlineStr">
        <is>
          <t/>
        </is>
      </c>
      <c r="W42" t="inlineStr">
        <is>
          <t/>
        </is>
      </c>
      <c r="X42" s="2" t="inlineStr">
        <is>
          <t>managed wetland</t>
        </is>
      </c>
      <c r="Y42" s="2" t="inlineStr">
        <is>
          <t>3</t>
        </is>
      </c>
      <c r="Z42" s="2" t="inlineStr">
        <is>
          <t/>
        </is>
      </c>
      <c r="AA42" t="inlineStr">
        <is>
          <t>&lt;div&gt;
 — wetland remaining wetland, &lt;/div&gt; 
&lt;div&gt;
 — settlement or other land, converted to wetland, or &lt;/div&gt; 
&lt;div&gt;
 — wetland converted to settlement or other land.&lt;/div&gt;</t>
        </is>
      </c>
      <c r="AB42" s="2" t="inlineStr">
        <is>
          <t>humedal gestionado</t>
        </is>
      </c>
      <c r="AC42" s="2" t="inlineStr">
        <is>
          <t>3</t>
        </is>
      </c>
      <c r="AD42" s="2" t="inlineStr">
        <is>
          <t/>
        </is>
      </c>
      <c r="AE42" t="inlineStr">
        <is>
          <t>&lt;div&gt;Tierra cuyo uso notificado es el de:&lt;/div&gt;&lt;div&gt;humedales que permanecen como humedales, &lt;br&gt;&lt;/div&gt;&lt;div&gt;asentamientos u otras 
tierras, convertidos en humedales, o&lt;/div&gt;&lt;div&gt;humedales convertidos en 
asentamientos u otras tierras.&lt;br&gt;&lt;/div&gt;</t>
        </is>
      </c>
      <c r="AF42" s="2" t="inlineStr">
        <is>
          <t>majandatav märgala</t>
        </is>
      </c>
      <c r="AG42" s="2" t="inlineStr">
        <is>
          <t>3</t>
        </is>
      </c>
      <c r="AH42" s="2" t="inlineStr">
        <is>
          <t/>
        </is>
      </c>
      <c r="AI42" t="inlineStr">
        <is>
          <t>&lt;div&gt;maa, mille kasutuseks on märgitud:&lt;/div&gt;&lt;div&gt; 
 —
 märgalaks jääv märgala,&lt;/div&gt;&lt;div&gt;—
 märgalaks muudetud asulad või muu maa või&lt;/div&gt;&lt;div&gt; 
 —
 asulateks või muuks maaks muudetud märgala.&lt;/div&gt;</t>
        </is>
      </c>
      <c r="AJ42" s="2" t="inlineStr">
        <is>
          <t>hoidettu kosteikko</t>
        </is>
      </c>
      <c r="AK42" s="2" t="inlineStr">
        <is>
          <t>3</t>
        </is>
      </c>
      <c r="AL42" s="2" t="inlineStr">
        <is>
          <t/>
        </is>
      </c>
      <c r="AM42" t="inlineStr">
        <is>
          <t>maa, joka on ilmoitettu 
&lt;br&gt; –kosteikkona pysyväksi kosteikoksi, 
&lt;br&gt; – asutusalueesta tai muusta maasta muutetuksi kosteikoksi, tai 
&lt;br&gt; – kosteikko, joka on muutettu asutusalueeksi tai muuksi maaksi</t>
        </is>
      </c>
      <c r="AN42" s="2" t="inlineStr">
        <is>
          <t>zone humide gérée</t>
        </is>
      </c>
      <c r="AO42" s="2" t="inlineStr">
        <is>
          <t>3</t>
        </is>
      </c>
      <c r="AP42" s="2" t="inlineStr">
        <is>
          <t/>
        </is>
      </c>
      <c r="AQ42" t="inlineStr">
        <is>
          <t>zone humide demeurant une zone humide; établissement ou autres terres convertis en zone humide; ou zone humide convertie en établissement ou autres terres</t>
        </is>
      </c>
      <c r="AR42" s="2" t="inlineStr">
        <is>
          <t>bogach bainistithe</t>
        </is>
      </c>
      <c r="AS42" s="2" t="inlineStr">
        <is>
          <t>3</t>
        </is>
      </c>
      <c r="AT42" s="2" t="inlineStr">
        <is>
          <t/>
        </is>
      </c>
      <c r="AU42" t="inlineStr">
        <is>
          <t>úsáid talún a thuairiscítear mar a leanas: &lt;div&gt; — bogach a fhanann mar bhogach, &lt;/div&gt;&lt;div&gt; — lonnaíocht nó talamh eile, a tiontaíodh go bogach, nó &lt;/div&gt; &lt;div&gt; — bogach a tiontaíodh go lonnaíocht nó talamh eile&lt;/div&gt;</t>
        </is>
      </c>
      <c r="AV42" t="inlineStr">
        <is>
          <t/>
        </is>
      </c>
      <c r="AW42" t="inlineStr">
        <is>
          <t/>
        </is>
      </c>
      <c r="AX42" t="inlineStr">
        <is>
          <t/>
        </is>
      </c>
      <c r="AY42" t="inlineStr">
        <is>
          <t/>
        </is>
      </c>
      <c r="AZ42" s="2" t="inlineStr">
        <is>
          <t>gazdálkodás alatt álló vizes élőhely</t>
        </is>
      </c>
      <c r="BA42" s="2" t="inlineStr">
        <is>
          <t>3</t>
        </is>
      </c>
      <c r="BB42" s="2" t="inlineStr">
        <is>
          <t/>
        </is>
      </c>
      <c r="BC42" t="inlineStr">
        <is>
          <t>— a vizes élőhelynek maradó vizes élőhelyként,&lt;div&gt;— a beépített területből vagy egyéb földterületből átalakított vizes élőhelyként vagy&lt;/div&gt;&lt;div&gt;— a vizes élőhelyből átalakított beépített területként vagy egyéb földterületként bejelentett földhasználat&lt;/div&gt;</t>
        </is>
      </c>
      <c r="BD42" s="2" t="inlineStr">
        <is>
          <t>zone umide gestite</t>
        </is>
      </c>
      <c r="BE42" s="2" t="inlineStr">
        <is>
          <t>3</t>
        </is>
      </c>
      <c r="BF42" s="2" t="inlineStr">
        <is>
          <t/>
        </is>
      </c>
      <c r="BG42" t="inlineStr">
        <is>
          <t>uso del suolo comunicato come &lt;div&gt;— zone umide che restano tali, &lt;/div&gt;&lt;div&gt;— insediamenti o altri terreni convertiti in zone umide, o &lt;/div&gt;&lt;div&gt;— zone umide convertite in insediamenti o altri terreni&lt;/div&gt;</t>
        </is>
      </c>
      <c r="BH42" s="2" t="inlineStr">
        <is>
          <t>tvarkomos šlapžemės|
tvarkomos šlapynės</t>
        </is>
      </c>
      <c r="BI42" s="2" t="inlineStr">
        <is>
          <t>3|
3</t>
        </is>
      </c>
      <c r="BJ42" s="2" t="inlineStr">
        <is>
          <t>|
preferred</t>
        </is>
      </c>
      <c r="BK42" t="inlineStr">
        <is>
          <t>žemė, deklaruota kaip: šlapynės, kurios ir lieka šlapynėmis, gyvenamosios paskirties arba kita žemė, paversta šlapynėmis, arba šlapynės, paverstos gyvenamosios paskirties arba kita žeme</t>
        </is>
      </c>
      <c r="BL42" t="inlineStr">
        <is>
          <t/>
        </is>
      </c>
      <c r="BM42" t="inlineStr">
        <is>
          <t/>
        </is>
      </c>
      <c r="BN42" t="inlineStr">
        <is>
          <t/>
        </is>
      </c>
      <c r="BO42" t="inlineStr">
        <is>
          <t/>
        </is>
      </c>
      <c r="BP42" t="inlineStr">
        <is>
          <t/>
        </is>
      </c>
      <c r="BQ42" t="inlineStr">
        <is>
          <t/>
        </is>
      </c>
      <c r="BR42" t="inlineStr">
        <is>
          <t/>
        </is>
      </c>
      <c r="BS42" t="inlineStr">
        <is>
          <t/>
        </is>
      </c>
      <c r="BT42" s="2" t="inlineStr">
        <is>
          <t>beheerd wetland</t>
        </is>
      </c>
      <c r="BU42" s="2" t="inlineStr">
        <is>
          <t>3</t>
        </is>
      </c>
      <c r="BV42" s="2" t="inlineStr">
        <is>
          <t/>
        </is>
      </c>
      <c r="BW42" t="inlineStr">
        <is>
          <t>landgebruik
 aangegeven als:&lt;br&gt;- wetlands die wetlands blijven; &lt;br&gt;- in
 wetlands omgezet woongebied of overig land, of &lt;br&gt;- in woongebied of
 overig land omgezette wetland</t>
        </is>
      </c>
      <c r="BX42" s="2" t="inlineStr">
        <is>
          <t>zarządzane tereny podmokłe</t>
        </is>
      </c>
      <c r="BY42" s="2" t="inlineStr">
        <is>
          <t>3</t>
        </is>
      </c>
      <c r="BZ42" s="2" t="inlineStr">
        <is>
          <t/>
        </is>
      </c>
      <c r="CA42" t="inlineStr">
        <is>
          <t>&lt;div&gt;
 użytkowane grunty zgłoszone jako:&lt;/div&gt; 
&lt;div&gt;
 — tereny podmokłe pozostające terenami podmokłymi,&lt;/div&gt; 
&lt;div&gt;
 — przekształcone w tereny podmokłe grunty zabudowane lub inne grunty, lub &lt;/div&gt; 
&lt;div&gt;
 — tereny podmokłe przekształcone w grunty zabudowane lub inne grunty&lt;/div&gt;</t>
        </is>
      </c>
      <c r="CB42" s="2" t="inlineStr">
        <is>
          <t>zona húmida gerida</t>
        </is>
      </c>
      <c r="CC42" s="2" t="inlineStr">
        <is>
          <t>3</t>
        </is>
      </c>
      <c r="CD42" s="2" t="inlineStr">
        <is>
          <t/>
        </is>
      </c>
      <c r="CE42" t="inlineStr">
        <is>
          <t>Uso de solos identificados como: 
&lt;div&gt;
 — zonas húmidas que permanecem zonas húmidas,&lt;/div&gt; 
&lt;div&gt;
 — povoações e outros tipos de solos convertidos em zonas húmidas, ou &lt;/div&gt; 
&lt;div&gt;
 — zonas húmidas convertidas em povoações e outros tipos de solos.&lt;/div&gt;</t>
        </is>
      </c>
      <c r="CF42" s="2" t="inlineStr">
        <is>
          <t>zonă umedă gestionată</t>
        </is>
      </c>
      <c r="CG42" s="2" t="inlineStr">
        <is>
          <t>3</t>
        </is>
      </c>
      <c r="CH42" s="2" t="inlineStr">
        <is>
          <t/>
        </is>
      </c>
      <c r="CI42" t="inlineStr">
        <is>
          <t>&lt;div&gt;teren declarat ca având destinația de: &lt;br&gt;&lt;/div&gt;&lt;div&gt;— zonă umedă care rămâne
zonă umedă,&lt;/div&gt;&lt;div&gt;— așezare sau alt tip de teren, transformat în zonă
 umedă sau&lt;/div&gt;&lt;div&gt;— zonă umedă transformată în așezare sau în alt tip
de teren&lt;/div&gt;</t>
        </is>
      </c>
      <c r="CJ42" t="inlineStr">
        <is>
          <t/>
        </is>
      </c>
      <c r="CK42" t="inlineStr">
        <is>
          <t/>
        </is>
      </c>
      <c r="CL42" t="inlineStr">
        <is>
          <t/>
        </is>
      </c>
      <c r="CM42" t="inlineStr">
        <is>
          <t/>
        </is>
      </c>
      <c r="CN42" s="2" t="inlineStr">
        <is>
          <t>gospodarjeno mokrišče</t>
        </is>
      </c>
      <c r="CO42" s="2" t="inlineStr">
        <is>
          <t>3</t>
        </is>
      </c>
      <c r="CP42" s="2" t="inlineStr">
        <is>
          <t/>
        </is>
      </c>
      <c r="CQ42" t="inlineStr">
        <is>
          <t>&lt;div&gt;
 raba zemljišč, sporočena kot: &lt;/div&gt; 
&lt;div&gt;
 — mokrišča, ki ostanejo mokrišča, &lt;/div&gt; 
&lt;div&gt;
 — naselja ali druga zemljišča, spremenjena v mokrišča, ali &lt;/div&gt; 
&lt;div&gt;
 — mokrišča, spremenjena v naselja, ali druga zemljišča.&lt;/div&gt;</t>
        </is>
      </c>
      <c r="CR42" t="inlineStr">
        <is>
          <t/>
        </is>
      </c>
      <c r="CS42" t="inlineStr">
        <is>
          <t/>
        </is>
      </c>
      <c r="CT42" t="inlineStr">
        <is>
          <t/>
        </is>
      </c>
      <c r="CU42" t="inlineStr">
        <is>
          <t/>
        </is>
      </c>
    </row>
    <row r="43">
      <c r="A43" s="1" t="str">
        <f>HYPERLINK("https://iate.europa.eu/entry/result/3580525/all", "3580525")</f>
        <v>3580525</v>
      </c>
      <c r="B43" t="inlineStr">
        <is>
          <t>ENVIRONMENT</t>
        </is>
      </c>
      <c r="C43" t="inlineStr">
        <is>
          <t>ENVIRONMENT|environmental policy|climate change policy|emission trading|EU Emissions Trading Scheme</t>
        </is>
      </c>
      <c r="D43" t="inlineStr">
        <is>
          <t/>
        </is>
      </c>
      <c r="E43" t="inlineStr">
        <is>
          <t/>
        </is>
      </c>
      <c r="F43" t="inlineStr">
        <is>
          <t/>
        </is>
      </c>
      <c r="G43" t="inlineStr">
        <is>
          <t/>
        </is>
      </c>
      <c r="H43" t="inlineStr">
        <is>
          <t/>
        </is>
      </c>
      <c r="I43" t="inlineStr">
        <is>
          <t/>
        </is>
      </c>
      <c r="J43" t="inlineStr">
        <is>
          <t/>
        </is>
      </c>
      <c r="K43" t="inlineStr">
        <is>
          <t/>
        </is>
      </c>
      <c r="L43" s="2" t="inlineStr">
        <is>
          <t>forvaltet skovareal</t>
        </is>
      </c>
      <c r="M43" s="2" t="inlineStr">
        <is>
          <t>3</t>
        </is>
      </c>
      <c r="N43" s="2" t="inlineStr">
        <is>
          <t/>
        </is>
      </c>
      <c r="O43" t="inlineStr">
        <is>
          <t>arealanvendelse rapporteret som skovarealer, der bevares som skovarealer</t>
        </is>
      </c>
      <c r="P43" s="2" t="inlineStr">
        <is>
          <t>bewirtschaftete Waldfläche</t>
        </is>
      </c>
      <c r="Q43" s="2" t="inlineStr">
        <is>
          <t>3</t>
        </is>
      </c>
      <c r="R43" s="2" t="inlineStr">
        <is>
          <t/>
        </is>
      </c>
      <c r="S43" t="inlineStr">
        <is>
          <t>Waldfläche, die
Waldfläche bleibt</t>
        </is>
      </c>
      <c r="T43" s="2" t="inlineStr">
        <is>
          <t>διαχειριζόμενες δασικές εκτάσεις</t>
        </is>
      </c>
      <c r="U43" s="2" t="inlineStr">
        <is>
          <t>3</t>
        </is>
      </c>
      <c r="V43" s="2" t="inlineStr">
        <is>
          <t/>
        </is>
      </c>
      <c r="W43" t="inlineStr">
        <is>
          <t/>
        </is>
      </c>
      <c r="X43" s="2" t="inlineStr">
        <is>
          <t>managed forest land</t>
        </is>
      </c>
      <c r="Y43" s="2" t="inlineStr">
        <is>
          <t>3</t>
        </is>
      </c>
      <c r="Z43" s="2" t="inlineStr">
        <is>
          <t/>
        </is>
      </c>
      <c r="AA43" t="inlineStr">
        <is>
          <t>forest land remaining forest land</t>
        </is>
      </c>
      <c r="AB43" s="2" t="inlineStr">
        <is>
          <t>tierra forestal gestionada</t>
        </is>
      </c>
      <c r="AC43" s="2" t="inlineStr">
        <is>
          <t>3</t>
        </is>
      </c>
      <c r="AD43" s="2" t="inlineStr">
        <is>
          <t/>
        </is>
      </c>
      <c r="AE43" t="inlineStr">
        <is>
          <t>Tierra cuyo uso notificado es el de tierras forestales que permanecen como tierras forestales.</t>
        </is>
      </c>
      <c r="AF43" s="2" t="inlineStr">
        <is>
          <t>majandatav metsamaa</t>
        </is>
      </c>
      <c r="AG43" s="2" t="inlineStr">
        <is>
          <t>3</t>
        </is>
      </c>
      <c r="AH43" s="2" t="inlineStr">
        <is>
          <t/>
        </is>
      </c>
      <c r="AI43" t="inlineStr">
        <is>
          <t>&lt;i&gt;maa-arvestuskategooria&lt;/i&gt; &lt;a href="/entry/result/3580522/all" id="ENTRY_TO_ENTRY_CONVERTER" target="_blank"&gt;IATE:3580522&lt;/a&gt;, mille puhul on maakasutuseks märgitud metsamaaks jääv metsamaa</t>
        </is>
      </c>
      <c r="AJ43" s="2" t="inlineStr">
        <is>
          <t>hoidettu metsämaa</t>
        </is>
      </c>
      <c r="AK43" s="2" t="inlineStr">
        <is>
          <t>3</t>
        </is>
      </c>
      <c r="AL43" s="2" t="inlineStr">
        <is>
          <t/>
        </is>
      </c>
      <c r="AM43" t="inlineStr">
        <is>
          <t>maa, joka on ilmoitettu metsämaana pysyväksi metsämaaksi</t>
        </is>
      </c>
      <c r="AN43" s="2" t="inlineStr">
        <is>
          <t>terres forestières gérées</t>
        </is>
      </c>
      <c r="AO43" s="2" t="inlineStr">
        <is>
          <t>3</t>
        </is>
      </c>
      <c r="AP43" s="2" t="inlineStr">
        <is>
          <t/>
        </is>
      </c>
      <c r="AQ43" t="inlineStr">
        <is>
          <t>terres forestières demeurant des terres forestières</t>
        </is>
      </c>
      <c r="AR43" s="2" t="inlineStr">
        <is>
          <t>talamh foraoise bainistithe</t>
        </is>
      </c>
      <c r="AS43" s="2" t="inlineStr">
        <is>
          <t>3</t>
        </is>
      </c>
      <c r="AT43" s="2" t="inlineStr">
        <is>
          <t/>
        </is>
      </c>
      <c r="AU43" t="inlineStr">
        <is>
          <t>úsáid talún a thuairiscítear mar thalamh foraoise a fhanann mar thalamh foraoise</t>
        </is>
      </c>
      <c r="AV43" t="inlineStr">
        <is>
          <t/>
        </is>
      </c>
      <c r="AW43" t="inlineStr">
        <is>
          <t/>
        </is>
      </c>
      <c r="AX43" t="inlineStr">
        <is>
          <t/>
        </is>
      </c>
      <c r="AY43" t="inlineStr">
        <is>
          <t/>
        </is>
      </c>
      <c r="AZ43" s="2" t="inlineStr">
        <is>
          <t>gazdálkodás alatt álló erdőterület</t>
        </is>
      </c>
      <c r="BA43" s="2" t="inlineStr">
        <is>
          <t>3</t>
        </is>
      </c>
      <c r="BB43" s="2" t="inlineStr">
        <is>
          <t/>
        </is>
      </c>
      <c r="BC43" t="inlineStr">
        <is>
          <t>az erdőterületnek maradó erdőterületként bejelentett földhasználat</t>
        </is>
      </c>
      <c r="BD43" s="2" t="inlineStr">
        <is>
          <t>terreni forestali gestiti</t>
        </is>
      </c>
      <c r="BE43" s="2" t="inlineStr">
        <is>
          <t>3</t>
        </is>
      </c>
      <c r="BF43" s="2" t="inlineStr">
        <is>
          <t/>
        </is>
      </c>
      <c r="BG43" t="inlineStr">
        <is>
          <t>uso del suolo comunicato come terreni forestali che restano tali</t>
        </is>
      </c>
      <c r="BH43" s="2" t="inlineStr">
        <is>
          <t>tvarkoma miško žemė</t>
        </is>
      </c>
      <c r="BI43" s="2" t="inlineStr">
        <is>
          <t>3</t>
        </is>
      </c>
      <c r="BJ43" s="2" t="inlineStr">
        <is>
          <t/>
        </is>
      </c>
      <c r="BK43" t="inlineStr">
        <is>
          <t/>
        </is>
      </c>
      <c r="BL43" t="inlineStr">
        <is>
          <t/>
        </is>
      </c>
      <c r="BM43" t="inlineStr">
        <is>
          <t/>
        </is>
      </c>
      <c r="BN43" t="inlineStr">
        <is>
          <t/>
        </is>
      </c>
      <c r="BO43" t="inlineStr">
        <is>
          <t/>
        </is>
      </c>
      <c r="BP43" t="inlineStr">
        <is>
          <t/>
        </is>
      </c>
      <c r="BQ43" t="inlineStr">
        <is>
          <t/>
        </is>
      </c>
      <c r="BR43" t="inlineStr">
        <is>
          <t/>
        </is>
      </c>
      <c r="BS43" t="inlineStr">
        <is>
          <t/>
        </is>
      </c>
      <c r="BT43" s="2" t="inlineStr">
        <is>
          <t>beheerde bosgrond</t>
        </is>
      </c>
      <c r="BU43" s="2" t="inlineStr">
        <is>
          <t>3</t>
        </is>
      </c>
      <c r="BV43" s="2" t="inlineStr">
        <is>
          <t/>
        </is>
      </c>
      <c r="BW43" t="inlineStr">
        <is>
          <t>landgebruik
 dat is aangegeven als bosgrond die bosgrond blijft</t>
        </is>
      </c>
      <c r="BX43" s="2" t="inlineStr">
        <is>
          <t>zarządzane grunty leśne</t>
        </is>
      </c>
      <c r="BY43" s="2" t="inlineStr">
        <is>
          <t>3</t>
        </is>
      </c>
      <c r="BZ43" s="2" t="inlineStr">
        <is>
          <t/>
        </is>
      </c>
      <c r="CA43" t="inlineStr">
        <is>
          <t>użytkowane grunty zgłoszone jako grunty leśne pozostające gruntami leśnymi</t>
        </is>
      </c>
      <c r="CB43" s="2" t="inlineStr">
        <is>
          <t>solo florestal gerido</t>
        </is>
      </c>
      <c r="CC43" s="2" t="inlineStr">
        <is>
          <t>3</t>
        </is>
      </c>
      <c r="CD43" s="2" t="inlineStr">
        <is>
          <t/>
        </is>
      </c>
      <c r="CE43" t="inlineStr">
        <is>
          <t>Uso de solos identificados como solos florestais que permanecem solos florestais.</t>
        </is>
      </c>
      <c r="CF43" s="2" t="inlineStr">
        <is>
          <t>terenuri forestiere gestionate</t>
        </is>
      </c>
      <c r="CG43" s="2" t="inlineStr">
        <is>
          <t>3</t>
        </is>
      </c>
      <c r="CH43" s="2" t="inlineStr">
        <is>
          <t/>
        </is>
      </c>
      <c r="CI43" t="inlineStr">
        <is>
          <t>terenuri declarate ca terenuri forestiere care au rămas terenuri forestiere</t>
        </is>
      </c>
      <c r="CJ43" t="inlineStr">
        <is>
          <t/>
        </is>
      </c>
      <c r="CK43" t="inlineStr">
        <is>
          <t/>
        </is>
      </c>
      <c r="CL43" t="inlineStr">
        <is>
          <t/>
        </is>
      </c>
      <c r="CM43" t="inlineStr">
        <is>
          <t/>
        </is>
      </c>
      <c r="CN43" s="2" t="inlineStr">
        <is>
          <t>gozdno zemljišče, s katerim se gospodari</t>
        </is>
      </c>
      <c r="CO43" s="2" t="inlineStr">
        <is>
          <t>3</t>
        </is>
      </c>
      <c r="CP43" s="2" t="inlineStr">
        <is>
          <t/>
        </is>
      </c>
      <c r="CQ43" t="inlineStr">
        <is>
          <t>raba zemljišč, sporočena kot gozdna zemljišča, ki ostanejo gozdna zemljišča</t>
        </is>
      </c>
      <c r="CR43" t="inlineStr">
        <is>
          <t/>
        </is>
      </c>
      <c r="CS43" t="inlineStr">
        <is>
          <t/>
        </is>
      </c>
      <c r="CT43" t="inlineStr">
        <is>
          <t/>
        </is>
      </c>
      <c r="CU43" t="inlineStr">
        <is>
          <t/>
        </is>
      </c>
    </row>
    <row r="44">
      <c r="A44" s="1" t="str">
        <f>HYPERLINK("https://iate.europa.eu/entry/result/3580524/all", "3580524")</f>
        <v>3580524</v>
      </c>
      <c r="B44" t="inlineStr">
        <is>
          <t>ENVIRONMENT</t>
        </is>
      </c>
      <c r="C44" t="inlineStr">
        <is>
          <t>ENVIRONMENT|environmental policy|climate change policy|emission trading|EU Emissions Trading Scheme</t>
        </is>
      </c>
      <c r="D44" t="inlineStr">
        <is>
          <t/>
        </is>
      </c>
      <c r="E44" t="inlineStr">
        <is>
          <t/>
        </is>
      </c>
      <c r="F44" t="inlineStr">
        <is>
          <t/>
        </is>
      </c>
      <c r="G44" t="inlineStr">
        <is>
          <t/>
        </is>
      </c>
      <c r="H44" t="inlineStr">
        <is>
          <t/>
        </is>
      </c>
      <c r="I44" t="inlineStr">
        <is>
          <t/>
        </is>
      </c>
      <c r="J44" t="inlineStr">
        <is>
          <t/>
        </is>
      </c>
      <c r="K44" t="inlineStr">
        <is>
          <t/>
        </is>
      </c>
      <c r="L44" s="2" t="inlineStr">
        <is>
          <t>forvaltet græsareal</t>
        </is>
      </c>
      <c r="M44" s="2" t="inlineStr">
        <is>
          <t>3</t>
        </is>
      </c>
      <c r="N44" s="2" t="inlineStr">
        <is>
          <t/>
        </is>
      </c>
      <c r="O44" t="inlineStr">
        <is>
          <t>arealanvendelse rapporteret som: græsarealer, der bevares som græsarealer, dyrkede arealer, vådområder, bebyggelse eller andre arealer omlagt til græsarealer, eller græsarealer omlagt til vådområder, bebyggelse eller andre arealer</t>
        </is>
      </c>
      <c r="P44" s="2" t="inlineStr">
        <is>
          <t>bewirtschaftetes Grünland</t>
        </is>
      </c>
      <c r="Q44" s="2" t="inlineStr">
        <is>
          <t>3</t>
        </is>
      </c>
      <c r="R44" s="2" t="inlineStr">
        <is>
          <t/>
        </is>
      </c>
      <c r="S44" t="inlineStr">
        <is>
          <t>— Grünland, das
Grünland bleibt, &lt;div&gt;— Grünland, das
aus der Flächenart Ackerfläche, Feuchtgebiet, Siedlung oder sonstige Fläche in
Grünland umgewandelt wurde, oder&lt;/div&gt;&lt;div&gt;— Grünland, das
in die Flächenart Feuchtgebiet, Siedlung oder sonstige Fläche umgewandelt wurde&lt;/div&gt;</t>
        </is>
      </c>
      <c r="T44" s="2" t="inlineStr">
        <is>
          <t>διαχειριζόμενες χορτολιβαδικές εκτάσεις</t>
        </is>
      </c>
      <c r="U44" s="2" t="inlineStr">
        <is>
          <t>3</t>
        </is>
      </c>
      <c r="V44" s="2" t="inlineStr">
        <is>
          <t/>
        </is>
      </c>
      <c r="W44" t="inlineStr">
        <is>
          <t/>
        </is>
      </c>
      <c r="X44" s="2" t="inlineStr">
        <is>
          <t>managed grassland</t>
        </is>
      </c>
      <c r="Y44" s="2" t="inlineStr">
        <is>
          <t>3</t>
        </is>
      </c>
      <c r="Z44" s="2" t="inlineStr">
        <is>
          <t/>
        </is>
      </c>
      <c r="AA44" t="inlineStr">
        <is>
          <t>&lt;div&gt;
 — grassland remaining grassland, &lt;/div&gt; 
&lt;div&gt;
 — cropland, wetland, settlement or other land, converted to grassland, or &lt;/div&gt; 
&lt;div&gt;
 — grassland converted to wetland, settlement or other land&lt;/div&gt;</t>
        </is>
      </c>
      <c r="AB44" s="2" t="inlineStr">
        <is>
          <t>pasto gestionado</t>
        </is>
      </c>
      <c r="AC44" s="2" t="inlineStr">
        <is>
          <t>3</t>
        </is>
      </c>
      <c r="AD44" s="2" t="inlineStr">
        <is>
          <t/>
        </is>
      </c>
      <c r="AE44" t="inlineStr">
        <is>
          <t>&lt;div&gt;Tierras cuyo uso notificado es el de:&lt;/div&gt;&lt;div&gt; pastos 
que permanecen como pastos, &lt;br&gt;&lt;/div&gt;&lt;div&gt;cultivos, humedales, asentamientos u 
otras tierras, convertidos en pastos, o &lt;br&gt;&lt;/div&gt;&lt;div&gt;pastos convertidos en 
humedales, asentamientos u otras tierras.&lt;/div&gt;</t>
        </is>
      </c>
      <c r="AF44" s="2" t="inlineStr">
        <is>
          <t>majandatav rohumaa</t>
        </is>
      </c>
      <c r="AG44" s="2" t="inlineStr">
        <is>
          <t>3</t>
        </is>
      </c>
      <c r="AH44" s="2" t="inlineStr">
        <is>
          <t/>
        </is>
      </c>
      <c r="AI44" t="inlineStr">
        <is>
          <t>&lt;div&gt;maa, mille kasutuseks on märgitud:&lt;/div&gt;&lt;div&gt; 
 —
 rohumaaks jääv rohumaa,&lt;/div&gt;&lt;div&gt; 
 —
 rohumaaks muudetud põllumaa, märgala, asulad või muu maa või&lt;/div&gt;&lt;div&gt; 
 —
 märgalaks, asulateks või muuks maaks muudetud rohumaa&lt;/div&gt;</t>
        </is>
      </c>
      <c r="AJ44" s="2" t="inlineStr">
        <is>
          <t>hoidettu ruohikkoalue</t>
        </is>
      </c>
      <c r="AK44" s="2" t="inlineStr">
        <is>
          <t>3</t>
        </is>
      </c>
      <c r="AL44" s="2" t="inlineStr">
        <is>
          <t/>
        </is>
      </c>
      <c r="AM44" t="inlineStr">
        <is>
          <t>maa, joka on ilmoitettu 
&lt;br&gt; – ruohikkoalueena pysyväksi ruohikkoalueeksi, 
&lt;br&gt; –viljelymaasta, kosteikosta, asutusalueesta tai muusta maasta muutetuksi ruohikkoalueeksi, tai 
&lt;br&gt;–ruohikkoalue, joka on muutettu kosteikoksi, asutusalueeksi tai muuksi maaksi</t>
        </is>
      </c>
      <c r="AN44" s="2" t="inlineStr">
        <is>
          <t>prairie gérée</t>
        </is>
      </c>
      <c r="AO44" s="2" t="inlineStr">
        <is>
          <t>3</t>
        </is>
      </c>
      <c r="AP44" s="2" t="inlineStr">
        <is>
          <t/>
        </is>
      </c>
      <c r="AQ44" t="inlineStr">
        <is>
          <t>prairie demeurant une prairie; terres cultivées, zone humide, établissement ou autres terres, convertis en prairie; ou prairie convertie en zone humide, établissement ou autres terres</t>
        </is>
      </c>
      <c r="AR44" s="2" t="inlineStr">
        <is>
          <t>féarthalamh bainistithe</t>
        </is>
      </c>
      <c r="AS44" s="2" t="inlineStr">
        <is>
          <t>3</t>
        </is>
      </c>
      <c r="AT44" s="2" t="inlineStr">
        <is>
          <t/>
        </is>
      </c>
      <c r="AU44" t="inlineStr">
        <is>
          <t>úsáid talún a thuairiscítear mar a leanas: &lt;div&gt;— féarthalamh a fhanann mar fhéarthalamh,&lt;/div&gt; &lt;div&gt;— talamh curaíochta, bogach, lonnaíocht nó talamh eile a tiontaíodh go féarthalamh, nó&lt;/div&gt; &lt;div&gt;— féarthalamh a tiontaíodh go bogach, lonnaíocht nó talamh eile&lt;/div&gt;</t>
        </is>
      </c>
      <c r="AV44" t="inlineStr">
        <is>
          <t/>
        </is>
      </c>
      <c r="AW44" t="inlineStr">
        <is>
          <t/>
        </is>
      </c>
      <c r="AX44" t="inlineStr">
        <is>
          <t/>
        </is>
      </c>
      <c r="AY44" t="inlineStr">
        <is>
          <t/>
        </is>
      </c>
      <c r="AZ44" s="2" t="inlineStr">
        <is>
          <t>gazdálkodás alatt álló gyepterület</t>
        </is>
      </c>
      <c r="BA44" s="2" t="inlineStr">
        <is>
          <t>3</t>
        </is>
      </c>
      <c r="BB44" s="2" t="inlineStr">
        <is>
          <t/>
        </is>
      </c>
      <c r="BC44" t="inlineStr">
        <is>
          <t>a gyepterületnek maradó gyepterületként; a szántóterületből, vizes élőhelyből, beépített területből vagy egyéb földterületből átalakított gyepterületként; vagy a gyepterületből átalakított vizes élőhelyként, beépített területként vagy egyéb földterületként bejelentett földhasználat</t>
        </is>
      </c>
      <c r="BD44" t="inlineStr">
        <is>
          <t/>
        </is>
      </c>
      <c r="BE44" t="inlineStr">
        <is>
          <t/>
        </is>
      </c>
      <c r="BF44" t="inlineStr">
        <is>
          <t/>
        </is>
      </c>
      <c r="BG44" t="inlineStr">
        <is>
          <t/>
        </is>
      </c>
      <c r="BH44" s="2" t="inlineStr">
        <is>
          <t>tvarkomos pievos ir ganyklos|
tvarkomos pievos</t>
        </is>
      </c>
      <c r="BI44" s="2" t="inlineStr">
        <is>
          <t>3|
3</t>
        </is>
      </c>
      <c r="BJ44" s="2" t="inlineStr">
        <is>
          <t xml:space="preserve">|
</t>
        </is>
      </c>
      <c r="BK44" t="inlineStr">
        <is>
          <t>žemė, kuri deklaruota kaip: pieva, kuri ir lieka pieva, pasėlių žemė, šlapžemės, gyvenamosios paskirties arba kita žemė, paversta pieva, arba pieva, paversta šlapžemėmis, arba kita žeme</t>
        </is>
      </c>
      <c r="BL44" t="inlineStr">
        <is>
          <t/>
        </is>
      </c>
      <c r="BM44" t="inlineStr">
        <is>
          <t/>
        </is>
      </c>
      <c r="BN44" t="inlineStr">
        <is>
          <t/>
        </is>
      </c>
      <c r="BO44" t="inlineStr">
        <is>
          <t/>
        </is>
      </c>
      <c r="BP44" t="inlineStr">
        <is>
          <t/>
        </is>
      </c>
      <c r="BQ44" t="inlineStr">
        <is>
          <t/>
        </is>
      </c>
      <c r="BR44" t="inlineStr">
        <is>
          <t/>
        </is>
      </c>
      <c r="BS44" t="inlineStr">
        <is>
          <t/>
        </is>
      </c>
      <c r="BT44" s="2" t="inlineStr">
        <is>
          <t>beheerd grasland</t>
        </is>
      </c>
      <c r="BU44" s="2" t="inlineStr">
        <is>
          <t>3</t>
        </is>
      </c>
      <c r="BV44" s="2" t="inlineStr">
        <is>
          <t/>
        </is>
      </c>
      <c r="BW44" t="inlineStr">
        <is>
          <t>landgebruik
 dat is aangegeven als:&lt;br&gt;- grasland dat grasland blijft;&lt;br&gt;- in
 grasland omgezet(te) bouwland, wetlands, woongebied of overig land, of
 &lt;br&gt;- in wetlands, woongebied of overig land omgezet grasland</t>
        </is>
      </c>
      <c r="BX44" s="2" t="inlineStr">
        <is>
          <t>zarządzane grunty trawiaste</t>
        </is>
      </c>
      <c r="BY44" s="2" t="inlineStr">
        <is>
          <t>3</t>
        </is>
      </c>
      <c r="BZ44" s="2" t="inlineStr">
        <is>
          <t/>
        </is>
      </c>
      <c r="CA44" t="inlineStr">
        <is>
          <t>&lt;div&gt;
 użytkowane grunty zgłoszone jako: &lt;/div&gt; 
&lt;div&gt;
 — grunty trawiaste pozostające gruntami trawiastymi,&lt;/div&gt; 
&lt;div&gt;
 — przekształcone w grunty trawiaste grunty uprawne, tereny podmokłe, grunty zabudowane lub inne grunty, lub&lt;/div&gt; 
&lt;div&gt;
 — grunty trawiaste przekształcone w tereny podmokłe, grunty zabudowane lub inne grunty&lt;/div&gt;</t>
        </is>
      </c>
      <c r="CB44" s="2" t="inlineStr">
        <is>
          <t>pastagem gerida</t>
        </is>
      </c>
      <c r="CC44" s="2" t="inlineStr">
        <is>
          <t>3</t>
        </is>
      </c>
      <c r="CD44" s="2" t="inlineStr">
        <is>
          <t/>
        </is>
      </c>
      <c r="CE44" t="inlineStr">
        <is>
          <t>Uso de solos identificados como: 
&lt;div&gt;
 — pastagens que permanecem pastagens,&lt;/div&gt; 
&lt;div&gt;
 — solos agrícolas, zonas húmidas, povoações e outros tipos de solos convertidos em pastagens, ou&lt;/div&gt; 
&lt;div&gt;
 — pastagens convertidas em zonas húmidas, povoações e outros tipos de solos.&lt;/div&gt;</t>
        </is>
      </c>
      <c r="CF44" s="2" t="inlineStr">
        <is>
          <t>pajiști gestionate</t>
        </is>
      </c>
      <c r="CG44" s="2" t="inlineStr">
        <is>
          <t>3</t>
        </is>
      </c>
      <c r="CH44" s="2" t="inlineStr">
        <is>
          <t/>
        </is>
      </c>
      <c r="CI44" t="inlineStr">
        <is>
          <t>&lt;div&gt;terenuri declarate ca având destinația de:&lt;/div&gt;&lt;div&gt;— pajiști care rămân 
pajiști,&lt;/div&gt;&lt;div&gt;— terenuri cultivate, zone umede, așezări sau alte tipuri 
terenuri, transformate în pajiști, sau&lt;/div&gt;&lt;div&gt;— pajiști transformate în 
zone umede, așezări sau alte tipuri de terenuri&lt;/div&gt;</t>
        </is>
      </c>
      <c r="CJ44" t="inlineStr">
        <is>
          <t/>
        </is>
      </c>
      <c r="CK44" t="inlineStr">
        <is>
          <t/>
        </is>
      </c>
      <c r="CL44" t="inlineStr">
        <is>
          <t/>
        </is>
      </c>
      <c r="CM44" t="inlineStr">
        <is>
          <t/>
        </is>
      </c>
      <c r="CN44" s="2" t="inlineStr">
        <is>
          <t>travinje, s katerim se gospodari</t>
        </is>
      </c>
      <c r="CO44" s="2" t="inlineStr">
        <is>
          <t>3</t>
        </is>
      </c>
      <c r="CP44" s="2" t="inlineStr">
        <is>
          <t/>
        </is>
      </c>
      <c r="CQ44" t="inlineStr">
        <is>
          <t>&lt;div&gt;
 raba zemljišč, sporočena kot: &lt;/div&gt; 
&lt;div&gt;
 — travinje, ki ostane travinje, &lt;/div&gt; 
&lt;div&gt;
 — njivske površine, mokrišča, naselja ali druga zemljišča, spremenjena v travinje, ali &lt;/div&gt; 
&lt;div&gt;
 — travinje, spremenjeno v mokrišča, naselja ali druga zemljišča &lt;/div&gt;</t>
        </is>
      </c>
      <c r="CR44" t="inlineStr">
        <is>
          <t/>
        </is>
      </c>
      <c r="CS44" t="inlineStr">
        <is>
          <t/>
        </is>
      </c>
      <c r="CT44" t="inlineStr">
        <is>
          <t/>
        </is>
      </c>
      <c r="CU44" t="inlineStr">
        <is>
          <t/>
        </is>
      </c>
    </row>
    <row r="45">
      <c r="A45" s="1" t="str">
        <f>HYPERLINK("https://iate.europa.eu/entry/result/3588768/all", "3588768")</f>
        <v>3588768</v>
      </c>
      <c r="B45" t="inlineStr">
        <is>
          <t>ENVIRONMENT</t>
        </is>
      </c>
      <c r="C45" t="inlineStr">
        <is>
          <t>ENVIRONMENT|environmental policy|climate change policy;ENVIRONMENT|environmental policy|climate change policy|reduction of gas emissions</t>
        </is>
      </c>
      <c r="D45" t="inlineStr">
        <is>
          <t/>
        </is>
      </c>
      <c r="E45" t="inlineStr">
        <is>
          <t/>
        </is>
      </c>
      <c r="F45" t="inlineStr">
        <is>
          <t/>
        </is>
      </c>
      <c r="G45" t="inlineStr">
        <is>
          <t/>
        </is>
      </c>
      <c r="H45" t="inlineStr">
        <is>
          <t/>
        </is>
      </c>
      <c r="I45" t="inlineStr">
        <is>
          <t/>
        </is>
      </c>
      <c r="J45" t="inlineStr">
        <is>
          <t/>
        </is>
      </c>
      <c r="K45" t="inlineStr">
        <is>
          <t/>
        </is>
      </c>
      <c r="L45" s="2" t="inlineStr">
        <is>
          <t>bebyggelse</t>
        </is>
      </c>
      <c r="M45" s="2" t="inlineStr">
        <is>
          <t>3</t>
        </is>
      </c>
      <c r="N45" s="2" t="inlineStr">
        <is>
          <t/>
        </is>
      </c>
      <c r="O45" t="inlineStr">
        <is>
          <t>kategori inden for arealopgørelse, der omfatter enhver form for transportinfrastruktur og bebyggelse, uanset størrelse og omfang</t>
        </is>
      </c>
      <c r="P45" s="2" t="inlineStr">
        <is>
          <t>Siedlung</t>
        </is>
      </c>
      <c r="Q45" s="2" t="inlineStr">
        <is>
          <t>3</t>
        </is>
      </c>
      <c r="R45" s="2" t="inlineStr">
        <is>
          <t/>
        </is>
      </c>
      <c r="S45" t="inlineStr">
        <is>
          <t/>
        </is>
      </c>
      <c r="T45" s="2" t="inlineStr">
        <is>
          <t>οικισμός</t>
        </is>
      </c>
      <c r="U45" s="2" t="inlineStr">
        <is>
          <t>3</t>
        </is>
      </c>
      <c r="V45" s="2" t="inlineStr">
        <is>
          <t/>
        </is>
      </c>
      <c r="W45" t="inlineStr">
        <is>
          <t/>
        </is>
      </c>
      <c r="X45" s="2" t="inlineStr">
        <is>
          <t>settlement</t>
        </is>
      </c>
      <c r="Y45" s="2" t="inlineStr">
        <is>
          <t>3</t>
        </is>
      </c>
      <c r="Z45" s="2" t="inlineStr">
        <is>
          <t/>
        </is>
      </c>
      <c r="AA45" t="inlineStr">
        <is>
          <t>top-level land category for greenhouse gas (GHG) inventory reporting that includes all developed land, including transportation infrastructure and human settlements of any size, unless they are already included under other categories</t>
        </is>
      </c>
      <c r="AB45" s="2" t="inlineStr">
        <is>
          <t>asentamiento</t>
        </is>
      </c>
      <c r="AC45" s="2" t="inlineStr">
        <is>
          <t>3</t>
        </is>
      </c>
      <c r="AD45" s="2" t="inlineStr">
        <is>
          <t/>
        </is>
      </c>
      <c r="AE45" t="inlineStr">
        <is>
          <t>Categoría superior de clasificación de tierras en el marco de los inventarios de gases de efecto invernadero que incluye toda la tierra desarrollada, con inclusión de la infraestructura de transporte y los asentamientos humanos de todo tamaño, a menos que estén ya incluidos en otras categorÌas.</t>
        </is>
      </c>
      <c r="AF45" s="2" t="inlineStr">
        <is>
          <t>asula</t>
        </is>
      </c>
      <c r="AG45" s="2" t="inlineStr">
        <is>
          <t>3</t>
        </is>
      </c>
      <c r="AH45" s="2" t="inlineStr">
        <is>
          <t/>
        </is>
      </c>
      <c r="AI45" t="inlineStr">
        <is>
          <t>kasvuhoonegaaside inventuuri maakasutuskategooria, mis hõlmab peamiselt tihehoonestusala koos teede, tänavate, väljakute, trasside ja parkidega ja mille alla arvatakse ka tööstus-ja tootmismaad, karjäärid (v.a freesturbaväljad ) ning spordirajatised ja lennuväljad</t>
        </is>
      </c>
      <c r="AJ45" s="2" t="inlineStr">
        <is>
          <t>rakennettu alue|
asutusalue</t>
        </is>
      </c>
      <c r="AK45" s="2" t="inlineStr">
        <is>
          <t>3|
3</t>
        </is>
      </c>
      <c r="AL45" s="2" t="inlineStr">
        <is>
          <t xml:space="preserve">|
</t>
        </is>
      </c>
      <c r="AM45" t="inlineStr">
        <is>
          <t/>
        </is>
      </c>
      <c r="AN45" s="2" t="inlineStr">
        <is>
          <t>zone urbanisée|
établissement</t>
        </is>
      </c>
      <c r="AO45" s="2" t="inlineStr">
        <is>
          <t>3|
3</t>
        </is>
      </c>
      <c r="AP45" s="2" t="inlineStr">
        <is>
          <t>|
preferred</t>
        </is>
      </c>
      <c r="AQ45" t="inlineStr">
        <is>
          <t>une des catégories de premier niveau de sources et de &lt;a href="https://iate.europa.eu/entry/result/840879/fr" target="_blank"&gt;puits de gaz à effet de serre&lt;/a&gt;</t>
        </is>
      </c>
      <c r="AR45" s="2" t="inlineStr">
        <is>
          <t>lonnaíocht</t>
        </is>
      </c>
      <c r="AS45" s="2" t="inlineStr">
        <is>
          <t>3</t>
        </is>
      </c>
      <c r="AT45" s="2" t="inlineStr">
        <is>
          <t/>
        </is>
      </c>
      <c r="AU45" t="inlineStr">
        <is>
          <t/>
        </is>
      </c>
      <c r="AV45" t="inlineStr">
        <is>
          <t/>
        </is>
      </c>
      <c r="AW45" t="inlineStr">
        <is>
          <t/>
        </is>
      </c>
      <c r="AX45" t="inlineStr">
        <is>
          <t/>
        </is>
      </c>
      <c r="AY45" t="inlineStr">
        <is>
          <t/>
        </is>
      </c>
      <c r="AZ45" t="inlineStr">
        <is>
          <t/>
        </is>
      </c>
      <c r="BA45" t="inlineStr">
        <is>
          <t/>
        </is>
      </c>
      <c r="BB45" t="inlineStr">
        <is>
          <t/>
        </is>
      </c>
      <c r="BC45" t="inlineStr">
        <is>
          <t/>
        </is>
      </c>
      <c r="BD45" t="inlineStr">
        <is>
          <t/>
        </is>
      </c>
      <c r="BE45" t="inlineStr">
        <is>
          <t/>
        </is>
      </c>
      <c r="BF45" t="inlineStr">
        <is>
          <t/>
        </is>
      </c>
      <c r="BG45" t="inlineStr">
        <is>
          <t/>
        </is>
      </c>
      <c r="BH45" s="2" t="inlineStr">
        <is>
          <t>urbanizuota žemė|
gyvenvietė</t>
        </is>
      </c>
      <c r="BI45" s="2" t="inlineStr">
        <is>
          <t>2|
3</t>
        </is>
      </c>
      <c r="BJ45" s="2" t="inlineStr">
        <is>
          <t xml:space="preserve">|
</t>
        </is>
      </c>
      <c r="BK45" t="inlineStr">
        <is>
          <t/>
        </is>
      </c>
      <c r="BL45" t="inlineStr">
        <is>
          <t/>
        </is>
      </c>
      <c r="BM45" t="inlineStr">
        <is>
          <t/>
        </is>
      </c>
      <c r="BN45" t="inlineStr">
        <is>
          <t/>
        </is>
      </c>
      <c r="BO45" t="inlineStr">
        <is>
          <t/>
        </is>
      </c>
      <c r="BP45" t="inlineStr">
        <is>
          <t/>
        </is>
      </c>
      <c r="BQ45" t="inlineStr">
        <is>
          <t/>
        </is>
      </c>
      <c r="BR45" t="inlineStr">
        <is>
          <t/>
        </is>
      </c>
      <c r="BS45" t="inlineStr">
        <is>
          <t/>
        </is>
      </c>
      <c r="BT45" t="inlineStr">
        <is>
          <t/>
        </is>
      </c>
      <c r="BU45" t="inlineStr">
        <is>
          <t/>
        </is>
      </c>
      <c r="BV45" t="inlineStr">
        <is>
          <t/>
        </is>
      </c>
      <c r="BW45" t="inlineStr">
        <is>
          <t/>
        </is>
      </c>
      <c r="BX45" s="2" t="inlineStr">
        <is>
          <t>tereny zamieszkałe|
grunty zabudowane</t>
        </is>
      </c>
      <c r="BY45" s="2" t="inlineStr">
        <is>
          <t>3|
3</t>
        </is>
      </c>
      <c r="BZ45" s="2" t="inlineStr">
        <is>
          <t>|
preferred</t>
        </is>
      </c>
      <c r="CA45" t="inlineStr">
        <is>
          <t/>
        </is>
      </c>
      <c r="CB45" s="2" t="inlineStr">
        <is>
          <t>povoação</t>
        </is>
      </c>
      <c r="CC45" s="2" t="inlineStr">
        <is>
          <t>3</t>
        </is>
      </c>
      <c r="CD45" s="2" t="inlineStr">
        <is>
          <t/>
        </is>
      </c>
      <c r="CE45" t="inlineStr">
        <is>
          <t>Categoria de uso do solo do inventário dos gases com efeito de estufa da União que inclui zonas construídas, incluindo povoações e infraestruturas de transportes, exceto se já incluídas em outras categorias.</t>
        </is>
      </c>
      <c r="CF45" s="2" t="inlineStr">
        <is>
          <t>zonă construită|
așezare</t>
        </is>
      </c>
      <c r="CG45" s="2" t="inlineStr">
        <is>
          <t>2|
2</t>
        </is>
      </c>
      <c r="CH45" s="2" t="inlineStr">
        <is>
          <t xml:space="preserve">|
</t>
        </is>
      </c>
      <c r="CI45" t="inlineStr">
        <is>
          <t/>
        </is>
      </c>
      <c r="CJ45" t="inlineStr">
        <is>
          <t/>
        </is>
      </c>
      <c r="CK45" t="inlineStr">
        <is>
          <t/>
        </is>
      </c>
      <c r="CL45" t="inlineStr">
        <is>
          <t/>
        </is>
      </c>
      <c r="CM45" t="inlineStr">
        <is>
          <t/>
        </is>
      </c>
      <c r="CN45" s="2" t="inlineStr">
        <is>
          <t>naselje</t>
        </is>
      </c>
      <c r="CO45" s="2" t="inlineStr">
        <is>
          <t>3</t>
        </is>
      </c>
      <c r="CP45" s="2" t="inlineStr">
        <is>
          <t/>
        </is>
      </c>
      <c r="CQ45" t="inlineStr">
        <is>
          <t/>
        </is>
      </c>
      <c r="CR45" t="inlineStr">
        <is>
          <t/>
        </is>
      </c>
      <c r="CS45" t="inlineStr">
        <is>
          <t/>
        </is>
      </c>
      <c r="CT45" t="inlineStr">
        <is>
          <t/>
        </is>
      </c>
      <c r="CU45" t="inlineStr">
        <is>
          <t/>
        </is>
      </c>
    </row>
    <row r="46">
      <c r="A46" s="1" t="str">
        <f>HYPERLINK("https://iate.europa.eu/entry/result/3580522/all", "3580522")</f>
        <v>3580522</v>
      </c>
      <c r="B46" t="inlineStr">
        <is>
          <t>ENVIRONMENT</t>
        </is>
      </c>
      <c r="C46" t="inlineStr">
        <is>
          <t>ENVIRONMENT|environmental policy|climate change policy|emission trading|EU Emissions Trading Scheme</t>
        </is>
      </c>
      <c r="D46" t="inlineStr">
        <is>
          <t/>
        </is>
      </c>
      <c r="E46" t="inlineStr">
        <is>
          <t/>
        </is>
      </c>
      <c r="F46" t="inlineStr">
        <is>
          <t/>
        </is>
      </c>
      <c r="G46" t="inlineStr">
        <is>
          <t/>
        </is>
      </c>
      <c r="H46" s="2" t="inlineStr">
        <is>
          <t>kategorie započítávání využití půdy</t>
        </is>
      </c>
      <c r="I46" s="2" t="inlineStr">
        <is>
          <t>3</t>
        </is>
      </c>
      <c r="J46" s="2" t="inlineStr">
        <is>
          <t/>
        </is>
      </c>
      <c r="K46" t="inlineStr">
        <is>
          <t/>
        </is>
      </c>
      <c r="L46" s="2" t="inlineStr">
        <is>
          <t>arealopgørelseskategori</t>
        </is>
      </c>
      <c r="M46" s="2" t="inlineStr">
        <is>
          <t>3</t>
        </is>
      </c>
      <c r="N46" s="2" t="inlineStr">
        <is>
          <t/>
        </is>
      </c>
      <c r="O46" t="inlineStr">
        <is>
          <t>arealtype, for hvilke der føres regnskab over mængden af optag og emissioner af drivhusgasser</t>
        </is>
      </c>
      <c r="P46" s="2" t="inlineStr">
        <is>
          <t>Kategorie für die Flächenverbuchung</t>
        </is>
      </c>
      <c r="Q46" s="2" t="inlineStr">
        <is>
          <t>3</t>
        </is>
      </c>
      <c r="R46" s="2" t="inlineStr">
        <is>
          <t/>
        </is>
      </c>
      <c r="S46" t="inlineStr">
        <is>
          <t>Landarten, die
für die Verbuchung der Emissionen und des Abbaus von Treibhausgasen
herangezogen werden</t>
        </is>
      </c>
      <c r="T46" s="2" t="inlineStr">
        <is>
          <t>κατηγορία λογιστικής καταγραφής γης</t>
        </is>
      </c>
      <c r="U46" s="2" t="inlineStr">
        <is>
          <t>3</t>
        </is>
      </c>
      <c r="V46" s="2" t="inlineStr">
        <is>
          <t/>
        </is>
      </c>
      <c r="W46" t="inlineStr">
        <is>
          <t/>
        </is>
      </c>
      <c r="X46" s="2" t="inlineStr">
        <is>
          <t>land accounting category</t>
        </is>
      </c>
      <c r="Y46" s="2" t="inlineStr">
        <is>
          <t>3</t>
        </is>
      </c>
      <c r="Z46" s="2" t="inlineStr">
        <is>
          <t/>
        </is>
      </c>
      <c r="AA46" t="inlineStr">
        <is>
          <t>type of land used for the accounting of emissions and removals of the greenhouse gases</t>
        </is>
      </c>
      <c r="AB46" s="2" t="inlineStr">
        <is>
          <t>categoría contable de tierras</t>
        </is>
      </c>
      <c r="AC46" s="2" t="inlineStr">
        <is>
          <t>3</t>
        </is>
      </c>
      <c r="AD46" s="2" t="inlineStr">
        <is>
          <t/>
        </is>
      </c>
      <c r="AE46" t="inlineStr">
        <is>
          <t>Cada uno de los tipos de usos de tierras dentro de los que se pueden contabilizar las emisiones y las absorciones de gases de efecto invernadero.</t>
        </is>
      </c>
      <c r="AF46" s="2" t="inlineStr">
        <is>
          <t>maa-arvestuskategooria</t>
        </is>
      </c>
      <c r="AG46" s="2" t="inlineStr">
        <is>
          <t>3</t>
        </is>
      </c>
      <c r="AH46" s="2" t="inlineStr">
        <is>
          <t/>
        </is>
      </c>
      <c r="AI46" t="inlineStr">
        <is>
          <t>maa kasutuse liigid, mille alusel arvestatakse kasvuhoonegaaside heidet ja selle sidumist</t>
        </is>
      </c>
      <c r="AJ46" s="2" t="inlineStr">
        <is>
          <t>maankäyttöön liittyvä tilinpitoluokka</t>
        </is>
      </c>
      <c r="AK46" s="2" t="inlineStr">
        <is>
          <t>3</t>
        </is>
      </c>
      <c r="AL46" s="2" t="inlineStr">
        <is>
          <t/>
        </is>
      </c>
      <c r="AM46" t="inlineStr">
        <is>
          <t>maatyyppi, jota käytetään kasvihuonekaasujen päästöjen ja poistumien tilinpitoon</t>
        </is>
      </c>
      <c r="AN46" s="2" t="inlineStr">
        <is>
          <t>catégorie comptable de terres</t>
        </is>
      </c>
      <c r="AO46" s="2" t="inlineStr">
        <is>
          <t>3</t>
        </is>
      </c>
      <c r="AP46" s="2" t="inlineStr">
        <is>
          <t/>
        </is>
      </c>
      <c r="AQ46" t="inlineStr">
        <is>
          <t>type de terres utilisé pour comptabiliser les émissions et les absorptions de &lt;a href="https://iate.europa.eu/entry/result/835577/fr" target="_blank"&gt;gaz à effet de serre&lt;/a&gt;</t>
        </is>
      </c>
      <c r="AR46" s="2" t="inlineStr">
        <is>
          <t>catagóir cuntasaíochta talún</t>
        </is>
      </c>
      <c r="AS46" s="2" t="inlineStr">
        <is>
          <t>3</t>
        </is>
      </c>
      <c r="AT46" s="2" t="inlineStr">
        <is>
          <t/>
        </is>
      </c>
      <c r="AU46" t="inlineStr">
        <is>
          <t/>
        </is>
      </c>
      <c r="AV46" t="inlineStr">
        <is>
          <t/>
        </is>
      </c>
      <c r="AW46" t="inlineStr">
        <is>
          <t/>
        </is>
      </c>
      <c r="AX46" t="inlineStr">
        <is>
          <t/>
        </is>
      </c>
      <c r="AY46" t="inlineStr">
        <is>
          <t/>
        </is>
      </c>
      <c r="AZ46" s="2" t="inlineStr">
        <is>
          <t>területelszámolási kategória</t>
        </is>
      </c>
      <c r="BA46" s="2" t="inlineStr">
        <is>
          <t>3</t>
        </is>
      </c>
      <c r="BB46" s="2" t="inlineStr">
        <is>
          <t/>
        </is>
      </c>
      <c r="BC46" t="inlineStr">
        <is>
          <t>az üvegházhatású gázok kibocsátásának és elnyelésének elszámolására szolgáló földterület</t>
        </is>
      </c>
      <c r="BD46" s="2" t="inlineStr">
        <is>
          <t>categoria contabile del suolo</t>
        </is>
      </c>
      <c r="BE46" s="2" t="inlineStr">
        <is>
          <t>3</t>
        </is>
      </c>
      <c r="BF46" s="2" t="inlineStr">
        <is>
          <t/>
        </is>
      </c>
      <c r="BG46" t="inlineStr">
        <is>
          <t>tipo di terreno in base al quale sono contabilizzati gli assorbimenti e le emissioni dei gas a effetto serra</t>
        </is>
      </c>
      <c r="BH46" s="2" t="inlineStr">
        <is>
          <t>žemės apskaitos kategorija</t>
        </is>
      </c>
      <c r="BI46" s="2" t="inlineStr">
        <is>
          <t>3</t>
        </is>
      </c>
      <c r="BJ46" s="2" t="inlineStr">
        <is>
          <t/>
        </is>
      </c>
      <c r="BK46" t="inlineStr">
        <is>
          <t>išmetamo ir absorbuojamo ŠESD kiekio apskaitai naudojama žemės kategorija</t>
        </is>
      </c>
      <c r="BL46" t="inlineStr">
        <is>
          <t/>
        </is>
      </c>
      <c r="BM46" t="inlineStr">
        <is>
          <t/>
        </is>
      </c>
      <c r="BN46" t="inlineStr">
        <is>
          <t/>
        </is>
      </c>
      <c r="BO46" t="inlineStr">
        <is>
          <t/>
        </is>
      </c>
      <c r="BP46" t="inlineStr">
        <is>
          <t/>
        </is>
      </c>
      <c r="BQ46" t="inlineStr">
        <is>
          <t/>
        </is>
      </c>
      <c r="BR46" t="inlineStr">
        <is>
          <t/>
        </is>
      </c>
      <c r="BS46" t="inlineStr">
        <is>
          <t/>
        </is>
      </c>
      <c r="BT46" s="2" t="inlineStr">
        <is>
          <t>landgerelateerde boekhoudcategorie|
boekhoudkundige categorie land|
boekhoudcategorie voor land</t>
        </is>
      </c>
      <c r="BU46" s="2" t="inlineStr">
        <is>
          <t>3|
3|
3</t>
        </is>
      </c>
      <c r="BV46" s="2" t="inlineStr">
        <is>
          <t xml:space="preserve">|
|
</t>
        </is>
      </c>
      <c r="BW46" t="inlineStr">
        <is>
          <t>klasse
 van land gebruikt voor de boekhouding met betrekking tot emissies en
 verwijderingen van broeikasgassen</t>
        </is>
      </c>
      <c r="BX46" s="2" t="inlineStr">
        <is>
          <t>kategoria rozliczania gruntów</t>
        </is>
      </c>
      <c r="BY46" s="2" t="inlineStr">
        <is>
          <t>3</t>
        </is>
      </c>
      <c r="BZ46" s="2" t="inlineStr">
        <is>
          <t/>
        </is>
      </c>
      <c r="CA46" t="inlineStr">
        <is>
          <t>kategorie terenów, które państwa członkowskie mogą włączyć w zakres swojego zobowiązania w ramach rozliczania emisji i pochłaniania gazów cieplarnianych</t>
        </is>
      </c>
      <c r="CB46" s="2" t="inlineStr">
        <is>
          <t>categoria de contabilização dos solos</t>
        </is>
      </c>
      <c r="CC46" s="2" t="inlineStr">
        <is>
          <t>3</t>
        </is>
      </c>
      <c r="CD46" s="2" t="inlineStr">
        <is>
          <t/>
        </is>
      </c>
      <c r="CE46" t="inlineStr">
        <is>
          <t>Tipo de uso dos solos usado para a contabilização das emissões e remoções resultantes de solos agrícolas geridos.</t>
        </is>
      </c>
      <c r="CF46" s="2" t="inlineStr">
        <is>
          <t>categorie de contabilizare a terenurilor</t>
        </is>
      </c>
      <c r="CG46" s="2" t="inlineStr">
        <is>
          <t>3</t>
        </is>
      </c>
      <c r="CH46" s="2" t="inlineStr">
        <is>
          <t/>
        </is>
      </c>
      <c r="CI46" t="inlineStr">
        <is>
          <t/>
        </is>
      </c>
      <c r="CJ46" t="inlineStr">
        <is>
          <t/>
        </is>
      </c>
      <c r="CK46" t="inlineStr">
        <is>
          <t/>
        </is>
      </c>
      <c r="CL46" t="inlineStr">
        <is>
          <t/>
        </is>
      </c>
      <c r="CM46" t="inlineStr">
        <is>
          <t/>
        </is>
      </c>
      <c r="CN46" s="2" t="inlineStr">
        <is>
          <t>obračunska kategorija zemljišča</t>
        </is>
      </c>
      <c r="CO46" s="2" t="inlineStr">
        <is>
          <t>3</t>
        </is>
      </c>
      <c r="CP46" s="2" t="inlineStr">
        <is>
          <t/>
        </is>
      </c>
      <c r="CQ46" t="inlineStr">
        <is>
          <t>vrsta zemljišča za obračunavanje emisij in odvzemov toplogrednih plinov</t>
        </is>
      </c>
      <c r="CR46" t="inlineStr">
        <is>
          <t/>
        </is>
      </c>
      <c r="CS46" t="inlineStr">
        <is>
          <t/>
        </is>
      </c>
      <c r="CT46" t="inlineStr">
        <is>
          <t/>
        </is>
      </c>
      <c r="CU46" t="inlineStr">
        <is>
          <t/>
        </is>
      </c>
    </row>
    <row r="47">
      <c r="A47" s="1" t="str">
        <f>HYPERLINK("https://iate.europa.eu/entry/result/3627636/all", "3627636")</f>
        <v>3627636</v>
      </c>
      <c r="B47" t="inlineStr">
        <is>
          <t>ENVIRONMENT;AGRICULTURE, FORESTRY AND FISHERIES</t>
        </is>
      </c>
      <c r="C47" t="inlineStr">
        <is>
          <t>ENVIRONMENT|environmental policy;AGRICULTURE, FORESTRY AND FISHERIES|agricultural policy</t>
        </is>
      </c>
      <c r="D47" t="inlineStr">
        <is>
          <t/>
        </is>
      </c>
      <c r="E47" t="inlineStr">
        <is>
          <t/>
        </is>
      </c>
      <c r="F47" t="inlineStr">
        <is>
          <t/>
        </is>
      </c>
      <c r="G47" t="inlineStr">
        <is>
          <t/>
        </is>
      </c>
      <c r="H47" t="inlineStr">
        <is>
          <t/>
        </is>
      </c>
      <c r="I47" t="inlineStr">
        <is>
          <t/>
        </is>
      </c>
      <c r="J47" t="inlineStr">
        <is>
          <t/>
        </is>
      </c>
      <c r="K47" t="inlineStr">
        <is>
          <t/>
        </is>
      </c>
      <c r="L47" t="inlineStr">
        <is>
          <t/>
        </is>
      </c>
      <c r="M47" t="inlineStr">
        <is>
          <t/>
        </is>
      </c>
      <c r="N47" t="inlineStr">
        <is>
          <t/>
        </is>
      </c>
      <c r="O47" t="inlineStr">
        <is>
          <t/>
        </is>
      </c>
      <c r="P47" s="2" t="inlineStr">
        <is>
          <t>kohlenstoffarme Landwirtschaft</t>
        </is>
      </c>
      <c r="Q47" s="2" t="inlineStr">
        <is>
          <t>3</t>
        </is>
      </c>
      <c r="R47" s="2" t="inlineStr">
        <is>
          <t/>
        </is>
      </c>
      <c r="S47" t="inlineStr">
        <is>
          <t>Konzept der Landwirtschaft,
das zum Ziel hat, Treibhausgasemissionen zu reduzieren sowie die
Kohlenstoffspeicherung von Böden durch angepasste landwirtschaftliche Verfahren
zu verbessern (z. B. in der Nutztierhaltung sowie Abwasser- und, beim Pflanzen
von Hecken und bei der Erhaltung von Dauergrünland sowie von Feuchtgebieten
usw.</t>
        </is>
      </c>
      <c r="T47" s="2" t="inlineStr">
        <is>
          <t>γεωργία χαμηλών ανθρακούχων εκπομπών|
γεωργία χαμηλών εκπομπών διοξειδίου του άνθρακα</t>
        </is>
      </c>
      <c r="U47" s="2" t="inlineStr">
        <is>
          <t>3|
3</t>
        </is>
      </c>
      <c r="V47" s="2" t="inlineStr">
        <is>
          <t xml:space="preserve">|
</t>
        </is>
      </c>
      <c r="W47" t="inlineStr">
        <is>
          <t/>
        </is>
      </c>
      <c r="X47" s="2" t="inlineStr">
        <is>
          <t>low-carbon agriculture|
low-carbon farming</t>
        </is>
      </c>
      <c r="Y47" s="2" t="inlineStr">
        <is>
          <t>2|
2</t>
        </is>
      </c>
      <c r="Z47" s="2" t="inlineStr">
        <is>
          <t xml:space="preserve">|
</t>
        </is>
      </c>
      <c r="AA47" t="inlineStr">
        <is>
          <t>agricultural system based on low GHG emissions from land use and land use change, mitigation of the environmental impacts of agriculture and high carbon sequestration, respecting the principles of sustainable development</t>
        </is>
      </c>
      <c r="AB47" t="inlineStr">
        <is>
          <t/>
        </is>
      </c>
      <c r="AC47" t="inlineStr">
        <is>
          <t/>
        </is>
      </c>
      <c r="AD47" t="inlineStr">
        <is>
          <t/>
        </is>
      </c>
      <c r="AE47" t="inlineStr">
        <is>
          <t/>
        </is>
      </c>
      <c r="AF47" s="2" t="inlineStr">
        <is>
          <t>vähese CO&lt;sub&gt;2 &lt;/sub&gt;heitega põllumajandus</t>
        </is>
      </c>
      <c r="AG47" s="2" t="inlineStr">
        <is>
          <t>3</t>
        </is>
      </c>
      <c r="AH47" s="2" t="inlineStr">
        <is>
          <t/>
        </is>
      </c>
      <c r="AI47" t="inlineStr">
        <is>
          <t>põllumajandussüsteem, mille aluseks on vähene maakasutusest ja maakasutuse muutusest tulenev kasvuhoonegaaside heide, põllumajanduse keskkonnamõjude leevendamine ja CO&lt;sub&gt;2&lt;/sub&gt; sidumise kõrge määr ning mille puhul järgitakse kestliku arengu põhimõtteid</t>
        </is>
      </c>
      <c r="AJ47" t="inlineStr">
        <is>
          <t/>
        </is>
      </c>
      <c r="AK47" t="inlineStr">
        <is>
          <t/>
        </is>
      </c>
      <c r="AL47" t="inlineStr">
        <is>
          <t/>
        </is>
      </c>
      <c r="AM47" t="inlineStr">
        <is>
          <t/>
        </is>
      </c>
      <c r="AN47" s="2" t="inlineStr">
        <is>
          <t>agriculture bas carbone|
agriculture à faible émission de carbone</t>
        </is>
      </c>
      <c r="AO47" s="2" t="inlineStr">
        <is>
          <t>3|
3</t>
        </is>
      </c>
      <c r="AP47" s="2" t="inlineStr">
        <is>
          <t xml:space="preserve">|
</t>
        </is>
      </c>
      <c r="AQ47" t="inlineStr">
        <is>
          <t>modèle agricole fondé sur une réduction des émissions de gaz à effet de serre et une augmentation du stockage du carbone dans les sols via des pratiques agricoles adaptées, en vue d'atténuer le changement climatique</t>
        </is>
      </c>
      <c r="AR47" s="2" t="inlineStr">
        <is>
          <t>talmhaíocht ísealcharbóin|
feirmeoireacht ísealcharbóin</t>
        </is>
      </c>
      <c r="AS47" s="2" t="inlineStr">
        <is>
          <t>3|
3</t>
        </is>
      </c>
      <c r="AT47" s="2" t="inlineStr">
        <is>
          <t xml:space="preserve">|
</t>
        </is>
      </c>
      <c r="AU47" t="inlineStr">
        <is>
          <t/>
        </is>
      </c>
      <c r="AV47" t="inlineStr">
        <is>
          <t/>
        </is>
      </c>
      <c r="AW47" t="inlineStr">
        <is>
          <t/>
        </is>
      </c>
      <c r="AX47" t="inlineStr">
        <is>
          <t/>
        </is>
      </c>
      <c r="AY47" t="inlineStr">
        <is>
          <t/>
        </is>
      </c>
      <c r="AZ47" t="inlineStr">
        <is>
          <t/>
        </is>
      </c>
      <c r="BA47" t="inlineStr">
        <is>
          <t/>
        </is>
      </c>
      <c r="BB47" t="inlineStr">
        <is>
          <t/>
        </is>
      </c>
      <c r="BC47" t="inlineStr">
        <is>
          <t/>
        </is>
      </c>
      <c r="BD47" s="2" t="inlineStr">
        <is>
          <t>agricoltura a basse emissioni di carbonio</t>
        </is>
      </c>
      <c r="BE47" s="2" t="inlineStr">
        <is>
          <t>3</t>
        </is>
      </c>
      <c r="BF47" s="2" t="inlineStr">
        <is>
          <t/>
        </is>
      </c>
      <c r="BG47" t="inlineStr">
        <is>
          <t>sistema agricolo basato su una riduzione delle emissioni di gas a effetto serra e su un aumento del carbonio sequestrato nei suoli al fine di mitigare i cambiamenti climatici</t>
        </is>
      </c>
      <c r="BH47" s="2" t="inlineStr">
        <is>
          <t>mažo anglies dioksido kiekio technologijų ūkininkavimas</t>
        </is>
      </c>
      <c r="BI47" s="2" t="inlineStr">
        <is>
          <t>3</t>
        </is>
      </c>
      <c r="BJ47" s="2" t="inlineStr">
        <is>
          <t/>
        </is>
      </c>
      <c r="BK47" t="inlineStr">
        <is>
          <t/>
        </is>
      </c>
      <c r="BL47" t="inlineStr">
        <is>
          <t/>
        </is>
      </c>
      <c r="BM47" t="inlineStr">
        <is>
          <t/>
        </is>
      </c>
      <c r="BN47" t="inlineStr">
        <is>
          <t/>
        </is>
      </c>
      <c r="BO47" t="inlineStr">
        <is>
          <t/>
        </is>
      </c>
      <c r="BP47" t="inlineStr">
        <is>
          <t/>
        </is>
      </c>
      <c r="BQ47" t="inlineStr">
        <is>
          <t/>
        </is>
      </c>
      <c r="BR47" t="inlineStr">
        <is>
          <t/>
        </is>
      </c>
      <c r="BS47" t="inlineStr">
        <is>
          <t/>
        </is>
      </c>
      <c r="BT47" t="inlineStr">
        <is>
          <t/>
        </is>
      </c>
      <c r="BU47" t="inlineStr">
        <is>
          <t/>
        </is>
      </c>
      <c r="BV47" t="inlineStr">
        <is>
          <t/>
        </is>
      </c>
      <c r="BW47" t="inlineStr">
        <is>
          <t/>
        </is>
      </c>
      <c r="BX47" t="inlineStr">
        <is>
          <t/>
        </is>
      </c>
      <c r="BY47" t="inlineStr">
        <is>
          <t/>
        </is>
      </c>
      <c r="BZ47" t="inlineStr">
        <is>
          <t/>
        </is>
      </c>
      <c r="CA47" t="inlineStr">
        <is>
          <t/>
        </is>
      </c>
      <c r="CB47" t="inlineStr">
        <is>
          <t/>
        </is>
      </c>
      <c r="CC47" t="inlineStr">
        <is>
          <t/>
        </is>
      </c>
      <c r="CD47" t="inlineStr">
        <is>
          <t/>
        </is>
      </c>
      <c r="CE47" t="inlineStr">
        <is>
          <t/>
        </is>
      </c>
      <c r="CF47" s="2" t="inlineStr">
        <is>
          <t>agricultură cu emisii scăzute de carbon|
agricultură cu emisii scăzute de dioxid de carbon</t>
        </is>
      </c>
      <c r="CG47" s="2" t="inlineStr">
        <is>
          <t>3|
3</t>
        </is>
      </c>
      <c r="CH47" s="2" t="inlineStr">
        <is>
          <t xml:space="preserve">|
</t>
        </is>
      </c>
      <c r="CI47" t="inlineStr">
        <is>
          <t>model agricol bazat pe reducerea emisiilor de gaze cu efect de seră, atenuarea impactului de mediu al agriculturii și sporirea stocării carbonului, cu respectarea principiilor dezvoltării durabile</t>
        </is>
      </c>
      <c r="CJ47" t="inlineStr">
        <is>
          <t/>
        </is>
      </c>
      <c r="CK47" t="inlineStr">
        <is>
          <t/>
        </is>
      </c>
      <c r="CL47" t="inlineStr">
        <is>
          <t/>
        </is>
      </c>
      <c r="CM47" t="inlineStr">
        <is>
          <t/>
        </is>
      </c>
      <c r="CN47" t="inlineStr">
        <is>
          <t/>
        </is>
      </c>
      <c r="CO47" t="inlineStr">
        <is>
          <t/>
        </is>
      </c>
      <c r="CP47" t="inlineStr">
        <is>
          <t/>
        </is>
      </c>
      <c r="CQ47" t="inlineStr">
        <is>
          <t/>
        </is>
      </c>
      <c r="CR47" t="inlineStr">
        <is>
          <t/>
        </is>
      </c>
      <c r="CS47" t="inlineStr">
        <is>
          <t/>
        </is>
      </c>
      <c r="CT47" t="inlineStr">
        <is>
          <t/>
        </is>
      </c>
      <c r="CU47" t="inlineStr">
        <is>
          <t/>
        </is>
      </c>
    </row>
    <row r="48">
      <c r="A48" s="1" t="str">
        <f>HYPERLINK("https://iate.europa.eu/entry/result/1621939/all", "1621939")</f>
        <v>1621939</v>
      </c>
      <c r="B48" t="inlineStr">
        <is>
          <t>AGRICULTURE, FORESTRY AND FISHERIES</t>
        </is>
      </c>
      <c r="C48" t="inlineStr">
        <is>
          <t>AGRICULTURE, FORESTRY AND FISHERIES|forestry</t>
        </is>
      </c>
      <c r="D48" t="inlineStr">
        <is>
          <t/>
        </is>
      </c>
      <c r="E48" t="inlineStr">
        <is>
          <t/>
        </is>
      </c>
      <c r="F48" t="inlineStr">
        <is>
          <t/>
        </is>
      </c>
      <c r="G48" t="inlineStr">
        <is>
          <t/>
        </is>
      </c>
      <c r="H48" t="inlineStr">
        <is>
          <t/>
        </is>
      </c>
      <c r="I48" t="inlineStr">
        <is>
          <t/>
        </is>
      </c>
      <c r="J48" t="inlineStr">
        <is>
          <t/>
        </is>
      </c>
      <c r="K48" t="inlineStr">
        <is>
          <t/>
        </is>
      </c>
      <c r="L48" s="2" t="inlineStr">
        <is>
          <t>forstmand|
skovrider|
skovarbejder|
skovfoged</t>
        </is>
      </c>
      <c r="M48" s="2" t="inlineStr">
        <is>
          <t>3|
3|
3|
3</t>
        </is>
      </c>
      <c r="N48" s="2" t="inlineStr">
        <is>
          <t xml:space="preserve">|
|
|
</t>
        </is>
      </c>
      <c r="O48" t="inlineStr">
        <is>
          <t>fagmand med ansvar for bæredygtig forvaltning af tømmerproduktion og bevarelse og beskyttelse af træer og skovmiljø</t>
        </is>
      </c>
      <c r="P48" s="2" t="inlineStr">
        <is>
          <t>Waldbewirtschafter|
Förster</t>
        </is>
      </c>
      <c r="Q48" s="2" t="inlineStr">
        <is>
          <t>3|
3</t>
        </is>
      </c>
      <c r="R48" s="2" t="inlineStr">
        <is>
          <t xml:space="preserve">|
</t>
        </is>
      </c>
      <c r="S48" t="inlineStr">
        <is>
          <t>für die
zusammengefasst als Forstwirtschaft bezeichnete Verwaltung und nachhaltige
Nutzung des Waldes zuständige Person</t>
        </is>
      </c>
      <c r="T48" s="2" t="inlineStr">
        <is>
          <t>δασοκόμος</t>
        </is>
      </c>
      <c r="U48" s="2" t="inlineStr">
        <is>
          <t>3</t>
        </is>
      </c>
      <c r="V48" s="2" t="inlineStr">
        <is>
          <t/>
        </is>
      </c>
      <c r="W48" t="inlineStr">
        <is>
          <t/>
        </is>
      </c>
      <c r="X48" s="2" t="inlineStr">
        <is>
          <t>forester|
forest manager</t>
        </is>
      </c>
      <c r="Y48" s="2" t="inlineStr">
        <is>
          <t>3|
3</t>
        </is>
      </c>
      <c r="Z48" s="2" t="inlineStr">
        <is>
          <t xml:space="preserve">|
</t>
        </is>
      </c>
      <c r="AA48" t="inlineStr">
        <is>
          <t>professional responsible for the sustainable management of timber production and the preservation and protection of trees and the forest environment</t>
        </is>
      </c>
      <c r="AB48" s="2" t="inlineStr">
        <is>
          <t>forestal</t>
        </is>
      </c>
      <c r="AC48" s="2" t="inlineStr">
        <is>
          <t>3</t>
        </is>
      </c>
      <c r="AD48" s="2" t="inlineStr">
        <is>
          <t/>
        </is>
      </c>
      <c r="AE48" t="inlineStr">
        <is>
          <t/>
        </is>
      </c>
      <c r="AF48" s="2" t="inlineStr">
        <is>
          <t>metsandusspetsialist|
metsamajandaja</t>
        </is>
      </c>
      <c r="AG48" s="2" t="inlineStr">
        <is>
          <t>3|
2</t>
        </is>
      </c>
      <c r="AH48" s="2" t="inlineStr">
        <is>
          <t xml:space="preserve">|
</t>
        </is>
      </c>
      <c r="AI48" t="inlineStr">
        <is>
          <t>spetsialist, kes vastutab puidu tootmise kestliku juhtimise ning puude ja metsakeskkonna säilitamise ja kaitsmise eest</t>
        </is>
      </c>
      <c r="AJ48" s="2" t="inlineStr">
        <is>
          <t>metsätyöntekijä|
metsätyömies|
metsänhoitaja|
metsätyöläinen</t>
        </is>
      </c>
      <c r="AK48" s="2" t="inlineStr">
        <is>
          <t>3|
3|
3|
3</t>
        </is>
      </c>
      <c r="AL48" s="2" t="inlineStr">
        <is>
          <t xml:space="preserve">|
|
|
</t>
        </is>
      </c>
      <c r="AM48" t="inlineStr">
        <is>
          <t>henkilö, joka tekee erilaisia puunkorjuu-,metsänhoito-ja ojitustöitä sekä metsäteiden ja varastoalueiden rakentamis-ja hoitotöitä, ja voi myös osallistua uittoon ja metsän virkistyskäyttöön liittyviin töihin; 2)metsäalan korkeakoulututkinnon suorittanut henkilö</t>
        </is>
      </c>
      <c r="AN48" s="2" t="inlineStr">
        <is>
          <t>forestier|
ingénieur des forêts|
ingénieur des eaux et forêts|
ingénieur forestier</t>
        </is>
      </c>
      <c r="AO48" s="2" t="inlineStr">
        <is>
          <t>3|
3|
3|
3</t>
        </is>
      </c>
      <c r="AP48" s="2" t="inlineStr">
        <is>
          <t xml:space="preserve">|
|
|
</t>
        </is>
      </c>
      <c r="AQ48" t="inlineStr">
        <is>
          <t>professionnel chargé de protéger les forêts et de superviser leurs travaux d'entretien et d'exploitation pour un aménagement forestier durable</t>
        </is>
      </c>
      <c r="AR48" s="2" t="inlineStr">
        <is>
          <t>foraoiseoir|
maor coille</t>
        </is>
      </c>
      <c r="AS48" s="2" t="inlineStr">
        <is>
          <t>3|
3</t>
        </is>
      </c>
      <c r="AT48" s="2" t="inlineStr">
        <is>
          <t xml:space="preserve">|
</t>
        </is>
      </c>
      <c r="AU48" t="inlineStr">
        <is>
          <t/>
        </is>
      </c>
      <c r="AV48" t="inlineStr">
        <is>
          <t/>
        </is>
      </c>
      <c r="AW48" t="inlineStr">
        <is>
          <t/>
        </is>
      </c>
      <c r="AX48" t="inlineStr">
        <is>
          <t/>
        </is>
      </c>
      <c r="AY48" t="inlineStr">
        <is>
          <t/>
        </is>
      </c>
      <c r="AZ48" t="inlineStr">
        <is>
          <t/>
        </is>
      </c>
      <c r="BA48" t="inlineStr">
        <is>
          <t/>
        </is>
      </c>
      <c r="BB48" t="inlineStr">
        <is>
          <t/>
        </is>
      </c>
      <c r="BC48" t="inlineStr">
        <is>
          <t/>
        </is>
      </c>
      <c r="BD48" s="2" t="inlineStr">
        <is>
          <t>forestale|
agronomo forestale</t>
        </is>
      </c>
      <c r="BE48" s="2" t="inlineStr">
        <is>
          <t>3|
3</t>
        </is>
      </c>
      <c r="BF48" s="2" t="inlineStr">
        <is>
          <t xml:space="preserve">|
</t>
        </is>
      </c>
      <c r="BG48" t="inlineStr">
        <is>
          <t>(1)qualsiasi persona impiegata nel settore forestale(2)comunemente un dipendente in divisa del Corpo forestale dello Stato o dei corpi forestali regionali</t>
        </is>
      </c>
      <c r="BH48" s="2" t="inlineStr">
        <is>
          <t>girininkas</t>
        </is>
      </c>
      <c r="BI48" s="2" t="inlineStr">
        <is>
          <t>3</t>
        </is>
      </c>
      <c r="BJ48" s="2" t="inlineStr">
        <is>
          <t/>
        </is>
      </c>
      <c r="BK48" t="inlineStr">
        <is>
          <t>miškų tarnybos pareigūnas, girininkijos vadovas, tiesioginis miško ūkinės veiklos organizatorius</t>
        </is>
      </c>
      <c r="BL48" t="inlineStr">
        <is>
          <t/>
        </is>
      </c>
      <c r="BM48" t="inlineStr">
        <is>
          <t/>
        </is>
      </c>
      <c r="BN48" t="inlineStr">
        <is>
          <t/>
        </is>
      </c>
      <c r="BO48" t="inlineStr">
        <is>
          <t/>
        </is>
      </c>
      <c r="BP48" s="2" t="inlineStr">
        <is>
          <t>forestier</t>
        </is>
      </c>
      <c r="BQ48" s="2" t="inlineStr">
        <is>
          <t>3</t>
        </is>
      </c>
      <c r="BR48" s="2" t="inlineStr">
        <is>
          <t/>
        </is>
      </c>
      <c r="BS48" t="inlineStr">
        <is>
          <t>persuna inkarigata milli tieħu ħsieb foresta jew espert fit-tisġir</t>
        </is>
      </c>
      <c r="BT48" s="2" t="inlineStr">
        <is>
          <t>bosbouwkundig ambtenaar|
houtvester|
bosbouwkundig hoofdambtenaar</t>
        </is>
      </c>
      <c r="BU48" s="2" t="inlineStr">
        <is>
          <t>3|
3|
3</t>
        </is>
      </c>
      <c r="BV48" s="2" t="inlineStr">
        <is>
          <t xml:space="preserve">|
|
</t>
        </is>
      </c>
      <c r="BW48" t="inlineStr">
        <is>
          <t/>
        </is>
      </c>
      <c r="BX48" s="2" t="inlineStr">
        <is>
          <t>leśnik</t>
        </is>
      </c>
      <c r="BY48" s="2" t="inlineStr">
        <is>
          <t>1</t>
        </is>
      </c>
      <c r="BZ48" s="2" t="inlineStr">
        <is>
          <t/>
        </is>
      </c>
      <c r="CA48" t="inlineStr">
        <is>
          <t>specjalista w zakresie gospodarki leśnej</t>
        </is>
      </c>
      <c r="CB48" s="2" t="inlineStr">
        <is>
          <t>engenheiro florestal|
guarda florestal</t>
        </is>
      </c>
      <c r="CC48" s="2" t="inlineStr">
        <is>
          <t>3|
3</t>
        </is>
      </c>
      <c r="CD48" s="2" t="inlineStr">
        <is>
          <t xml:space="preserve">|
</t>
        </is>
      </c>
      <c r="CE48" t="inlineStr">
        <is>
          <t/>
        </is>
      </c>
      <c r="CF48" t="inlineStr">
        <is>
          <t/>
        </is>
      </c>
      <c r="CG48" t="inlineStr">
        <is>
          <t/>
        </is>
      </c>
      <c r="CH48" t="inlineStr">
        <is>
          <t/>
        </is>
      </c>
      <c r="CI48" t="inlineStr">
        <is>
          <t/>
        </is>
      </c>
      <c r="CJ48" s="2" t="inlineStr">
        <is>
          <t>lesník</t>
        </is>
      </c>
      <c r="CK48" s="2" t="inlineStr">
        <is>
          <t>3</t>
        </is>
      </c>
      <c r="CL48" s="2" t="inlineStr">
        <is>
          <t/>
        </is>
      </c>
      <c r="CM48" t="inlineStr">
        <is>
          <t>kvalifikovaný pracovník lesného hospodárstva</t>
        </is>
      </c>
      <c r="CN48" s="2" t="inlineStr">
        <is>
          <t>gozdar</t>
        </is>
      </c>
      <c r="CO48" s="2" t="inlineStr">
        <is>
          <t>1</t>
        </is>
      </c>
      <c r="CP48" s="2" t="inlineStr">
        <is>
          <t/>
        </is>
      </c>
      <c r="CQ48" t="inlineStr">
        <is>
          <t/>
        </is>
      </c>
      <c r="CR48" s="2" t="inlineStr">
        <is>
          <t>skogsman</t>
        </is>
      </c>
      <c r="CS48" s="2" t="inlineStr">
        <is>
          <t>3</t>
        </is>
      </c>
      <c r="CT48" s="2" t="inlineStr">
        <is>
          <t/>
        </is>
      </c>
      <c r="CU48" t="inlineStr">
        <is>
          <t/>
        </is>
      </c>
    </row>
    <row r="49">
      <c r="A49" s="1" t="str">
        <f>HYPERLINK("https://iate.europa.eu/entry/result/3628149/all", "3628149")</f>
        <v>3628149</v>
      </c>
      <c r="B49" t="inlineStr">
        <is>
          <t>ENVIRONMENT</t>
        </is>
      </c>
      <c r="C49" t="inlineStr">
        <is>
          <t>ENVIRONMENT|deterioration of the environment|pollution|atmospheric pollution</t>
        </is>
      </c>
      <c r="D49" s="2" t="inlineStr">
        <is>
          <t>поток на парниковите газове</t>
        </is>
      </c>
      <c r="E49" s="2" t="inlineStr">
        <is>
          <t>3</t>
        </is>
      </c>
      <c r="F49" s="2" t="inlineStr">
        <is>
          <t/>
        </is>
      </c>
      <c r="G49" t="inlineStr">
        <is>
          <t>обмен на парникови газове към и от атмосферата, като нетният поток може да бъде положителен или отрицателен в зависимост от цялостния баланс</t>
        </is>
      </c>
      <c r="H49" t="inlineStr">
        <is>
          <t/>
        </is>
      </c>
      <c r="I49" t="inlineStr">
        <is>
          <t/>
        </is>
      </c>
      <c r="J49" t="inlineStr">
        <is>
          <t/>
        </is>
      </c>
      <c r="K49" t="inlineStr">
        <is>
          <t/>
        </is>
      </c>
      <c r="L49" s="2" t="inlineStr">
        <is>
          <t>drivhusgasstrøm</t>
        </is>
      </c>
      <c r="M49" s="2" t="inlineStr">
        <is>
          <t>3</t>
        </is>
      </c>
      <c r="N49" s="2" t="inlineStr">
        <is>
          <t/>
        </is>
      </c>
      <c r="O49" t="inlineStr">
        <is>
          <t>passage af drivhusgas til og fra atmosfæren</t>
        </is>
      </c>
      <c r="P49" s="2" t="inlineStr">
        <is>
          <t>Treibhausgasfluss</t>
        </is>
      </c>
      <c r="Q49" s="2" t="inlineStr">
        <is>
          <t>3</t>
        </is>
      </c>
      <c r="R49" s="2" t="inlineStr">
        <is>
          <t/>
        </is>
      </c>
      <c r="S49" t="inlineStr">
        <is>
          <t>Austausch von
Treibhausgasen in die und aus der Atmosphäre, bei dem der Nettoaustausch abhängig
von der Gesamtbilanz negativ oder positiv sein kann</t>
        </is>
      </c>
      <c r="T49" s="2" t="inlineStr">
        <is>
          <t>ροή αερίων του θερμοκηπίου</t>
        </is>
      </c>
      <c r="U49" s="2" t="inlineStr">
        <is>
          <t>3</t>
        </is>
      </c>
      <c r="V49" s="2" t="inlineStr">
        <is>
          <t/>
        </is>
      </c>
      <c r="W49" t="inlineStr">
        <is>
          <t/>
        </is>
      </c>
      <c r="X49" s="2" t="inlineStr">
        <is>
          <t>greenhouse gas flux</t>
        </is>
      </c>
      <c r="Y49" s="2" t="inlineStr">
        <is>
          <t>3</t>
        </is>
      </c>
      <c r="Z49" s="2" t="inlineStr">
        <is>
          <t/>
        </is>
      </c>
      <c r="AA49" t="inlineStr">
        <is>
          <t>exchange of greenhouse gases to and from the atmosphere with net flux being either positive or 
negative depending on the overall balance</t>
        </is>
      </c>
      <c r="AB49" t="inlineStr">
        <is>
          <t/>
        </is>
      </c>
      <c r="AC49" t="inlineStr">
        <is>
          <t/>
        </is>
      </c>
      <c r="AD49" t="inlineStr">
        <is>
          <t/>
        </is>
      </c>
      <c r="AE49" t="inlineStr">
        <is>
          <t/>
        </is>
      </c>
      <c r="AF49" s="2" t="inlineStr">
        <is>
          <t>kasvuhoonegaaside voog</t>
        </is>
      </c>
      <c r="AG49" s="2" t="inlineStr">
        <is>
          <t>2</t>
        </is>
      </c>
      <c r="AH49" s="2" t="inlineStr">
        <is>
          <t>proposed</t>
        </is>
      </c>
      <c r="AI49" t="inlineStr">
        <is>
          <t>kasvuhoonegaaside liikumine atmosfääri ja atmosfäärist, kusjuures netovoog on üldisest tasakaalust sõltuvalt kas positiivne või negatiivne</t>
        </is>
      </c>
      <c r="AJ49" t="inlineStr">
        <is>
          <t/>
        </is>
      </c>
      <c r="AK49" t="inlineStr">
        <is>
          <t/>
        </is>
      </c>
      <c r="AL49" t="inlineStr">
        <is>
          <t/>
        </is>
      </c>
      <c r="AM49" t="inlineStr">
        <is>
          <t/>
        </is>
      </c>
      <c r="AN49" s="2" t="inlineStr">
        <is>
          <t>flux de GES|
flux de gaz à effet de serre</t>
        </is>
      </c>
      <c r="AO49" s="2" t="inlineStr">
        <is>
          <t>3|
3</t>
        </is>
      </c>
      <c r="AP49" s="2" t="inlineStr">
        <is>
          <t xml:space="preserve">|
</t>
        </is>
      </c>
      <c r="AQ49" t="inlineStr">
        <is>
          <t>mouvements des &lt;a href="https://iate.europa.eu/entry/result/835577/fr" target="_blank"&gt;gaz à effet de serre&lt;/a&gt; qui entrent et sortent de l'atmosphère, le flux net pouvant être positif ou négatif en fonction du bilan global</t>
        </is>
      </c>
      <c r="AR49" s="2" t="inlineStr">
        <is>
          <t>flosc gás ceaptha teasa</t>
        </is>
      </c>
      <c r="AS49" s="2" t="inlineStr">
        <is>
          <t>3</t>
        </is>
      </c>
      <c r="AT49" s="2" t="inlineStr">
        <is>
          <t/>
        </is>
      </c>
      <c r="AU49" t="inlineStr">
        <is>
          <t/>
        </is>
      </c>
      <c r="AV49" t="inlineStr">
        <is>
          <t/>
        </is>
      </c>
      <c r="AW49" t="inlineStr">
        <is>
          <t/>
        </is>
      </c>
      <c r="AX49" t="inlineStr">
        <is>
          <t/>
        </is>
      </c>
      <c r="AY49" t="inlineStr">
        <is>
          <t/>
        </is>
      </c>
      <c r="AZ49" t="inlineStr">
        <is>
          <t/>
        </is>
      </c>
      <c r="BA49" t="inlineStr">
        <is>
          <t/>
        </is>
      </c>
      <c r="BB49" t="inlineStr">
        <is>
          <t/>
        </is>
      </c>
      <c r="BC49" t="inlineStr">
        <is>
          <t/>
        </is>
      </c>
      <c r="BD49" t="inlineStr">
        <is>
          <t/>
        </is>
      </c>
      <c r="BE49" t="inlineStr">
        <is>
          <t/>
        </is>
      </c>
      <c r="BF49" t="inlineStr">
        <is>
          <t/>
        </is>
      </c>
      <c r="BG49" t="inlineStr">
        <is>
          <t/>
        </is>
      </c>
      <c r="BH49" s="2" t="inlineStr">
        <is>
          <t>šiltnamio efektą sukeliančių dujų srautas</t>
        </is>
      </c>
      <c r="BI49" s="2" t="inlineStr">
        <is>
          <t>3</t>
        </is>
      </c>
      <c r="BJ49" s="2" t="inlineStr">
        <is>
          <t/>
        </is>
      </c>
      <c r="BK49" t="inlineStr">
        <is>
          <t/>
        </is>
      </c>
      <c r="BL49" t="inlineStr">
        <is>
          <t/>
        </is>
      </c>
      <c r="BM49" t="inlineStr">
        <is>
          <t/>
        </is>
      </c>
      <c r="BN49" t="inlineStr">
        <is>
          <t/>
        </is>
      </c>
      <c r="BO49" t="inlineStr">
        <is>
          <t/>
        </is>
      </c>
      <c r="BP49" t="inlineStr">
        <is>
          <t/>
        </is>
      </c>
      <c r="BQ49" t="inlineStr">
        <is>
          <t/>
        </is>
      </c>
      <c r="BR49" t="inlineStr">
        <is>
          <t/>
        </is>
      </c>
      <c r="BS49" t="inlineStr">
        <is>
          <t/>
        </is>
      </c>
      <c r="BT49" t="inlineStr">
        <is>
          <t/>
        </is>
      </c>
      <c r="BU49" t="inlineStr">
        <is>
          <t/>
        </is>
      </c>
      <c r="BV49" t="inlineStr">
        <is>
          <t/>
        </is>
      </c>
      <c r="BW49" t="inlineStr">
        <is>
          <t/>
        </is>
      </c>
      <c r="BX49" t="inlineStr">
        <is>
          <t/>
        </is>
      </c>
      <c r="BY49" t="inlineStr">
        <is>
          <t/>
        </is>
      </c>
      <c r="BZ49" t="inlineStr">
        <is>
          <t/>
        </is>
      </c>
      <c r="CA49" t="inlineStr">
        <is>
          <t/>
        </is>
      </c>
      <c r="CB49" t="inlineStr">
        <is>
          <t/>
        </is>
      </c>
      <c r="CC49" t="inlineStr">
        <is>
          <t/>
        </is>
      </c>
      <c r="CD49" t="inlineStr">
        <is>
          <t/>
        </is>
      </c>
      <c r="CE49" t="inlineStr">
        <is>
          <t/>
        </is>
      </c>
      <c r="CF49" t="inlineStr">
        <is>
          <t/>
        </is>
      </c>
      <c r="CG49" t="inlineStr">
        <is>
          <t/>
        </is>
      </c>
      <c r="CH49" t="inlineStr">
        <is>
          <t/>
        </is>
      </c>
      <c r="CI49" t="inlineStr">
        <is>
          <t/>
        </is>
      </c>
      <c r="CJ49" t="inlineStr">
        <is>
          <t/>
        </is>
      </c>
      <c r="CK49" t="inlineStr">
        <is>
          <t/>
        </is>
      </c>
      <c r="CL49" t="inlineStr">
        <is>
          <t/>
        </is>
      </c>
      <c r="CM49" t="inlineStr">
        <is>
          <t/>
        </is>
      </c>
      <c r="CN49" t="inlineStr">
        <is>
          <t/>
        </is>
      </c>
      <c r="CO49" t="inlineStr">
        <is>
          <t/>
        </is>
      </c>
      <c r="CP49" t="inlineStr">
        <is>
          <t/>
        </is>
      </c>
      <c r="CQ49" t="inlineStr">
        <is>
          <t/>
        </is>
      </c>
      <c r="CR49" t="inlineStr">
        <is>
          <t/>
        </is>
      </c>
      <c r="CS49" t="inlineStr">
        <is>
          <t/>
        </is>
      </c>
      <c r="CT49" t="inlineStr">
        <is>
          <t/>
        </is>
      </c>
      <c r="CU49" t="inlineStr">
        <is>
          <t/>
        </is>
      </c>
    </row>
    <row r="50">
      <c r="A50" s="1" t="str">
        <f>HYPERLINK("https://iate.europa.eu/entry/result/3592089/all", "3592089")</f>
        <v>3592089</v>
      </c>
      <c r="B50" t="inlineStr">
        <is>
          <t>ENVIRONMENT;AGRICULTURE, FORESTRY AND FISHERIES;INTERNATIONAL RELATIONS</t>
        </is>
      </c>
      <c r="C50" t="inlineStr">
        <is>
          <t>ENVIRONMENT|environmental policy;AGRICULTURE, FORESTRY AND FISHERIES|cultivation of agricultural land|land use;INTERNATIONAL RELATIONS|international affairs|international instrument|international convention|UN convention|UN Framework Convention on Climate Change</t>
        </is>
      </c>
      <c r="D50" s="2" t="inlineStr">
        <is>
          <t>поземлен сектор|
общ поземлен сектор|
общ сектор на земеползването и въглеродно неутралното селско стопанство|
сектор на земеползването, горското стопанство и селското стопанство</t>
        </is>
      </c>
      <c r="E50" s="2" t="inlineStr">
        <is>
          <t>3|
3|
3|
3</t>
        </is>
      </c>
      <c r="F50" s="2" t="inlineStr">
        <is>
          <t xml:space="preserve">|
|
|
</t>
        </is>
      </c>
      <c r="G50" t="inlineStr">
        <is>
          <t>сектор, който се взема предвид за целите на намаляването на емисиите и който обхваща въглеродно неутралното селско стопанство и сектора на земеползването, промените в земеползването и горското стопанство (ЗПЗГС) с оглед на идентифицирането на антропогенни емисии по източници и поглъщания по поглътители</t>
        </is>
      </c>
      <c r="H50" t="inlineStr">
        <is>
          <t/>
        </is>
      </c>
      <c r="I50" t="inlineStr">
        <is>
          <t/>
        </is>
      </c>
      <c r="J50" t="inlineStr">
        <is>
          <t/>
        </is>
      </c>
      <c r="K50" t="inlineStr">
        <is>
          <t/>
        </is>
      </c>
      <c r="L50" s="2" t="inlineStr">
        <is>
          <t>arealsektor|
kombineret arealsektor|
sektor for landbrug, skovbrug og andre arealanvendelser|
kombineret sektor for arealanvendelse og ikke-CO&lt;sub&gt;2&lt;/sub&gt;-landbrug</t>
        </is>
      </c>
      <c r="M50" s="2" t="inlineStr">
        <is>
          <t>3|
3|
3|
3</t>
        </is>
      </c>
      <c r="N50" s="2" t="inlineStr">
        <is>
          <t xml:space="preserve">|
|
|
</t>
        </is>
      </c>
      <c r="O50" t="inlineStr">
        <is>
          <t>sektor, der tages i betragtning med henblik på emissionsreduktioner og omfatter ikke-CO&lt;sub&gt;2&lt;/sub&gt;-landbrug, arealanvendelse, ændringer i arealanvendelse og skovbrug (LULUCF) med henblik på at indkredse menneskeskabte emissioner fra kilder og optaget heraf gennem dræn</t>
        </is>
      </c>
      <c r="P50" s="2" t="inlineStr">
        <is>
          <t>Landwirtschaft, Forstwirtschaft und andere Landnutzung|
kombinierter Landnutzungssektor|
AFOLU-Sektor</t>
        </is>
      </c>
      <c r="Q50" s="2" t="inlineStr">
        <is>
          <t>3|
2|
3</t>
        </is>
      </c>
      <c r="R50" s="2" t="inlineStr">
        <is>
          <t xml:space="preserve">|
|
</t>
        </is>
      </c>
      <c r="S50" t="inlineStr">
        <is>
          <t>bei der Verringerung von Treibhausgasemissionen berücksichtigter Sektor, der sowohl den Bereich&lt;a href="https://iate.europa.eu/entry/result/922868/en-de" target="_blank"&gt; Landnutzung, Landnutzungsänderung und Forstwirtschaft (LULUCF)&lt;/a&gt; als auch Nicht-CO2-Emissionen aus der Landwirtschaft umfasst</t>
        </is>
      </c>
      <c r="T50" s="2" t="inlineStr">
        <is>
          <t>συνδυασμένος τομέας γης|
τομέας γεωργίας, δασοκομίας και άλλων χρήσεων γης|
συνδυασμένη χρήση γης και γεωργικός τομέας χωρίς CO2</t>
        </is>
      </c>
      <c r="U50" s="2" t="inlineStr">
        <is>
          <t>3|
3|
3</t>
        </is>
      </c>
      <c r="V50" s="2" t="inlineStr">
        <is>
          <t xml:space="preserve">|
|
</t>
        </is>
      </c>
      <c r="W50" t="inlineStr">
        <is>
          <t/>
        </is>
      </c>
      <c r="X50" s="2" t="inlineStr">
        <is>
          <t>agriculture, forestry and other land use sector|
combined land use and non-CO&lt;sub&gt;2&lt;/sub&gt; agriculture sector|
combined land sector|
AFOLU sector|
land sector</t>
        </is>
      </c>
      <c r="Y50" s="2" t="inlineStr">
        <is>
          <t>3|
3|
3|
3|
3</t>
        </is>
      </c>
      <c r="Z50" s="2" t="inlineStr">
        <is>
          <t xml:space="preserve">|
|
|
|
</t>
        </is>
      </c>
      <c r="AA50" t="inlineStr">
        <is>
          <t>sector taken into account for the purposes of emission reductions that
consolidates the non-CO&lt;sub&gt;2&lt;/sub&gt; agriculture and the land use, land-use change and forestry (LULUCF) sectors in order to identify anthropogenic emissions by sources and
removals by sinks</t>
        </is>
      </c>
      <c r="AB50" s="2" t="inlineStr">
        <is>
          <t>sector de la agricultura, la silvicultura y el uso de la tierra</t>
        </is>
      </c>
      <c r="AC50" s="2" t="inlineStr">
        <is>
          <t>3</t>
        </is>
      </c>
      <c r="AD50" s="2" t="inlineStr">
        <is>
          <t/>
        </is>
      </c>
      <c r="AE50" t="inlineStr">
        <is>
          <t>En el contexto de las medidas destinadas a reducir las emisiones de &lt;a href="https://iate.europa.eu/entry/result/835577/es" target="_blank"&gt;gases de efecto invernadero&lt;/a&gt;, sector que engloba la agricultura, el uso de la tierra, el cambio de uso de la tierra y la silvicultura dentro de una única entidad a efectos de la determinación de las &lt;a href="https://iate.europa.eu/entry/result/134151/es" target="_blank"&gt;emisiones antropogénicas&lt;/a&gt; por las fuentes y las &lt;a href="https://iate.europa.eu/entry/result/3541445/es" target="_blank"&gt;absorciones por los sumideros&lt;/a&gt;.</t>
        </is>
      </c>
      <c r="AF50" s="2" t="inlineStr">
        <is>
          <t>maasektor|
põllumajanduse, metsanduse ja muu maakasutuse sektor</t>
        </is>
      </c>
      <c r="AG50" s="2" t="inlineStr">
        <is>
          <t>3|
2</t>
        </is>
      </c>
      <c r="AH50" s="2" t="inlineStr">
        <is>
          <t xml:space="preserve">|
</t>
        </is>
      </c>
      <c r="AI50" t="inlineStr">
        <is>
          <t/>
        </is>
      </c>
      <c r="AJ50" s="2" t="inlineStr">
        <is>
          <t>AFOLU-sektori|
maatalous, metsätalous ja muu maankäyttö|
maankäyttösektori</t>
        </is>
      </c>
      <c r="AK50" s="2" t="inlineStr">
        <is>
          <t>3|
3|
3</t>
        </is>
      </c>
      <c r="AL50" s="2" t="inlineStr">
        <is>
          <t xml:space="preserve">|
|
</t>
        </is>
      </c>
      <c r="AM50" t="inlineStr">
        <is>
          <t/>
        </is>
      </c>
      <c r="AN50" s="2" t="inlineStr">
        <is>
          <t>secteur des terres combiné|
secteur de l'affectation des terres|
secteur de l'agriculture, la foresterie et autres affectations des terres|
secteur couvrant à la fois l'utilisation des terres et les émissions agricoles hors CO&lt;sub&gt;2&lt;/sub&gt;|
secteur AFAT</t>
        </is>
      </c>
      <c r="AO50" s="2" t="inlineStr">
        <is>
          <t>3|
3|
3|
3|
3</t>
        </is>
      </c>
      <c r="AP50" s="2" t="inlineStr">
        <is>
          <t xml:space="preserve">|
|
|
|
</t>
        </is>
      </c>
      <c r="AQ50" t="inlineStr">
        <is>
          <t>secteur
pris en compte dans le cadre des mesures visant à réduire et à éliminer les
émissions de &lt;a href="https://iate.europa.eu/entry/result/835577/fr" target="_blank"&gt;gaz à effet de serre&lt;/a&gt;, qui regroupe l'agriculture, la foresterie et d'autres
affectations des terres afin de recenser les &lt;a href="https://iate.europa.eu/entry/result/134151/fr" target="_blank"&gt;émissions anthropiques&lt;/a&gt;
par ses sources et l'&lt;a href="https://iate.europa.eu/entry/result/3541445/fr" target="_blank"&gt;absorption par ses puits&lt;/a&gt;</t>
        </is>
      </c>
      <c r="AR50" s="2" t="inlineStr">
        <is>
          <t>earnáil talún|
an earnáil talmaíochta, foraoiseachta agus úsáide eile tálún</t>
        </is>
      </c>
      <c r="AS50" s="2" t="inlineStr">
        <is>
          <t>3|
2</t>
        </is>
      </c>
      <c r="AT50" s="2" t="inlineStr">
        <is>
          <t xml:space="preserve">|
</t>
        </is>
      </c>
      <c r="AU50" t="inlineStr">
        <is>
          <t/>
        </is>
      </c>
      <c r="AV50" t="inlineStr">
        <is>
          <t/>
        </is>
      </c>
      <c r="AW50" t="inlineStr">
        <is>
          <t/>
        </is>
      </c>
      <c r="AX50" t="inlineStr">
        <is>
          <t/>
        </is>
      </c>
      <c r="AY50" t="inlineStr">
        <is>
          <t/>
        </is>
      </c>
      <c r="AZ50" s="2" t="inlineStr">
        <is>
          <t>földhasználati ágazat|
mezőgazdasági, erdészeti és egyéb földhasználati ágazat|
AFOLU-ágazat</t>
        </is>
      </c>
      <c r="BA50" s="2" t="inlineStr">
        <is>
          <t>3|
3|
3</t>
        </is>
      </c>
      <c r="BB50" s="2" t="inlineStr">
        <is>
          <t xml:space="preserve">|
|
</t>
        </is>
      </c>
      <c r="BC50" t="inlineStr">
        <is>
          <t>a &lt;a href="https://iate.europa.eu/entry/result/8279203F34B8AE7CE053C3E4A79E4140/hu?forceEcas=true" target="_blank"&gt;kibocsátáscsökkentés&lt;/a&gt; céljából figyelembe vett azon ágazat, amely összefogja a &lt;a href="https://iate.europa.eu/entry/result/922868/hu" target="_blank"&gt;földhasználati, a földhasználat-megváltoztatási és az erdőgazdálkodási (LULUCF)&lt;/a&gt; ágazatokat annak érdekében, hogy be lehessen azonosítani forrásonként az &lt;a href="https://iate.europa.eu/entry/result/134151/hu" target="_blank"&gt;emberi eredetű kibocsátásokat&lt;/a&gt; és &lt;a href="https://iate.europa.eu/entry/result/840879/hu" target="_blank"&gt;nyelőnként&lt;/a&gt; az &lt;a href="https://iate.europa.eu/entry/result/3508523/hu" target="_blank"&gt;eltávolításokat&lt;/a&gt;</t>
        </is>
      </c>
      <c r="BD50" t="inlineStr">
        <is>
          <t/>
        </is>
      </c>
      <c r="BE50" t="inlineStr">
        <is>
          <t/>
        </is>
      </c>
      <c r="BF50" t="inlineStr">
        <is>
          <t/>
        </is>
      </c>
      <c r="BG50" t="inlineStr">
        <is>
          <t/>
        </is>
      </c>
      <c r="BH50" s="2" t="inlineStr">
        <is>
          <t>jungtinis žemės naudojimo ir žemės ūkio, kuriame išmetamos kitos nei CO&lt;sub&gt;2&lt;/sub&gt; dujos, sektorius|
žemės sektorius|
jungtinis žemės sektorius|
žemės ūkio, miškininkystės ir kito žemės naudojimo sektorius</t>
        </is>
      </c>
      <c r="BI50" s="2" t="inlineStr">
        <is>
          <t>3|
3|
3|
3</t>
        </is>
      </c>
      <c r="BJ50" s="2" t="inlineStr">
        <is>
          <t xml:space="preserve">|
|
|
</t>
        </is>
      </c>
      <c r="BK50" t="inlineStr">
        <is>
          <t/>
        </is>
      </c>
      <c r="BL50" s="2" t="inlineStr">
        <is>
          <t>zemes sektors|
lauksaimniecības, mežsaimniecības un citāda zemes izmantojuma sektors</t>
        </is>
      </c>
      <c r="BM50" s="2" t="inlineStr">
        <is>
          <t>3|
2</t>
        </is>
      </c>
      <c r="BN50" s="2" t="inlineStr">
        <is>
          <t xml:space="preserve">|
</t>
        </is>
      </c>
      <c r="BO50" t="inlineStr">
        <is>
          <t/>
        </is>
      </c>
      <c r="BP50" t="inlineStr">
        <is>
          <t/>
        </is>
      </c>
      <c r="BQ50" t="inlineStr">
        <is>
          <t/>
        </is>
      </c>
      <c r="BR50" t="inlineStr">
        <is>
          <t/>
        </is>
      </c>
      <c r="BS50" t="inlineStr">
        <is>
          <t/>
        </is>
      </c>
      <c r="BT50" t="inlineStr">
        <is>
          <t/>
        </is>
      </c>
      <c r="BU50" t="inlineStr">
        <is>
          <t/>
        </is>
      </c>
      <c r="BV50" t="inlineStr">
        <is>
          <t/>
        </is>
      </c>
      <c r="BW50" t="inlineStr">
        <is>
          <t/>
        </is>
      </c>
      <c r="BX50" s="2" t="inlineStr">
        <is>
          <t>sektor gruntów|
sektor AFOLU|
rolnictwo, leśnictwo i inne użytkowanie gruntów</t>
        </is>
      </c>
      <c r="BY50" s="2" t="inlineStr">
        <is>
          <t>3|
3|
3</t>
        </is>
      </c>
      <c r="BZ50" s="2" t="inlineStr">
        <is>
          <t xml:space="preserve">|
|
</t>
        </is>
      </c>
      <c r="CA50" t="inlineStr">
        <is>
          <t>jedna z kategorii działalności człowieka prowadzących do
emisji gazów cieplarnianych, opisana w 2006 roku przez Międzyrządowy Panel Współpracy
nad Zmianami Klimatycznymi; w skład AFOLU wchodzą następujące subkategorie:
zalesianie, zalesianie wtórne, gospodarka leśna, rekultywacja, ochrona i przywracanie
terenów bagiennych, rolnictwo, deforestracja i antropogeniczna zmiana użytkowania terenów
łąk i stepów; AFOLU odpowiada za ponad 30% emisji gazów cieplarnianych pochodzenia
antropogenicznego</t>
        </is>
      </c>
      <c r="CB50" s="2" t="inlineStr">
        <is>
          <t>setor AFOLU|
setor dos solos|
setor da agricultura, floresta e outros usos do solo</t>
        </is>
      </c>
      <c r="CC50" s="2" t="inlineStr">
        <is>
          <t>3|
3|
3</t>
        </is>
      </c>
      <c r="CD50" s="2" t="inlineStr">
        <is>
          <t xml:space="preserve">|
|
</t>
        </is>
      </c>
      <c r="CE50" t="inlineStr">
        <is>
          <t>Setor que integra a agricultura e o setor do uso do solo, alteração do uso do solo e florestas (LULUCF) a fim de identificar as emissões antropogénicas por fontes e as remoções por sumidouros para efeitos de redução de emissões.</t>
        </is>
      </c>
      <c r="CF50" t="inlineStr">
        <is>
          <t/>
        </is>
      </c>
      <c r="CG50" t="inlineStr">
        <is>
          <t/>
        </is>
      </c>
      <c r="CH50" t="inlineStr">
        <is>
          <t/>
        </is>
      </c>
      <c r="CI50" t="inlineStr">
        <is>
          <t/>
        </is>
      </c>
      <c r="CJ50" t="inlineStr">
        <is>
          <t/>
        </is>
      </c>
      <c r="CK50" t="inlineStr">
        <is>
          <t/>
        </is>
      </c>
      <c r="CL50" t="inlineStr">
        <is>
          <t/>
        </is>
      </c>
      <c r="CM50" t="inlineStr">
        <is>
          <t/>
        </is>
      </c>
      <c r="CN50" t="inlineStr">
        <is>
          <t/>
        </is>
      </c>
      <c r="CO50" t="inlineStr">
        <is>
          <t/>
        </is>
      </c>
      <c r="CP50" t="inlineStr">
        <is>
          <t/>
        </is>
      </c>
      <c r="CQ50" t="inlineStr">
        <is>
          <t/>
        </is>
      </c>
      <c r="CR50" t="inlineStr">
        <is>
          <t/>
        </is>
      </c>
      <c r="CS50" t="inlineStr">
        <is>
          <t/>
        </is>
      </c>
      <c r="CT50" t="inlineStr">
        <is>
          <t/>
        </is>
      </c>
      <c r="CU50" t="inlineStr">
        <is>
          <t/>
        </is>
      </c>
    </row>
    <row r="51">
      <c r="A51" s="1" t="str">
        <f>HYPERLINK("https://iate.europa.eu/entry/result/3628235/all", "3628235")</f>
        <v>3628235</v>
      </c>
      <c r="B51" t="inlineStr">
        <is>
          <t>BUSINESS AND COMPETITION;EDUCATION AND COMMUNICATIONS</t>
        </is>
      </c>
      <c r="C51" t="inlineStr">
        <is>
          <t>BUSINESS AND COMPETITION|management|management|risk management;EDUCATION AND COMMUNICATIONS|information technology and data processing</t>
        </is>
      </c>
      <c r="D51" s="2" t="inlineStr">
        <is>
          <t>инструмент за измерване на риска</t>
        </is>
      </c>
      <c r="E51" s="2" t="inlineStr">
        <is>
          <t>3</t>
        </is>
      </c>
      <c r="F51" s="2" t="inlineStr">
        <is>
          <t/>
        </is>
      </c>
      <c r="G51" t="inlineStr">
        <is>
          <t>инструмент, който позволява присъждането на точки на установени потенциалти рискове с оглед на тяхното приоритизиране, напр. 1-10, 1-100 или 1-1000</t>
        </is>
      </c>
      <c r="H51" t="inlineStr">
        <is>
          <t/>
        </is>
      </c>
      <c r="I51" t="inlineStr">
        <is>
          <t/>
        </is>
      </c>
      <c r="J51" t="inlineStr">
        <is>
          <t/>
        </is>
      </c>
      <c r="K51" t="inlineStr">
        <is>
          <t/>
        </is>
      </c>
      <c r="L51" s="2" t="inlineStr">
        <is>
          <t>risikovurderingsværktøj</t>
        </is>
      </c>
      <c r="M51" s="2" t="inlineStr">
        <is>
          <t>3</t>
        </is>
      </c>
      <c r="N51" s="2" t="inlineStr">
        <is>
          <t/>
        </is>
      </c>
      <c r="O51" t="inlineStr">
        <is>
          <t>værktøj, der gør det muligt at tildele en score til konstaterede potentielle risici med henblik på at prioritere dem, f.eks. fra 1-10, 1-100 eller 1-1000</t>
        </is>
      </c>
      <c r="P51" t="inlineStr">
        <is>
          <t/>
        </is>
      </c>
      <c r="Q51" t="inlineStr">
        <is>
          <t/>
        </is>
      </c>
      <c r="R51" t="inlineStr">
        <is>
          <t/>
        </is>
      </c>
      <c r="S51" t="inlineStr">
        <is>
          <t/>
        </is>
      </c>
      <c r="T51" s="2" t="inlineStr">
        <is>
          <t>εργαλείο βαθμονόμησης κινδύνων</t>
        </is>
      </c>
      <c r="U51" s="2" t="inlineStr">
        <is>
          <t>3</t>
        </is>
      </c>
      <c r="V51" s="2" t="inlineStr">
        <is>
          <t/>
        </is>
      </c>
      <c r="W51" t="inlineStr">
        <is>
          <t/>
        </is>
      </c>
      <c r="X51" s="2" t="inlineStr">
        <is>
          <t>risk-scoring tool</t>
        </is>
      </c>
      <c r="Y51" s="2" t="inlineStr">
        <is>
          <t>3</t>
        </is>
      </c>
      <c r="Z51" s="2" t="inlineStr">
        <is>
          <t/>
        </is>
      </c>
      <c r="AA51" t="inlineStr">
        <is>
          <t>tool which allows to assign a
score to identified potential risks in order to prioritise them, e.g. from
1-10, 1-100 or 1-1000</t>
        </is>
      </c>
      <c r="AB51" t="inlineStr">
        <is>
          <t/>
        </is>
      </c>
      <c r="AC51" t="inlineStr">
        <is>
          <t/>
        </is>
      </c>
      <c r="AD51" t="inlineStr">
        <is>
          <t/>
        </is>
      </c>
      <c r="AE51" t="inlineStr">
        <is>
          <t/>
        </is>
      </c>
      <c r="AF51" s="2" t="inlineStr">
        <is>
          <t>riskihindamisvahend</t>
        </is>
      </c>
      <c r="AG51" s="2" t="inlineStr">
        <is>
          <t>3</t>
        </is>
      </c>
      <c r="AH51" s="2" t="inlineStr">
        <is>
          <t/>
        </is>
      </c>
      <c r="AI51" t="inlineStr">
        <is>
          <t/>
        </is>
      </c>
      <c r="AJ51" t="inlineStr">
        <is>
          <t/>
        </is>
      </c>
      <c r="AK51" t="inlineStr">
        <is>
          <t/>
        </is>
      </c>
      <c r="AL51" t="inlineStr">
        <is>
          <t/>
        </is>
      </c>
      <c r="AM51" t="inlineStr">
        <is>
          <t/>
        </is>
      </c>
      <c r="AN51" s="2" t="inlineStr">
        <is>
          <t>outil de calcul du risque</t>
        </is>
      </c>
      <c r="AO51" s="2" t="inlineStr">
        <is>
          <t>3</t>
        </is>
      </c>
      <c r="AP51" s="2" t="inlineStr">
        <is>
          <t/>
        </is>
      </c>
      <c r="AQ51" t="inlineStr">
        <is>
          <t>outil qui permet d'attribuer un score à des risques potentiels recensés afin de les hiérarchiser (par exemple de 1 à 10, de 1 à 100 ou de 1 à 1000)</t>
        </is>
      </c>
      <c r="AR51" s="2" t="inlineStr">
        <is>
          <t>uirlís scórála riosca</t>
        </is>
      </c>
      <c r="AS51" s="2" t="inlineStr">
        <is>
          <t>3</t>
        </is>
      </c>
      <c r="AT51" s="2" t="inlineStr">
        <is>
          <t/>
        </is>
      </c>
      <c r="AU51" t="inlineStr">
        <is>
          <t/>
        </is>
      </c>
      <c r="AV51" t="inlineStr">
        <is>
          <t/>
        </is>
      </c>
      <c r="AW51" t="inlineStr">
        <is>
          <t/>
        </is>
      </c>
      <c r="AX51" t="inlineStr">
        <is>
          <t/>
        </is>
      </c>
      <c r="AY51" t="inlineStr">
        <is>
          <t/>
        </is>
      </c>
      <c r="AZ51" t="inlineStr">
        <is>
          <t/>
        </is>
      </c>
      <c r="BA51" t="inlineStr">
        <is>
          <t/>
        </is>
      </c>
      <c r="BB51" t="inlineStr">
        <is>
          <t/>
        </is>
      </c>
      <c r="BC51" t="inlineStr">
        <is>
          <t/>
        </is>
      </c>
      <c r="BD51" t="inlineStr">
        <is>
          <t/>
        </is>
      </c>
      <c r="BE51" t="inlineStr">
        <is>
          <t/>
        </is>
      </c>
      <c r="BF51" t="inlineStr">
        <is>
          <t/>
        </is>
      </c>
      <c r="BG51" t="inlineStr">
        <is>
          <t/>
        </is>
      </c>
      <c r="BH51" s="2" t="inlineStr">
        <is>
          <t>rizikos vertinimo priemonė</t>
        </is>
      </c>
      <c r="BI51" s="2" t="inlineStr">
        <is>
          <t>3</t>
        </is>
      </c>
      <c r="BJ51" s="2" t="inlineStr">
        <is>
          <t/>
        </is>
      </c>
      <c r="BK51" t="inlineStr">
        <is>
          <t/>
        </is>
      </c>
      <c r="BL51" t="inlineStr">
        <is>
          <t/>
        </is>
      </c>
      <c r="BM51" t="inlineStr">
        <is>
          <t/>
        </is>
      </c>
      <c r="BN51" t="inlineStr">
        <is>
          <t/>
        </is>
      </c>
      <c r="BO51" t="inlineStr">
        <is>
          <t/>
        </is>
      </c>
      <c r="BP51" t="inlineStr">
        <is>
          <t/>
        </is>
      </c>
      <c r="BQ51" t="inlineStr">
        <is>
          <t/>
        </is>
      </c>
      <c r="BR51" t="inlineStr">
        <is>
          <t/>
        </is>
      </c>
      <c r="BS51" t="inlineStr">
        <is>
          <t/>
        </is>
      </c>
      <c r="BT51" t="inlineStr">
        <is>
          <t/>
        </is>
      </c>
      <c r="BU51" t="inlineStr">
        <is>
          <t/>
        </is>
      </c>
      <c r="BV51" t="inlineStr">
        <is>
          <t/>
        </is>
      </c>
      <c r="BW51" t="inlineStr">
        <is>
          <t/>
        </is>
      </c>
      <c r="BX51" t="inlineStr">
        <is>
          <t/>
        </is>
      </c>
      <c r="BY51" t="inlineStr">
        <is>
          <t/>
        </is>
      </c>
      <c r="BZ51" t="inlineStr">
        <is>
          <t/>
        </is>
      </c>
      <c r="CA51" t="inlineStr">
        <is>
          <t/>
        </is>
      </c>
      <c r="CB51" t="inlineStr">
        <is>
          <t/>
        </is>
      </c>
      <c r="CC51" t="inlineStr">
        <is>
          <t/>
        </is>
      </c>
      <c r="CD51" t="inlineStr">
        <is>
          <t/>
        </is>
      </c>
      <c r="CE51" t="inlineStr">
        <is>
          <t/>
        </is>
      </c>
      <c r="CF51" t="inlineStr">
        <is>
          <t/>
        </is>
      </c>
      <c r="CG51" t="inlineStr">
        <is>
          <t/>
        </is>
      </c>
      <c r="CH51" t="inlineStr">
        <is>
          <t/>
        </is>
      </c>
      <c r="CI51" t="inlineStr">
        <is>
          <t/>
        </is>
      </c>
      <c r="CJ51" t="inlineStr">
        <is>
          <t/>
        </is>
      </c>
      <c r="CK51" t="inlineStr">
        <is>
          <t/>
        </is>
      </c>
      <c r="CL51" t="inlineStr">
        <is>
          <t/>
        </is>
      </c>
      <c r="CM51" t="inlineStr">
        <is>
          <t/>
        </is>
      </c>
      <c r="CN51" t="inlineStr">
        <is>
          <t/>
        </is>
      </c>
      <c r="CO51" t="inlineStr">
        <is>
          <t/>
        </is>
      </c>
      <c r="CP51" t="inlineStr">
        <is>
          <t/>
        </is>
      </c>
      <c r="CQ51" t="inlineStr">
        <is>
          <t/>
        </is>
      </c>
      <c r="CR51" t="inlineStr">
        <is>
          <t/>
        </is>
      </c>
      <c r="CS51" t="inlineStr">
        <is>
          <t/>
        </is>
      </c>
      <c r="CT51" t="inlineStr">
        <is>
          <t/>
        </is>
      </c>
      <c r="CU51" t="inlineStr">
        <is>
          <t/>
        </is>
      </c>
    </row>
    <row r="52">
      <c r="A52" s="1" t="str">
        <f>HYPERLINK("https://iate.europa.eu/entry/result/3620513/all", "3620513")</f>
        <v>3620513</v>
      </c>
      <c r="B52" t="inlineStr">
        <is>
          <t>EUROPEAN UNION</t>
        </is>
      </c>
      <c r="C52" t="inlineStr">
        <is>
          <t>EUROPEAN UNION|EU finance|EU budget</t>
        </is>
      </c>
      <c r="D52" s="2" t="inlineStr">
        <is>
          <t>интегрирани отчети за финансите и управленската отговорност|
IFAR</t>
        </is>
      </c>
      <c r="E52" s="2" t="inlineStr">
        <is>
          <t>3|
3</t>
        </is>
      </c>
      <c r="F52" s="2" t="inlineStr">
        <is>
          <t xml:space="preserve">|
</t>
        </is>
      </c>
      <c r="G52" t="inlineStr">
        <is>
          <t>основният принос на Комисията към годишната процедура по освобождаване от отговорност, чрез която Европейският парламент и Съветът дават окончателното си одобрение за изпълнението на бюджета за конкретна година</t>
        </is>
      </c>
      <c r="H52" t="inlineStr">
        <is>
          <t/>
        </is>
      </c>
      <c r="I52" t="inlineStr">
        <is>
          <t/>
        </is>
      </c>
      <c r="J52" t="inlineStr">
        <is>
          <t/>
        </is>
      </c>
      <c r="K52" t="inlineStr">
        <is>
          <t/>
        </is>
      </c>
      <c r="L52" s="2" t="inlineStr">
        <is>
          <t>integreret regnskabs- og ansvarlighedsrapportering</t>
        </is>
      </c>
      <c r="M52" s="2" t="inlineStr">
        <is>
          <t>3</t>
        </is>
      </c>
      <c r="N52" s="2" t="inlineStr">
        <is>
          <t/>
        </is>
      </c>
      <c r="O52" t="inlineStr">
        <is>
          <t>Europa-Kommissionens rapportering som led i den årlige dechargeprocedure for EU-budgettet, på grundlag af hvilken Europa-Parlamentet og Rådet endeligt godkender budgetgennemførelsen i et givet år</t>
        </is>
      </c>
      <c r="P52" s="2" t="inlineStr">
        <is>
          <t>Integrierte Rechnungslegung und Rechenschaftsberichte</t>
        </is>
      </c>
      <c r="Q52" s="2" t="inlineStr">
        <is>
          <t>3</t>
        </is>
      </c>
      <c r="R52" s="2" t="inlineStr">
        <is>
          <t/>
        </is>
      </c>
      <c r="S52" t="inlineStr">
        <is>
          <t>Berichterstattung der Kommission zum jährlichen Entlastungsverfahren, in dessen Rahmen das Europäische Parlament und der Rat den Haushaltsvollzug für ein bestimmtes Jahr endgültig billigen</t>
        </is>
      </c>
      <c r="T52" s="2" t="inlineStr">
        <is>
          <t>ενοποιημένες δημοσιονομικές εκθέσεις και εκθέσεις λογοδοσίας</t>
        </is>
      </c>
      <c r="U52" s="2" t="inlineStr">
        <is>
          <t>3</t>
        </is>
      </c>
      <c r="V52" s="2" t="inlineStr">
        <is>
          <t/>
        </is>
      </c>
      <c r="W52" t="inlineStr">
        <is>
          <t/>
        </is>
      </c>
      <c r="X52" s="2" t="inlineStr">
        <is>
          <t>integrated financial and accountability reporting|
IFAR</t>
        </is>
      </c>
      <c r="Y52" s="2" t="inlineStr">
        <is>
          <t>3|
3</t>
        </is>
      </c>
      <c r="Z52" s="2" t="inlineStr">
        <is>
          <t xml:space="preserve">|
</t>
        </is>
      </c>
      <c r="AA52" t="inlineStr">
        <is>
          <t>reporting by the European Commission as part of the
annual discharge procedure for the EU budget, on the basis of which the
European Parliament and the Council give their final approval of the budget
implementation for a specific year</t>
        </is>
      </c>
      <c r="AB52" t="inlineStr">
        <is>
          <t/>
        </is>
      </c>
      <c r="AC52" t="inlineStr">
        <is>
          <t/>
        </is>
      </c>
      <c r="AD52" t="inlineStr">
        <is>
          <t/>
        </is>
      </c>
      <c r="AE52" t="inlineStr">
        <is>
          <t/>
        </is>
      </c>
      <c r="AF52" s="2" t="inlineStr">
        <is>
          <t>integreeritud finants- ja vastutusaruanded</t>
        </is>
      </c>
      <c r="AG52" s="2" t="inlineStr">
        <is>
          <t>3</t>
        </is>
      </c>
      <c r="AH52" s="2" t="inlineStr">
        <is>
          <t/>
        </is>
      </c>
      <c r="AI52" t="inlineStr">
        <is>
          <t/>
        </is>
      </c>
      <c r="AJ52" t="inlineStr">
        <is>
          <t/>
        </is>
      </c>
      <c r="AK52" t="inlineStr">
        <is>
          <t/>
        </is>
      </c>
      <c r="AL52" t="inlineStr">
        <is>
          <t/>
        </is>
      </c>
      <c r="AM52" t="inlineStr">
        <is>
          <t/>
        </is>
      </c>
      <c r="AN52" s="2" t="inlineStr">
        <is>
          <t>ensemble intégré de rapports financiers et de rapports sur la responsabilité|
rapports financiers et sur la responsabilité intégrés</t>
        </is>
      </c>
      <c r="AO52" s="2" t="inlineStr">
        <is>
          <t>2|
3</t>
        </is>
      </c>
      <c r="AP52" s="2" t="inlineStr">
        <is>
          <t xml:space="preserve">|
</t>
        </is>
      </c>
      <c r="AQ52" t="inlineStr">
        <is>
          <t>rapports rédigés
par la Commission dans le cadre de la procédure annuelle de décharge pour le
budget de l'UE, sur lesquels le Parlement européen et le Conseil se fondent
principalement pour donner leur approbation définitive de l'exécution du budget
pour une année donnée</t>
        </is>
      </c>
      <c r="AR52" s="2" t="inlineStr">
        <is>
          <t>Tuairisciú Comhtháite Airgeadais agus Cuntasachta</t>
        </is>
      </c>
      <c r="AS52" s="2" t="inlineStr">
        <is>
          <t>3</t>
        </is>
      </c>
      <c r="AT52" s="2" t="inlineStr">
        <is>
          <t/>
        </is>
      </c>
      <c r="AU52" t="inlineStr">
        <is>
          <t/>
        </is>
      </c>
      <c r="AV52" t="inlineStr">
        <is>
          <t/>
        </is>
      </c>
      <c r="AW52" t="inlineStr">
        <is>
          <t/>
        </is>
      </c>
      <c r="AX52" t="inlineStr">
        <is>
          <t/>
        </is>
      </c>
      <c r="AY52" t="inlineStr">
        <is>
          <t/>
        </is>
      </c>
      <c r="AZ52" t="inlineStr">
        <is>
          <t/>
        </is>
      </c>
      <c r="BA52" t="inlineStr">
        <is>
          <t/>
        </is>
      </c>
      <c r="BB52" t="inlineStr">
        <is>
          <t/>
        </is>
      </c>
      <c r="BC52" t="inlineStr">
        <is>
          <t/>
        </is>
      </c>
      <c r="BD52" t="inlineStr">
        <is>
          <t/>
        </is>
      </c>
      <c r="BE52" t="inlineStr">
        <is>
          <t/>
        </is>
      </c>
      <c r="BF52" t="inlineStr">
        <is>
          <t/>
        </is>
      </c>
      <c r="BG52" t="inlineStr">
        <is>
          <t/>
        </is>
      </c>
      <c r="BH52" s="2" t="inlineStr">
        <is>
          <t>integruotųjų finansinių ir atskaitomybės ataskaitų teikimas|
IFAR</t>
        </is>
      </c>
      <c r="BI52" s="2" t="inlineStr">
        <is>
          <t>3|
3</t>
        </is>
      </c>
      <c r="BJ52" s="2" t="inlineStr">
        <is>
          <t xml:space="preserve">|
</t>
        </is>
      </c>
      <c r="BK52" t="inlineStr">
        <is>
          <t/>
        </is>
      </c>
      <c r="BL52" t="inlineStr">
        <is>
          <t/>
        </is>
      </c>
      <c r="BM52" t="inlineStr">
        <is>
          <t/>
        </is>
      </c>
      <c r="BN52" t="inlineStr">
        <is>
          <t/>
        </is>
      </c>
      <c r="BO52" t="inlineStr">
        <is>
          <t/>
        </is>
      </c>
      <c r="BP52" t="inlineStr">
        <is>
          <t/>
        </is>
      </c>
      <c r="BQ52" t="inlineStr">
        <is>
          <t/>
        </is>
      </c>
      <c r="BR52" t="inlineStr">
        <is>
          <t/>
        </is>
      </c>
      <c r="BS52" t="inlineStr">
        <is>
          <t/>
        </is>
      </c>
      <c r="BT52" s="2" t="inlineStr">
        <is>
          <t>geïntegreerde financiële en verantwoordingsverslagen</t>
        </is>
      </c>
      <c r="BU52" s="2" t="inlineStr">
        <is>
          <t>3</t>
        </is>
      </c>
      <c r="BV52" s="2" t="inlineStr">
        <is>
          <t/>
        </is>
      </c>
      <c r="BW52" t="inlineStr">
        <is>
          <t>pakket verslagen dat de Europese Commissie in het kader van jaarljkse kwijtingsprocedure voor de EU-begroting voorlegt waardoor het Europees Parlement en de Raad hun definitieve goedkeuring kunnen geven aan de uitvoering van de EU-begroting over een bepaald jaar</t>
        </is>
      </c>
      <c r="BX52" s="2" t="inlineStr">
        <is>
          <t>zintegrowana sprawozdawczość finansowa i sprawozdawczość w zakresie rozliczalności</t>
        </is>
      </c>
      <c r="BY52" s="2" t="inlineStr">
        <is>
          <t>3</t>
        </is>
      </c>
      <c r="BZ52" s="2" t="inlineStr">
        <is>
          <t/>
        </is>
      </c>
      <c r="CA52" t="inlineStr">
        <is>
          <t>główny wkład Komisji w roczną procedurę udzielania absolutorium, za pomocą której Parlament Europejski i Rada ostatecznie zatwierdzają wykonanie budżetu na dany rok</t>
        </is>
      </c>
      <c r="CB52" t="inlineStr">
        <is>
          <t/>
        </is>
      </c>
      <c r="CC52" t="inlineStr">
        <is>
          <t/>
        </is>
      </c>
      <c r="CD52" t="inlineStr">
        <is>
          <t/>
        </is>
      </c>
      <c r="CE52" t="inlineStr">
        <is>
          <t/>
        </is>
      </c>
      <c r="CF52" t="inlineStr">
        <is>
          <t/>
        </is>
      </c>
      <c r="CG52" t="inlineStr">
        <is>
          <t/>
        </is>
      </c>
      <c r="CH52" t="inlineStr">
        <is>
          <t/>
        </is>
      </c>
      <c r="CI52" t="inlineStr">
        <is>
          <t/>
        </is>
      </c>
      <c r="CJ52" t="inlineStr">
        <is>
          <t/>
        </is>
      </c>
      <c r="CK52" t="inlineStr">
        <is>
          <t/>
        </is>
      </c>
      <c r="CL52" t="inlineStr">
        <is>
          <t/>
        </is>
      </c>
      <c r="CM52" t="inlineStr">
        <is>
          <t/>
        </is>
      </c>
      <c r="CN52" t="inlineStr">
        <is>
          <t/>
        </is>
      </c>
      <c r="CO52" t="inlineStr">
        <is>
          <t/>
        </is>
      </c>
      <c r="CP52" t="inlineStr">
        <is>
          <t/>
        </is>
      </c>
      <c r="CQ52" t="inlineStr">
        <is>
          <t/>
        </is>
      </c>
      <c r="CR52" t="inlineStr">
        <is>
          <t/>
        </is>
      </c>
      <c r="CS52" t="inlineStr">
        <is>
          <t/>
        </is>
      </c>
      <c r="CT52" t="inlineStr">
        <is>
          <t/>
        </is>
      </c>
      <c r="CU52" t="inlineStr">
        <is>
          <t/>
        </is>
      </c>
    </row>
    <row r="53">
      <c r="A53" s="1" t="str">
        <f>HYPERLINK("https://iate.europa.eu/entry/result/261165/all", "261165")</f>
        <v>261165</v>
      </c>
      <c r="B53" t="inlineStr">
        <is>
          <t>FINANCE;EUROPEAN UNION</t>
        </is>
      </c>
      <c r="C53" t="inlineStr">
        <is>
          <t>FINANCE|budget|budgetary expenditure;EUROPEAN UNION|EU finance|EU expenditure</t>
        </is>
      </c>
      <c r="D53" t="inlineStr">
        <is>
          <t/>
        </is>
      </c>
      <c r="E53" t="inlineStr">
        <is>
          <t/>
        </is>
      </c>
      <c r="F53" t="inlineStr">
        <is>
          <t/>
        </is>
      </c>
      <c r="G53" t="inlineStr">
        <is>
          <t/>
        </is>
      </c>
      <c r="H53" t="inlineStr">
        <is>
          <t/>
        </is>
      </c>
      <c r="I53" t="inlineStr">
        <is>
          <t/>
        </is>
      </c>
      <c r="J53" t="inlineStr">
        <is>
          <t/>
        </is>
      </c>
      <c r="K53" t="inlineStr">
        <is>
          <t/>
        </is>
      </c>
      <c r="L53" s="2" t="inlineStr">
        <is>
          <t>fast udgift|
tilbagevendende udgift</t>
        </is>
      </c>
      <c r="M53" s="2" t="inlineStr">
        <is>
          <t>3|
3</t>
        </is>
      </c>
      <c r="N53" s="2" t="inlineStr">
        <is>
          <t xml:space="preserve">|
</t>
        </is>
      </c>
      <c r="O53" t="inlineStr">
        <is>
          <t>omkostning, som gentages i efterfølgende regnskabsperioder (f.eks. lønninger), og som udgør en løbende forpligtelse</t>
        </is>
      </c>
      <c r="P53" s="2" t="inlineStr">
        <is>
          <t>wiederkehrende Ausgaben|
regelmäßige Ausgaben|
laufende Kosten</t>
        </is>
      </c>
      <c r="Q53" s="2" t="inlineStr">
        <is>
          <t>2|
2|
2</t>
        </is>
      </c>
      <c r="R53" s="2" t="inlineStr">
        <is>
          <t xml:space="preserve">|
|
</t>
        </is>
      </c>
      <c r="S53" t="inlineStr">
        <is>
          <t/>
        </is>
      </c>
      <c r="T53" s="2" t="inlineStr">
        <is>
          <t>τακτικές δαπάνες|
επαναλαμβανόμενες δαπάνες|
περιοδικές δαπάνες</t>
        </is>
      </c>
      <c r="U53" s="2" t="inlineStr">
        <is>
          <t>3|
3|
3</t>
        </is>
      </c>
      <c r="V53" s="2" t="inlineStr">
        <is>
          <t xml:space="preserve">|
|
</t>
        </is>
      </c>
      <c r="W53" t="inlineStr">
        <is>
          <t/>
        </is>
      </c>
      <c r="X53" s="2" t="inlineStr">
        <is>
          <t>recurring expenses|
recurring expenditure|
recurrent expenses|
expenditures|
recurrent expenditure</t>
        </is>
      </c>
      <c r="Y53" s="2" t="inlineStr">
        <is>
          <t>3|
3|
3|
1|
3</t>
        </is>
      </c>
      <c r="Z53" s="2" t="inlineStr">
        <is>
          <t xml:space="preserve">|
|
|
|
</t>
        </is>
      </c>
      <c r="AA53" t="inlineStr">
        <is>
          <t>costs that
are repeated in subsequent accounting periods 
(e.g.
salaries) and that represent an ongoing commitment</t>
        </is>
      </c>
      <c r="AB53" s="2" t="inlineStr">
        <is>
          <t>gastos ordinarios|
gastos fijos|
gastos periódicos</t>
        </is>
      </c>
      <c r="AC53" s="2" t="inlineStr">
        <is>
          <t>1|
1|
1</t>
        </is>
      </c>
      <c r="AD53" s="2" t="inlineStr">
        <is>
          <t xml:space="preserve">|
|
</t>
        </is>
      </c>
      <c r="AE53" t="inlineStr">
        <is>
          <t/>
        </is>
      </c>
      <c r="AF53" s="2" t="inlineStr">
        <is>
          <t>korduvad kulud</t>
        </is>
      </c>
      <c r="AG53" s="2" t="inlineStr">
        <is>
          <t>2</t>
        </is>
      </c>
      <c r="AH53" s="2" t="inlineStr">
        <is>
          <t/>
        </is>
      </c>
      <c r="AI53" t="inlineStr">
        <is>
          <t/>
        </is>
      </c>
      <c r="AJ53" t="inlineStr">
        <is>
          <t/>
        </is>
      </c>
      <c r="AK53" t="inlineStr">
        <is>
          <t/>
        </is>
      </c>
      <c r="AL53" t="inlineStr">
        <is>
          <t/>
        </is>
      </c>
      <c r="AM53" t="inlineStr">
        <is>
          <t/>
        </is>
      </c>
      <c r="AN53" s="2" t="inlineStr">
        <is>
          <t>dépenses récurrentes|
dépenses renouvelables|
dépenses ordinaires</t>
        </is>
      </c>
      <c r="AO53" s="2" t="inlineStr">
        <is>
          <t>3|
3|
2</t>
        </is>
      </c>
      <c r="AP53" s="2" t="inlineStr">
        <is>
          <t xml:space="preserve">|
|
</t>
        </is>
      </c>
      <c r="AQ53" t="inlineStr">
        <is>
          <t>dépenses qui se répètent et doivent être réglées à intervalles réguliers (de manière hebdomadaire, mensuelle ou annuelle)</t>
        </is>
      </c>
      <c r="AR53" s="2" t="inlineStr">
        <is>
          <t>caitheachas tráthrialta|
costais athfhillteacha</t>
        </is>
      </c>
      <c r="AS53" s="2" t="inlineStr">
        <is>
          <t>3|
3</t>
        </is>
      </c>
      <c r="AT53" s="2" t="inlineStr">
        <is>
          <t xml:space="preserve">|
</t>
        </is>
      </c>
      <c r="AU53" t="inlineStr">
        <is>
          <t/>
        </is>
      </c>
      <c r="AV53" t="inlineStr">
        <is>
          <t/>
        </is>
      </c>
      <c r="AW53" t="inlineStr">
        <is>
          <t/>
        </is>
      </c>
      <c r="AX53" t="inlineStr">
        <is>
          <t/>
        </is>
      </c>
      <c r="AY53" t="inlineStr">
        <is>
          <t/>
        </is>
      </c>
      <c r="AZ53" s="2" t="inlineStr">
        <is>
          <t>ismétlődő kiadás</t>
        </is>
      </c>
      <c r="BA53" s="2" t="inlineStr">
        <is>
          <t>3</t>
        </is>
      </c>
      <c r="BB53" s="2" t="inlineStr">
        <is>
          <t/>
        </is>
      </c>
      <c r="BC53" t="inlineStr">
        <is>
          <t>rendszeres időközönként (pl. havonta, évente) újból felmerülő kiadások</t>
        </is>
      </c>
      <c r="BD53" t="inlineStr">
        <is>
          <t/>
        </is>
      </c>
      <c r="BE53" t="inlineStr">
        <is>
          <t/>
        </is>
      </c>
      <c r="BF53" t="inlineStr">
        <is>
          <t/>
        </is>
      </c>
      <c r="BG53" t="inlineStr">
        <is>
          <t/>
        </is>
      </c>
      <c r="BH53" s="2" t="inlineStr">
        <is>
          <t>pasikartojančios išlaidos</t>
        </is>
      </c>
      <c r="BI53" s="2" t="inlineStr">
        <is>
          <t>3</t>
        </is>
      </c>
      <c r="BJ53" s="2" t="inlineStr">
        <is>
          <t/>
        </is>
      </c>
      <c r="BK53" t="inlineStr">
        <is>
          <t/>
        </is>
      </c>
      <c r="BL53" t="inlineStr">
        <is>
          <t/>
        </is>
      </c>
      <c r="BM53" t="inlineStr">
        <is>
          <t/>
        </is>
      </c>
      <c r="BN53" t="inlineStr">
        <is>
          <t/>
        </is>
      </c>
      <c r="BO53" t="inlineStr">
        <is>
          <t/>
        </is>
      </c>
      <c r="BP53" t="inlineStr">
        <is>
          <t/>
        </is>
      </c>
      <c r="BQ53" t="inlineStr">
        <is>
          <t/>
        </is>
      </c>
      <c r="BR53" t="inlineStr">
        <is>
          <t/>
        </is>
      </c>
      <c r="BS53" t="inlineStr">
        <is>
          <t/>
        </is>
      </c>
      <c r="BT53" t="inlineStr">
        <is>
          <t/>
        </is>
      </c>
      <c r="BU53" t="inlineStr">
        <is>
          <t/>
        </is>
      </c>
      <c r="BV53" t="inlineStr">
        <is>
          <t/>
        </is>
      </c>
      <c r="BW53" t="inlineStr">
        <is>
          <t/>
        </is>
      </c>
      <c r="BX53" t="inlineStr">
        <is>
          <t/>
        </is>
      </c>
      <c r="BY53" t="inlineStr">
        <is>
          <t/>
        </is>
      </c>
      <c r="BZ53" t="inlineStr">
        <is>
          <t/>
        </is>
      </c>
      <c r="CA53" t="inlineStr">
        <is>
          <t/>
        </is>
      </c>
      <c r="CB53" s="2" t="inlineStr">
        <is>
          <t>despesas de funcionamento</t>
        </is>
      </c>
      <c r="CC53" s="2" t="inlineStr">
        <is>
          <t>1</t>
        </is>
      </c>
      <c r="CD53" s="2" t="inlineStr">
        <is>
          <t/>
        </is>
      </c>
      <c r="CE53" t="inlineStr">
        <is>
          <t/>
        </is>
      </c>
      <c r="CF53" t="inlineStr">
        <is>
          <t/>
        </is>
      </c>
      <c r="CG53" t="inlineStr">
        <is>
          <t/>
        </is>
      </c>
      <c r="CH53" t="inlineStr">
        <is>
          <t/>
        </is>
      </c>
      <c r="CI53" t="inlineStr">
        <is>
          <t/>
        </is>
      </c>
      <c r="CJ53" t="inlineStr">
        <is>
          <t/>
        </is>
      </c>
      <c r="CK53" t="inlineStr">
        <is>
          <t/>
        </is>
      </c>
      <c r="CL53" t="inlineStr">
        <is>
          <t/>
        </is>
      </c>
      <c r="CM53" t="inlineStr">
        <is>
          <t/>
        </is>
      </c>
      <c r="CN53" t="inlineStr">
        <is>
          <t/>
        </is>
      </c>
      <c r="CO53" t="inlineStr">
        <is>
          <t/>
        </is>
      </c>
      <c r="CP53" t="inlineStr">
        <is>
          <t/>
        </is>
      </c>
      <c r="CQ53" t="inlineStr">
        <is>
          <t/>
        </is>
      </c>
      <c r="CR53" t="inlineStr">
        <is>
          <t/>
        </is>
      </c>
      <c r="CS53" t="inlineStr">
        <is>
          <t/>
        </is>
      </c>
      <c r="CT53" t="inlineStr">
        <is>
          <t/>
        </is>
      </c>
      <c r="CU53" t="inlineStr">
        <is>
          <t/>
        </is>
      </c>
    </row>
    <row r="54">
      <c r="A54" s="1" t="str">
        <f>HYPERLINK("https://iate.europa.eu/entry/result/3578931/all", "3578931")</f>
        <v>3578931</v>
      </c>
      <c r="B54" t="inlineStr">
        <is>
          <t>EUROPEAN UNION</t>
        </is>
      </c>
      <c r="C54" t="inlineStr">
        <is>
          <t>EUROPEAN UNION|EU finance|EU financing</t>
        </is>
      </c>
      <c r="D54" s="2" t="inlineStr">
        <is>
          <t>раздел „Държави членки“</t>
        </is>
      </c>
      <c r="E54" s="2" t="inlineStr">
        <is>
          <t>3</t>
        </is>
      </c>
      <c r="F54" s="2" t="inlineStr">
        <is>
          <t/>
        </is>
      </c>
      <c r="G54" t="inlineStr">
        <is>
          <t>механизъм за финансиране в рамките на &lt;a href="https://iate.europa.eu/entry/result/3578156/bg" target="_blank"&gt;програмата InvestEU&lt;/a&gt;, който дава възможност на държавите членки да предоставят част от своите ресурси от фондовете при споделено управление за провизиране на &lt;a href="https://iate.europa.eu/entry/result/3563843/bg" target="_blank"&gt;гаранцията на ЕС&lt;/a&gt; и да я използват за операции по финансиране или инвестиране с цел преодоляване на конкретни прояви на неефективност на пазара или неоптимални инвестиционни ситуации на своя територия</t>
        </is>
      </c>
      <c r="H54" s="2" t="inlineStr">
        <is>
          <t>složka členského státu</t>
        </is>
      </c>
      <c r="I54" s="2" t="inlineStr">
        <is>
          <t>3</t>
        </is>
      </c>
      <c r="J54" s="2" t="inlineStr">
        <is>
          <t/>
        </is>
      </c>
      <c r="K54" t="inlineStr">
        <is>
          <t/>
        </is>
      </c>
      <c r="L54" s="2" t="inlineStr">
        <is>
          <t>medlemsstatssegment</t>
        </is>
      </c>
      <c r="M54" s="2" t="inlineStr">
        <is>
          <t>3</t>
        </is>
      </c>
      <c r="N54" s="2" t="inlineStr">
        <is>
          <t/>
        </is>
      </c>
      <c r="O54" t="inlineStr">
        <is>
          <t>finansieringsmekanisme i InvestEU-programmet, som giver medlemsstaterne mulighed for at bidrage til hensættelsen af midler til &lt;a href="https://iate.europa.eu/entry/result/3563843/da" target="_blank"&gt;EU-garantien&lt;/a&gt; og anvende EU-garantien til finansierings- eller investeringstransaktioner med henblik på at afhjælpe specifikke markedssvigt eller suboptimale investeringsforhold på deres egne områder</t>
        </is>
      </c>
      <c r="P54" s="2" t="inlineStr">
        <is>
          <t>Mitgliedstaaten-Komponente</t>
        </is>
      </c>
      <c r="Q54" s="2" t="inlineStr">
        <is>
          <t>3</t>
        </is>
      </c>
      <c r="R54" s="2" t="inlineStr">
        <is>
          <t/>
        </is>
      </c>
      <c r="S54" t="inlineStr">
        <is>
          <t/>
        </is>
      </c>
      <c r="T54" s="2" t="inlineStr">
        <is>
          <t>συνιστώσα κράτους μέλους</t>
        </is>
      </c>
      <c r="U54" s="2" t="inlineStr">
        <is>
          <t>3</t>
        </is>
      </c>
      <c r="V54" s="2" t="inlineStr">
        <is>
          <t/>
        </is>
      </c>
      <c r="W54" t="inlineStr">
        <is>
          <t/>
        </is>
      </c>
      <c r="X54" s="2" t="inlineStr">
        <is>
          <t>Member State compartment</t>
        </is>
      </c>
      <c r="Y54" s="2" t="inlineStr">
        <is>
          <t>3</t>
        </is>
      </c>
      <c r="Z54" s="2" t="inlineStr">
        <is>
          <t/>
        </is>
      </c>
      <c r="AA54" t="inlineStr">
        <is>
          <t>financing mechanism under the &lt;a href="https://iate.europa.eu/entry/result/3578156/en" target="_blank"&gt;InvestEU programme&lt;/a&gt; which allows Member States to contribute to the provisioning for the &lt;a href="https://iate.europa.eu/entry/result/3563843/en" target="_blank"&gt;EU guarantee&lt;/a&gt; and to use the EU guarantee for financing or investment operations in order to address specific market failures or suboptimal investment situations in their own territories</t>
        </is>
      </c>
      <c r="AB54" t="inlineStr">
        <is>
          <t/>
        </is>
      </c>
      <c r="AC54" t="inlineStr">
        <is>
          <t/>
        </is>
      </c>
      <c r="AD54" t="inlineStr">
        <is>
          <t/>
        </is>
      </c>
      <c r="AE54" t="inlineStr">
        <is>
          <t/>
        </is>
      </c>
      <c r="AF54" s="2" t="inlineStr">
        <is>
          <t>liikmesriigi osa</t>
        </is>
      </c>
      <c r="AG54" s="2" t="inlineStr">
        <is>
          <t>3</t>
        </is>
      </c>
      <c r="AH54" s="2" t="inlineStr">
        <is>
          <t/>
        </is>
      </c>
      <c r="AI54" t="inlineStr">
        <is>
          <t>&lt;div&gt;&lt;i&gt;&lt;a href="https://iate.europa.eu/entry/result/3578156/all" target="_blank"&gt;programmi „InvestEU“&lt;/a&gt; &lt;/i&gt;rahastamismehhanism, mis annab liikmesriikidele võimaluse panustada &lt;i&gt;&lt;a href="https://iate.europa.eu/entry/result/3563843/all" target="_blank"&gt;ELi tagatise&lt;/a&gt; &lt;/i&gt;eraldistesse ning kasutada ELi tagatist rahastamis- ja investeerimistoiminguteks, millega kõrvaldatakse konkreetsed turutõrked või lahendatakse mitteoptimaalseid investeerimisolukordi oma territooriumil,&lt;/div&gt;</t>
        </is>
      </c>
      <c r="AJ54" t="inlineStr">
        <is>
          <t/>
        </is>
      </c>
      <c r="AK54" t="inlineStr">
        <is>
          <t/>
        </is>
      </c>
      <c r="AL54" t="inlineStr">
        <is>
          <t/>
        </is>
      </c>
      <c r="AM54" t="inlineStr">
        <is>
          <t/>
        </is>
      </c>
      <c r="AN54" s="2" t="inlineStr">
        <is>
          <t>compartiment "États membres"</t>
        </is>
      </c>
      <c r="AO54" s="2" t="inlineStr">
        <is>
          <t>3</t>
        </is>
      </c>
      <c r="AP54" s="2" t="inlineStr">
        <is>
          <t/>
        </is>
      </c>
      <c r="AQ54" t="inlineStr">
        <is>
          <t>mécanisme,
dans le cadre du &lt;a href="https://iate.europa.eu/entry/result/3578156/fr" target="_blank"&gt;programme InvestEU&lt;/a&gt;, destiné à donner aux États membres et aux autorités régionales
par l'intermédiaire de leur État membre la possibilité d'affecter une part de
leurs ressources tirées des fonds en gestion partagée au provisionnement de la
garantie de l'Union et d'utiliser cette garantie pour des opérations de
financement ou d'investissement destinées à remédier à des défaillances de
marché ou des situations d'investissement sous-optimales spécifiques sur leur
propre territoire, notamment dans les zones vulnérables et isolées telles que
les régions ultrapériphériques de l'Union, conformément à la convention de
contribution, pour concrétiser les objectifs des fonds en gestion partagée</t>
        </is>
      </c>
      <c r="AR54" s="2" t="inlineStr">
        <is>
          <t>urrann Bhallstáit</t>
        </is>
      </c>
      <c r="AS54" s="2" t="inlineStr">
        <is>
          <t>3</t>
        </is>
      </c>
      <c r="AT54" s="2" t="inlineStr">
        <is>
          <t/>
        </is>
      </c>
      <c r="AU54" t="inlineStr">
        <is>
          <t/>
        </is>
      </c>
      <c r="AV54" t="inlineStr">
        <is>
          <t/>
        </is>
      </c>
      <c r="AW54" t="inlineStr">
        <is>
          <t/>
        </is>
      </c>
      <c r="AX54" t="inlineStr">
        <is>
          <t/>
        </is>
      </c>
      <c r="AY54" t="inlineStr">
        <is>
          <t/>
        </is>
      </c>
      <c r="AZ54" s="2" t="inlineStr">
        <is>
          <t>tagállami komponens</t>
        </is>
      </c>
      <c r="BA54" s="2" t="inlineStr">
        <is>
          <t>3</t>
        </is>
      </c>
      <c r="BB54" s="2" t="inlineStr">
        <is>
          <t/>
        </is>
      </c>
      <c r="BC54" t="inlineStr">
        <is>
          <t/>
        </is>
      </c>
      <c r="BD54" t="inlineStr">
        <is>
          <t/>
        </is>
      </c>
      <c r="BE54" t="inlineStr">
        <is>
          <t/>
        </is>
      </c>
      <c r="BF54" t="inlineStr">
        <is>
          <t/>
        </is>
      </c>
      <c r="BG54" t="inlineStr">
        <is>
          <t/>
        </is>
      </c>
      <c r="BH54" s="2" t="inlineStr">
        <is>
          <t>valstybių narių skyrius</t>
        </is>
      </c>
      <c r="BI54" s="2" t="inlineStr">
        <is>
          <t>3</t>
        </is>
      </c>
      <c r="BJ54" s="2" t="inlineStr">
        <is>
          <t/>
        </is>
      </c>
      <c r="BK54" t="inlineStr">
        <is>
          <t>finansinis mechanizmas, kuris valstybėms narėms ir jose veikiančioms regionų valdžios institucijoms suteikia galimybę savo pagal pasidalijamojo valdymo principą valdomų fondų išteklių dalį skirti ES garantijos atidėjiniams ir naudoti ES garantiją finansavimo ar investavimo operacijoms, siekiant spręsti konkrečias rinkos nepakankamumo ar neoptimalios investavimo aplinkos problemas jų pačių teritorijoje</t>
        </is>
      </c>
      <c r="BL54" t="inlineStr">
        <is>
          <t/>
        </is>
      </c>
      <c r="BM54" t="inlineStr">
        <is>
          <t/>
        </is>
      </c>
      <c r="BN54" t="inlineStr">
        <is>
          <t/>
        </is>
      </c>
      <c r="BO54" t="inlineStr">
        <is>
          <t/>
        </is>
      </c>
      <c r="BP54" t="inlineStr">
        <is>
          <t/>
        </is>
      </c>
      <c r="BQ54" t="inlineStr">
        <is>
          <t/>
        </is>
      </c>
      <c r="BR54" t="inlineStr">
        <is>
          <t/>
        </is>
      </c>
      <c r="BS54" t="inlineStr">
        <is>
          <t/>
        </is>
      </c>
      <c r="BT54" t="inlineStr">
        <is>
          <t/>
        </is>
      </c>
      <c r="BU54" t="inlineStr">
        <is>
          <t/>
        </is>
      </c>
      <c r="BV54" t="inlineStr">
        <is>
          <t/>
        </is>
      </c>
      <c r="BW54" t="inlineStr">
        <is>
          <t/>
        </is>
      </c>
      <c r="BX54" s="2" t="inlineStr">
        <is>
          <t>moduł państw członkowskich</t>
        </is>
      </c>
      <c r="BY54" s="2" t="inlineStr">
        <is>
          <t>3</t>
        </is>
      </c>
      <c r="BZ54" s="2" t="inlineStr">
        <is>
          <t/>
        </is>
      </c>
      <c r="CA54" t="inlineStr">
        <is>
          <t/>
        </is>
      </c>
      <c r="CB54" t="inlineStr">
        <is>
          <t/>
        </is>
      </c>
      <c r="CC54" t="inlineStr">
        <is>
          <t/>
        </is>
      </c>
      <c r="CD54" t="inlineStr">
        <is>
          <t/>
        </is>
      </c>
      <c r="CE54" t="inlineStr">
        <is>
          <t/>
        </is>
      </c>
      <c r="CF54" t="inlineStr">
        <is>
          <t/>
        </is>
      </c>
      <c r="CG54" t="inlineStr">
        <is>
          <t/>
        </is>
      </c>
      <c r="CH54" t="inlineStr">
        <is>
          <t/>
        </is>
      </c>
      <c r="CI54" t="inlineStr">
        <is>
          <t/>
        </is>
      </c>
      <c r="CJ54" t="inlineStr">
        <is>
          <t/>
        </is>
      </c>
      <c r="CK54" t="inlineStr">
        <is>
          <t/>
        </is>
      </c>
      <c r="CL54" t="inlineStr">
        <is>
          <t/>
        </is>
      </c>
      <c r="CM54" t="inlineStr">
        <is>
          <t/>
        </is>
      </c>
      <c r="CN54" t="inlineStr">
        <is>
          <t/>
        </is>
      </c>
      <c r="CO54" t="inlineStr">
        <is>
          <t/>
        </is>
      </c>
      <c r="CP54" t="inlineStr">
        <is>
          <t/>
        </is>
      </c>
      <c r="CQ54" t="inlineStr">
        <is>
          <t/>
        </is>
      </c>
      <c r="CR54" t="inlineStr">
        <is>
          <t/>
        </is>
      </c>
      <c r="CS54" t="inlineStr">
        <is>
          <t/>
        </is>
      </c>
      <c r="CT54" t="inlineStr">
        <is>
          <t/>
        </is>
      </c>
      <c r="CU54" t="inlineStr">
        <is>
          <t/>
        </is>
      </c>
    </row>
    <row r="55">
      <c r="A55" s="1" t="str">
        <f>HYPERLINK("https://iate.europa.eu/entry/result/3588219/all", "3588219")</f>
        <v>3588219</v>
      </c>
      <c r="B55" t="inlineStr">
        <is>
          <t>TRANSPORT;ENVIRONMENT</t>
        </is>
      </c>
      <c r="C55" t="inlineStr">
        <is>
          <t>TRANSPORT;ENVIRONMENT|environmental policy|climate change policy|reduction of gas emissions</t>
        </is>
      </c>
      <c r="D55" s="2" t="inlineStr">
        <is>
          <t>мобилност с нулеви емисии</t>
        </is>
      </c>
      <c r="E55" s="2" t="inlineStr">
        <is>
          <t>3</t>
        </is>
      </c>
      <c r="F55" s="2" t="inlineStr">
        <is>
          <t/>
        </is>
      </c>
      <c r="G55" t="inlineStr">
        <is>
          <t>устойчива мобилност, основана на превозни средства, които не отделят парникови газове</t>
        </is>
      </c>
      <c r="H55" t="inlineStr">
        <is>
          <t/>
        </is>
      </c>
      <c r="I55" t="inlineStr">
        <is>
          <t/>
        </is>
      </c>
      <c r="J55" t="inlineStr">
        <is>
          <t/>
        </is>
      </c>
      <c r="K55" t="inlineStr">
        <is>
          <t/>
        </is>
      </c>
      <c r="L55" s="2" t="inlineStr">
        <is>
          <t>emissionsfri mobilitet|
nulemissionsmobilitet</t>
        </is>
      </c>
      <c r="M55" s="2" t="inlineStr">
        <is>
          <t>3|
3</t>
        </is>
      </c>
      <c r="N55" s="2" t="inlineStr">
        <is>
          <t xml:space="preserve">|
</t>
        </is>
      </c>
      <c r="O55" t="inlineStr">
        <is>
          <t>bæredygtig mobilitet baseret på transportmidler, der ikke udleder drivhusgasser</t>
        </is>
      </c>
      <c r="P55" s="2" t="inlineStr">
        <is>
          <t>emissionsfreie Mobilität</t>
        </is>
      </c>
      <c r="Q55" s="2" t="inlineStr">
        <is>
          <t>3</t>
        </is>
      </c>
      <c r="R55" s="2" t="inlineStr">
        <is>
          <t/>
        </is>
      </c>
      <c r="S55" t="inlineStr">
        <is>
          <t/>
        </is>
      </c>
      <c r="T55" s="2" t="inlineStr">
        <is>
          <t>κινητικότητα μηδενικών εκπομπών</t>
        </is>
      </c>
      <c r="U55" s="2" t="inlineStr">
        <is>
          <t>3</t>
        </is>
      </c>
      <c r="V55" s="2" t="inlineStr">
        <is>
          <t/>
        </is>
      </c>
      <c r="W55" t="inlineStr">
        <is>
          <t/>
        </is>
      </c>
      <c r="X55" s="2" t="inlineStr">
        <is>
          <t>zero-emission mobility</t>
        </is>
      </c>
      <c r="Y55" s="2" t="inlineStr">
        <is>
          <t>3</t>
        </is>
      </c>
      <c r="Z55" s="2" t="inlineStr">
        <is>
          <t/>
        </is>
      </c>
      <c r="AA55" t="inlineStr">
        <is>
          <t>sustainable mobility based on means of transport that do not release greenhouse gases</t>
        </is>
      </c>
      <c r="AB55" t="inlineStr">
        <is>
          <t/>
        </is>
      </c>
      <c r="AC55" t="inlineStr">
        <is>
          <t/>
        </is>
      </c>
      <c r="AD55" t="inlineStr">
        <is>
          <t/>
        </is>
      </c>
      <c r="AE55" t="inlineStr">
        <is>
          <t/>
        </is>
      </c>
      <c r="AF55" s="2" t="inlineStr">
        <is>
          <t>heitevaba liikuvus|
heiteta liikuvus</t>
        </is>
      </c>
      <c r="AG55" s="2" t="inlineStr">
        <is>
          <t>3|
3</t>
        </is>
      </c>
      <c r="AH55" s="2" t="inlineStr">
        <is>
          <t xml:space="preserve">|
</t>
        </is>
      </c>
      <c r="AI55" t="inlineStr">
        <is>
          <t>kestlik liikuvus, mis põhineb kasvuhoonegaaside heiteta transpordil</t>
        </is>
      </c>
      <c r="AJ55" s="2" t="inlineStr">
        <is>
          <t>nollapäästöinen liikkuvuus|
päästötön liikkuvuus</t>
        </is>
      </c>
      <c r="AK55" s="2" t="inlineStr">
        <is>
          <t>3|
3</t>
        </is>
      </c>
      <c r="AL55" s="2" t="inlineStr">
        <is>
          <t xml:space="preserve">|
</t>
        </is>
      </c>
      <c r="AM55" t="inlineStr">
        <is>
          <t/>
        </is>
      </c>
      <c r="AN55" s="2" t="inlineStr">
        <is>
          <t>mobilité à émissions nulles|
mobilité à zéro émission|
mobilité sans émissions</t>
        </is>
      </c>
      <c r="AO55" s="2" t="inlineStr">
        <is>
          <t>3|
3|
3</t>
        </is>
      </c>
      <c r="AP55" s="2" t="inlineStr">
        <is>
          <t xml:space="preserve">|
|
</t>
        </is>
      </c>
      <c r="AQ55" t="inlineStr">
        <is>
          <t>mobilité fondée sur des moyens de transport n'émettant pas de gaz à effet de serre</t>
        </is>
      </c>
      <c r="AR55" s="2" t="inlineStr">
        <is>
          <t>soghluaisteacht astaíochtaí nialasacha</t>
        </is>
      </c>
      <c r="AS55" s="2" t="inlineStr">
        <is>
          <t>3</t>
        </is>
      </c>
      <c r="AT55" s="2" t="inlineStr">
        <is>
          <t/>
        </is>
      </c>
      <c r="AU55" t="inlineStr">
        <is>
          <t/>
        </is>
      </c>
      <c r="AV55" t="inlineStr">
        <is>
          <t/>
        </is>
      </c>
      <c r="AW55" t="inlineStr">
        <is>
          <t/>
        </is>
      </c>
      <c r="AX55" t="inlineStr">
        <is>
          <t/>
        </is>
      </c>
      <c r="AY55" t="inlineStr">
        <is>
          <t/>
        </is>
      </c>
      <c r="AZ55" s="2" t="inlineStr">
        <is>
          <t>kibocsátásmentes mobilitás</t>
        </is>
      </c>
      <c r="BA55" s="2" t="inlineStr">
        <is>
          <t>3</t>
        </is>
      </c>
      <c r="BB55" s="2" t="inlineStr">
        <is>
          <t/>
        </is>
      </c>
      <c r="BC55" t="inlineStr">
        <is>
          <t>szén-dioxid kibocsátása nélküli helyváltoztatás</t>
        </is>
      </c>
      <c r="BD55" t="inlineStr">
        <is>
          <t/>
        </is>
      </c>
      <c r="BE55" t="inlineStr">
        <is>
          <t/>
        </is>
      </c>
      <c r="BF55" t="inlineStr">
        <is>
          <t/>
        </is>
      </c>
      <c r="BG55" t="inlineStr">
        <is>
          <t/>
        </is>
      </c>
      <c r="BH55" s="2" t="inlineStr">
        <is>
          <t>visai netaršus judumas|
nulinės taršos judumas</t>
        </is>
      </c>
      <c r="BI55" s="2" t="inlineStr">
        <is>
          <t>3|
3</t>
        </is>
      </c>
      <c r="BJ55" s="2" t="inlineStr">
        <is>
          <t xml:space="preserve">preferred|
</t>
        </is>
      </c>
      <c r="BK55" t="inlineStr">
        <is>
          <t/>
        </is>
      </c>
      <c r="BL55" t="inlineStr">
        <is>
          <t/>
        </is>
      </c>
      <c r="BM55" t="inlineStr">
        <is>
          <t/>
        </is>
      </c>
      <c r="BN55" t="inlineStr">
        <is>
          <t/>
        </is>
      </c>
      <c r="BO55" t="inlineStr">
        <is>
          <t/>
        </is>
      </c>
      <c r="BP55" s="2" t="inlineStr">
        <is>
          <t>mobilità mingħajr emissjonijiet</t>
        </is>
      </c>
      <c r="BQ55" s="2" t="inlineStr">
        <is>
          <t>3</t>
        </is>
      </c>
      <c r="BR55" s="2" t="inlineStr">
        <is>
          <t/>
        </is>
      </c>
      <c r="BS55" t="inlineStr">
        <is>
          <t/>
        </is>
      </c>
      <c r="BT55" s="2" t="inlineStr">
        <is>
          <t>emissievrije mobiliteit</t>
        </is>
      </c>
      <c r="BU55" s="2" t="inlineStr">
        <is>
          <t>3</t>
        </is>
      </c>
      <c r="BV55" s="2" t="inlineStr">
        <is>
          <t/>
        </is>
      </c>
      <c r="BW55" t="inlineStr">
        <is>
          <t>zich verplaatsen op een duurzame manier, zonder broeikasgassen uit te stoten</t>
        </is>
      </c>
      <c r="BX55" s="2" t="inlineStr">
        <is>
          <t>mobilność bezemisyjna</t>
        </is>
      </c>
      <c r="BY55" s="2" t="inlineStr">
        <is>
          <t>3</t>
        </is>
      </c>
      <c r="BZ55" s="2" t="inlineStr">
        <is>
          <t/>
        </is>
      </c>
      <c r="CA55" t="inlineStr">
        <is>
          <t/>
        </is>
      </c>
      <c r="CB55" s="2" t="inlineStr">
        <is>
          <t>mobilidade sem emissões</t>
        </is>
      </c>
      <c r="CC55" s="2" t="inlineStr">
        <is>
          <t>3</t>
        </is>
      </c>
      <c r="CD55" s="2" t="inlineStr">
        <is>
          <t/>
        </is>
      </c>
      <c r="CE55" t="inlineStr">
        <is>
          <t/>
        </is>
      </c>
      <c r="CF55" s="2" t="inlineStr">
        <is>
          <t>mobilitate cu emisii zero</t>
        </is>
      </c>
      <c r="CG55" s="2" t="inlineStr">
        <is>
          <t>3</t>
        </is>
      </c>
      <c r="CH55" s="2" t="inlineStr">
        <is>
          <t/>
        </is>
      </c>
      <c r="CI55" t="inlineStr">
        <is>
          <t/>
        </is>
      </c>
      <c r="CJ55" t="inlineStr">
        <is>
          <t/>
        </is>
      </c>
      <c r="CK55" t="inlineStr">
        <is>
          <t/>
        </is>
      </c>
      <c r="CL55" t="inlineStr">
        <is>
          <t/>
        </is>
      </c>
      <c r="CM55" t="inlineStr">
        <is>
          <t/>
        </is>
      </c>
      <c r="CN55" s="2" t="inlineStr">
        <is>
          <t>brezemisijska mobilnost</t>
        </is>
      </c>
      <c r="CO55" s="2" t="inlineStr">
        <is>
          <t>3</t>
        </is>
      </c>
      <c r="CP55" s="2" t="inlineStr">
        <is>
          <t/>
        </is>
      </c>
      <c r="CQ55" t="inlineStr">
        <is>
          <t/>
        </is>
      </c>
      <c r="CR55" s="2" t="inlineStr">
        <is>
          <t>utsläppsfri mobilitet</t>
        </is>
      </c>
      <c r="CS55" s="2" t="inlineStr">
        <is>
          <t>3</t>
        </is>
      </c>
      <c r="CT55" s="2" t="inlineStr">
        <is>
          <t/>
        </is>
      </c>
      <c r="CU55" t="inlineStr">
        <is>
          <t/>
        </is>
      </c>
    </row>
    <row r="56">
      <c r="A56" s="1" t="str">
        <f>HYPERLINK("https://iate.europa.eu/entry/result/3576234/all", "3576234")</f>
        <v>3576234</v>
      </c>
      <c r="B56" t="inlineStr">
        <is>
          <t>TRANSPORT;ENVIRONMENT</t>
        </is>
      </c>
      <c r="C56" t="inlineStr">
        <is>
          <t>TRANSPORT;ENVIRONMENT</t>
        </is>
      </c>
      <c r="D56" s="2" t="inlineStr">
        <is>
          <t>транспорт с ниски емисии</t>
        </is>
      </c>
      <c r="E56" s="2" t="inlineStr">
        <is>
          <t>3</t>
        </is>
      </c>
      <c r="F56" s="2" t="inlineStr">
        <is>
          <t/>
        </is>
      </c>
      <c r="G56" t="inlineStr">
        <is>
          <t>транспорт с ниски емисии на парникови газове</t>
        </is>
      </c>
      <c r="H56" s="2" t="inlineStr">
        <is>
          <t>doprava s nízkými hodnotami emisí|
nízkoemisní doprava</t>
        </is>
      </c>
      <c r="I56" s="2" t="inlineStr">
        <is>
          <t>3|
3</t>
        </is>
      </c>
      <c r="J56" s="2" t="inlineStr">
        <is>
          <t xml:space="preserve">|
</t>
        </is>
      </c>
      <c r="K56" t="inlineStr">
        <is>
          <t/>
        </is>
      </c>
      <c r="L56" s="2" t="inlineStr">
        <is>
          <t>lavemissionstransport|
transport med lav emission</t>
        </is>
      </c>
      <c r="M56" s="2" t="inlineStr">
        <is>
          <t>3|
3</t>
        </is>
      </c>
      <c r="N56" s="2" t="inlineStr">
        <is>
          <t xml:space="preserve">|
</t>
        </is>
      </c>
      <c r="O56" t="inlineStr">
        <is>
          <t>transport med reduceret drivhusgasemission</t>
        </is>
      </c>
      <c r="P56" s="2" t="inlineStr">
        <is>
          <t>emissionsarmer Verkehr</t>
        </is>
      </c>
      <c r="Q56" s="2" t="inlineStr">
        <is>
          <t>3</t>
        </is>
      </c>
      <c r="R56" s="2" t="inlineStr">
        <is>
          <t/>
        </is>
      </c>
      <c r="S56" t="inlineStr">
        <is>
          <t>Verkehr mit geringen Treibhausgasemissionen</t>
        </is>
      </c>
      <c r="T56" s="2" t="inlineStr">
        <is>
          <t>μεταφορά με χαμηλές εκπομπές</t>
        </is>
      </c>
      <c r="U56" s="2" t="inlineStr">
        <is>
          <t>3</t>
        </is>
      </c>
      <c r="V56" s="2" t="inlineStr">
        <is>
          <t/>
        </is>
      </c>
      <c r="W56" t="inlineStr">
        <is>
          <t/>
        </is>
      </c>
      <c r="X56" s="2" t="inlineStr">
        <is>
          <t>low-emission transport</t>
        </is>
      </c>
      <c r="Y56" s="2" t="inlineStr">
        <is>
          <t>3</t>
        </is>
      </c>
      <c r="Z56" s="2" t="inlineStr">
        <is>
          <t/>
        </is>
      </c>
      <c r="AA56" t="inlineStr">
        <is>
          <t>transport with reduced greenhouse gas emissions</t>
        </is>
      </c>
      <c r="AB56" t="inlineStr">
        <is>
          <t/>
        </is>
      </c>
      <c r="AC56" t="inlineStr">
        <is>
          <t/>
        </is>
      </c>
      <c r="AD56" t="inlineStr">
        <is>
          <t/>
        </is>
      </c>
      <c r="AE56" t="inlineStr">
        <is>
          <t/>
        </is>
      </c>
      <c r="AF56" s="2" t="inlineStr">
        <is>
          <t>vähesaastavad transpordivahendid|
vähesaastav transport|
vähese heitega transport</t>
        </is>
      </c>
      <c r="AG56" s="2" t="inlineStr">
        <is>
          <t>2|
2|
2</t>
        </is>
      </c>
      <c r="AH56" s="2" t="inlineStr">
        <is>
          <t xml:space="preserve">|
proposed|
</t>
        </is>
      </c>
      <c r="AI56" t="inlineStr">
        <is>
          <t>madalama kasvuhoonegaaside heitega transport</t>
        </is>
      </c>
      <c r="AJ56" s="2" t="inlineStr">
        <is>
          <t>vähäpäästöinen liikenne</t>
        </is>
      </c>
      <c r="AK56" s="2" t="inlineStr">
        <is>
          <t>3</t>
        </is>
      </c>
      <c r="AL56" s="2" t="inlineStr">
        <is>
          <t/>
        </is>
      </c>
      <c r="AM56" t="inlineStr">
        <is>
          <t>liikenne, jossa syntyy vähän päästöjä</t>
        </is>
      </c>
      <c r="AN56" s="2" t="inlineStr">
        <is>
          <t>moyen de transport à faibles émissions</t>
        </is>
      </c>
      <c r="AO56" s="2" t="inlineStr">
        <is>
          <t>3</t>
        </is>
      </c>
      <c r="AP56" s="2" t="inlineStr">
        <is>
          <t/>
        </is>
      </c>
      <c r="AQ56" t="inlineStr">
        <is>
          <t>moyen de transport à faibles émissions de gaz à effet de serre</t>
        </is>
      </c>
      <c r="AR56" s="2" t="inlineStr">
        <is>
          <t>iompar ísealastaíochtaí|
iompar astaíochtaí ísle</t>
        </is>
      </c>
      <c r="AS56" s="2" t="inlineStr">
        <is>
          <t>3|
3</t>
        </is>
      </c>
      <c r="AT56" s="2" t="inlineStr">
        <is>
          <t xml:space="preserve">|
</t>
        </is>
      </c>
      <c r="AU56" t="inlineStr">
        <is>
          <t/>
        </is>
      </c>
      <c r="AV56" s="2" t="inlineStr">
        <is>
          <t>promet s niskom razinom emisija</t>
        </is>
      </c>
      <c r="AW56" s="2" t="inlineStr">
        <is>
          <t>3</t>
        </is>
      </c>
      <c r="AX56" s="2" t="inlineStr">
        <is>
          <t/>
        </is>
      </c>
      <c r="AY56" t="inlineStr">
        <is>
          <t/>
        </is>
      </c>
      <c r="AZ56" s="2" t="inlineStr">
        <is>
          <t>alacsony kibocsátású közlekedés</t>
        </is>
      </c>
      <c r="BA56" s="2" t="inlineStr">
        <is>
          <t>3</t>
        </is>
      </c>
      <c r="BB56" s="2" t="inlineStr">
        <is>
          <t/>
        </is>
      </c>
      <c r="BC56" t="inlineStr">
        <is>
          <t>alacsonyabb CO2-kibocsátású közlekedési eszközök használata, amely az &lt;a href="https://iate.europa.eu/entry/result/3569951/hu" target="_blank"&gt;alacsony kibocsátású mobilitás &lt;/a&gt;egyik központi eleme</t>
        </is>
      </c>
      <c r="BD56" s="2" t="inlineStr">
        <is>
          <t>trasporto a basse emissioni</t>
        </is>
      </c>
      <c r="BE56" s="2" t="inlineStr">
        <is>
          <t>3</t>
        </is>
      </c>
      <c r="BF56" s="2" t="inlineStr">
        <is>
          <t/>
        </is>
      </c>
      <c r="BG56" t="inlineStr">
        <is>
          <t/>
        </is>
      </c>
      <c r="BH56" s="2" t="inlineStr">
        <is>
          <t>mažataršis transportas</t>
        </is>
      </c>
      <c r="BI56" s="2" t="inlineStr">
        <is>
          <t>3</t>
        </is>
      </c>
      <c r="BJ56" s="2" t="inlineStr">
        <is>
          <t/>
        </is>
      </c>
      <c r="BK56" t="inlineStr">
        <is>
          <t>nedidelius šiltnamio efektą sukeliančių dujų kiekius išskiriantis transportas</t>
        </is>
      </c>
      <c r="BL56" s="2" t="inlineStr">
        <is>
          <t>mazemisiju transports</t>
        </is>
      </c>
      <c r="BM56" s="2" t="inlineStr">
        <is>
          <t>3</t>
        </is>
      </c>
      <c r="BN56" s="2" t="inlineStr">
        <is>
          <t/>
        </is>
      </c>
      <c r="BO56" t="inlineStr">
        <is>
          <t>transports ar samazinātām siltumnīcefekta gāzu [ &lt;a href="/entry/result/835577/all" id="ENTRY_TO_ENTRY_CONVERTER" target="_blank"&gt;IATE:835577&lt;/a&gt; ] emisijām</t>
        </is>
      </c>
      <c r="BP56" s="2" t="inlineStr">
        <is>
          <t>trasport b'emissjonijiet baxxi</t>
        </is>
      </c>
      <c r="BQ56" s="2" t="inlineStr">
        <is>
          <t>3</t>
        </is>
      </c>
      <c r="BR56" s="2" t="inlineStr">
        <is>
          <t/>
        </is>
      </c>
      <c r="BS56" t="inlineStr">
        <is>
          <t>mezzi ta' trasport b'emissjonijiet baxxi ta' gass b'effett ta' serra</t>
        </is>
      </c>
      <c r="BT56" s="2" t="inlineStr">
        <is>
          <t>emissiearm vervoer</t>
        </is>
      </c>
      <c r="BU56" s="2" t="inlineStr">
        <is>
          <t>3</t>
        </is>
      </c>
      <c r="BV56" s="2" t="inlineStr">
        <is>
          <t/>
        </is>
      </c>
      <c r="BW56" t="inlineStr">
        <is>
          <t>vervoer waarbij weinig of geen broeikasgassen vrijkomen</t>
        </is>
      </c>
      <c r="BX56" s="2" t="inlineStr">
        <is>
          <t>transport niskoemisyjny</t>
        </is>
      </c>
      <c r="BY56" s="2" t="inlineStr">
        <is>
          <t>3</t>
        </is>
      </c>
      <c r="BZ56" s="2" t="inlineStr">
        <is>
          <t/>
        </is>
      </c>
      <c r="CA56" t="inlineStr">
        <is>
          <t/>
        </is>
      </c>
      <c r="CB56" t="inlineStr">
        <is>
          <t/>
        </is>
      </c>
      <c r="CC56" t="inlineStr">
        <is>
          <t/>
        </is>
      </c>
      <c r="CD56" t="inlineStr">
        <is>
          <t/>
        </is>
      </c>
      <c r="CE56" t="inlineStr">
        <is>
          <t/>
        </is>
      </c>
      <c r="CF56" t="inlineStr">
        <is>
          <t/>
        </is>
      </c>
      <c r="CG56" t="inlineStr">
        <is>
          <t/>
        </is>
      </c>
      <c r="CH56" t="inlineStr">
        <is>
          <t/>
        </is>
      </c>
      <c r="CI56" t="inlineStr">
        <is>
          <t/>
        </is>
      </c>
      <c r="CJ56" s="2" t="inlineStr">
        <is>
          <t>nízkoemisná doprava</t>
        </is>
      </c>
      <c r="CK56" s="2" t="inlineStr">
        <is>
          <t>3</t>
        </is>
      </c>
      <c r="CL56" s="2" t="inlineStr">
        <is>
          <t/>
        </is>
      </c>
      <c r="CM56" t="inlineStr">
        <is>
          <t>doprava, ktorej cieľom je znižovať emisie skleníkových plynov</t>
        </is>
      </c>
      <c r="CN56" s="2" t="inlineStr">
        <is>
          <t>promet z nizkimi emisijami|
nizkoemisijski promet</t>
        </is>
      </c>
      <c r="CO56" s="2" t="inlineStr">
        <is>
          <t>3|
2</t>
        </is>
      </c>
      <c r="CP56" s="2" t="inlineStr">
        <is>
          <t xml:space="preserve">|
</t>
        </is>
      </c>
      <c r="CQ56" t="inlineStr">
        <is>
          <t/>
        </is>
      </c>
      <c r="CR56" s="2" t="inlineStr">
        <is>
          <t>transporter med låga utsläppsnivåer</t>
        </is>
      </c>
      <c r="CS56" s="2" t="inlineStr">
        <is>
          <t>3</t>
        </is>
      </c>
      <c r="CT56" s="2" t="inlineStr">
        <is>
          <t/>
        </is>
      </c>
      <c r="CU56" t="inlineStr">
        <is>
          <t/>
        </is>
      </c>
    </row>
    <row r="57">
      <c r="A57" s="1" t="str">
        <f>HYPERLINK("https://iate.europa.eu/entry/result/921782/all", "921782")</f>
        <v>921782</v>
      </c>
      <c r="B57" t="inlineStr">
        <is>
          <t>ENERGY;INDUSTRY</t>
        </is>
      </c>
      <c r="C57" t="inlineStr">
        <is>
          <t>ENERGY|energy policy|energy industry|fuel;INDUSTRY|building and public works|building services|heating</t>
        </is>
      </c>
      <c r="D57" s="2" t="inlineStr">
        <is>
          <t>гориво за отопление</t>
        </is>
      </c>
      <c r="E57" s="2" t="inlineStr">
        <is>
          <t>3</t>
        </is>
      </c>
      <c r="F57" s="2" t="inlineStr">
        <is>
          <t/>
        </is>
      </c>
      <c r="G57" t="inlineStr">
        <is>
          <t>горива, използвани за отопление на сгради за жилищни или търговски цели</t>
        </is>
      </c>
      <c r="H57" t="inlineStr">
        <is>
          <t/>
        </is>
      </c>
      <c r="I57" t="inlineStr">
        <is>
          <t/>
        </is>
      </c>
      <c r="J57" t="inlineStr">
        <is>
          <t/>
        </is>
      </c>
      <c r="K57" t="inlineStr">
        <is>
          <t/>
        </is>
      </c>
      <c r="L57" s="2" t="inlineStr">
        <is>
          <t>opvarmningsbrændsel|
brændsel til opvarmning</t>
        </is>
      </c>
      <c r="M57" s="2" t="inlineStr">
        <is>
          <t>3|
3</t>
        </is>
      </c>
      <c r="N57" s="2" t="inlineStr">
        <is>
          <t xml:space="preserve">|
</t>
        </is>
      </c>
      <c r="O57" t="inlineStr">
        <is>
          <t>&lt;a href="https://iate.europa.eu/entry/result/752087/da" target="_blank"&gt;brændsel&lt;/a&gt; (f.eks. naturgas, brændselsolie, træ eller træpiller), der anvendes til opvarmning af en bolig, et forretningslokale eller en virksomhed</t>
        </is>
      </c>
      <c r="P57" s="2" t="inlineStr">
        <is>
          <t>Heizstoff</t>
        </is>
      </c>
      <c r="Q57" s="2" t="inlineStr">
        <is>
          <t>3</t>
        </is>
      </c>
      <c r="R57" s="2" t="inlineStr">
        <is>
          <t/>
        </is>
      </c>
      <c r="S57" t="inlineStr">
        <is>
          <t>&lt;a href="https://iate.europa.eu/entry/result/752087/de" target="_blank"&gt;Brennstoff&lt;/a&gt;, der zum Heizen eines Gebäudes verwendet wird</t>
        </is>
      </c>
      <c r="T57" s="2" t="inlineStr">
        <is>
          <t>καύσιμο θέρμανσης</t>
        </is>
      </c>
      <c r="U57" s="2" t="inlineStr">
        <is>
          <t>3</t>
        </is>
      </c>
      <c r="V57" s="2" t="inlineStr">
        <is>
          <t/>
        </is>
      </c>
      <c r="W57" t="inlineStr">
        <is>
          <t/>
        </is>
      </c>
      <c r="X57" s="2" t="inlineStr">
        <is>
          <t>heating fuel</t>
        </is>
      </c>
      <c r="Y57" s="2" t="inlineStr">
        <is>
          <t>3</t>
        </is>
      </c>
      <c r="Z57" s="2" t="inlineStr">
        <is>
          <t/>
        </is>
      </c>
      <c r="AA57" t="inlineStr">
        <is>
          <t>&lt;a href="https://iate.europa.eu/entry/result/752087/fr" target="_blank"&gt;fuel&lt;/a&gt; used to heat a building for living in or for commercial use</t>
        </is>
      </c>
      <c r="AB57" t="inlineStr">
        <is>
          <t/>
        </is>
      </c>
      <c r="AC57" t="inlineStr">
        <is>
          <t/>
        </is>
      </c>
      <c r="AD57" t="inlineStr">
        <is>
          <t/>
        </is>
      </c>
      <c r="AE57" t="inlineStr">
        <is>
          <t/>
        </is>
      </c>
      <c r="AF57" s="2" t="inlineStr">
        <is>
          <t>olmekütus|
kütteaine|
katlakütus</t>
        </is>
      </c>
      <c r="AG57" s="2" t="inlineStr">
        <is>
          <t>3|
3|
3</t>
        </is>
      </c>
      <c r="AH57" s="2" t="inlineStr">
        <is>
          <t xml:space="preserve">|
|
</t>
        </is>
      </c>
      <c r="AI57" t="inlineStr">
        <is>
          <t/>
        </is>
      </c>
      <c r="AJ57" t="inlineStr">
        <is>
          <t/>
        </is>
      </c>
      <c r="AK57" t="inlineStr">
        <is>
          <t/>
        </is>
      </c>
      <c r="AL57" t="inlineStr">
        <is>
          <t/>
        </is>
      </c>
      <c r="AM57" t="inlineStr">
        <is>
          <t/>
        </is>
      </c>
      <c r="AN57" s="2" t="inlineStr">
        <is>
          <t>combustible de chauffage</t>
        </is>
      </c>
      <c r="AO57" s="2" t="inlineStr">
        <is>
          <t>3</t>
        </is>
      </c>
      <c r="AP57" s="2" t="inlineStr">
        <is>
          <t/>
        </is>
      </c>
      <c r="AQ57" t="inlineStr">
        <is>
          <t>&lt;a href="https://iate.europa.eu/entry/result/752087/fr" target="_blank"&gt;combustible&lt;/a&gt; (tel que le gaz naturel, le mazout, le bois ou le pellet) utilisé pour chauffer une habitation, un commerce ou une entreprise</t>
        </is>
      </c>
      <c r="AR57" s="2" t="inlineStr">
        <is>
          <t>breosla téimh</t>
        </is>
      </c>
      <c r="AS57" s="2" t="inlineStr">
        <is>
          <t>3</t>
        </is>
      </c>
      <c r="AT57" s="2" t="inlineStr">
        <is>
          <t/>
        </is>
      </c>
      <c r="AU57" t="inlineStr">
        <is>
          <t/>
        </is>
      </c>
      <c r="AV57" t="inlineStr">
        <is>
          <t/>
        </is>
      </c>
      <c r="AW57" t="inlineStr">
        <is>
          <t/>
        </is>
      </c>
      <c r="AX57" t="inlineStr">
        <is>
          <t/>
        </is>
      </c>
      <c r="AY57" t="inlineStr">
        <is>
          <t/>
        </is>
      </c>
      <c r="AZ57" t="inlineStr">
        <is>
          <t/>
        </is>
      </c>
      <c r="BA57" t="inlineStr">
        <is>
          <t/>
        </is>
      </c>
      <c r="BB57" t="inlineStr">
        <is>
          <t/>
        </is>
      </c>
      <c r="BC57" t="inlineStr">
        <is>
          <t/>
        </is>
      </c>
      <c r="BD57" t="inlineStr">
        <is>
          <t/>
        </is>
      </c>
      <c r="BE57" t="inlineStr">
        <is>
          <t/>
        </is>
      </c>
      <c r="BF57" t="inlineStr">
        <is>
          <t/>
        </is>
      </c>
      <c r="BG57" t="inlineStr">
        <is>
          <t/>
        </is>
      </c>
      <c r="BH57" s="2" t="inlineStr">
        <is>
          <t>šildymo kuras</t>
        </is>
      </c>
      <c r="BI57" s="2" t="inlineStr">
        <is>
          <t>3</t>
        </is>
      </c>
      <c r="BJ57" s="2" t="inlineStr">
        <is>
          <t/>
        </is>
      </c>
      <c r="BK57" t="inlineStr">
        <is>
          <t>kuras, naudojamas gyvenamosios arba komercinės paskirties patalpoms šildyti</t>
        </is>
      </c>
      <c r="BL57" t="inlineStr">
        <is>
          <t/>
        </is>
      </c>
      <c r="BM57" t="inlineStr">
        <is>
          <t/>
        </is>
      </c>
      <c r="BN57" t="inlineStr">
        <is>
          <t/>
        </is>
      </c>
      <c r="BO57" t="inlineStr">
        <is>
          <t/>
        </is>
      </c>
      <c r="BP57" s="2" t="inlineStr">
        <is>
          <t>fjuwil għat-tisħin</t>
        </is>
      </c>
      <c r="BQ57" s="2" t="inlineStr">
        <is>
          <t>3</t>
        </is>
      </c>
      <c r="BR57" s="2" t="inlineStr">
        <is>
          <t/>
        </is>
      </c>
      <c r="BS57" t="inlineStr">
        <is>
          <t>tip ta' karburant li ma jintużax biex iħaddem vettura bil-mutur, iżda li normalment jintuża biex isaħħan xi struttura, spazju eċċ.</t>
        </is>
      </c>
      <c r="BT57" s="2" t="inlineStr">
        <is>
          <t>brandstof voor verwarming</t>
        </is>
      </c>
      <c r="BU57" s="2" t="inlineStr">
        <is>
          <t>2</t>
        </is>
      </c>
      <c r="BV57" s="2" t="inlineStr">
        <is>
          <t/>
        </is>
      </c>
      <c r="BW57" t="inlineStr">
        <is>
          <t/>
        </is>
      </c>
      <c r="BX57" s="2" t="inlineStr">
        <is>
          <t>paliwo grzewcze</t>
        </is>
      </c>
      <c r="BY57" s="2" t="inlineStr">
        <is>
          <t>3</t>
        </is>
      </c>
      <c r="BZ57" s="2" t="inlineStr">
        <is>
          <t/>
        </is>
      </c>
      <c r="CA57" t="inlineStr">
        <is>
          <t>paliwa do ogrzewania pomieszczeń w gospodarstwach domowych, obiektach użyteczności publicznej, małych i średnich przedsiębiorstwach, a także specjalistycznych instalacjach i obiektach przemysłowych</t>
        </is>
      </c>
      <c r="CB57" t="inlineStr">
        <is>
          <t/>
        </is>
      </c>
      <c r="CC57" t="inlineStr">
        <is>
          <t/>
        </is>
      </c>
      <c r="CD57" t="inlineStr">
        <is>
          <t/>
        </is>
      </c>
      <c r="CE57" t="inlineStr">
        <is>
          <t/>
        </is>
      </c>
      <c r="CF57" t="inlineStr">
        <is>
          <t/>
        </is>
      </c>
      <c r="CG57" t="inlineStr">
        <is>
          <t/>
        </is>
      </c>
      <c r="CH57" t="inlineStr">
        <is>
          <t/>
        </is>
      </c>
      <c r="CI57" t="inlineStr">
        <is>
          <t/>
        </is>
      </c>
      <c r="CJ57" t="inlineStr">
        <is>
          <t/>
        </is>
      </c>
      <c r="CK57" t="inlineStr">
        <is>
          <t/>
        </is>
      </c>
      <c r="CL57" t="inlineStr">
        <is>
          <t/>
        </is>
      </c>
      <c r="CM57" t="inlineStr">
        <is>
          <t/>
        </is>
      </c>
      <c r="CN57" t="inlineStr">
        <is>
          <t/>
        </is>
      </c>
      <c r="CO57" t="inlineStr">
        <is>
          <t/>
        </is>
      </c>
      <c r="CP57" t="inlineStr">
        <is>
          <t/>
        </is>
      </c>
      <c r="CQ57" t="inlineStr">
        <is>
          <t/>
        </is>
      </c>
      <c r="CR57" s="2" t="inlineStr">
        <is>
          <t>bränsle för uppvärmning|
uppvärmningsbränsle</t>
        </is>
      </c>
      <c r="CS57" s="2" t="inlineStr">
        <is>
          <t>3|
3</t>
        </is>
      </c>
      <c r="CT57" s="2" t="inlineStr">
        <is>
          <t xml:space="preserve">|
</t>
        </is>
      </c>
      <c r="CU57" t="inlineStr">
        <is>
          <t/>
        </is>
      </c>
    </row>
    <row r="58">
      <c r="A58" s="1" t="str">
        <f>HYPERLINK("https://iate.europa.eu/entry/result/3628226/all", "3628226")</f>
        <v>3628226</v>
      </c>
      <c r="B58" t="inlineStr">
        <is>
          <t>ECONOMICS</t>
        </is>
      </c>
      <c r="C58" t="inlineStr">
        <is>
          <t>ECONOMICS|national accounts|income|household income</t>
        </is>
      </c>
      <c r="D58" s="2" t="inlineStr">
        <is>
          <t>домакинства с ниски до средни доходи</t>
        </is>
      </c>
      <c r="E58" s="2" t="inlineStr">
        <is>
          <t>3</t>
        </is>
      </c>
      <c r="F58" s="2" t="inlineStr">
        <is>
          <t/>
        </is>
      </c>
      <c r="G58" t="inlineStr">
        <is>
          <t>домакинства, чийто доход е между 75% и 100% от националния медианен доход</t>
        </is>
      </c>
      <c r="H58" t="inlineStr">
        <is>
          <t/>
        </is>
      </c>
      <c r="I58" t="inlineStr">
        <is>
          <t/>
        </is>
      </c>
      <c r="J58" t="inlineStr">
        <is>
          <t/>
        </is>
      </c>
      <c r="K58" t="inlineStr">
        <is>
          <t/>
        </is>
      </c>
      <c r="L58" s="2" t="inlineStr">
        <is>
          <t>husholdning med lavere mellemindkomst|
husstand fra nedre middelindkomsklasserne</t>
        </is>
      </c>
      <c r="M58" s="2" t="inlineStr">
        <is>
          <t>3|
3</t>
        </is>
      </c>
      <c r="N58" s="2" t="inlineStr">
        <is>
          <t xml:space="preserve">|
</t>
        </is>
      </c>
      <c r="O58" t="inlineStr">
        <is>
          <t>husholdninger, hvis indkomst er på mellem 75 % og 100 % af den nationale medianindkomst</t>
        </is>
      </c>
      <c r="P58" s="2" t="inlineStr">
        <is>
          <t>Haushalt mit mittleren Einkommen im unteren Bereich|
Haushalt mit niedrigem bis mittlerem Einkommen</t>
        </is>
      </c>
      <c r="Q58" s="2" t="inlineStr">
        <is>
          <t>3|
3</t>
        </is>
      </c>
      <c r="R58" s="2" t="inlineStr">
        <is>
          <t xml:space="preserve">|
</t>
        </is>
      </c>
      <c r="S58" t="inlineStr">
        <is>
          <t>Haushalt mit einem Einkommen von 75 % des nationalen Durchschnittseinkommens</t>
        </is>
      </c>
      <c r="T58" s="2" t="inlineStr">
        <is>
          <t>νοικοκυριό χαμηλότερου μέσου εισοδήματος|
νοικοκυριό με χαμηλότερο μεσαίο εισόδημα</t>
        </is>
      </c>
      <c r="U58" s="2" t="inlineStr">
        <is>
          <t>3|
3</t>
        </is>
      </c>
      <c r="V58" s="2" t="inlineStr">
        <is>
          <t xml:space="preserve">|
</t>
        </is>
      </c>
      <c r="W58" t="inlineStr">
        <is>
          <t/>
        </is>
      </c>
      <c r="X58" s="2" t="inlineStr">
        <is>
          <t>lower middle-income household</t>
        </is>
      </c>
      <c r="Y58" s="2" t="inlineStr">
        <is>
          <t>3</t>
        </is>
      </c>
      <c r="Z58" s="2" t="inlineStr">
        <is>
          <t/>
        </is>
      </c>
      <c r="AA58" t="inlineStr">
        <is>
          <t>households, where income is 75% to 100% of national median income</t>
        </is>
      </c>
      <c r="AB58" t="inlineStr">
        <is>
          <t/>
        </is>
      </c>
      <c r="AC58" t="inlineStr">
        <is>
          <t/>
        </is>
      </c>
      <c r="AD58" t="inlineStr">
        <is>
          <t/>
        </is>
      </c>
      <c r="AE58" t="inlineStr">
        <is>
          <t/>
        </is>
      </c>
      <c r="AF58" s="2" t="inlineStr">
        <is>
          <t>väiksema keskmise sissetulekuga leibkond</t>
        </is>
      </c>
      <c r="AG58" s="2" t="inlineStr">
        <is>
          <t>2</t>
        </is>
      </c>
      <c r="AH58" s="2" t="inlineStr">
        <is>
          <t>proposed</t>
        </is>
      </c>
      <c r="AI58" t="inlineStr">
        <is>
          <t>&lt;i&gt;&lt;a href="https://iate.europa.eu/entry/result/1414864/all" target="_blank"&gt;leibkond&lt;/a&gt;,&lt;/i&gt; kelle sissetulek on 75% kuni 100% riigi &lt;a href="https://iate.europa.eu/entry/result/916450/all" target="_blank"&gt;&lt;i&gt;mediaansissetulekust&lt;/i&gt;&lt;/a&gt;</t>
        </is>
      </c>
      <c r="AJ58" t="inlineStr">
        <is>
          <t/>
        </is>
      </c>
      <c r="AK58" t="inlineStr">
        <is>
          <t/>
        </is>
      </c>
      <c r="AL58" t="inlineStr">
        <is>
          <t/>
        </is>
      </c>
      <c r="AM58" t="inlineStr">
        <is>
          <t/>
        </is>
      </c>
      <c r="AN58" s="2" t="inlineStr">
        <is>
          <t>ménage à revenu intermédiaire de la tranche inférieure</t>
        </is>
      </c>
      <c r="AO58" s="2" t="inlineStr">
        <is>
          <t>3</t>
        </is>
      </c>
      <c r="AP58" s="2" t="inlineStr">
        <is>
          <t/>
        </is>
      </c>
      <c r="AQ58" t="inlineStr">
        <is>
          <t>ménage avec un revenu situé entre 75% et 100% du revenu national médian des ménages</t>
        </is>
      </c>
      <c r="AR58" s="2" t="inlineStr">
        <is>
          <t>teaghlach íseal-mheánioncaim</t>
        </is>
      </c>
      <c r="AS58" s="2" t="inlineStr">
        <is>
          <t>3</t>
        </is>
      </c>
      <c r="AT58" s="2" t="inlineStr">
        <is>
          <t/>
        </is>
      </c>
      <c r="AU58" t="inlineStr">
        <is>
          <t/>
        </is>
      </c>
      <c r="AV58" t="inlineStr">
        <is>
          <t/>
        </is>
      </c>
      <c r="AW58" t="inlineStr">
        <is>
          <t/>
        </is>
      </c>
      <c r="AX58" t="inlineStr">
        <is>
          <t/>
        </is>
      </c>
      <c r="AY58" t="inlineStr">
        <is>
          <t/>
        </is>
      </c>
      <c r="AZ58" t="inlineStr">
        <is>
          <t/>
        </is>
      </c>
      <c r="BA58" t="inlineStr">
        <is>
          <t/>
        </is>
      </c>
      <c r="BB58" t="inlineStr">
        <is>
          <t/>
        </is>
      </c>
      <c r="BC58" t="inlineStr">
        <is>
          <t/>
        </is>
      </c>
      <c r="BD58" t="inlineStr">
        <is>
          <t/>
        </is>
      </c>
      <c r="BE58" t="inlineStr">
        <is>
          <t/>
        </is>
      </c>
      <c r="BF58" t="inlineStr">
        <is>
          <t/>
        </is>
      </c>
      <c r="BG58" t="inlineStr">
        <is>
          <t/>
        </is>
      </c>
      <c r="BH58" s="2" t="inlineStr">
        <is>
          <t>mažesnes nei vidutines pajamas gaunantis namų ūkis</t>
        </is>
      </c>
      <c r="BI58" s="2" t="inlineStr">
        <is>
          <t>3</t>
        </is>
      </c>
      <c r="BJ58" s="2" t="inlineStr">
        <is>
          <t/>
        </is>
      </c>
      <c r="BK58" t="inlineStr">
        <is>
          <t/>
        </is>
      </c>
      <c r="BL58" t="inlineStr">
        <is>
          <t/>
        </is>
      </c>
      <c r="BM58" t="inlineStr">
        <is>
          <t/>
        </is>
      </c>
      <c r="BN58" t="inlineStr">
        <is>
          <t/>
        </is>
      </c>
      <c r="BO58" t="inlineStr">
        <is>
          <t/>
        </is>
      </c>
      <c r="BP58" s="2" t="inlineStr">
        <is>
          <t>unità domestika b'introjtu medju-baxx</t>
        </is>
      </c>
      <c r="BQ58" s="2" t="inlineStr">
        <is>
          <t>3</t>
        </is>
      </c>
      <c r="BR58" s="2" t="inlineStr">
        <is>
          <t/>
        </is>
      </c>
      <c r="BS58" t="inlineStr">
        <is>
          <t>unitajiet domestiċi fejn l-introjtu huwa daqs 75% sa 100% tal-introjtu medjan nazzjonali</t>
        </is>
      </c>
      <c r="BT58" t="inlineStr">
        <is>
          <t/>
        </is>
      </c>
      <c r="BU58" t="inlineStr">
        <is>
          <t/>
        </is>
      </c>
      <c r="BV58" t="inlineStr">
        <is>
          <t/>
        </is>
      </c>
      <c r="BW58" t="inlineStr">
        <is>
          <t/>
        </is>
      </c>
      <c r="BX58" t="inlineStr">
        <is>
          <t/>
        </is>
      </c>
      <c r="BY58" t="inlineStr">
        <is>
          <t/>
        </is>
      </c>
      <c r="BZ58" t="inlineStr">
        <is>
          <t/>
        </is>
      </c>
      <c r="CA58" t="inlineStr">
        <is>
          <t/>
        </is>
      </c>
      <c r="CB58" t="inlineStr">
        <is>
          <t/>
        </is>
      </c>
      <c r="CC58" t="inlineStr">
        <is>
          <t/>
        </is>
      </c>
      <c r="CD58" t="inlineStr">
        <is>
          <t/>
        </is>
      </c>
      <c r="CE58" t="inlineStr">
        <is>
          <t/>
        </is>
      </c>
      <c r="CF58" t="inlineStr">
        <is>
          <t/>
        </is>
      </c>
      <c r="CG58" t="inlineStr">
        <is>
          <t/>
        </is>
      </c>
      <c r="CH58" t="inlineStr">
        <is>
          <t/>
        </is>
      </c>
      <c r="CI58" t="inlineStr">
        <is>
          <t/>
        </is>
      </c>
      <c r="CJ58" t="inlineStr">
        <is>
          <t/>
        </is>
      </c>
      <c r="CK58" t="inlineStr">
        <is>
          <t/>
        </is>
      </c>
      <c r="CL58" t="inlineStr">
        <is>
          <t/>
        </is>
      </c>
      <c r="CM58" t="inlineStr">
        <is>
          <t/>
        </is>
      </c>
      <c r="CN58" t="inlineStr">
        <is>
          <t/>
        </is>
      </c>
      <c r="CO58" t="inlineStr">
        <is>
          <t/>
        </is>
      </c>
      <c r="CP58" t="inlineStr">
        <is>
          <t/>
        </is>
      </c>
      <c r="CQ58" t="inlineStr">
        <is>
          <t/>
        </is>
      </c>
      <c r="CR58" s="2" t="inlineStr">
        <is>
          <t>lägre medelinkomsthushåll</t>
        </is>
      </c>
      <c r="CS58" s="2" t="inlineStr">
        <is>
          <t>3</t>
        </is>
      </c>
      <c r="CT58" s="2" t="inlineStr">
        <is>
          <t/>
        </is>
      </c>
      <c r="CU58" t="inlineStr">
        <is>
          <t/>
        </is>
      </c>
    </row>
    <row r="59">
      <c r="A59" s="1" t="str">
        <f>HYPERLINK("https://iate.europa.eu/entry/result/382001/all", "382001")</f>
        <v>382001</v>
      </c>
      <c r="B59" t="inlineStr">
        <is>
          <t>ENERGY</t>
        </is>
      </c>
      <c r="C59" t="inlineStr">
        <is>
          <t>ENERGY|energy policy|energy policy|energy audit|energy production</t>
        </is>
      </c>
      <c r="D59" s="2" t="inlineStr">
        <is>
          <t>производство на енергия на място</t>
        </is>
      </c>
      <c r="E59" s="2" t="inlineStr">
        <is>
          <t>3</t>
        </is>
      </c>
      <c r="F59" s="2" t="inlineStr">
        <is>
          <t/>
        </is>
      </c>
      <c r="G59" t="inlineStr">
        <is>
          <t>производство на енергия в помещенията и на земята, върху която се намира сградата, както и в самата сграда;</t>
        </is>
      </c>
      <c r="H59" t="inlineStr">
        <is>
          <t/>
        </is>
      </c>
      <c r="I59" t="inlineStr">
        <is>
          <t/>
        </is>
      </c>
      <c r="J59" t="inlineStr">
        <is>
          <t/>
        </is>
      </c>
      <c r="K59" t="inlineStr">
        <is>
          <t/>
        </is>
      </c>
      <c r="L59" s="2" t="inlineStr">
        <is>
          <t>egenproduktion af energi|
lokalt produceret energi|
produktion af energi på stedet|
egenproduktion af elkraft</t>
        </is>
      </c>
      <c r="M59" s="2" t="inlineStr">
        <is>
          <t>3|
3|
3|
2</t>
        </is>
      </c>
      <c r="N59" s="2" t="inlineStr">
        <is>
          <t xml:space="preserve">|
|
|
</t>
        </is>
      </c>
      <c r="O59" t="inlineStr">
        <is>
          <t>energiproduktion på de lokaliteter og den grund, bygningen er beliggende på, og selve bygningen</t>
        </is>
      </c>
      <c r="P59" s="2" t="inlineStr">
        <is>
          <t>Energieerzeugung am Standort</t>
        </is>
      </c>
      <c r="Q59" s="2" t="inlineStr">
        <is>
          <t>3</t>
        </is>
      </c>
      <c r="R59" s="2" t="inlineStr">
        <is>
          <t/>
        </is>
      </c>
      <c r="S59" t="inlineStr">
        <is>
          <t>Erzeugung von Energie im Gebäude selbst oder auf dem Grundstück, auf dem sich das Gebäude befindet</t>
        </is>
      </c>
      <c r="T59" s="2" t="inlineStr">
        <is>
          <t>επιτόπια παραγωγή</t>
        </is>
      </c>
      <c r="U59" s="2" t="inlineStr">
        <is>
          <t>3</t>
        </is>
      </c>
      <c r="V59" s="2" t="inlineStr">
        <is>
          <t/>
        </is>
      </c>
      <c r="W59" t="inlineStr">
        <is>
          <t/>
        </is>
      </c>
      <c r="X59" s="2" t="inlineStr">
        <is>
          <t>on-site energy generation|
on-site generation|
on-site energy production|
on-site production</t>
        </is>
      </c>
      <c r="Y59" s="2" t="inlineStr">
        <is>
          <t>1|
3|
1|
3</t>
        </is>
      </c>
      <c r="Z59" s="2" t="inlineStr">
        <is>
          <t xml:space="preserve">|
|
|
</t>
        </is>
      </c>
      <c r="AA59" t="inlineStr">
        <is>
          <t>production
of energy on the premises and land on which a building is located and in the
building itself</t>
        </is>
      </c>
      <c r="AB59" t="inlineStr">
        <is>
          <t/>
        </is>
      </c>
      <c r="AC59" t="inlineStr">
        <is>
          <t/>
        </is>
      </c>
      <c r="AD59" t="inlineStr">
        <is>
          <t/>
        </is>
      </c>
      <c r="AE59" t="inlineStr">
        <is>
          <t/>
        </is>
      </c>
      <c r="AF59" s="2" t="inlineStr">
        <is>
          <t>kohapeal tootmine</t>
        </is>
      </c>
      <c r="AG59" s="2" t="inlineStr">
        <is>
          <t>3</t>
        </is>
      </c>
      <c r="AH59" s="2" t="inlineStr">
        <is>
          <t/>
        </is>
      </c>
      <c r="AI59" t="inlineStr">
        <is>
          <t/>
        </is>
      </c>
      <c r="AJ59" t="inlineStr">
        <is>
          <t/>
        </is>
      </c>
      <c r="AK59" t="inlineStr">
        <is>
          <t/>
        </is>
      </c>
      <c r="AL59" t="inlineStr">
        <is>
          <t/>
        </is>
      </c>
      <c r="AM59" t="inlineStr">
        <is>
          <t/>
        </is>
      </c>
      <c r="AN59" s="2" t="inlineStr">
        <is>
          <t>production sur place|
production sur site</t>
        </is>
      </c>
      <c r="AO59" s="2" t="inlineStr">
        <is>
          <t>2|
3</t>
        </is>
      </c>
      <c r="AP59" s="2" t="inlineStr">
        <is>
          <t xml:space="preserve">|
</t>
        </is>
      </c>
      <c r="AQ59" t="inlineStr">
        <is>
          <t>production d'énergie dans le bâtiment lui-même ou sur le terrain sur lequel se situe le bâtiment</t>
        </is>
      </c>
      <c r="AR59" s="2" t="inlineStr">
        <is>
          <t>táirgeadh ar an láthair</t>
        </is>
      </c>
      <c r="AS59" s="2" t="inlineStr">
        <is>
          <t>3</t>
        </is>
      </c>
      <c r="AT59" s="2" t="inlineStr">
        <is>
          <t/>
        </is>
      </c>
      <c r="AU59" t="inlineStr">
        <is>
          <t/>
        </is>
      </c>
      <c r="AV59" t="inlineStr">
        <is>
          <t/>
        </is>
      </c>
      <c r="AW59" t="inlineStr">
        <is>
          <t/>
        </is>
      </c>
      <c r="AX59" t="inlineStr">
        <is>
          <t/>
        </is>
      </c>
      <c r="AY59" t="inlineStr">
        <is>
          <t/>
        </is>
      </c>
      <c r="AZ59" t="inlineStr">
        <is>
          <t/>
        </is>
      </c>
      <c r="BA59" t="inlineStr">
        <is>
          <t/>
        </is>
      </c>
      <c r="BB59" t="inlineStr">
        <is>
          <t/>
        </is>
      </c>
      <c r="BC59" t="inlineStr">
        <is>
          <t/>
        </is>
      </c>
      <c r="BD59" s="2" t="inlineStr">
        <is>
          <t>produzione in loco</t>
        </is>
      </c>
      <c r="BE59" s="2" t="inlineStr">
        <is>
          <t>3</t>
        </is>
      </c>
      <c r="BF59" s="2" t="inlineStr">
        <is>
          <t/>
        </is>
      </c>
      <c r="BG59" t="inlineStr">
        <is>
          <t>produzione di energia nel luogo e nell'area di ubicazione di un edificio e nell'edificio stesso</t>
        </is>
      </c>
      <c r="BH59" s="2" t="inlineStr">
        <is>
          <t>energijos gamyba vietoje</t>
        </is>
      </c>
      <c r="BI59" s="2" t="inlineStr">
        <is>
          <t>3</t>
        </is>
      </c>
      <c r="BJ59" s="2" t="inlineStr">
        <is>
          <t/>
        </is>
      </c>
      <c r="BK59" t="inlineStr">
        <is>
          <t>enegijos gamyba valdoje ir sklype, kuriuose yra pastatas, ir pačiame pastate</t>
        </is>
      </c>
      <c r="BL59" t="inlineStr">
        <is>
          <t/>
        </is>
      </c>
      <c r="BM59" t="inlineStr">
        <is>
          <t/>
        </is>
      </c>
      <c r="BN59" t="inlineStr">
        <is>
          <t/>
        </is>
      </c>
      <c r="BO59" t="inlineStr">
        <is>
          <t/>
        </is>
      </c>
      <c r="BP59" s="2" t="inlineStr">
        <is>
          <t>produzzjoni fil-post</t>
        </is>
      </c>
      <c r="BQ59" s="2" t="inlineStr">
        <is>
          <t>3</t>
        </is>
      </c>
      <c r="BR59" s="2" t="inlineStr">
        <is>
          <t/>
        </is>
      </c>
      <c r="BS59" t="inlineStr">
        <is>
          <t>produzzjoni tal-enerġija fuq il-proprjetà u l-art li fuqha jinsab il-bini u fil-bini nnifsu</t>
        </is>
      </c>
      <c r="BT59" t="inlineStr">
        <is>
          <t/>
        </is>
      </c>
      <c r="BU59" t="inlineStr">
        <is>
          <t/>
        </is>
      </c>
      <c r="BV59" t="inlineStr">
        <is>
          <t/>
        </is>
      </c>
      <c r="BW59" t="inlineStr">
        <is>
          <t/>
        </is>
      </c>
      <c r="BX59" s="2" t="inlineStr">
        <is>
          <t>lokalne wytwarzanie energii|
wytwarzanie energii na miejscu</t>
        </is>
      </c>
      <c r="BY59" s="2" t="inlineStr">
        <is>
          <t>3|
3</t>
        </is>
      </c>
      <c r="BZ59" s="2" t="inlineStr">
        <is>
          <t xml:space="preserve">|
</t>
        </is>
      </c>
      <c r="CA59" t="inlineStr">
        <is>
          <t>produkcja energii elektrycznej, która jest dostarczana bezpośrednio do sieci wewnętrznej odbiorcy</t>
        </is>
      </c>
      <c r="CB59" s="2" t="inlineStr">
        <is>
          <t>produção no local</t>
        </is>
      </c>
      <c r="CC59" s="2" t="inlineStr">
        <is>
          <t>1</t>
        </is>
      </c>
      <c r="CD59" s="2" t="inlineStr">
        <is>
          <t/>
        </is>
      </c>
      <c r="CE59" t="inlineStr">
        <is>
          <t/>
        </is>
      </c>
      <c r="CF59" t="inlineStr">
        <is>
          <t/>
        </is>
      </c>
      <c r="CG59" t="inlineStr">
        <is>
          <t/>
        </is>
      </c>
      <c r="CH59" t="inlineStr">
        <is>
          <t/>
        </is>
      </c>
      <c r="CI59" t="inlineStr">
        <is>
          <t/>
        </is>
      </c>
      <c r="CJ59" t="inlineStr">
        <is>
          <t/>
        </is>
      </c>
      <c r="CK59" t="inlineStr">
        <is>
          <t/>
        </is>
      </c>
      <c r="CL59" t="inlineStr">
        <is>
          <t/>
        </is>
      </c>
      <c r="CM59" t="inlineStr">
        <is>
          <t/>
        </is>
      </c>
      <c r="CN59" t="inlineStr">
        <is>
          <t/>
        </is>
      </c>
      <c r="CO59" t="inlineStr">
        <is>
          <t/>
        </is>
      </c>
      <c r="CP59" t="inlineStr">
        <is>
          <t/>
        </is>
      </c>
      <c r="CQ59" t="inlineStr">
        <is>
          <t/>
        </is>
      </c>
      <c r="CR59" s="2" t="inlineStr">
        <is>
          <t>on-siteproduktion|
produktion på plats</t>
        </is>
      </c>
      <c r="CS59" s="2" t="inlineStr">
        <is>
          <t>3|
3</t>
        </is>
      </c>
      <c r="CT59" s="2" t="inlineStr">
        <is>
          <t xml:space="preserve">|
</t>
        </is>
      </c>
      <c r="CU59" t="inlineStr">
        <is>
          <t/>
        </is>
      </c>
    </row>
    <row r="60">
      <c r="A60" s="1" t="str">
        <f>HYPERLINK("https://iate.europa.eu/entry/result/1493020/all", "1493020")</f>
        <v>1493020</v>
      </c>
      <c r="B60" t="inlineStr">
        <is>
          <t>INDUSTRY;SOCIAL QUESTIONS</t>
        </is>
      </c>
      <c r="C60" t="inlineStr">
        <is>
          <t>INDUSTRY|building and public works|building industry;SOCIAL QUESTIONS|construction and town planning|housing</t>
        </is>
      </c>
      <c r="D60" s="2" t="inlineStr">
        <is>
          <t>жилищен фонд</t>
        </is>
      </c>
      <c r="E60" s="2" t="inlineStr">
        <is>
          <t>3</t>
        </is>
      </c>
      <c r="F60" s="2" t="inlineStr">
        <is>
          <t/>
        </is>
      </c>
      <c r="G60" t="inlineStr">
        <is>
          <t>общият брой жилища в дадена област, регион или държава</t>
        </is>
      </c>
      <c r="H60" t="inlineStr">
        <is>
          <t/>
        </is>
      </c>
      <c r="I60" t="inlineStr">
        <is>
          <t/>
        </is>
      </c>
      <c r="J60" t="inlineStr">
        <is>
          <t/>
        </is>
      </c>
      <c r="K60" t="inlineStr">
        <is>
          <t/>
        </is>
      </c>
      <c r="L60" s="2" t="inlineStr">
        <is>
          <t>boligmasse</t>
        </is>
      </c>
      <c r="M60" s="2" t="inlineStr">
        <is>
          <t>3</t>
        </is>
      </c>
      <c r="N60" s="2" t="inlineStr">
        <is>
          <t/>
        </is>
      </c>
      <c r="O60" t="inlineStr">
        <is>
          <t>samlet antal boliger (huse, bungalower, lejligheder, villalejligheder og etværelseslejligheder) i et område, en region eller et land</t>
        </is>
      </c>
      <c r="P60" s="2" t="inlineStr">
        <is>
          <t>Wohnungsbestand|
Gebäudebestand</t>
        </is>
      </c>
      <c r="Q60" s="2" t="inlineStr">
        <is>
          <t>3|
3</t>
        </is>
      </c>
      <c r="R60" s="2" t="inlineStr">
        <is>
          <t xml:space="preserve">|
</t>
        </is>
      </c>
      <c r="S60" t="inlineStr">
        <is>
          <t/>
        </is>
      </c>
      <c r="T60" s="2" t="inlineStr">
        <is>
          <t>οικιστικό απόθεμα|
στεγαστικό απόθεμα|
απόθεμα κατοικιών</t>
        </is>
      </c>
      <c r="U60" s="2" t="inlineStr">
        <is>
          <t>3|
3|
3</t>
        </is>
      </c>
      <c r="V60" s="2" t="inlineStr">
        <is>
          <t xml:space="preserve">|
|
</t>
        </is>
      </c>
      <c r="W60" t="inlineStr">
        <is>
          <t/>
        </is>
      </c>
      <c r="X60" s="2" t="inlineStr">
        <is>
          <t>housing stock|
dwelling stock|
housing effectives|
existing housing stock</t>
        </is>
      </c>
      <c r="Y60" s="2" t="inlineStr">
        <is>
          <t>3|
3|
1|
1</t>
        </is>
      </c>
      <c r="Z60" s="2" t="inlineStr">
        <is>
          <t xml:space="preserve">|
|
|
</t>
        </is>
      </c>
      <c r="AA60" t="inlineStr">
        <is>
          <t>total number of dwellings (houses, bungalows, flats, maisonettes and bedsits) in an area, region or country</t>
        </is>
      </c>
      <c r="AB60" s="2" t="inlineStr">
        <is>
          <t>parque de viviendas</t>
        </is>
      </c>
      <c r="AC60" s="2" t="inlineStr">
        <is>
          <t>3</t>
        </is>
      </c>
      <c r="AD60" s="2" t="inlineStr">
        <is>
          <t/>
        </is>
      </c>
      <c r="AE60" t="inlineStr">
        <is>
          <t>Conjunto total de viviendas existentes en un momento determinado.</t>
        </is>
      </c>
      <c r="AF60" s="2" t="inlineStr">
        <is>
          <t>elamud|
elamufond</t>
        </is>
      </c>
      <c r="AG60" s="2" t="inlineStr">
        <is>
          <t>2|
3</t>
        </is>
      </c>
      <c r="AH60" s="2" t="inlineStr">
        <is>
          <t xml:space="preserve">|
</t>
        </is>
      </c>
      <c r="AI60" t="inlineStr">
        <is>
          <t>elumajade kogum mingil territooriumil</t>
        </is>
      </c>
      <c r="AJ60" s="2" t="inlineStr">
        <is>
          <t>asuntokanta|
asuntovaranto</t>
        </is>
      </c>
      <c r="AK60" s="2" t="inlineStr">
        <is>
          <t>3|
2</t>
        </is>
      </c>
      <c r="AL60" s="2" t="inlineStr">
        <is>
          <t xml:space="preserve">|
</t>
        </is>
      </c>
      <c r="AM60" t="inlineStr">
        <is>
          <t/>
        </is>
      </c>
      <c r="AN60" s="2" t="inlineStr">
        <is>
          <t>parc immobilier|
parc immobilier résidentiel|
stock de logements|
parc de logements</t>
        </is>
      </c>
      <c r="AO60" s="2" t="inlineStr">
        <is>
          <t>2|
3|
3|
3</t>
        </is>
      </c>
      <c r="AP60" s="2" t="inlineStr">
        <is>
          <t xml:space="preserve">|
|
|
</t>
        </is>
      </c>
      <c r="AQ60" t="inlineStr">
        <is>
          <t>ensemble des logements existants dans une zone, une région ou un pays, incluant les résidences
principales, les résidences secondaires et les logements vacants</t>
        </is>
      </c>
      <c r="AR60" s="2" t="inlineStr">
        <is>
          <t>stoc tithíochta</t>
        </is>
      </c>
      <c r="AS60" s="2" t="inlineStr">
        <is>
          <t>3</t>
        </is>
      </c>
      <c r="AT60" s="2" t="inlineStr">
        <is>
          <t/>
        </is>
      </c>
      <c r="AU60" t="inlineStr">
        <is>
          <t/>
        </is>
      </c>
      <c r="AV60" t="inlineStr">
        <is>
          <t/>
        </is>
      </c>
      <c r="AW60" t="inlineStr">
        <is>
          <t/>
        </is>
      </c>
      <c r="AX60" t="inlineStr">
        <is>
          <t/>
        </is>
      </c>
      <c r="AY60" t="inlineStr">
        <is>
          <t/>
        </is>
      </c>
      <c r="AZ60" t="inlineStr">
        <is>
          <t/>
        </is>
      </c>
      <c r="BA60" t="inlineStr">
        <is>
          <t/>
        </is>
      </c>
      <c r="BB60" t="inlineStr">
        <is>
          <t/>
        </is>
      </c>
      <c r="BC60" t="inlineStr">
        <is>
          <t/>
        </is>
      </c>
      <c r="BD60" s="2" t="inlineStr">
        <is>
          <t>disponibilità di alloggi|
patrimonio edilizio|
dotazione di alloggi|
parco alloggi|
stock abitativo</t>
        </is>
      </c>
      <c r="BE60" s="2" t="inlineStr">
        <is>
          <t>3|
3|
3|
3|
3</t>
        </is>
      </c>
      <c r="BF60" s="2" t="inlineStr">
        <is>
          <t xml:space="preserve">|
|
|
|
</t>
        </is>
      </c>
      <c r="BG60" t="inlineStr">
        <is>
          <t>insieme degli alloggi esistenti in una zona, una regione o un paese, comprendente le residenze principali, le residenze secondarie e gli alloggi vacanti</t>
        </is>
      </c>
      <c r="BH60" s="2" t="inlineStr">
        <is>
          <t>būstų ūkis|
butų ūkis</t>
        </is>
      </c>
      <c r="BI60" s="2" t="inlineStr">
        <is>
          <t>3|
3</t>
        </is>
      </c>
      <c r="BJ60" s="2" t="inlineStr">
        <is>
          <t xml:space="preserve">|
</t>
        </is>
      </c>
      <c r="BK60" t="inlineStr">
        <is>
          <t>bendras gyvenamųjų patalpų (namų, poilsio namelių, butų, atskirų dviaukščių butų ir gyvenamųjų kambarių) skaičius konkrečioje teritorijoje, regione arba šalyje</t>
        </is>
      </c>
      <c r="BL60" s="2" t="inlineStr">
        <is>
          <t>dzīvojamais fonds</t>
        </is>
      </c>
      <c r="BM60" s="2" t="inlineStr">
        <is>
          <t>2</t>
        </is>
      </c>
      <c r="BN60" s="2" t="inlineStr">
        <is>
          <t/>
        </is>
      </c>
      <c r="BO60" t="inlineStr">
        <is>
          <t/>
        </is>
      </c>
      <c r="BP60" s="2" t="inlineStr">
        <is>
          <t>stokk ta' akkomodazzjoni|
stokk ta' djar</t>
        </is>
      </c>
      <c r="BQ60" s="2" t="inlineStr">
        <is>
          <t>3|
3</t>
        </is>
      </c>
      <c r="BR60" s="2" t="inlineStr">
        <is>
          <t xml:space="preserve">|
</t>
        </is>
      </c>
      <c r="BS60" t="inlineStr">
        <is>
          <t>l-għadd ta' djar u postijiet oħra fejn xi ħadd jista' jgħix f'belt, pajjiż, żona eċċ.</t>
        </is>
      </c>
      <c r="BT60" s="2" t="inlineStr">
        <is>
          <t>woningvoorraad|
opstallen</t>
        </is>
      </c>
      <c r="BU60" s="2" t="inlineStr">
        <is>
          <t>3|
3</t>
        </is>
      </c>
      <c r="BV60" s="2" t="inlineStr">
        <is>
          <t xml:space="preserve">|
</t>
        </is>
      </c>
      <c r="BW60" t="inlineStr">
        <is>
          <t/>
        </is>
      </c>
      <c r="BX60" s="2" t="inlineStr">
        <is>
          <t>zasób mieszkaniowy|
zasoby mieszkaniowe</t>
        </is>
      </c>
      <c r="BY60" s="2" t="inlineStr">
        <is>
          <t>3|
3</t>
        </is>
      </c>
      <c r="BZ60" s="2" t="inlineStr">
        <is>
          <t xml:space="preserve">preferred|
</t>
        </is>
      </c>
      <c r="CA60" t="inlineStr">
        <is>
          <t>ogół mieszkań zamieszkanych i niezamieszkanych znajdujących się w budynkach mieszkalnych i niemieszkalnych</t>
        </is>
      </c>
      <c r="CB60" s="2" t="inlineStr">
        <is>
          <t>parque habitacional</t>
        </is>
      </c>
      <c r="CC60" s="2" t="inlineStr">
        <is>
          <t>3</t>
        </is>
      </c>
      <c r="CD60" s="2" t="inlineStr">
        <is>
          <t/>
        </is>
      </c>
      <c r="CE60" t="inlineStr">
        <is>
          <t/>
        </is>
      </c>
      <c r="CF60" t="inlineStr">
        <is>
          <t/>
        </is>
      </c>
      <c r="CG60" t="inlineStr">
        <is>
          <t/>
        </is>
      </c>
      <c r="CH60" t="inlineStr">
        <is>
          <t/>
        </is>
      </c>
      <c r="CI60" t="inlineStr">
        <is>
          <t/>
        </is>
      </c>
      <c r="CJ60" t="inlineStr">
        <is>
          <t/>
        </is>
      </c>
      <c r="CK60" t="inlineStr">
        <is>
          <t/>
        </is>
      </c>
      <c r="CL60" t="inlineStr">
        <is>
          <t/>
        </is>
      </c>
      <c r="CM60" t="inlineStr">
        <is>
          <t/>
        </is>
      </c>
      <c r="CN60" s="2" t="inlineStr">
        <is>
          <t>stanovanjski fond</t>
        </is>
      </c>
      <c r="CO60" s="2" t="inlineStr">
        <is>
          <t>3</t>
        </is>
      </c>
      <c r="CP60" s="2" t="inlineStr">
        <is>
          <t/>
        </is>
      </c>
      <c r="CQ60" t="inlineStr">
        <is>
          <t/>
        </is>
      </c>
      <c r="CR60" s="2" t="inlineStr">
        <is>
          <t>bostadsbestånd</t>
        </is>
      </c>
      <c r="CS60" s="2" t="inlineStr">
        <is>
          <t>3</t>
        </is>
      </c>
      <c r="CT60" s="2" t="inlineStr">
        <is>
          <t/>
        </is>
      </c>
      <c r="CU60" t="inlineStr">
        <is>
          <t/>
        </is>
      </c>
    </row>
    <row r="61">
      <c r="A61" s="1" t="str">
        <f>HYPERLINK("https://iate.europa.eu/entry/result/3599035/all", "3599035")</f>
        <v>3599035</v>
      </c>
      <c r="B61" t="inlineStr">
        <is>
          <t>EDUCATION AND COMMUNICATIONS</t>
        </is>
      </c>
      <c r="C61" t="inlineStr">
        <is>
          <t>EDUCATION AND COMMUNICATIONS|communications;EDUCATION AND COMMUNICATIONS|information technology and data processing</t>
        </is>
      </c>
      <c r="D61" t="inlineStr">
        <is>
          <t/>
        </is>
      </c>
      <c r="E61" t="inlineStr">
        <is>
          <t/>
        </is>
      </c>
      <c r="F61" t="inlineStr">
        <is>
          <t/>
        </is>
      </c>
      <c r="G61" t="inlineStr">
        <is>
          <t/>
        </is>
      </c>
      <c r="H61" s="2" t="inlineStr">
        <is>
          <t>útok spočívající v propojení údajů</t>
        </is>
      </c>
      <c r="I61" s="2" t="inlineStr">
        <is>
          <t>2</t>
        </is>
      </c>
      <c r="J61" s="2" t="inlineStr">
        <is>
          <t/>
        </is>
      </c>
      <c r="K61" t="inlineStr">
        <is>
          <t>pokus o&lt;a href="https://iate.europa.eu/entry/result/3582133/cs" target="_blank"&gt; opětovnou identifikaci&lt;/a&gt; jedinců v anonymizovaném souboru dat spojením těchto dat s dalšími informacemi pomocí kvaziidentifikátorů</t>
        </is>
      </c>
      <c r="L61" t="inlineStr">
        <is>
          <t/>
        </is>
      </c>
      <c r="M61" t="inlineStr">
        <is>
          <t/>
        </is>
      </c>
      <c r="N61" t="inlineStr">
        <is>
          <t/>
        </is>
      </c>
      <c r="O61" t="inlineStr">
        <is>
          <t/>
        </is>
      </c>
      <c r="P61" s="2" t="inlineStr">
        <is>
          <t>Angriff durch Verknüpfung</t>
        </is>
      </c>
      <c r="Q61" s="2" t="inlineStr">
        <is>
          <t>3</t>
        </is>
      </c>
      <c r="R61" s="2" t="inlineStr">
        <is>
          <t/>
        </is>
      </c>
      <c r="S61" t="inlineStr">
        <is>
          <t>Verletzung der Privatsphäre eines Nutzers durch Kombination beobachteter sensitiver Daten bzw. 
Informationen mit zusätzlichen Informationen durch einen intelligenten Angreifer</t>
        </is>
      </c>
      <c r="T61" s="2" t="inlineStr">
        <is>
          <t>επίθεση αποανωνυμοποίησης μέσω διασύνδεσης στοιχείων</t>
        </is>
      </c>
      <c r="U61" s="2" t="inlineStr">
        <is>
          <t>3</t>
        </is>
      </c>
      <c r="V61" s="2" t="inlineStr">
        <is>
          <t/>
        </is>
      </c>
      <c r="W61" t="inlineStr">
        <is>
          <t>προσπάθεια ανάκτησης των στοιχείων ταυτοποίησης ατόμων από ανωνυμοποιημένο σύνολο στοιχείων μέσω συνδυασμού των στοιχείων αυτών με άλλα γενικής φύσης στοιχεία</t>
        </is>
      </c>
      <c r="X61" s="2" t="inlineStr">
        <is>
          <t>linkage attack</t>
        </is>
      </c>
      <c r="Y61" s="2" t="inlineStr">
        <is>
          <t>3</t>
        </is>
      </c>
      <c r="Z61" s="2" t="inlineStr">
        <is>
          <t/>
        </is>
      </c>
      <c r="AA61" t="inlineStr">
        <is>
          <t>attempt to re-identify individuals in an anonymized dataset by combining that data with background information</t>
        </is>
      </c>
      <c r="AB61" s="2" t="inlineStr">
        <is>
          <t>ataque mediante reidentificación</t>
        </is>
      </c>
      <c r="AC61" s="2" t="inlineStr">
        <is>
          <t>3</t>
        </is>
      </c>
      <c r="AD61" s="2" t="inlineStr">
        <is>
          <t/>
        </is>
      </c>
      <c r="AE61" t="inlineStr">
        <is>
          <t>Intento de reidentificar individuos comparando un conjunto de datos anonimizados con los datos de otras bases de datos.</t>
        </is>
      </c>
      <c r="AF61" s="2" t="inlineStr">
        <is>
          <t>andmete seostamise rünne</t>
        </is>
      </c>
      <c r="AG61" s="2" t="inlineStr">
        <is>
          <t>3</t>
        </is>
      </c>
      <c r="AH61" s="2" t="inlineStr">
        <is>
          <t/>
        </is>
      </c>
      <c r="AI61" t="inlineStr">
        <is>
          <t/>
        </is>
      </c>
      <c r="AJ61" s="2" t="inlineStr">
        <is>
          <t>tietojen yksilöihin yhdistämisen riski</t>
        </is>
      </c>
      <c r="AK61" s="2" t="inlineStr">
        <is>
          <t>3</t>
        </is>
      </c>
      <c r="AL61" s="2" t="inlineStr">
        <is>
          <t/>
        </is>
      </c>
      <c r="AM61" t="inlineStr">
        <is>
          <t/>
        </is>
      </c>
      <c r="AN61" t="inlineStr">
        <is>
          <t/>
        </is>
      </c>
      <c r="AO61" t="inlineStr">
        <is>
          <t/>
        </is>
      </c>
      <c r="AP61" t="inlineStr">
        <is>
          <t/>
        </is>
      </c>
      <c r="AQ61" t="inlineStr">
        <is>
          <t/>
        </is>
      </c>
      <c r="AR61" t="inlineStr">
        <is>
          <t/>
        </is>
      </c>
      <c r="AS61" t="inlineStr">
        <is>
          <t/>
        </is>
      </c>
      <c r="AT61" t="inlineStr">
        <is>
          <t/>
        </is>
      </c>
      <c r="AU61" t="inlineStr">
        <is>
          <t/>
        </is>
      </c>
      <c r="AV61" s="2" t="inlineStr">
        <is>
          <t>napad s ciljem ponovne identifikacije</t>
        </is>
      </c>
      <c r="AW61" s="2" t="inlineStr">
        <is>
          <t>3</t>
        </is>
      </c>
      <c r="AX61" s="2" t="inlineStr">
        <is>
          <t/>
        </is>
      </c>
      <c r="AY61" t="inlineStr">
        <is>
          <t/>
        </is>
      </c>
      <c r="AZ61" t="inlineStr">
        <is>
          <t/>
        </is>
      </c>
      <c r="BA61" t="inlineStr">
        <is>
          <t/>
        </is>
      </c>
      <c r="BB61" t="inlineStr">
        <is>
          <t/>
        </is>
      </c>
      <c r="BC61" t="inlineStr">
        <is>
          <t/>
        </is>
      </c>
      <c r="BD61" s="2" t="inlineStr">
        <is>
          <t>linkage attack</t>
        </is>
      </c>
      <c r="BE61" s="2" t="inlineStr">
        <is>
          <t>2</t>
        </is>
      </c>
      <c r="BF61" s="2" t="inlineStr">
        <is>
          <t/>
        </is>
      </c>
      <c r="BG61" t="inlineStr">
        <is>
          <t>identificazione di
persone che figurano in un database anoniminizzato, incrociando quei dati con
altre informazioni</t>
        </is>
      </c>
      <c r="BH61" s="2" t="inlineStr">
        <is>
          <t>sietinio išanoniminimo ataka</t>
        </is>
      </c>
      <c r="BI61" s="2" t="inlineStr">
        <is>
          <t>2</t>
        </is>
      </c>
      <c r="BJ61" s="2" t="inlineStr">
        <is>
          <t/>
        </is>
      </c>
      <c r="BK61" t="inlineStr">
        <is>
          <t>bandymas identifikuotį asmenį suanonimintus duomenis gretinant su turima informacija apie tą asmenį, pvz., naudojant tokius kvaziidentifikatorius kaip pašto kodas, lytis, atlyginimas ir pan.</t>
        </is>
      </c>
      <c r="BL61" s="2" t="inlineStr">
        <is>
          <t>sasaistes uzbrukums</t>
        </is>
      </c>
      <c r="BM61" s="2" t="inlineStr">
        <is>
          <t>3</t>
        </is>
      </c>
      <c r="BN61" s="2" t="inlineStr">
        <is>
          <t/>
        </is>
      </c>
      <c r="BO61" t="inlineStr">
        <is>
          <t>mēģinājums anonīmā datu kopā atkārtoti identificēt personas, minētos datus kombinējot ar vispārējo informāciju</t>
        </is>
      </c>
      <c r="BP61" s="2" t="inlineStr">
        <is>
          <t>attakk ta' abbinament</t>
        </is>
      </c>
      <c r="BQ61" s="2" t="inlineStr">
        <is>
          <t>3</t>
        </is>
      </c>
      <c r="BR61" s="2" t="inlineStr">
        <is>
          <t/>
        </is>
      </c>
      <c r="BS61" t="inlineStr">
        <is>
          <t>tentattiv biex individwi anonimizzati f'sett ta' &lt;i&gt;data &lt;/i&gt;partikolari jiġu identifikati permezz tal-abbinament ta' dik id-&lt;i&gt;data &lt;/i&gt;ma' informazzjoni oħra ta' sfond</t>
        </is>
      </c>
      <c r="BT61" s="2" t="inlineStr">
        <is>
          <t>linkage-aanval</t>
        </is>
      </c>
      <c r="BU61" s="2" t="inlineStr">
        <is>
          <t>3</t>
        </is>
      </c>
      <c r="BV61" s="2" t="inlineStr">
        <is>
          <t/>
        </is>
      </c>
      <c r="BW61" t="inlineStr">
        <is>
          <t>poging
 om individuen in een geanonimiseerde dataset opnieuw te identificeren door
 die data te combineren met achtergrondinformatie</t>
        </is>
      </c>
      <c r="BX61" s="2" t="inlineStr">
        <is>
          <t>atak związany z łączeniem</t>
        </is>
      </c>
      <c r="BY61" s="2" t="inlineStr">
        <is>
          <t>3</t>
        </is>
      </c>
      <c r="BZ61" s="2" t="inlineStr">
        <is>
          <t/>
        </is>
      </c>
      <c r="CA61" t="inlineStr">
        <is>
          <t>próba ponownego zidentyfikowania osób fizycznych w zanonimizowanym zestawie danych poprzez łączenie tych danych z informacjami kontekstowymi</t>
        </is>
      </c>
      <c r="CB61" t="inlineStr">
        <is>
          <t/>
        </is>
      </c>
      <c r="CC61" t="inlineStr">
        <is>
          <t/>
        </is>
      </c>
      <c r="CD61" t="inlineStr">
        <is>
          <t/>
        </is>
      </c>
      <c r="CE61" t="inlineStr">
        <is>
          <t/>
        </is>
      </c>
      <c r="CF61" t="inlineStr">
        <is>
          <t/>
        </is>
      </c>
      <c r="CG61" t="inlineStr">
        <is>
          <t/>
        </is>
      </c>
      <c r="CH61" t="inlineStr">
        <is>
          <t/>
        </is>
      </c>
      <c r="CI61" t="inlineStr">
        <is>
          <t/>
        </is>
      </c>
      <c r="CJ61" s="2" t="inlineStr">
        <is>
          <t>útok s cieľom prepojenia údajov</t>
        </is>
      </c>
      <c r="CK61" s="2" t="inlineStr">
        <is>
          <t>3</t>
        </is>
      </c>
      <c r="CL61" s="2" t="inlineStr">
        <is>
          <t/>
        </is>
      </c>
      <c r="CM61" t="inlineStr">
        <is>
          <t>pokus o &lt;a href="https://iate.europa.eu/entry/result/3582133/sk" target="_blank"&gt;deanonymizáciu&lt;/a&gt;(opätovnú identifikáciu) jednotlivcov v anonymizovanom súbore údajov kombináciou týchto údajov s podkladovými informáciami</t>
        </is>
      </c>
      <c r="CN61" s="2" t="inlineStr">
        <is>
          <t>povezovalni napad</t>
        </is>
      </c>
      <c r="CO61" s="2" t="inlineStr">
        <is>
          <t>3</t>
        </is>
      </c>
      <c r="CP61" s="2" t="inlineStr">
        <is>
          <t/>
        </is>
      </c>
      <c r="CQ61" t="inlineStr">
        <is>
          <t/>
        </is>
      </c>
      <c r="CR61" s="2" t="inlineStr">
        <is>
          <t>länkningsattack</t>
        </is>
      </c>
      <c r="CS61" s="2" t="inlineStr">
        <is>
          <t>3</t>
        </is>
      </c>
      <c r="CT61" s="2" t="inlineStr">
        <is>
          <t/>
        </is>
      </c>
      <c r="CU61" t="inlineStr">
        <is>
          <t/>
        </is>
      </c>
    </row>
    <row r="62">
      <c r="A62" s="1" t="str">
        <f>HYPERLINK("https://iate.europa.eu/entry/result/3543211/all", "3543211")</f>
        <v>3543211</v>
      </c>
      <c r="B62" t="inlineStr">
        <is>
          <t>INTERNATIONAL RELATIONS;EDUCATION AND COMMUNICATIONS</t>
        </is>
      </c>
      <c r="C62" t="inlineStr">
        <is>
          <t>INTERNATIONAL RELATIONS|defence;EDUCATION AND COMMUNICATIONS|information technology and data processing</t>
        </is>
      </c>
      <c r="D62" s="2" t="inlineStr">
        <is>
          <t>кибернетична отбрана|
киберотбрана</t>
        </is>
      </c>
      <c r="E62" s="2" t="inlineStr">
        <is>
          <t>3|
3</t>
        </is>
      </c>
      <c r="F62" s="2" t="inlineStr">
        <is>
          <t xml:space="preserve">|
</t>
        </is>
      </c>
      <c r="G62" t="inlineStr">
        <is>
          <t>действия, съчетаващи осигуреност на информацията, защита на компютърната мрежа и защита на критичната инфраструктура с цел да се предотврати, разкрие и реагира на опити на противника да манипулира информация или инфраструктура</t>
        </is>
      </c>
      <c r="H62" s="2" t="inlineStr">
        <is>
          <t>kybernetická obrana</t>
        </is>
      </c>
      <c r="I62" s="2" t="inlineStr">
        <is>
          <t>3</t>
        </is>
      </c>
      <c r="J62" s="2" t="inlineStr">
        <is>
          <t/>
        </is>
      </c>
      <c r="K62" t="inlineStr">
        <is>
          <t>Obrana proti kybernetickému útoku a zmírňování jeho následků. Také rezistence subjektu na útok a schopnost se účinně bránit.</t>
        </is>
      </c>
      <c r="L62" s="2" t="inlineStr">
        <is>
          <t>cyberforsvar|
forsvar mod cyberangreb</t>
        </is>
      </c>
      <c r="M62" s="2" t="inlineStr">
        <is>
          <t>3|
2</t>
        </is>
      </c>
      <c r="N62" s="2" t="inlineStr">
        <is>
          <t xml:space="preserve">preferred|
</t>
        </is>
      </c>
      <c r="O62" t="inlineStr">
        <is>
          <t>foranstaltninger, der træffes for at detektere, reagere på og overvinde cybertrusler, navnlig de trusler, der er rettet mod nationale forsvars- og sikkerhedsinteresser eller kritisk infrastruktur</t>
        </is>
      </c>
      <c r="P62" s="2" t="inlineStr">
        <is>
          <t>Cyberabwehr</t>
        </is>
      </c>
      <c r="Q62" s="2" t="inlineStr">
        <is>
          <t>3</t>
        </is>
      </c>
      <c r="R62" s="2" t="inlineStr">
        <is>
          <t/>
        </is>
      </c>
      <c r="S62" t="inlineStr">
        <is>
          <t>Schutz- und Abwehrmaßnahmen zur Sicherstellung der Sicherheit im Cyberraum und zum Schutz kritischer Informationsinfrastrukturen, um die Integrität, Authentizität und Vertraulichkeit von Daten zu wahren</t>
        </is>
      </c>
      <c r="T62" s="2" t="inlineStr">
        <is>
          <t>άμυνα στον κυβερνοχώρο|
κυβερνοάμυνα</t>
        </is>
      </c>
      <c r="U62" s="2" t="inlineStr">
        <is>
          <t>3|
4</t>
        </is>
      </c>
      <c r="V62" s="2" t="inlineStr">
        <is>
          <t xml:space="preserve">|
</t>
        </is>
      </c>
      <c r="W62" t="inlineStr">
        <is>
          <t/>
        </is>
      </c>
      <c r="X62" s="2" t="inlineStr">
        <is>
          <t>cyberdefence|
cyber defence|
CyD|
cyber-defence</t>
        </is>
      </c>
      <c r="Y62" s="2" t="inlineStr">
        <is>
          <t>1|
3|
3|
1</t>
        </is>
      </c>
      <c r="Z62" s="2" t="inlineStr">
        <is>
          <t xml:space="preserve">|
|
|
</t>
        </is>
      </c>
      <c r="AA62" t="inlineStr">
        <is>
          <t>actions taken to detect, respond to and recover from cyber threats, particularly those targeting national defence and security interests or critical infrastructure</t>
        </is>
      </c>
      <c r="AB62" s="2" t="inlineStr">
        <is>
          <t>ciberdefensa</t>
        </is>
      </c>
      <c r="AC62" s="2" t="inlineStr">
        <is>
          <t>3</t>
        </is>
      </c>
      <c r="AD62" s="2" t="inlineStr">
        <is>
          <t/>
        </is>
      </c>
      <c r="AE62" t="inlineStr">
        <is>
          <t>Medidas destinadas a prevenir y combatir ataques &lt;a href="/entry/result/919510/all" id="ENTRY_TO_ENTRY_CONVERTER" target="_blank"&gt;IATE:919510&lt;/a&gt; contra las infraestructuras, redes y sistemas informáticos &lt;a href="/entry/result/748671/all" id="ENTRY_TO_ENTRY_CONVERTER" target="_blank"&gt;IATE:748671&lt;/a&gt; . Abarcan el aseguramiento de la información &lt;a href="/entry/result/3500350/all" id="ENTRY_TO_ENTRY_CONVERTER" target="_blank"&gt;IATE:3500350&lt;/a&gt; , la defensa de las redes informáticas (con inclusión de acciones de respuesta), y la protección de infraestructuras críticas &lt;a href="/entry/result/932915/all" id="ENTRY_TO_ENTRY_CONVERTER" target="_blank"&gt;IATE:932915&lt;/a&gt; junto con capacidades habilitadoras &lt;a href="/entry/result/933715/all" id="ENTRY_TO_ENTRY_CONVERTER" target="_blank"&gt;IATE:933715&lt;/a&gt; (como protección electrónica &lt;a href="/entry/result/1877780/all" id="ENTRY_TO_ENTRY_CONVERTER" target="_blank"&gt;IATE:1877780&lt;/a&gt; , apoyo a infraestructuras, críticas, etc.) para prevenir, detectar y, en último término, responder ante la capacidad de los adversarios de obstaculizar o manipular la información o las infraestructuras.</t>
        </is>
      </c>
      <c r="AF62" s="2" t="inlineStr">
        <is>
          <t>küberkaitse</t>
        </is>
      </c>
      <c r="AG62" s="2" t="inlineStr">
        <is>
          <t>3</t>
        </is>
      </c>
      <c r="AH62" s="2" t="inlineStr">
        <is>
          <t/>
        </is>
      </c>
      <c r="AI62" t="inlineStr">
        <is>
          <t>meetmed, mida võetakse &lt;i&gt;küberohtudele&lt;/i&gt; [ &lt;a href="/entry/result/2213475/all" id="ENTRY_TO_ENTRY_CONVERTER" target="_blank"&gt;IATE:2213475&lt;/a&gt; ] reageerimiseks ja nendest taastumiseks, eelkõige riigi kaitse- ja julgeolekualaseid huve või olulist infrastruktuuri puudutavate küberohtude puhul</t>
        </is>
      </c>
      <c r="AJ62" s="2" t="inlineStr">
        <is>
          <t>verkkopuolustus|
kyberpuolustus|
tietoverkkopuolustus</t>
        </is>
      </c>
      <c r="AK62" s="2" t="inlineStr">
        <is>
          <t>3|
3|
3</t>
        </is>
      </c>
      <c r="AL62" s="2" t="inlineStr">
        <is>
          <t xml:space="preserve">|
preferred|
</t>
        </is>
      </c>
      <c r="AM62" t="inlineStr">
        <is>
          <t>kyberturvallisuuden maanpuolustuksellinen osa-alue, joka muodostuu tiedustelun, vaikuttamisen jasuojautumisen suorituskyvyistä</t>
        </is>
      </c>
      <c r="AN62" s="2" t="inlineStr">
        <is>
          <t>cyberdéfense</t>
        </is>
      </c>
      <c r="AO62" s="2" t="inlineStr">
        <is>
          <t>3</t>
        </is>
      </c>
      <c r="AP62" s="2" t="inlineStr">
        <is>
          <t/>
        </is>
      </c>
      <c r="AQ62" t="inlineStr">
        <is>
          <t>ensemble des mesures techniques et non techniques permettant à un Etat de défendre dans le cyberespace les systèmes d'information jugés essentiels</t>
        </is>
      </c>
      <c r="AR62" s="2" t="inlineStr">
        <is>
          <t>cibearchosaint</t>
        </is>
      </c>
      <c r="AS62" s="2" t="inlineStr">
        <is>
          <t>3</t>
        </is>
      </c>
      <c r="AT62" s="2" t="inlineStr">
        <is>
          <t/>
        </is>
      </c>
      <c r="AU62" t="inlineStr">
        <is>
          <t/>
        </is>
      </c>
      <c r="AV62" s="2" t="inlineStr">
        <is>
          <t>kiberobrana</t>
        </is>
      </c>
      <c r="AW62" s="2" t="inlineStr">
        <is>
          <t>2</t>
        </is>
      </c>
      <c r="AX62" s="2" t="inlineStr">
        <is>
          <t/>
        </is>
      </c>
      <c r="AY62" t="inlineStr">
        <is>
          <t/>
        </is>
      </c>
      <c r="AZ62" s="2" t="inlineStr">
        <is>
          <t>kibervédelem</t>
        </is>
      </c>
      <c r="BA62" s="2" t="inlineStr">
        <is>
          <t>4</t>
        </is>
      </c>
      <c r="BB62" s="2" t="inlineStr">
        <is>
          <t/>
        </is>
      </c>
      <c r="BC62" t="inlineStr">
        <is>
          <t>a kibertérből származó fenyegetések [ &lt;a href="/entry/result/2213475/all" id="ENTRY_TO_ENTRY_CONVERTER" target="_blank"&gt;IATE:2213475&lt;/a&gt; ] és támadások [ &lt;a href="/entry/result/919510/all" id="ENTRY_TO_ENTRY_CONVERTER" target="_blank"&gt;IATE:919510&lt;/a&gt; ] kivédésére irányuló intézkedések összessége</t>
        </is>
      </c>
      <c r="BD62" s="2" t="inlineStr">
        <is>
          <t>difesa cibernetica|
ciberdifesa</t>
        </is>
      </c>
      <c r="BE62" s="2" t="inlineStr">
        <is>
          <t>3|
3</t>
        </is>
      </c>
      <c r="BF62" s="2" t="inlineStr">
        <is>
          <t xml:space="preserve">|
</t>
        </is>
      </c>
      <c r="BG62" t="inlineStr">
        <is>
          <t>protezione dei sistemi di informazione e comunicazione dai cosiddetti "ciberattacchi", ovvero da offensive informatiche da parte di attori statali e non statali che possono mettere a rischio la sicurezza degli stati</t>
        </is>
      </c>
      <c r="BH62" s="2" t="inlineStr">
        <is>
          <t>kibernetinė gynyba</t>
        </is>
      </c>
      <c r="BI62" s="2" t="inlineStr">
        <is>
          <t>3</t>
        </is>
      </c>
      <c r="BJ62" s="2" t="inlineStr">
        <is>
          <t/>
        </is>
      </c>
      <c r="BK62" t="inlineStr">
        <is>
          <t>aptikimo, reagavimo ir atkūrimo po sudėtingų kibernetinių grėsmių, ypač nukreiptų į nacionalinius gynybos ir saugumo interesus ar ypatingos svarbos infrastruktūrą, veiksmai</t>
        </is>
      </c>
      <c r="BL62" s="2" t="inlineStr">
        <is>
          <t>kiberaizsardzība</t>
        </is>
      </c>
      <c r="BM62" s="2" t="inlineStr">
        <is>
          <t>3</t>
        </is>
      </c>
      <c r="BN62" s="2" t="inlineStr">
        <is>
          <t/>
        </is>
      </c>
      <c r="BO62" t="inlineStr">
        <is>
          <t>pasākumi, lai atklātu un novērstu kiberdraudus [ &lt;a href="/entry/result/2213475/all" id="ENTRY_TO_ENTRY_CONVERTER" target="_blank"&gt;IATE:2213475&lt;/a&gt; ] un reaģētu uz tiem, jo īpaši attiecībā uz draudiem, kas vērsti uz valsts aizsardzības un drošības interesēm vai kritiskām infrastruktūrām</t>
        </is>
      </c>
      <c r="BP62" s="2" t="inlineStr">
        <is>
          <t>difiża ċibernetika|
ċiberdifiża</t>
        </is>
      </c>
      <c r="BQ62" s="2" t="inlineStr">
        <is>
          <t>3|
3</t>
        </is>
      </c>
      <c r="BR62" s="2" t="inlineStr">
        <is>
          <t xml:space="preserve">|
</t>
        </is>
      </c>
      <c r="BS62" t="inlineStr">
        <is>
          <t>tinkorpora l-miżuri kollha li jiddefendu ċ-ċiberspazju b'mezzi militari u dawk adatti biex jinkisbu miri strateġiċi militari u li jħallu lil Stat jiddefendi s-sistemi ta' informazzjoni taċ-ċiberspazju li huwa jikkunsidra li huma importanti</t>
        </is>
      </c>
      <c r="BT62" s="2" t="inlineStr">
        <is>
          <t>cyberdefensie</t>
        </is>
      </c>
      <c r="BU62" s="2" t="inlineStr">
        <is>
          <t>3</t>
        </is>
      </c>
      <c r="BV62" s="2" t="inlineStr">
        <is>
          <t/>
        </is>
      </c>
      <c r="BW62" t="inlineStr">
        <is>
          <t>het brede spectrum van maatregelen op civiel en militair gebied om zich te wapenen tegen en te reageren op cyberaanslagen</t>
        </is>
      </c>
      <c r="BX62" s="2" t="inlineStr">
        <is>
          <t>cyberobrona</t>
        </is>
      </c>
      <c r="BY62" s="2" t="inlineStr">
        <is>
          <t>3</t>
        </is>
      </c>
      <c r="BZ62" s="2" t="inlineStr">
        <is>
          <t/>
        </is>
      </c>
      <c r="CA62" t="inlineStr">
        <is>
          <t>wysiłki militarne zmierzające do ochrony przed cyberatakami [ &lt;a href="/entry/result/919510/all" id="ENTRY_TO_ENTRY_CONVERTER" target="_blank"&gt;IATE:919510&lt;/a&gt; ] i reagowania na nie lub działania prewencyjne i reagowanie zmierzające do ograniczenia szkód sieci cyfrowych, spowodowanych przez katastrofy naturalne i wypadki</t>
        </is>
      </c>
      <c r="CB62" s="2" t="inlineStr">
        <is>
          <t>ciberdefesa</t>
        </is>
      </c>
      <c r="CC62" s="2" t="inlineStr">
        <is>
          <t>3</t>
        </is>
      </c>
      <c r="CD62" s="2" t="inlineStr">
        <is>
          <t/>
        </is>
      </c>
      <c r="CE62" t="inlineStr">
        <is>
          <t>Conjunto de medidas destinadas a proteger os sistemas de comunicação e informação contra ciberataques suscetíveis de colocar em risco a segurança e defesa do Estado, e centradas na deteção das ameaças informáticas, na resposta a dar e na recuperação posterior.</t>
        </is>
      </c>
      <c r="CF62" s="2" t="inlineStr">
        <is>
          <t>apărare cibernetică</t>
        </is>
      </c>
      <c r="CG62" s="2" t="inlineStr">
        <is>
          <t>3</t>
        </is>
      </c>
      <c r="CH62" s="2" t="inlineStr">
        <is>
          <t/>
        </is>
      </c>
      <c r="CI62" t="inlineStr">
        <is>
          <t>acțiuni desfășurate în spațiul cibernetic în scopul protejării, monitorizării, analizării, detectării, contracarării agresiunilor și asigurării răspunsului oportun împotriva amenințărilor asupra infrastructurilor cibernetice specifice apărării naționale</t>
        </is>
      </c>
      <c r="CJ62" s="2" t="inlineStr">
        <is>
          <t>kybernetická obrana</t>
        </is>
      </c>
      <c r="CK62" s="2" t="inlineStr">
        <is>
          <t>3</t>
        </is>
      </c>
      <c r="CL62" s="2" t="inlineStr">
        <is>
          <t/>
        </is>
      </c>
      <c r="CM62" t="inlineStr">
        <is>
          <t>opatrenia zamerané na predchádzanie kybernetických hrozieb, ich odhaľovanie, reakciu na ne a zotavenie z ich následkov</t>
        </is>
      </c>
      <c r="CN62" s="2" t="inlineStr">
        <is>
          <t>kibernetska obramba</t>
        </is>
      </c>
      <c r="CO62" s="2" t="inlineStr">
        <is>
          <t>3</t>
        </is>
      </c>
      <c r="CP62" s="2" t="inlineStr">
        <is>
          <t/>
        </is>
      </c>
      <c r="CQ62" t="inlineStr">
        <is>
          <t/>
        </is>
      </c>
      <c r="CR62" s="2" t="inlineStr">
        <is>
          <t>cyberförsvar|
it-försvar</t>
        </is>
      </c>
      <c r="CS62" s="2" t="inlineStr">
        <is>
          <t>2|
3</t>
        </is>
      </c>
      <c r="CT62" s="2" t="inlineStr">
        <is>
          <t xml:space="preserve">|
</t>
        </is>
      </c>
      <c r="CU62" t="inlineStr">
        <is>
          <t/>
        </is>
      </c>
    </row>
    <row r="63">
      <c r="A63" s="1" t="str">
        <f>HYPERLINK("https://iate.europa.eu/entry/result/3576720/all", "3576720")</f>
        <v>3576720</v>
      </c>
      <c r="B63" t="inlineStr">
        <is>
          <t>PRODUCTION, TECHNOLOGY AND RESEARCH;EUROPEAN UNION</t>
        </is>
      </c>
      <c r="C63" t="inlineStr">
        <is>
          <t>PRODUCTION, TECHNOLOGY AND RESEARCH|research and intellectual property|research|innovation;PRODUCTION, TECHNOLOGY AND RESEARCH|research and intellectual property|research policy;EUROPEAN UNION|EU finance</t>
        </is>
      </c>
      <c r="D63" s="2" t="inlineStr">
        <is>
          <t>„Хоризонт Европа“|
Рамкова програма за научни изследвания и иновации „Хоризонт Европа“</t>
        </is>
      </c>
      <c r="E63" s="2" t="inlineStr">
        <is>
          <t>3|
3</t>
        </is>
      </c>
      <c r="F63" s="2" t="inlineStr">
        <is>
          <t xml:space="preserve">|
</t>
        </is>
      </c>
      <c r="G63" t="inlineStr">
        <is>
          <t>водещата инициатива на ЕС за подпомагане на научните изследвания и иновациите, предложена от Комисията за периода 2021—2027 г.</t>
        </is>
      </c>
      <c r="H63" s="2" t="inlineStr">
        <is>
          <t>Horizont Evropa|
rámcový program pro výzkum a inovace Horizont Evropa</t>
        </is>
      </c>
      <c r="I63" s="2" t="inlineStr">
        <is>
          <t>3|
3</t>
        </is>
      </c>
      <c r="J63" s="2" t="inlineStr">
        <is>
          <t xml:space="preserve">|
</t>
        </is>
      </c>
      <c r="K63" t="inlineStr">
        <is>
          <t>stěžejní program EU na podporu výzkumu a inovací v období 2021–2027</t>
        </is>
      </c>
      <c r="L63" s="2" t="inlineStr">
        <is>
          <t>Horisont Europa</t>
        </is>
      </c>
      <c r="M63" s="2" t="inlineStr">
        <is>
          <t>4</t>
        </is>
      </c>
      <c r="N63" s="2" t="inlineStr">
        <is>
          <t/>
        </is>
      </c>
      <c r="O63" t="inlineStr">
        <is>
          <t>EU's flagskibsprogram til fordel for forskning og innovation</t>
        </is>
      </c>
      <c r="P63" s="2" t="inlineStr">
        <is>
          <t>Horizont Europa</t>
        </is>
      </c>
      <c r="Q63" s="2" t="inlineStr">
        <is>
          <t>3</t>
        </is>
      </c>
      <c r="R63" s="2" t="inlineStr">
        <is>
          <t/>
        </is>
      </c>
      <c r="S63" t="inlineStr">
        <is>
          <t>Programm, das die Richtung für die Forschungs- und Innovationsförderung der EU vorgibt</t>
        </is>
      </c>
      <c r="T63" s="2" t="inlineStr">
        <is>
          <t>Ορίζων Ευρώπη|
πρόγραμμα «Ορίζων Ευρώπη»|
προγράμμα-πλαίσιο έρευνας και καινοτομίας «Ορίζων Ευρώπη»</t>
        </is>
      </c>
      <c r="U63" s="2" t="inlineStr">
        <is>
          <t>3|
3|
3</t>
        </is>
      </c>
      <c r="V63" s="2" t="inlineStr">
        <is>
          <t xml:space="preserve">|
|
</t>
        </is>
      </c>
      <c r="W63" t="inlineStr">
        <is>
          <t>εμβληματικό πρόγραμμα της ΕΕ για τη στήριξη της έρευνας και της καινοτομίας</t>
        </is>
      </c>
      <c r="X63" s="2" t="inlineStr">
        <is>
          <t>Horizon Europe – the Framework Programme for Research and Innovation|
Horizon Europe programme|
Horizon Europe</t>
        </is>
      </c>
      <c r="Y63" s="2" t="inlineStr">
        <is>
          <t>3|
1|
3</t>
        </is>
      </c>
      <c r="Z63" s="2" t="inlineStr">
        <is>
          <t xml:space="preserve">|
|
</t>
        </is>
      </c>
      <c r="AA63" t="inlineStr">
        <is>
          <t>EU flagship programme to support research and innovation for the period 2021–2027</t>
        </is>
      </c>
      <c r="AB63" s="2" t="inlineStr">
        <is>
          <t>Horizonte Europa</t>
        </is>
      </c>
      <c r="AC63" s="2" t="inlineStr">
        <is>
          <t>3</t>
        </is>
      </c>
      <c r="AD63" s="2" t="inlineStr">
        <is>
          <t/>
        </is>
      </c>
      <c r="AE63" t="inlineStr">
        <is>
          <t>Nuevo Programa Marco de Investigación e Innovación de la UE para el periodo 2021-2027 con el que se pretende que Europa permanezca en la vanguardia mundial de estos ámbitos.</t>
        </is>
      </c>
      <c r="AF63" s="2" t="inlineStr">
        <is>
          <t>programm „Euroopa horisont“</t>
        </is>
      </c>
      <c r="AG63" s="2" t="inlineStr">
        <is>
          <t>3</t>
        </is>
      </c>
      <c r="AH63" s="2" t="inlineStr">
        <is>
          <t/>
        </is>
      </c>
      <c r="AI63" t="inlineStr">
        <is>
          <t>ELi juhtprogramm teadusuuringute ja innovatsiooni toetamiseks perioodil 2021-2027</t>
        </is>
      </c>
      <c r="AJ63" s="2" t="inlineStr">
        <is>
          <t>Horisontti Eurooppa -puiteohjelma</t>
        </is>
      </c>
      <c r="AK63" s="2" t="inlineStr">
        <is>
          <t>3</t>
        </is>
      </c>
      <c r="AL63" s="2" t="inlineStr">
        <is>
          <t>preferred</t>
        </is>
      </c>
      <c r="AM63" t="inlineStr">
        <is>
          <t>EU:n lippulaivaohjelma tutkimuksen ja innovoinnin tukemiseen vuosina 2021–2027</t>
        </is>
      </c>
      <c r="AN63" s="2" t="inlineStr">
        <is>
          <t>programme-cadre pour la recherche et l’innovation «Horizon Europe»|
Horizon Europe</t>
        </is>
      </c>
      <c r="AO63" s="2" t="inlineStr">
        <is>
          <t>3|
3</t>
        </is>
      </c>
      <c r="AP63" s="2" t="inlineStr">
        <is>
          <t xml:space="preserve">|
</t>
        </is>
      </c>
      <c r="AQ63" t="inlineStr">
        <is>
          <t>programme-phare de l'UE axé sur la recherche et l'innovation</t>
        </is>
      </c>
      <c r="AR63" s="2" t="inlineStr">
        <is>
          <t>Fís Eorpach|
Fís Eorpach – an Clár Réime um Thaighde agus um Nuálaíocht|
an clár Fís Eorpach</t>
        </is>
      </c>
      <c r="AS63" s="2" t="inlineStr">
        <is>
          <t>3|
4|
3</t>
        </is>
      </c>
      <c r="AT63" s="2" t="inlineStr">
        <is>
          <t xml:space="preserve">|
|
</t>
        </is>
      </c>
      <c r="AU63" t="inlineStr">
        <is>
          <t/>
        </is>
      </c>
      <c r="AV63" s="2" t="inlineStr">
        <is>
          <t>Obzor Europa|
Okvirni program za istraživanja i inovacije Obzor Europa</t>
        </is>
      </c>
      <c r="AW63" s="2" t="inlineStr">
        <is>
          <t>3|
3</t>
        </is>
      </c>
      <c r="AX63" s="2" t="inlineStr">
        <is>
          <t xml:space="preserve">|
</t>
        </is>
      </c>
      <c r="AY63" t="inlineStr">
        <is>
          <t>glavni program EU-a za potporu istraživanju i inovacijama u razdoblju od 2021. do 2027.</t>
        </is>
      </c>
      <c r="AZ63" s="2" t="inlineStr">
        <is>
          <t>Horizont Európa|
Horizont Európa kutatási és innovációs keretprogram</t>
        </is>
      </c>
      <c r="BA63" s="2" t="inlineStr">
        <is>
          <t>3|
3</t>
        </is>
      </c>
      <c r="BB63" s="2" t="inlineStr">
        <is>
          <t xml:space="preserve">|
</t>
        </is>
      </c>
      <c r="BC63" t="inlineStr">
        <is>
          <t>a 2021-2027 közötti kutatási és innovációs tevékenységek támogatásának kereteit meghatározó uniós vezérprogram</t>
        </is>
      </c>
      <c r="BD63" s="2" t="inlineStr">
        <is>
          <t>Orizzonte Europa|
programma quadro di ricerca e innovazione Orizzonte Europa|
programma quadro di ricerca e innovazione «Orizzonte Europa»</t>
        </is>
      </c>
      <c r="BE63" s="2" t="inlineStr">
        <is>
          <t>3|
3|
3</t>
        </is>
      </c>
      <c r="BF63" s="2" t="inlineStr">
        <is>
          <t xml:space="preserve">|
|
</t>
        </is>
      </c>
      <c r="BG63" t="inlineStr">
        <is>
          <t>programma faro dell’UE a sostegno della ricerca e dell’innovazione per il periodo 2021-2027</t>
        </is>
      </c>
      <c r="BH63" s="2" t="inlineStr">
        <is>
          <t>„Europos horizontas“|
bendroji mokslinių tyrimų ir inovacijų programa „Europos horizontas“</t>
        </is>
      </c>
      <c r="BI63" s="2" t="inlineStr">
        <is>
          <t>3|
3</t>
        </is>
      </c>
      <c r="BJ63" s="2" t="inlineStr">
        <is>
          <t xml:space="preserve">|
</t>
        </is>
      </c>
      <c r="BK63" t="inlineStr">
        <is>
          <t>ES pavyzdinė mokslinių tyrimų ir inovacijų paramos programa</t>
        </is>
      </c>
      <c r="BL63" s="2" t="inlineStr">
        <is>
          <t>pētniecības un inovācijas pamatprogramma “Apvārsnis Eiropa”|
“Apvārsnis Eiropa”</t>
        </is>
      </c>
      <c r="BM63" s="2" t="inlineStr">
        <is>
          <t>3|
3</t>
        </is>
      </c>
      <c r="BN63" s="2" t="inlineStr">
        <is>
          <t xml:space="preserve">|
</t>
        </is>
      </c>
      <c r="BO63" t="inlineStr">
        <is>
          <t>programma, ar ko paredzēts atbalstīt pētniecību un inovāciju pārtikas, lauksaimniecības, lauku attīstības un bioekonomikas jomās</t>
        </is>
      </c>
      <c r="BP63" s="2" t="inlineStr">
        <is>
          <t>Orizzont Ewropa</t>
        </is>
      </c>
      <c r="BQ63" s="2" t="inlineStr">
        <is>
          <t>3</t>
        </is>
      </c>
      <c r="BR63" s="2" t="inlineStr">
        <is>
          <t/>
        </is>
      </c>
      <c r="BS63" t="inlineStr">
        <is>
          <t>programm emblematiku tal-UE li jappoġġja r-riċerka u l-innovazzjoni għall-perjodu 2021-2027</t>
        </is>
      </c>
      <c r="BT63" s="2" t="inlineStr">
        <is>
          <t>Horizon Europa</t>
        </is>
      </c>
      <c r="BU63" s="2" t="inlineStr">
        <is>
          <t>3</t>
        </is>
      </c>
      <c r="BV63" s="2" t="inlineStr">
        <is>
          <t/>
        </is>
      </c>
      <c r="BW63" t="inlineStr">
        <is>
          <t>vlaggenschipprogramma van de EU voor onderzoek en innovatie</t>
        </is>
      </c>
      <c r="BX63" s="2" t="inlineStr">
        <is>
          <t>„Horyzont Europa”|
program ramowy w zakresie badań naukowych i innowacji „Horyzont Europa”</t>
        </is>
      </c>
      <c r="BY63" s="2" t="inlineStr">
        <is>
          <t>3|
3</t>
        </is>
      </c>
      <c r="BZ63" s="2" t="inlineStr">
        <is>
          <t xml:space="preserve">|
</t>
        </is>
      </c>
      <c r="CA63" t="inlineStr">
        <is>
          <t>sztandarowy program UE wspierający badania naukowe i innowacje, następca programu „Horyzont 2020”</t>
        </is>
      </c>
      <c r="CB63" s="2" t="inlineStr">
        <is>
          <t>Horizonte Europa — Programa-Quadro de Investigação e Inovação|
Horizonte Europa</t>
        </is>
      </c>
      <c r="CC63" s="2" t="inlineStr">
        <is>
          <t>3|
3</t>
        </is>
      </c>
      <c r="CD63" s="2" t="inlineStr">
        <is>
          <t xml:space="preserve">|
</t>
        </is>
      </c>
      <c r="CE63" t="inlineStr">
        <is>
          <t>Programa emblemático de apoio à investigação e inovação da UE para 2021-2027.</t>
        </is>
      </c>
      <c r="CF63" s="2" t="inlineStr">
        <is>
          <t>Orizont Europa</t>
        </is>
      </c>
      <c r="CG63" s="2" t="inlineStr">
        <is>
          <t>3</t>
        </is>
      </c>
      <c r="CH63" s="2" t="inlineStr">
        <is>
          <t/>
        </is>
      </c>
      <c r="CI63" t="inlineStr">
        <is>
          <t/>
        </is>
      </c>
      <c r="CJ63" s="2" t="inlineStr">
        <is>
          <t>Horizont Európa – rámcový program pre výskum a inovácie|
Horizont Európa</t>
        </is>
      </c>
      <c r="CK63" s="2" t="inlineStr">
        <is>
          <t>3|
3</t>
        </is>
      </c>
      <c r="CL63" s="2" t="inlineStr">
        <is>
          <t xml:space="preserve">|
</t>
        </is>
      </c>
      <c r="CM63" t="inlineStr">
        <is>
          <t>hlavný program EÚ na obdobie 2021 – 2027, ktorého cieľom je podporiť výskum a inovácie</t>
        </is>
      </c>
      <c r="CN63" s="2" t="inlineStr">
        <is>
          <t>Obzorje Evropa|
okvirni program za raziskave in inovacije Obzorje Evropa</t>
        </is>
      </c>
      <c r="CO63" s="2" t="inlineStr">
        <is>
          <t>3|
3</t>
        </is>
      </c>
      <c r="CP63" s="2" t="inlineStr">
        <is>
          <t xml:space="preserve">|
</t>
        </is>
      </c>
      <c r="CQ63" t="inlineStr">
        <is>
          <t>vodilni program EU v podporo raziskavam in inovacijam</t>
        </is>
      </c>
      <c r="CR63" s="2" t="inlineStr">
        <is>
          <t>Horisont Europa – ramprogrammet för forskning och innovation|
Horisont Europa</t>
        </is>
      </c>
      <c r="CS63" s="2" t="inlineStr">
        <is>
          <t>3|
3</t>
        </is>
      </c>
      <c r="CT63" s="2" t="inlineStr">
        <is>
          <t xml:space="preserve">|
</t>
        </is>
      </c>
      <c r="CU63" t="inlineStr">
        <is>
          <t>EU:s flaggskeppsprogram för stöd till forskning och innovation</t>
        </is>
      </c>
    </row>
    <row r="64">
      <c r="A64" s="1" t="str">
        <f>HYPERLINK("https://iate.europa.eu/entry/result/3627995/all", "3627995")</f>
        <v>3627995</v>
      </c>
      <c r="B64" t="inlineStr">
        <is>
          <t>ENERGY;TRADE</t>
        </is>
      </c>
      <c r="C64" t="inlineStr">
        <is>
          <t>ENERGY;TRADE</t>
        </is>
      </c>
      <c r="D64" t="inlineStr">
        <is>
          <t/>
        </is>
      </c>
      <c r="E64" t="inlineStr">
        <is>
          <t/>
        </is>
      </c>
      <c r="F64" t="inlineStr">
        <is>
          <t/>
        </is>
      </c>
      <c r="G64" t="inlineStr">
        <is>
          <t/>
        </is>
      </c>
      <c r="H64" s="2" t="inlineStr">
        <is>
          <t>výměna energie</t>
        </is>
      </c>
      <c r="I64" s="2" t="inlineStr">
        <is>
          <t>2</t>
        </is>
      </c>
      <c r="J64" s="2" t="inlineStr">
        <is>
          <t/>
        </is>
      </c>
      <c r="K64" t="inlineStr">
        <is>
          <t>(d) | vypočítá toky na kritických prvcích sítě pro každý scénář (s ohledem na kontingence) a upraví je na základě předpokladu, že v rámci regionu pro výpočet kapacity nedochází k výměnám energie mezi zónami, přičemž použije pravidla k zamezení neoprávněné diskriminace mezi výměnami energie uvnitř zón a výměnami energie mezi zónami stanovená podle čl. 21 odst. 1 písm. b) bodu ii);</t>
        </is>
      </c>
      <c r="L64" t="inlineStr">
        <is>
          <t/>
        </is>
      </c>
      <c r="M64" t="inlineStr">
        <is>
          <t/>
        </is>
      </c>
      <c r="N64" t="inlineStr">
        <is>
          <t/>
        </is>
      </c>
      <c r="O64" t="inlineStr">
        <is>
          <t/>
        </is>
      </c>
      <c r="P64" t="inlineStr">
        <is>
          <t/>
        </is>
      </c>
      <c r="Q64" t="inlineStr">
        <is>
          <t/>
        </is>
      </c>
      <c r="R64" t="inlineStr">
        <is>
          <t/>
        </is>
      </c>
      <c r="S64" t="inlineStr">
        <is>
          <t/>
        </is>
      </c>
      <c r="T64" t="inlineStr">
        <is>
          <t/>
        </is>
      </c>
      <c r="U64" t="inlineStr">
        <is>
          <t/>
        </is>
      </c>
      <c r="V64" t="inlineStr">
        <is>
          <t/>
        </is>
      </c>
      <c r="W64" t="inlineStr">
        <is>
          <t/>
        </is>
      </c>
      <c r="X64" s="2" t="inlineStr">
        <is>
          <t>PX|
electricity exchange|
power exchange</t>
        </is>
      </c>
      <c r="Y64" s="2" t="inlineStr">
        <is>
          <t>3|
3|
3</t>
        </is>
      </c>
      <c r="Z64" s="2" t="inlineStr">
        <is>
          <t xml:space="preserve">|
|
</t>
        </is>
      </c>
      <c r="AA64" t="inlineStr">
        <is>
          <t>organised marketplace for trading electricity, either long term
products or spot market products (day-ahead or intraday)</t>
        </is>
      </c>
      <c r="AB64" t="inlineStr">
        <is>
          <t/>
        </is>
      </c>
      <c r="AC64" t="inlineStr">
        <is>
          <t/>
        </is>
      </c>
      <c r="AD64" t="inlineStr">
        <is>
          <t/>
        </is>
      </c>
      <c r="AE64" t="inlineStr">
        <is>
          <t/>
        </is>
      </c>
      <c r="AF64" t="inlineStr">
        <is>
          <t/>
        </is>
      </c>
      <c r="AG64" t="inlineStr">
        <is>
          <t/>
        </is>
      </c>
      <c r="AH64" t="inlineStr">
        <is>
          <t/>
        </is>
      </c>
      <c r="AI64" t="inlineStr">
        <is>
          <t/>
        </is>
      </c>
      <c r="AJ64" t="inlineStr">
        <is>
          <t/>
        </is>
      </c>
      <c r="AK64" t="inlineStr">
        <is>
          <t/>
        </is>
      </c>
      <c r="AL64" t="inlineStr">
        <is>
          <t/>
        </is>
      </c>
      <c r="AM64" t="inlineStr">
        <is>
          <t/>
        </is>
      </c>
      <c r="AN64" s="2" t="inlineStr">
        <is>
          <t>bourse de l'électricité</t>
        </is>
      </c>
      <c r="AO64" s="2" t="inlineStr">
        <is>
          <t>3</t>
        </is>
      </c>
      <c r="AP64" s="2" t="inlineStr">
        <is>
          <t/>
        </is>
      </c>
      <c r="AQ64" t="inlineStr">
        <is>
          <t>plateforme sur laquelle des volumes d’électricité sont négociés entre différents acteurs économiques, incluant les marchés au comptant (veille pour le lendemain ou infra-journalier) et les marchés à terme</t>
        </is>
      </c>
      <c r="AR64" t="inlineStr">
        <is>
          <t/>
        </is>
      </c>
      <c r="AS64" t="inlineStr">
        <is>
          <t/>
        </is>
      </c>
      <c r="AT64" t="inlineStr">
        <is>
          <t/>
        </is>
      </c>
      <c r="AU64" t="inlineStr">
        <is>
          <t/>
        </is>
      </c>
      <c r="AV64" t="inlineStr">
        <is>
          <t/>
        </is>
      </c>
      <c r="AW64" t="inlineStr">
        <is>
          <t/>
        </is>
      </c>
      <c r="AX64" t="inlineStr">
        <is>
          <t/>
        </is>
      </c>
      <c r="AY64" t="inlineStr">
        <is>
          <t/>
        </is>
      </c>
      <c r="AZ64" s="2" t="inlineStr">
        <is>
          <t>energiatőzsde|
áramtőzsde</t>
        </is>
      </c>
      <c r="BA64" s="2" t="inlineStr">
        <is>
          <t>3|
3</t>
        </is>
      </c>
      <c r="BB64" s="2" t="inlineStr">
        <is>
          <t xml:space="preserve">|
</t>
        </is>
      </c>
      <c r="BC64" t="inlineStr">
        <is>
          <t>a villamos energiával történő kereskedésre – ideértve mind a hosszú lejáratú (napon túli, illetve határidős), mind pedig a rövid lejáratú (pl. azonnali, napon belüli) termékek kereskedését – szerveződött tőzsde</t>
        </is>
      </c>
      <c r="BD64" t="inlineStr">
        <is>
          <t/>
        </is>
      </c>
      <c r="BE64" t="inlineStr">
        <is>
          <t/>
        </is>
      </c>
      <c r="BF64" t="inlineStr">
        <is>
          <t/>
        </is>
      </c>
      <c r="BG64" t="inlineStr">
        <is>
          <t/>
        </is>
      </c>
      <c r="BH64" t="inlineStr">
        <is>
          <t/>
        </is>
      </c>
      <c r="BI64" t="inlineStr">
        <is>
          <t/>
        </is>
      </c>
      <c r="BJ64" t="inlineStr">
        <is>
          <t/>
        </is>
      </c>
      <c r="BK64" t="inlineStr">
        <is>
          <t/>
        </is>
      </c>
      <c r="BL64" t="inlineStr">
        <is>
          <t/>
        </is>
      </c>
      <c r="BM64" t="inlineStr">
        <is>
          <t/>
        </is>
      </c>
      <c r="BN64" t="inlineStr">
        <is>
          <t/>
        </is>
      </c>
      <c r="BO64" t="inlineStr">
        <is>
          <t/>
        </is>
      </c>
      <c r="BP64" t="inlineStr">
        <is>
          <t/>
        </is>
      </c>
      <c r="BQ64" t="inlineStr">
        <is>
          <t/>
        </is>
      </c>
      <c r="BR64" t="inlineStr">
        <is>
          <t/>
        </is>
      </c>
      <c r="BS64" t="inlineStr">
        <is>
          <t/>
        </is>
      </c>
      <c r="BT64" t="inlineStr">
        <is>
          <t/>
        </is>
      </c>
      <c r="BU64" t="inlineStr">
        <is>
          <t/>
        </is>
      </c>
      <c r="BV64" t="inlineStr">
        <is>
          <t/>
        </is>
      </c>
      <c r="BW64" t="inlineStr">
        <is>
          <t/>
        </is>
      </c>
      <c r="BX64" t="inlineStr">
        <is>
          <t/>
        </is>
      </c>
      <c r="BY64" t="inlineStr">
        <is>
          <t/>
        </is>
      </c>
      <c r="BZ64" t="inlineStr">
        <is>
          <t/>
        </is>
      </c>
      <c r="CA64" t="inlineStr">
        <is>
          <t/>
        </is>
      </c>
      <c r="CB64" t="inlineStr">
        <is>
          <t/>
        </is>
      </c>
      <c r="CC64" t="inlineStr">
        <is>
          <t/>
        </is>
      </c>
      <c r="CD64" t="inlineStr">
        <is>
          <t/>
        </is>
      </c>
      <c r="CE64" t="inlineStr">
        <is>
          <t/>
        </is>
      </c>
      <c r="CF64" t="inlineStr">
        <is>
          <t/>
        </is>
      </c>
      <c r="CG64" t="inlineStr">
        <is>
          <t/>
        </is>
      </c>
      <c r="CH64" t="inlineStr">
        <is>
          <t/>
        </is>
      </c>
      <c r="CI64" t="inlineStr">
        <is>
          <t/>
        </is>
      </c>
      <c r="CJ64" t="inlineStr">
        <is>
          <t/>
        </is>
      </c>
      <c r="CK64" t="inlineStr">
        <is>
          <t/>
        </is>
      </c>
      <c r="CL64" t="inlineStr">
        <is>
          <t/>
        </is>
      </c>
      <c r="CM64" t="inlineStr">
        <is>
          <t/>
        </is>
      </c>
      <c r="CN64" t="inlineStr">
        <is>
          <t/>
        </is>
      </c>
      <c r="CO64" t="inlineStr">
        <is>
          <t/>
        </is>
      </c>
      <c r="CP64" t="inlineStr">
        <is>
          <t/>
        </is>
      </c>
      <c r="CQ64" t="inlineStr">
        <is>
          <t/>
        </is>
      </c>
      <c r="CR64" t="inlineStr">
        <is>
          <t/>
        </is>
      </c>
      <c r="CS64" t="inlineStr">
        <is>
          <t/>
        </is>
      </c>
      <c r="CT64" t="inlineStr">
        <is>
          <t/>
        </is>
      </c>
      <c r="CU64" t="inlineStr">
        <is>
          <t/>
        </is>
      </c>
    </row>
    <row r="65">
      <c r="A65" s="1" t="str">
        <f>HYPERLINK("https://iate.europa.eu/entry/result/3593230/all", "3593230")</f>
        <v>3593230</v>
      </c>
      <c r="B65" t="inlineStr">
        <is>
          <t>FINANCE;EDUCATION AND COMMUNICATIONS</t>
        </is>
      </c>
      <c r="C65" t="inlineStr">
        <is>
          <t>FINANCE|financial institutions and credit|financial services;EDUCATION AND COMMUNICATIONS|information technology and data processing</t>
        </is>
      </c>
      <c r="D65" s="2" t="inlineStr">
        <is>
          <t>тестване на проникването</t>
        </is>
      </c>
      <c r="E65" s="2" t="inlineStr">
        <is>
          <t>3</t>
        </is>
      </c>
      <c r="F65" s="2" t="inlineStr">
        <is>
          <t/>
        </is>
      </c>
      <c r="G65" t="inlineStr">
        <is>
          <t>симулиране на тактиката, техниките и процедурите на реални източници на заплаха, които се възприема, че представляват истинска киберзаплаха; тази симулация представлява контролиран, специално разработен и опиращ се на разузнавателни сведения (червен екип) тест на възловите оперативни производствени системи на дружеството</t>
        </is>
      </c>
      <c r="H65" s="2" t="inlineStr">
        <is>
          <t>penetrační testování na základě hrozeb</t>
        </is>
      </c>
      <c r="I65" s="2" t="inlineStr">
        <is>
          <t>2</t>
        </is>
      </c>
      <c r="J65" s="2" t="inlineStr">
        <is>
          <t>proposed</t>
        </is>
      </c>
      <c r="K65" t="inlineStr">
        <is>
          <t>rámec napodobující taktiku, techniky a postupy skutečných aktérů hrozeb 
vnímaných jako skutečná kybernetická hrozba, který poskytuje řízené, 
individualizované a na operativních informacích založené (metoda 
„červeného týmu“) testování kritických systémů subjektu za provozu</t>
        </is>
      </c>
      <c r="L65" s="2" t="inlineStr">
        <is>
          <t>TLPT|
trusselsbaseret penetrationstest</t>
        </is>
      </c>
      <c r="M65" s="2" t="inlineStr">
        <is>
          <t>3|
3</t>
        </is>
      </c>
      <c r="N65" s="2" t="inlineStr">
        <is>
          <t xml:space="preserve">|
</t>
        </is>
      </c>
      <c r="O65" t="inlineStr">
        <is>
          <t>ramme, der efterligner de taktikker, teknikker og procedurer, som bruges af rigtige trusselsaktører og betragtes som reelle cybertrusler, og som muliggør en kontrolleret, skræddersyet, efterretningsbaseret (rødt team) test af enhedens kritiske live-produktionssystemer</t>
        </is>
      </c>
      <c r="P65" s="2" t="inlineStr">
        <is>
          <t>bedrohungsorientierte Penetrationstests</t>
        </is>
      </c>
      <c r="Q65" s="2" t="inlineStr">
        <is>
          <t>3</t>
        </is>
      </c>
      <c r="R65" s="2" t="inlineStr">
        <is>
          <t/>
        </is>
      </c>
      <c r="S65" t="inlineStr">
        <is>
          <t>Rahmen, der Taktik, Techniken und Verfahren realer Angriffsvektoren, die als echte Cyberbedrohung empfunden werden, nachbildet und einen kontrollierten, maßgeschneiderten, erkenntnisgestützten (Red-Team-)Test der kritischen Live-Produktionssysteme des Unternehmens ermöglicht</t>
        </is>
      </c>
      <c r="T65" s="2" t="inlineStr">
        <is>
          <t>TLPT|
δοκιμή διείσδυσης βάσει απειλών</t>
        </is>
      </c>
      <c r="U65" s="2" t="inlineStr">
        <is>
          <t>3|
3</t>
        </is>
      </c>
      <c r="V65" s="2" t="inlineStr">
        <is>
          <t xml:space="preserve">|
</t>
        </is>
      </c>
      <c r="W65" t="inlineStr">
        <is>
          <t>πλαίσιο μίμησης των τακτικών, των τεχνικών και των διαδικασιών που χρησιμοποιούν πραγματικοί παράγοντες απειλής που θεωρείται ως γνήσια κυβερνοαπειλή, το οποίο παρέχει ελεγχόμενη, κατά παραγγελία και βάσει στοιχείων (κόκκινη ομάδα) δοκιμή των κρίσιμων συστημάτων ζωντανής παραγωγής της οντότητας</t>
        </is>
      </c>
      <c r="X65" s="2" t="inlineStr">
        <is>
          <t>threat led penetration testing|
TLPT|
ethical red teaming</t>
        </is>
      </c>
      <c r="Y65" s="2" t="inlineStr">
        <is>
          <t>3|
3|
3</t>
        </is>
      </c>
      <c r="Z65" s="2" t="inlineStr">
        <is>
          <t xml:space="preserve">|
|
</t>
        </is>
      </c>
      <c r="AA65" t="inlineStr">
        <is>
          <t>framework that mimics the tactics, techniques and procedures of real-life threat actors perceived as posing a genuine cyber threat, that delivers a controlled, bespoke, intelligence-led (red team) test of the entity’s critical live production systems</t>
        </is>
      </c>
      <c r="AB65" s="2" t="inlineStr">
        <is>
          <t>prueba de penetración guiada por amenazas</t>
        </is>
      </c>
      <c r="AC65" s="2" t="inlineStr">
        <is>
          <t>3</t>
        </is>
      </c>
      <c r="AD65" s="2" t="inlineStr">
        <is>
          <t/>
        </is>
      </c>
      <c r="AE65" t="inlineStr">
        <is>
          <t>Marco que imita las tácticas, técnicas y procedimientos de actores de amenazas reales que se considera presentan una auténtica ciberamenaza, y que da lugar a una prueba controlada, a medida y basada en inteligencia (equipo rojo) de los sistemas de producción en vivo esenciales de la entidad.</t>
        </is>
      </c>
      <c r="AF65" s="2" t="inlineStr">
        <is>
          <t>ohuteabel põhinev läbistustestimine</t>
        </is>
      </c>
      <c r="AG65" s="2" t="inlineStr">
        <is>
          <t>3</t>
        </is>
      </c>
      <c r="AH65" s="2" t="inlineStr">
        <is>
          <t/>
        </is>
      </c>
      <c r="AI65" t="inlineStr">
        <is>
          <t>tingimused, mis matkivad taktikat, tehnikat ja menetlusi, mida kasutavad tegelikud ohusubjektid, keda tajutakse tegeliku küberohu tekitajatena, ning mis võimaldavad teha ettevõtja kriitilise tähtsusega töötavate tarbesüsteemide kontrollitud, kohandatud, teadmuspõhise (punane tiim) testi</t>
        </is>
      </c>
      <c r="AJ65" s="2" t="inlineStr">
        <is>
          <t>uhkaperusteinen tunkeutumistestaus</t>
        </is>
      </c>
      <c r="AK65" s="2" t="inlineStr">
        <is>
          <t>3</t>
        </is>
      </c>
      <c r="AL65" s="2" t="inlineStr">
        <is>
          <t/>
        </is>
      </c>
      <c r="AM65" t="inlineStr">
        <is>
          <t>toiminta, jossa jäljitellään aitona kyberuhkana pidettyjen todellisten uhkatoimijoiden taktiikoita, tekniikoita ja menettelyjä ja jonka avulla yhteisön kriittisille toiminnassa oleville tuotantojärjestelmille tehdään valvottu, räätälöity, tiedustelutietoon perustuva hyökkäystestaus (ns. red team)</t>
        </is>
      </c>
      <c r="AN65" s="2" t="inlineStr">
        <is>
          <t>test de pénétration fondé sur la menace</t>
        </is>
      </c>
      <c r="AO65" s="2" t="inlineStr">
        <is>
          <t>3</t>
        </is>
      </c>
      <c r="AP65" s="2" t="inlineStr">
        <is>
          <t/>
        </is>
      </c>
      <c r="AQ65" t="inlineStr">
        <is>
          <t>cadre simulant les tactiques, les techniques et les
procédures d’acteurs de la menace réels perçus comme représentant une véritable
cybermenace, qui permet de tester de manière contrôlée, sur mesure et en
fonction des renseignements (&lt;a href="https://iate.europa.eu/entry/result/3565973/fr" target="_blank"&gt;red team&lt;/a&gt;) les systèmes de production en direct
critiques de l’entité</t>
        </is>
      </c>
      <c r="AR65" t="inlineStr">
        <is>
          <t/>
        </is>
      </c>
      <c r="AS65" t="inlineStr">
        <is>
          <t/>
        </is>
      </c>
      <c r="AT65" t="inlineStr">
        <is>
          <t/>
        </is>
      </c>
      <c r="AU65" t="inlineStr">
        <is>
          <t/>
        </is>
      </c>
      <c r="AV65" s="2" t="inlineStr">
        <is>
          <t>penetracijsko testiranjo vođeno prijetnjama</t>
        </is>
      </c>
      <c r="AW65" s="2" t="inlineStr">
        <is>
          <t>3</t>
        </is>
      </c>
      <c r="AX65" s="2" t="inlineStr">
        <is>
          <t/>
        </is>
      </c>
      <c r="AY65" t="inlineStr">
        <is>
          <t>okvir koji oponaša taktike, tehnike i procedure stvarnih aktera prijetnji koje se smatraju stvarnom kiberprijetnjom, koji omogućuje kontrolirano, prilagođeno testiranje subjektovih ključnih sustava trenutačno u produkciji, na temelju saznanja o prijetnjama</t>
        </is>
      </c>
      <c r="AZ65" s="2" t="inlineStr">
        <is>
          <t>fenyegetettségi szempontú behatolási tesztelés|
TLPT</t>
        </is>
      </c>
      <c r="BA65" s="2" t="inlineStr">
        <is>
          <t>3|
3</t>
        </is>
      </c>
      <c r="BB65" s="2" t="inlineStr">
        <is>
          <t xml:space="preserve">proposed|
</t>
        </is>
      </c>
      <c r="BC65" t="inlineStr">
        <is>
          <t>tényleges kiberfenyegetés forrásaként észlelt, valós fenyegető szereplők taktikájának, módszereinek és eljárásainak utánzásával érdekütköztetéses elemzőcsoport által végzett ellenőrzött, célzott, információkon alapuló teszt a szervezet kulcsfontosságú éles rendszerein</t>
        </is>
      </c>
      <c r="BD65" s="2" t="inlineStr">
        <is>
          <t>test di penetrazione basato su minacce|
red team per l’hacking etico|
TLPT</t>
        </is>
      </c>
      <c r="BE65" s="2" t="inlineStr">
        <is>
          <t>3|
3|
3</t>
        </is>
      </c>
      <c r="BF65" s="2" t="inlineStr">
        <is>
          <t xml:space="preserve">|
|
</t>
        </is>
      </c>
      <c r="BG65" t="inlineStr">
        <is>
          <t>quadro
che imita le tattiche, le tecniche e le procedure messe in atto nella vita
reale dagli autori delle minacce e percepite come minaccia informatica
autentica, che consente di eseguire un test controllato, mirato e fondato su
dati (&lt;i&gt;red team&lt;/i&gt;) dei reali sistemi di
produzione critici dell'entità</t>
        </is>
      </c>
      <c r="BH65" s="2" t="inlineStr">
        <is>
          <t>grėsmėmis grindžiamas skverbimosi testavimas</t>
        </is>
      </c>
      <c r="BI65" s="2" t="inlineStr">
        <is>
          <t>3</t>
        </is>
      </c>
      <c r="BJ65" s="2" t="inlineStr">
        <is>
          <t/>
        </is>
      </c>
      <c r="BK65" t="inlineStr">
        <is>
          <t>sistema, kuria imituojama realių priešiškų subjektų, kurie laikomi keliančiais tikrą kibernetinę grėsmę, taktika, metodai ir procedūros ir pagal kurią atliekamas kontroliuojamas, specialiai pritaikytas, žvalgybos informacija grindžiamas (raudonosios komandos atliekamas) subjekto ypatingos svarbos tikralaikių produkcijos sistemų bandymas</t>
        </is>
      </c>
      <c r="BL65" s="2" t="inlineStr">
        <is>
          <t>ētiskā sarkanās komandas izmantošana|
draudu vadīta ielaušanās testēšana</t>
        </is>
      </c>
      <c r="BM65" s="2" t="inlineStr">
        <is>
          <t>2|
2</t>
        </is>
      </c>
      <c r="BN65" s="2" t="inlineStr">
        <is>
          <t xml:space="preserve">|
</t>
        </is>
      </c>
      <c r="BO65" t="inlineStr">
        <is>
          <t>tādas apdraudējuma dalībnieku taktikas,
paņēmienu un procedūru, kas tiek uztverti kā patiesi kiberdraudi, imitēšana un vienības
kritiski svarīgas aktīvas izstrādes sistēmas kontrolēta īpaši izstrādāta,
izlūkdatu vadīta testēšana</t>
        </is>
      </c>
      <c r="BP65" s="2" t="inlineStr">
        <is>
          <t>ittestjar tal-penetrazzjoni bbażat fuq it-theddid</t>
        </is>
      </c>
      <c r="BQ65" s="2" t="inlineStr">
        <is>
          <t>3</t>
        </is>
      </c>
      <c r="BR65" s="2" t="inlineStr">
        <is>
          <t/>
        </is>
      </c>
      <c r="BS65" t="inlineStr">
        <is>
          <t>qafas li jimita t-tattiċi, it-tekniki u l-proċeduri ta’ atturi ta’ theddid fil-ħajja reali perċepiti bħala li jippreżentaw theddida ċibernetika ġenwina, u li jippermetti li jsir test ikkontrollat, personalizzat u bbażat fuq l-intelligenza (it-tim l-aħmar) tas-sistemi reali ta’ produzzjoni kritiċi tal-entità</t>
        </is>
      </c>
      <c r="BT65" s="2" t="inlineStr">
        <is>
          <t>dreigingsgestuurde penetratietest</t>
        </is>
      </c>
      <c r="BU65" s="2" t="inlineStr">
        <is>
          <t>3</t>
        </is>
      </c>
      <c r="BV65" s="2" t="inlineStr">
        <is>
          <t/>
        </is>
      </c>
      <c r="BW65" t="inlineStr">
        <is>
          <t>kader waarin de tactiek, de technieken en procedures van levensechte, als een reële cyberdreiging ervaren dreigingsactoren worden nagebootst en waarin een gecontroleerde, op maat gesneden, door inlichtingen gestuurde (red team) test van de cruciale reëel bestaande productiesystemen van de entiteit wordt voorgebracht</t>
        </is>
      </c>
      <c r="BX65" s="2" t="inlineStr">
        <is>
          <t>etyczne testy typu red teaming|
testy penetracyjne pod kątem wyszukiwania zagrożeń</t>
        </is>
      </c>
      <c r="BY65" s="2" t="inlineStr">
        <is>
          <t>3|
3</t>
        </is>
      </c>
      <c r="BZ65" s="2" t="inlineStr">
        <is>
          <t xml:space="preserve">|
</t>
        </is>
      </c>
      <c r="CA65" t="inlineStr">
        <is>
          <t>ramy naśladujące taktykę, techniki i procedury stosowane w rzeczywistości przez agresorów stanowiących cyberzagrożenie, które zapewniają kontrolowane, dostosowane do konkretnych zagrożeń, oparte na analizie zagrożeń (zespół atakujący) testy działających na bieżąco krytycznych systemów produkcji podmiotu</t>
        </is>
      </c>
      <c r="CB65" s="2" t="inlineStr">
        <is>
          <t>teste de penetração baseado na ameaça</t>
        </is>
      </c>
      <c r="CC65" s="2" t="inlineStr">
        <is>
          <t>2</t>
        </is>
      </c>
      <c r="CD65" s="2" t="inlineStr">
        <is>
          <t>proposed</t>
        </is>
      </c>
      <c r="CE65" t="inlineStr">
        <is>
          <t>Quadro que simula as táticas, as técnicas e os procedimentos de autores de ameaças reais que se considera representarem uma efetiva ciberameaça e que realiza testes controlados, adaptados e com base em informações («equipa vermelha») dos sistemas críticos de produção da entidade.</t>
        </is>
      </c>
      <c r="CF65" s="2" t="inlineStr">
        <is>
          <t>test de penetrare bazat pe amenințări</t>
        </is>
      </c>
      <c r="CG65" s="2" t="inlineStr">
        <is>
          <t>3</t>
        </is>
      </c>
      <c r="CH65" s="2" t="inlineStr">
        <is>
          <t/>
        </is>
      </c>
      <c r="CI65" t="inlineStr">
        <is>
          <t>un cadru care imită tacticile, tehnicile și procedurile utilizate de 
entitățile răuvoitoare din viața reală, percepute ca reprezentând o 
amenințare cibernetică autentică, și care asigură un test controlat, 
personalizat, bazat pe informații (de tip „echipa roșie”) al sistemelor 
critice de producție în timp real ale entității</t>
        </is>
      </c>
      <c r="CJ65" s="2" t="inlineStr">
        <is>
          <t>penetračné testovanie na základe konkrétnej hrozby|
etický červený tím</t>
        </is>
      </c>
      <c r="CK65" s="2" t="inlineStr">
        <is>
          <t>3|
3</t>
        </is>
      </c>
      <c r="CL65" s="2" t="inlineStr">
        <is>
          <t xml:space="preserve">|
</t>
        </is>
      </c>
      <c r="CM65" t="inlineStr">
        <is>
          <t>rámec, ktorý simuluje taktiku, techniky a postupy reálnych aktérov hrozby považovaných za subjekty predstavujúce skutočnú kybernetickú hrozbu a ktorým sa realizuje kontrolovaný, individualizovaný test kritických živých produkčných systémov daného subjektu založený na spravodajských informáciách (červený tím)</t>
        </is>
      </c>
      <c r="CN65" s="2" t="inlineStr">
        <is>
          <t>penetracijsko testiranje na podlagi analize groženj</t>
        </is>
      </c>
      <c r="CO65" s="2" t="inlineStr">
        <is>
          <t>3</t>
        </is>
      </c>
      <c r="CP65" s="2" t="inlineStr">
        <is>
          <t/>
        </is>
      </c>
      <c r="CQ65" t="inlineStr">
        <is>
          <t>okvir, ki posnema taktike, tehnike in postopke dejanskih akterjev groženj, za katere se šteje, da predstavljajo resnično kibernetsko grožnjo, in ki zagotavlja nadzorovan, prilagojen in na podlagi obveščevalnih podatkov (rdeča ekipa) oblikovan test ključnih aktivnih produkcijskih sistemov subjekta</t>
        </is>
      </c>
      <c r="CR65" s="2" t="inlineStr">
        <is>
          <t>hotstyrd penetrationstestning</t>
        </is>
      </c>
      <c r="CS65" s="2" t="inlineStr">
        <is>
          <t>3</t>
        </is>
      </c>
      <c r="CT65" s="2" t="inlineStr">
        <is>
          <t/>
        </is>
      </c>
      <c r="CU65" t="inlineStr">
        <is>
          <t>ram som efterliknar den taktik, teknik och de förfaranden som används av verkliga fientliga aktörer, som uppfattas som ett genuint cyberhot och som ger ett kontrollerat, skräddarsytt, underrättelsestyrt (”red team/rött lag”) test av de kritiska produktionssystem som är i drift hos enheten</t>
        </is>
      </c>
    </row>
    <row r="66">
      <c r="A66" s="1" t="str">
        <f>HYPERLINK("https://iate.europa.eu/entry/result/2213475/all", "2213475")</f>
        <v>2213475</v>
      </c>
      <c r="B66" t="inlineStr">
        <is>
          <t>INTERNATIONAL RELATIONS;POLITICS;EDUCATION AND COMMUNICATIONS</t>
        </is>
      </c>
      <c r="C66" t="inlineStr">
        <is>
          <t>INTERNATIONAL RELATIONS|international balance|international security;POLITICS|politics and public safety|public safety;INTERNATIONAL RELATIONS|international balance|international conflict|war|asymmetric warfare|information warfare;EDUCATION AND COMMUNICATIONS|information technology and data processing|computer system|information security</t>
        </is>
      </c>
      <c r="D66" s="2" t="inlineStr">
        <is>
          <t>киберзаплаха</t>
        </is>
      </c>
      <c r="E66" s="2" t="inlineStr">
        <is>
          <t>3</t>
        </is>
      </c>
      <c r="F66" s="2" t="inlineStr">
        <is>
          <t/>
        </is>
      </c>
      <c r="G66" t="inlineStr">
        <is>
          <t>възможността за злонамерен опит да бъдат повредени или прекъснати компютърната мрежа, система, услуги и данни</t>
        </is>
      </c>
      <c r="H66" s="2" t="inlineStr">
        <is>
          <t>kybernetická hrozba</t>
        </is>
      </c>
      <c r="I66" s="2" t="inlineStr">
        <is>
          <t>3</t>
        </is>
      </c>
      <c r="J66" s="2" t="inlineStr">
        <is>
          <t/>
        </is>
      </c>
      <c r="K66" t="inlineStr">
        <is>
          <t>hrozba, kterou představují teroristé, hackeři, cizí státy a zločinci využívající kybernetické prostředky ke škodlivým cílům</t>
        </is>
      </c>
      <c r="L66" s="2" t="inlineStr">
        <is>
          <t>internettrussel|
cybertrussel|
cybersikkerhedstrussel</t>
        </is>
      </c>
      <c r="M66" s="2" t="inlineStr">
        <is>
          <t>3|
3|
3</t>
        </is>
      </c>
      <c r="N66" s="2" t="inlineStr">
        <is>
          <t xml:space="preserve">|
|
</t>
        </is>
      </c>
      <c r="O66" t="inlineStr">
        <is>
          <t>trusler via cyberspace, f.eks. virtuelle krige eller terrorangreb</t>
        </is>
      </c>
      <c r="P66" s="2" t="inlineStr">
        <is>
          <t>Cyberbedrohung|
Bedrohung durch Cyberkriminalität</t>
        </is>
      </c>
      <c r="Q66" s="2" t="inlineStr">
        <is>
          <t>3|
3</t>
        </is>
      </c>
      <c r="R66" s="2" t="inlineStr">
        <is>
          <t xml:space="preserve">|
</t>
        </is>
      </c>
      <c r="S66" t="inlineStr">
        <is>
          <t>(realistische) Möglichkeit eines Cyberangriffs &lt;a href="/entry/result/919510/all" id="ENTRY_TO_ENTRY_CONVERTER" target="_blank"&gt;IATE:919510&lt;/a&gt; durch Aktivisten (Hacker), Kriminelle, staatliche Nachrichtendienste, Terroristen usw.</t>
        </is>
      </c>
      <c r="T66" s="2" t="inlineStr">
        <is>
          <t>κυβερνοαπειλή|
απειλή στον κυβερνοχώρο</t>
        </is>
      </c>
      <c r="U66" s="2" t="inlineStr">
        <is>
          <t>4|
3</t>
        </is>
      </c>
      <c r="V66" s="2" t="inlineStr">
        <is>
          <t xml:space="preserve">|
</t>
        </is>
      </c>
      <c r="W66" t="inlineStr">
        <is>
          <t/>
        </is>
      </c>
      <c r="X66" s="2" t="inlineStr">
        <is>
          <t>cyber threat|
cyber-threat|
cyberthreat|
cybersecurity threat</t>
        </is>
      </c>
      <c r="Y66" s="2" t="inlineStr">
        <is>
          <t>3|
1|
1|
3</t>
        </is>
      </c>
      <c r="Z66" s="2" t="inlineStr">
        <is>
          <t xml:space="preserve">|
|
|
</t>
        </is>
      </c>
      <c r="AA66" t="inlineStr">
        <is>
          <t>threat posed by terrorists, hackers, foreign states and criminals using cyberspace for malicious purposes</t>
        </is>
      </c>
      <c r="AB66" s="2" t="inlineStr">
        <is>
          <t>ciberamenaza|
amenaza informática</t>
        </is>
      </c>
      <c r="AC66" s="2" t="inlineStr">
        <is>
          <t>3|
3</t>
        </is>
      </c>
      <c r="AD66" s="2" t="inlineStr">
        <is>
          <t xml:space="preserve">|
</t>
        </is>
      </c>
      <c r="AE66" t="inlineStr">
        <is>
          <t>Amenaza a los sistemas y servicios presentes en el ciberespacio o alcanzables a través de este.</t>
        </is>
      </c>
      <c r="AF66" s="2" t="inlineStr">
        <is>
          <t>küberoht</t>
        </is>
      </c>
      <c r="AG66" s="2" t="inlineStr">
        <is>
          <t>3</t>
        </is>
      </c>
      <c r="AH66" s="2" t="inlineStr">
        <is>
          <t/>
        </is>
      </c>
      <c r="AI66" t="inlineStr">
        <is>
          <t>riigi julgeoleku ohustamine kuritegelikel eesmärkidel terroristide, häkkerite, välisriikide ja kurjategijate kübertegevuse tagajärjel</t>
        </is>
      </c>
      <c r="AJ66" s="2" t="inlineStr">
        <is>
          <t>kyberuhka|
verkkouhka</t>
        </is>
      </c>
      <c r="AK66" s="2" t="inlineStr">
        <is>
          <t>3|
3</t>
        </is>
      </c>
      <c r="AL66" s="2" t="inlineStr">
        <is>
          <t xml:space="preserve">preferred|
</t>
        </is>
      </c>
      <c r="AM66" t="inlineStr">
        <is>
          <t>mahdollisesti toteutuva haitallinen tapahtuma tai kehityskulku, joka kohdistuu kybertoimintaympäristöön ja toteutuessaan vaarantaa siitä riippuvaisen toiminnon</t>
        </is>
      </c>
      <c r="AN66" s="2" t="inlineStr">
        <is>
          <t>menace pour la cybersécurité|
menace sur les systèmes informatiques|
menace informatique|
cybermenace</t>
        </is>
      </c>
      <c r="AO66" s="2" t="inlineStr">
        <is>
          <t>3|
3|
3|
3</t>
        </is>
      </c>
      <c r="AP66" s="2" t="inlineStr">
        <is>
          <t xml:space="preserve">|
|
|
</t>
        </is>
      </c>
      <c r="AQ66" t="inlineStr">
        <is>
          <t>risque d'atteinte à des systèmes informatiques par des États, groupes ou personnes animés par des motivations politiques, financières ou idéologiques</t>
        </is>
      </c>
      <c r="AR66" s="2" t="inlineStr">
        <is>
          <t>bagairt chibearshlándála|
cibearbhagairt</t>
        </is>
      </c>
      <c r="AS66" s="2" t="inlineStr">
        <is>
          <t>3|
3</t>
        </is>
      </c>
      <c r="AT66" s="2" t="inlineStr">
        <is>
          <t xml:space="preserve">|
</t>
        </is>
      </c>
      <c r="AU66" t="inlineStr">
        <is>
          <t>bagairt ó sceimhlitheoirí, heacálaithe, stáit eachtranacha agus coirpigh agus iad ag baint úsáide as an idirlíon</t>
        </is>
      </c>
      <c r="AV66" s="2" t="inlineStr">
        <is>
          <t>kibernetička prijetnja|
kiberprijetnja</t>
        </is>
      </c>
      <c r="AW66" s="2" t="inlineStr">
        <is>
          <t>3|
3</t>
        </is>
      </c>
      <c r="AX66" s="2" t="inlineStr">
        <is>
          <t>|
preferred</t>
        </is>
      </c>
      <c r="AY66" t="inlineStr">
        <is>
          <t>svaka moguća okolnost ili događaj koji bi mogli negativno utjecati na mrežne i informacijske sustave, njihove korisnike i uključene osobe</t>
        </is>
      </c>
      <c r="AZ66" s="2" t="inlineStr">
        <is>
          <t>kiberfenyegetés|
kiberveszély|
kiberbiztonsági fenyegetés|
kiberfenyegetettség</t>
        </is>
      </c>
      <c r="BA66" s="2" t="inlineStr">
        <is>
          <t>3|
3|
3|
3</t>
        </is>
      </c>
      <c r="BB66" s="2" t="inlineStr">
        <is>
          <t xml:space="preserve">|
|
|
</t>
        </is>
      </c>
      <c r="BC66" t="inlineStr">
        <is>
          <t>a kiberteret rosszhiszeműen használó terroristáktól, hackerektől, külföldi államoktól és bűnözőktől kiinduló fenyegetés</t>
        </is>
      </c>
      <c r="BD66" s="2" t="inlineStr">
        <is>
          <t>minaccia alla cibersicurezza|
minaccia informatica</t>
        </is>
      </c>
      <c r="BE66" s="2" t="inlineStr">
        <is>
          <t>3|
3</t>
        </is>
      </c>
      <c r="BF66" s="2" t="inlineStr">
        <is>
          <t xml:space="preserve">|
</t>
        </is>
      </c>
      <c r="BG66" t="inlineStr">
        <is>
          <t>minaccia multidimensionale che si concretizza in attacchi non convenzionali, grazie allo sfruttamento delle potenzialità offerte dalle reti e dai sistemi informatici più avanzati nonché in azioni in grado di recare danni agli interessi di un paese o dei suoi cittadini attraverso la violazione delle sue infrastrutture telematiche</t>
        </is>
      </c>
      <c r="BH66" s="2" t="inlineStr">
        <is>
          <t>elektroninės erdvės pavojus|
kibernetinė grėsmė</t>
        </is>
      </c>
      <c r="BI66" s="2" t="inlineStr">
        <is>
          <t>2|
3</t>
        </is>
      </c>
      <c r="BJ66" s="2" t="inlineStr">
        <is>
          <t>|
preferred</t>
        </is>
      </c>
      <c r="BK66" t="inlineStr">
        <is>
          <t>veiksmai kibernetinėje erdvėje, kuriais siekiama sutrikdyti ypatingos svarbos informacinių infrastruktūrų funkcionavimą, nacionaliniam saugumui svarbių valstybės institucijų ir ūkio sektorių veiklą, išgauti valstybės ir tarnybos paslaptį sudarančią ar kitą neviešą informaciją, įvykdyti kitas nusikalstamas veikas ir taip pakenkti valstybės ir jos piliečių saugumui</t>
        </is>
      </c>
      <c r="BL66" s="2" t="inlineStr">
        <is>
          <t>kiberdrošības apdraudējums|
kiberapdraudējums|
kiberdraudi</t>
        </is>
      </c>
      <c r="BM66" s="2" t="inlineStr">
        <is>
          <t>3|
3|
3</t>
        </is>
      </c>
      <c r="BN66" s="2" t="inlineStr">
        <is>
          <t xml:space="preserve">|
|
</t>
        </is>
      </c>
      <c r="BO66" t="inlineStr">
        <is>
          <t>jebkādi iespējami apstākļi, notikums vai darbība, kas varētu radīt bojājumus vai traucējumus vai citādi negatīvi ietekmēt tīklu un informācijas sistēmas, šādu sistēmu lietotājus un citas personas</t>
        </is>
      </c>
      <c r="BP66" s="2" t="inlineStr">
        <is>
          <t>theddida għaċ-ċibersigurtà|
theddida ċibernetika</t>
        </is>
      </c>
      <c r="BQ66" s="2" t="inlineStr">
        <is>
          <t>3|
3</t>
        </is>
      </c>
      <c r="BR66" s="2" t="inlineStr">
        <is>
          <t xml:space="preserve">|
</t>
        </is>
      </c>
      <c r="BS66" t="inlineStr">
        <is>
          <t>theddida għas-sigurtà ċibernetika kkawżata minn terroristi, hackers, stati barranin u persuni li jużaw mezzi ċibernetiċi dolożament, eż. is-serq ta' &lt;i&gt;data &lt;/i&gt;sensittiva bħal proprjetà intellettwali u proġetti ta' riċerka u żvilupp u l-installazzjoni ta' software doluż li jfixkel u jikkawża dannu lill-infrastrutturi ċibernetiċi</t>
        </is>
      </c>
      <c r="BT66" s="2" t="inlineStr">
        <is>
          <t>cyberdreiging|
virtuele dreiging</t>
        </is>
      </c>
      <c r="BU66" s="2" t="inlineStr">
        <is>
          <t>3|
3</t>
        </is>
      </c>
      <c r="BV66" s="2" t="inlineStr">
        <is>
          <t xml:space="preserve">|
</t>
        </is>
      </c>
      <c r="BW66" t="inlineStr">
        <is>
          <t>het risico dat uitgaat van malafide ICT-praktijken via het internet</t>
        </is>
      </c>
      <c r="BX66" s="2" t="inlineStr">
        <is>
          <t>zagrożenie cyberbezpieczeństwa|
zagrożenie sieciowe|
cyberzagrożenie</t>
        </is>
      </c>
      <c r="BY66" s="2" t="inlineStr">
        <is>
          <t>3|
3|
3</t>
        </is>
      </c>
      <c r="BZ66" s="2" t="inlineStr">
        <is>
          <t xml:space="preserve">preferred|
|
</t>
        </is>
      </c>
      <c r="CA66" t="inlineStr">
        <is>
          <t>zagrożenie, które obejmuje m.in.: 
&lt;br&gt;-włamanie do systemu (przejęcie konta administratora lub użytkownika), 
&lt;br&gt;-utratę poufności informacji, określoną odpowiednią klauzulą tajności, 
&lt;br&gt;-utratę integralności informacji (nielegalna modyfikacja danych), 
&lt;br&gt;-utratę autentyczności informacji, 
&lt;br&gt;-utratę dostępności usług systemu i informacji, 
&lt;br&gt;-podszywanie się pod innego użytkownika</t>
        </is>
      </c>
      <c r="CB66" s="2" t="inlineStr">
        <is>
          <t>ciberameaça</t>
        </is>
      </c>
      <c r="CC66" s="2" t="inlineStr">
        <is>
          <t>3</t>
        </is>
      </c>
      <c r="CD66" s="2" t="inlineStr">
        <is>
          <t/>
        </is>
      </c>
      <c r="CE66" t="inlineStr">
        <is>
          <t>Risco decorrente da utilização do ciberespaço para a prática de atos ilícitos, nomeadamente a fraude documental e o roubo de identidade, o branqueamento de capitais, exploração ilícita e perturbação das infraestruturas de sistemas interligados, radicalização política e ideológica, recrutamento, financiamento, e planeamento de atentados e espionagem com recurso a meios eletrónicos.</t>
        </is>
      </c>
      <c r="CF66" s="2" t="inlineStr">
        <is>
          <t>amenințare cibernetică|
amenințare la adresa securității cibernetice</t>
        </is>
      </c>
      <c r="CG66" s="2" t="inlineStr">
        <is>
          <t>3|
3</t>
        </is>
      </c>
      <c r="CH66" s="2" t="inlineStr">
        <is>
          <t xml:space="preserve">|
</t>
        </is>
      </c>
      <c r="CI66" t="inlineStr">
        <is>
          <t>orice circumstanță sau eveniment care constituie un pericol potențial la adresa securității cibernetice</t>
        </is>
      </c>
      <c r="CJ66" s="2" t="inlineStr">
        <is>
          <t>kybernetická hrozba|
kybernetickobezpečnostná hrozba|
počítačová hrozba</t>
        </is>
      </c>
      <c r="CK66" s="2" t="inlineStr">
        <is>
          <t>3|
3|
3</t>
        </is>
      </c>
      <c r="CL66" s="2" t="inlineStr">
        <is>
          <t xml:space="preserve">|
|
</t>
        </is>
      </c>
      <c r="CM66" t="inlineStr">
        <is>
          <t>každá potenciálna okolnosť, udalosť alebo činnosť, ktorá by mohla poškodiť, narušiť alebo inak negatívne ovplyvniť siete a informačné systémy, užívateľov takýchto systémov a iné osoby</t>
        </is>
      </c>
      <c r="CN66" s="2" t="inlineStr">
        <is>
          <t>kibernetska grožnja</t>
        </is>
      </c>
      <c r="CO66" s="2" t="inlineStr">
        <is>
          <t>3</t>
        </is>
      </c>
      <c r="CP66" s="2" t="inlineStr">
        <is>
          <t/>
        </is>
      </c>
      <c r="CQ66" t="inlineStr">
        <is>
          <t>okoliščina, dogodek ali dejanje s škodljivim učinkom na omrežja, informacijske sisteme, njihove uporabnike in druge osebe</t>
        </is>
      </c>
      <c r="CR66" s="2" t="inlineStr">
        <is>
          <t>cyberhot|
it-hot|
cybersäkerhetshot</t>
        </is>
      </c>
      <c r="CS66" s="2" t="inlineStr">
        <is>
          <t>3|
3|
3</t>
        </is>
      </c>
      <c r="CT66" s="2" t="inlineStr">
        <is>
          <t xml:space="preserve">|
|
</t>
        </is>
      </c>
      <c r="CU66" t="inlineStr">
        <is>
          <t/>
        </is>
      </c>
    </row>
    <row r="67">
      <c r="A67" s="1" t="str">
        <f>HYPERLINK("https://iate.europa.eu/entry/result/2155830/all", "2155830")</f>
        <v>2155830</v>
      </c>
      <c r="B67" t="inlineStr">
        <is>
          <t>PRODUCTION, TECHNOLOGY AND RESEARCH;INDUSTRY</t>
        </is>
      </c>
      <c r="C67" t="inlineStr">
        <is>
          <t>PRODUCTION, TECHNOLOGY AND RESEARCH|technology and technical regulations|technology|choice of technology|clean technology;INDUSTRY|chemistry</t>
        </is>
      </c>
      <c r="D67" s="2" t="inlineStr">
        <is>
          <t>циклично химическо изгаряне</t>
        </is>
      </c>
      <c r="E67" s="2" t="inlineStr">
        <is>
          <t>3</t>
        </is>
      </c>
      <c r="F67" s="2" t="inlineStr">
        <is>
          <t/>
        </is>
      </c>
      <c r="G67" t="inlineStr">
        <is>
          <t/>
        </is>
      </c>
      <c r="H67" s="2" t="inlineStr">
        <is>
          <t>spalování v chemické smyčce|
CLC|
proces tzv. chemických smyček</t>
        </is>
      </c>
      <c r="I67" s="2" t="inlineStr">
        <is>
          <t>3|
3|
2</t>
        </is>
      </c>
      <c r="J67" s="2" t="inlineStr">
        <is>
          <t xml:space="preserve">|
|
</t>
        </is>
      </c>
      <c r="K67" t="inlineStr">
        <is>
          <t>proces spalování
s možností separace CO&lt;sub&gt;2&lt;/sub&gt;, při kterém dojde k odloučení O&lt;sub&gt;2 &lt;/sub&gt;z oxidu kovu, jež je použit jako nositel kyslíku, čímž nedochází ke
kontaktu paliva se vzduchem a nevznikají oxidy dusíku</t>
        </is>
      </c>
      <c r="L67" s="2" t="inlineStr">
        <is>
          <t>CLC|
kemisk looping forbrænding</t>
        </is>
      </c>
      <c r="M67" s="2" t="inlineStr">
        <is>
          <t>3|
3</t>
        </is>
      </c>
      <c r="N67" s="2" t="inlineStr">
        <is>
          <t xml:space="preserve">|
</t>
        </is>
      </c>
      <c r="O67" t="inlineStr">
        <is>
          <t>energiomdannelsesteknologi, der opfanger CO&lt;sub&gt;2&lt;/sub&gt; gennem en forbrændingsproces, hvor brændslet oxideres uden direkte kontakt mellem brændsel og luftens ilt. Den opfangede CO&lt;sub&gt;2&lt;/sub&gt; kan derefter lagres</t>
        </is>
      </c>
      <c r="P67" s="2" t="inlineStr">
        <is>
          <t>CLC-Prozess</t>
        </is>
      </c>
      <c r="Q67" s="2" t="inlineStr">
        <is>
          <t>3</t>
        </is>
      </c>
      <c r="R67" s="2" t="inlineStr">
        <is>
          <t/>
        </is>
      </c>
      <c r="S67" t="inlineStr">
        <is>
          <t>indirektes Verbrennungsverfahren, bei dem als Emissionen nur Wasser und Kohlendioxid (CO2) entstehen</t>
        </is>
      </c>
      <c r="T67" s="2" t="inlineStr">
        <is>
          <t>καύση χημικής ανακύκλωσης</t>
        </is>
      </c>
      <c r="U67" s="2" t="inlineStr">
        <is>
          <t>3</t>
        </is>
      </c>
      <c r="V67" s="2" t="inlineStr">
        <is>
          <t/>
        </is>
      </c>
      <c r="W67" t="inlineStr">
        <is>
          <t>τρόπος καύσης για παραγωγή ενέργειας, κατά τον οποίο δεν χρησιμοποιείται οξυγόνο ως αέριο καύσης αλλά οξείδιο μετάλλου</t>
        </is>
      </c>
      <c r="X67" s="2" t="inlineStr">
        <is>
          <t>CLC|
chemical looping combustion</t>
        </is>
      </c>
      <c r="Y67" s="2" t="inlineStr">
        <is>
          <t>3|
3</t>
        </is>
      </c>
      <c r="Z67" s="2" t="inlineStr">
        <is>
          <t xml:space="preserve">|
</t>
        </is>
      </c>
      <c r="AA67" t="inlineStr">
        <is>
          <t>thermal fuel conversion technology
with inherent CO2 capture, where the core of the process is the particulate
solid oxygen carrier, typically a metal oxide, which permits fuel oxidation
without direct contact between the fuel itself and the oxygen contained in the
air</t>
        </is>
      </c>
      <c r="AB67" t="inlineStr">
        <is>
          <t/>
        </is>
      </c>
      <c r="AC67" t="inlineStr">
        <is>
          <t/>
        </is>
      </c>
      <c r="AD67" t="inlineStr">
        <is>
          <t/>
        </is>
      </c>
      <c r="AE67" t="inlineStr">
        <is>
          <t/>
        </is>
      </c>
      <c r="AF67" t="inlineStr">
        <is>
          <t/>
        </is>
      </c>
      <c r="AG67" t="inlineStr">
        <is>
          <t/>
        </is>
      </c>
      <c r="AH67" t="inlineStr">
        <is>
          <t/>
        </is>
      </c>
      <c r="AI67" t="inlineStr">
        <is>
          <t/>
        </is>
      </c>
      <c r="AJ67" t="inlineStr">
        <is>
          <t/>
        </is>
      </c>
      <c r="AK67" t="inlineStr">
        <is>
          <t/>
        </is>
      </c>
      <c r="AL67" t="inlineStr">
        <is>
          <t/>
        </is>
      </c>
      <c r="AM67" t="inlineStr">
        <is>
          <t/>
        </is>
      </c>
      <c r="AN67" s="2" t="inlineStr">
        <is>
          <t>combustion en boucle chimique|
anaérocombustion</t>
        </is>
      </c>
      <c r="AO67" s="2" t="inlineStr">
        <is>
          <t>3|
3</t>
        </is>
      </c>
      <c r="AP67" s="2" t="inlineStr">
        <is>
          <t xml:space="preserve">|
</t>
        </is>
      </c>
      <c r="AQ67" t="inlineStr">
        <is>
          <t>procédé de combustion pour la production d'énergie, dans lequel on utilise comme comburant, à la place de l'air, un oxyde métallique régénéré périodiquement</t>
        </is>
      </c>
      <c r="AR67" t="inlineStr">
        <is>
          <t/>
        </is>
      </c>
      <c r="AS67" t="inlineStr">
        <is>
          <t/>
        </is>
      </c>
      <c r="AT67" t="inlineStr">
        <is>
          <t/>
        </is>
      </c>
      <c r="AU67" t="inlineStr">
        <is>
          <t/>
        </is>
      </c>
      <c r="AV67" t="inlineStr">
        <is>
          <t/>
        </is>
      </c>
      <c r="AW67" t="inlineStr">
        <is>
          <t/>
        </is>
      </c>
      <c r="AX67" t="inlineStr">
        <is>
          <t/>
        </is>
      </c>
      <c r="AY67" t="inlineStr">
        <is>
          <t/>
        </is>
      </c>
      <c r="AZ67" t="inlineStr">
        <is>
          <t/>
        </is>
      </c>
      <c r="BA67" t="inlineStr">
        <is>
          <t/>
        </is>
      </c>
      <c r="BB67" t="inlineStr">
        <is>
          <t/>
        </is>
      </c>
      <c r="BC67" t="inlineStr">
        <is>
          <t/>
        </is>
      </c>
      <c r="BD67" s="2" t="inlineStr">
        <is>
          <t>CLC|
combustione chimica ad anello|
combustione in ciclo chimico</t>
        </is>
      </c>
      <c r="BE67" s="2" t="inlineStr">
        <is>
          <t>3|
3|
3</t>
        </is>
      </c>
      <c r="BF67" s="2" t="inlineStr">
        <is>
          <t xml:space="preserve">|
|
</t>
        </is>
      </c>
      <c r="BG67" t="inlineStr">
        <is>
          <t>tecnica di combustione con separazione intrinseca di CO2 in cui l’ossigeno viene trasferito attraverso un carrier dall’aria al combustibile evitando il contatto diretto tra combustibile ed aria. Il principale vantaggio di questa tecnica consiste nel fatto che, dopo aver condensato l’acqua, senza ulteriore spesa energetica si ottiene una corrente quasi pura di CO2. Più specificamente, la separazione si ottiene facendo avvenire il processo in due reattori separati, il reattore di ossidazione del carrier (air reactor) e il reattore di combustione (fuel reactor) rispettivamente, utilizzando un carrier di ossigeno, generalmente un ossido metallico, circolante tra i due reattori</t>
        </is>
      </c>
      <c r="BH67" s="2" t="inlineStr">
        <is>
          <t>cheminis deginimas|
cheminės cirkuliacijos degimas</t>
        </is>
      </c>
      <c r="BI67" s="2" t="inlineStr">
        <is>
          <t>3|
3</t>
        </is>
      </c>
      <c r="BJ67" s="2" t="inlineStr">
        <is>
          <t xml:space="preserve">|
</t>
        </is>
      </c>
      <c r="BK67" t="inlineStr">
        <is>
          <t>energijos gamybai naudojamas degimo procesas, kuriame degimui palaikyti vietoj oro naudojamas periodiškai regeneruojamas metalo oksidas</t>
        </is>
      </c>
      <c r="BL67" t="inlineStr">
        <is>
          <t/>
        </is>
      </c>
      <c r="BM67" t="inlineStr">
        <is>
          <t/>
        </is>
      </c>
      <c r="BN67" t="inlineStr">
        <is>
          <t/>
        </is>
      </c>
      <c r="BO67" t="inlineStr">
        <is>
          <t/>
        </is>
      </c>
      <c r="BP67" s="2" t="inlineStr">
        <is>
          <t>kombustjoni “chemical looping”</t>
        </is>
      </c>
      <c r="BQ67" s="2" t="inlineStr">
        <is>
          <t>3</t>
        </is>
      </c>
      <c r="BR67" s="2" t="inlineStr">
        <is>
          <t/>
        </is>
      </c>
      <c r="BS67" t="inlineStr">
        <is>
          <t>teknoloġija ta' konverżjoni tal- fjuwil termali bi &lt;a href="https://iate.europa.eu/entry/result/2206053/all" target="_blank"&gt;qbid ta' CO2&lt;/a&gt; inerenti, fejn il-qalba tal-proċess hija l-vettur tal-partikolat tal-ossiġnu solidu, tipikament ossidu tal-metall, li jippermetti fjuwil b'ossidu mingħajr kuntatt dirett bejn il-fjuwil innifsu u l-ossiġnu fl-arja</t>
        </is>
      </c>
      <c r="BT67" t="inlineStr">
        <is>
          <t/>
        </is>
      </c>
      <c r="BU67" t="inlineStr">
        <is>
          <t/>
        </is>
      </c>
      <c r="BV67" t="inlineStr">
        <is>
          <t/>
        </is>
      </c>
      <c r="BW67" t="inlineStr">
        <is>
          <t/>
        </is>
      </c>
      <c r="BX67" t="inlineStr">
        <is>
          <t/>
        </is>
      </c>
      <c r="BY67" t="inlineStr">
        <is>
          <t/>
        </is>
      </c>
      <c r="BZ67" t="inlineStr">
        <is>
          <t/>
        </is>
      </c>
      <c r="CA67" t="inlineStr">
        <is>
          <t/>
        </is>
      </c>
      <c r="CB67" t="inlineStr">
        <is>
          <t/>
        </is>
      </c>
      <c r="CC67" t="inlineStr">
        <is>
          <t/>
        </is>
      </c>
      <c r="CD67" t="inlineStr">
        <is>
          <t/>
        </is>
      </c>
      <c r="CE67" t="inlineStr">
        <is>
          <t/>
        </is>
      </c>
      <c r="CF67" s="2" t="inlineStr">
        <is>
          <t>ardere în buclă chimică</t>
        </is>
      </c>
      <c r="CG67" s="2" t="inlineStr">
        <is>
          <t>3</t>
        </is>
      </c>
      <c r="CH67" s="2" t="inlineStr">
        <is>
          <t/>
        </is>
      </c>
      <c r="CI67" t="inlineStr">
        <is>
          <t/>
        </is>
      </c>
      <c r="CJ67" t="inlineStr">
        <is>
          <t/>
        </is>
      </c>
      <c r="CK67" t="inlineStr">
        <is>
          <t/>
        </is>
      </c>
      <c r="CL67" t="inlineStr">
        <is>
          <t/>
        </is>
      </c>
      <c r="CM67" t="inlineStr">
        <is>
          <t/>
        </is>
      </c>
      <c r="CN67" s="2" t="inlineStr">
        <is>
          <t>CLC|
zgorevanje v kemijski zanki</t>
        </is>
      </c>
      <c r="CO67" s="2" t="inlineStr">
        <is>
          <t>3|
3</t>
        </is>
      </c>
      <c r="CP67" s="2" t="inlineStr">
        <is>
          <t xml:space="preserve">|
</t>
        </is>
      </c>
      <c r="CQ67" t="inlineStr">
        <is>
          <t/>
        </is>
      </c>
      <c r="CR67" s="2" t="inlineStr">
        <is>
          <t>tvåstegsförbränning</t>
        </is>
      </c>
      <c r="CS67" s="2" t="inlineStr">
        <is>
          <t>3</t>
        </is>
      </c>
      <c r="CT67" s="2" t="inlineStr">
        <is>
          <t/>
        </is>
      </c>
      <c r="CU67" t="inlineStr">
        <is>
          <t>förbränningsprocess där en fast syrebärare, vanligtvis en metalloxid, används för att överföra syre från luft till ett
gasformigt bränsle, där bränslet oxideras utan direktkontakt med syret i luften
och där koldioxid avskiljs</t>
        </is>
      </c>
    </row>
    <row r="68">
      <c r="A68" s="1" t="str">
        <f>HYPERLINK("https://iate.europa.eu/entry/result/1422155/all", "1422155")</f>
        <v>1422155</v>
      </c>
      <c r="B68" t="inlineStr">
        <is>
          <t>INDUSTRY</t>
        </is>
      </c>
      <c r="C68" t="inlineStr">
        <is>
          <t>INDUSTRY|industrial structures and policy|industrial structures;INDUSTRY|iron, steel and other metal industries</t>
        </is>
      </c>
      <c r="D68" s="2" t="inlineStr">
        <is>
          <t>калцинатор</t>
        </is>
      </c>
      <c r="E68" s="2" t="inlineStr">
        <is>
          <t>3</t>
        </is>
      </c>
      <c r="F68" s="2" t="inlineStr">
        <is>
          <t/>
        </is>
      </c>
      <c r="G68" t="inlineStr">
        <is>
          <t/>
        </is>
      </c>
      <c r="H68" s="2" t="inlineStr">
        <is>
          <t>kalcinátor|
kalcinační pec</t>
        </is>
      </c>
      <c r="I68" s="2" t="inlineStr">
        <is>
          <t>3|
2</t>
        </is>
      </c>
      <c r="J68" s="2" t="inlineStr">
        <is>
          <t xml:space="preserve">preferred|
</t>
        </is>
      </c>
      <c r="K68" t="inlineStr">
        <is>
          <t>přímo nebo nepřímo
vyhřívaná pec, v níž probíhá zpracování procesem &lt;a href="https://iate.europa.eu/entry/result/150942/cs" target="_blank"&gt;kalcinace&lt;/a&gt; v řízeném prostředí při teplotách od 500 do 1150°C</t>
        </is>
      </c>
      <c r="L68" s="2" t="inlineStr">
        <is>
          <t>sinterovn|
sintringsovn</t>
        </is>
      </c>
      <c r="M68" s="2" t="inlineStr">
        <is>
          <t>3|
3</t>
        </is>
      </c>
      <c r="N68" s="2" t="inlineStr">
        <is>
          <t xml:space="preserve">|
</t>
        </is>
      </c>
      <c r="O68" t="inlineStr">
        <is>
          <t>ovn, hvor materialer i pulverform omdannes til en fast masse under ophedning og evt. påvirkning af tryk, og som formes under processen</t>
        </is>
      </c>
      <c r="P68" s="2" t="inlineStr">
        <is>
          <t>Kal­zi­nier­ofen|
Kalzinierungsofen|
Calcinierofen</t>
        </is>
      </c>
      <c r="Q68" s="2" t="inlineStr">
        <is>
          <t>3|
3|
3</t>
        </is>
      </c>
      <c r="R68" s="2" t="inlineStr">
        <is>
          <t xml:space="preserve">|
|
</t>
        </is>
      </c>
      <c r="S68" t="inlineStr">
        <is>
          <t>Ofen zur Kalzinierung eines Materials, d.h. zum Erhitzen bzw. Brennen eines Materials mit dem Ziel, dieses zu entwässern, zu verfärben oder zu zersetzen</t>
        </is>
      </c>
      <c r="T68" s="2" t="inlineStr">
        <is>
          <t>κλίβανος πυρώσεως|
κάμινος ασβεστοποιήσεως</t>
        </is>
      </c>
      <c r="U68" s="2" t="inlineStr">
        <is>
          <t>3|
3</t>
        </is>
      </c>
      <c r="V68" s="2" t="inlineStr">
        <is>
          <t xml:space="preserve">|
</t>
        </is>
      </c>
      <c r="W68" t="inlineStr">
        <is>
          <t/>
        </is>
      </c>
      <c r="X68" s="2" t="inlineStr">
        <is>
          <t>calcining kiln|
calciner</t>
        </is>
      </c>
      <c r="Y68" s="2" t="inlineStr">
        <is>
          <t>3|
3</t>
        </is>
      </c>
      <c r="Z68" s="2" t="inlineStr">
        <is>
          <t xml:space="preserve">|
</t>
        </is>
      </c>
      <c r="AA68" t="inlineStr">
        <is>
          <t>directly or indirectly heated
furnace where processing is carried out by calcination in a controlled
atmosphere at the required temperature of approx. 500 - 1 150&lt;sup&gt;o&lt;/sup&gt; C</t>
        </is>
      </c>
      <c r="AB68" s="2" t="inlineStr">
        <is>
          <t>horno de calcinación</t>
        </is>
      </c>
      <c r="AC68" s="2" t="inlineStr">
        <is>
          <t>3</t>
        </is>
      </c>
      <c r="AD68" s="2" t="inlineStr">
        <is>
          <t/>
        </is>
      </c>
      <c r="AE68" t="inlineStr">
        <is>
          <t/>
        </is>
      </c>
      <c r="AF68" t="inlineStr">
        <is>
          <t/>
        </is>
      </c>
      <c r="AG68" t="inlineStr">
        <is>
          <t/>
        </is>
      </c>
      <c r="AH68" t="inlineStr">
        <is>
          <t/>
        </is>
      </c>
      <c r="AI68" t="inlineStr">
        <is>
          <t/>
        </is>
      </c>
      <c r="AJ68" t="inlineStr">
        <is>
          <t/>
        </is>
      </c>
      <c r="AK68" t="inlineStr">
        <is>
          <t/>
        </is>
      </c>
      <c r="AL68" t="inlineStr">
        <is>
          <t/>
        </is>
      </c>
      <c r="AM68" t="inlineStr">
        <is>
          <t/>
        </is>
      </c>
      <c r="AN68" s="2" t="inlineStr">
        <is>
          <t>calcinateur|
four de cuisson|
four à calciner|
four de calcination</t>
        </is>
      </c>
      <c r="AO68" s="2" t="inlineStr">
        <is>
          <t>3|
3|
3|
3</t>
        </is>
      </c>
      <c r="AP68" s="2" t="inlineStr">
        <is>
          <t xml:space="preserve">|
|
|
</t>
        </is>
      </c>
      <c r="AQ68" t="inlineStr">
        <is>
          <t>four qui sert à chauffer des substances, à très haute température (environ 500 à 1150 degrés) et en présence d'air ou d'oxygène limité, afin de les décomposer ou d'obtenir des réactions chimiques</t>
        </is>
      </c>
      <c r="AR68" t="inlineStr">
        <is>
          <t/>
        </is>
      </c>
      <c r="AS68" t="inlineStr">
        <is>
          <t/>
        </is>
      </c>
      <c r="AT68" t="inlineStr">
        <is>
          <t/>
        </is>
      </c>
      <c r="AU68" t="inlineStr">
        <is>
          <t/>
        </is>
      </c>
      <c r="AV68" t="inlineStr">
        <is>
          <t/>
        </is>
      </c>
      <c r="AW68" t="inlineStr">
        <is>
          <t/>
        </is>
      </c>
      <c r="AX68" t="inlineStr">
        <is>
          <t/>
        </is>
      </c>
      <c r="AY68" t="inlineStr">
        <is>
          <t/>
        </is>
      </c>
      <c r="AZ68" t="inlineStr">
        <is>
          <t/>
        </is>
      </c>
      <c r="BA68" t="inlineStr">
        <is>
          <t/>
        </is>
      </c>
      <c r="BB68" t="inlineStr">
        <is>
          <t/>
        </is>
      </c>
      <c r="BC68" t="inlineStr">
        <is>
          <t/>
        </is>
      </c>
      <c r="BD68" s="2" t="inlineStr">
        <is>
          <t>forno di calcinazione|
calcinatore</t>
        </is>
      </c>
      <c r="BE68" s="2" t="inlineStr">
        <is>
          <t>3|
3</t>
        </is>
      </c>
      <c r="BF68" s="2" t="inlineStr">
        <is>
          <t xml:space="preserve">|
</t>
        </is>
      </c>
      <c r="BG68" t="inlineStr">
        <is>
          <t>forno destinato a riscaldare una sostanza solida ad alte temperature (500 - 1150&lt;sup&gt;o&lt;/sup&gt; C) per disidratarla o decomporla</t>
        </is>
      </c>
      <c r="BH68" s="2" t="inlineStr">
        <is>
          <t>kalcinavimo įrenginys|
kalcinavimo krosnis</t>
        </is>
      </c>
      <c r="BI68" s="2" t="inlineStr">
        <is>
          <t>3|
3</t>
        </is>
      </c>
      <c r="BJ68" s="2" t="inlineStr">
        <is>
          <t xml:space="preserve">|
</t>
        </is>
      </c>
      <c r="BK68" t="inlineStr">
        <is>
          <t>tiesiogiai arba netiesiogiai kaitinama krosnis, kurioje kontroliuojamoje atmosferoje ir reikiamoje temperatūroje (550–1 150 °C) perdirbama kalcinavimo būdu</t>
        </is>
      </c>
      <c r="BL68" s="2" t="inlineStr">
        <is>
          <t>kalcinētājs|
kalcinēšanas krāsns</t>
        </is>
      </c>
      <c r="BM68" s="2" t="inlineStr">
        <is>
          <t>3|
3</t>
        </is>
      </c>
      <c r="BN68" s="2" t="inlineStr">
        <is>
          <t xml:space="preserve">|
</t>
        </is>
      </c>
      <c r="BO68" t="inlineStr">
        <is>
          <t>krāsns, ar kuru veic kalcinācijas procesu, proti, materiālu atbrīvo no gaistošām vielām, piem., ūdens vai ogļskābās gāzes</t>
        </is>
      </c>
      <c r="BP68" s="2" t="inlineStr">
        <is>
          <t>kalkara|
kalkara tal-ġir</t>
        </is>
      </c>
      <c r="BQ68" s="2" t="inlineStr">
        <is>
          <t>3|
3</t>
        </is>
      </c>
      <c r="BR68" s="2" t="inlineStr">
        <is>
          <t xml:space="preserve">|
</t>
        </is>
      </c>
      <c r="BS68" t="inlineStr">
        <is>
          <t>forn imsaħħan direttament jew indirettament fejn l-ipproċessar jitwettaq permezz tal-kalċinazzjoni f'atmosfera kkontrollata fit-temperatura meħtieġa</t>
        </is>
      </c>
      <c r="BT68" s="2" t="inlineStr">
        <is>
          <t>calcineeroven|
roostoven</t>
        </is>
      </c>
      <c r="BU68" s="2" t="inlineStr">
        <is>
          <t>3|
3</t>
        </is>
      </c>
      <c r="BV68" s="2" t="inlineStr">
        <is>
          <t xml:space="preserve">|
</t>
        </is>
      </c>
      <c r="BW68" t="inlineStr">
        <is>
          <t/>
        </is>
      </c>
      <c r="BX68" t="inlineStr">
        <is>
          <t/>
        </is>
      </c>
      <c r="BY68" t="inlineStr">
        <is>
          <t/>
        </is>
      </c>
      <c r="BZ68" t="inlineStr">
        <is>
          <t/>
        </is>
      </c>
      <c r="CA68" t="inlineStr">
        <is>
          <t/>
        </is>
      </c>
      <c r="CB68" s="2" t="inlineStr">
        <is>
          <t>forno de cozimento|
forno de calcinação</t>
        </is>
      </c>
      <c r="CC68" s="2" t="inlineStr">
        <is>
          <t>3|
3</t>
        </is>
      </c>
      <c r="CD68" s="2" t="inlineStr">
        <is>
          <t xml:space="preserve">|
</t>
        </is>
      </c>
      <c r="CE68" t="inlineStr">
        <is>
          <t/>
        </is>
      </c>
      <c r="CF68" s="2" t="inlineStr">
        <is>
          <t>cuptor de calcinare</t>
        </is>
      </c>
      <c r="CG68" s="2" t="inlineStr">
        <is>
          <t>3</t>
        </is>
      </c>
      <c r="CH68" s="2" t="inlineStr">
        <is>
          <t/>
        </is>
      </c>
      <c r="CI68" t="inlineStr">
        <is>
          <t/>
        </is>
      </c>
      <c r="CJ68" t="inlineStr">
        <is>
          <t/>
        </is>
      </c>
      <c r="CK68" t="inlineStr">
        <is>
          <t/>
        </is>
      </c>
      <c r="CL68" t="inlineStr">
        <is>
          <t/>
        </is>
      </c>
      <c r="CM68" t="inlineStr">
        <is>
          <t/>
        </is>
      </c>
      <c r="CN68" s="2" t="inlineStr">
        <is>
          <t>žgalna peč|
peč za kalcinacijo</t>
        </is>
      </c>
      <c r="CO68" s="2" t="inlineStr">
        <is>
          <t>3|
3</t>
        </is>
      </c>
      <c r="CP68" s="2" t="inlineStr">
        <is>
          <t xml:space="preserve">|
</t>
        </is>
      </c>
      <c r="CQ68" t="inlineStr">
        <is>
          <t>ogrevana peč za visokotemperaturno obdelavo (550–1150 °C ali 1000–2100 °F) v nadzorovani atmosferi, ki jo izvaja &lt;i&gt;kalcinator&lt;/i&gt; (vrteči jekleni valj v peči)</t>
        </is>
      </c>
      <c r="CR68" s="2" t="inlineStr">
        <is>
          <t>rostugn|
kalcineringsugn</t>
        </is>
      </c>
      <c r="CS68" s="2" t="inlineStr">
        <is>
          <t>2|
3</t>
        </is>
      </c>
      <c r="CT68" s="2" t="inlineStr">
        <is>
          <t xml:space="preserve">|
</t>
        </is>
      </c>
      <c r="CU68" t="inlineStr">
        <is>
          <t>ugn för sönderdelning av fasta ämnen genom kraftig upphettning (kalcinering)</t>
        </is>
      </c>
    </row>
    <row r="69">
      <c r="A69" s="1" t="str">
        <f>HYPERLINK("https://iate.europa.eu/entry/result/3628682/all", "3628682")</f>
        <v>3628682</v>
      </c>
      <c r="B69" t="inlineStr">
        <is>
          <t>FINANCE</t>
        </is>
      </c>
      <c r="C69" t="inlineStr">
        <is>
          <t>FINANCE|financial institutions and credit</t>
        </is>
      </c>
      <c r="D69" t="inlineStr">
        <is>
          <t/>
        </is>
      </c>
      <c r="E69" t="inlineStr">
        <is>
          <t/>
        </is>
      </c>
      <c r="F69" t="inlineStr">
        <is>
          <t/>
        </is>
      </c>
      <c r="G69" t="inlineStr">
        <is>
          <t/>
        </is>
      </c>
      <c r="H69" t="inlineStr">
        <is>
          <t/>
        </is>
      </c>
      <c r="I69" t="inlineStr">
        <is>
          <t/>
        </is>
      </c>
      <c r="J69" t="inlineStr">
        <is>
          <t/>
        </is>
      </c>
      <c r="K69" t="inlineStr">
        <is>
          <t/>
        </is>
      </c>
      <c r="L69" t="inlineStr">
        <is>
          <t/>
        </is>
      </c>
      <c r="M69" t="inlineStr">
        <is>
          <t/>
        </is>
      </c>
      <c r="N69" t="inlineStr">
        <is>
          <t/>
        </is>
      </c>
      <c r="O69" t="inlineStr">
        <is>
          <t/>
        </is>
      </c>
      <c r="P69" s="2" t="inlineStr">
        <is>
          <t>Administrator eines kritischen Referenzwerts</t>
        </is>
      </c>
      <c r="Q69" s="2" t="inlineStr">
        <is>
          <t>3</t>
        </is>
      </c>
      <c r="R69" s="2" t="inlineStr">
        <is>
          <t/>
        </is>
      </c>
      <c r="S69" t="inlineStr">
        <is>
          <t/>
        </is>
      </c>
      <c r="T69" t="inlineStr">
        <is>
          <t/>
        </is>
      </c>
      <c r="U69" t="inlineStr">
        <is>
          <t/>
        </is>
      </c>
      <c r="V69" t="inlineStr">
        <is>
          <t/>
        </is>
      </c>
      <c r="W69" t="inlineStr">
        <is>
          <t/>
        </is>
      </c>
      <c r="X69" s="2" t="inlineStr">
        <is>
          <t>critical benchmark administrator|
administrator of critical benchmarks|
administrator of a critical benchmark</t>
        </is>
      </c>
      <c r="Y69" s="2" t="inlineStr">
        <is>
          <t>3|
3|
3</t>
        </is>
      </c>
      <c r="Z69" s="2" t="inlineStr">
        <is>
          <t xml:space="preserve">|
|
</t>
        </is>
      </c>
      <c r="AA69" t="inlineStr">
        <is>
          <t>person responsible for the administration of one or more &lt;a target="_blank"&gt;‘&lt;/a&gt;&lt;i&gt;critical benchmarks&lt;/i&gt;&lt;a target="_blank"&gt;’&lt;/a&gt; as defined in Article 20(1) of
Regulation (EU) 2016/1011</t>
        </is>
      </c>
      <c r="AB69" t="inlineStr">
        <is>
          <t/>
        </is>
      </c>
      <c r="AC69" t="inlineStr">
        <is>
          <t/>
        </is>
      </c>
      <c r="AD69" t="inlineStr">
        <is>
          <t/>
        </is>
      </c>
      <c r="AE69" t="inlineStr">
        <is>
          <t/>
        </is>
      </c>
      <c r="AF69" s="2" t="inlineStr">
        <is>
          <t>kriitilise tähtsusega võrdlusaluste haldur</t>
        </is>
      </c>
      <c r="AG69" s="2" t="inlineStr">
        <is>
          <t>3</t>
        </is>
      </c>
      <c r="AH69" s="2" t="inlineStr">
        <is>
          <t/>
        </is>
      </c>
      <c r="AI69" t="inlineStr">
        <is>
          <t>füüsiline või juriidiline isik, kes kontrollib määruse
(EL) 2016/1011 artikli 20 lõikes 1 määratletud võrdlusaluste
väljaandmist</t>
        </is>
      </c>
      <c r="AJ69" t="inlineStr">
        <is>
          <t/>
        </is>
      </c>
      <c r="AK69" t="inlineStr">
        <is>
          <t/>
        </is>
      </c>
      <c r="AL69" t="inlineStr">
        <is>
          <t/>
        </is>
      </c>
      <c r="AM69" t="inlineStr">
        <is>
          <t/>
        </is>
      </c>
      <c r="AN69" s="2" t="inlineStr">
        <is>
          <t>administrateur des indices de référence d’importance critique</t>
        </is>
      </c>
      <c r="AO69" s="2" t="inlineStr">
        <is>
          <t>2</t>
        </is>
      </c>
      <c r="AP69" s="2" t="inlineStr">
        <is>
          <t/>
        </is>
      </c>
      <c r="AQ69" t="inlineStr">
        <is>
          <t>administrateur d’&lt;i&gt;indices de référence d’importance critique&lt;/i&gt; au sens de l’article 20, point 1), du &lt;a href="https://eur-lex.europa.eu/legal-content/FR/TXT/?uri=CELEX:02016R1011-20220101" target="_blank"&gt;Règlement (UE) 2016/1011 concernant les indices utilisés comme indices de référence dans le cadre d'instruments et de contrats financiers ou pour mesurer la performance de fonds d'investissement&lt;/a&gt;</t>
        </is>
      </c>
      <c r="AR69" t="inlineStr">
        <is>
          <t/>
        </is>
      </c>
      <c r="AS69" t="inlineStr">
        <is>
          <t/>
        </is>
      </c>
      <c r="AT69" t="inlineStr">
        <is>
          <t/>
        </is>
      </c>
      <c r="AU69" t="inlineStr">
        <is>
          <t/>
        </is>
      </c>
      <c r="AV69" t="inlineStr">
        <is>
          <t/>
        </is>
      </c>
      <c r="AW69" t="inlineStr">
        <is>
          <t/>
        </is>
      </c>
      <c r="AX69" t="inlineStr">
        <is>
          <t/>
        </is>
      </c>
      <c r="AY69" t="inlineStr">
        <is>
          <t/>
        </is>
      </c>
      <c r="AZ69" s="2" t="inlineStr">
        <is>
          <t>kritikus referenciamutató kezelője</t>
        </is>
      </c>
      <c r="BA69" s="2" t="inlineStr">
        <is>
          <t>3</t>
        </is>
      </c>
      <c r="BB69" s="2" t="inlineStr">
        <is>
          <t/>
        </is>
      </c>
      <c r="BC69" t="inlineStr">
        <is>
          <t>az (EU) 2016/1011
rendelet 20. cikkének (1) bekezdése szerinti egy vagy több kritikus referenciamutató
kezeléséért felelős személy</t>
        </is>
      </c>
      <c r="BD69" s="2" t="inlineStr">
        <is>
          <t>amministratore di un indice di riferimento critico|
amministratore di indici di riferimento critici</t>
        </is>
      </c>
      <c r="BE69" s="2" t="inlineStr">
        <is>
          <t>3|
3</t>
        </is>
      </c>
      <c r="BF69" s="2" t="inlineStr">
        <is>
          <t xml:space="preserve">|
</t>
        </is>
      </c>
      <c r="BG69" t="inlineStr">
        <is>
          <t>amministratore di uno o più &lt;i&gt;indici di riferimento critici&lt;/i&gt; ai sensi dell'articolo 20, paragrafo 1, del regolamento (UE) 2016/2011</t>
        </is>
      </c>
      <c r="BH69" s="2" t="inlineStr">
        <is>
          <t>ypatingos svarbos lyginamųjų indeksų administratorius</t>
        </is>
      </c>
      <c r="BI69" s="2" t="inlineStr">
        <is>
          <t>3</t>
        </is>
      </c>
      <c r="BJ69" s="2" t="inlineStr">
        <is>
          <t/>
        </is>
      </c>
      <c r="BK69" t="inlineStr">
        <is>
          <t>asmuo atsakingas vieno ar kelių ypatingos svarbos lyginamųjų indeksų, apibrėžtų Reglamento (ES) 2016/1011 20 straipsnio 1 dalyje, administravimą</t>
        </is>
      </c>
      <c r="BL69" s="2" t="inlineStr">
        <is>
          <t>kritiski svarīgu etalonu administrators</t>
        </is>
      </c>
      <c r="BM69" s="2" t="inlineStr">
        <is>
          <t>2</t>
        </is>
      </c>
      <c r="BN69" s="2" t="inlineStr">
        <is>
          <t/>
        </is>
      </c>
      <c r="BO69" t="inlineStr">
        <is>
          <t/>
        </is>
      </c>
      <c r="BP69" s="2" t="inlineStr">
        <is>
          <t>amministratur ta' parametru referenzjarju ta' importanza kritika</t>
        </is>
      </c>
      <c r="BQ69" s="2" t="inlineStr">
        <is>
          <t>3</t>
        </is>
      </c>
      <c r="BR69" s="2" t="inlineStr">
        <is>
          <t/>
        </is>
      </c>
      <c r="BS69" t="inlineStr">
        <is>
          <t>persuna responsabbli għall-amministrazzjoni ta' &lt;i&gt;parametru referenzjarju ta' importanza kritika&lt;/i&gt; wieħed jew aktar, kif definit fl-Artikolu 20(1) tar-Regolament (UE) 2016/1011</t>
        </is>
      </c>
      <c r="BT69" s="2" t="inlineStr">
        <is>
          <t>beheerder van een cruciale benchmark</t>
        </is>
      </c>
      <c r="BU69" s="2" t="inlineStr">
        <is>
          <t>3</t>
        </is>
      </c>
      <c r="BV69" s="2" t="inlineStr">
        <is>
          <t/>
        </is>
      </c>
      <c r="BW69" t="inlineStr">
        <is>
          <t>persoon die instaat voor het beheer van een of meer cruciale benchmarks, zoals gedefinieerd in artikel 20, lid 1, van Verordening (EU) 2016/1011</t>
        </is>
      </c>
      <c r="BX69" s="2" t="inlineStr">
        <is>
          <t>administrator kluczowych wskaźników referencyjnych</t>
        </is>
      </c>
      <c r="BY69" s="2" t="inlineStr">
        <is>
          <t>3</t>
        </is>
      </c>
      <c r="BZ69" s="2" t="inlineStr">
        <is>
          <t/>
        </is>
      </c>
      <c r="CA69" t="inlineStr">
        <is>
          <t>osoba odpowiedzialna za administrowanie jednym lub kilkoma "kluczowymi wskaźnikami referencyjnymi" określonymi w art. 20 ust. 1 &lt;a href="https://eur-lex.europa.eu/legal-content/PL/TXT/?uri=CELEX:32016R1011" target="_blank"&gt;Rozporządzenia PE i Rady (UE) 2016/1011 w sprawie indeksów stosowanych jako wskaźniki referencyjne w instrumentach finansowych i umowach finansowych lub do pomiaru wyników funduszy inwestycyjnych&lt;/a&gt;</t>
        </is>
      </c>
      <c r="CB69" s="2" t="inlineStr">
        <is>
          <t>administrador de índices de referência críticos</t>
        </is>
      </c>
      <c r="CC69" s="2" t="inlineStr">
        <is>
          <t>3</t>
        </is>
      </c>
      <c r="CD69" s="2" t="inlineStr">
        <is>
          <t/>
        </is>
      </c>
      <c r="CE69" t="inlineStr">
        <is>
          <t>Responsável
pela administração de um ou mais índices de referência críticos no quadro de
instrumentos e contratos financeiros ou para aferir o desempenho dos fundos de
investimento na União</t>
        </is>
      </c>
      <c r="CF69" t="inlineStr">
        <is>
          <t/>
        </is>
      </c>
      <c r="CG69" t="inlineStr">
        <is>
          <t/>
        </is>
      </c>
      <c r="CH69" t="inlineStr">
        <is>
          <t/>
        </is>
      </c>
      <c r="CI69" t="inlineStr">
        <is>
          <t/>
        </is>
      </c>
      <c r="CJ69" t="inlineStr">
        <is>
          <t/>
        </is>
      </c>
      <c r="CK69" t="inlineStr">
        <is>
          <t/>
        </is>
      </c>
      <c r="CL69" t="inlineStr">
        <is>
          <t/>
        </is>
      </c>
      <c r="CM69" t="inlineStr">
        <is>
          <t/>
        </is>
      </c>
      <c r="CN69" s="2" t="inlineStr">
        <is>
          <t>upravljavec ključne referenčne vrednosti|
upraljavec ključnih referenčnih vrednosti</t>
        </is>
      </c>
      <c r="CO69" s="2" t="inlineStr">
        <is>
          <t>3|
3</t>
        </is>
      </c>
      <c r="CP69" s="2" t="inlineStr">
        <is>
          <t xml:space="preserve">|
</t>
        </is>
      </c>
      <c r="CQ69" t="inlineStr">
        <is>
          <t/>
        </is>
      </c>
      <c r="CR69" s="2" t="inlineStr">
        <is>
          <t>administratör av kritiska referensvärden|
administratör av ett kritiskt referensvärde</t>
        </is>
      </c>
      <c r="CS69" s="2" t="inlineStr">
        <is>
          <t>3|
3</t>
        </is>
      </c>
      <c r="CT69" s="2" t="inlineStr">
        <is>
          <t xml:space="preserve">|
</t>
        </is>
      </c>
      <c r="CU69" t="inlineStr">
        <is>
          <t>person som ansvarar för administrationen av ett eller flera kritiska referensvärden som avses i artikel 20.1 i förordning (EU) 2016/1011</t>
        </is>
      </c>
    </row>
    <row r="70">
      <c r="A70" s="1" t="str">
        <f>HYPERLINK("https://iate.europa.eu/entry/result/3628671/all", "3628671")</f>
        <v>3628671</v>
      </c>
      <c r="B70" t="inlineStr">
        <is>
          <t>EDUCATION AND COMMUNICATIONS</t>
        </is>
      </c>
      <c r="C70" t="inlineStr">
        <is>
          <t>EDUCATION AND COMMUNICATIONS|information technology and data processing|computer system|information security</t>
        </is>
      </c>
      <c r="D70" t="inlineStr">
        <is>
          <t/>
        </is>
      </c>
      <c r="E70" t="inlineStr">
        <is>
          <t/>
        </is>
      </c>
      <c r="F70" t="inlineStr">
        <is>
          <t/>
        </is>
      </c>
      <c r="G70" t="inlineStr">
        <is>
          <t/>
        </is>
      </c>
      <c r="H70" t="inlineStr">
        <is>
          <t/>
        </is>
      </c>
      <c r="I70" t="inlineStr">
        <is>
          <t/>
        </is>
      </c>
      <c r="J70" t="inlineStr">
        <is>
          <t/>
        </is>
      </c>
      <c r="K70" t="inlineStr">
        <is>
          <t/>
        </is>
      </c>
      <c r="L70" t="inlineStr">
        <is>
          <t/>
        </is>
      </c>
      <c r="M70" t="inlineStr">
        <is>
          <t/>
        </is>
      </c>
      <c r="N70" t="inlineStr">
        <is>
          <t/>
        </is>
      </c>
      <c r="O70" t="inlineStr">
        <is>
          <t/>
        </is>
      </c>
      <c r="P70" s="2" t="inlineStr">
        <is>
          <t>TIBER-EU-Rahmenwerk|
TIBER-EU</t>
        </is>
      </c>
      <c r="Q70" s="2" t="inlineStr">
        <is>
          <t>2|
3</t>
        </is>
      </c>
      <c r="R70" s="2" t="inlineStr">
        <is>
          <t xml:space="preserve">|
</t>
        </is>
      </c>
      <c r="S70" t="inlineStr">
        <is>
          <t>europäischer Rahmen zur Erhöhung der Cybersicherheit im Finanzsektor</t>
        </is>
      </c>
      <c r="T70" t="inlineStr">
        <is>
          <t/>
        </is>
      </c>
      <c r="U70" t="inlineStr">
        <is>
          <t/>
        </is>
      </c>
      <c r="V70" t="inlineStr">
        <is>
          <t/>
        </is>
      </c>
      <c r="W70" t="inlineStr">
        <is>
          <t/>
        </is>
      </c>
      <c r="X70" s="2" t="inlineStr">
        <is>
          <t>TIBER-EU framework|
TIBER-EU</t>
        </is>
      </c>
      <c r="Y70" s="2" t="inlineStr">
        <is>
          <t>2|
3</t>
        </is>
      </c>
      <c r="Z70" s="2" t="inlineStr">
        <is>
          <t xml:space="preserve">|
</t>
        </is>
      </c>
      <c r="AA70" t="inlineStr">
        <is>
          <t>European framework for
threat intelligence-based ethical red-teaming</t>
        </is>
      </c>
      <c r="AB70" t="inlineStr">
        <is>
          <t/>
        </is>
      </c>
      <c r="AC70" t="inlineStr">
        <is>
          <t/>
        </is>
      </c>
      <c r="AD70" t="inlineStr">
        <is>
          <t/>
        </is>
      </c>
      <c r="AE70" t="inlineStr">
        <is>
          <t/>
        </is>
      </c>
      <c r="AF70" s="2" t="inlineStr">
        <is>
          <t>TIBER-EU raamistik|
TIBER-EU</t>
        </is>
      </c>
      <c r="AG70" s="2" t="inlineStr">
        <is>
          <t>3|
3</t>
        </is>
      </c>
      <c r="AH70" s="2" t="inlineStr">
        <is>
          <t xml:space="preserve">|
</t>
        </is>
      </c>
      <c r="AI70" t="inlineStr">
        <is>
          <t>Euroopa Keskpanga ja liikmesriikide keskpankade loodud
ühine standard, mis võimaldab ELi ja liikmesriikide ametiasutustel ja üksustel testida
finantssektori küberkerksust</t>
        </is>
      </c>
      <c r="AJ70" t="inlineStr">
        <is>
          <t/>
        </is>
      </c>
      <c r="AK70" t="inlineStr">
        <is>
          <t/>
        </is>
      </c>
      <c r="AL70" t="inlineStr">
        <is>
          <t/>
        </is>
      </c>
      <c r="AM70" t="inlineStr">
        <is>
          <t/>
        </is>
      </c>
      <c r="AN70" s="2" t="inlineStr">
        <is>
          <t>TIBER-EU</t>
        </is>
      </c>
      <c r="AO70" s="2" t="inlineStr">
        <is>
          <t>2</t>
        </is>
      </c>
      <c r="AP70" s="2" t="inlineStr">
        <is>
          <t/>
        </is>
      </c>
      <c r="AQ70" t="inlineStr">
        <is>
          <t>cadre européen pour un cyber-piratage contrôlé visant à tester la
résilience des entités des marchés financiers; il facilite le test des entités transfrontières qui sont soumises à la supervision de
plusieurs autorités son objectif est d’aider les entités à mieux appréhender leurs capacités en termes de
protection, de détection et de réaction, et à lutter contre les cyber-attaques</t>
        </is>
      </c>
      <c r="AR70" t="inlineStr">
        <is>
          <t/>
        </is>
      </c>
      <c r="AS70" t="inlineStr">
        <is>
          <t/>
        </is>
      </c>
      <c r="AT70" t="inlineStr">
        <is>
          <t/>
        </is>
      </c>
      <c r="AU70" t="inlineStr">
        <is>
          <t/>
        </is>
      </c>
      <c r="AV70" t="inlineStr">
        <is>
          <t/>
        </is>
      </c>
      <c r="AW70" t="inlineStr">
        <is>
          <t/>
        </is>
      </c>
      <c r="AX70" t="inlineStr">
        <is>
          <t/>
        </is>
      </c>
      <c r="AY70" t="inlineStr">
        <is>
          <t/>
        </is>
      </c>
      <c r="AZ70" s="2" t="inlineStr">
        <is>
          <t>TIBER-EU keretrendszer|
TIBER-EU</t>
        </is>
      </c>
      <c r="BA70" s="2" t="inlineStr">
        <is>
          <t>3|
3</t>
        </is>
      </c>
      <c r="BB70" s="2" t="inlineStr">
        <is>
          <t xml:space="preserve">|
</t>
        </is>
      </c>
      <c r="BC70" t="inlineStr">
        <is>
          <t>&lt;a href="https://iate.europa.eu/entry/result/3593230/hu" target="_blank"&gt;fenyegetettségi szempontú behatolási tesztelésen&lt;/a&gt; („red teaming”) alapuló keretrendszer</t>
        </is>
      </c>
      <c r="BD70" s="2" t="inlineStr">
        <is>
          <t>quadro di riferimento TIBER-EU|
TIBER-EU</t>
        </is>
      </c>
      <c r="BE70" s="2" t="inlineStr">
        <is>
          <t>3|
3</t>
        </is>
      </c>
      <c r="BF70" s="2" t="inlineStr">
        <is>
          <t xml:space="preserve">|
</t>
        </is>
      </c>
      <c r="BG70" t="inlineStr">
        <is>
          <t>quadro europeo inteso a consentire alle autorità di collaborare con le infrastrutture e le istituzioni del settore finanziario a simulazioni mirate di hacking etico (red team) per rafforzare la resilienza del settore nei confronti di attacchi informatici sofisticati</t>
        </is>
      </c>
      <c r="BH70" s="2" t="inlineStr">
        <is>
          <t>TIBER-EU|
TIBER-EU sistema</t>
        </is>
      </c>
      <c r="BI70" s="2" t="inlineStr">
        <is>
          <t>3|
3</t>
        </is>
      </c>
      <c r="BJ70" s="2" t="inlineStr">
        <is>
          <t xml:space="preserve">|
</t>
        </is>
      </c>
      <c r="BK70" t="inlineStr">
        <is>
          <t>europinė grėsmių analitikos naudojant &lt;a href="https://iate.europa.eu/entry/result/3591660/lt" target="_blank"&gt;etiško įzilaužimo&lt;/a&gt; metodą sistema</t>
        </is>
      </c>
      <c r="BL70" s="2" t="inlineStr">
        <is>
          <t>&lt;i&gt;TIBER-EU&lt;/i&gt;</t>
        </is>
      </c>
      <c r="BM70" s="2" t="inlineStr">
        <is>
          <t>2</t>
        </is>
      </c>
      <c r="BN70" s="2" t="inlineStr">
        <is>
          <t/>
        </is>
      </c>
      <c r="BO70" t="inlineStr">
        <is>
          <t>ES mēroga sistēma, ar ko kontrolēti testē finanšu sektora kiberdrošību</t>
        </is>
      </c>
      <c r="BP70" s="2" t="inlineStr">
        <is>
          <t>TIBER-EU|
qafas TIBER-EU</t>
        </is>
      </c>
      <c r="BQ70" s="2" t="inlineStr">
        <is>
          <t>3|
3</t>
        </is>
      </c>
      <c r="BR70" s="2" t="inlineStr">
        <is>
          <t xml:space="preserve">|
</t>
        </is>
      </c>
      <c r="BS70" t="inlineStr">
        <is>
          <t>qafas Ewropew li jagħti l-ewwel gwida li qatt saret għall-UE kollha dwar kif l-awtoritajiet, l-entitajiet u l-fornituri ta' &lt;a href="https://iate.europa.eu/entry/result/631B7CC15355467A9ECED68995243B77/mt?forceEcas=true" target="_blank"&gt;intelliġenza dwar it-theddid ċibernetiku&lt;/a&gt; u tat-&lt;a href="https://iate.europa.eu/entry/result/3565973" target="_blank"&gt;timijiet il-ħomor&lt;/a&gt; għandhom jaħdmu flimkien biex jittestjaw u jtejbu r-reżiljenza ċibernetika ta' entitajiet billi jwettqu ċiberattakki kkontrollati</t>
        </is>
      </c>
      <c r="BT70" s="2" t="inlineStr">
        <is>
          <t>TIBER-EU|
TIBER-EU-kader</t>
        </is>
      </c>
      <c r="BU70" s="2" t="inlineStr">
        <is>
          <t>2|
3</t>
        </is>
      </c>
      <c r="BV70" s="2" t="inlineStr">
        <is>
          <t xml:space="preserve">|
</t>
        </is>
      </c>
      <c r="BW70" t="inlineStr">
        <is>
          <t/>
        </is>
      </c>
      <c r="BX70" t="inlineStr">
        <is>
          <t/>
        </is>
      </c>
      <c r="BY70" t="inlineStr">
        <is>
          <t/>
        </is>
      </c>
      <c r="BZ70" t="inlineStr">
        <is>
          <t/>
        </is>
      </c>
      <c r="CA70" t="inlineStr">
        <is>
          <t/>
        </is>
      </c>
      <c r="CB70" s="2" t="inlineStr">
        <is>
          <t>TIBER - EU|
quadro de referência TIBER - EU</t>
        </is>
      </c>
      <c r="CC70" s="2" t="inlineStr">
        <is>
          <t>3|
3</t>
        </is>
      </c>
      <c r="CD70" s="2" t="inlineStr">
        <is>
          <t xml:space="preserve">|
</t>
        </is>
      </c>
      <c r="CE70" t="inlineStr">
        <is>
          <t>Quadro
europeu de simulação de ciberataques para avaliar a resiliência de entidades
nos mercados financeiros.</t>
        </is>
      </c>
      <c r="CF70" t="inlineStr">
        <is>
          <t/>
        </is>
      </c>
      <c r="CG70" t="inlineStr">
        <is>
          <t/>
        </is>
      </c>
      <c r="CH70" t="inlineStr">
        <is>
          <t/>
        </is>
      </c>
      <c r="CI70" t="inlineStr">
        <is>
          <t/>
        </is>
      </c>
      <c r="CJ70" t="inlineStr">
        <is>
          <t/>
        </is>
      </c>
      <c r="CK70" t="inlineStr">
        <is>
          <t/>
        </is>
      </c>
      <c r="CL70" t="inlineStr">
        <is>
          <t/>
        </is>
      </c>
      <c r="CM70" t="inlineStr">
        <is>
          <t/>
        </is>
      </c>
      <c r="CN70" s="2" t="inlineStr">
        <is>
          <t>okvir TIBER-EU</t>
        </is>
      </c>
      <c r="CO70" s="2" t="inlineStr">
        <is>
          <t>3</t>
        </is>
      </c>
      <c r="CP70" s="2" t="inlineStr">
        <is>
          <t/>
        </is>
      </c>
      <c r="CQ70" t="inlineStr">
        <is>
          <t>evropski okvir za etično vdiranje v računalniške sisteme na podlagi obveščevalnih podatkov o grožnjah</t>
        </is>
      </c>
      <c r="CR70" s="2" t="inlineStr">
        <is>
          <t>TIBER-EU-ram|
TIBER-EU</t>
        </is>
      </c>
      <c r="CS70" s="2" t="inlineStr">
        <is>
          <t>3|
3</t>
        </is>
      </c>
      <c r="CT70" s="2" t="inlineStr">
        <is>
          <t xml:space="preserve">|
</t>
        </is>
      </c>
      <c r="CU70" t="inlineStr">
        <is>
          <t>europeisk ram för hotstyrd penetrationstestning</t>
        </is>
      </c>
    </row>
    <row r="71">
      <c r="A71" s="1" t="str">
        <f>HYPERLINK("https://iate.europa.eu/entry/result/1117166/all", "1117166")</f>
        <v>1117166</v>
      </c>
      <c r="B71" t="inlineStr">
        <is>
          <t>PRODUCTION, TECHNOLOGY AND RESEARCH;SCIENCE;ENVIRONMENT</t>
        </is>
      </c>
      <c r="C71" t="inlineStr">
        <is>
          <t>PRODUCTION, TECHNOLOGY AND RESEARCH|technology and technical regulations|materials technology;SCIENCE|natural and applied sciences|earth sciences;ENVIRONMENT|environmental policy|pollution control measures|prevention of pollution</t>
        </is>
      </c>
      <c r="D71" s="2" t="inlineStr">
        <is>
          <t>каталитично доизгаряне|
каталитично окисление</t>
        </is>
      </c>
      <c r="E71" s="2" t="inlineStr">
        <is>
          <t>3|
3</t>
        </is>
      </c>
      <c r="F71" s="2" t="inlineStr">
        <is>
          <t xml:space="preserve">|
</t>
        </is>
      </c>
      <c r="G71" t="inlineStr">
        <is>
          <t/>
        </is>
      </c>
      <c r="H71" s="2" t="inlineStr">
        <is>
          <t>katalytická oxidace|
katalytické dospalování|
katalytické dodatečné spalování</t>
        </is>
      </c>
      <c r="I71" s="2" t="inlineStr">
        <is>
          <t>3|
3|
3</t>
        </is>
      </c>
      <c r="J71" s="2" t="inlineStr">
        <is>
          <t xml:space="preserve">|
|
</t>
        </is>
      </c>
      <c r="K71" t="inlineStr">
        <is>
          <t>proces čištění
průmyslových výfukových plynů od látek znečišťujících ovzduší (především &lt;a href="https://iate.europa.eu/entry/result/49609/cs" target="_blank"&gt;těkavých organických sloučenin&lt;/a&gt;) jejich přeměnou na oxid uhličitý a vodu okysličením ve spalovací
komoře při mírné teplotě a za použití katalyzátoru</t>
        </is>
      </c>
      <c r="L71" s="2" t="inlineStr">
        <is>
          <t>katalytisk oxidation|
katalytisk efterbrænding</t>
        </is>
      </c>
      <c r="M71" s="2" t="inlineStr">
        <is>
          <t>3|
3</t>
        </is>
      </c>
      <c r="N71" s="2" t="inlineStr">
        <is>
          <t xml:space="preserve">|
</t>
        </is>
      </c>
      <c r="O71" t="inlineStr">
        <is>
          <t/>
        </is>
      </c>
      <c r="P71" s="2" t="inlineStr">
        <is>
          <t>katalytische Oxidation</t>
        </is>
      </c>
      <c r="Q71" s="2" t="inlineStr">
        <is>
          <t>3</t>
        </is>
      </c>
      <c r="R71" s="2" t="inlineStr">
        <is>
          <t/>
        </is>
      </c>
      <c r="S71" t="inlineStr">
        <is>
          <t>Verfahren zur Reinigung meist organisch belasteter Prozessluftströme
bei geringer Temperatur</t>
        </is>
      </c>
      <c r="T71" s="2" t="inlineStr">
        <is>
          <t>καταλυτική μετάκαυση</t>
        </is>
      </c>
      <c r="U71" s="2" t="inlineStr">
        <is>
          <t>3</t>
        </is>
      </c>
      <c r="V71" s="2" t="inlineStr">
        <is>
          <t/>
        </is>
      </c>
      <c r="W71" t="inlineStr">
        <is>
          <t/>
        </is>
      </c>
      <c r="X71" s="2" t="inlineStr">
        <is>
          <t>catalytic oxidation|
catalytic afterburning|
catalytic post-combustion</t>
        </is>
      </c>
      <c r="Y71" s="2" t="inlineStr">
        <is>
          <t>3|
3|
3</t>
        </is>
      </c>
      <c r="Z71" s="2" t="inlineStr">
        <is>
          <t xml:space="preserve">|
|
</t>
        </is>
      </c>
      <c r="AA71" t="inlineStr">
        <is>
          <t>process that oxidises a compound using a catalyst</t>
        </is>
      </c>
      <c r="AB71" s="2" t="inlineStr">
        <is>
          <t>oxidación catalítica</t>
        </is>
      </c>
      <c r="AC71" s="2" t="inlineStr">
        <is>
          <t>3</t>
        </is>
      </c>
      <c r="AD71" s="2" t="inlineStr">
        <is>
          <t/>
        </is>
      </c>
      <c r="AE71" t="inlineStr">
        <is>
          <t>Proceso destructivo similar a la oxidación térmica pero que se lleva a 
cabo a una temperatura inferior, debido a la presencia de un 
catalizador.</t>
        </is>
      </c>
      <c r="AF71" t="inlineStr">
        <is>
          <t/>
        </is>
      </c>
      <c r="AG71" t="inlineStr">
        <is>
          <t/>
        </is>
      </c>
      <c r="AH71" t="inlineStr">
        <is>
          <t/>
        </is>
      </c>
      <c r="AI71" t="inlineStr">
        <is>
          <t/>
        </is>
      </c>
      <c r="AJ71" t="inlineStr">
        <is>
          <t/>
        </is>
      </c>
      <c r="AK71" t="inlineStr">
        <is>
          <t/>
        </is>
      </c>
      <c r="AL71" t="inlineStr">
        <is>
          <t/>
        </is>
      </c>
      <c r="AM71" t="inlineStr">
        <is>
          <t/>
        </is>
      </c>
      <c r="AN71" s="2" t="inlineStr">
        <is>
          <t>oxydation catalytique|
postcombustion catalytique</t>
        </is>
      </c>
      <c r="AO71" s="2" t="inlineStr">
        <is>
          <t>3|
3</t>
        </is>
      </c>
      <c r="AP71" s="2" t="inlineStr">
        <is>
          <t xml:space="preserve">|
</t>
        </is>
      </c>
      <c r="AQ71" t="inlineStr">
        <is>
          <t>procédé qui
permet l'oxydation d'un composant grâce
à la présence d'un catalyseur dans une chambre de combustion</t>
        </is>
      </c>
      <c r="AR71" s="2" t="inlineStr">
        <is>
          <t>ocsaídiú catalaíoch</t>
        </is>
      </c>
      <c r="AS71" s="2" t="inlineStr">
        <is>
          <t>3</t>
        </is>
      </c>
      <c r="AT71" s="2" t="inlineStr">
        <is>
          <t/>
        </is>
      </c>
      <c r="AU71" t="inlineStr">
        <is>
          <t/>
        </is>
      </c>
      <c r="AV71" t="inlineStr">
        <is>
          <t/>
        </is>
      </c>
      <c r="AW71" t="inlineStr">
        <is>
          <t/>
        </is>
      </c>
      <c r="AX71" t="inlineStr">
        <is>
          <t/>
        </is>
      </c>
      <c r="AY71" t="inlineStr">
        <is>
          <t/>
        </is>
      </c>
      <c r="AZ71" t="inlineStr">
        <is>
          <t/>
        </is>
      </c>
      <c r="BA71" t="inlineStr">
        <is>
          <t/>
        </is>
      </c>
      <c r="BB71" t="inlineStr">
        <is>
          <t/>
        </is>
      </c>
      <c r="BC71" t="inlineStr">
        <is>
          <t/>
        </is>
      </c>
      <c r="BD71" s="2" t="inlineStr">
        <is>
          <t>ossidazione catalitica|
post-combustione catalitica</t>
        </is>
      </c>
      <c r="BE71" s="2" t="inlineStr">
        <is>
          <t>3|
3</t>
        </is>
      </c>
      <c r="BF71" s="2" t="inlineStr">
        <is>
          <t xml:space="preserve">|
</t>
        </is>
      </c>
      <c r="BG71" t="inlineStr">
        <is>
          <t>processo in cui avviene l'ossidazione di un composto tramite l'uso di un opportuno catalizzatore</t>
        </is>
      </c>
      <c r="BH71" s="2" t="inlineStr">
        <is>
          <t>katalizinis antrinis deginimas|
katalizinis oksidavimas</t>
        </is>
      </c>
      <c r="BI71" s="2" t="inlineStr">
        <is>
          <t>3|
3</t>
        </is>
      </c>
      <c r="BJ71" s="2" t="inlineStr">
        <is>
          <t xml:space="preserve">|
</t>
        </is>
      </c>
      <c r="BK71" t="inlineStr">
        <is>
          <t/>
        </is>
      </c>
      <c r="BL71" s="2" t="inlineStr">
        <is>
          <t>katalītiskā pēcsadedzināšana|
katalītiskā oksidēšana</t>
        </is>
      </c>
      <c r="BM71" s="2" t="inlineStr">
        <is>
          <t>3|
3</t>
        </is>
      </c>
      <c r="BN71" s="2" t="inlineStr">
        <is>
          <t xml:space="preserve">|
</t>
        </is>
      </c>
      <c r="BO71" t="inlineStr">
        <is>
          <t>process, kurā savienojumu oksidē, izmantojot katalizatoru</t>
        </is>
      </c>
      <c r="BP71" s="2" t="inlineStr">
        <is>
          <t>ossidazzjoni katalitika|
afterburning katalitiku|
post-kombustjoni katalitika</t>
        </is>
      </c>
      <c r="BQ71" s="2" t="inlineStr">
        <is>
          <t>3|
3|
3</t>
        </is>
      </c>
      <c r="BR71" s="2" t="inlineStr">
        <is>
          <t xml:space="preserve">|
|
</t>
        </is>
      </c>
      <c r="BS71" t="inlineStr">
        <is>
          <t>proċess li jippermetti l-ossidazzjoni ta’ komponent permezz tal-preżenza ta’ katalizzatur f’kompartiment tal-kombustjoni</t>
        </is>
      </c>
      <c r="BT71" s="2" t="inlineStr">
        <is>
          <t>katalytische oxidatie</t>
        </is>
      </c>
      <c r="BU71" s="2" t="inlineStr">
        <is>
          <t>2</t>
        </is>
      </c>
      <c r="BV71" s="2" t="inlineStr">
        <is>
          <t/>
        </is>
      </c>
      <c r="BW71" t="inlineStr">
        <is>
          <t>"Oxidatieve processen zijn sleuteltechnologieën voor de bereiding van fijnchemicaliën die dienen als intermediair voor onder meer farmaceutica, gewasbeschermingsmiddelen en geur- en smaakstoffen. De huidige processen zijn vaak gebaseerd op stoichiometrische oxidatoren (...), die kostbaar zijn en leiden tot veel afval. Daarom heeft de fijnchemie grote behoefte aan katalytische oxidatieprocessen gebaseerd op duurzame oxidatoren (bijv. zuurstof en waterstofperoxide) die verlopen bij lage temperaturen en met een hoge conversie."</t>
        </is>
      </c>
      <c r="BX71" s="2" t="inlineStr">
        <is>
          <t>utlenianie katalityczne</t>
        </is>
      </c>
      <c r="BY71" s="2" t="inlineStr">
        <is>
          <t>3</t>
        </is>
      </c>
      <c r="BZ71" s="2" t="inlineStr">
        <is>
          <t/>
        </is>
      </c>
      <c r="CA71" t="inlineStr">
        <is>
          <t>procesy utleniania przy użyciu katalizatorów</t>
        </is>
      </c>
      <c r="CB71" s="2" t="inlineStr">
        <is>
          <t>oxidação catalítica</t>
        </is>
      </c>
      <c r="CC71" s="2" t="inlineStr">
        <is>
          <t>3</t>
        </is>
      </c>
      <c r="CD71" s="2" t="inlineStr">
        <is>
          <t/>
        </is>
      </c>
      <c r="CE71" t="inlineStr">
        <is>
          <t/>
        </is>
      </c>
      <c r="CF71" s="2" t="inlineStr">
        <is>
          <t>oxidare catalitică</t>
        </is>
      </c>
      <c r="CG71" s="2" t="inlineStr">
        <is>
          <t>3</t>
        </is>
      </c>
      <c r="CH71" s="2" t="inlineStr">
        <is>
          <t/>
        </is>
      </c>
      <c r="CI71" t="inlineStr">
        <is>
          <t/>
        </is>
      </c>
      <c r="CJ71" t="inlineStr">
        <is>
          <t/>
        </is>
      </c>
      <c r="CK71" t="inlineStr">
        <is>
          <t/>
        </is>
      </c>
      <c r="CL71" t="inlineStr">
        <is>
          <t/>
        </is>
      </c>
      <c r="CM71" t="inlineStr">
        <is>
          <t/>
        </is>
      </c>
      <c r="CN71" s="2" t="inlineStr">
        <is>
          <t>katalitično naknadno zgorevanje|
katalitska oksidacija</t>
        </is>
      </c>
      <c r="CO71" s="2" t="inlineStr">
        <is>
          <t>3|
3</t>
        </is>
      </c>
      <c r="CP71" s="2" t="inlineStr">
        <is>
          <t xml:space="preserve">|
</t>
        </is>
      </c>
      <c r="CQ71" t="inlineStr">
        <is>
          <t>oksidacija hlapnih organskih spojin, ki jo pospeši katalizator, da se zmanjšata temperatura
oksidacije in poraba goriva</t>
        </is>
      </c>
      <c r="CR71" s="2" t="inlineStr">
        <is>
          <t>katalytisk oxidering|
katalytisk efterbränning|
katalytisk efterförbränning</t>
        </is>
      </c>
      <c r="CS71" s="2" t="inlineStr">
        <is>
          <t>3|
3|
3</t>
        </is>
      </c>
      <c r="CT71" s="2" t="inlineStr">
        <is>
          <t xml:space="preserve">|
|
</t>
        </is>
      </c>
      <c r="CU71" t="inlineStr">
        <is>
          <t>process för rening av rökgaser där rökgaserna
leds in i en förbränningskammare och föroreningarna tack vare en katalysator kan oxideras vid en lägre
temperatur än vid &lt;a href="https://iate.europa.eu/entry/result/1156574/sv" target="_blank"&gt;termisk efterbränning&lt;/a&gt;</t>
        </is>
      </c>
    </row>
    <row r="72">
      <c r="A72" s="1" t="str">
        <f>HYPERLINK("https://iate.europa.eu/entry/result/3565142/all", "3565142")</f>
        <v>3565142</v>
      </c>
      <c r="B72" t="inlineStr">
        <is>
          <t>EDUCATION AND COMMUNICATIONS</t>
        </is>
      </c>
      <c r="C72" t="inlineStr">
        <is>
          <t>EDUCATION AND COMMUNICATIONS|information technology and data processing</t>
        </is>
      </c>
      <c r="D72" s="2" t="inlineStr">
        <is>
          <t>кибернетичен риск|
киберриск</t>
        </is>
      </c>
      <c r="E72" s="2" t="inlineStr">
        <is>
          <t>3|
2</t>
        </is>
      </c>
      <c r="F72" s="2" t="inlineStr">
        <is>
          <t xml:space="preserve">|
</t>
        </is>
      </c>
      <c r="G72" t="inlineStr">
        <is>
          <t>специфичен риск, свързан с използването на компютри, информационни технологии и виртуална реалност</t>
        </is>
      </c>
      <c r="H72" s="2" t="inlineStr">
        <is>
          <t>kybernetické bezpečnostní riziko|
kybernetické riziko</t>
        </is>
      </c>
      <c r="I72" s="2" t="inlineStr">
        <is>
          <t>3|
3</t>
        </is>
      </c>
      <c r="J72" s="2" t="inlineStr">
        <is>
          <t xml:space="preserve">|
</t>
        </is>
      </c>
      <c r="K72" t="inlineStr">
        <is>
          <t>(1) nebezpečí, možnost škody, ztráty, nezdaru; (2) účinek nejistoty na dosažení cílů; (3) možnost, že určitá hrozba využije zranitelnosti aktiva nebo skupiny aktiv a způsobí organizaci škodu</t>
        </is>
      </c>
      <c r="L72" s="2" t="inlineStr">
        <is>
          <t>cybersikkerhedsrisiko|
cyberrisiko</t>
        </is>
      </c>
      <c r="M72" s="2" t="inlineStr">
        <is>
          <t>3|
4</t>
        </is>
      </c>
      <c r="N72" s="2" t="inlineStr">
        <is>
          <t xml:space="preserve">|
</t>
        </is>
      </c>
      <c r="O72" t="inlineStr">
        <is>
          <t>risikoen for udefrakommende elektroniskeangreb rettet mod it-aktiviteter, herunder computere,servere, systemer, netværk, tjenester mv.</t>
        </is>
      </c>
      <c r="P72" s="2" t="inlineStr">
        <is>
          <t>Cybersicherheitsrisiko|
Cyberrisiko</t>
        </is>
      </c>
      <c r="Q72" s="2" t="inlineStr">
        <is>
          <t>2|
3</t>
        </is>
      </c>
      <c r="R72" s="2" t="inlineStr">
        <is>
          <t xml:space="preserve">|
</t>
        </is>
      </c>
      <c r="S72" t="inlineStr">
        <is>
          <t>Risiko, das beim Navigieren in einer digitalen und vernetzten Welt (dem Cyberraum) entsteht</t>
        </is>
      </c>
      <c r="T72" s="2" t="inlineStr">
        <is>
          <t>κυβερνοκίνδυνος|
κίνδυνος στον κυβερνοχώρο|
κίνδυνος για την κυβερνοασφάλεια</t>
        </is>
      </c>
      <c r="U72" s="2" t="inlineStr">
        <is>
          <t>3|
3|
3</t>
        </is>
      </c>
      <c r="V72" s="2" t="inlineStr">
        <is>
          <t xml:space="preserve">|
|
</t>
        </is>
      </c>
      <c r="W72" t="inlineStr">
        <is>
          <t/>
        </is>
      </c>
      <c r="X72" s="2" t="inlineStr">
        <is>
          <t>cyber risk|
cybersecurity risk</t>
        </is>
      </c>
      <c r="Y72" s="2" t="inlineStr">
        <is>
          <t>3|
3</t>
        </is>
      </c>
      <c r="Z72" s="2" t="inlineStr">
        <is>
          <t xml:space="preserve">|
</t>
        </is>
      </c>
      <c r="AA72" t="inlineStr">
        <is>
          <t>risk relating to the use of computers, information technology or virtual reality</t>
        </is>
      </c>
      <c r="AB72" s="2" t="inlineStr">
        <is>
          <t>riesgo de ciberseguridad</t>
        </is>
      </c>
      <c r="AC72" s="2" t="inlineStr">
        <is>
          <t>3</t>
        </is>
      </c>
      <c r="AD72" s="2" t="inlineStr">
        <is>
          <t/>
        </is>
      </c>
      <c r="AE72" t="inlineStr">
        <is>
          <t>Probabilidad de que se produzca un incidente de ciberseguridad y se materialice una amenaza que cause pérdidas o daños. Se mide asumiendo que existe una cierta vulnerabilidad frente a una determinada amenaza, como puede ser un hacker, un ataque de denegación de servicios, un virus, etc.</t>
        </is>
      </c>
      <c r="AF72" s="2" t="inlineStr">
        <is>
          <t>küberrisk</t>
        </is>
      </c>
      <c r="AG72" s="2" t="inlineStr">
        <is>
          <t>3</t>
        </is>
      </c>
      <c r="AH72" s="2" t="inlineStr">
        <is>
          <t/>
        </is>
      </c>
      <c r="AI72" t="inlineStr">
        <is>
          <t>&lt;em&gt;küberründe&lt;/em&gt; [ &lt;a href="/entry/result/919510/all" id="ENTRY_TO_ENTRY_CONVERTER" target="_blank"&gt;IATE:919510&lt;/a&gt; ] või andmetega seotud rikkumise toimumise tõenäosus</t>
        </is>
      </c>
      <c r="AJ72" s="2" t="inlineStr">
        <is>
          <t>kyberriski</t>
        </is>
      </c>
      <c r="AK72" s="2" t="inlineStr">
        <is>
          <t>3</t>
        </is>
      </c>
      <c r="AL72" s="2" t="inlineStr">
        <is>
          <t/>
        </is>
      </c>
      <c r="AM72" t="inlineStr">
        <is>
          <t>kybertoimintaympäristöön kohdistuva vahinkomahdollisuus tai haavoittuvuus, joka toteutuessaan tai jota hyväksi käyttäen kybertoimintaympäristön toiminnasta riippuvalle toiminnolle voi aiheutua vahinkoa, haittaa tai häiriötä</t>
        </is>
      </c>
      <c r="AN72" s="2" t="inlineStr">
        <is>
          <t>cyberrisque|
risque lié à la cybersécurité</t>
        </is>
      </c>
      <c r="AO72" s="2" t="inlineStr">
        <is>
          <t>3|
3</t>
        </is>
      </c>
      <c r="AP72" s="2" t="inlineStr">
        <is>
          <t xml:space="preserve">|
</t>
        </is>
      </c>
      <c r="AQ72" t="inlineStr">
        <is>
          <t>toute atteinte à des systèmes électroniques et/ou informatiques ou à des données informatisées consécutives à un acte malveillant ou de terrorisme, à une erreur humaine, une panne ou des problèmes techniques, ou à un événement naturel ou accidentel ayant pour conséquence des dommages corporels, matériels et/ou immatériels, une mobilisation de ressources internes ou externes, des frais ou des pertes financières, ou une atteinte à la marque et/ou à la réputation de l'entité concernée</t>
        </is>
      </c>
      <c r="AR72" s="2" t="inlineStr">
        <is>
          <t>riosca cibearshlándála|
cibir-riosca</t>
        </is>
      </c>
      <c r="AS72" s="2" t="inlineStr">
        <is>
          <t>3|
3</t>
        </is>
      </c>
      <c r="AT72" s="2" t="inlineStr">
        <is>
          <t xml:space="preserve">|
</t>
        </is>
      </c>
      <c r="AU72" t="inlineStr">
        <is>
          <t/>
        </is>
      </c>
      <c r="AV72" s="2" t="inlineStr">
        <is>
          <t>kibernetički rizik|
kiberrizik</t>
        </is>
      </c>
      <c r="AW72" s="2" t="inlineStr">
        <is>
          <t>3|
3</t>
        </is>
      </c>
      <c r="AX72" s="2" t="inlineStr">
        <is>
          <t>|
preferred</t>
        </is>
      </c>
      <c r="AY72" t="inlineStr">
        <is>
          <t/>
        </is>
      </c>
      <c r="AZ72" s="2" t="inlineStr">
        <is>
          <t>kiberkockázat|
kiberbiztonsági kockázat</t>
        </is>
      </c>
      <c r="BA72" s="2" t="inlineStr">
        <is>
          <t>3|
3</t>
        </is>
      </c>
      <c r="BB72" s="2" t="inlineStr">
        <is>
          <t xml:space="preserve">|
</t>
        </is>
      </c>
      <c r="BC72" t="inlineStr">
        <is>
          <t>a számítógépek, az információtechnológia, illetve a virtuális valóság használatával kapcsolatos kockázatok</t>
        </is>
      </c>
      <c r="BD72" s="2" t="inlineStr">
        <is>
          <t>rischio connesso alla cibersicurezza|
rischio cibernetico|
ciber-rischio</t>
        </is>
      </c>
      <c r="BE72" s="2" t="inlineStr">
        <is>
          <t>3|
2|
3</t>
        </is>
      </c>
      <c r="BF72" s="2" t="inlineStr">
        <is>
          <t xml:space="preserve">|
|
</t>
        </is>
      </c>
      <c r="BG72" t="inlineStr">
        <is>
          <t>rischio operativo riferibile alle perdite economiche potenzialmente derivanti dalla mancata confidenzialità, disponibilità e integrità di informazioni e/o sistemi informativi. La causa può essere accidentale (es. spegimento di un server) o deliberata (es. furto di dati sensibili)</t>
        </is>
      </c>
      <c r="BH72" s="2" t="inlineStr">
        <is>
          <t>kibernetiniam saugumui kylanti rizika|
kibernetinė rizika</t>
        </is>
      </c>
      <c r="BI72" s="2" t="inlineStr">
        <is>
          <t>3|
2</t>
        </is>
      </c>
      <c r="BJ72" s="2" t="inlineStr">
        <is>
          <t xml:space="preserve">|
</t>
        </is>
      </c>
      <c r="BK72" t="inlineStr">
        <is>
          <t>konkreti rizika, susijusi su kompiuterių, informacinių technologijų ir virtualiosios realybės naudojimu</t>
        </is>
      </c>
      <c r="BL72" s="2" t="inlineStr">
        <is>
          <t>kiberrisks|
kiberdrošības risks</t>
        </is>
      </c>
      <c r="BM72" s="2" t="inlineStr">
        <is>
          <t>3|
3</t>
        </is>
      </c>
      <c r="BN72" s="2" t="inlineStr">
        <is>
          <t xml:space="preserve">|
</t>
        </is>
      </c>
      <c r="BO72" t="inlineStr">
        <is>
          <t>ar informācijas tehnoloģiju izmantošanu saistīts risks, piemēram, iespējamība, ka kiberuzbrukuma rezultātā var notikt personiskas un/vai sensitīvas informācijas zādzība</t>
        </is>
      </c>
      <c r="BP72" s="2" t="inlineStr">
        <is>
          <t>riskju ċibernetiku|
riksju marbut maċ-ċibersigurtà</t>
        </is>
      </c>
      <c r="BQ72" s="2" t="inlineStr">
        <is>
          <t>3|
3</t>
        </is>
      </c>
      <c r="BR72" s="2" t="inlineStr">
        <is>
          <t xml:space="preserve">|
</t>
        </is>
      </c>
      <c r="BS72" t="inlineStr">
        <is>
          <t>riskju ta' telf finanzjarju, tfixkil jew ħsara lir-reputazzjoni ta' organizzazzjoni minn xi tip ta' nuqqas fil-funzjonament tas-sistemi tat-teknoloġija tal-informazzjoni tagħha</t>
        </is>
      </c>
      <c r="BT72" s="2" t="inlineStr">
        <is>
          <t>cyberrisico|
cyberbeveilingsrisico</t>
        </is>
      </c>
      <c r="BU72" s="2" t="inlineStr">
        <is>
          <t>3|
3</t>
        </is>
      </c>
      <c r="BV72" s="2" t="inlineStr">
        <is>
          <t xml:space="preserve">|
</t>
        </is>
      </c>
      <c r="BW72" t="inlineStr">
        <is>
          <t>risico dat door of via de computer/ICT, belangrijke informatie, kernprocessen en daarmee samenhangende continuïteit, financiën of veiligheid worden aangetast</t>
        </is>
      </c>
      <c r="BX72" s="2" t="inlineStr">
        <is>
          <t>ryzyko w cyberprzestrzeni|
cyberryzyko</t>
        </is>
      </c>
      <c r="BY72" s="2" t="inlineStr">
        <is>
          <t>2|
2</t>
        </is>
      </c>
      <c r="BZ72" s="2" t="inlineStr">
        <is>
          <t xml:space="preserve">preferred|
</t>
        </is>
      </c>
      <c r="CA72" t="inlineStr">
        <is>
          <t/>
        </is>
      </c>
      <c r="CB72" s="2" t="inlineStr">
        <is>
          <t>risco cibernético|
ciber-risco</t>
        </is>
      </c>
      <c r="CC72" s="2" t="inlineStr">
        <is>
          <t>3|
3</t>
        </is>
      </c>
      <c r="CD72" s="2" t="inlineStr">
        <is>
          <t xml:space="preserve">|
</t>
        </is>
      </c>
      <c r="CE72" t="inlineStr">
        <is>
          <t>No contexto do ciberespaço, probabilidade da ocorrência de um incidente de segurança resultante de um ato malicioso, de um erro humano ou de uma falha técnica, suscetível de causar perdas e danos.</t>
        </is>
      </c>
      <c r="CF72" s="2" t="inlineStr">
        <is>
          <t>risc de securitate cibernetică|
risc în materie de securitate cinernetică|
risc pentru securitatea cibernetică|
risc cibernetic</t>
        </is>
      </c>
      <c r="CG72" s="2" t="inlineStr">
        <is>
          <t>3|
3|
3|
3</t>
        </is>
      </c>
      <c r="CH72" s="2" t="inlineStr">
        <is>
          <t xml:space="preserve">preferred|
|
|
</t>
        </is>
      </c>
      <c r="CI72" t="inlineStr">
        <is>
          <t/>
        </is>
      </c>
      <c r="CJ72" s="2" t="inlineStr">
        <is>
          <t>kybernetické riziko|
kybernetickobezpečnostné riziko</t>
        </is>
      </c>
      <c r="CK72" s="2" t="inlineStr">
        <is>
          <t>3|
3</t>
        </is>
      </c>
      <c r="CL72" s="2" t="inlineStr">
        <is>
          <t xml:space="preserve">|
</t>
        </is>
      </c>
      <c r="CM72" t="inlineStr">
        <is>
          <t>špecifické riziko spojené s využívaním počítačov, informačných technológií a virtuálnej reality</t>
        </is>
      </c>
      <c r="CN72" s="2" t="inlineStr">
        <is>
          <t>kibernetsko tveganje</t>
        </is>
      </c>
      <c r="CO72" s="2" t="inlineStr">
        <is>
          <t>3</t>
        </is>
      </c>
      <c r="CP72" s="2" t="inlineStr">
        <is>
          <t/>
        </is>
      </c>
      <c r="CQ72" t="inlineStr">
        <is>
          <t>vsako tveganje, povezano s finančno izgubo, motnjo ali oškodovanjem podobe
organizacije, ki je posledica odpovedi informacijskih sistemov</t>
        </is>
      </c>
      <c r="CR72" s="2" t="inlineStr">
        <is>
          <t>cyberrisk|
cybersäkerhetsrisk</t>
        </is>
      </c>
      <c r="CS72" s="2" t="inlineStr">
        <is>
          <t>3|
3</t>
        </is>
      </c>
      <c r="CT72" s="2" t="inlineStr">
        <is>
          <t xml:space="preserve">|
</t>
        </is>
      </c>
      <c r="CU72" t="inlineStr">
        <is>
          <t/>
        </is>
      </c>
    </row>
    <row r="73">
      <c r="A73" s="1" t="str">
        <f>HYPERLINK("https://iate.europa.eu/entry/result/1156574/all", "1156574")</f>
        <v>1156574</v>
      </c>
      <c r="B73" t="inlineStr">
        <is>
          <t>INDUSTRY;ENVIRONMENT</t>
        </is>
      </c>
      <c r="C73" t="inlineStr">
        <is>
          <t>INDUSTRY;ENVIRONMENT|environmental policy|pollution control measures|prevention of pollution</t>
        </is>
      </c>
      <c r="D73" s="2" t="inlineStr">
        <is>
          <t>съоръжения за термично доизгаряне</t>
        </is>
      </c>
      <c r="E73" s="2" t="inlineStr">
        <is>
          <t>3</t>
        </is>
      </c>
      <c r="F73" s="2" t="inlineStr">
        <is>
          <t/>
        </is>
      </c>
      <c r="G73" t="inlineStr">
        <is>
          <t/>
        </is>
      </c>
      <c r="H73" s="2" t="inlineStr">
        <is>
          <t>tepelné dospalování|
tepelné dodatečné spalování</t>
        </is>
      </c>
      <c r="I73" s="2" t="inlineStr">
        <is>
          <t>3|
3</t>
        </is>
      </c>
      <c r="J73" s="2" t="inlineStr">
        <is>
          <t xml:space="preserve">|
</t>
        </is>
      </c>
      <c r="K73" t="inlineStr">
        <is>
          <t>proces čištění
průmyslových výfukových plynů od látek znečišťujících ovzduší (především &lt;a href="https://iate.europa.eu/entry/result/49609/cs" target="_blank"&gt;těkavých organických sloučenin&lt;/a&gt;) jejich přeměnou na oxid uhličitý a vodu okysličením ve spalovací
komoře při vysoké teplotě</t>
        </is>
      </c>
      <c r="L73" s="2" t="inlineStr">
        <is>
          <t>termisk efterbrænding</t>
        </is>
      </c>
      <c r="M73" s="2" t="inlineStr">
        <is>
          <t>3</t>
        </is>
      </c>
      <c r="N73" s="2" t="inlineStr">
        <is>
          <t/>
        </is>
      </c>
      <c r="O73" t="inlineStr">
        <is>
          <t/>
        </is>
      </c>
      <c r="P73" s="2" t="inlineStr">
        <is>
          <t>thermische Nachverbrennung</t>
        </is>
      </c>
      <c r="Q73" s="2" t="inlineStr">
        <is>
          <t>3</t>
        </is>
      </c>
      <c r="R73" s="2" t="inlineStr">
        <is>
          <t/>
        </is>
      </c>
      <c r="S73" t="inlineStr">
        <is>
          <t>Verfahren zur thermischen
Abgasreinigung, bei dem das mit brennbaren – üblicherweise organischen –
Verbindungen beladene Abgas in einem Brennraum bei Temperaturen verbrannt wird,
die üblicherweise über 800 °C liegen</t>
        </is>
      </c>
      <c r="T73" s="2" t="inlineStr">
        <is>
          <t>θερμική μετάκαυση</t>
        </is>
      </c>
      <c r="U73" s="2" t="inlineStr">
        <is>
          <t>3</t>
        </is>
      </c>
      <c r="V73" s="2" t="inlineStr">
        <is>
          <t/>
        </is>
      </c>
      <c r="W73" t="inlineStr">
        <is>
          <t/>
        </is>
      </c>
      <c r="X73" s="2" t="inlineStr">
        <is>
          <t>thermal post-combustion|
thermal afterburning</t>
        </is>
      </c>
      <c r="Y73" s="2" t="inlineStr">
        <is>
          <t>3|
3</t>
        </is>
      </c>
      <c r="Z73" s="2" t="inlineStr">
        <is>
          <t xml:space="preserve">|
</t>
        </is>
      </c>
      <c r="AA73" t="inlineStr">
        <is>
          <t>process of cleaning industrial exhaust
gases where contaminated air is led to a combustion chamber and burned in
temperatures between 700 °C and 1,200 °C</t>
        </is>
      </c>
      <c r="AB73" t="inlineStr">
        <is>
          <t/>
        </is>
      </c>
      <c r="AC73" t="inlineStr">
        <is>
          <t/>
        </is>
      </c>
      <c r="AD73" t="inlineStr">
        <is>
          <t/>
        </is>
      </c>
      <c r="AE73" t="inlineStr">
        <is>
          <t/>
        </is>
      </c>
      <c r="AF73" t="inlineStr">
        <is>
          <t/>
        </is>
      </c>
      <c r="AG73" t="inlineStr">
        <is>
          <t/>
        </is>
      </c>
      <c r="AH73" t="inlineStr">
        <is>
          <t/>
        </is>
      </c>
      <c r="AI73" t="inlineStr">
        <is>
          <t/>
        </is>
      </c>
      <c r="AJ73" s="2" t="inlineStr">
        <is>
          <t>terminen jälkipoltto</t>
        </is>
      </c>
      <c r="AK73" s="2" t="inlineStr">
        <is>
          <t>2</t>
        </is>
      </c>
      <c r="AL73" s="2" t="inlineStr">
        <is>
          <t/>
        </is>
      </c>
      <c r="AM73" t="inlineStr">
        <is>
          <t/>
        </is>
      </c>
      <c r="AN73" s="2" t="inlineStr">
        <is>
          <t>postcombustion thermique</t>
        </is>
      </c>
      <c r="AO73" s="2" t="inlineStr">
        <is>
          <t>3</t>
        </is>
      </c>
      <c r="AP73" s="2" t="inlineStr">
        <is>
          <t/>
        </is>
      </c>
      <c r="AQ73" t="inlineStr">
        <is>
          <t>procédé de purification des gaz de combustion qui consiste à les désagréger par brûlage à haute température</t>
        </is>
      </c>
      <c r="AR73" t="inlineStr">
        <is>
          <t/>
        </is>
      </c>
      <c r="AS73" t="inlineStr">
        <is>
          <t/>
        </is>
      </c>
      <c r="AT73" t="inlineStr">
        <is>
          <t/>
        </is>
      </c>
      <c r="AU73" t="inlineStr">
        <is>
          <t/>
        </is>
      </c>
      <c r="AV73" t="inlineStr">
        <is>
          <t/>
        </is>
      </c>
      <c r="AW73" t="inlineStr">
        <is>
          <t/>
        </is>
      </c>
      <c r="AX73" t="inlineStr">
        <is>
          <t/>
        </is>
      </c>
      <c r="AY73" t="inlineStr">
        <is>
          <t/>
        </is>
      </c>
      <c r="AZ73" t="inlineStr">
        <is>
          <t/>
        </is>
      </c>
      <c r="BA73" t="inlineStr">
        <is>
          <t/>
        </is>
      </c>
      <c r="BB73" t="inlineStr">
        <is>
          <t/>
        </is>
      </c>
      <c r="BC73" t="inlineStr">
        <is>
          <t/>
        </is>
      </c>
      <c r="BD73" s="2" t="inlineStr">
        <is>
          <t>post-combustione termica</t>
        </is>
      </c>
      <c r="BE73" s="2" t="inlineStr">
        <is>
          <t>3</t>
        </is>
      </c>
      <c r="BF73" s="2" t="inlineStr">
        <is>
          <t/>
        </is>
      </c>
      <c r="BG73" t="inlineStr">
        <is>
          <t>processo che permette di trasformare i COV nei classici prodotti di combustione totale (anidride carbonica e acqua), più altri sottoprodotti dipendenti dalle tipologie di atomi presenti nelle molecole da trattare</t>
        </is>
      </c>
      <c r="BH73" s="2" t="inlineStr">
        <is>
          <t>terminis antrinis deginimas</t>
        </is>
      </c>
      <c r="BI73" s="2" t="inlineStr">
        <is>
          <t>3</t>
        </is>
      </c>
      <c r="BJ73" s="2" t="inlineStr">
        <is>
          <t/>
        </is>
      </c>
      <c r="BK73" t="inlineStr">
        <is>
          <t>pramoninių išmetamųjų dujų valymo procesas, kurio metu užterštas oras patenka į degimo kamerą ir sudeginamas aukštoje (700-1200 °C) temperatūroje</t>
        </is>
      </c>
      <c r="BL73" s="2" t="inlineStr">
        <is>
          <t>termiskā pēcsadedzināšana</t>
        </is>
      </c>
      <c r="BM73" s="2" t="inlineStr">
        <is>
          <t>2</t>
        </is>
      </c>
      <c r="BN73" s="2" t="inlineStr">
        <is>
          <t/>
        </is>
      </c>
      <c r="BO73" t="inlineStr">
        <is>
          <t>rūpniecisko atgāzu attīrīšanas process, ja piesārņotais gaiss nonāk degkamerā un sadeg temperatūrā no 700 °C līdz 1200 °C</t>
        </is>
      </c>
      <c r="BP73" s="2" t="inlineStr">
        <is>
          <t>post-kombustjoni termali|
afterburning termali</t>
        </is>
      </c>
      <c r="BQ73" s="2" t="inlineStr">
        <is>
          <t>3|
3</t>
        </is>
      </c>
      <c r="BR73" s="2" t="inlineStr">
        <is>
          <t xml:space="preserve">|
</t>
        </is>
      </c>
      <c r="BS73" t="inlineStr">
        <is>
          <t>proċess tat-tindif tal-gassijiet tal-egżost industrijali fejn l-arja kkontaminata tinġieb f’kamra tal-kombustjoni u tinħaraq f’temperaturi ta’ bejn 700 °C u 1.200 °C</t>
        </is>
      </c>
      <c r="BT73" s="2" t="inlineStr">
        <is>
          <t>thermische naverbranding</t>
        </is>
      </c>
      <c r="BU73" s="2" t="inlineStr">
        <is>
          <t>3</t>
        </is>
      </c>
      <c r="BV73" s="2" t="inlineStr">
        <is>
          <t/>
        </is>
      </c>
      <c r="BW73" t="inlineStr">
        <is>
          <t/>
        </is>
      </c>
      <c r="BX73" t="inlineStr">
        <is>
          <t/>
        </is>
      </c>
      <c r="BY73" t="inlineStr">
        <is>
          <t/>
        </is>
      </c>
      <c r="BZ73" t="inlineStr">
        <is>
          <t/>
        </is>
      </c>
      <c r="CA73" t="inlineStr">
        <is>
          <t/>
        </is>
      </c>
      <c r="CB73" s="2" t="inlineStr">
        <is>
          <t>posto de combustão térmico</t>
        </is>
      </c>
      <c r="CC73" s="2" t="inlineStr">
        <is>
          <t>3</t>
        </is>
      </c>
      <c r="CD73" s="2" t="inlineStr">
        <is>
          <t/>
        </is>
      </c>
      <c r="CE73" t="inlineStr">
        <is>
          <t/>
        </is>
      </c>
      <c r="CF73" s="2" t="inlineStr">
        <is>
          <t>postcombustie termică</t>
        </is>
      </c>
      <c r="CG73" s="2" t="inlineStr">
        <is>
          <t>2</t>
        </is>
      </c>
      <c r="CH73" s="2" t="inlineStr">
        <is>
          <t/>
        </is>
      </c>
      <c r="CI73" t="inlineStr">
        <is>
          <t/>
        </is>
      </c>
      <c r="CJ73" t="inlineStr">
        <is>
          <t/>
        </is>
      </c>
      <c r="CK73" t="inlineStr">
        <is>
          <t/>
        </is>
      </c>
      <c r="CL73" t="inlineStr">
        <is>
          <t/>
        </is>
      </c>
      <c r="CM73" t="inlineStr">
        <is>
          <t/>
        </is>
      </c>
      <c r="CN73" s="2" t="inlineStr">
        <is>
          <t>toplotno naknadno zgorevanje</t>
        </is>
      </c>
      <c r="CO73" s="2" t="inlineStr">
        <is>
          <t>3</t>
        </is>
      </c>
      <c r="CP73" s="2" t="inlineStr">
        <is>
          <t/>
        </is>
      </c>
      <c r="CQ73" t="inlineStr">
        <is>
          <t/>
        </is>
      </c>
      <c r="CR73" s="2" t="inlineStr">
        <is>
          <t>termisk efterbränning|
termisk efterförbränning</t>
        </is>
      </c>
      <c r="CS73" s="2" t="inlineStr">
        <is>
          <t>3|
3</t>
        </is>
      </c>
      <c r="CT73" s="2" t="inlineStr">
        <is>
          <t xml:space="preserve">|
</t>
        </is>
      </c>
      <c r="CU73" t="inlineStr">
        <is>
          <t>process för rening av rökgaser där rökgaserna leds in i en förbränningskammare och föroreningarna oxideras vid höga temperaturer (mellan 750 och 1 200 grader Celsius)</t>
        </is>
      </c>
    </row>
    <row r="74">
      <c r="A74" s="1" t="str">
        <f>HYPERLINK("https://iate.europa.eu/entry/result/2229866/all", "2229866")</f>
        <v>2229866</v>
      </c>
      <c r="B74" t="inlineStr">
        <is>
          <t>EDUCATION AND COMMUNICATIONS;POLITICS</t>
        </is>
      </c>
      <c r="C74" t="inlineStr">
        <is>
          <t>EDUCATION AND COMMUNICATIONS|information technology and data processing|data processing;POLITICS|politics and public safety|public safety;EDUCATION AND COMMUNICATIONS|information technology and data processing|computer system</t>
        </is>
      </c>
      <c r="D74" s="2" t="inlineStr">
        <is>
          <t>киберсигурност</t>
        </is>
      </c>
      <c r="E74" s="2" t="inlineStr">
        <is>
          <t>3</t>
        </is>
      </c>
      <c r="F74" s="2" t="inlineStr">
        <is>
          <t/>
        </is>
      </c>
      <c r="G74" t="inlineStr">
        <is>
          <t>състояние на обществото и държавата, при което чрез прилагане на комплекс от мерки и действия киберпространството е защитено от заплахи, които са свързани с неговите независими мрежи и информационна инфраструктура или могат да нарушат работата им</t>
        </is>
      </c>
      <c r="H74" s="2" t="inlineStr">
        <is>
          <t>kybernetická bezpečnost</t>
        </is>
      </c>
      <c r="I74" s="2" t="inlineStr">
        <is>
          <t>3</t>
        </is>
      </c>
      <c r="J74" s="2" t="inlineStr">
        <is>
          <t/>
        </is>
      </c>
      <c r="K74" t="inlineStr">
        <is>
          <t>souhrn právních, organizačních, technických a vzdělávacích prostředků směřujících k zajištění ochrany kybernetického prostoru</t>
        </is>
      </c>
      <c r="L74" s="2" t="inlineStr">
        <is>
          <t>IT-sikkerhed|
internetsikkerhed|
cybersikkerhed</t>
        </is>
      </c>
      <c r="M74" s="2" t="inlineStr">
        <is>
          <t>3|
3|
3</t>
        </is>
      </c>
      <c r="N74" s="2" t="inlineStr">
        <is>
          <t xml:space="preserve">|
|
</t>
        </is>
      </c>
      <c r="O74" t="inlineStr">
        <is>
          <t>sikkerhed for data i netværk, der er forbundet med internettet, og beskyttelsen af sådanne data og systemer mod hackere ved hjælp af f.eks. kryptering, antivirussoftware og firewalls</t>
        </is>
      </c>
      <c r="P74" s="2" t="inlineStr">
        <is>
          <t>Cyber-Sicherheit|
Computer- und Netzsicherheit|
Cybersicherheit</t>
        </is>
      </c>
      <c r="Q74" s="2" t="inlineStr">
        <is>
          <t>2|
2|
3</t>
        </is>
      </c>
      <c r="R74" s="2" t="inlineStr">
        <is>
          <t xml:space="preserve">|
|
</t>
        </is>
      </c>
      <c r="S74" t="inlineStr">
        <is>
          <t>Vorkehrungen und Maßnahmen zum Schutz
von Informationssystemen und deren Nutzern vor unbefugten Zugriffen, vor Angriffen
und vor Schaden, um die Vertraulichkeit, Integrität und Verfügbarkeit von Daten zu
gewährleisten</t>
        </is>
      </c>
      <c r="T74" s="2" t="inlineStr">
        <is>
          <t>κυβερνοασφάλεια|
ασφάλεια στον κυβερνοχώρο</t>
        </is>
      </c>
      <c r="U74" s="2" t="inlineStr">
        <is>
          <t>4|
3</t>
        </is>
      </c>
      <c r="V74" s="2" t="inlineStr">
        <is>
          <t xml:space="preserve">|
</t>
        </is>
      </c>
      <c r="W74" t="inlineStr">
        <is>
          <t/>
        </is>
      </c>
      <c r="X74" s="2" t="inlineStr">
        <is>
          <t>cyber security|
cybersecurity|
cyber-security</t>
        </is>
      </c>
      <c r="Y74" s="2" t="inlineStr">
        <is>
          <t>1|
3|
1</t>
        </is>
      </c>
      <c r="Z74" s="2" t="inlineStr">
        <is>
          <t xml:space="preserve">|
|
</t>
        </is>
      </c>
      <c r="AA74" t="inlineStr">
        <is>
          <t>means used to protect the availability and integrity of networks and infrastructure, as well as the confidentiality of the information contained therein</t>
        </is>
      </c>
      <c r="AB74" s="2" t="inlineStr">
        <is>
          <t>ciberseguridad</t>
        </is>
      </c>
      <c r="AC74" s="2" t="inlineStr">
        <is>
          <t>3</t>
        </is>
      </c>
      <c r="AD74" s="2" t="inlineStr">
        <is>
          <t/>
        </is>
      </c>
      <c r="AE74" t="inlineStr">
        <is>
          <t>Protección de los datos transmitidos por internet u otros medios digitales y de la integridad de las redes de transmisión de datos.</t>
        </is>
      </c>
      <c r="AF74" s="2" t="inlineStr">
        <is>
          <t>küberturvalisus|
küberjulgeolek|
küberkaitse|
küberturve</t>
        </is>
      </c>
      <c r="AG74" s="2" t="inlineStr">
        <is>
          <t>3|
3|
3|
3</t>
        </is>
      </c>
      <c r="AH74" s="2" t="inlineStr">
        <is>
          <t xml:space="preserve">preferred|
|
|
</t>
        </is>
      </c>
      <c r="AI74" t="inlineStr">
        <is>
          <t>vahendid, et kaitsta võrkude ja taristu kättesaadavust ja terviklikkust ning nendes sisalduva teabe konfidentsiaalsust</t>
        </is>
      </c>
      <c r="AJ74" s="2" t="inlineStr">
        <is>
          <t>kyberturvallisuus|
tietoverkkoturvallisuus|
verkkoturvallisuus</t>
        </is>
      </c>
      <c r="AK74" s="2" t="inlineStr">
        <is>
          <t>3|
3|
3</t>
        </is>
      </c>
      <c r="AL74" s="2" t="inlineStr">
        <is>
          <t xml:space="preserve">preferred|
|
</t>
        </is>
      </c>
      <c r="AM74" t="inlineStr">
        <is>
          <t>1. "tavoitetila, jossa kybertoimintaympäristöön voidaan luottaa ja jossa sen toiminta turvataan"&lt;p&gt;2. "yhteiskunnan digitaalisen toimintaympäristön turvallisuus ja sen suojaaminen hyökkäyksiltä"&lt;/p&gt;</t>
        </is>
      </c>
      <c r="AN74" s="2" t="inlineStr">
        <is>
          <t>cybersécurité</t>
        </is>
      </c>
      <c r="AO74" s="2" t="inlineStr">
        <is>
          <t>3</t>
        </is>
      </c>
      <c r="AP74" s="2" t="inlineStr">
        <is>
          <t/>
        </is>
      </c>
      <c r="AQ74" t="inlineStr">
        <is>
          <t>ensemble des outils, politiques, concepts de sécurité, mécanismes de sécurité, lignes directrices, méthodes de gestion des risques, actions, formations, bonnes pratiques, garanties et technologies qui peuvent être utilisés pour protéger le cyberenvironnement et les actifs des organisations et des utilisateurs</t>
        </is>
      </c>
      <c r="AR74" s="2" t="inlineStr">
        <is>
          <t>cibearshlándáil</t>
        </is>
      </c>
      <c r="AS74" s="2" t="inlineStr">
        <is>
          <t>3</t>
        </is>
      </c>
      <c r="AT74" s="2" t="inlineStr">
        <is>
          <t/>
        </is>
      </c>
      <c r="AU74" t="inlineStr">
        <is>
          <t>cosaint agus gníomhartha a úsáidtear chun an cibearfhearann a chosaint, sna réimsí sibhialtacha agus míleata araon, ó bhagairtí chun díobháil a dhéanamh do líonraí idirspleácha agus do bhonneagar faisnéise</t>
        </is>
      </c>
      <c r="AV74" s="2" t="inlineStr">
        <is>
          <t>kibersigurnost</t>
        </is>
      </c>
      <c r="AW74" s="2" t="inlineStr">
        <is>
          <t>3</t>
        </is>
      </c>
      <c r="AX74" s="2" t="inlineStr">
        <is>
          <t/>
        </is>
      </c>
      <c r="AY74" t="inlineStr">
        <is>
          <t>sredstva za zaštitu dostupnosti i cjelovitosti mreža i infrastrukture, kao i povjerljivosti informacija koje su u njima sadržane</t>
        </is>
      </c>
      <c r="AZ74" s="2" t="inlineStr">
        <is>
          <t>kiberbiztonság</t>
        </is>
      </c>
      <c r="BA74" s="2" t="inlineStr">
        <is>
          <t>4</t>
        </is>
      </c>
      <c r="BB74" s="2" t="inlineStr">
        <is>
          <t/>
        </is>
      </c>
      <c r="BC74" t="inlineStr">
        <is>
          <t>a kibertérben [ &lt;a href="/entry/result/897005/all" id="ENTRY_TO_ENTRY_CONVERTER" target="_blank"&gt;IATE:897005&lt;/a&gt; ] létező kockázatok kezelésére alkalmazható politikai, jogi, gazdasági, oktatási és tudatosságnövelő, valamint technikai eszközök folyamatos és tervszerű alkalmazása, amelyek a kibertérben létező kockázatok elfogadható szintjét biztosítva a kiberteret megbízható környezetté alakítják a társadalmi és gazdasági folyamatok zavartalan működéséhez és működtetéséhez</t>
        </is>
      </c>
      <c r="BD74" s="2" t="inlineStr">
        <is>
          <t>cibersicurezza</t>
        </is>
      </c>
      <c r="BE74" s="2" t="inlineStr">
        <is>
          <t>3</t>
        </is>
      </c>
      <c r="BF74" s="2" t="inlineStr">
        <is>
          <t/>
        </is>
      </c>
      <c r="BG74" t="inlineStr">
        <is>
          <t>protezione delle infrastrutture critiche informatizzate e contrasto alla cibercriminalità</t>
        </is>
      </c>
      <c r="BH74" s="2" t="inlineStr">
        <is>
          <t>kibernetinis saugumas</t>
        </is>
      </c>
      <c r="BI74" s="2" t="inlineStr">
        <is>
          <t>3</t>
        </is>
      </c>
      <c r="BJ74" s="2" t="inlineStr">
        <is>
          <t/>
        </is>
      </c>
      <c r="BK74" t="inlineStr">
        <is>
          <t>visuma teisinių, informacijos sklaidos, organizacinių ir techninių priemonių, skirtų kibernetiniams incidentams išvengti, aptikti, analizuoti ir reaguoti į juos, taip pat įprastinei elektroninių ryšių tinklų, informacinių sistemų ar pramoninių procesų valdymo sistemų veiklai, įvykus šiems incidentams, atkurti</t>
        </is>
      </c>
      <c r="BL74" s="2" t="inlineStr">
        <is>
          <t>kiberdrošība</t>
        </is>
      </c>
      <c r="BM74" s="2" t="inlineStr">
        <is>
          <t>3</t>
        </is>
      </c>
      <c r="BN74" s="2" t="inlineStr">
        <is>
          <t/>
        </is>
      </c>
      <c r="BO74" t="inlineStr">
        <is>
          <t>drošības pasākumi un darbības, ko var izmantot, lai gan civilās, gan militārās jomās aizsargātu tīklu un infrastruktūru pieejamību un integritāti, kā arī tajos ietvertās informācijas konfidencialitāti un lai novērstu draudus, kas ir saistīti ar savstarpēji atkarīgiem tīkliem un informācijas infrastruktūru vai var tiem kaitēt</t>
        </is>
      </c>
      <c r="BP74" s="2" t="inlineStr">
        <is>
          <t>ċibersigurtà</t>
        </is>
      </c>
      <c r="BQ74" s="2" t="inlineStr">
        <is>
          <t>3</t>
        </is>
      </c>
      <c r="BR74" s="2" t="inlineStr">
        <is>
          <t/>
        </is>
      </c>
      <c r="BS74" t="inlineStr">
        <is>
          <t>miżuri meħudin biex kompjuter, sistema tal-kompjuter, network jew infrastruttura tal-kompjuters tiġi protetta kontra aċċess mhux awtorizzat jew attakk. Dawn il-miżuri ġeneralment jinkludu salvagwardji u azzjonijiet li jistgħu jintużaw għall-protezzjoni tad-dominju ċibernetiku, kemm fil-qasam ċivili kif ukoll militari, minn dak it-theddid li huwa assoċjat ma' jew li jista' jkun ta' ħsara għan-networks indipendenti u għall-infrastruttura tal-informazzjoni tiegħu. Iċ-ċibersigurtà għandha l-għan li żżomm d-disponibbiltà u l-integrità tan-networks u tal-infrastruttura u l-kunfidenzjalità tal-informazzjoni li hemm fihom. Dan it-terminu jkopri wkoll miżuri ta’ prevenzjoni u ta’ infurzar tal-liġi biex tiġi miġġielda ċ-ċiberkriminalità</t>
        </is>
      </c>
      <c r="BT74" s="2" t="inlineStr">
        <is>
          <t>cyberbeveiliging</t>
        </is>
      </c>
      <c r="BU74" s="2" t="inlineStr">
        <is>
          <t>3</t>
        </is>
      </c>
      <c r="BV74" s="2" t="inlineStr">
        <is>
          <t/>
        </is>
      </c>
      <c r="BW74" t="inlineStr">
        <is>
          <t>het beschermen van ICT tegen onder meer spionage, misdaad, vandalisme en terrorisme via het internet</t>
        </is>
      </c>
      <c r="BX74" s="2" t="inlineStr">
        <is>
          <t>cyberbezpieczeństwo|
bezpieczeństwo cyberprzestrzeni</t>
        </is>
      </c>
      <c r="BY74" s="2" t="inlineStr">
        <is>
          <t>3|
3</t>
        </is>
      </c>
      <c r="BZ74" s="2" t="inlineStr">
        <is>
          <t xml:space="preserve">preferred|
</t>
        </is>
      </c>
      <c r="CA74" t="inlineStr">
        <is>
          <t>zespół przedsięwzięć organizacyjno-prawnych, technicznych, fizycznych i edukacyjnych mający na celu zapewnienie niezakłóconego funkcjonowania cyberprzestrzeni</t>
        </is>
      </c>
      <c r="CB74" s="2" t="inlineStr">
        <is>
          <t>cibersegurança</t>
        </is>
      </c>
      <c r="CC74" s="2" t="inlineStr">
        <is>
          <t>3</t>
        </is>
      </c>
      <c r="CD74" s="2" t="inlineStr">
        <is>
          <t/>
        </is>
      </c>
      <c r="CE74" t="inlineStr">
        <is>
          <t>Conjunto de meios e tecnologias que visam proteger, de danos e intrusão ilícita, programas, computadores, redes e dados e garantir a utilização segura do ciberespaço.</t>
        </is>
      </c>
      <c r="CF74" s="2" t="inlineStr">
        <is>
          <t>securitate cibernetică</t>
        </is>
      </c>
      <c r="CG74" s="2" t="inlineStr">
        <is>
          <t>3</t>
        </is>
      </c>
      <c r="CH74" s="2" t="inlineStr">
        <is>
          <t/>
        </is>
      </c>
      <c r="CI74" t="inlineStr">
        <is>
          <t>stare de normalitate rezultată în urma aplicării unui ansamblu de măsuri proactive și reactive prin care se asigură confidențialitatea, integritatea, disponibilitatea, autenticitatea și nonrepudierea informațiilor în format electronic, a resurselor și serviciilor publice sau private din spațiul cibernetic</t>
        </is>
      </c>
      <c r="CJ74" s="2" t="inlineStr">
        <is>
          <t>kybernetická bezpečnosť</t>
        </is>
      </c>
      <c r="CK74" s="2" t="inlineStr">
        <is>
          <t>3</t>
        </is>
      </c>
      <c r="CL74" s="2" t="inlineStr">
        <is>
          <t/>
        </is>
      </c>
      <c r="CM74" t="inlineStr">
        <is>
          <t>prostriedky na zachovanie dostupnosti a integrity sietí a infraštruktúry a dôvernosti informácií, ktoré sú v nich obsiahnuté</t>
        </is>
      </c>
      <c r="CN74" s="2" t="inlineStr">
        <is>
          <t>kibernetska varnost</t>
        </is>
      </c>
      <c r="CO74" s="2" t="inlineStr">
        <is>
          <t>3</t>
        </is>
      </c>
      <c r="CP74" s="2" t="inlineStr">
        <is>
          <t/>
        </is>
      </c>
      <c r="CQ74" t="inlineStr">
        <is>
          <t>ukrepi za ohranjanje razpoložljivosti in celovitosti omrežij in infrastrukture ter zaupnosti informacij, ki jih ta omrežja in infrastruktura vsebujejo</t>
        </is>
      </c>
      <c r="CR74" s="2" t="inlineStr">
        <is>
          <t>it-säkerhet|
cybersäkerhet</t>
        </is>
      </c>
      <c r="CS74" s="2" t="inlineStr">
        <is>
          <t>3|
3</t>
        </is>
      </c>
      <c r="CT74" s="2" t="inlineStr">
        <is>
          <t xml:space="preserve">|
</t>
        </is>
      </c>
      <c r="CU74" t="inlineStr">
        <is>
          <t>De skydd och åtgärder som kan användas för att skydda cyberrymden, både på det civila och militära området, från hot som är förknippade med eller som kan skada nät och informationsinfrastruktur.</t>
        </is>
      </c>
    </row>
    <row r="75">
      <c r="A75" s="1" t="str">
        <f>HYPERLINK("https://iate.europa.eu/entry/result/897005/all", "897005")</f>
        <v>897005</v>
      </c>
      <c r="B75" t="inlineStr">
        <is>
          <t>EDUCATION AND COMMUNICATIONS</t>
        </is>
      </c>
      <c r="C75" t="inlineStr">
        <is>
          <t>EDUCATION AND COMMUNICATIONS|information technology and data processing</t>
        </is>
      </c>
      <c r="D75" s="2" t="inlineStr">
        <is>
          <t>киберпространство</t>
        </is>
      </c>
      <c r="E75" s="2" t="inlineStr">
        <is>
          <t>3</t>
        </is>
      </c>
      <c r="F75" s="2" t="inlineStr">
        <is>
          <t/>
        </is>
      </c>
      <c r="G75" t="inlineStr">
        <is>
          <t>глобална мрежа от системи за компютърна обработка, електронни съобщителни мрежи, компютърни програми и данни</t>
        </is>
      </c>
      <c r="H75" s="2" t="inlineStr">
        <is>
          <t>kyberprostor|
kybernetický prostor</t>
        </is>
      </c>
      <c r="I75" s="2" t="inlineStr">
        <is>
          <t>3|
3</t>
        </is>
      </c>
      <c r="J75" s="2" t="inlineStr">
        <is>
          <t xml:space="preserve">|
</t>
        </is>
      </c>
      <c r="K75" t="inlineStr">
        <is>
          <t>digitální prostředí umožňující vznik, zpracování a výměnu informací, tvořené informačními systémy, a službami a sítěmi elektronických komunikací</t>
        </is>
      </c>
      <c r="L75" s="2" t="inlineStr">
        <is>
          <t>cyberspace</t>
        </is>
      </c>
      <c r="M75" s="2" t="inlineStr">
        <is>
          <t>3</t>
        </is>
      </c>
      <c r="N75" s="2" t="inlineStr">
        <is>
          <t/>
        </is>
      </c>
      <c r="O75" t="inlineStr">
        <is>
          <t>elektronisk rum, hvori mennesker og maskiner kommunikerer og interagerer med hinanden</t>
        </is>
      </c>
      <c r="P75" s="2" t="inlineStr">
        <is>
          <t>Cyberraum|
Cyberspace</t>
        </is>
      </c>
      <c r="Q75" s="2" t="inlineStr">
        <is>
          <t>3|
3</t>
        </is>
      </c>
      <c r="R75" s="2" t="inlineStr">
        <is>
          <t xml:space="preserve">|
</t>
        </is>
      </c>
      <c r="S75" t="inlineStr">
        <is>
          <t>der virtuelle Raum aller global auf Datenebene vernetzten IT-Systeme, dem als universelles und öffentlich zugängliches Verbindungs- und Transportnetz das Internet zugrunde liegt</t>
        </is>
      </c>
      <c r="T75" s="2" t="inlineStr">
        <is>
          <t>κυβερνοχώρος</t>
        </is>
      </c>
      <c r="U75" s="2" t="inlineStr">
        <is>
          <t>4</t>
        </is>
      </c>
      <c r="V75" s="2" t="inlineStr">
        <is>
          <t/>
        </is>
      </c>
      <c r="W75" t="inlineStr">
        <is>
          <t>εικονικός χώρος που έχει δημιουργηθεί από τοπικά ή ευρείας εμβέλειας δίκτυα υπολογιστών, μέσα στον οποίο διακινείται τεράστιος όγκος πληροφοριών σε ψηφιακή μορφή</t>
        </is>
      </c>
      <c r="X75" s="2" t="inlineStr">
        <is>
          <t>cyberspace|
cyber-space|
cyber space</t>
        </is>
      </c>
      <c r="Y75" s="2" t="inlineStr">
        <is>
          <t>3|
1|
1</t>
        </is>
      </c>
      <c r="Z75" s="2" t="inlineStr">
        <is>
          <t xml:space="preserve">|
|
</t>
        </is>
      </c>
      <c r="AA75" t="inlineStr">
        <is>
          <t>interactive domain made up of digital networks that is used to store, modify and communicate information</t>
        </is>
      </c>
      <c r="AB75" s="2" t="inlineStr">
        <is>
          <t>ciberespacio</t>
        </is>
      </c>
      <c r="AC75" s="2" t="inlineStr">
        <is>
          <t>3</t>
        </is>
      </c>
      <c r="AD75" s="2" t="inlineStr">
        <is>
          <t/>
        </is>
      </c>
      <c r="AE75" t="inlineStr">
        <is>
          <t>Espacio virtual, mundial y dinámico compuesto por todas las infraestructuras, redes y sistemas de tecnologías de la información y la comunicación, interconectados de forma directa o indirecta (no se incluyen los sistemas interconectados en espacios aislados). Se apoya en internet, como red de redes, además de otras redes de transporte de datos.</t>
        </is>
      </c>
      <c r="AF75" s="2" t="inlineStr">
        <is>
          <t>küberruum</t>
        </is>
      </c>
      <c r="AG75" s="2" t="inlineStr">
        <is>
          <t>3</t>
        </is>
      </c>
      <c r="AH75" s="2" t="inlineStr">
        <is>
          <t/>
        </is>
      </c>
      <c r="AI75" t="inlineStr">
        <is>
          <t>(populaarne tähendus): inimeste, tarkvara ja teenuste interaktsiooniga tekitatav virtuaalne keskkond (peamiselt) Internetis, sageli Interneti sünonüüm; &lt;br&gt;(riikliku julgeoleku kontekstis): infokeskkonna globaalne piirkond, mille moodustab infosüsteemide üksteisest sõltuvate taristute võrk, millesse kuuluvad Internet, sidevõrgud, arvutisüsteemid ning sisseehitatud protsessorid ja kontrollerid</t>
        </is>
      </c>
      <c r="AJ75" s="2" t="inlineStr">
        <is>
          <t>verkkoavaruus|
kyberavaruus|
kyberympäristö|
kybertoimintaympäristö</t>
        </is>
      </c>
      <c r="AK75" s="2" t="inlineStr">
        <is>
          <t>2|
2|
2|
3</t>
        </is>
      </c>
      <c r="AL75" s="2" t="inlineStr">
        <is>
          <t>|
|
|
preferred</t>
        </is>
      </c>
      <c r="AM75" t="inlineStr">
        <is>
          <t>ihmisten luoma digitaalinen rinnakkaistodellisuus, joka maailmanlaajuisesti yhdistää informaatioteknologian, automatisoitujen ohjausjärjestelmien, internetin ja sosiaalisen median kautta toisiinsa ihmisiä ja laitteita valtioiden rajojen yli</t>
        </is>
      </c>
      <c r="AN75" s="2" t="inlineStr">
        <is>
          <t>cyberespace</t>
        </is>
      </c>
      <c r="AO75" s="2" t="inlineStr">
        <is>
          <t>3</t>
        </is>
      </c>
      <c r="AP75" s="2" t="inlineStr">
        <is>
          <t/>
        </is>
      </c>
      <c r="AQ75" t="inlineStr">
        <is>
          <t>espace constitué par les infrastructures interconnectées relevant des technologies de l'information, notamment l'internet, et par les données qui y sont traitées</t>
        </is>
      </c>
      <c r="AR75" s="2" t="inlineStr">
        <is>
          <t>cibearspás</t>
        </is>
      </c>
      <c r="AS75" s="2" t="inlineStr">
        <is>
          <t>3</t>
        </is>
      </c>
      <c r="AT75" s="2" t="inlineStr">
        <is>
          <t/>
        </is>
      </c>
      <c r="AU75" t="inlineStr">
        <is>
          <t>réimse de theicneolaíocht an ríomhaire ina bhfeidhmíonn an t-úsáideoir i réaltacht fhíorúil nó shaorga atá tógtha go hiomlán as sonraí ríomhaire</t>
        </is>
      </c>
      <c r="AV75" s="2" t="inlineStr">
        <is>
          <t>kiberprostor</t>
        </is>
      </c>
      <c r="AW75" s="2" t="inlineStr">
        <is>
          <t>3</t>
        </is>
      </c>
      <c r="AX75" s="2" t="inlineStr">
        <is>
          <t/>
        </is>
      </c>
      <c r="AY75" t="inlineStr">
        <is>
          <t>virtualni prostor stvoren
s pomoću globalno umreženih računala, tj. svijet interneta s njegovim okružjem</t>
        </is>
      </c>
      <c r="AZ75" s="2" t="inlineStr">
        <is>
          <t>kibertér</t>
        </is>
      </c>
      <c r="BA75" s="2" t="inlineStr">
        <is>
          <t>4</t>
        </is>
      </c>
      <c r="BB75" s="2" t="inlineStr">
        <is>
          <t/>
        </is>
      </c>
      <c r="BC75" t="inlineStr">
        <is>
          <t>az elektromágneses spektrum használatával meghatározható, dinamikusan változó tartomány, mely az összekapcsolt hálózatok, eszközök és kiegészítő fizikai infrastruktúrák közötti adatok kezelésére szolgál</t>
        </is>
      </c>
      <c r="BD75" s="2" t="inlineStr">
        <is>
          <t>ciberspazio</t>
        </is>
      </c>
      <c r="BE75" s="2" t="inlineStr">
        <is>
          <t>3</t>
        </is>
      </c>
      <c r="BF75" s="2" t="inlineStr">
        <is>
          <t/>
        </is>
      </c>
      <c r="BG75" t="inlineStr">
        <is>
          <t>spazio che abbraccia tutti i sistemi digitali di connessione, acquisizione e condivisione delle informazioni (dagli smartphone ai terminali GPS)</t>
        </is>
      </c>
      <c r="BH75" s="2" t="inlineStr">
        <is>
          <t>kibernetinė erdvė</t>
        </is>
      </c>
      <c r="BI75" s="2" t="inlineStr">
        <is>
          <t>3</t>
        </is>
      </c>
      <c r="BJ75" s="2" t="inlineStr">
        <is>
          <t/>
        </is>
      </c>
      <c r="BK75" t="inlineStr">
        <is>
          <t>aplinka, kurioje pavieniuose kompiuteriuose ar kitoje informacinių ir ryšių technologijų įrangoje sukuriama elektroninė informacija ir (arba) perduodama per elektroninių ryšių tinklu sujungtus kompiuterius ar kitą informacinių ir ryšių technologijų įrangą</t>
        </is>
      </c>
      <c r="BL75" s="2" t="inlineStr">
        <is>
          <t>kibertelpa</t>
        </is>
      </c>
      <c r="BM75" s="2" t="inlineStr">
        <is>
          <t>3</t>
        </is>
      </c>
      <c r="BN75" s="2" t="inlineStr">
        <is>
          <t/>
        </is>
      </c>
      <c r="BO75" t="inlineStr">
        <is>
          <t>interaktīva vide, kura ietver lietotājus, tīklus, skaitļošanas tehnoloģijas, programmatūru, procesus, pārsūtītās vai uzglabātās informācijas kopumu, lietojumprogrammas, pakalpojumus un sistēmas, kas ir savienotas tieši vai netieši, izmantojot internetu, telesakarus vai datortīklus, un kurā mijiedarbojas tās lietotāji; kibertelpai nav fizisko robežu</t>
        </is>
      </c>
      <c r="BP75" s="2" t="inlineStr">
        <is>
          <t>ċiberspazju</t>
        </is>
      </c>
      <c r="BQ75" s="2" t="inlineStr">
        <is>
          <t>3</t>
        </is>
      </c>
      <c r="BR75" s="2" t="inlineStr">
        <is>
          <t/>
        </is>
      </c>
      <c r="BS75" t="inlineStr">
        <is>
          <t>spazju virtwali li huwa kkaratterizzat mill-użu ta' elettronika u tal-ispettru elettromanjetiku biex tiġi maħżuna, skambjata u mmodifikata d-data permezz ta' sistemi f'network u infrastrutturi fiżiċi assoċjati.</t>
        </is>
      </c>
      <c r="BT75" s="2" t="inlineStr">
        <is>
          <t>cyberspace|
cyberruimte</t>
        </is>
      </c>
      <c r="BU75" s="2" t="inlineStr">
        <is>
          <t>3|
2</t>
        </is>
      </c>
      <c r="BV75" s="2" t="inlineStr">
        <is>
          <t xml:space="preserve">|
</t>
        </is>
      </c>
      <c r="BW75" t="inlineStr">
        <is>
          <t>benaming voor de virtuele ruimte in netwerken, met name internet</t>
        </is>
      </c>
      <c r="BX75" s="2" t="inlineStr">
        <is>
          <t>cyberprzestrzeń</t>
        </is>
      </c>
      <c r="BY75" s="2" t="inlineStr">
        <is>
          <t>3</t>
        </is>
      </c>
      <c r="BZ75" s="2" t="inlineStr">
        <is>
          <t/>
        </is>
      </c>
      <c r="CA75" t="inlineStr">
        <is>
          <t>przestrzeń wirtualna, w której odbywa się komunikacja między komputerami połączonymi siecią internetową</t>
        </is>
      </c>
      <c r="CB75" s="2" t="inlineStr">
        <is>
          <t>ciberespaço</t>
        </is>
      </c>
      <c r="CC75" s="2" t="inlineStr">
        <is>
          <t>3</t>
        </is>
      </c>
      <c r="CD75" s="2" t="inlineStr">
        <is>
          <t/>
        </is>
      </c>
      <c r="CE75" t="inlineStr">
        <is>
          <t>Conjunto de redes e sistemas de comunicação que estão interligados, de forma direta ou indireta, proporcionando um ambiente virtual dinâmico onde se agrupam e relacionam utilizadores, linhas de comunicação, sítios, fóruns, serviços de Internet e outras redes.</t>
        </is>
      </c>
      <c r="CF75" s="2" t="inlineStr">
        <is>
          <t>ciberspațiu|
spațiu cibernetic</t>
        </is>
      </c>
      <c r="CG75" s="2" t="inlineStr">
        <is>
          <t>3|
3</t>
        </is>
      </c>
      <c r="CH75" s="2" t="inlineStr">
        <is>
          <t xml:space="preserve">|
</t>
        </is>
      </c>
      <c r="CI75" t="inlineStr">
        <is>
          <t>mediu virtual, generat de infrastructurile cibernetice, incluzând conținutul informațional procesat, stocat sau transmis, precum și acțiunile derulate de utilizatori în acesta</t>
        </is>
      </c>
      <c r="CJ75" s="2" t="inlineStr">
        <is>
          <t>kybernetický priestor</t>
        </is>
      </c>
      <c r="CK75" s="2" t="inlineStr">
        <is>
          <t>3</t>
        </is>
      </c>
      <c r="CL75" s="2" t="inlineStr">
        <is>
          <t/>
        </is>
      </c>
      <c r="CM75" t="inlineStr">
        <is>
          <t>globálny dynamický otvorený systém sietí a informačných systémov, ktorý tvoria aktivované prvky kybernetického priestoru, osoby vykonávajúce aktivity v tomto systéme a vzťahy a interakcie medzi nimi</t>
        </is>
      </c>
      <c r="CN75" s="2" t="inlineStr">
        <is>
          <t>kibernetski prostor</t>
        </is>
      </c>
      <c r="CO75" s="2" t="inlineStr">
        <is>
          <t>3</t>
        </is>
      </c>
      <c r="CP75" s="2" t="inlineStr">
        <is>
          <t/>
        </is>
      </c>
      <c r="CQ75" t="inlineStr">
        <is>
          <t>ljudje, podatki in računalniki, povezani tako, da delujejo drug na drugega</t>
        </is>
      </c>
      <c r="CR75" s="2" t="inlineStr">
        <is>
          <t>cyberrymd</t>
        </is>
      </c>
      <c r="CS75" s="2" t="inlineStr">
        <is>
          <t>3</t>
        </is>
      </c>
      <c r="CT75" s="2" t="inlineStr">
        <is>
          <t/>
        </is>
      </c>
      <c r="CU75" t="inlineStr">
        <is>
          <t>en vision av ett universum av information och kultur, en gemensam, global, av datorer upprätthållen virtuell värld som existerar parallellt med den fysiska världen och i vilken människor kan interagera med varandra och med världen och dess innehåll.</t>
        </is>
      </c>
    </row>
    <row r="76">
      <c r="A76" s="1" t="str">
        <f>HYPERLINK("https://iate.europa.eu/entry/result/3531329/all", "3531329")</f>
        <v>3531329</v>
      </c>
      <c r="B76" t="inlineStr">
        <is>
          <t>INDUSTRY;ENVIRONMENT</t>
        </is>
      </c>
      <c r="C76" t="inlineStr">
        <is>
          <t>INDUSTRY;ENVIRONMENT|environmental policy|pollution control measures|prevention of pollution</t>
        </is>
      </c>
      <c r="D76" s="2" t="inlineStr">
        <is>
          <t>каталитично съоръжение за доизгаряне</t>
        </is>
      </c>
      <c r="E76" s="2" t="inlineStr">
        <is>
          <t>3</t>
        </is>
      </c>
      <c r="F76" s="2" t="inlineStr">
        <is>
          <t/>
        </is>
      </c>
      <c r="G76" t="inlineStr">
        <is>
          <t/>
        </is>
      </c>
      <c r="H76" s="2" t="inlineStr">
        <is>
          <t>katalytický dodatečný spalovač</t>
        </is>
      </c>
      <c r="I76" s="2" t="inlineStr">
        <is>
          <t>3</t>
        </is>
      </c>
      <c r="J76" s="2" t="inlineStr">
        <is>
          <t/>
        </is>
      </c>
      <c r="K76" t="inlineStr">
        <is>
          <t>zařízení k čištění
průmyslových výfukových plynů od látek znečišťujících ovzduší (především &lt;a href="https://iate.europa.eu/entry/result/49609/cs" target="_blank"&gt;těkavých organických sloučenin&lt;/a&gt;) jejich přeměnou na oxid uhličitý a vodu okysličením ve spalovací
komoře při mírné teplotě a za použití katalyzátoru</t>
        </is>
      </c>
      <c r="L76" s="2" t="inlineStr">
        <is>
          <t>katalytisk efterbrænder</t>
        </is>
      </c>
      <c r="M76" s="2" t="inlineStr">
        <is>
          <t>3</t>
        </is>
      </c>
      <c r="N76" s="2" t="inlineStr">
        <is>
          <t/>
        </is>
      </c>
      <c r="O76" t="inlineStr">
        <is>
          <t>katalytisk termisk oxidation, et forbrændingssystem, hvor nedbrydningen gennemføres på en metalkatalysator-overflade ved lave temperaturer, typisk 350-400 °C</t>
        </is>
      </c>
      <c r="P76" s="2" t="inlineStr">
        <is>
          <t>KNV-Anlage|
katalytischer Nachbrenner|
Anlage zur katalytischen Nachverbrennung</t>
        </is>
      </c>
      <c r="Q76" s="2" t="inlineStr">
        <is>
          <t>3|
3|
3</t>
        </is>
      </c>
      <c r="R76" s="2" t="inlineStr">
        <is>
          <t xml:space="preserve">|
|
</t>
        </is>
      </c>
      <c r="S76" t="inlineStr">
        <is>
          <t>System zur
Reinigung industrieller Abluftströme, bei dem die in der Abluft
enthaltenen
Schadstoffe – meist flüchtige organische Verbindungen – mit Hilfe von
Katalysatoren bei moderaten Temperaturen
nahezu
vollständig oxidiert und in die unschädlichen Verbindungen Kohlendioxid und
Wasser umgewandelt werden</t>
        </is>
      </c>
      <c r="T76" s="2" t="inlineStr">
        <is>
          <t>καταλυτική μονάδα μετάκαυσης</t>
        </is>
      </c>
      <c r="U76" s="2" t="inlineStr">
        <is>
          <t>3</t>
        </is>
      </c>
      <c r="V76" s="2" t="inlineStr">
        <is>
          <t/>
        </is>
      </c>
      <c r="W76" t="inlineStr">
        <is>
          <t/>
        </is>
      </c>
      <c r="X76" s="2" t="inlineStr">
        <is>
          <t>catalytic afterburning plant|
catalytic after-combustor|
catalytic post-combustion unit</t>
        </is>
      </c>
      <c r="Y76" s="2" t="inlineStr">
        <is>
          <t>3|
3|
3</t>
        </is>
      </c>
      <c r="Z76" s="2" t="inlineStr">
        <is>
          <t xml:space="preserve">|
|
</t>
        </is>
      </c>
      <c r="AA76" t="inlineStr">
        <is>
          <t>system used to clean industrial
exhaust air or gas streams containing pollutants (mostly &lt;a href="https://iate.europa.eu/entry/result/49609/all" target="_blank"&gt;volatile organic compounds&lt;/a&gt;), which are almost completely oxidised at
moderate temperatures with the aid of catalysts and converted into the harmless
compounds carbon dioxide and water</t>
        </is>
      </c>
      <c r="AB76" t="inlineStr">
        <is>
          <t/>
        </is>
      </c>
      <c r="AC76" t="inlineStr">
        <is>
          <t/>
        </is>
      </c>
      <c r="AD76" t="inlineStr">
        <is>
          <t/>
        </is>
      </c>
      <c r="AE76" t="inlineStr">
        <is>
          <t/>
        </is>
      </c>
      <c r="AF76" t="inlineStr">
        <is>
          <t/>
        </is>
      </c>
      <c r="AG76" t="inlineStr">
        <is>
          <t/>
        </is>
      </c>
      <c r="AH76" t="inlineStr">
        <is>
          <t/>
        </is>
      </c>
      <c r="AI76" t="inlineStr">
        <is>
          <t/>
        </is>
      </c>
      <c r="AJ76" t="inlineStr">
        <is>
          <t/>
        </is>
      </c>
      <c r="AK76" t="inlineStr">
        <is>
          <t/>
        </is>
      </c>
      <c r="AL76" t="inlineStr">
        <is>
          <t/>
        </is>
      </c>
      <c r="AM76" t="inlineStr">
        <is>
          <t/>
        </is>
      </c>
      <c r="AN76" s="2" t="inlineStr">
        <is>
          <t>unité de postcombustion catalytique</t>
        </is>
      </c>
      <c r="AO76" s="2" t="inlineStr">
        <is>
          <t>3</t>
        </is>
      </c>
      <c r="AP76" s="2" t="inlineStr">
        <is>
          <t/>
        </is>
      </c>
      <c r="AQ76" t="inlineStr">
        <is>
          <t>equipement qui permet de purifier les gaz industriels contenant des polluants (le plus souvent des &lt;a href="https://iate.europa.eu/entry/result/49609" target="_blank"&gt;COV&lt;/a&gt;) à température modérée grâce à l'utilisation d'un catalyseur</t>
        </is>
      </c>
      <c r="AR76" t="inlineStr">
        <is>
          <t/>
        </is>
      </c>
      <c r="AS76" t="inlineStr">
        <is>
          <t/>
        </is>
      </c>
      <c r="AT76" t="inlineStr">
        <is>
          <t/>
        </is>
      </c>
      <c r="AU76" t="inlineStr">
        <is>
          <t/>
        </is>
      </c>
      <c r="AV76" t="inlineStr">
        <is>
          <t/>
        </is>
      </c>
      <c r="AW76" t="inlineStr">
        <is>
          <t/>
        </is>
      </c>
      <c r="AX76" t="inlineStr">
        <is>
          <t/>
        </is>
      </c>
      <c r="AY76" t="inlineStr">
        <is>
          <t/>
        </is>
      </c>
      <c r="AZ76" t="inlineStr">
        <is>
          <t/>
        </is>
      </c>
      <c r="BA76" t="inlineStr">
        <is>
          <t/>
        </is>
      </c>
      <c r="BB76" t="inlineStr">
        <is>
          <t/>
        </is>
      </c>
      <c r="BC76" t="inlineStr">
        <is>
          <t/>
        </is>
      </c>
      <c r="BD76" s="2" t="inlineStr">
        <is>
          <t>unità di postcombustione catalitica|
dispositivo post-combustione catalitico</t>
        </is>
      </c>
      <c r="BE76" s="2" t="inlineStr">
        <is>
          <t>3|
3</t>
        </is>
      </c>
      <c r="BF76" s="2" t="inlineStr">
        <is>
          <t xml:space="preserve">|
</t>
        </is>
      </c>
      <c r="BG76" t="inlineStr">
        <is>
          <t>sistema utilizzato per purificare i gas industriali contenenti inquinanti (principalmente &lt;a href="https://iate.europa.eu/entry/result/49609/it" target="_blank"&gt;composti organici volatili&lt;/a&gt;) a temperature moderate grazie all'impiego di un catalizzatore</t>
        </is>
      </c>
      <c r="BH76" s="2" t="inlineStr">
        <is>
          <t>katalizinio antrinio deginimo įrenginys</t>
        </is>
      </c>
      <c r="BI76" s="2" t="inlineStr">
        <is>
          <t>3</t>
        </is>
      </c>
      <c r="BJ76" s="2" t="inlineStr">
        <is>
          <t/>
        </is>
      </c>
      <c r="BK76" t="inlineStr">
        <is>
          <t>sistema, skirta pramoninėms išmetamosioms dujoms išvalyti nuo teršalų naudojant katalizatorių</t>
        </is>
      </c>
      <c r="BL76" s="2" t="inlineStr">
        <is>
          <t>katalītiskie pēcsadedzināšanas bloki</t>
        </is>
      </c>
      <c r="BM76" s="2" t="inlineStr">
        <is>
          <t>3</t>
        </is>
      </c>
      <c r="BN76" s="2" t="inlineStr">
        <is>
          <t/>
        </is>
      </c>
      <c r="BO76" t="inlineStr">
        <is>
          <t/>
        </is>
      </c>
      <c r="BP76" s="2" t="inlineStr">
        <is>
          <t>impjant katalitiku tal-afterburning|
impjant kataklitiku tal-post-kombustjoni</t>
        </is>
      </c>
      <c r="BQ76" s="2" t="inlineStr">
        <is>
          <t>2|
3</t>
        </is>
      </c>
      <c r="BR76" s="2" t="inlineStr">
        <is>
          <t xml:space="preserve">|
</t>
        </is>
      </c>
      <c r="BS76" t="inlineStr">
        <is>
          <t>sistema użata biex tnaddaf l-arja tal-egżost industrijali jew il-flussi tal-gass li fihom sustanzi niġġiesa (fil-biċċa l-kbira &lt;a href="http://iate.europa.eu/entry/result/49609/mt" target="_blank"&gt;komposti organiċi volatili&lt;/a&gt;, li huma kważi kompletament ossidizzati f’temperaturi moderati bl-għajnuna ta’ katalizzaturi u kkonvertiti f’komposti li ma jagħmlux ħsara, dijossidu tal-karbonju u ilma</t>
        </is>
      </c>
      <c r="BT76" t="inlineStr">
        <is>
          <t/>
        </is>
      </c>
      <c r="BU76" t="inlineStr">
        <is>
          <t/>
        </is>
      </c>
      <c r="BV76" t="inlineStr">
        <is>
          <t/>
        </is>
      </c>
      <c r="BW76" t="inlineStr">
        <is>
          <t/>
        </is>
      </c>
      <c r="BX76" t="inlineStr">
        <is>
          <t/>
        </is>
      </c>
      <c r="BY76" t="inlineStr">
        <is>
          <t/>
        </is>
      </c>
      <c r="BZ76" t="inlineStr">
        <is>
          <t/>
        </is>
      </c>
      <c r="CA76" t="inlineStr">
        <is>
          <t/>
        </is>
      </c>
      <c r="CB76" t="inlineStr">
        <is>
          <t/>
        </is>
      </c>
      <c r="CC76" t="inlineStr">
        <is>
          <t/>
        </is>
      </c>
      <c r="CD76" t="inlineStr">
        <is>
          <t/>
        </is>
      </c>
      <c r="CE76" t="inlineStr">
        <is>
          <t/>
        </is>
      </c>
      <c r="CF76" t="inlineStr">
        <is>
          <t/>
        </is>
      </c>
      <c r="CG76" t="inlineStr">
        <is>
          <t/>
        </is>
      </c>
      <c r="CH76" t="inlineStr">
        <is>
          <t/>
        </is>
      </c>
      <c r="CI76" t="inlineStr">
        <is>
          <t/>
        </is>
      </c>
      <c r="CJ76" t="inlineStr">
        <is>
          <t/>
        </is>
      </c>
      <c r="CK76" t="inlineStr">
        <is>
          <t/>
        </is>
      </c>
      <c r="CL76" t="inlineStr">
        <is>
          <t/>
        </is>
      </c>
      <c r="CM76" t="inlineStr">
        <is>
          <t/>
        </is>
      </c>
      <c r="CN76" s="2" t="inlineStr">
        <is>
          <t>enota katalitičnega naknadnega zgorevanja</t>
        </is>
      </c>
      <c r="CO76" s="2" t="inlineStr">
        <is>
          <t>3</t>
        </is>
      </c>
      <c r="CP76" s="2" t="inlineStr">
        <is>
          <t/>
        </is>
      </c>
      <c r="CQ76" t="inlineStr">
        <is>
          <t/>
        </is>
      </c>
      <c r="CR76" s="2" t="inlineStr">
        <is>
          <t>enhet för katalytisk efterbränning</t>
        </is>
      </c>
      <c r="CS76" s="2" t="inlineStr">
        <is>
          <t>3</t>
        </is>
      </c>
      <c r="CT76" s="2" t="inlineStr">
        <is>
          <t/>
        </is>
      </c>
      <c r="CU76" t="inlineStr">
        <is>
          <t>system avsett att avlägsna föroreningar (t.ex. &lt;a href="https://iate.europa.eu/entry/result/49609/sv" target="_blank"&gt;flyktiga organiska föreningar (VOC)&lt;/a&gt;) ur rökgaser genom &lt;a href="https://iate.europa.eu/entry/result/1117166/sv" target="_blank"&gt;katalytisk efterbränning&lt;/a&gt;</t>
        </is>
      </c>
    </row>
    <row r="77">
      <c r="A77" s="1" t="str">
        <f>HYPERLINK("https://iate.europa.eu/entry/result/3560119/all", "3560119")</f>
        <v>3560119</v>
      </c>
      <c r="B77" t="inlineStr">
        <is>
          <t>EDUCATION AND COMMUNICATIONS</t>
        </is>
      </c>
      <c r="C77" t="inlineStr">
        <is>
          <t>EDUCATION AND COMMUNICATIONS|information technology and data processing</t>
        </is>
      </c>
      <c r="D77" s="2" t="inlineStr">
        <is>
          <t>инцидент|
инцидент в областта на киберсигурността|
инцидент с компютърната сигурност|
киберинцидент</t>
        </is>
      </c>
      <c r="E77" s="2" t="inlineStr">
        <is>
          <t>3|
3|
3|
3</t>
        </is>
      </c>
      <c r="F77" s="2" t="inlineStr">
        <is>
          <t xml:space="preserve">|
|
|
</t>
        </is>
      </c>
      <c r="G77" t="inlineStr">
        <is>
          <t>събитие или поредица от нежелани или неочаквани събития, свързани с киберсигурността, които с голяма вероятност могат да предизвикат компрометиране на дейностите и заплашват сигурността на информацията</t>
        </is>
      </c>
      <c r="H77" s="2" t="inlineStr">
        <is>
          <t>kybernetický bezpečnostní incident</t>
        </is>
      </c>
      <c r="I77" s="2" t="inlineStr">
        <is>
          <t>3</t>
        </is>
      </c>
      <c r="J77" s="2" t="inlineStr">
        <is>
          <t/>
        </is>
      </c>
      <c r="K77" t="inlineStr">
        <is>
          <t>narušení bezpečnosti informací v informačních systémech nebo narušení bezpečnosti služeb anebo bezpečnosti a integrity sítí elektronických komunikací v důsledku kybernetické bezpečnostní události</t>
        </is>
      </c>
      <c r="L77" s="2" t="inlineStr">
        <is>
          <t>hændelse|
cybersikkerhedshændelse|
sikkerhedshændelse|
cyberhændelse</t>
        </is>
      </c>
      <c r="M77" s="2" t="inlineStr">
        <is>
          <t>3|
3|
3|
3</t>
        </is>
      </c>
      <c r="N77" s="2" t="inlineStr">
        <is>
          <t xml:space="preserve">|
|
|
</t>
        </is>
      </c>
      <c r="O77" t="inlineStr">
        <is>
          <t>enhver begivenhed, der har en negativ indvirkning på net- og informationssikkerheden</t>
        </is>
      </c>
      <c r="P77" s="2" t="inlineStr">
        <is>
          <t>Cybervorfall|
Cybersicherheitsvorfall</t>
        </is>
      </c>
      <c r="Q77" s="2" t="inlineStr">
        <is>
          <t>3|
3</t>
        </is>
      </c>
      <c r="R77" s="2" t="inlineStr">
        <is>
          <t xml:space="preserve">preferred|
</t>
        </is>
      </c>
      <c r="S77" t="inlineStr">
        <is>
          <t>Ereignis, das tatsächlich negative Auswirkungen auf die Netz- und Informationssicherheit hat</t>
        </is>
      </c>
      <c r="T77" s="2" t="inlineStr">
        <is>
          <t>περιστατικό στον κυβερνοχώρο|
κυβερνοπεριστατικό|
περιστατικό κυβερνοασφάλειας|
περιστατικό</t>
        </is>
      </c>
      <c r="U77" s="2" t="inlineStr">
        <is>
          <t>3|
4|
3|
3</t>
        </is>
      </c>
      <c r="V77" s="2" t="inlineStr">
        <is>
          <t xml:space="preserve">|
|
|
</t>
        </is>
      </c>
      <c r="W77" t="inlineStr">
        <is>
          <t>οποιαδήποτε περίσταση ή γεγονός με συγκεκριμένη δυσμενή επίδραση στην ασφάλεια</t>
        </is>
      </c>
      <c r="X77" s="2" t="inlineStr">
        <is>
          <t>cybersecurity incident|
cyber-security incident|
security incident|
incident|
cyber security incident|
cyber incident</t>
        </is>
      </c>
      <c r="Y77" s="2" t="inlineStr">
        <is>
          <t>3|
1|
3|
3|
1|
3</t>
        </is>
      </c>
      <c r="Z77" s="2" t="inlineStr">
        <is>
          <t xml:space="preserve">|
|
|
|
|
</t>
        </is>
      </c>
      <c r="AA77" t="inlineStr">
        <is>
          <t>any event having an adverse effect on network and information security</t>
        </is>
      </c>
      <c r="AB77" s="2" t="inlineStr">
        <is>
          <t>incidente de ciberseguridad|
ciberincidente|
incidente</t>
        </is>
      </c>
      <c r="AC77" s="2" t="inlineStr">
        <is>
          <t>3|
3|
3</t>
        </is>
      </c>
      <c r="AD77" s="2" t="inlineStr">
        <is>
          <t xml:space="preserve">|
|
</t>
        </is>
      </c>
      <c r="AE77" t="inlineStr">
        <is>
          <t>Cualquier hecho que tenga efectos adversos reales en la seguridad de las redes y sistemas de información.</t>
        </is>
      </c>
      <c r="AF77" s="2" t="inlineStr">
        <is>
          <t>küberintsident|
intsident</t>
        </is>
      </c>
      <c r="AG77" s="2" t="inlineStr">
        <is>
          <t>3|
3</t>
        </is>
      </c>
      <c r="AH77" s="2" t="inlineStr">
        <is>
          <t xml:space="preserve">|
</t>
        </is>
      </c>
      <c r="AI77" t="inlineStr">
        <is>
          <t>sündmus, mis võib põhjustada või põhjustab kõrvalekaldeid 
&lt;i&gt;küberruumi&lt;/i&gt; [ &lt;a href="/entry/result/897005/all" id="ENTRY_TO_ENTRY_CONVERTER" target="_blank"&gt;IATE:897005&lt;/a&gt; ] ettenähtud toimimises</t>
        </is>
      </c>
      <c r="AJ77" s="2" t="inlineStr">
        <is>
          <t>kyberturvallisuuden häiriötilanne|
kyberhäiriö|
kybertapahtuma|
kyberhäiriötilanne</t>
        </is>
      </c>
      <c r="AK77" s="2" t="inlineStr">
        <is>
          <t>3|
3|
3|
3</t>
        </is>
      </c>
      <c r="AL77" s="2" t="inlineStr">
        <is>
          <t xml:space="preserve">|
|
admitted|
</t>
        </is>
      </c>
      <c r="AM77" t="inlineStr">
        <is>
          <t>toteutunut kyberuhka, joka haittaa organisaation tai järjestelmän toimintaa</t>
        </is>
      </c>
      <c r="AN77" s="2" t="inlineStr">
        <is>
          <t>incident de sécurité informatique|
incident|
incident de sécurité|
cyberincident|
incident de cybersécurité</t>
        </is>
      </c>
      <c r="AO77" s="2" t="inlineStr">
        <is>
          <t>3|
3|
3|
3|
3</t>
        </is>
      </c>
      <c r="AP77" s="2" t="inlineStr">
        <is>
          <t xml:space="preserve">|
|
|
|
</t>
        </is>
      </c>
      <c r="AQ77" t="inlineStr">
        <is>
          <t>événement qui nuit effectivement ou peut nuire à la confidentialité, à l'intégrité, ou à la disponibilité d'un système informatique</t>
        </is>
      </c>
      <c r="AR77" s="2" t="inlineStr">
        <is>
          <t>cibirtheagmhas</t>
        </is>
      </c>
      <c r="AS77" s="2" t="inlineStr">
        <is>
          <t>3</t>
        </is>
      </c>
      <c r="AT77" s="2" t="inlineStr">
        <is>
          <t/>
        </is>
      </c>
      <c r="AU77" t="inlineStr">
        <is>
          <t/>
        </is>
      </c>
      <c r="AV77" s="2" t="inlineStr">
        <is>
          <t>kiberincident</t>
        </is>
      </c>
      <c r="AW77" s="2" t="inlineStr">
        <is>
          <t>2</t>
        </is>
      </c>
      <c r="AX77" s="2" t="inlineStr">
        <is>
          <t/>
        </is>
      </c>
      <c r="AY77" t="inlineStr">
        <is>
          <t/>
        </is>
      </c>
      <c r="AZ77" s="2" t="inlineStr">
        <is>
          <t>biztonsági esemény|
kiberbiztonsági esemény</t>
        </is>
      </c>
      <c r="BA77" s="2" t="inlineStr">
        <is>
          <t>3|
3</t>
        </is>
      </c>
      <c r="BB77" s="2" t="inlineStr">
        <is>
          <t xml:space="preserve">|
</t>
        </is>
      </c>
      <c r="BC77" t="inlineStr">
        <is>
          <t>a hálózati biztonságot és az információs rendszerek biztonságát negatívan érintő biztonsági esemény</t>
        </is>
      </c>
      <c r="BD77" s="2" t="inlineStr">
        <is>
          <t>incidente di cibersicurezza|
incidente informatico|
incidente|
ciberincidente|
incidente di sicurezza informatica</t>
        </is>
      </c>
      <c r="BE77" s="2" t="inlineStr">
        <is>
          <t>3|
3|
3|
3|
3</t>
        </is>
      </c>
      <c r="BF77" s="2" t="inlineStr">
        <is>
          <t xml:space="preserve">|
|
|
|
</t>
        </is>
      </c>
      <c r="BG77" t="inlineStr">
        <is>
          <t>evento avente effetto avverso sulla cibersicurezza, la quale si propone di salvaguardare la disponibilità e l'integrità delle reti e dell'infrastruttura e la riservatezza delle informazioni che esse contengono</t>
        </is>
      </c>
      <c r="BH77" s="2" t="inlineStr">
        <is>
          <t>kibernetinis incidentas</t>
        </is>
      </c>
      <c r="BI77" s="2" t="inlineStr">
        <is>
          <t>3</t>
        </is>
      </c>
      <c r="BJ77" s="2" t="inlineStr">
        <is>
          <t/>
        </is>
      </c>
      <c r="BK77" t="inlineStr">
        <is>
          <t>saugumo incidentas ir (arba) toks pats incidentas pramoninių procesų valdymo sistemoje</t>
        </is>
      </c>
      <c r="BL77" s="2" t="inlineStr">
        <is>
          <t>kiberincidents|
kiberdrošības incidents|
drošības incidents|
incidents</t>
        </is>
      </c>
      <c r="BM77" s="2" t="inlineStr">
        <is>
          <t>3|
3|
3|
3</t>
        </is>
      </c>
      <c r="BN77" s="2" t="inlineStr">
        <is>
          <t xml:space="preserve">|
|
|
</t>
        </is>
      </c>
      <c r="BO77" t="inlineStr">
        <is>
          <t>jebkāds notikums, kas faktiski nelabvēlīgi ietekmē tīklu un informācijas sistēmu drošību</t>
        </is>
      </c>
      <c r="BP77" s="2" t="inlineStr">
        <is>
          <t>inċident ċibernetiku|
inċident ta' sigurtà|
ċiberinċident|
inċident|
inċident ta' ċibersigurtà</t>
        </is>
      </c>
      <c r="BQ77" s="2" t="inlineStr">
        <is>
          <t>3|
3|
3|
3|
3</t>
        </is>
      </c>
      <c r="BR77" s="2" t="inlineStr">
        <is>
          <t xml:space="preserve">preferred|
|
|
|
</t>
        </is>
      </c>
      <c r="BS77" t="inlineStr">
        <is>
          <t>kwalunkwe avveniment li għandu effett negattiv fuq is-sigurtà tan-networks u tas-sistemi tal-informazzjoni</t>
        </is>
      </c>
      <c r="BT77" s="2" t="inlineStr">
        <is>
          <t>beveiligingsincident|
incident|
cyberincident|
cyberbeveiligingsincident</t>
        </is>
      </c>
      <c r="BU77" s="2" t="inlineStr">
        <is>
          <t>3|
2|
3|
3</t>
        </is>
      </c>
      <c r="BV77" s="2" t="inlineStr">
        <is>
          <t xml:space="preserve">|
|
|
</t>
        </is>
      </c>
      <c r="BW77" t="inlineStr">
        <is>
          <t>elke gebeurtenis met een daadwerkelijk schadelijk effect op de beveiliging van netwerk- en informatiesystemen</t>
        </is>
      </c>
      <c r="BX77" s="2" t="inlineStr">
        <is>
          <t>incydent|
cyberincydent</t>
        </is>
      </c>
      <c r="BY77" s="2" t="inlineStr">
        <is>
          <t>3|
3</t>
        </is>
      </c>
      <c r="BZ77" s="2" t="inlineStr">
        <is>
          <t xml:space="preserve">|
</t>
        </is>
      </c>
      <c r="CA77" t="inlineStr">
        <is>
          <t>wydarzenia naruszające bezpieczeństwo cybernetyczne, zamierzone (jak ataki hackerów) bądź przypadkowe (np. wynikające z zaniedbania)</t>
        </is>
      </c>
      <c r="CB77" s="2" t="inlineStr">
        <is>
          <t>ciberincidente|
incidente de cibersegurança</t>
        </is>
      </c>
      <c r="CC77" s="2" t="inlineStr">
        <is>
          <t>3|
3</t>
        </is>
      </c>
      <c r="CD77" s="2" t="inlineStr">
        <is>
          <t xml:space="preserve">|
</t>
        </is>
      </c>
      <c r="CE77" t="inlineStr">
        <is>
          <t>Qualquer evento com um efeito adverso real na segurança das redes e dos sistemas de informação.</t>
        </is>
      </c>
      <c r="CF77" s="2" t="inlineStr">
        <is>
          <t>incident cibernetic|
incident de securitate cibernetică</t>
        </is>
      </c>
      <c r="CG77" s="2" t="inlineStr">
        <is>
          <t>3|
3</t>
        </is>
      </c>
      <c r="CH77" s="2" t="inlineStr">
        <is>
          <t xml:space="preserve">|
</t>
        </is>
      </c>
      <c r="CI77" t="inlineStr">
        <is>
          <t>eveniment survenit în spațiul cibernetic ale cărui consecințe afectează securitatea cibernetică</t>
        </is>
      </c>
      <c r="CJ77" s="2" t="inlineStr">
        <is>
          <t>kybernetickobezpečnostný incident|
kybernetický incident|
kybernetický bezpečnostný incident</t>
        </is>
      </c>
      <c r="CK77" s="2" t="inlineStr">
        <is>
          <t>3|
3|
3</t>
        </is>
      </c>
      <c r="CL77" s="2" t="inlineStr">
        <is>
          <t xml:space="preserve">|
|
</t>
        </is>
      </c>
      <c r="CM77" t="inlineStr">
        <is>
          <t>udalosť s negatívnymi dôsledkami na sieť a informačnú bezpečnosť</t>
        </is>
      </c>
      <c r="CN77" s="2" t="inlineStr">
        <is>
          <t>kibernetski incident</t>
        </is>
      </c>
      <c r="CO77" s="2" t="inlineStr">
        <is>
          <t>3</t>
        </is>
      </c>
      <c r="CP77" s="2" t="inlineStr">
        <is>
          <t/>
        </is>
      </c>
      <c r="CQ77" t="inlineStr">
        <is>
          <t>vsak dogodek, ki ima dejanski negativen učinek na varnost omrežij in informacijskih sistemov</t>
        </is>
      </c>
      <c r="CR77" s="2" t="inlineStr">
        <is>
          <t>cybersäkerhetsincident|
it-incident|
cyberincident|
säkerhetsincident|
incident</t>
        </is>
      </c>
      <c r="CS77" s="2" t="inlineStr">
        <is>
          <t>3|
3|
3|
3|
3</t>
        </is>
      </c>
      <c r="CT77" s="2" t="inlineStr">
        <is>
          <t xml:space="preserve">|
|
|
|
</t>
        </is>
      </c>
      <c r="CU77" t="inlineStr">
        <is>
          <t/>
        </is>
      </c>
    </row>
    <row r="78">
      <c r="A78" s="1" t="str">
        <f>HYPERLINK("https://iate.europa.eu/entry/result/919510/all", "919510")</f>
        <v>919510</v>
      </c>
      <c r="B78" t="inlineStr">
        <is>
          <t>LAW;EDUCATION AND COMMUNICATIONS</t>
        </is>
      </c>
      <c r="C78" t="inlineStr">
        <is>
          <t>LAW|criminal law;EDUCATION AND COMMUNICATIONS|information technology and data processing</t>
        </is>
      </c>
      <c r="D78" s="2" t="inlineStr">
        <is>
          <t>компютърна атака|
кибератака</t>
        </is>
      </c>
      <c r="E78" s="2" t="inlineStr">
        <is>
          <t>2|
3</t>
        </is>
      </c>
      <c r="F78" s="2" t="inlineStr">
        <is>
          <t xml:space="preserve">|
</t>
        </is>
      </c>
      <c r="G78" t="inlineStr">
        <is>
          <t>опит за разрушаване, разкриване, променяне, забрана, кражба или получаване на неупълномощен достъп до или неупълномощено използване на информационен актив</t>
        </is>
      </c>
      <c r="H78" s="2" t="inlineStr">
        <is>
          <t>kybernetický útok</t>
        </is>
      </c>
      <c r="I78" s="2" t="inlineStr">
        <is>
          <t>3</t>
        </is>
      </c>
      <c r="J78" s="2" t="inlineStr">
        <is>
          <t/>
        </is>
      </c>
      <c r="K78" t="inlineStr">
        <is>
          <t>útok na IT infrastrukturu za účelem jejího poškození a získání citlivých či strategicky důležitých informací</t>
        </is>
      </c>
      <c r="L78" s="2" t="inlineStr">
        <is>
          <t>computerangreb|
cyberangreb|
IT-angreb</t>
        </is>
      </c>
      <c r="M78" s="2" t="inlineStr">
        <is>
          <t>3|
3|
3</t>
        </is>
      </c>
      <c r="N78" s="2" t="inlineStr">
        <is>
          <t xml:space="preserve">|
|
</t>
        </is>
      </c>
      <c r="O78" t="inlineStr">
        <is>
          <t>elektronisk angreb rettet mod informations- og kommunikationsteknologi (IKT), herunder computere, servere, systemer, netværk, tjenester mv., som er forbundet direkte eller indirekte til internettet</t>
        </is>
      </c>
      <c r="P78" s="2" t="inlineStr">
        <is>
          <t>Cyberattacke|
Computerangriff|
Cyberangriff</t>
        </is>
      </c>
      <c r="Q78" s="2" t="inlineStr">
        <is>
          <t>2|
2|
3</t>
        </is>
      </c>
      <c r="R78" s="2" t="inlineStr">
        <is>
          <t>|
|
preferred</t>
        </is>
      </c>
      <c r="S78" t="inlineStr">
        <is>
          <t>Anschlag auf Informationssysteme bzw. Steuersysteme kritischer Infrastrukturen mit Hilfe bösartiger Software, der zum Verlust lebenswichtiger Infrastrukturdienste führt</t>
        </is>
      </c>
      <c r="T78" s="2" t="inlineStr">
        <is>
          <t>επίθεση στον κυβερνοχώρο|
κυβερνοεπίθεση|
επίθεση κατά υπολογιστών</t>
        </is>
      </c>
      <c r="U78" s="2" t="inlineStr">
        <is>
          <t>3|
4|
3</t>
        </is>
      </c>
      <c r="V78" s="2" t="inlineStr">
        <is>
          <t xml:space="preserve">|
preferred|
</t>
        </is>
      </c>
      <c r="W78" t="inlineStr">
        <is>
          <t/>
        </is>
      </c>
      <c r="X78" s="2" t="inlineStr">
        <is>
          <t>cyber-attack|
cyberattack|
electronic attack|
cyber attack</t>
        </is>
      </c>
      <c r="Y78" s="2" t="inlineStr">
        <is>
          <t>1|
3|
2|
1</t>
        </is>
      </c>
      <c r="Z78" s="2" t="inlineStr">
        <is>
          <t xml:space="preserve">|
|
|
</t>
        </is>
      </c>
      <c r="AA78" t="inlineStr">
        <is>
          <t>deliberate act, generally using malicious computer code, designed to alter, disrupt, deny, degrade, or destroy information resident in computers and computer networks, or the computers and networks themselves</t>
        </is>
      </c>
      <c r="AB78" s="2" t="inlineStr">
        <is>
          <t>ataque cibernético|
ataque informático|
ciberataque</t>
        </is>
      </c>
      <c r="AC78" s="2" t="inlineStr">
        <is>
          <t>3|
3|
3</t>
        </is>
      </c>
      <c r="AD78" s="2" t="inlineStr">
        <is>
          <t xml:space="preserve">|
|
</t>
        </is>
      </c>
      <c r="AE78" t="inlineStr">
        <is>
          <t>Intento organizado y deliberado de una o más personas para causar daño o problemas a un sistema informático o red. Los ataques en grupo suelen ser hechos por bandas de piratas informáticos por diversión, para causar daño, buenas (relativamente buenas) intenciones, espionaje, obtención de ganancias, etc. Los blancos preferidos suelen ser los sistemas de grandes corporaciones o Estados, pero ningún usuario de internet u otras redes está exento.</t>
        </is>
      </c>
      <c r="AF78" s="2" t="inlineStr">
        <is>
          <t>rünne|
küberrünne</t>
        </is>
      </c>
      <c r="AG78" s="2" t="inlineStr">
        <is>
          <t>3|
3</t>
        </is>
      </c>
      <c r="AH78" s="2" t="inlineStr">
        <is>
          <t>|
preferred</t>
        </is>
      </c>
      <c r="AI78" t="inlineStr">
        <is>
          <t/>
        </is>
      </c>
      <c r="AJ78" s="2" t="inlineStr">
        <is>
          <t>kyberhyökkäys</t>
        </is>
      </c>
      <c r="AK78" s="2" t="inlineStr">
        <is>
          <t>3</t>
        </is>
      </c>
      <c r="AL78" s="2" t="inlineStr">
        <is>
          <t/>
        </is>
      </c>
      <c r="AM78" t="inlineStr">
        <is>
          <t>hyökkäys, joka kohdistuu kybertoimintaympäristöön ja sen mahdollisesti ohjaamiin fyysisen maailman toimintoihin</t>
        </is>
      </c>
      <c r="AN78" s="2" t="inlineStr">
        <is>
          <t>cyberattaque|
attaque informatique</t>
        </is>
      </c>
      <c r="AO78" s="2" t="inlineStr">
        <is>
          <t>3|
3</t>
        </is>
      </c>
      <c r="AP78" s="2" t="inlineStr">
        <is>
          <t xml:space="preserve">|
</t>
        </is>
      </c>
      <c r="AQ78" t="inlineStr">
        <is>
          <t>ensemble coordonné d’actions menées dans le cyberespace qui visent des informations ou les systèmes qui les traitent, en portant atteinte à leur disponibilité, à leur intégrité ou à leur confidentialité</t>
        </is>
      </c>
      <c r="AR78" s="2" t="inlineStr">
        <is>
          <t>cibirionsaí</t>
        </is>
      </c>
      <c r="AS78" s="2" t="inlineStr">
        <is>
          <t>3</t>
        </is>
      </c>
      <c r="AT78" s="2" t="inlineStr">
        <is>
          <t>preferred</t>
        </is>
      </c>
      <c r="AU78" t="inlineStr">
        <is>
          <t/>
        </is>
      </c>
      <c r="AV78" s="2" t="inlineStr">
        <is>
          <t>kibernapad</t>
        </is>
      </c>
      <c r="AW78" s="2" t="inlineStr">
        <is>
          <t>2</t>
        </is>
      </c>
      <c r="AX78" s="2" t="inlineStr">
        <is>
          <t/>
        </is>
      </c>
      <c r="AY78" t="inlineStr">
        <is>
          <t/>
        </is>
      </c>
      <c r="AZ78" s="2" t="inlineStr">
        <is>
          <t>számítógépes támadás|
informatikai támadás|
kibertámadás</t>
        </is>
      </c>
      <c r="BA78" s="2" t="inlineStr">
        <is>
          <t>3|
4|
4</t>
        </is>
      </c>
      <c r="BB78" s="2" t="inlineStr">
        <is>
          <t>|
|
preferred</t>
        </is>
      </c>
      <c r="BC78" t="inlineStr">
        <is>
          <t>a kibertéren [ &lt;a href="/entry/result/897005/all" id="ENTRY_TO_ENTRY_CONVERTER" target="_blank"&gt;IATE:897005&lt;/a&gt; ] keresztül történő támadás, melynek célja egy információs környezet vagy infrastruktúra üzemelésének megszakítása, kikapcsolása, megsemmisítése, felügyeleti jogának megszerzése, a kezelt adat integritásának megsemmisítése vagy a felügyelet alatt álló adat megszerzése</t>
        </is>
      </c>
      <c r="BD78" s="2" t="inlineStr">
        <is>
          <t>attacco informatico|
ciberattacco</t>
        </is>
      </c>
      <c r="BE78" s="2" t="inlineStr">
        <is>
          <t>3|
3</t>
        </is>
      </c>
      <c r="BF78" s="2" t="inlineStr">
        <is>
          <t xml:space="preserve">|
</t>
        </is>
      </c>
      <c r="BG78" t="inlineStr">
        <is>
          <t>atto deliberato mirante a neutralizzare le difese di un sistema informatico per accedervi senza autorizzazione, danneggiarlo, appropriarsi di dati o risorse in esso contenuti</t>
        </is>
      </c>
      <c r="BH78" s="2" t="inlineStr">
        <is>
          <t>kibernetinė ataka|
kibernetinis išpuolis</t>
        </is>
      </c>
      <c r="BI78" s="2" t="inlineStr">
        <is>
          <t>3|
3</t>
        </is>
      </c>
      <c r="BJ78" s="2" t="inlineStr">
        <is>
          <t>|
preferred</t>
        </is>
      </c>
      <c r="BK78" t="inlineStr">
        <is>
          <t>elektroninėje erdvėje vykdomas informacinių
sistemų, infrastruktūros objektų, kompiuterių tinklų, asmeninių kompiuterių
puolimas įvairiomis kenkėjiškomis priemonėmis</t>
        </is>
      </c>
      <c r="BL78" s="2" t="inlineStr">
        <is>
          <t>kiberuzbrukums</t>
        </is>
      </c>
      <c r="BM78" s="2" t="inlineStr">
        <is>
          <t>3</t>
        </is>
      </c>
      <c r="BN78" s="2" t="inlineStr">
        <is>
          <t/>
        </is>
      </c>
      <c r="BO78" t="inlineStr">
        <is>
          <t>tīša manipulēšana ar datorsistēmām, no tehnoloģijām atkarīgiem uzņēmumiem un tīkliem, izmantojot kodu, kas izstrādāts ļaunprātīgā nolūkā grozīt datora kodu vai datus, kā rezultātā var tikt kompromitēti dati un izdarīti kibernoziegumi, piemēram, informācijas un identitātes zādzība</t>
        </is>
      </c>
      <c r="BP78" s="2" t="inlineStr">
        <is>
          <t>ċiberattakk|
attakk informatiku|
attakk ċibernetiku</t>
        </is>
      </c>
      <c r="BQ78" s="2" t="inlineStr">
        <is>
          <t>3|
3|
3</t>
        </is>
      </c>
      <c r="BR78" s="2" t="inlineStr">
        <is>
          <t xml:space="preserve">|
|
</t>
        </is>
      </c>
      <c r="BS78" t="inlineStr">
        <is>
          <t>sfruttament illegali ta' sistemi tal-kompjuter, ta' intrapriżi li jiddependu fuq it-teknoloġija jew ta' networks. Isir użu minn kodiċijiet malizzjużi biex jinbidlu l-kodiċijiet jew id-data ta' kompjuter, u dan jirriżulta f'konsegwenzi li jistgħu jikkompromettu d-data. Dan jista' jwassal għal reati kriminali online, bħal serq ta' informazzjoni u serq ta' identità.</t>
        </is>
      </c>
      <c r="BT78" s="2" t="inlineStr">
        <is>
          <t>cyberaanval</t>
        </is>
      </c>
      <c r="BU78" s="2" t="inlineStr">
        <is>
          <t>3</t>
        </is>
      </c>
      <c r="BV78" s="2" t="inlineStr">
        <is>
          <t/>
        </is>
      </c>
      <c r="BW78" t="inlineStr">
        <is>
          <t>aanval op computers, servers, websites e.d. door criminelen of terroristen, meestal met als doel persoonlijke informatie te verkrijgen of computersystemen onklaar te maken en op die manier communicatie te belemmeren</t>
        </is>
      </c>
      <c r="BX78" s="2" t="inlineStr">
        <is>
          <t>cyberatak</t>
        </is>
      </c>
      <c r="BY78" s="2" t="inlineStr">
        <is>
          <t>3</t>
        </is>
      </c>
      <c r="BZ78" s="2" t="inlineStr">
        <is>
          <t/>
        </is>
      </c>
      <c r="CA78" t="inlineStr">
        <is>
          <t>1. atak informatyczny ukierunkowany na infrastrukturę obejmującą systemy i sieci teleinformatyczne 
&lt;br&gt;2. celowe zakłócenie prawidłowego funkcjonowania cyberprzestrzeni, bez angażowania personelu lub innych użytkowników</t>
        </is>
      </c>
      <c r="CB78" s="2" t="inlineStr">
        <is>
          <t>ataque informático|
ciberataque</t>
        </is>
      </c>
      <c r="CC78" s="2" t="inlineStr">
        <is>
          <t>3|
3</t>
        </is>
      </c>
      <c r="CD78" s="2" t="inlineStr">
        <is>
          <t xml:space="preserve">|
</t>
        </is>
      </c>
      <c r="CE78" t="inlineStr">
        <is>
          <t>Ação voluntária, ofensiva e malévola realizada através do ciberespaço e destinada a provocar um dano (na disponibilidade, integridade ou confidencialidade) das informações ou dos sistemas que as tratam, podendo assim prejudicar as atividades de que são o suporte.</t>
        </is>
      </c>
      <c r="CF78" s="2" t="inlineStr">
        <is>
          <t>atac cibernetic</t>
        </is>
      </c>
      <c r="CG78" s="2" t="inlineStr">
        <is>
          <t>3</t>
        </is>
      </c>
      <c r="CH78" s="2" t="inlineStr">
        <is>
          <t/>
        </is>
      </c>
      <c r="CI78" t="inlineStr">
        <is>
          <t>acțiune ostilă desfășurată în spațiul cibernetic de natură să afecteze securitatea cibernetică</t>
        </is>
      </c>
      <c r="CJ78" s="2" t="inlineStr">
        <is>
          <t>kybernetické napadnutie|
kybernetický útok</t>
        </is>
      </c>
      <c r="CK78" s="2" t="inlineStr">
        <is>
          <t>3|
3</t>
        </is>
      </c>
      <c r="CL78" s="2" t="inlineStr">
        <is>
          <t xml:space="preserve">|
</t>
        </is>
      </c>
      <c r="CM78" t="inlineStr">
        <is>
          <t>úmyselný čin, ktorý je zameraný na zničenie informácií a dát alebo narušenie počítačových systémov a programov spravidla prostredníctvom internetovej siete</t>
        </is>
      </c>
      <c r="CN78" s="2" t="inlineStr">
        <is>
          <t>kibernetski napad</t>
        </is>
      </c>
      <c r="CO78" s="2" t="inlineStr">
        <is>
          <t>3</t>
        </is>
      </c>
      <c r="CP78" s="2" t="inlineStr">
        <is>
          <t/>
        </is>
      </c>
      <c r="CQ78" t="inlineStr">
        <is>
          <t/>
        </is>
      </c>
      <c r="CR78" s="2" t="inlineStr">
        <is>
          <t>cyberangrepp|
it-attack|
it-angrepp|
cyberattack</t>
        </is>
      </c>
      <c r="CS78" s="2" t="inlineStr">
        <is>
          <t>3|
3|
3|
3</t>
        </is>
      </c>
      <c r="CT78" s="2" t="inlineStr">
        <is>
          <t xml:space="preserve">|
|
|
</t>
        </is>
      </c>
      <c r="CU78" t="inlineStr">
        <is>
          <t/>
        </is>
      </c>
    </row>
    <row r="79">
      <c r="A79" s="1" t="str">
        <f>HYPERLINK("https://iate.europa.eu/entry/result/3531319/all", "3531319")</f>
        <v>3531319</v>
      </c>
      <c r="B79" t="inlineStr">
        <is>
          <t>INDUSTRY;ENVIRONMENT</t>
        </is>
      </c>
      <c r="C79" t="inlineStr">
        <is>
          <t>INDUSTRY;ENVIRONMENT|environmental policy|pollution control measures|prevention of pollution</t>
        </is>
      </c>
      <c r="D79" s="2" t="inlineStr">
        <is>
          <t>съоръжение за термично доизгаряне</t>
        </is>
      </c>
      <c r="E79" s="2" t="inlineStr">
        <is>
          <t>3</t>
        </is>
      </c>
      <c r="F79" s="2" t="inlineStr">
        <is>
          <t/>
        </is>
      </c>
      <c r="G79" t="inlineStr">
        <is>
          <t/>
        </is>
      </c>
      <c r="H79" s="2" t="inlineStr">
        <is>
          <t>termický dodatečný spalovač|
tepelný dodatečný spalovač</t>
        </is>
      </c>
      <c r="I79" s="2" t="inlineStr">
        <is>
          <t>3|
3</t>
        </is>
      </c>
      <c r="J79" s="2" t="inlineStr">
        <is>
          <t>|
preferred</t>
        </is>
      </c>
      <c r="K79" t="inlineStr">
        <is>
          <t>zařízení k čištění
průmyslových výfukových plynů od látek znečišťujících ovzduší (především &lt;a href="https://iate.europa.eu/entry/result/49609/cs" target="_blank"&gt;těkavých organických sloučenin&lt;/a&gt;) jejich přeměnou na oxid uhličitý a vodu okysličením ve spalovací
komoře při vysoké teplotě</t>
        </is>
      </c>
      <c r="L79" s="2" t="inlineStr">
        <is>
          <t>termisk efterbrænder</t>
        </is>
      </c>
      <c r="M79" s="2" t="inlineStr">
        <is>
          <t>3</t>
        </is>
      </c>
      <c r="N79" s="2" t="inlineStr">
        <is>
          <t/>
        </is>
      </c>
      <c r="O79" t="inlineStr">
        <is>
          <t/>
        </is>
      </c>
      <c r="P79" s="2" t="inlineStr">
        <is>
          <t>thermischer Nachbrenner</t>
        </is>
      </c>
      <c r="Q79" s="2" t="inlineStr">
        <is>
          <t>3</t>
        </is>
      </c>
      <c r="R79" s="2" t="inlineStr">
        <is>
          <t/>
        </is>
      </c>
      <c r="S79" t="inlineStr">
        <is>
          <t>Anlage für ein sicheres Abluftreinigungsverfahren(Verbrennung bei 800° und daher hoher Energieverbrauch), das Schadstoffe größtenteils abbaut, jedoch meistens sehr kostenaufwendig ist</t>
        </is>
      </c>
      <c r="T79" s="2" t="inlineStr">
        <is>
          <t>θερμική μονάδα μετάκαυσης</t>
        </is>
      </c>
      <c r="U79" s="2" t="inlineStr">
        <is>
          <t>3</t>
        </is>
      </c>
      <c r="V79" s="2" t="inlineStr">
        <is>
          <t/>
        </is>
      </c>
      <c r="W79" t="inlineStr">
        <is>
          <t/>
        </is>
      </c>
      <c r="X79" s="2" t="inlineStr">
        <is>
          <t>thermal afterburning plant|
thermal post-combustion unit</t>
        </is>
      </c>
      <c r="Y79" s="2" t="inlineStr">
        <is>
          <t>3|
3</t>
        </is>
      </c>
      <c r="Z79" s="2" t="inlineStr">
        <is>
          <t xml:space="preserve">|
</t>
        </is>
      </c>
      <c r="AA79" t="inlineStr">
        <is>
          <t>system used to clean industrial
exhaust air or gas streams containing pollutants (mostly &lt;a href="https://iate.europa.eu/entry/result/49609/all" target="_blank"&gt;volatile organic compounds&lt;/a&gt;), which are almost completely oxidised in
the combustion chamber of the plants at high temperatures and converted into the
harmless compounds carbon dioxide and water</t>
        </is>
      </c>
      <c r="AB79" t="inlineStr">
        <is>
          <t/>
        </is>
      </c>
      <c r="AC79" t="inlineStr">
        <is>
          <t/>
        </is>
      </c>
      <c r="AD79" t="inlineStr">
        <is>
          <t/>
        </is>
      </c>
      <c r="AE79" t="inlineStr">
        <is>
          <t/>
        </is>
      </c>
      <c r="AF79" t="inlineStr">
        <is>
          <t/>
        </is>
      </c>
      <c r="AG79" t="inlineStr">
        <is>
          <t/>
        </is>
      </c>
      <c r="AH79" t="inlineStr">
        <is>
          <t/>
        </is>
      </c>
      <c r="AI79" t="inlineStr">
        <is>
          <t/>
        </is>
      </c>
      <c r="AJ79" t="inlineStr">
        <is>
          <t/>
        </is>
      </c>
      <c r="AK79" t="inlineStr">
        <is>
          <t/>
        </is>
      </c>
      <c r="AL79" t="inlineStr">
        <is>
          <t/>
        </is>
      </c>
      <c r="AM79" t="inlineStr">
        <is>
          <t/>
        </is>
      </c>
      <c r="AN79" s="2" t="inlineStr">
        <is>
          <t>unité de postcombustion thermique</t>
        </is>
      </c>
      <c r="AO79" s="2" t="inlineStr">
        <is>
          <t>3</t>
        </is>
      </c>
      <c r="AP79" s="2" t="inlineStr">
        <is>
          <t/>
        </is>
      </c>
      <c r="AQ79" t="inlineStr">
        <is>
          <t>equipement conçu pour l'épuration des fumées industrielles par combustion, qui est utilisé pour éliminer les polluants (par exemple les &lt;a href="https://iate.europa.eu/entry/result/49609/fr" target="_blank"&gt;COV&lt;/a&gt;)
des fumées, avec ou sans récupération de la chaleur produite</t>
        </is>
      </c>
      <c r="AR79" t="inlineStr">
        <is>
          <t/>
        </is>
      </c>
      <c r="AS79" t="inlineStr">
        <is>
          <t/>
        </is>
      </c>
      <c r="AT79" t="inlineStr">
        <is>
          <t/>
        </is>
      </c>
      <c r="AU79" t="inlineStr">
        <is>
          <t/>
        </is>
      </c>
      <c r="AV79" t="inlineStr">
        <is>
          <t/>
        </is>
      </c>
      <c r="AW79" t="inlineStr">
        <is>
          <t/>
        </is>
      </c>
      <c r="AX79" t="inlineStr">
        <is>
          <t/>
        </is>
      </c>
      <c r="AY79" t="inlineStr">
        <is>
          <t/>
        </is>
      </c>
      <c r="AZ79" t="inlineStr">
        <is>
          <t/>
        </is>
      </c>
      <c r="BA79" t="inlineStr">
        <is>
          <t/>
        </is>
      </c>
      <c r="BB79" t="inlineStr">
        <is>
          <t/>
        </is>
      </c>
      <c r="BC79" t="inlineStr">
        <is>
          <t/>
        </is>
      </c>
      <c r="BD79" s="2" t="inlineStr">
        <is>
          <t>dispositivo post-combustione termico|
unità di postcombustione termica</t>
        </is>
      </c>
      <c r="BE79" s="2" t="inlineStr">
        <is>
          <t>3|
3</t>
        </is>
      </c>
      <c r="BF79" s="2" t="inlineStr">
        <is>
          <t xml:space="preserve">|
</t>
        </is>
      </c>
      <c r="BG79" t="inlineStr">
        <is>
          <t>sistema concepito per depurare gli effluenti gassosi mediante combustione usato per eliminare gli inquinanti (ad esempio i &lt;a href="https://iate.europa.eu/entry/result/49609/it" target="_blank"&gt;VOC&lt;/a&gt;) dagli effluenti gassosi, con o senza recupero del calore generato</t>
        </is>
      </c>
      <c r="BH79" s="2" t="inlineStr">
        <is>
          <t>terminio antrinio deginimo įrenginys</t>
        </is>
      </c>
      <c r="BI79" s="2" t="inlineStr">
        <is>
          <t>3</t>
        </is>
      </c>
      <c r="BJ79" s="2" t="inlineStr">
        <is>
          <t/>
        </is>
      </c>
      <c r="BK79" t="inlineStr">
        <is>
          <t>sistema, skirta dūmtakių dujoms valyti deginant, naudojama teršalui ar teršalams (pvz., lakiesiems organiniams junginiams (LOJ)) iš dūmtakių dujų šalinti rekuperuojant jų šilumą arba jos nerekuperuojant</t>
        </is>
      </c>
      <c r="BL79" s="2" t="inlineStr">
        <is>
          <t>termiskie pēcsadedzināšanas bloki</t>
        </is>
      </c>
      <c r="BM79" s="2" t="inlineStr">
        <is>
          <t>3</t>
        </is>
      </c>
      <c r="BN79" s="2" t="inlineStr">
        <is>
          <t/>
        </is>
      </c>
      <c r="BO79" t="inlineStr">
        <is>
          <t>sistēma piesārņotu rūpniecisko izplūdes gaisa vai atgāzu plūsmu attīrīšanai ar sadedzināšanu augstā temperatūrā</t>
        </is>
      </c>
      <c r="BP79" s="2" t="inlineStr">
        <is>
          <t>impjant termali tal-post-kombustjoni|
impjant tal-afterburning termiku</t>
        </is>
      </c>
      <c r="BQ79" s="2" t="inlineStr">
        <is>
          <t>3|
3</t>
        </is>
      </c>
      <c r="BR79" s="2" t="inlineStr">
        <is>
          <t xml:space="preserve">|
</t>
        </is>
      </c>
      <c r="BS79" t="inlineStr">
        <is>
          <t>sistema użata biex tnaddaf arja tal-egżost jew flussi tal-gass tal-egżost industrijali li fihom niġġiesa (fil-biċċa l-kbira &lt;a href="https://iate.europa.eu/entry/result/49609/all" target="_blank"&gt;komposti organiċi volatili&lt;/a&gt;), li huma kważi kompletament ossidizzati fil-kamra tal-kombustjoni tal-impjanti f'temperaturi għolja u mibdula fil-komposti li ma jagħmlux ħsara, id-diossidu tal-karbonju u l-ilma</t>
        </is>
      </c>
      <c r="BT79" t="inlineStr">
        <is>
          <t/>
        </is>
      </c>
      <c r="BU79" t="inlineStr">
        <is>
          <t/>
        </is>
      </c>
      <c r="BV79" t="inlineStr">
        <is>
          <t/>
        </is>
      </c>
      <c r="BW79" t="inlineStr">
        <is>
          <t/>
        </is>
      </c>
      <c r="BX79" t="inlineStr">
        <is>
          <t/>
        </is>
      </c>
      <c r="BY79" t="inlineStr">
        <is>
          <t/>
        </is>
      </c>
      <c r="BZ79" t="inlineStr">
        <is>
          <t/>
        </is>
      </c>
      <c r="CA79" t="inlineStr">
        <is>
          <t/>
        </is>
      </c>
      <c r="CB79" t="inlineStr">
        <is>
          <t/>
        </is>
      </c>
      <c r="CC79" t="inlineStr">
        <is>
          <t/>
        </is>
      </c>
      <c r="CD79" t="inlineStr">
        <is>
          <t/>
        </is>
      </c>
      <c r="CE79" t="inlineStr">
        <is>
          <t/>
        </is>
      </c>
      <c r="CF79" t="inlineStr">
        <is>
          <t/>
        </is>
      </c>
      <c r="CG79" t="inlineStr">
        <is>
          <t/>
        </is>
      </c>
      <c r="CH79" t="inlineStr">
        <is>
          <t/>
        </is>
      </c>
      <c r="CI79" t="inlineStr">
        <is>
          <t/>
        </is>
      </c>
      <c r="CJ79" t="inlineStr">
        <is>
          <t/>
        </is>
      </c>
      <c r="CK79" t="inlineStr">
        <is>
          <t/>
        </is>
      </c>
      <c r="CL79" t="inlineStr">
        <is>
          <t/>
        </is>
      </c>
      <c r="CM79" t="inlineStr">
        <is>
          <t/>
        </is>
      </c>
      <c r="CN79" s="2" t="inlineStr">
        <is>
          <t>enota toplotnega naknadnega zgorevanja</t>
        </is>
      </c>
      <c r="CO79" s="2" t="inlineStr">
        <is>
          <t>3</t>
        </is>
      </c>
      <c r="CP79" s="2" t="inlineStr">
        <is>
          <t/>
        </is>
      </c>
      <c r="CQ79" t="inlineStr">
        <is>
          <t/>
        </is>
      </c>
      <c r="CR79" s="2" t="inlineStr">
        <is>
          <t>enhet för termisk efterbränning</t>
        </is>
      </c>
      <c r="CS79" s="2" t="inlineStr">
        <is>
          <t>3</t>
        </is>
      </c>
      <c r="CT79" s="2" t="inlineStr">
        <is>
          <t/>
        </is>
      </c>
      <c r="CU79" t="inlineStr">
        <is>
          <t>system avsett att avlägsna föroreningar (t.ex. &lt;a href="https://iate.europa.eu/entry/result/49609/sv" target="_blank"&gt;flyktiga organiska föreningar (VOC)&lt;/a&gt;) ur rökgaser genom &lt;a href="https://iate.europa.eu/entry/result/1156574/sv" target="_blank"&gt;termisk efterbränning&lt;/a&gt;</t>
        </is>
      </c>
    </row>
    <row r="80">
      <c r="A80" s="1" t="str">
        <f>HYPERLINK("https://iate.europa.eu/entry/result/3588508/all", "3588508")</f>
        <v>3588508</v>
      </c>
      <c r="B80" t="inlineStr">
        <is>
          <t>ENVIRONMENT</t>
        </is>
      </c>
      <c r="C80" t="inlineStr">
        <is>
          <t>ENVIRONMENT|environmental policy|climate change policy|emission trading|EU Emissions Trading Scheme</t>
        </is>
      </c>
      <c r="D80" s="2" t="inlineStr">
        <is>
          <t>нетни поглъщания от ЗПЗГС|
нетни поглъщания</t>
        </is>
      </c>
      <c r="E80" s="2" t="inlineStr">
        <is>
          <t>3|
3</t>
        </is>
      </c>
      <c r="F80" s="2" t="inlineStr">
        <is>
          <t xml:space="preserve">|
</t>
        </is>
      </c>
      <c r="G80" t="inlineStr">
        <is>
          <t>нетна промяна във въглеродните запаси, когато поглъщанията от поглътители (гори) надвишават емисиите, дължащи се на обезлесяване, дърводобив и добита дървесина, т.е. разликата между поглъщанията и емисиите е отрицателна</t>
        </is>
      </c>
      <c r="H80" s="2" t="inlineStr">
        <is>
          <t>čistá pohlcení z LULUCF</t>
        </is>
      </c>
      <c r="I80" s="2" t="inlineStr">
        <is>
          <t>3</t>
        </is>
      </c>
      <c r="J80" s="2" t="inlineStr">
        <is>
          <t/>
        </is>
      </c>
      <c r="K80" t="inlineStr">
        <is>
          <t/>
        </is>
      </c>
      <c r="L80" s="2" t="inlineStr">
        <is>
          <t>nettooptag fra LULUCF|
nettooptag|
nettooptag fra arealanvendelse, ændringer i arealanvendelse og skovbrug</t>
        </is>
      </c>
      <c r="M80" s="2" t="inlineStr">
        <is>
          <t>3|
3|
3</t>
        </is>
      </c>
      <c r="N80" s="2" t="inlineStr">
        <is>
          <t xml:space="preserve">|
|
</t>
        </is>
      </c>
      <c r="O80" t="inlineStr">
        <is>
          <t>nettoændring i kulstoflagre, hvorved optag fra dræn (skove) bliver større end emissioner forårsaget af skovrydning, hugst og høstede træprodukter, dvs. "nettooptag" betyder, at forskellen mellem optag og emissioner er negativ, mens en positiv værdi betegner nettoemissioner af CO&lt;sub&gt;2&lt;/sub&gt;</t>
        </is>
      </c>
      <c r="P80" s="2" t="inlineStr">
        <is>
          <t>Nettoabbau von Treibhausgasen aus LULUCF</t>
        </is>
      </c>
      <c r="Q80" s="2" t="inlineStr">
        <is>
          <t>3</t>
        </is>
      </c>
      <c r="R80" s="2" t="inlineStr">
        <is>
          <t/>
        </is>
      </c>
      <c r="S80" t="inlineStr">
        <is>
          <t>Nettoabbau von
Treibhausgasemissionen, bei dem der Abbau aus Senken (Wäldern) höher ist als
die z.B. durch Entwaldung verursachten Emissionen, d.h. die Differenz zwischen
Abbau und Emissionen ein negativer Wert ist</t>
        </is>
      </c>
      <c r="T80" s="2" t="inlineStr">
        <is>
          <t>καθαρές απορροφήσεις από LULUCF</t>
        </is>
      </c>
      <c r="U80" s="2" t="inlineStr">
        <is>
          <t>3</t>
        </is>
      </c>
      <c r="V80" s="2" t="inlineStr">
        <is>
          <t/>
        </is>
      </c>
      <c r="W80" t="inlineStr">
        <is>
          <t/>
        </is>
      </c>
      <c r="X80" s="2" t="inlineStr">
        <is>
          <t>net removals from LULUCF|
net removals</t>
        </is>
      </c>
      <c r="Y80" s="2" t="inlineStr">
        <is>
          <t>3|
3</t>
        </is>
      </c>
      <c r="Z80" s="2" t="inlineStr">
        <is>
          <t xml:space="preserve">|
</t>
        </is>
      </c>
      <c r="AA80" t="inlineStr">
        <is>
          <t>net change in carbon stocks where
removals from sinks (forests) are higher than emissions caused by deforestation,
harvesting and harvested wood products, i.e. 'net removals' means that the difference between removals and emissions is negative, whereas a positive value denotes net emissions of CO&lt;sub&gt;2&lt;/sub&gt;</t>
        </is>
      </c>
      <c r="AB80" s="2" t="inlineStr">
        <is>
          <t>absorción neta del UTCUTS</t>
        </is>
      </c>
      <c r="AC80" s="2" t="inlineStr">
        <is>
          <t>3</t>
        </is>
      </c>
      <c r="AD80" s="2" t="inlineStr">
        <is>
          <t/>
        </is>
      </c>
      <c r="AE80" t="inlineStr">
        <is>
          <t/>
        </is>
      </c>
      <c r="AF80" s="2" t="inlineStr">
        <is>
          <t>netosidumine|
maakasutusest ja metsandusest tulenev netosidumine</t>
        </is>
      </c>
      <c r="AG80" s="2" t="inlineStr">
        <is>
          <t>3|
3</t>
        </is>
      </c>
      <c r="AH80" s="2" t="inlineStr">
        <is>
          <t xml:space="preserve">|
</t>
        </is>
      </c>
      <c r="AI80" t="inlineStr">
        <is>
          <t>CO&lt;sub&gt;2&lt;/sub&gt; koguste vahe, mille võrra sidujates (metsades) sidumine ületab raadamisest, raiest ja raietoodetest tulenevat heidet</t>
        </is>
      </c>
      <c r="AJ80" s="2" t="inlineStr">
        <is>
          <t>LULUCF:sta peräisin olevat nettopoistumat</t>
        </is>
      </c>
      <c r="AK80" s="2" t="inlineStr">
        <is>
          <t>3</t>
        </is>
      </c>
      <c r="AL80" s="2" t="inlineStr">
        <is>
          <t/>
        </is>
      </c>
      <c r="AM80" t="inlineStr">
        <is>
          <t/>
        </is>
      </c>
      <c r="AN80" s="2" t="inlineStr">
        <is>
          <t>absorptions nettes résultant de l'UTCATF|
absorptions nettes</t>
        </is>
      </c>
      <c r="AO80" s="2" t="inlineStr">
        <is>
          <t>3|
3</t>
        </is>
      </c>
      <c r="AP80" s="2" t="inlineStr">
        <is>
          <t xml:space="preserve">|
</t>
        </is>
      </c>
      <c r="AQ80" t="inlineStr">
        <is>
          <t/>
        </is>
      </c>
      <c r="AR80" s="2" t="inlineStr">
        <is>
          <t>glan-aistrithe ó LULUCF</t>
        </is>
      </c>
      <c r="AS80" s="2" t="inlineStr">
        <is>
          <t>3</t>
        </is>
      </c>
      <c r="AT80" s="2" t="inlineStr">
        <is>
          <t/>
        </is>
      </c>
      <c r="AU80" t="inlineStr">
        <is>
          <t/>
        </is>
      </c>
      <c r="AV80" t="inlineStr">
        <is>
          <t/>
        </is>
      </c>
      <c r="AW80" t="inlineStr">
        <is>
          <t/>
        </is>
      </c>
      <c r="AX80" t="inlineStr">
        <is>
          <t/>
        </is>
      </c>
      <c r="AY80" t="inlineStr">
        <is>
          <t/>
        </is>
      </c>
      <c r="AZ80" s="2" t="inlineStr">
        <is>
          <t>a LULUCF-ból származó nettó elnyelés</t>
        </is>
      </c>
      <c r="BA80" s="2" t="inlineStr">
        <is>
          <t>3</t>
        </is>
      </c>
      <c r="BB80" s="2" t="inlineStr">
        <is>
          <t/>
        </is>
      </c>
      <c r="BC80" t="inlineStr">
        <is>
          <t/>
        </is>
      </c>
      <c r="BD80" t="inlineStr">
        <is>
          <t/>
        </is>
      </c>
      <c r="BE80" t="inlineStr">
        <is>
          <t/>
        </is>
      </c>
      <c r="BF80" t="inlineStr">
        <is>
          <t/>
        </is>
      </c>
      <c r="BG80" t="inlineStr">
        <is>
          <t/>
        </is>
      </c>
      <c r="BH80" s="2" t="inlineStr">
        <is>
          <t>grynasis dėl LULUCF absorbuotas kiekis|
grynasis dėl LULUCF pašalintas kiekis</t>
        </is>
      </c>
      <c r="BI80" s="2" t="inlineStr">
        <is>
          <t>3|
3</t>
        </is>
      </c>
      <c r="BJ80" s="2" t="inlineStr">
        <is>
          <t xml:space="preserve">preferred|
</t>
        </is>
      </c>
      <c r="BK80" t="inlineStr">
        <is>
          <t/>
        </is>
      </c>
      <c r="BL80" t="inlineStr">
        <is>
          <t/>
        </is>
      </c>
      <c r="BM80" t="inlineStr">
        <is>
          <t/>
        </is>
      </c>
      <c r="BN80" t="inlineStr">
        <is>
          <t/>
        </is>
      </c>
      <c r="BO80" t="inlineStr">
        <is>
          <t/>
        </is>
      </c>
      <c r="BP80" t="inlineStr">
        <is>
          <t/>
        </is>
      </c>
      <c r="BQ80" t="inlineStr">
        <is>
          <t/>
        </is>
      </c>
      <c r="BR80" t="inlineStr">
        <is>
          <t/>
        </is>
      </c>
      <c r="BS80" t="inlineStr">
        <is>
          <t/>
        </is>
      </c>
      <c r="BT80" t="inlineStr">
        <is>
          <t/>
        </is>
      </c>
      <c r="BU80" t="inlineStr">
        <is>
          <t/>
        </is>
      </c>
      <c r="BV80" t="inlineStr">
        <is>
          <t/>
        </is>
      </c>
      <c r="BW80" t="inlineStr">
        <is>
          <t/>
        </is>
      </c>
      <c r="BX80" s="2" t="inlineStr">
        <is>
          <t>pochłanianie netto z LULUCF</t>
        </is>
      </c>
      <c r="BY80" s="2" t="inlineStr">
        <is>
          <t>3</t>
        </is>
      </c>
      <c r="BZ80" s="2" t="inlineStr">
        <is>
          <t/>
        </is>
      </c>
      <c r="CA80" t="inlineStr">
        <is>
          <t/>
        </is>
      </c>
      <c r="CB80" s="2" t="inlineStr">
        <is>
          <t>remoções líquidas provenientes do uso do solo, alteração do uso do solo e florestas</t>
        </is>
      </c>
      <c r="CC80" s="2" t="inlineStr">
        <is>
          <t>3</t>
        </is>
      </c>
      <c r="CD80" s="2" t="inlineStr">
        <is>
          <t/>
        </is>
      </c>
      <c r="CE80" t="inlineStr">
        <is>
          <t/>
        </is>
      </c>
      <c r="CF80" s="2" t="inlineStr">
        <is>
          <t>absorbții nete aferente LULUCF</t>
        </is>
      </c>
      <c r="CG80" s="2" t="inlineStr">
        <is>
          <t>2</t>
        </is>
      </c>
      <c r="CH80" s="2" t="inlineStr">
        <is>
          <t/>
        </is>
      </c>
      <c r="CI80" t="inlineStr">
        <is>
          <t/>
        </is>
      </c>
      <c r="CJ80" s="2" t="inlineStr">
        <is>
          <t>čisté odstraňovanie z LULUCF</t>
        </is>
      </c>
      <c r="CK80" s="2" t="inlineStr">
        <is>
          <t>3</t>
        </is>
      </c>
      <c r="CL80" s="2" t="inlineStr">
        <is>
          <t/>
        </is>
      </c>
      <c r="CM80" t="inlineStr">
        <is>
          <t/>
        </is>
      </c>
      <c r="CN80" s="2" t="inlineStr">
        <is>
          <t>neto odvzemi iz LULUCF</t>
        </is>
      </c>
      <c r="CO80" s="2" t="inlineStr">
        <is>
          <t>3</t>
        </is>
      </c>
      <c r="CP80" s="2" t="inlineStr">
        <is>
          <t/>
        </is>
      </c>
      <c r="CQ80" t="inlineStr">
        <is>
          <t/>
        </is>
      </c>
      <c r="CR80" t="inlineStr">
        <is>
          <t/>
        </is>
      </c>
      <c r="CS80" t="inlineStr">
        <is>
          <t/>
        </is>
      </c>
      <c r="CT80" t="inlineStr">
        <is>
          <t/>
        </is>
      </c>
      <c r="CU80" t="inlineStr">
        <is>
          <t/>
        </is>
      </c>
    </row>
    <row r="81">
      <c r="A81" s="1" t="str">
        <f>HYPERLINK("https://iate.europa.eu/entry/result/1466082/all", "1466082")</f>
        <v>1466082</v>
      </c>
      <c r="B81" t="inlineStr">
        <is>
          <t>EDUCATION AND COMMUNICATIONS;INDUSTRY</t>
        </is>
      </c>
      <c r="C81" t="inlineStr">
        <is>
          <t>EDUCATION AND COMMUNICATIONS|information technology and data processing;INDUSTRY|electronics and electrical engineering</t>
        </is>
      </c>
      <c r="D81" t="inlineStr">
        <is>
          <t/>
        </is>
      </c>
      <c r="E81" t="inlineStr">
        <is>
          <t/>
        </is>
      </c>
      <c r="F81" t="inlineStr">
        <is>
          <t/>
        </is>
      </c>
      <c r="G81" t="inlineStr">
        <is>
          <t/>
        </is>
      </c>
      <c r="H81" s="2" t="inlineStr">
        <is>
          <t>hodinový takt</t>
        </is>
      </c>
      <c r="I81" s="2" t="inlineStr">
        <is>
          <t>3</t>
        </is>
      </c>
      <c r="J81" s="2" t="inlineStr">
        <is>
          <t/>
        </is>
      </c>
      <c r="K81" t="inlineStr">
        <is>
          <t>označení
frekvence, na které běží počítačový čip</t>
        </is>
      </c>
      <c r="L81" s="2" t="inlineStr">
        <is>
          <t>clockfrekvens|
klokfrekvens</t>
        </is>
      </c>
      <c r="M81" s="2" t="inlineStr">
        <is>
          <t>3|
3</t>
        </is>
      </c>
      <c r="N81" s="2" t="inlineStr">
        <is>
          <t xml:space="preserve">|
</t>
        </is>
      </c>
      <c r="O81" t="inlineStr">
        <is>
          <t>frekvens, hvormed regelmæssige elektriske impulser genereres af en svingningskreds i en digital computer eller andre digitale maskiner</t>
        </is>
      </c>
      <c r="P81" s="2" t="inlineStr">
        <is>
          <t>Taktfrequenz</t>
        </is>
      </c>
      <c r="Q81" s="2" t="inlineStr">
        <is>
          <t>3</t>
        </is>
      </c>
      <c r="R81" s="2" t="inlineStr">
        <is>
          <t/>
        </is>
      </c>
      <c r="S81" t="inlineStr">
        <is>
          <t>Schwingungsrate eines Taktgebers, die normalerweise in Megahertz (MHz) ausgedrückt wird.</t>
        </is>
      </c>
      <c r="T81" s="2" t="inlineStr">
        <is>
          <t>ταχύτητα ρολογιού|
συχνότητα ρολογιού</t>
        </is>
      </c>
      <c r="U81" s="2" t="inlineStr">
        <is>
          <t>3|
3</t>
        </is>
      </c>
      <c r="V81" s="2" t="inlineStr">
        <is>
          <t xml:space="preserve">|
</t>
        </is>
      </c>
      <c r="W81" t="inlineStr">
        <is>
          <t>θεμελιώδης συχνότητα κύκλων ανά δευτερόλεπτο με την οποία ένας υπολογιστής εκτελεί τις πιο βασικές του λειτουργίες, όπως η πρόσθεση δύο αριθμών ή η μεταφορά τιμής από ένα μητρώο σε άλλο</t>
        </is>
      </c>
      <c r="X81" s="2" t="inlineStr">
        <is>
          <t>clock frequency|
clock frequency rate|
clock speed|
clock rate</t>
        </is>
      </c>
      <c r="Y81" s="2" t="inlineStr">
        <is>
          <t>3|
3|
3|
3</t>
        </is>
      </c>
      <c r="Z81" s="2" t="inlineStr">
        <is>
          <t xml:space="preserve">|
|
|
</t>
        </is>
      </c>
      <c r="AA81" t="inlineStr">
        <is>
          <t>fundamental rate in cycles per second at which a
computer performs its most basic operations such as adding two numbers or
transfering a value from one register to another</t>
        </is>
      </c>
      <c r="AB81" s="2" t="inlineStr">
        <is>
          <t>velocidad de reloj|
frecuencia de reloj</t>
        </is>
      </c>
      <c r="AC81" s="2" t="inlineStr">
        <is>
          <t>3|
3</t>
        </is>
      </c>
      <c r="AD81" s="2" t="inlineStr">
        <is>
          <t>|
preferred</t>
        </is>
      </c>
      <c r="AE81" t="inlineStr">
        <is>
          <t>Número de ciclos que ejecuta la CPU por segundo, medidos en GHz (gigahercios).</t>
        </is>
      </c>
      <c r="AF81" s="2" t="inlineStr">
        <is>
          <t>taktsagedus</t>
        </is>
      </c>
      <c r="AG81" s="2" t="inlineStr">
        <is>
          <t>3</t>
        </is>
      </c>
      <c r="AH81" s="2" t="inlineStr">
        <is>
          <t/>
        </is>
      </c>
      <c r="AI81" t="inlineStr">
        <is>
          <t>protsessori töökiirust iseloomustav suurus, täpsemalt taktgeneraatori tekitatud impulsside arv sekundis</t>
        </is>
      </c>
      <c r="AJ81" s="2" t="inlineStr">
        <is>
          <t>kellotaajuus</t>
        </is>
      </c>
      <c r="AK81" s="2" t="inlineStr">
        <is>
          <t>3</t>
        </is>
      </c>
      <c r="AL81" s="2" t="inlineStr">
        <is>
          <t/>
        </is>
      </c>
      <c r="AM81" t="inlineStr">
        <is>
          <t>ilmaisee, kuinka monta tilanvaihdosta tietokoneen suoritin tekee sekunnissa</t>
        </is>
      </c>
      <c r="AN81" s="2" t="inlineStr">
        <is>
          <t>fréquence d'horloge|
vitesse d'horloge</t>
        </is>
      </c>
      <c r="AO81" s="2" t="inlineStr">
        <is>
          <t>3|
3</t>
        </is>
      </c>
      <c r="AP81" s="2" t="inlineStr">
        <is>
          <t xml:space="preserve">|
</t>
        </is>
      </c>
      <c r="AQ81" t="inlineStr">
        <is>
          <t>fréquence à laquelle le générateur d'horloge d'un processeur peut générer des impulsions, qui sont utilisées pour synchroniser les opérations de ses composants</t>
        </is>
      </c>
      <c r="AR81" t="inlineStr">
        <is>
          <t/>
        </is>
      </c>
      <c r="AS81" t="inlineStr">
        <is>
          <t/>
        </is>
      </c>
      <c r="AT81" t="inlineStr">
        <is>
          <t/>
        </is>
      </c>
      <c r="AU81" t="inlineStr">
        <is>
          <t/>
        </is>
      </c>
      <c r="AV81" s="2" t="inlineStr">
        <is>
          <t>taktna frekvencija</t>
        </is>
      </c>
      <c r="AW81" s="2" t="inlineStr">
        <is>
          <t>3</t>
        </is>
      </c>
      <c r="AX81" s="2" t="inlineStr">
        <is>
          <t/>
        </is>
      </c>
      <c r="AY81" t="inlineStr">
        <is>
          <t/>
        </is>
      </c>
      <c r="AZ81" t="inlineStr">
        <is>
          <t/>
        </is>
      </c>
      <c r="BA81" t="inlineStr">
        <is>
          <t/>
        </is>
      </c>
      <c r="BB81" t="inlineStr">
        <is>
          <t/>
        </is>
      </c>
      <c r="BC81" t="inlineStr">
        <is>
          <t/>
        </is>
      </c>
      <c r="BD81" s="2" t="inlineStr">
        <is>
          <t>frequenza di clock|
velocità di clock</t>
        </is>
      </c>
      <c r="BE81" s="2" t="inlineStr">
        <is>
          <t>3|
3</t>
        </is>
      </c>
      <c r="BF81" s="2" t="inlineStr">
        <is>
          <t xml:space="preserve">|
</t>
        </is>
      </c>
      <c r="BG81" t="inlineStr">
        <is>
          <t>numero di cicli eseguiti dal processore di un computer ogni secondo, misurati in GHz (gigahertz)</t>
        </is>
      </c>
      <c r="BH81" s="2" t="inlineStr">
        <is>
          <t>taktų dažnis</t>
        </is>
      </c>
      <c r="BI81" s="2" t="inlineStr">
        <is>
          <t>3</t>
        </is>
      </c>
      <c r="BJ81" s="2" t="inlineStr">
        <is>
          <t/>
        </is>
      </c>
      <c r="BK81" t="inlineStr">
        <is>
          <t>procesoriaus darbą sinchronizuojančio generatoriaus siunčiamų impulsų dažnis</t>
        </is>
      </c>
      <c r="BL81" s="2" t="inlineStr">
        <is>
          <t>takts frekvence|
taktsfrekvence</t>
        </is>
      </c>
      <c r="BM81" s="2" t="inlineStr">
        <is>
          <t>3|
3</t>
        </is>
      </c>
      <c r="BN81" s="2" t="inlineStr">
        <is>
          <t xml:space="preserve">|
</t>
        </is>
      </c>
      <c r="BO81" t="inlineStr">
        <is>
          <t/>
        </is>
      </c>
      <c r="BP81" t="inlineStr">
        <is>
          <t/>
        </is>
      </c>
      <c r="BQ81" t="inlineStr">
        <is>
          <t/>
        </is>
      </c>
      <c r="BR81" t="inlineStr">
        <is>
          <t/>
        </is>
      </c>
      <c r="BS81" t="inlineStr">
        <is>
          <t/>
        </is>
      </c>
      <c r="BT81" s="2" t="inlineStr">
        <is>
          <t>klokfrequentie</t>
        </is>
      </c>
      <c r="BU81" s="2" t="inlineStr">
        <is>
          <t>3</t>
        </is>
      </c>
      <c r="BV81" s="2" t="inlineStr">
        <is>
          <t/>
        </is>
      </c>
      <c r="BW81" t="inlineStr">
        <is>
          <t>het aantal impulsen dat de interne klok per seconde afgeeft en waaraan de processor zijn verwerkingssnelheid ontleent</t>
        </is>
      </c>
      <c r="BX81" s="2" t="inlineStr">
        <is>
          <t>częstotliwość zegara|
taktowanie</t>
        </is>
      </c>
      <c r="BY81" s="2" t="inlineStr">
        <is>
          <t>3|
3</t>
        </is>
      </c>
      <c r="BZ81" s="2" t="inlineStr">
        <is>
          <t xml:space="preserve">|
</t>
        </is>
      </c>
      <c r="CA81" t="inlineStr">
        <is>
          <t>liczba cykli elementarnych przypadających na sekundę, z jaką komputer wykonuje podstawowe operacje</t>
        </is>
      </c>
      <c r="CB81" s="2" t="inlineStr">
        <is>
          <t>frequência do relógio</t>
        </is>
      </c>
      <c r="CC81" s="2" t="inlineStr">
        <is>
          <t>3</t>
        </is>
      </c>
      <c r="CD81" s="2" t="inlineStr">
        <is>
          <t/>
        </is>
      </c>
      <c r="CE81" t="inlineStr">
        <is>
          <t/>
        </is>
      </c>
      <c r="CF81" s="2" t="inlineStr">
        <is>
          <t>frecvență de tact</t>
        </is>
      </c>
      <c r="CG81" s="2" t="inlineStr">
        <is>
          <t>3</t>
        </is>
      </c>
      <c r="CH81" s="2" t="inlineStr">
        <is>
          <t/>
        </is>
      </c>
      <c r="CI81" t="inlineStr">
        <is>
          <t>numărul de pași de lucru pe care-i face procesorul într-o secundă</t>
        </is>
      </c>
      <c r="CJ81" s="2" t="inlineStr">
        <is>
          <t>taktovacia frekvencia</t>
        </is>
      </c>
      <c r="CK81" s="2" t="inlineStr">
        <is>
          <t>3</t>
        </is>
      </c>
      <c r="CL81" s="2" t="inlineStr">
        <is>
          <t/>
        </is>
      </c>
      <c r="CM81" t="inlineStr">
        <is>
          <t>frekvencia generovaná základnou doskou vyjadrená v MHz alebo GHz, ktorá udáva koľkokrát je možné zmeniť stav z 0 na 1 alebo opačne za sekundu</t>
        </is>
      </c>
      <c r="CN81" t="inlineStr">
        <is>
          <t/>
        </is>
      </c>
      <c r="CO81" t="inlineStr">
        <is>
          <t/>
        </is>
      </c>
      <c r="CP81" t="inlineStr">
        <is>
          <t/>
        </is>
      </c>
      <c r="CQ81" t="inlineStr">
        <is>
          <t/>
        </is>
      </c>
      <c r="CR81" s="2" t="inlineStr">
        <is>
          <t>klockfrekvens</t>
        </is>
      </c>
      <c r="CS81" s="2" t="inlineStr">
        <is>
          <t>3</t>
        </is>
      </c>
      <c r="CT81" s="2" t="inlineStr">
        <is>
          <t/>
        </is>
      </c>
      <c r="CU81" t="inlineStr">
        <is>
          <t>antalet pulser per sekund hos klockan i ett digitalt system</t>
        </is>
      </c>
    </row>
    <row r="82">
      <c r="A82" s="1" t="str">
        <f>HYPERLINK("https://iate.europa.eu/entry/result/3575075/all", "3575075")</f>
        <v>3575075</v>
      </c>
      <c r="B82" t="inlineStr">
        <is>
          <t>TRANSPORT;ENVIRONMENT</t>
        </is>
      </c>
      <c r="C82" t="inlineStr">
        <is>
          <t>TRANSPORT|land transport|land transport|road transport;ENVIRONMENT|environmental policy|pollution control measures</t>
        </is>
      </c>
      <c r="D82" s="2" t="inlineStr">
        <is>
          <t>цел за автомобилния парк на целия ЕС</t>
        </is>
      </c>
      <c r="E82" s="2" t="inlineStr">
        <is>
          <t>3</t>
        </is>
      </c>
      <c r="F82" s="2" t="inlineStr">
        <is>
          <t/>
        </is>
      </c>
      <c r="G82" t="inlineStr">
        <is>
          <t>средните емисии на CO&lt;sub&gt;2&lt;/sub&gt; от всички нови леки пътнически автомобили или всички нови търговски превозни средства, които трябва да бъдат постигнати в определен срок</t>
        </is>
      </c>
      <c r="H82" s="2" t="inlineStr">
        <is>
          <t>cíl pro vozový park EU</t>
        </is>
      </c>
      <c r="I82" s="2" t="inlineStr">
        <is>
          <t>3</t>
        </is>
      </c>
      <c r="J82" s="2" t="inlineStr">
        <is>
          <t/>
        </is>
      </c>
      <c r="K82" t="inlineStr">
        <is>
          <t>průměrné emise CO&lt;sub&gt;2&lt;/sub&gt; ze všech nových osobních automobilů nebo všech nových
 lehkých užitkových vozidel, kterých má být dosaženo v daném období</t>
        </is>
      </c>
      <c r="L82" s="2" t="inlineStr">
        <is>
          <t>EU-flådedækkende mål</t>
        </is>
      </c>
      <c r="M82" s="2" t="inlineStr">
        <is>
          <t>3</t>
        </is>
      </c>
      <c r="N82" s="2" t="inlineStr">
        <is>
          <t/>
        </is>
      </c>
      <c r="O82" t="inlineStr">
        <is>
          <t>de gennemsnitlige CO&lt;sub&gt;2&lt;/sub&gt;-emissioner, der skal nås inden for en given periode, for alle nye personbiler eller alle nye lette erhvervskøretøjer</t>
        </is>
      </c>
      <c r="P82" s="2" t="inlineStr">
        <is>
          <t>EU-weites Flottenziel</t>
        </is>
      </c>
      <c r="Q82" s="2" t="inlineStr">
        <is>
          <t>3</t>
        </is>
      </c>
      <c r="R82" s="2" t="inlineStr">
        <is>
          <t/>
        </is>
      </c>
      <c r="S82" t="inlineStr">
        <is>
          <t>die
durchschnittlichen CO2-Emissionswerte aller neuen Personenkraftwagen oder aller
neuen leichten Nutzfahrzeuge, die in einem bestimmten Zeitraum eingehalten
werden müssen</t>
        </is>
      </c>
      <c r="T82" s="2" t="inlineStr">
        <is>
          <t>σύνολο του στόλου οχημάτων της ΕΕ</t>
        </is>
      </c>
      <c r="U82" s="2" t="inlineStr">
        <is>
          <t>3</t>
        </is>
      </c>
      <c r="V82" s="2" t="inlineStr">
        <is>
          <t/>
        </is>
      </c>
      <c r="W82" t="inlineStr">
        <is>
          <t/>
        </is>
      </c>
      <c r="X82" s="2" t="inlineStr">
        <is>
          <t>EU fleet-wide target</t>
        </is>
      </c>
      <c r="Y82" s="2" t="inlineStr">
        <is>
          <t>3</t>
        </is>
      </c>
      <c r="Z82" s="2" t="inlineStr">
        <is>
          <t/>
        </is>
      </c>
      <c r="AA82" t="inlineStr">
        <is>
          <t>average CO&lt;sub&gt;2&lt;/sub&gt; emissions of all new passenger cars or all new light commercial vehicles to be achieved in a given period</t>
        </is>
      </c>
      <c r="AB82" t="inlineStr">
        <is>
          <t/>
        </is>
      </c>
      <c r="AC82" t="inlineStr">
        <is>
          <t/>
        </is>
      </c>
      <c r="AD82" t="inlineStr">
        <is>
          <t/>
        </is>
      </c>
      <c r="AE82" t="inlineStr">
        <is>
          <t/>
        </is>
      </c>
      <c r="AF82" s="2" t="inlineStr">
        <is>
          <t>ELi sõidukipargi heite sihttase</t>
        </is>
      </c>
      <c r="AG82" s="2" t="inlineStr">
        <is>
          <t>3</t>
        </is>
      </c>
      <c r="AH82" s="2" t="inlineStr">
        <is>
          <t/>
        </is>
      </c>
      <c r="AI82" t="inlineStr">
        <is>
          <t>kõigi uute sõiduautode ja uute väikeste tarbesõidukite keskmine CO2-heite sihttase, mis tuleb saavutada teatava ajavahemiku jooksul</t>
        </is>
      </c>
      <c r="AJ82" t="inlineStr">
        <is>
          <t/>
        </is>
      </c>
      <c r="AK82" t="inlineStr">
        <is>
          <t/>
        </is>
      </c>
      <c r="AL82" t="inlineStr">
        <is>
          <t/>
        </is>
      </c>
      <c r="AM82" t="inlineStr">
        <is>
          <t/>
        </is>
      </c>
      <c r="AN82" s="2" t="inlineStr">
        <is>
          <t>objectif à l'échelle du parc de l'Union</t>
        </is>
      </c>
      <c r="AO82" s="2" t="inlineStr">
        <is>
          <t>3</t>
        </is>
      </c>
      <c r="AP82" s="2" t="inlineStr">
        <is>
          <t/>
        </is>
      </c>
      <c r="AQ82" t="inlineStr">
        <is>
          <t>émissions moyennes de CO2 de l'ensemble des voitures particulières neuves ou des véhicules utilitaires légers neufs à atteindre au cours d'une période donnée</t>
        </is>
      </c>
      <c r="AR82" t="inlineStr">
        <is>
          <t/>
        </is>
      </c>
      <c r="AS82" t="inlineStr">
        <is>
          <t/>
        </is>
      </c>
      <c r="AT82" t="inlineStr">
        <is>
          <t/>
        </is>
      </c>
      <c r="AU82" t="inlineStr">
        <is>
          <t/>
        </is>
      </c>
      <c r="AV82" t="inlineStr">
        <is>
          <t/>
        </is>
      </c>
      <c r="AW82" t="inlineStr">
        <is>
          <t/>
        </is>
      </c>
      <c r="AX82" t="inlineStr">
        <is>
          <t/>
        </is>
      </c>
      <c r="AY82" t="inlineStr">
        <is>
          <t/>
        </is>
      </c>
      <c r="AZ82" s="2" t="inlineStr">
        <is>
          <t>a teljes uniós járműállományra vonatkozó célérték</t>
        </is>
      </c>
      <c r="BA82" s="2" t="inlineStr">
        <is>
          <t>3</t>
        </is>
      </c>
      <c r="BB82" s="2" t="inlineStr">
        <is>
          <t/>
        </is>
      </c>
      <c r="BC82" t="inlineStr">
        <is>
          <t>a valamennyi új személygépkocsi vagy valamennyi új könnyű haszongépjármű által egy adott időszakban elérendő szén-dioxid-kibocsátások átlaga</t>
        </is>
      </c>
      <c r="BD82" s="2" t="inlineStr">
        <is>
          <t>obiettivo per l'intero parco veicoli dell'UE</t>
        </is>
      </c>
      <c r="BE82" s="2" t="inlineStr">
        <is>
          <t>3</t>
        </is>
      </c>
      <c r="BF82" s="2" t="inlineStr">
        <is>
          <t/>
        </is>
      </c>
      <c r="BG82" t="inlineStr">
        <is>
          <t>emissioni medie di CO2 di tutte le autovetture nuove o di tutti i veicoli commerciali leggeri nuovi da conseguire in un determinato periodo</t>
        </is>
      </c>
      <c r="BH82" s="2" t="inlineStr">
        <is>
          <t>viso ES parko tikslas</t>
        </is>
      </c>
      <c r="BI82" s="2" t="inlineStr">
        <is>
          <t>3</t>
        </is>
      </c>
      <c r="BJ82" s="2" t="inlineStr">
        <is>
          <t/>
        </is>
      </c>
      <c r="BK82" t="inlineStr">
        <is>
          <t>visų naujų lengvųjų automobilių ir visų naujų lengvųjų komercinių transporto priemonių vidutinis išmetamo CO&lt;sub&gt;2&lt;/sub&gt; kiekis, kuris turi būti pasiektas per tam tikrą laikotarpį</t>
        </is>
      </c>
      <c r="BL82" s="2" t="inlineStr">
        <is>
          <t>ES autoparka mērķrādītājs</t>
        </is>
      </c>
      <c r="BM82" s="2" t="inlineStr">
        <is>
          <t>3</t>
        </is>
      </c>
      <c r="BN82" s="2" t="inlineStr">
        <is>
          <t/>
        </is>
      </c>
      <c r="BO82" t="inlineStr">
        <is>
          <t>visu jauno vieglo pasažieru automobiļu vai visu jauno vieglo komerciālo transportlīdzekļu vidējās CO&lt;sub&gt;2&lt;/sub&gt; emisijas, kas jāsasniedz konkrētā periodā</t>
        </is>
      </c>
      <c r="BP82" s="2" t="inlineStr">
        <is>
          <t>mira għall-flotta kollha tal-UE</t>
        </is>
      </c>
      <c r="BQ82" s="2" t="inlineStr">
        <is>
          <t>3</t>
        </is>
      </c>
      <c r="BR82" s="2" t="inlineStr">
        <is>
          <t/>
        </is>
      </c>
      <c r="BS82" t="inlineStr">
        <is>
          <t>l-emissjonijiet medji ta' CO&lt;sub&gt;2&lt;/sub&gt; għall-karozzi l-ġodda kollha tal-passiġġieri jew għall-vetturi kummerċjali ħfief ġodda kollha li jridu jintlaħqu f'perjodu partikolari</t>
        </is>
      </c>
      <c r="BT82" t="inlineStr">
        <is>
          <t/>
        </is>
      </c>
      <c r="BU82" t="inlineStr">
        <is>
          <t/>
        </is>
      </c>
      <c r="BV82" t="inlineStr">
        <is>
          <t/>
        </is>
      </c>
      <c r="BW82" t="inlineStr">
        <is>
          <t/>
        </is>
      </c>
      <c r="BX82" s="2" t="inlineStr">
        <is>
          <t>docelowy poziom emisji dla unijnego parku pojazdów</t>
        </is>
      </c>
      <c r="BY82" s="2" t="inlineStr">
        <is>
          <t>3</t>
        </is>
      </c>
      <c r="BZ82" s="2" t="inlineStr">
        <is>
          <t/>
        </is>
      </c>
      <c r="CA82" t="inlineStr">
        <is>
          <t>docelowy poziom emisji dla unijnego parku pojazdów</t>
        </is>
      </c>
      <c r="CB82" t="inlineStr">
        <is>
          <t/>
        </is>
      </c>
      <c r="CC82" t="inlineStr">
        <is>
          <t/>
        </is>
      </c>
      <c r="CD82" t="inlineStr">
        <is>
          <t/>
        </is>
      </c>
      <c r="CE82" t="inlineStr">
        <is>
          <t/>
        </is>
      </c>
      <c r="CF82" t="inlineStr">
        <is>
          <t/>
        </is>
      </c>
      <c r="CG82" t="inlineStr">
        <is>
          <t/>
        </is>
      </c>
      <c r="CH82" t="inlineStr">
        <is>
          <t/>
        </is>
      </c>
      <c r="CI82" t="inlineStr">
        <is>
          <t/>
        </is>
      </c>
      <c r="CJ82" t="inlineStr">
        <is>
          <t/>
        </is>
      </c>
      <c r="CK82" t="inlineStr">
        <is>
          <t/>
        </is>
      </c>
      <c r="CL82" t="inlineStr">
        <is>
          <t/>
        </is>
      </c>
      <c r="CM82" t="inlineStr">
        <is>
          <t/>
        </is>
      </c>
      <c r="CN82" s="2" t="inlineStr">
        <is>
          <t>cilj za celotni vozni park EU</t>
        </is>
      </c>
      <c r="CO82" s="2" t="inlineStr">
        <is>
          <t>3</t>
        </is>
      </c>
      <c r="CP82" s="2" t="inlineStr">
        <is>
          <t/>
        </is>
      </c>
      <c r="CQ82" t="inlineStr">
        <is>
          <t>povprečne emisije CO&lt;sub&gt;2&lt;/sub&gt; vseh novih osebnih avtomobilov ali vseh novih lahkih gospodarskih vozil, ki jih je treba doseči v danem obdobju</t>
        </is>
      </c>
      <c r="CR82" s="2" t="inlineStr">
        <is>
          <t>mål för EU:s hela fordonspark</t>
        </is>
      </c>
      <c r="CS82" s="2" t="inlineStr">
        <is>
          <t>3</t>
        </is>
      </c>
      <c r="CT82" s="2" t="inlineStr">
        <is>
          <t/>
        </is>
      </c>
      <c r="CU82" t="inlineStr">
        <is>
          <t>de genomsnittliga koldioxidutsläpp för alla nya personbilar eller alla
nya lätta nyttofordon som ska uppnås under en viss period</t>
        </is>
      </c>
    </row>
    <row r="83">
      <c r="A83" s="1" t="str">
        <f>HYPERLINK("https://iate.europa.eu/entry/result/3626375/all", "3626375")</f>
        <v>3626375</v>
      </c>
      <c r="B83" t="inlineStr">
        <is>
          <t>ENERGY;INDUSTRY;SOCIAL QUESTIONS</t>
        </is>
      </c>
      <c r="C83" t="inlineStr">
        <is>
          <t>ENERGY|energy policy|energy policy|energy audit|energy consumption;INDUSTRY|building and public works|building industry|building;SOCIAL QUESTIONS|construction and town planning|construction policy</t>
        </is>
      </c>
      <c r="D83" t="inlineStr">
        <is>
          <t/>
        </is>
      </c>
      <c r="E83" t="inlineStr">
        <is>
          <t/>
        </is>
      </c>
      <c r="F83" t="inlineStr">
        <is>
          <t/>
        </is>
      </c>
      <c r="G83" t="inlineStr">
        <is>
          <t/>
        </is>
      </c>
      <c r="H83" t="inlineStr">
        <is>
          <t/>
        </is>
      </c>
      <c r="I83" t="inlineStr">
        <is>
          <t/>
        </is>
      </c>
      <c r="J83" t="inlineStr">
        <is>
          <t/>
        </is>
      </c>
      <c r="K83" t="inlineStr">
        <is>
          <t/>
        </is>
      </c>
      <c r="L83" t="inlineStr">
        <is>
          <t/>
        </is>
      </c>
      <c r="M83" t="inlineStr">
        <is>
          <t/>
        </is>
      </c>
      <c r="N83" t="inlineStr">
        <is>
          <t/>
        </is>
      </c>
      <c r="O83" t="inlineStr">
        <is>
          <t/>
        </is>
      </c>
      <c r="P83" t="inlineStr">
        <is>
          <t/>
        </is>
      </c>
      <c r="Q83" t="inlineStr">
        <is>
          <t/>
        </is>
      </c>
      <c r="R83" t="inlineStr">
        <is>
          <t/>
        </is>
      </c>
      <c r="S83" t="inlineStr">
        <is>
          <t/>
        </is>
      </c>
      <c r="T83" t="inlineStr">
        <is>
          <t/>
        </is>
      </c>
      <c r="U83" t="inlineStr">
        <is>
          <t/>
        </is>
      </c>
      <c r="V83" t="inlineStr">
        <is>
          <t/>
        </is>
      </c>
      <c r="W83" t="inlineStr">
        <is>
          <t/>
        </is>
      </c>
      <c r="X83" s="2" t="inlineStr">
        <is>
          <t>cost-optimal minimum requirements|
cost-optimal levels of minimum energy performance requirements</t>
        </is>
      </c>
      <c r="Y83" s="2" t="inlineStr">
        <is>
          <t>3|
3</t>
        </is>
      </c>
      <c r="Z83" s="2" t="inlineStr">
        <is>
          <t xml:space="preserve">|
</t>
        </is>
      </c>
      <c r="AA83" t="inlineStr">
        <is>
          <t/>
        </is>
      </c>
      <c r="AB83" s="2" t="inlineStr">
        <is>
          <t>niveles óptimos de rentabilidad de los requisitos mínimos de eficiencia energética|
nivel óptimo de rentabilidad de los requisitos mínimos</t>
        </is>
      </c>
      <c r="AC83" s="2" t="inlineStr">
        <is>
          <t>3|
3</t>
        </is>
      </c>
      <c r="AD83" s="2" t="inlineStr">
        <is>
          <t xml:space="preserve">|
</t>
        </is>
      </c>
      <c r="AE83" t="inlineStr">
        <is>
          <t/>
        </is>
      </c>
      <c r="AF83" t="inlineStr">
        <is>
          <t/>
        </is>
      </c>
      <c r="AG83" t="inlineStr">
        <is>
          <t/>
        </is>
      </c>
      <c r="AH83" t="inlineStr">
        <is>
          <t/>
        </is>
      </c>
      <c r="AI83" t="inlineStr">
        <is>
          <t/>
        </is>
      </c>
      <c r="AJ83" t="inlineStr">
        <is>
          <t/>
        </is>
      </c>
      <c r="AK83" t="inlineStr">
        <is>
          <t/>
        </is>
      </c>
      <c r="AL83" t="inlineStr">
        <is>
          <t/>
        </is>
      </c>
      <c r="AM83" t="inlineStr">
        <is>
          <t/>
        </is>
      </c>
      <c r="AN83" t="inlineStr">
        <is>
          <t/>
        </is>
      </c>
      <c r="AO83" t="inlineStr">
        <is>
          <t/>
        </is>
      </c>
      <c r="AP83" t="inlineStr">
        <is>
          <t/>
        </is>
      </c>
      <c r="AQ83" t="inlineStr">
        <is>
          <t/>
        </is>
      </c>
      <c r="AR83" t="inlineStr">
        <is>
          <t/>
        </is>
      </c>
      <c r="AS83" t="inlineStr">
        <is>
          <t/>
        </is>
      </c>
      <c r="AT83" t="inlineStr">
        <is>
          <t/>
        </is>
      </c>
      <c r="AU83" t="inlineStr">
        <is>
          <t/>
        </is>
      </c>
      <c r="AV83" s="2" t="inlineStr">
        <is>
          <t>troškovno optimalne razine minimalnih zahtjeva energetske učinkovitosti|
troškovno optimalni minimalni zahtjevi</t>
        </is>
      </c>
      <c r="AW83" s="2" t="inlineStr">
        <is>
          <t>3|
3</t>
        </is>
      </c>
      <c r="AX83" s="2" t="inlineStr">
        <is>
          <t xml:space="preserve">|
</t>
        </is>
      </c>
      <c r="AY83" t="inlineStr">
        <is>
          <t/>
        </is>
      </c>
      <c r="AZ83" t="inlineStr">
        <is>
          <t/>
        </is>
      </c>
      <c r="BA83" t="inlineStr">
        <is>
          <t/>
        </is>
      </c>
      <c r="BB83" t="inlineStr">
        <is>
          <t/>
        </is>
      </c>
      <c r="BC83" t="inlineStr">
        <is>
          <t/>
        </is>
      </c>
      <c r="BD83" t="inlineStr">
        <is>
          <t/>
        </is>
      </c>
      <c r="BE83" t="inlineStr">
        <is>
          <t/>
        </is>
      </c>
      <c r="BF83" t="inlineStr">
        <is>
          <t/>
        </is>
      </c>
      <c r="BG83" t="inlineStr">
        <is>
          <t/>
        </is>
      </c>
      <c r="BH83" t="inlineStr">
        <is>
          <t/>
        </is>
      </c>
      <c r="BI83" t="inlineStr">
        <is>
          <t/>
        </is>
      </c>
      <c r="BJ83" t="inlineStr">
        <is>
          <t/>
        </is>
      </c>
      <c r="BK83" t="inlineStr">
        <is>
          <t/>
        </is>
      </c>
      <c r="BL83" t="inlineStr">
        <is>
          <t/>
        </is>
      </c>
      <c r="BM83" t="inlineStr">
        <is>
          <t/>
        </is>
      </c>
      <c r="BN83" t="inlineStr">
        <is>
          <t/>
        </is>
      </c>
      <c r="BO83" t="inlineStr">
        <is>
          <t/>
        </is>
      </c>
      <c r="BP83" t="inlineStr">
        <is>
          <t/>
        </is>
      </c>
      <c r="BQ83" t="inlineStr">
        <is>
          <t/>
        </is>
      </c>
      <c r="BR83" t="inlineStr">
        <is>
          <t/>
        </is>
      </c>
      <c r="BS83" t="inlineStr">
        <is>
          <t/>
        </is>
      </c>
      <c r="BT83" t="inlineStr">
        <is>
          <t/>
        </is>
      </c>
      <c r="BU83" t="inlineStr">
        <is>
          <t/>
        </is>
      </c>
      <c r="BV83" t="inlineStr">
        <is>
          <t/>
        </is>
      </c>
      <c r="BW83" t="inlineStr">
        <is>
          <t/>
        </is>
      </c>
      <c r="BX83" s="2" t="inlineStr">
        <is>
          <t>optymalny pod względem kosztów poziom wymagań minimalnych dotyczących charakterystyki energetycznej|
minimalne wymagania optymalne pod względem kosztów</t>
        </is>
      </c>
      <c r="BY83" s="2" t="inlineStr">
        <is>
          <t>3|
3</t>
        </is>
      </c>
      <c r="BZ83" s="2" t="inlineStr">
        <is>
          <t xml:space="preserve">|
</t>
        </is>
      </c>
      <c r="CA83" t="inlineStr">
        <is>
          <t/>
        </is>
      </c>
      <c r="CB83" t="inlineStr">
        <is>
          <t/>
        </is>
      </c>
      <c r="CC83" t="inlineStr">
        <is>
          <t/>
        </is>
      </c>
      <c r="CD83" t="inlineStr">
        <is>
          <t/>
        </is>
      </c>
      <c r="CE83" t="inlineStr">
        <is>
          <t/>
        </is>
      </c>
      <c r="CF83" t="inlineStr">
        <is>
          <t/>
        </is>
      </c>
      <c r="CG83" t="inlineStr">
        <is>
          <t/>
        </is>
      </c>
      <c r="CH83" t="inlineStr">
        <is>
          <t/>
        </is>
      </c>
      <c r="CI83" t="inlineStr">
        <is>
          <t/>
        </is>
      </c>
      <c r="CJ83" t="inlineStr">
        <is>
          <t/>
        </is>
      </c>
      <c r="CK83" t="inlineStr">
        <is>
          <t/>
        </is>
      </c>
      <c r="CL83" t="inlineStr">
        <is>
          <t/>
        </is>
      </c>
      <c r="CM83" t="inlineStr">
        <is>
          <t/>
        </is>
      </c>
      <c r="CN83" s="2" t="inlineStr">
        <is>
          <t>stroškovno optimalne minimalne zahteve|
stroškovno optimalne ravni minimalnih zahtev glede energetske učinkovitosti</t>
        </is>
      </c>
      <c r="CO83" s="2" t="inlineStr">
        <is>
          <t>3|
3</t>
        </is>
      </c>
      <c r="CP83" s="2" t="inlineStr">
        <is>
          <t xml:space="preserve">|
</t>
        </is>
      </c>
      <c r="CQ83" t="inlineStr">
        <is>
          <t/>
        </is>
      </c>
      <c r="CR83" t="inlineStr">
        <is>
          <t/>
        </is>
      </c>
      <c r="CS83" t="inlineStr">
        <is>
          <t/>
        </is>
      </c>
      <c r="CT83" t="inlineStr">
        <is>
          <t/>
        </is>
      </c>
      <c r="CU83" t="inlineStr">
        <is>
          <t/>
        </is>
      </c>
    </row>
    <row r="84">
      <c r="A84" s="1" t="str">
        <f>HYPERLINK("https://iate.europa.eu/entry/result/1437027/all", "1437027")</f>
        <v>1437027</v>
      </c>
      <c r="B84" t="inlineStr">
        <is>
          <t>EDUCATION AND COMMUNICATIONS</t>
        </is>
      </c>
      <c r="C84" t="inlineStr">
        <is>
          <t>EDUCATION AND COMMUNICATIONS|information technology and data processing</t>
        </is>
      </c>
      <c r="D84" t="inlineStr">
        <is>
          <t/>
        </is>
      </c>
      <c r="E84" t="inlineStr">
        <is>
          <t/>
        </is>
      </c>
      <c r="F84" t="inlineStr">
        <is>
          <t/>
        </is>
      </c>
      <c r="G84" t="inlineStr">
        <is>
          <t/>
        </is>
      </c>
      <c r="H84" s="2" t="inlineStr">
        <is>
          <t>paměťový čip|
paměťový integrovaný obvod</t>
        </is>
      </c>
      <c r="I84" s="2" t="inlineStr">
        <is>
          <t>3|
3</t>
        </is>
      </c>
      <c r="J84" s="2" t="inlineStr">
        <is>
          <t xml:space="preserve">|
</t>
        </is>
      </c>
      <c r="K84" t="inlineStr">
        <is>
          <t/>
        </is>
      </c>
      <c r="L84" s="2" t="inlineStr">
        <is>
          <t>integreret hukommelseskredsløb|
lagerkort|
lagerchip</t>
        </is>
      </c>
      <c r="M84" s="2" t="inlineStr">
        <is>
          <t>3|
3|
3</t>
        </is>
      </c>
      <c r="N84" s="2" t="inlineStr">
        <is>
          <t xml:space="preserve">|
|
</t>
        </is>
      </c>
      <c r="O84" t="inlineStr">
        <is>
          <t/>
        </is>
      </c>
      <c r="P84" s="2" t="inlineStr">
        <is>
          <t>Speicherchip</t>
        </is>
      </c>
      <c r="Q84" s="2" t="inlineStr">
        <is>
          <t>3</t>
        </is>
      </c>
      <c r="R84" s="2" t="inlineStr">
        <is>
          <t/>
        </is>
      </c>
      <c r="S84" t="inlineStr">
        <is>
          <t>Hardwarebaustein zur Speicherung von Bits</t>
        </is>
      </c>
      <c r="T84" s="2" t="inlineStr">
        <is>
          <t>μικροκύκλωμα αποθήκευσης|
ολοκληρωμένο κύκλωμα μνήμης|
ολοκληρωμένο κύκλωμα αποθήκευσης</t>
        </is>
      </c>
      <c r="U84" s="2" t="inlineStr">
        <is>
          <t>3|
3|
3</t>
        </is>
      </c>
      <c r="V84" s="2" t="inlineStr">
        <is>
          <t xml:space="preserve">|
|
</t>
        </is>
      </c>
      <c r="W84" t="inlineStr">
        <is>
          <t>κύκλωμα ημιαγωγού που φέρει δεδομένα μέχρι αυτά σκόπιμα να διαγραφούν</t>
        </is>
      </c>
      <c r="X84" s="2" t="inlineStr">
        <is>
          <t>storage integrated circuit|
storage chip</t>
        </is>
      </c>
      <c r="Y84" s="2" t="inlineStr">
        <is>
          <t>3|
3</t>
        </is>
      </c>
      <c r="Z84" s="2" t="inlineStr">
        <is>
          <t xml:space="preserve">|
</t>
        </is>
      </c>
      <c r="AA84" t="inlineStr">
        <is>
          <t>semiconductor circuit that holds data until purposely erased</t>
        </is>
      </c>
      <c r="AB84" s="2" t="inlineStr">
        <is>
          <t>chip de almacenamiento,|
circuito integrado para almacenamiento</t>
        </is>
      </c>
      <c r="AC84" s="2" t="inlineStr">
        <is>
          <t>3|
3</t>
        </is>
      </c>
      <c r="AD84" s="2" t="inlineStr">
        <is>
          <t xml:space="preserve">|
</t>
        </is>
      </c>
      <c r="AE84" t="inlineStr">
        <is>
          <t/>
        </is>
      </c>
      <c r="AF84" s="2" t="inlineStr">
        <is>
          <t>mälulülitus|
mälukiip</t>
        </is>
      </c>
      <c r="AG84" s="2" t="inlineStr">
        <is>
          <t>3|
3</t>
        </is>
      </c>
      <c r="AH84" s="2" t="inlineStr">
        <is>
          <t xml:space="preserve">|
</t>
        </is>
      </c>
      <c r="AI84" t="inlineStr">
        <is>
          <t>integraallülitus, mis säilitab informatsiooni selles paikenvates pooljuhtelementides</t>
        </is>
      </c>
      <c r="AJ84" s="2" t="inlineStr">
        <is>
          <t>integroitu muistipiiri|
muistisiru</t>
        </is>
      </c>
      <c r="AK84" s="2" t="inlineStr">
        <is>
          <t>2|
3</t>
        </is>
      </c>
      <c r="AL84" s="2" t="inlineStr">
        <is>
          <t xml:space="preserve">|
</t>
        </is>
      </c>
      <c r="AM84" t="inlineStr">
        <is>
          <t/>
        </is>
      </c>
      <c r="AN84" s="2" t="inlineStr">
        <is>
          <t>puce mémoire</t>
        </is>
      </c>
      <c r="AO84" s="2" t="inlineStr">
        <is>
          <t>3</t>
        </is>
      </c>
      <c r="AP84" s="2" t="inlineStr">
        <is>
          <t/>
        </is>
      </c>
      <c r="AQ84" t="inlineStr">
        <is>
          <t>circuit intégré qui n'exécute pas de fonction logique mais une fonction de mémoire</t>
        </is>
      </c>
      <c r="AR84" t="inlineStr">
        <is>
          <t/>
        </is>
      </c>
      <c r="AS84" t="inlineStr">
        <is>
          <t/>
        </is>
      </c>
      <c r="AT84" t="inlineStr">
        <is>
          <t/>
        </is>
      </c>
      <c r="AU84" t="inlineStr">
        <is>
          <t/>
        </is>
      </c>
      <c r="AV84" s="2" t="inlineStr">
        <is>
          <t>integrirani sklop za pohranu</t>
        </is>
      </c>
      <c r="AW84" s="2" t="inlineStr">
        <is>
          <t>3</t>
        </is>
      </c>
      <c r="AX84" s="2" t="inlineStr">
        <is>
          <t/>
        </is>
      </c>
      <c r="AY84" t="inlineStr">
        <is>
          <t/>
        </is>
      </c>
      <c r="AZ84" t="inlineStr">
        <is>
          <t/>
        </is>
      </c>
      <c r="BA84" t="inlineStr">
        <is>
          <t/>
        </is>
      </c>
      <c r="BB84" t="inlineStr">
        <is>
          <t/>
        </is>
      </c>
      <c r="BC84" t="inlineStr">
        <is>
          <t/>
        </is>
      </c>
      <c r="BD84" s="2" t="inlineStr">
        <is>
          <t>memoria a circuiti integrati|
chip di archiviazione</t>
        </is>
      </c>
      <c r="BE84" s="2" t="inlineStr">
        <is>
          <t>3|
3</t>
        </is>
      </c>
      <c r="BF84" s="2" t="inlineStr">
        <is>
          <t xml:space="preserve">|
</t>
        </is>
      </c>
      <c r="BG84" t="inlineStr">
        <is>
          <t>circuito integrato costituito da milioni di condensatori e transistor che possono memorizzare dati in modo non volatile</t>
        </is>
      </c>
      <c r="BH84" s="2" t="inlineStr">
        <is>
          <t>integrinis atmintinės grandynas</t>
        </is>
      </c>
      <c r="BI84" s="2" t="inlineStr">
        <is>
          <t>3</t>
        </is>
      </c>
      <c r="BJ84" s="2" t="inlineStr">
        <is>
          <t/>
        </is>
      </c>
      <c r="BK84" t="inlineStr">
        <is>
          <t/>
        </is>
      </c>
      <c r="BL84" s="2" t="inlineStr">
        <is>
          <t>datu glabāšanas mikroshēma|
datu uzglabāšanas integrālshēma|
datu glabāšanas integrālshēma</t>
        </is>
      </c>
      <c r="BM84" s="2" t="inlineStr">
        <is>
          <t>3|
3|
3</t>
        </is>
      </c>
      <c r="BN84" s="2" t="inlineStr">
        <is>
          <t xml:space="preserve">|
|
</t>
        </is>
      </c>
      <c r="BO84" t="inlineStr">
        <is>
          <t/>
        </is>
      </c>
      <c r="BP84" t="inlineStr">
        <is>
          <t/>
        </is>
      </c>
      <c r="BQ84" t="inlineStr">
        <is>
          <t/>
        </is>
      </c>
      <c r="BR84" t="inlineStr">
        <is>
          <t/>
        </is>
      </c>
      <c r="BS84" t="inlineStr">
        <is>
          <t/>
        </is>
      </c>
      <c r="BT84" s="2" t="inlineStr">
        <is>
          <t>geheugenchip</t>
        </is>
      </c>
      <c r="BU84" s="2" t="inlineStr">
        <is>
          <t>3</t>
        </is>
      </c>
      <c r="BV84" s="2" t="inlineStr">
        <is>
          <t/>
        </is>
      </c>
      <c r="BW84" t="inlineStr">
        <is>
          <t>geïntegreerde schakeling die geen schakelfunctie maar een geheugenfunctie verricht</t>
        </is>
      </c>
      <c r="BX84" s="2" t="inlineStr">
        <is>
          <t>układ scalony pamięci</t>
        </is>
      </c>
      <c r="BY84" s="2" t="inlineStr">
        <is>
          <t>3</t>
        </is>
      </c>
      <c r="BZ84" s="2" t="inlineStr">
        <is>
          <t/>
        </is>
      </c>
      <c r="CA84" t="inlineStr">
        <is>
          <t/>
        </is>
      </c>
      <c r="CB84" s="2" t="inlineStr">
        <is>
          <t>circuito integrado de armazenamento|
circuito integrado de memória|
pastilha de memória</t>
        </is>
      </c>
      <c r="CC84" s="2" t="inlineStr">
        <is>
          <t>3|
3|
3</t>
        </is>
      </c>
      <c r="CD84" s="2" t="inlineStr">
        <is>
          <t xml:space="preserve">|
|
</t>
        </is>
      </c>
      <c r="CE84" t="inlineStr">
        <is>
          <t/>
        </is>
      </c>
      <c r="CF84" s="2" t="inlineStr">
        <is>
          <t>circuit integrat de memorie|
cip de stocare</t>
        </is>
      </c>
      <c r="CG84" s="2" t="inlineStr">
        <is>
          <t>3|
3</t>
        </is>
      </c>
      <c r="CH84" s="2" t="inlineStr">
        <is>
          <t xml:space="preserve">|
</t>
        </is>
      </c>
      <c r="CI84" t="inlineStr">
        <is>
          <t/>
        </is>
      </c>
      <c r="CJ84" s="2" t="inlineStr">
        <is>
          <t>pamäťový čip|
integrovaný pamäťový obvod</t>
        </is>
      </c>
      <c r="CK84" s="2" t="inlineStr">
        <is>
          <t>3|
3</t>
        </is>
      </c>
      <c r="CL84" s="2" t="inlineStr">
        <is>
          <t xml:space="preserve">|
</t>
        </is>
      </c>
      <c r="CM84" t="inlineStr">
        <is>
          <t>polovodičový obvod na uchovávanie údajov do ich úmyselného vymazania</t>
        </is>
      </c>
      <c r="CN84" t="inlineStr">
        <is>
          <t/>
        </is>
      </c>
      <c r="CO84" t="inlineStr">
        <is>
          <t/>
        </is>
      </c>
      <c r="CP84" t="inlineStr">
        <is>
          <t/>
        </is>
      </c>
      <c r="CQ84" t="inlineStr">
        <is>
          <t/>
        </is>
      </c>
      <c r="CR84" s="2" t="inlineStr">
        <is>
          <t>minneskrets|
integrerad minneskrets</t>
        </is>
      </c>
      <c r="CS84" s="2" t="inlineStr">
        <is>
          <t>3|
3</t>
        </is>
      </c>
      <c r="CT84" s="2" t="inlineStr">
        <is>
          <t xml:space="preserve">|
</t>
        </is>
      </c>
      <c r="CU84" t="inlineStr">
        <is>
          <t/>
        </is>
      </c>
    </row>
    <row r="85">
      <c r="A85" s="1" t="str">
        <f>HYPERLINK("https://iate.europa.eu/entry/result/2112911/all", "2112911")</f>
        <v>2112911</v>
      </c>
      <c r="B85" t="inlineStr">
        <is>
          <t>ENERGY;TRADE</t>
        </is>
      </c>
      <c r="C85" t="inlineStr">
        <is>
          <t>ENERGY|electrical and nuclear industries|electrical industry;TRADE</t>
        </is>
      </c>
      <c r="D85" s="2" t="inlineStr">
        <is>
          <t>спотов пазар на електроенергийните борси|
електроенергийна борса|
енергийна борса</t>
        </is>
      </c>
      <c r="E85" s="2" t="inlineStr">
        <is>
          <t>3|
3|
3</t>
        </is>
      </c>
      <c r="F85" s="2" t="inlineStr">
        <is>
          <t xml:space="preserve">|
|
</t>
        </is>
      </c>
      <c r="G85" t="inlineStr">
        <is>
          <t>спотов пазар (основно „ден напред“) на електроенергия, който като всеки друг пазар, отговаря на търсенето и предлагането на всеки час, като същевременно осигурява публичен индекс на цените</t>
        </is>
      </c>
      <c r="H85" s="2" t="inlineStr">
        <is>
          <t>energetická burza|
burza pro obchodování s elektřinou</t>
        </is>
      </c>
      <c r="I85" s="2" t="inlineStr">
        <is>
          <t>3|
2</t>
        </is>
      </c>
      <c r="J85" s="2" t="inlineStr">
        <is>
          <t xml:space="preserve">|
</t>
        </is>
      </c>
      <c r="K85" t="inlineStr">
        <is>
          <t>trh s energetickými produkty zprostředkovávající nákup a prodej elektřiny</t>
        </is>
      </c>
      <c r="L85" s="2" t="inlineStr">
        <is>
          <t>elektricitetsbørs|
elbørsernes spotmarked|
elbørs</t>
        </is>
      </c>
      <c r="M85" s="2" t="inlineStr">
        <is>
          <t>3|
3|
3</t>
        </is>
      </c>
      <c r="N85" s="2" t="inlineStr">
        <is>
          <t xml:space="preserve">|
|
</t>
        </is>
      </c>
      <c r="O85" t="inlineStr">
        <is>
          <t>spotmarked for salg af elektricitet, hvor spotprisen fastsættes hver dag for det kommende døgn, time for time, på baggrund af udbud og eftersørgsel</t>
        </is>
      </c>
      <c r="P85" s="2" t="inlineStr">
        <is>
          <t>Strombörse|
Stromaustausch</t>
        </is>
      </c>
      <c r="Q85" s="2" t="inlineStr">
        <is>
          <t>3|
3</t>
        </is>
      </c>
      <c r="R85" s="2" t="inlineStr">
        <is>
          <t xml:space="preserve">|
</t>
        </is>
      </c>
      <c r="S85" t="inlineStr">
        <is>
          <t>eine auf elektrische – das heißt auf „Strom“ – spezialisierte Energiebörse, die wie eine Wertpapierbörse funktioniert und wie diese organisiert ist.Strombörse</t>
        </is>
      </c>
      <c r="T85" t="inlineStr">
        <is>
          <t/>
        </is>
      </c>
      <c r="U85" t="inlineStr">
        <is>
          <t/>
        </is>
      </c>
      <c r="V85" t="inlineStr">
        <is>
          <t/>
        </is>
      </c>
      <c r="W85" t="inlineStr">
        <is>
          <t/>
        </is>
      </c>
      <c r="X85" s="2" t="inlineStr">
        <is>
          <t>power exchange spot market</t>
        </is>
      </c>
      <c r="Y85" s="2" t="inlineStr">
        <is>
          <t>3</t>
        </is>
      </c>
      <c r="Z85" s="2" t="inlineStr">
        <is>
          <t/>
        </is>
      </c>
      <c r="AA85" t="inlineStr">
        <is>
          <t>spot market (mainly day-ahead) for electricity which, like any other market, matches demand and supply for each hour, while providing a public price index</t>
        </is>
      </c>
      <c r="AB85" s="2" t="inlineStr">
        <is>
          <t>bolsa de la electricidad|
mercado bursátil de la electricidad</t>
        </is>
      </c>
      <c r="AC85" s="2" t="inlineStr">
        <is>
          <t>3|
3</t>
        </is>
      </c>
      <c r="AD85" s="2" t="inlineStr">
        <is>
          <t xml:space="preserve">|
</t>
        </is>
      </c>
      <c r="AE85" t="inlineStr">
        <is>
          <t>Mercado organizado en el que pueden negociarse, además de contratos de futuros y opciones que tengan por objeto cualquier tipo de energía, otros instrumentos financieros que tengan este subyacente.</t>
        </is>
      </c>
      <c r="AF85" s="2" t="inlineStr">
        <is>
          <t>elektribörs</t>
        </is>
      </c>
      <c r="AG85" s="2" t="inlineStr">
        <is>
          <t>3</t>
        </is>
      </c>
      <c r="AH85" s="2" t="inlineStr">
        <is>
          <t/>
        </is>
      </c>
      <c r="AI85" t="inlineStr">
        <is>
          <t>organiseeritud turg elektrienergiaga
kauplemiseks sama või järgmise päeva või tunnisiseste tarnetega</t>
        </is>
      </c>
      <c r="AJ85" s="2" t="inlineStr">
        <is>
          <t>sähköpörssi</t>
        </is>
      </c>
      <c r="AK85" s="2" t="inlineStr">
        <is>
          <t>3</t>
        </is>
      </c>
      <c r="AL85" s="2" t="inlineStr">
        <is>
          <t/>
        </is>
      </c>
      <c r="AM85" t="inlineStr">
        <is>
          <t>kauppapaikka, jossa sähkölle muodostuu markkinahinta kysynnän ja tarjonnan perusteella</t>
        </is>
      </c>
      <c r="AN85" s="2" t="inlineStr">
        <is>
          <t>marché au comptant de l'électricité</t>
        </is>
      </c>
      <c r="AO85" s="2" t="inlineStr">
        <is>
          <t>3</t>
        </is>
      </c>
      <c r="AP85" s="2" t="inlineStr">
        <is>
          <t/>
        </is>
      </c>
      <c r="AQ85" t="inlineStr">
        <is>
          <t/>
        </is>
      </c>
      <c r="AR85" s="2" t="inlineStr">
        <is>
          <t>malartán cumhachta</t>
        </is>
      </c>
      <c r="AS85" s="2" t="inlineStr">
        <is>
          <t>3</t>
        </is>
      </c>
      <c r="AT85" s="2" t="inlineStr">
        <is>
          <t/>
        </is>
      </c>
      <c r="AU85" t="inlineStr">
        <is>
          <t/>
        </is>
      </c>
      <c r="AV85" t="inlineStr">
        <is>
          <t/>
        </is>
      </c>
      <c r="AW85" t="inlineStr">
        <is>
          <t/>
        </is>
      </c>
      <c r="AX85" t="inlineStr">
        <is>
          <t/>
        </is>
      </c>
      <c r="AY85" t="inlineStr">
        <is>
          <t/>
        </is>
      </c>
      <c r="AZ85" s="2" t="inlineStr">
        <is>
          <t>szervezett árampiac|
áramtőzsde|
szervezett villamosenergia-piac</t>
        </is>
      </c>
      <c r="BA85" s="2" t="inlineStr">
        <is>
          <t>3|
3|
3</t>
        </is>
      </c>
      <c r="BB85" s="2" t="inlineStr">
        <is>
          <t xml:space="preserve">|
|
</t>
        </is>
      </c>
      <c r="BC85" t="inlineStr">
        <is>
          <t/>
        </is>
      </c>
      <c r="BD85" t="inlineStr">
        <is>
          <t/>
        </is>
      </c>
      <c r="BE85" t="inlineStr">
        <is>
          <t/>
        </is>
      </c>
      <c r="BF85" t="inlineStr">
        <is>
          <t/>
        </is>
      </c>
      <c r="BG85" t="inlineStr">
        <is>
          <t/>
        </is>
      </c>
      <c r="BH85" s="2" t="inlineStr">
        <is>
          <t>elektros birža</t>
        </is>
      </c>
      <c r="BI85" s="2" t="inlineStr">
        <is>
          <t>3</t>
        </is>
      </c>
      <c r="BJ85" s="2" t="inlineStr">
        <is>
          <t/>
        </is>
      </c>
      <c r="BK85" t="inlineStr">
        <is>
          <t>neatidėliotinų sandorių dėl elektros energijos rinka, kurioje prekiaujama elektra pristatymui kitą dieną</t>
        </is>
      </c>
      <c r="BL85" t="inlineStr">
        <is>
          <t/>
        </is>
      </c>
      <c r="BM85" t="inlineStr">
        <is>
          <t/>
        </is>
      </c>
      <c r="BN85" t="inlineStr">
        <is>
          <t/>
        </is>
      </c>
      <c r="BO85" t="inlineStr">
        <is>
          <t/>
        </is>
      </c>
      <c r="BP85" s="2" t="inlineStr">
        <is>
          <t>suq spot tal-kambju tal-enerġija</t>
        </is>
      </c>
      <c r="BQ85" s="2" t="inlineStr">
        <is>
          <t>3</t>
        </is>
      </c>
      <c r="BR85" s="2" t="inlineStr">
        <is>
          <t/>
        </is>
      </c>
      <c r="BS85" t="inlineStr">
        <is>
          <t>suq spot (normalment ta' jum minn qabel) għall-elettriku fejn, bħal fi kwalunkwe suq ieħor, jiġu kkonfrontati d-domanda u l-provvista kull siegħa, filwaqt li jiġi pprovdut indiċi pubbliku għall-prezzijiet</t>
        </is>
      </c>
      <c r="BT85" s="2" t="inlineStr">
        <is>
          <t>spotmarkt voor de uitwisseling van vermogen|
elektriciteitsbeurs</t>
        </is>
      </c>
      <c r="BU85" s="2" t="inlineStr">
        <is>
          <t>3|
3</t>
        </is>
      </c>
      <c r="BV85" s="2" t="inlineStr">
        <is>
          <t xml:space="preserve">|
</t>
        </is>
      </c>
      <c r="BW85" t="inlineStr">
        <is>
          <t>spotmarkt waar elektriciteit wordt verhandeld in uur-prijzen (meestal voor levering de volgende dag) op basis van vraag en aanbod en waar ook prijsindices worden ontwikkeld</t>
        </is>
      </c>
      <c r="BX85" s="2" t="inlineStr">
        <is>
          <t>giełda energii elektrycznej|
towarowa giełda energii|
rynek transakcji natychmiastowych na giełdach energii|
rynek ofertowy</t>
        </is>
      </c>
      <c r="BY85" s="2" t="inlineStr">
        <is>
          <t>3|
3|
3|
3</t>
        </is>
      </c>
      <c r="BZ85" s="2" t="inlineStr">
        <is>
          <t xml:space="preserve">|
|
|
</t>
        </is>
      </c>
      <c r="CA85" t="inlineStr">
        <is>
          <t/>
        </is>
      </c>
      <c r="CB85" s="2" t="inlineStr">
        <is>
          <t>bolsa de eletricidade</t>
        </is>
      </c>
      <c r="CC85" s="2" t="inlineStr">
        <is>
          <t>3</t>
        </is>
      </c>
      <c r="CD85" s="2" t="inlineStr">
        <is>
          <t/>
        </is>
      </c>
      <c r="CE85" t="inlineStr">
        <is>
          <t>Plataforma de negociação de eletricidade e de produtos (futuros, contratos &lt;i&gt;forward&lt;/i&gt;, &lt;i&gt;swaps&lt;/i&gt;, opções, etc.) com subjacente electricidade.</t>
        </is>
      </c>
      <c r="CF85" s="2" t="inlineStr">
        <is>
          <t>bursă de energie|
bursă de energie electrică</t>
        </is>
      </c>
      <c r="CG85" s="2" t="inlineStr">
        <is>
          <t>3|
3</t>
        </is>
      </c>
      <c r="CH85" s="2" t="inlineStr">
        <is>
          <t xml:space="preserve">|
</t>
        </is>
      </c>
      <c r="CI85" t="inlineStr">
        <is>
          <t/>
        </is>
      </c>
      <c r="CJ85" t="inlineStr">
        <is>
          <t/>
        </is>
      </c>
      <c r="CK85" t="inlineStr">
        <is>
          <t/>
        </is>
      </c>
      <c r="CL85" t="inlineStr">
        <is>
          <t/>
        </is>
      </c>
      <c r="CM85" t="inlineStr">
        <is>
          <t/>
        </is>
      </c>
      <c r="CN85" s="2" t="inlineStr">
        <is>
          <t>borza električne energije|
promptni trg borz električne energije|
promptni trg z električno energijo</t>
        </is>
      </c>
      <c r="CO85" s="2" t="inlineStr">
        <is>
          <t>3|
2|
2</t>
        </is>
      </c>
      <c r="CP85" s="2" t="inlineStr">
        <is>
          <t>|
|
proposed</t>
        </is>
      </c>
      <c r="CQ85" t="inlineStr">
        <is>
          <t/>
        </is>
      </c>
      <c r="CR85" s="2" t="inlineStr">
        <is>
          <t>elspotmarknad|
elbörs</t>
        </is>
      </c>
      <c r="CS85" s="2" t="inlineStr">
        <is>
          <t>3|
3</t>
        </is>
      </c>
      <c r="CT85" s="2" t="inlineStr">
        <is>
          <t xml:space="preserve">|
</t>
        </is>
      </c>
      <c r="CU85" t="inlineStr">
        <is>
          <t/>
        </is>
      </c>
    </row>
    <row r="86">
      <c r="A86" s="1" t="str">
        <f>HYPERLINK("https://iate.europa.eu/entry/result/3628753/all", "3628753")</f>
        <v>3628753</v>
      </c>
      <c r="B86" t="inlineStr">
        <is>
          <t>SOCIAL QUESTIONS;ENERGY</t>
        </is>
      </c>
      <c r="C86" t="inlineStr">
        <is>
          <t>SOCIAL QUESTIONS|construction and town planning|town planning|urban infrastructure|electricity supply;ENERGY|electrical and nuclear industries|electrical industry|electrical energy</t>
        </is>
      </c>
      <c r="D86" t="inlineStr">
        <is>
          <t/>
        </is>
      </c>
      <c r="E86" t="inlineStr">
        <is>
          <t/>
        </is>
      </c>
      <c r="F86" t="inlineStr">
        <is>
          <t/>
        </is>
      </c>
      <c r="G86" t="inlineStr">
        <is>
          <t/>
        </is>
      </c>
      <c r="H86" t="inlineStr">
        <is>
          <t/>
        </is>
      </c>
      <c r="I86" t="inlineStr">
        <is>
          <t/>
        </is>
      </c>
      <c r="J86" t="inlineStr">
        <is>
          <t/>
        </is>
      </c>
      <c r="K86" t="inlineStr">
        <is>
          <t/>
        </is>
      </c>
      <c r="L86" t="inlineStr">
        <is>
          <t/>
        </is>
      </c>
      <c r="M86" t="inlineStr">
        <is>
          <t/>
        </is>
      </c>
      <c r="N86" t="inlineStr">
        <is>
          <t/>
        </is>
      </c>
      <c r="O86" t="inlineStr">
        <is>
          <t/>
        </is>
      </c>
      <c r="P86" t="inlineStr">
        <is>
          <t/>
        </is>
      </c>
      <c r="Q86" t="inlineStr">
        <is>
          <t/>
        </is>
      </c>
      <c r="R86" t="inlineStr">
        <is>
          <t/>
        </is>
      </c>
      <c r="S86" t="inlineStr">
        <is>
          <t/>
        </is>
      </c>
      <c r="T86" t="inlineStr">
        <is>
          <t/>
        </is>
      </c>
      <c r="U86" t="inlineStr">
        <is>
          <t/>
        </is>
      </c>
      <c r="V86" t="inlineStr">
        <is>
          <t/>
        </is>
      </c>
      <c r="W86" t="inlineStr">
        <is>
          <t/>
        </is>
      </c>
      <c r="X86" s="2" t="inlineStr">
        <is>
          <t>power pool</t>
        </is>
      </c>
      <c r="Y86" s="2" t="inlineStr">
        <is>
          <t>3</t>
        </is>
      </c>
      <c r="Z86" s="2" t="inlineStr">
        <is>
          <t/>
        </is>
      </c>
      <c r="AA86" t="inlineStr">
        <is>
          <t/>
        </is>
      </c>
      <c r="AB86" t="inlineStr">
        <is>
          <t/>
        </is>
      </c>
      <c r="AC86" t="inlineStr">
        <is>
          <t/>
        </is>
      </c>
      <c r="AD86" t="inlineStr">
        <is>
          <t/>
        </is>
      </c>
      <c r="AE86" t="inlineStr">
        <is>
          <t/>
        </is>
      </c>
      <c r="AF86" t="inlineStr">
        <is>
          <t/>
        </is>
      </c>
      <c r="AG86" t="inlineStr">
        <is>
          <t/>
        </is>
      </c>
      <c r="AH86" t="inlineStr">
        <is>
          <t/>
        </is>
      </c>
      <c r="AI86" t="inlineStr">
        <is>
          <t/>
        </is>
      </c>
      <c r="AJ86" t="inlineStr">
        <is>
          <t/>
        </is>
      </c>
      <c r="AK86" t="inlineStr">
        <is>
          <t/>
        </is>
      </c>
      <c r="AL86" t="inlineStr">
        <is>
          <t/>
        </is>
      </c>
      <c r="AM86" t="inlineStr">
        <is>
          <t/>
        </is>
      </c>
      <c r="AN86" s="2" t="inlineStr">
        <is>
          <t>groupement énergétique</t>
        </is>
      </c>
      <c r="AO86" s="2" t="inlineStr">
        <is>
          <t>1</t>
        </is>
      </c>
      <c r="AP86" s="2" t="inlineStr">
        <is>
          <t/>
        </is>
      </c>
      <c r="AQ86" t="inlineStr">
        <is>
          <t/>
        </is>
      </c>
      <c r="AR86" t="inlineStr">
        <is>
          <t/>
        </is>
      </c>
      <c r="AS86" t="inlineStr">
        <is>
          <t/>
        </is>
      </c>
      <c r="AT86" t="inlineStr">
        <is>
          <t/>
        </is>
      </c>
      <c r="AU86" t="inlineStr">
        <is>
          <t/>
        </is>
      </c>
      <c r="AV86" t="inlineStr">
        <is>
          <t/>
        </is>
      </c>
      <c r="AW86" t="inlineStr">
        <is>
          <t/>
        </is>
      </c>
      <c r="AX86" t="inlineStr">
        <is>
          <t/>
        </is>
      </c>
      <c r="AY86" t="inlineStr">
        <is>
          <t/>
        </is>
      </c>
      <c r="AZ86" t="inlineStr">
        <is>
          <t/>
        </is>
      </c>
      <c r="BA86" t="inlineStr">
        <is>
          <t/>
        </is>
      </c>
      <c r="BB86" t="inlineStr">
        <is>
          <t/>
        </is>
      </c>
      <c r="BC86" t="inlineStr">
        <is>
          <t/>
        </is>
      </c>
      <c r="BD86" t="inlineStr">
        <is>
          <t/>
        </is>
      </c>
      <c r="BE86" t="inlineStr">
        <is>
          <t/>
        </is>
      </c>
      <c r="BF86" t="inlineStr">
        <is>
          <t/>
        </is>
      </c>
      <c r="BG86" t="inlineStr">
        <is>
          <t/>
        </is>
      </c>
      <c r="BH86" t="inlineStr">
        <is>
          <t/>
        </is>
      </c>
      <c r="BI86" t="inlineStr">
        <is>
          <t/>
        </is>
      </c>
      <c r="BJ86" t="inlineStr">
        <is>
          <t/>
        </is>
      </c>
      <c r="BK86" t="inlineStr">
        <is>
          <t/>
        </is>
      </c>
      <c r="BL86" t="inlineStr">
        <is>
          <t/>
        </is>
      </c>
      <c r="BM86" t="inlineStr">
        <is>
          <t/>
        </is>
      </c>
      <c r="BN86" t="inlineStr">
        <is>
          <t/>
        </is>
      </c>
      <c r="BO86" t="inlineStr">
        <is>
          <t/>
        </is>
      </c>
      <c r="BP86" t="inlineStr">
        <is>
          <t/>
        </is>
      </c>
      <c r="BQ86" t="inlineStr">
        <is>
          <t/>
        </is>
      </c>
      <c r="BR86" t="inlineStr">
        <is>
          <t/>
        </is>
      </c>
      <c r="BS86" t="inlineStr">
        <is>
          <t/>
        </is>
      </c>
      <c r="BT86" t="inlineStr">
        <is>
          <t/>
        </is>
      </c>
      <c r="BU86" t="inlineStr">
        <is>
          <t/>
        </is>
      </c>
      <c r="BV86" t="inlineStr">
        <is>
          <t/>
        </is>
      </c>
      <c r="BW86" t="inlineStr">
        <is>
          <t/>
        </is>
      </c>
      <c r="BX86" t="inlineStr">
        <is>
          <t/>
        </is>
      </c>
      <c r="BY86" t="inlineStr">
        <is>
          <t/>
        </is>
      </c>
      <c r="BZ86" t="inlineStr">
        <is>
          <t/>
        </is>
      </c>
      <c r="CA86" t="inlineStr">
        <is>
          <t/>
        </is>
      </c>
      <c r="CB86" t="inlineStr">
        <is>
          <t/>
        </is>
      </c>
      <c r="CC86" t="inlineStr">
        <is>
          <t/>
        </is>
      </c>
      <c r="CD86" t="inlineStr">
        <is>
          <t/>
        </is>
      </c>
      <c r="CE86" t="inlineStr">
        <is>
          <t/>
        </is>
      </c>
      <c r="CF86" t="inlineStr">
        <is>
          <t/>
        </is>
      </c>
      <c r="CG86" t="inlineStr">
        <is>
          <t/>
        </is>
      </c>
      <c r="CH86" t="inlineStr">
        <is>
          <t/>
        </is>
      </c>
      <c r="CI86" t="inlineStr">
        <is>
          <t/>
        </is>
      </c>
      <c r="CJ86" t="inlineStr">
        <is>
          <t/>
        </is>
      </c>
      <c r="CK86" t="inlineStr">
        <is>
          <t/>
        </is>
      </c>
      <c r="CL86" t="inlineStr">
        <is>
          <t/>
        </is>
      </c>
      <c r="CM86" t="inlineStr">
        <is>
          <t/>
        </is>
      </c>
      <c r="CN86" t="inlineStr">
        <is>
          <t/>
        </is>
      </c>
      <c r="CO86" t="inlineStr">
        <is>
          <t/>
        </is>
      </c>
      <c r="CP86" t="inlineStr">
        <is>
          <t/>
        </is>
      </c>
      <c r="CQ86" t="inlineStr">
        <is>
          <t/>
        </is>
      </c>
      <c r="CR86" t="inlineStr">
        <is>
          <t/>
        </is>
      </c>
      <c r="CS86" t="inlineStr">
        <is>
          <t/>
        </is>
      </c>
      <c r="CT86" t="inlineStr">
        <is>
          <t/>
        </is>
      </c>
      <c r="CU86" t="inlineStr">
        <is>
          <t/>
        </is>
      </c>
    </row>
    <row r="87">
      <c r="A87" s="1" t="str">
        <f>HYPERLINK("https://iate.europa.eu/entry/result/884154/all", "884154")</f>
        <v>884154</v>
      </c>
      <c r="B87" t="inlineStr">
        <is>
          <t>TRANSPORT</t>
        </is>
      </c>
      <c r="C87" t="inlineStr">
        <is>
          <t>TRANSPORT|maritime and inland waterway transport|maritime transport</t>
        </is>
      </c>
      <c r="D87" s="2" t="inlineStr">
        <is>
          <t>Кодексът ISM|
Международен кодекс за управление на безопасната експлоатация на кораби и предотвратяване на замърсяването (ISM Code)|
Международен кодекс за управление на безопасността</t>
        </is>
      </c>
      <c r="E87" s="2" t="inlineStr">
        <is>
          <t>3|
4|
3</t>
        </is>
      </c>
      <c r="F87" s="2" t="inlineStr">
        <is>
          <t xml:space="preserve">|
|
</t>
        </is>
      </c>
      <c r="G87" t="inlineStr">
        <is>
          <t>международен стандарт за безопасно управление и експлоатация на корабите и за предотвратяване на замърсяването, чиято цел е да се гарантира морската безопасност, да се предотвратят нараняванията и загубата на човешки живот, както и да бъдат избегнати щетите за околната среда и по-специално за морската среда</t>
        </is>
      </c>
      <c r="H87" s="2" t="inlineStr">
        <is>
          <t>Mezinárodní předpis pro řízení bezpečnosti lodí a pro zabránění znečištění</t>
        </is>
      </c>
      <c r="I87" s="2" t="inlineStr">
        <is>
          <t>3</t>
        </is>
      </c>
      <c r="J87" s="2" t="inlineStr">
        <is>
          <t/>
        </is>
      </c>
      <c r="K87" t="inlineStr">
        <is>
          <t/>
        </is>
      </c>
      <c r="L87" s="2" t="inlineStr">
        <is>
          <t>ISM-koden|
den internationale kode for sikker drift af skibe og forebyggelse af forurening|
den internationale kode for sikker skibsdrift</t>
        </is>
      </c>
      <c r="M87" s="2" t="inlineStr">
        <is>
          <t>3|
3|
3</t>
        </is>
      </c>
      <c r="N87" s="2" t="inlineStr">
        <is>
          <t xml:space="preserve">|
|
</t>
        </is>
      </c>
      <c r="O87" t="inlineStr">
        <is>
          <t>den internationale kode for sikker drift af skibe og forebyggelse af forurening, vedtaget af Den Internationale Søfartsorganisation (IMO) ved forsamlingens resolution A.741 (18) af 4. november 1993, ændret ved Den Maritime Sikkerhedskomités resolution MSC.104 (73) af 5. december 2000 og fastlagt i bilag I til denne forordning i den ajourførte udgave</t>
        </is>
      </c>
      <c r="P87" s="2" t="inlineStr">
        <is>
          <t>ISM-CODE|
Internationaler Code für Maßnahmen zur Organisation eines sicheren Schiffsbetriebs und zur Verhütung der Meeresverschmutzung|
internationaler Schiffsmanagement Code</t>
        </is>
      </c>
      <c r="Q87" s="2" t="inlineStr">
        <is>
          <t>3|
3|
2</t>
        </is>
      </c>
      <c r="R87" s="2" t="inlineStr">
        <is>
          <t xml:space="preserve">|
|
</t>
        </is>
      </c>
      <c r="S87" t="inlineStr">
        <is>
          <t>Regelwerk der IMO &lt;a href="/entry/result/800404/all" id="ENTRY_TO_ENTRY_CONVERTER" target="_blank"&gt;IATE:800404&lt;/a&gt; , das die Eigentümer bzw. Betreiber von Seeschiffen verpflichtet, systematische Vorkehrungen für den sicheren Betrieb ihrer Flotte und den Schutz der Meeresumwelt zu treffen</t>
        </is>
      </c>
      <c r="T87" s="2" t="inlineStr">
        <is>
          <t>Διεθνής κώδικας διαχείρισης της ασφάλειας|
ΔΚΑΔ|
Διεθνής Κώδικας διαχείρισης για την ασφαλή λειτουργία των πλοίων και για την πρόληψη ρύπανσης του περιβάλλοντος|
Κώδικας ISM|
διεθνής κώδικας διαχείρισης για την ασφαλή λειτουργία των πλοίων και την πρόληψη ρύπανσης του περιβάλλοντος|
Διεθνής κώδικας διαχείρισης για την ασφαλή ναυσιπλοΐα και την πρόληψη της ρύπανσης|
διεθνής κώδικας ασφαλούς διαχείρισης</t>
        </is>
      </c>
      <c r="U87" s="2" t="inlineStr">
        <is>
          <t>3|
3|
3|
3|
3|
3|
2</t>
        </is>
      </c>
      <c r="V87" s="2" t="inlineStr">
        <is>
          <t xml:space="preserve">|
|
|
|
|
|
</t>
        </is>
      </c>
      <c r="W87" t="inlineStr">
        <is>
          <t/>
        </is>
      </c>
      <c r="X87" s="2" t="inlineStr">
        <is>
          <t>International Safety Management Code|
ISM Code|
International Management Code for the Safe Operation of Ships and for Pollution Prevention|
ISMC</t>
        </is>
      </c>
      <c r="Y87" s="2" t="inlineStr">
        <is>
          <t>3|
3|
3|
1</t>
        </is>
      </c>
      <c r="Z87" s="2" t="inlineStr">
        <is>
          <t xml:space="preserve">|
|
|
</t>
        </is>
      </c>
      <c r="AA87" t="inlineStr">
        <is>
          <t>international
standard for the safe management and operation of ships and for pollution
prevention, aiming to ensure safety at sea, prevention of human injury, loss of
life and the avoidance of damage to the environment, in particular to the
marine environment</t>
        </is>
      </c>
      <c r="AB87" s="2" t="inlineStr">
        <is>
          <t>Código CGS|
Código Internacional de Gestión de la Seguridad|
Código IGS|
CGS|
Código Internacional de Gestión de la Seguridad Operacional del Buque y la Prevención de la Contaminación</t>
        </is>
      </c>
      <c r="AC87" s="2" t="inlineStr">
        <is>
          <t>3|
3|
2|
3|
3</t>
        </is>
      </c>
      <c r="AD87" s="2" t="inlineStr">
        <is>
          <t xml:space="preserve">|
|
|
|
</t>
        </is>
      </c>
      <c r="AE87" t="inlineStr">
        <is>
          <t>Norma internacional que establece principios y objetivos generales para la seguridad operacional de los buques y la prevención de la contaminación, destinadas a atender a las necesidades del personal de a bordo y alcanzar y mantener un elevado nivel de seguridad y de protección del medio ambiente.</t>
        </is>
      </c>
      <c r="AF87" s="2" t="inlineStr">
        <is>
          <t>meresõiduohutuse korraldamise rahvusvaheline koodeks|
laevade ohutu ekspluateerimise ja reostuse vältimise korraldamise rahvusvaheline koodeks|
ISM koodeks</t>
        </is>
      </c>
      <c r="AG87" s="2" t="inlineStr">
        <is>
          <t>3|
3|
3</t>
        </is>
      </c>
      <c r="AH87" s="2" t="inlineStr">
        <is>
          <t xml:space="preserve">|
|
</t>
        </is>
      </c>
      <c r="AI87" t="inlineStr">
        <is>
          <t>koodeks, mis on vastu võetud Rahvusvahelise Mereorganisatsiooni (IMO) assamblee 4. novembri 1993. aasta resolutsiooniga A.741(18), muudetud meresõiduohutuse komitee 5. detsembri 2000. aasta resolutsiooniga MSC.104(73) ja mille ajakohastatud versioon on esitatud määruse (EÜ) nr 336/2006 I lisas</t>
        </is>
      </c>
      <c r="AJ87" s="2" t="inlineStr">
        <is>
          <t>kansainvälinen turvallisuusjohtamissäännöstö|
alusten turvallista toimintaa ja ympäristön pilaantumisen ehkäisemistä koskeva kansainvälinen turvallisuusjohtamissäännöstö|
ISM-säännöstö</t>
        </is>
      </c>
      <c r="AK87" s="2" t="inlineStr">
        <is>
          <t>3|
3|
3</t>
        </is>
      </c>
      <c r="AL87" s="2" t="inlineStr">
        <is>
          <t xml:space="preserve">|
|
</t>
        </is>
      </c>
      <c r="AM87" t="inlineStr">
        <is>
          <t/>
        </is>
      </c>
      <c r="AN87" s="2" t="inlineStr">
        <is>
          <t>code international de gestion pour la sécurité de l'exploitation des navires et la prévention de la pollution|
code international de gestion de la sécurité|
code ISM</t>
        </is>
      </c>
      <c r="AO87" s="2" t="inlineStr">
        <is>
          <t>3|
3|
3</t>
        </is>
      </c>
      <c r="AP87" s="2" t="inlineStr">
        <is>
          <t xml:space="preserve">|
|
</t>
        </is>
      </c>
      <c r="AQ87" t="inlineStr">
        <is>
          <t>ensemble de directives portant sur la gestion de la sécurité et la
prévention de la pollution des compagnies maritimes, couvrant aussi bien les opérations sur les
navires que les opération à terre</t>
        </is>
      </c>
      <c r="AR87" s="2" t="inlineStr">
        <is>
          <t>an Cód Idirnáisiúnta um Bainistíocht Sábháilteachta|
Cód ISM</t>
        </is>
      </c>
      <c r="AS87" s="2" t="inlineStr">
        <is>
          <t>3|
3</t>
        </is>
      </c>
      <c r="AT87" s="2" t="inlineStr">
        <is>
          <t xml:space="preserve">|
</t>
        </is>
      </c>
      <c r="AU87" t="inlineStr">
        <is>
          <t/>
        </is>
      </c>
      <c r="AV87" s="2" t="inlineStr">
        <is>
          <t>Međunarodni pravilnik o upravljanju sigurnošću|
Međunarodni pravilnik o sigurnom upravljanju brodovima i sprečavanju onečišćenja|
ISM pravilnik</t>
        </is>
      </c>
      <c r="AW87" s="2" t="inlineStr">
        <is>
          <t>3|
3|
3</t>
        </is>
      </c>
      <c r="AX87" s="2" t="inlineStr">
        <is>
          <t xml:space="preserve">|
|
</t>
        </is>
      </c>
      <c r="AY87" t="inlineStr">
        <is>
          <t>&lt;div&gt;pravilnik koji je 1993. donijela Međunarodna pomorska organizacija s ciljem ﻿osiguranja međunarodnih standarda za sigurno upravljanje brodovima te sprečavanje onečišćenja&lt;/div&gt;</t>
        </is>
      </c>
      <c r="AZ87" s="2" t="inlineStr">
        <is>
          <t>a hajók biztonságos üzemeltetéséről szóló nemzetközi szabályzat</t>
        </is>
      </c>
      <c r="BA87" s="2" t="inlineStr">
        <is>
          <t>3</t>
        </is>
      </c>
      <c r="BB87" s="2" t="inlineStr">
        <is>
          <t/>
        </is>
      </c>
      <c r="BC87" t="inlineStr">
        <is>
          <t/>
        </is>
      </c>
      <c r="BD87" s="2" t="inlineStr">
        <is>
          <t>codice internazionale di gestione della sicurezza delle navi e della prevenzione dell'inquinamento|
Codice internazionale di gestione sicura|
codice internazionale di gestione della sicurazza che stabilisce norme per la sicurezza delle navi e la prevenzione dell'inquinamento|
codice ISM|
codice internazionale di gestione per la sicurezza delle navi e la prevenzione dell'inquinamento|
codice internazionale di gestione della sicurezza</t>
        </is>
      </c>
      <c r="BE87" s="2" t="inlineStr">
        <is>
          <t>3|
2|
3|
3|
3|
3</t>
        </is>
      </c>
      <c r="BF87" s="2" t="inlineStr">
        <is>
          <t xml:space="preserve">|
|
|
|
|
</t>
        </is>
      </c>
      <c r="BG87" t="inlineStr">
        <is>
          <t>insieme di norme per la gestione della sicurezza delle navi e la prevenzione dell'inquinamento prodotto dalle navi stesse, sia per quanto riguarda le operazioni a bordo che le operazioni a terra</t>
        </is>
      </c>
      <c r="BH87" s="2" t="inlineStr">
        <is>
          <t>Tarptautinis saugaus laivų eksploatavimo ir taršos prevencijos valdymo kodeksas|
ISM kodeksas</t>
        </is>
      </c>
      <c r="BI87" s="2" t="inlineStr">
        <is>
          <t>3|
3</t>
        </is>
      </c>
      <c r="BJ87" s="2" t="inlineStr">
        <is>
          <t xml:space="preserve">|
</t>
        </is>
      </c>
      <c r="BK87" t="inlineStr">
        <is>
          <t/>
        </is>
      </c>
      <c r="BL87" s="2" t="inlineStr">
        <is>
          <t>Drošas kuģu ekspluatācijas un piesārņojuma novēršanas vadības starptautiskais kodekss|
Starptautiskais drošības vadības kodekss|
&lt;i&gt;ISM &lt;/i&gt;kodekss</t>
        </is>
      </c>
      <c r="BM87" s="2" t="inlineStr">
        <is>
          <t>2|
3|
3</t>
        </is>
      </c>
      <c r="BN87" s="2" t="inlineStr">
        <is>
          <t xml:space="preserve">|
|
</t>
        </is>
      </c>
      <c r="BO87" t="inlineStr">
        <is>
          <t/>
        </is>
      </c>
      <c r="BP87" s="2" t="inlineStr">
        <is>
          <t>Kodiċi Internazzjonali ta' Ġestjoni għall-Operazzjoni Sikura tal-Bastimenti u għall-Prevenzjoni tat-Tniġġis|
Kodiċi ISM|
Kodiċi Internazzjonali tal-Ġestjoni tas-Sikurezza</t>
        </is>
      </c>
      <c r="BQ87" s="2" t="inlineStr">
        <is>
          <t>3|
3|
3</t>
        </is>
      </c>
      <c r="BR87" s="2" t="inlineStr">
        <is>
          <t xml:space="preserve">|
|
</t>
        </is>
      </c>
      <c r="BS87" t="inlineStr">
        <is>
          <t>standard internazzjonali għall-ġestjoni tas-sigurtà u l-prevenzjoni tat-tniġġis, li għandu l-għan li jassigura s-sikurezza fuq il-baħar, jipprevjeni mwiet u korrimenti għall-bniedem, u jipprevjeni dannu lill-ambjent, b'mod partikolari, lill-ambjent tal-baħar</t>
        </is>
      </c>
      <c r="BT87" s="2" t="inlineStr">
        <is>
          <t>ISM-code|
Internationale Code voor Veiligheidsbeheer|
internationale veiligheidscode|
Internationale Veiligheidsmanagementcode|
Internationale Code betreffende veilig beheer|
internationale veiligheidscode voor de scheepvaart en ter voorkoming van verontreiniging|
Internationale Veiligheidsmanagementcode voor het veilige gebruik van schepen en voor verontreinigingspreventie</t>
        </is>
      </c>
      <c r="BU87" s="2" t="inlineStr">
        <is>
          <t>4|
2|
2|
4|
2|
3|
4</t>
        </is>
      </c>
      <c r="BV87" s="2" t="inlineStr">
        <is>
          <t xml:space="preserve">|
|
|
|
|
|
</t>
        </is>
      </c>
      <c r="BW87" t="inlineStr">
        <is>
          <t/>
        </is>
      </c>
      <c r="BX87" s="2" t="inlineStr">
        <is>
          <t>kodeks ISM|
Międzynarodowy kodeks zarządzania bezpieczną eksploatacją statków i zapobieganiem zanieczyszczaniu|
międzynarodowy kodeks zarządzania bezpieczeństwem</t>
        </is>
      </c>
      <c r="BY87" s="2" t="inlineStr">
        <is>
          <t>3|
3|
3</t>
        </is>
      </c>
      <c r="BZ87" s="2" t="inlineStr">
        <is>
          <t xml:space="preserve">|
|
</t>
        </is>
      </c>
      <c r="CA87" t="inlineStr">
        <is>
          <t>kodeks przedstawiający międzynarodową normę dotyczącą bezpiecznego zarządzania i eksploatacji statków oraz zapobiegania zanieczyszczaniu, uchwalony przez IMO rezolucją A741(18)</t>
        </is>
      </c>
      <c r="CB87" s="2" t="inlineStr">
        <is>
          <t>Código Internacional de Gestão em Matéria de Segurança|
Código Internacional de Gestão para a Segurança da Exploração dos Navios e a Prevenção da Poluição|
Código Internacional de Gestão da Segurança|
Código ISM</t>
        </is>
      </c>
      <c r="CC87" s="2" t="inlineStr">
        <is>
          <t>2|
3|
3|
3</t>
        </is>
      </c>
      <c r="CD87" s="2" t="inlineStr">
        <is>
          <t xml:space="preserve">|
|
|
</t>
        </is>
      </c>
      <c r="CE87" t="inlineStr">
        <is>
          <t>Código aprovado pela Organização Marítima Internacional (OMI) através da Resolução A.741 (18) da Assembleia, em Novembro de 1993 e que entrou em vigor em Julho de 1998, tendo sido entretanto alterado pela Resolução MSC. 104 (73) da OMI em Dezembro de 2000. Tem por objectivo garantir a segurança no mar e prevenir danos corporais ou a perda de vidas humanas, assim como evitar danos no ambiente, em particular no meio marinho, e danos materais. Os seus principais destinatários são as companhias de navegação e as administrações dos Estados de bandeira dos navios. O Código é de aplicação obrigatória para as Partes Contratantes da Convenção Internacional para a Salvaguarda da Vida Humana no Mar (Convenção SOLAS).</t>
        </is>
      </c>
      <c r="CF87" s="2" t="inlineStr">
        <is>
          <t>Codul internațional de management pentru siguranța exploatării navelor și pentru prevenirea poluării|
Codul ISM|
Codul internațional de management al siguranței</t>
        </is>
      </c>
      <c r="CG87" s="2" t="inlineStr">
        <is>
          <t>3|
3|
3</t>
        </is>
      </c>
      <c r="CH87" s="2" t="inlineStr">
        <is>
          <t xml:space="preserve">|
|
</t>
        </is>
      </c>
      <c r="CI87" t="inlineStr">
        <is>
          <t>standard internațional pentru gestionarea și operarea în condiții de siguranță a navelor și pentru prevenirea poluării, care își propune să minimalizeze riscul producerii unor accidente provocate de eroarea umană atât pentru navele aflate în larg, cât și pentru cele aflate la dană</t>
        </is>
      </c>
      <c r="CJ87" t="inlineStr">
        <is>
          <t/>
        </is>
      </c>
      <c r="CK87" t="inlineStr">
        <is>
          <t/>
        </is>
      </c>
      <c r="CL87" t="inlineStr">
        <is>
          <t/>
        </is>
      </c>
      <c r="CM87" t="inlineStr">
        <is>
          <t/>
        </is>
      </c>
      <c r="CN87" s="2" t="inlineStr">
        <is>
          <t>Mednarodni kodeks za varno upravljanje ladij in preprečevanje onesnaževanja|
Kodeks ISM</t>
        </is>
      </c>
      <c r="CO87" s="2" t="inlineStr">
        <is>
          <t>3|
3</t>
        </is>
      </c>
      <c r="CP87" s="2" t="inlineStr">
        <is>
          <t xml:space="preserve">|
</t>
        </is>
      </c>
      <c r="CQ87" t="inlineStr">
        <is>
          <t>mednarodni standardi za zagotavljanje varnosti na morju, varovanje ljudi pred telesnimi poškodbami ali izgubo življenja in preprečevanje povzročanja škode v okolju, zlasti v morskem, in škode na premoženju</t>
        </is>
      </c>
      <c r="CR87" s="2" t="inlineStr">
        <is>
          <t>Internationella säkerhetsorganisationskoden|
Internationella organisationsregler för säker drift av fartyg och för förhindrande av förorening|
ISM-koden</t>
        </is>
      </c>
      <c r="CS87" s="2" t="inlineStr">
        <is>
          <t>3|
3|
3</t>
        </is>
      </c>
      <c r="CT87" s="2" t="inlineStr">
        <is>
          <t xml:space="preserve">|
|
</t>
        </is>
      </c>
      <c r="CU87" t="inlineStr">
        <is>
          <t>de internationella organisationsregler för säker drift av fartyg och för förhindrande av förorening som antagits av &lt;a href="https://iate.europa.eu/entry/result/800404/sv" target="_blank"&gt;Internationella sjöfartsorganisationens (IMO)&lt;/a&gt; församling, med de ändringar som IMO kan komma att anta</t>
        </is>
      </c>
    </row>
    <row r="88">
      <c r="A88" s="1" t="str">
        <f>HYPERLINK("https://iate.europa.eu/entry/result/1194948/all", "1194948")</f>
        <v>1194948</v>
      </c>
      <c r="B88" t="inlineStr">
        <is>
          <t>ENVIRONMENT;FINANCE</t>
        </is>
      </c>
      <c r="C88" t="inlineStr">
        <is>
          <t>ENVIRONMENT|environmental policy|environmental policy|economic instrument for the environment|environmental tax;FINANCE|taxation|tax</t>
        </is>
      </c>
      <c r="D88" s="2" t="inlineStr">
        <is>
          <t>нарушаващ пазарните условия данък|
нарушаващ конкуренцията данък|
деформиращ данък</t>
        </is>
      </c>
      <c r="E88" s="2" t="inlineStr">
        <is>
          <t>3|
2|
3</t>
        </is>
      </c>
      <c r="F88" s="2" t="inlineStr">
        <is>
          <t xml:space="preserve">|
|
</t>
        </is>
      </c>
      <c r="G88" t="inlineStr">
        <is>
          <t>данък, който засяга цените на продуктите на определен пазар или влияе върху решенията по отношение на производството, потреблението, инвестициите или предлагането на работа</t>
        </is>
      </c>
      <c r="H88" s="2" t="inlineStr">
        <is>
          <t>daň s nepříznivým účinkem</t>
        </is>
      </c>
      <c r="I88" s="2" t="inlineStr">
        <is>
          <t>3</t>
        </is>
      </c>
      <c r="J88" s="2" t="inlineStr">
        <is>
          <t/>
        </is>
      </c>
      <c r="K88" t="inlineStr">
        <is>
          <t>daň, která má dopad ceny položek na trhu nebo ovlivňuje investiční rozhodnutí</t>
        </is>
      </c>
      <c r="L88" s="2" t="inlineStr">
        <is>
          <t>forvridende skat</t>
        </is>
      </c>
      <c r="M88" s="2" t="inlineStr">
        <is>
          <t>3</t>
        </is>
      </c>
      <c r="N88" s="2" t="inlineStr">
        <is>
          <t/>
        </is>
      </c>
      <c r="O88" t="inlineStr">
        <is>
          <t>skat, som medfører ændret økonomisk adfærd, f.eks. borgeres og virksomheders beslutninger om forbrug, arbejdsudbud, opsparing og investeringer</t>
        </is>
      </c>
      <c r="P88" s="2" t="inlineStr">
        <is>
          <t>verzerrende Steuer|
verzerrend wirkende Steuer</t>
        </is>
      </c>
      <c r="Q88" s="2" t="inlineStr">
        <is>
          <t>3|
3</t>
        </is>
      </c>
      <c r="R88" s="2" t="inlineStr">
        <is>
          <t xml:space="preserve">|
</t>
        </is>
      </c>
      <c r="S88" t="inlineStr">
        <is>
          <t>Steuer, die sich auf die wirtschaftlichen Entscheidungen der privaten Haushalte und Unternehmen auswirkt, insbesonder was die Höhe und Zusammensetzung ihrer Kapitalinvestitionen anbelangt</t>
        </is>
      </c>
      <c r="T88" s="2" t="inlineStr">
        <is>
          <t>στρεβλωτικός φόρος</t>
        </is>
      </c>
      <c r="U88" s="2" t="inlineStr">
        <is>
          <t>3</t>
        </is>
      </c>
      <c r="V88" s="2" t="inlineStr">
        <is>
          <t/>
        </is>
      </c>
      <c r="W88" t="inlineStr">
        <is>
          <t>στρεβλωτικοί φόροι αποκαλούνται αυτοί, οι οποίοι ωθούν το άτομο να μεταβάλλει τις φορολογικές υποχρεώσεις του.</t>
        </is>
      </c>
      <c r="X88" s="2" t="inlineStr">
        <is>
          <t>distortive tax|
distortionary tax</t>
        </is>
      </c>
      <c r="Y88" s="2" t="inlineStr">
        <is>
          <t>3|
3</t>
        </is>
      </c>
      <c r="Z88" s="2" t="inlineStr">
        <is>
          <t xml:space="preserve">|
</t>
        </is>
      </c>
      <c r="AA88" t="inlineStr">
        <is>
          <t>tax that affects the prices of items in a market or influences investment decisions</t>
        </is>
      </c>
      <c r="AB88" s="2" t="inlineStr">
        <is>
          <t>impuesto con efectos distorsionadores|
impuesto con efecto distorsionador</t>
        </is>
      </c>
      <c r="AC88" s="2" t="inlineStr">
        <is>
          <t>3|
3</t>
        </is>
      </c>
      <c r="AD88" s="2" t="inlineStr">
        <is>
          <t xml:space="preserve">|
</t>
        </is>
      </c>
      <c r="AE88" t="inlineStr">
        <is>
          <t>Impuesto que influye en las decisiones en materia de producción, consumo, ahorro e inversión en capital físico o en recursos humanos (p. ej. porque el impuesto afecta a los precios de los productos en un mercado).</t>
        </is>
      </c>
      <c r="AF88" s="2" t="inlineStr">
        <is>
          <t>moonutava mõjuga maks|
moonutav maks</t>
        </is>
      </c>
      <c r="AG88" s="2" t="inlineStr">
        <is>
          <t>2|
2</t>
        </is>
      </c>
      <c r="AH88" s="2" t="inlineStr">
        <is>
          <t xml:space="preserve">proposed|
</t>
        </is>
      </c>
      <c r="AI88" t="inlineStr">
        <is>
          <t>maks, mis mõjutab turul hindu või investeerimisotsuseid</t>
        </is>
      </c>
      <c r="AJ88" t="inlineStr">
        <is>
          <t/>
        </is>
      </c>
      <c r="AK88" t="inlineStr">
        <is>
          <t/>
        </is>
      </c>
      <c r="AL88" t="inlineStr">
        <is>
          <t/>
        </is>
      </c>
      <c r="AM88" t="inlineStr">
        <is>
          <t/>
        </is>
      </c>
      <c r="AN88" s="2" t="inlineStr">
        <is>
          <t>taxe génératrice de distorsion|
taxe générant des distorsions|
taxe ayant un effet de distorsion</t>
        </is>
      </c>
      <c r="AO88" s="2" t="inlineStr">
        <is>
          <t>3|
3|
3</t>
        </is>
      </c>
      <c r="AP88" s="2" t="inlineStr">
        <is>
          <t xml:space="preserve">|
|
</t>
        </is>
      </c>
      <c r="AQ88" t="inlineStr">
        <is>
          <t>taxe qui affecte le prix des produits d'un marché ou qui influence les décisions en matière de production, de
consommation, d’investissement ou d'offre de travail</t>
        </is>
      </c>
      <c r="AR88" t="inlineStr">
        <is>
          <t/>
        </is>
      </c>
      <c r="AS88" t="inlineStr">
        <is>
          <t/>
        </is>
      </c>
      <c r="AT88" t="inlineStr">
        <is>
          <t/>
        </is>
      </c>
      <c r="AU88" t="inlineStr">
        <is>
          <t/>
        </is>
      </c>
      <c r="AV88" t="inlineStr">
        <is>
          <t/>
        </is>
      </c>
      <c r="AW88" t="inlineStr">
        <is>
          <t/>
        </is>
      </c>
      <c r="AX88" t="inlineStr">
        <is>
          <t/>
        </is>
      </c>
      <c r="AY88" t="inlineStr">
        <is>
          <t/>
        </is>
      </c>
      <c r="AZ88" t="inlineStr">
        <is>
          <t/>
        </is>
      </c>
      <c r="BA88" t="inlineStr">
        <is>
          <t/>
        </is>
      </c>
      <c r="BB88" t="inlineStr">
        <is>
          <t/>
        </is>
      </c>
      <c r="BC88" t="inlineStr">
        <is>
          <t/>
        </is>
      </c>
      <c r="BD88" s="2" t="inlineStr">
        <is>
          <t>imposta con effetti distorsivi|
tassazione distorsiva|
imposta che ha un effetto distorsivo</t>
        </is>
      </c>
      <c r="BE88" s="2" t="inlineStr">
        <is>
          <t>3|
3|
3</t>
        </is>
      </c>
      <c r="BF88" s="2" t="inlineStr">
        <is>
          <t xml:space="preserve">|
|
</t>
        </is>
      </c>
      <c r="BG88" t="inlineStr">
        <is>
          <t>imposta che influenza i prezzi dei prodotti di un mercato o le decisioni in materia di investimenti</t>
        </is>
      </c>
      <c r="BH88" s="2" t="inlineStr">
        <is>
          <t>iškraipantis mokestis|
iškraipančio poveikio mokestis</t>
        </is>
      </c>
      <c r="BI88" s="2" t="inlineStr">
        <is>
          <t>3|
3</t>
        </is>
      </c>
      <c r="BJ88" s="2" t="inlineStr">
        <is>
          <t xml:space="preserve">|
</t>
        </is>
      </c>
      <c r="BK88" t="inlineStr">
        <is>
          <t>mokestis, darantis poveikį kainoms tam tikroje rinkoje arba investiciniams sprendimams</t>
        </is>
      </c>
      <c r="BL88" s="2" t="inlineStr">
        <is>
          <t>kropļojošs nodoklis</t>
        </is>
      </c>
      <c r="BM88" s="2" t="inlineStr">
        <is>
          <t>2</t>
        </is>
      </c>
      <c r="BN88" s="2" t="inlineStr">
        <is>
          <t/>
        </is>
      </c>
      <c r="BO88" t="inlineStr">
        <is>
          <t>nodoklis, kas ietekmē preču cenas tirgū vai investīciju lēmumus</t>
        </is>
      </c>
      <c r="BP88" s="2" t="inlineStr">
        <is>
          <t>taxxa distorsiva</t>
        </is>
      </c>
      <c r="BQ88" s="2" t="inlineStr">
        <is>
          <t>3</t>
        </is>
      </c>
      <c r="BR88" s="2" t="inlineStr">
        <is>
          <t/>
        </is>
      </c>
      <c r="BS88" t="inlineStr">
        <is>
          <t>taxxa li tinfluwenza l-prezzijiet tal-prodotti f'suq jew id-deċiżjonijiet dwar l-investiment</t>
        </is>
      </c>
      <c r="BT88" s="2" t="inlineStr">
        <is>
          <t>verstorende belasting</t>
        </is>
      </c>
      <c r="BU88" s="2" t="inlineStr">
        <is>
          <t>3</t>
        </is>
      </c>
      <c r="BV88" s="2" t="inlineStr">
        <is>
          <t/>
        </is>
      </c>
      <c r="BW88" t="inlineStr">
        <is>
          <t>een vaak bestaande heffing die het gewenste effect van het gepland beleid in de weg staat of verstoort</t>
        </is>
      </c>
      <c r="BX88" s="2" t="inlineStr">
        <is>
          <t>podatek zakłócający|
podatek zniekształcający</t>
        </is>
      </c>
      <c r="BY88" s="2" t="inlineStr">
        <is>
          <t>2|
3</t>
        </is>
      </c>
      <c r="BZ88" s="2" t="inlineStr">
        <is>
          <t>|
preferred</t>
        </is>
      </c>
      <c r="CA88" t="inlineStr">
        <is>
          <t>podatek, który zakłóca funkcjonowanie mechanizmu 
rynkowego</t>
        </is>
      </c>
      <c r="CB88" s="2" t="inlineStr">
        <is>
          <t>imposto gerador de distorção|
imposto distorcionário</t>
        </is>
      </c>
      <c r="CC88" s="2" t="inlineStr">
        <is>
          <t>3|
3</t>
        </is>
      </c>
      <c r="CD88" s="2" t="inlineStr">
        <is>
          <t xml:space="preserve">|
</t>
        </is>
      </c>
      <c r="CE88" t="inlineStr">
        <is>
          <t>Imposto que afeta o preço dos produtos num determinado mercado e provoca alterações no comportamento dos agentes económicos, seja em matéria de produção, consumo, investimento ou oferta.</t>
        </is>
      </c>
      <c r="CF88" s="2" t="inlineStr">
        <is>
          <t>impozitare cu efect de distorsionare|
impozit cu potențial perturbator</t>
        </is>
      </c>
      <c r="CG88" s="2" t="inlineStr">
        <is>
          <t>3|
3</t>
        </is>
      </c>
      <c r="CH88" s="2" t="inlineStr">
        <is>
          <t xml:space="preserve">|
</t>
        </is>
      </c>
      <c r="CI88" t="inlineStr">
        <is>
          <t>impozit a cărui valoare percepută de la plătitor depinde de acțiunile acestuia, în sensul că atunci când o activitate este supusă unui impozit cu potențial perturbator, plătitorul poate evita achitarea impozitului neangajându-se în activitatea respectivă, ceea ce viciază disponibilitatea și înclinația naturală a plătitorului de a întreprinde activitatea în cauză</t>
        </is>
      </c>
      <c r="CJ88" t="inlineStr">
        <is>
          <t/>
        </is>
      </c>
      <c r="CK88" t="inlineStr">
        <is>
          <t/>
        </is>
      </c>
      <c r="CL88" t="inlineStr">
        <is>
          <t/>
        </is>
      </c>
      <c r="CM88" t="inlineStr">
        <is>
          <t/>
        </is>
      </c>
      <c r="CN88" s="2" t="inlineStr">
        <is>
          <t>izkrivljajoči davek</t>
        </is>
      </c>
      <c r="CO88" s="2" t="inlineStr">
        <is>
          <t>3</t>
        </is>
      </c>
      <c r="CP88" s="2" t="inlineStr">
        <is>
          <t/>
        </is>
      </c>
      <c r="CQ88" t="inlineStr">
        <is>
          <t>davek, ki vpliva na cene na trgu ali na naložbene odločitve in povzroča tržne neučinkovitosti</t>
        </is>
      </c>
      <c r="CR88" s="2" t="inlineStr">
        <is>
          <t>snedvridande skatt</t>
        </is>
      </c>
      <c r="CS88" s="2" t="inlineStr">
        <is>
          <t>3</t>
        </is>
      </c>
      <c r="CT88" s="2" t="inlineStr">
        <is>
          <t/>
        </is>
      </c>
      <c r="CU88" t="inlineStr">
        <is>
          <t>skatt som påverkar priserna eller investeringsbesluten på en marknad</t>
        </is>
      </c>
    </row>
    <row r="89">
      <c r="A89" s="1" t="str">
        <f>HYPERLINK("https://iate.europa.eu/entry/result/141881/all", "141881")</f>
        <v>141881</v>
      </c>
      <c r="B89" t="inlineStr">
        <is>
          <t>EDUCATION AND COMMUNICATIONS;SCIENCE</t>
        </is>
      </c>
      <c r="C89" t="inlineStr">
        <is>
          <t>EDUCATION AND COMMUNICATIONS|information technology and data processing;SCIENCE|natural and applied sciences</t>
        </is>
      </c>
      <c r="D89" t="inlineStr">
        <is>
          <t/>
        </is>
      </c>
      <c r="E89" t="inlineStr">
        <is>
          <t/>
        </is>
      </c>
      <c r="F89" t="inlineStr">
        <is>
          <t/>
        </is>
      </c>
      <c r="G89" t="inlineStr">
        <is>
          <t/>
        </is>
      </c>
      <c r="H89" s="2" t="inlineStr">
        <is>
          <t>procesor pro rychlou Fourierovu transformaci|
procesor pro FFT</t>
        </is>
      </c>
      <c r="I89" s="2" t="inlineStr">
        <is>
          <t>3|
3</t>
        </is>
      </c>
      <c r="J89" s="2" t="inlineStr">
        <is>
          <t xml:space="preserve">|
</t>
        </is>
      </c>
      <c r="K89" t="inlineStr">
        <is>
          <t/>
        </is>
      </c>
      <c r="L89" s="2" t="inlineStr">
        <is>
          <t>processor til Fast Fourier-Transformation</t>
        </is>
      </c>
      <c r="M89" s="2" t="inlineStr">
        <is>
          <t>3</t>
        </is>
      </c>
      <c r="N89" s="2" t="inlineStr">
        <is>
          <t/>
        </is>
      </c>
      <c r="O89" t="inlineStr">
        <is>
          <t/>
        </is>
      </c>
      <c r="P89" s="2" t="inlineStr">
        <is>
          <t>FFT-Prozessor</t>
        </is>
      </c>
      <c r="Q89" s="2" t="inlineStr">
        <is>
          <t>3</t>
        </is>
      </c>
      <c r="R89" s="2" t="inlineStr">
        <is>
          <t/>
        </is>
      </c>
      <c r="S89" t="inlineStr">
        <is>
          <t/>
        </is>
      </c>
      <c r="T89" s="2" t="inlineStr">
        <is>
          <t>επεξεργαστής ταχέος μετασχηματισμού Fourier|
επεξεργαστής FFT</t>
        </is>
      </c>
      <c r="U89" s="2" t="inlineStr">
        <is>
          <t>3|
3</t>
        </is>
      </c>
      <c r="V89" s="2" t="inlineStr">
        <is>
          <t xml:space="preserve">|
</t>
        </is>
      </c>
      <c r="W89" t="inlineStr">
        <is>
          <t>επεξεργαστής που εφαρμόζει τον &lt;a href="https://iate.europa.eu/entry/result/1605606/en-el" target="_blank"&gt;ταχύ μετασχηματισμό Fourier&lt;/a&gt;</t>
        </is>
      </c>
      <c r="X89" s="2" t="inlineStr">
        <is>
          <t>fast Fourier transform processor|
FFT processor</t>
        </is>
      </c>
      <c r="Y89" s="2" t="inlineStr">
        <is>
          <t>3|
3</t>
        </is>
      </c>
      <c r="Z89" s="2" t="inlineStr">
        <is>
          <t xml:space="preserve">|
</t>
        </is>
      </c>
      <c r="AA89" t="inlineStr">
        <is>
          <t>processor applying &lt;a href="https://iate.europa.eu/entry/result/1605606/all" target="_blank"&gt;fast Fourier transform&lt;/a&gt;</t>
        </is>
      </c>
      <c r="AB89" s="2" t="inlineStr">
        <is>
          <t>procesador FFT|
procesador de transformada rápida de Fourier</t>
        </is>
      </c>
      <c r="AC89" s="2" t="inlineStr">
        <is>
          <t>3|
3</t>
        </is>
      </c>
      <c r="AD89" s="2" t="inlineStr">
        <is>
          <t xml:space="preserve">|
</t>
        </is>
      </c>
      <c r="AE89" t="inlineStr">
        <is>
          <t/>
        </is>
      </c>
      <c r="AF89" s="2" t="inlineStr">
        <is>
          <t>Fourier' kiirteisenduse protsessor|
FFT protsessor</t>
        </is>
      </c>
      <c r="AG89" s="2" t="inlineStr">
        <is>
          <t>3|
3</t>
        </is>
      </c>
      <c r="AH89" s="2" t="inlineStr">
        <is>
          <t xml:space="preserve">|
</t>
        </is>
      </c>
      <c r="AI89" t="inlineStr">
        <is>
          <t>protsessor, mis kasutab Fourier' kiirteisendust</t>
        </is>
      </c>
      <c r="AJ89" s="2" t="inlineStr">
        <is>
          <t>FFT-prosessori|
nopea Fourier-muunnos -prosessori</t>
        </is>
      </c>
      <c r="AK89" s="2" t="inlineStr">
        <is>
          <t>3|
3</t>
        </is>
      </c>
      <c r="AL89" s="2" t="inlineStr">
        <is>
          <t xml:space="preserve">|
</t>
        </is>
      </c>
      <c r="AM89" t="inlineStr">
        <is>
          <t>prosessori, joka käyttää&lt;a href="https://iate.europa.eu/entry/result/1605606/en-fi" target="_blank"&gt; nopeaa Fourier-muunnosta&lt;time datetime="22.7.2022"&gt; (22.7.2022)&lt;/time&gt;&lt;/a&gt;</t>
        </is>
      </c>
      <c r="AN89" s="2" t="inlineStr">
        <is>
          <t>FFT|
processeur de transformée de Fourier rapide</t>
        </is>
      </c>
      <c r="AO89" s="2" t="inlineStr">
        <is>
          <t>3|
3</t>
        </is>
      </c>
      <c r="AP89" s="2" t="inlineStr">
        <is>
          <t xml:space="preserve">|
</t>
        </is>
      </c>
      <c r="AQ89" t="inlineStr">
        <is>
          <t/>
        </is>
      </c>
      <c r="AR89" t="inlineStr">
        <is>
          <t/>
        </is>
      </c>
      <c r="AS89" t="inlineStr">
        <is>
          <t/>
        </is>
      </c>
      <c r="AT89" t="inlineStr">
        <is>
          <t/>
        </is>
      </c>
      <c r="AU89" t="inlineStr">
        <is>
          <t/>
        </is>
      </c>
      <c r="AV89" s="2" t="inlineStr">
        <is>
          <t>procesor s brzim Fourierovim transformom|
FFT</t>
        </is>
      </c>
      <c r="AW89" s="2" t="inlineStr">
        <is>
          <t>3|
3</t>
        </is>
      </c>
      <c r="AX89" s="2" t="inlineStr">
        <is>
          <t xml:space="preserve">|
</t>
        </is>
      </c>
      <c r="AY89" t="inlineStr">
        <is>
          <t/>
        </is>
      </c>
      <c r="AZ89" t="inlineStr">
        <is>
          <t/>
        </is>
      </c>
      <c r="BA89" t="inlineStr">
        <is>
          <t/>
        </is>
      </c>
      <c r="BB89" t="inlineStr">
        <is>
          <t/>
        </is>
      </c>
      <c r="BC89" t="inlineStr">
        <is>
          <t/>
        </is>
      </c>
      <c r="BD89" s="2" t="inlineStr">
        <is>
          <t>processore di trasformata rapida di Fourier|
processore FFT</t>
        </is>
      </c>
      <c r="BE89" s="2" t="inlineStr">
        <is>
          <t>3|
3</t>
        </is>
      </c>
      <c r="BF89" s="2" t="inlineStr">
        <is>
          <t xml:space="preserve">|
</t>
        </is>
      </c>
      <c r="BG89" t="inlineStr">
        <is>
          <t>processore che opera le funzioni di &lt;a href="https://iate.europa.eu/entry/result/1605606/en-it" target="_blank"&gt;FFT&lt;/a&gt;</t>
        </is>
      </c>
      <c r="BH89" s="2" t="inlineStr">
        <is>
          <t>SFT procesorius|
sparčiosios Furjė transformacijos procesorius</t>
        </is>
      </c>
      <c r="BI89" s="2" t="inlineStr">
        <is>
          <t>3|
3</t>
        </is>
      </c>
      <c r="BJ89" s="2" t="inlineStr">
        <is>
          <t xml:space="preserve">|
</t>
        </is>
      </c>
      <c r="BK89" t="inlineStr">
        <is>
          <t>procesorius, kuriame taikomas sparčiosios Furjė transformacijos algoritmas</t>
        </is>
      </c>
      <c r="BL89" s="2" t="inlineStr">
        <is>
          <t>&lt;i&gt;FFT&lt;/i&gt; procesors</t>
        </is>
      </c>
      <c r="BM89" s="2" t="inlineStr">
        <is>
          <t>2</t>
        </is>
      </c>
      <c r="BN89" s="2" t="inlineStr">
        <is>
          <t/>
        </is>
      </c>
      <c r="BO89" t="inlineStr">
        <is>
          <t>procesors, kas piemēro ātro Furjē pārveidojumu</t>
        </is>
      </c>
      <c r="BP89" t="inlineStr">
        <is>
          <t/>
        </is>
      </c>
      <c r="BQ89" t="inlineStr">
        <is>
          <t/>
        </is>
      </c>
      <c r="BR89" t="inlineStr">
        <is>
          <t/>
        </is>
      </c>
      <c r="BS89" t="inlineStr">
        <is>
          <t/>
        </is>
      </c>
      <c r="BT89" s="2" t="inlineStr">
        <is>
          <t>FFT</t>
        </is>
      </c>
      <c r="BU89" s="2" t="inlineStr">
        <is>
          <t>3</t>
        </is>
      </c>
      <c r="BV89" s="2" t="inlineStr">
        <is>
          <t/>
        </is>
      </c>
      <c r="BW89" t="inlineStr">
        <is>
          <t/>
        </is>
      </c>
      <c r="BX89" s="2" t="inlineStr">
        <is>
          <t>procesor FFT|
procesor do szybkiej transformacji Fouriera</t>
        </is>
      </c>
      <c r="BY89" s="2" t="inlineStr">
        <is>
          <t>3|
3</t>
        </is>
      </c>
      <c r="BZ89" s="2" t="inlineStr">
        <is>
          <t xml:space="preserve">|
</t>
        </is>
      </c>
      <c r="CA89" t="inlineStr">
        <is>
          <t>procesor do wykonywania &lt;a href="https://iate.europa.eu/entry/result/1605606/pl" target="_blank"&gt;szybkiej transformacji Fouriera&lt;/a&gt;</t>
        </is>
      </c>
      <c r="CB89" s="2" t="inlineStr">
        <is>
          <t>processador TRF|
processador de transformada rápida de Fourier</t>
        </is>
      </c>
      <c r="CC89" s="2" t="inlineStr">
        <is>
          <t>3|
3</t>
        </is>
      </c>
      <c r="CD89" s="2" t="inlineStr">
        <is>
          <t xml:space="preserve">|
</t>
        </is>
      </c>
      <c r="CE89" t="inlineStr">
        <is>
          <t>Processador que utiliza a &lt;a href="https://iate.europa.eu/entry/result/1605606/pt" target="_blank"&gt;transformada rápida de Fourier&lt;/a&gt;.</t>
        </is>
      </c>
      <c r="CF89" s="2" t="inlineStr">
        <is>
          <t>procesor FFT|
procesor pentru transformata Fourier rapidă</t>
        </is>
      </c>
      <c r="CG89" s="2" t="inlineStr">
        <is>
          <t>3|
3</t>
        </is>
      </c>
      <c r="CH89" s="2" t="inlineStr">
        <is>
          <t xml:space="preserve">|
</t>
        </is>
      </c>
      <c r="CI89" t="inlineStr">
        <is>
          <t/>
        </is>
      </c>
      <c r="CJ89" s="2" t="inlineStr">
        <is>
          <t>procesor s rýchlou Fourierovou transformáciou|
procesor FFT</t>
        </is>
      </c>
      <c r="CK89" s="2" t="inlineStr">
        <is>
          <t>3|
2</t>
        </is>
      </c>
      <c r="CL89" s="2" t="inlineStr">
        <is>
          <t>|
proposed</t>
        </is>
      </c>
      <c r="CM89" t="inlineStr">
        <is>
          <t>procesor uplatňujúci &lt;a href="https://iate.europa.eu/entry/result/1605606/sk" target="_blank"&gt;rýchlu Fourierovu transformáciu&lt;/a&gt;</t>
        </is>
      </c>
      <c r="CN89" s="2" t="inlineStr">
        <is>
          <t>procesor s hitro Fourierovo transformacijo</t>
        </is>
      </c>
      <c r="CO89" s="2" t="inlineStr">
        <is>
          <t>3</t>
        </is>
      </c>
      <c r="CP89" s="2" t="inlineStr">
        <is>
          <t/>
        </is>
      </c>
      <c r="CQ89" t="inlineStr">
        <is>
          <t/>
        </is>
      </c>
      <c r="CR89" s="2" t="inlineStr">
        <is>
          <t>processor för snabb Fourier-transform</t>
        </is>
      </c>
      <c r="CS89" s="2" t="inlineStr">
        <is>
          <t>3</t>
        </is>
      </c>
      <c r="CT89" s="2" t="inlineStr">
        <is>
          <t/>
        </is>
      </c>
      <c r="CU89" t="inlineStr">
        <is>
          <t>processor som tillämpar snabb Fourier Transform</t>
        </is>
      </c>
    </row>
    <row r="90">
      <c r="A90" s="1" t="str">
        <f>HYPERLINK("https://iate.europa.eu/entry/result/3627782/all", "3627782")</f>
        <v>3627782</v>
      </c>
      <c r="B90" t="inlineStr">
        <is>
          <t>ENVIRONMENT</t>
        </is>
      </c>
      <c r="C90" t="inlineStr">
        <is>
          <t>ENVIRONMENT|environmental policy|climate change policy|emission trading|EU Emissions Trading Scheme</t>
        </is>
      </c>
      <c r="D90" s="2" t="inlineStr">
        <is>
          <t>излишък на квоти|
излишни квоти</t>
        </is>
      </c>
      <c r="E90" s="2" t="inlineStr">
        <is>
          <t>3|
3</t>
        </is>
      </c>
      <c r="F90" s="2" t="inlineStr">
        <is>
          <t xml:space="preserve">|
</t>
        </is>
      </c>
      <c r="G90" t="inlineStr">
        <is>
          <t>положение, при което броят издадени квоти за емисии за определен период от време надхвърля броя използвани квоти, което води до спад в цените на квотите</t>
        </is>
      </c>
      <c r="H90" s="2" t="inlineStr">
        <is>
          <t>přebytek povolenek</t>
        </is>
      </c>
      <c r="I90" s="2" t="inlineStr">
        <is>
          <t>3</t>
        </is>
      </c>
      <c r="J90" s="2" t="inlineStr">
        <is>
          <t/>
        </is>
      </c>
      <c r="K90" t="inlineStr">
        <is>
          <t/>
        </is>
      </c>
      <c r="L90" s="2" t="inlineStr">
        <is>
          <t>overskud af kvoter|
overskydende kvote</t>
        </is>
      </c>
      <c r="M90" s="2" t="inlineStr">
        <is>
          <t>3|
3</t>
        </is>
      </c>
      <c r="N90" s="2" t="inlineStr">
        <is>
          <t xml:space="preserve">preferred|
</t>
        </is>
      </c>
      <c r="O90" t="inlineStr">
        <is>
          <t>situation, hvor der over tid er udstedt flere kvoter, end der er brugt, hvilket medfører, at kvoteprisen falder, så kvotesystemet kun giver svag tilskyndelse til at begrænse udledningerne</t>
        </is>
      </c>
      <c r="P90" s="2" t="inlineStr">
        <is>
          <t>überschüssiges Zertifikat|
Überschuss an Zertifikaten|
Zertifikateüberschuss</t>
        </is>
      </c>
      <c r="Q90" s="2" t="inlineStr">
        <is>
          <t>3|
3|
3</t>
        </is>
      </c>
      <c r="R90" s="2" t="inlineStr">
        <is>
          <t xml:space="preserve">|
|
</t>
        </is>
      </c>
      <c r="S90" t="inlineStr">
        <is>
          <t>Situation, in der die Anzahl der vergebenen Emissionszertifikate in einem bestimmten Zeitraum die Anzahl der genutzten Zertifikate übersteigt, so dass ein Preisrückgang erfolgt</t>
        </is>
      </c>
      <c r="T90" s="2" t="inlineStr">
        <is>
          <t>πλεόνασμα δικαιωμάτων</t>
        </is>
      </c>
      <c r="U90" s="2" t="inlineStr">
        <is>
          <t>3</t>
        </is>
      </c>
      <c r="V90" s="2" t="inlineStr">
        <is>
          <t/>
        </is>
      </c>
      <c r="W90" t="inlineStr">
        <is>
          <t>κατάσταση στην οποία τα δικαιώματα εκπομπών σε συγκεκριμένη περίοδο υπερβαίνουν τα χρησιμοποιηθέντα δικαιώματα εκπομπών, με αποτέλεσμα μείωση της τιμής των δικαιωμάτων</t>
        </is>
      </c>
      <c r="X90" s="2" t="inlineStr">
        <is>
          <t>surplus allowances|
surplus of allowances|
surplus emission allowances</t>
        </is>
      </c>
      <c r="Y90" s="2" t="inlineStr">
        <is>
          <t>3|
3|
1</t>
        </is>
      </c>
      <c r="Z90" s="2" t="inlineStr">
        <is>
          <t xml:space="preserve">|
|
</t>
        </is>
      </c>
      <c r="AA90" t="inlineStr">
        <is>
          <t>situation in which the amount of
emission allowances issued over a period of time exceeds the amount of
allowances used, causing the price of allowances to drop</t>
        </is>
      </c>
      <c r="AB90" t="inlineStr">
        <is>
          <t/>
        </is>
      </c>
      <c r="AC90" t="inlineStr">
        <is>
          <t/>
        </is>
      </c>
      <c r="AD90" t="inlineStr">
        <is>
          <t/>
        </is>
      </c>
      <c r="AE90" t="inlineStr">
        <is>
          <t/>
        </is>
      </c>
      <c r="AF90" s="2" t="inlineStr">
        <is>
          <t>lubatud heitkoguse ühikute ülejääk|
LHÜde ülepakkumine|
LHÜde ülejääk</t>
        </is>
      </c>
      <c r="AG90" s="2" t="inlineStr">
        <is>
          <t>2|
2|
2</t>
        </is>
      </c>
      <c r="AH90" s="2" t="inlineStr">
        <is>
          <t xml:space="preserve">|
|
</t>
        </is>
      </c>
      <c r="AI90" t="inlineStr">
        <is>
          <t>olukord, mille puhul mingil ajaperioodil väljastatud &lt;a href="https://iate.europa.eu/entry/result/926975/all" target="_blank"&gt;&lt;i&gt;lubatud heitkoguse ühikute (LHÜde)&lt;/i&gt;&lt;/a&gt; hulk ületab kasutatud LHÜde hulka, tuues kaasa LHÜde hinna langemise</t>
        </is>
      </c>
      <c r="AJ90" t="inlineStr">
        <is>
          <t/>
        </is>
      </c>
      <c r="AK90" t="inlineStr">
        <is>
          <t/>
        </is>
      </c>
      <c r="AL90" t="inlineStr">
        <is>
          <t/>
        </is>
      </c>
      <c r="AM90" t="inlineStr">
        <is>
          <t/>
        </is>
      </c>
      <c r="AN90" s="2" t="inlineStr">
        <is>
          <t>excédent de quotas</t>
        </is>
      </c>
      <c r="AO90" s="2" t="inlineStr">
        <is>
          <t>3</t>
        </is>
      </c>
      <c r="AP90" s="2" t="inlineStr">
        <is>
          <t/>
        </is>
      </c>
      <c r="AQ90" t="inlineStr">
        <is>
          <t>situation dans laquelle le nombre de quotas d'émissions octroyé est supérieur aux émissions réelles au cours d'une période donnée</t>
        </is>
      </c>
      <c r="AR90" t="inlineStr">
        <is>
          <t/>
        </is>
      </c>
      <c r="AS90" t="inlineStr">
        <is>
          <t/>
        </is>
      </c>
      <c r="AT90" t="inlineStr">
        <is>
          <t/>
        </is>
      </c>
      <c r="AU90" t="inlineStr">
        <is>
          <t/>
        </is>
      </c>
      <c r="AV90" t="inlineStr">
        <is>
          <t/>
        </is>
      </c>
      <c r="AW90" t="inlineStr">
        <is>
          <t/>
        </is>
      </c>
      <c r="AX90" t="inlineStr">
        <is>
          <t/>
        </is>
      </c>
      <c r="AY90" t="inlineStr">
        <is>
          <t/>
        </is>
      </c>
      <c r="AZ90" t="inlineStr">
        <is>
          <t/>
        </is>
      </c>
      <c r="BA90" t="inlineStr">
        <is>
          <t/>
        </is>
      </c>
      <c r="BB90" t="inlineStr">
        <is>
          <t/>
        </is>
      </c>
      <c r="BC90" t="inlineStr">
        <is>
          <t/>
        </is>
      </c>
      <c r="BD90" s="2" t="inlineStr">
        <is>
          <t>quote eccedentarie|
eccedenza di quote</t>
        </is>
      </c>
      <c r="BE90" s="2" t="inlineStr">
        <is>
          <t>3|
3</t>
        </is>
      </c>
      <c r="BF90" s="2" t="inlineStr">
        <is>
          <t xml:space="preserve">|
</t>
        </is>
      </c>
      <c r="BG90" t="inlineStr">
        <is>
          <t>situazione in cui il numero di quote di emissione assegnate è superiore alle emissioni reali nell'arco di un determinato periodo</t>
        </is>
      </c>
      <c r="BH90" s="2" t="inlineStr">
        <is>
          <t>pertekliniai apyvartiniai taršos leidimai|
apyvartinių taršos leidimų perteklius</t>
        </is>
      </c>
      <c r="BI90" s="2" t="inlineStr">
        <is>
          <t>3|
3</t>
        </is>
      </c>
      <c r="BJ90" s="2" t="inlineStr">
        <is>
          <t xml:space="preserve">|
</t>
        </is>
      </c>
      <c r="BK90" t="inlineStr">
        <is>
          <t/>
        </is>
      </c>
      <c r="BL90" s="2" t="inlineStr">
        <is>
          <t>kvotu pārpalikums|
pārpalikušās kvotas</t>
        </is>
      </c>
      <c r="BM90" s="2" t="inlineStr">
        <is>
          <t>2|
2</t>
        </is>
      </c>
      <c r="BN90" s="2" t="inlineStr">
        <is>
          <t xml:space="preserve">|
</t>
        </is>
      </c>
      <c r="BO90" t="inlineStr">
        <is>
          <t>situācija, kad noteiktā laikaposmā izniegtās emisiju kvotas pārsniedz izmantotās emisiju kvotas</t>
        </is>
      </c>
      <c r="BP90" s="2" t="inlineStr">
        <is>
          <t>eċċess tal-kwoti</t>
        </is>
      </c>
      <c r="BQ90" s="2" t="inlineStr">
        <is>
          <t>3</t>
        </is>
      </c>
      <c r="BR90" s="2" t="inlineStr">
        <is>
          <t/>
        </is>
      </c>
      <c r="BS90" t="inlineStr">
        <is>
          <t>sitwazzjoni fejn l-ammont tal-kwoti tal-emissjonijiet maħruġ matul perjodu ta' żmien ikun iktar mill-ammont tal-kwoti użat, li jikkawża li l-prezz tal-kwoti jitbaxxa</t>
        </is>
      </c>
      <c r="BT90" s="2" t="inlineStr">
        <is>
          <t>overschot van emissierechten</t>
        </is>
      </c>
      <c r="BU90" s="2" t="inlineStr">
        <is>
          <t>3</t>
        </is>
      </c>
      <c r="BV90" s="2" t="inlineStr">
        <is>
          <t/>
        </is>
      </c>
      <c r="BW90" t="inlineStr">
        <is>
          <t>toestand waarin de hoeveelheid toegewezen emissierechten het aantal gebruikte emissierechten overstijgt</t>
        </is>
      </c>
      <c r="BX90" s="2" t="inlineStr">
        <is>
          <t>nadwyżka uprawnień</t>
        </is>
      </c>
      <c r="BY90" s="2" t="inlineStr">
        <is>
          <t>3</t>
        </is>
      </c>
      <c r="BZ90" s="2" t="inlineStr">
        <is>
          <t/>
        </is>
      </c>
      <c r="CA90" t="inlineStr">
        <is>
          <t>liczba &lt;a href="https://iate.europa.eu/entry/result/926975/pl" target="_blank"&gt;uprawnień do emisji&lt;/a&gt; znajdujących się w obiegu</t>
        </is>
      </c>
      <c r="CB90" s="2" t="inlineStr">
        <is>
          <t>licenças de emissão excedentárias|
excedente de licenças de emissão</t>
        </is>
      </c>
      <c r="CC90" s="2" t="inlineStr">
        <is>
          <t>3|
3</t>
        </is>
      </c>
      <c r="CD90" s="2" t="inlineStr">
        <is>
          <t xml:space="preserve">|
</t>
        </is>
      </c>
      <c r="CE90" t="inlineStr">
        <is>
          <t>Situação em que o número de licenças de emissão atribuídas durante um determinado período é superior à quantidade de licenças de emissão efetivamente utilizadas, levando assim à queda do preço das mesmas.</t>
        </is>
      </c>
      <c r="CF90" s="2" t="inlineStr">
        <is>
          <t>excedent de certificate</t>
        </is>
      </c>
      <c r="CG90" s="2" t="inlineStr">
        <is>
          <t>3</t>
        </is>
      </c>
      <c r="CH90" s="2" t="inlineStr">
        <is>
          <t/>
        </is>
      </c>
      <c r="CI90" t="inlineStr">
        <is>
          <t>situație în care numărul certificatelor de emisii de CO&lt;sub&gt;2&lt;/sub&gt; emise pe piață este mai mare decât numărul certificatelor utilizate efectiv de actorii economici, ceea ce determină o scădere a prețului certificatelor și afectează negativ motivația de a reduce emisiile de gaze cu efect de seră</t>
        </is>
      </c>
      <c r="CJ90" t="inlineStr">
        <is>
          <t/>
        </is>
      </c>
      <c r="CK90" t="inlineStr">
        <is>
          <t/>
        </is>
      </c>
      <c r="CL90" t="inlineStr">
        <is>
          <t/>
        </is>
      </c>
      <c r="CM90" t="inlineStr">
        <is>
          <t/>
        </is>
      </c>
      <c r="CN90" s="2" t="inlineStr">
        <is>
          <t>presežek pravic</t>
        </is>
      </c>
      <c r="CO90" s="2" t="inlineStr">
        <is>
          <t>3</t>
        </is>
      </c>
      <c r="CP90" s="2" t="inlineStr">
        <is>
          <t/>
        </is>
      </c>
      <c r="CQ90" t="inlineStr">
        <is>
          <t/>
        </is>
      </c>
      <c r="CR90" s="2" t="inlineStr">
        <is>
          <t>överskott av utsläppsrätter</t>
        </is>
      </c>
      <c r="CS90" s="2" t="inlineStr">
        <is>
          <t>3</t>
        </is>
      </c>
      <c r="CT90" s="2" t="inlineStr">
        <is>
          <t/>
        </is>
      </c>
      <c r="CU90" t="inlineStr">
        <is>
          <t>situation där mängden utsläppsrätter som utfärdas överstiger den mängd utsläppsrätter som faktiskt används, vilket leder till att priset på utsläppsrätterna faller och incitamenten att minska utsläppen minskar</t>
        </is>
      </c>
    </row>
    <row r="91">
      <c r="A91" s="1" t="str">
        <f>HYPERLINK("https://iate.europa.eu/entry/result/3627831/all", "3627831")</f>
        <v>3627831</v>
      </c>
      <c r="B91" t="inlineStr">
        <is>
          <t>ENERGY;ENVIRONMENT</t>
        </is>
      </c>
      <c r="C91" t="inlineStr">
        <is>
          <t>ENERGY|energy policy|energy industry|fuel;ENVIRONMENT|environmental policy|climate change policy|reduction of gas emissions</t>
        </is>
      </c>
      <c r="D91" s="2" t="inlineStr">
        <is>
          <t>нулевовъглеродно гориво</t>
        </is>
      </c>
      <c r="E91" s="2" t="inlineStr">
        <is>
          <t>3</t>
        </is>
      </c>
      <c r="F91" s="2" t="inlineStr">
        <is>
          <t/>
        </is>
      </c>
      <c r="G91" t="inlineStr">
        <is>
          <t>гориво, което не води до нетни емисии на парникови газове или въглеродна следа</t>
        </is>
      </c>
      <c r="H91" s="2" t="inlineStr">
        <is>
          <t>palivo s nulovými emisemi uhlíku</t>
        </is>
      </c>
      <c r="I91" s="2" t="inlineStr">
        <is>
          <t>3</t>
        </is>
      </c>
      <c r="J91" s="2" t="inlineStr">
        <is>
          <t/>
        </is>
      </c>
      <c r="K91" t="inlineStr">
        <is>
          <t/>
        </is>
      </c>
      <c r="L91" s="2" t="inlineStr">
        <is>
          <t>kulstofneutralt brændstof|
kulstoffrit brændstof|
CO&lt;sub&gt;2&lt;/sub&gt;-neutralt brændstof|
CO&lt;sub&gt;2&lt;/sub&gt;-frit brændstof</t>
        </is>
      </c>
      <c r="M91" s="2" t="inlineStr">
        <is>
          <t>3|
3|
3|
3</t>
        </is>
      </c>
      <c r="N91" s="2" t="inlineStr">
        <is>
          <t xml:space="preserve">|
|
|
</t>
        </is>
      </c>
      <c r="O91" t="inlineStr">
        <is>
          <t>brændstof, som ikke producerer nettodrivhusgasemissioner eller CO2-fodaftryk</t>
        </is>
      </c>
      <c r="P91" s="2" t="inlineStr">
        <is>
          <t>CO&lt;sub&gt;2&lt;/sub&gt;-neutraler Kraftstoff|
CO&lt;sub&gt;2&lt;/sub&gt;-freier Kraftstoff</t>
        </is>
      </c>
      <c r="Q91" s="2" t="inlineStr">
        <is>
          <t>3|
3</t>
        </is>
      </c>
      <c r="R91" s="2" t="inlineStr">
        <is>
          <t xml:space="preserve">|
</t>
        </is>
      </c>
      <c r="S91" t="inlineStr">
        <is>
          <t>Kraftstoff, der keinerlei Netto-Treibhausgasemissionen verursacht</t>
        </is>
      </c>
      <c r="T91" s="2" t="inlineStr">
        <is>
          <t>καύσιμο μηδενικών ανθρακούχων εκπομπών</t>
        </is>
      </c>
      <c r="U91" s="2" t="inlineStr">
        <is>
          <t>3</t>
        </is>
      </c>
      <c r="V91" s="2" t="inlineStr">
        <is>
          <t/>
        </is>
      </c>
      <c r="W91" t="inlineStr">
        <is>
          <t/>
        </is>
      </c>
      <c r="X91" s="2" t="inlineStr">
        <is>
          <t>zero-carbon fuel|
carbon-neutral fuel|
CO2 neutral fuel</t>
        </is>
      </c>
      <c r="Y91" s="2" t="inlineStr">
        <is>
          <t>3|
3|
1</t>
        </is>
      </c>
      <c r="Z91" s="2" t="inlineStr">
        <is>
          <t xml:space="preserve">|
|
</t>
        </is>
      </c>
      <c r="AA91" t="inlineStr">
        <is>
          <t>fuel which produces no net-greenhouse gas emissions or carbon footprint</t>
        </is>
      </c>
      <c r="AB91" t="inlineStr">
        <is>
          <t/>
        </is>
      </c>
      <c r="AC91" t="inlineStr">
        <is>
          <t/>
        </is>
      </c>
      <c r="AD91" t="inlineStr">
        <is>
          <t/>
        </is>
      </c>
      <c r="AE91" t="inlineStr">
        <is>
          <t/>
        </is>
      </c>
      <c r="AF91" t="inlineStr">
        <is>
          <t/>
        </is>
      </c>
      <c r="AG91" t="inlineStr">
        <is>
          <t/>
        </is>
      </c>
      <c r="AH91" t="inlineStr">
        <is>
          <t/>
        </is>
      </c>
      <c r="AI91" t="inlineStr">
        <is>
          <t/>
        </is>
      </c>
      <c r="AJ91" t="inlineStr">
        <is>
          <t/>
        </is>
      </c>
      <c r="AK91" t="inlineStr">
        <is>
          <t/>
        </is>
      </c>
      <c r="AL91" t="inlineStr">
        <is>
          <t/>
        </is>
      </c>
      <c r="AM91" t="inlineStr">
        <is>
          <t/>
        </is>
      </c>
      <c r="AN91" s="2" t="inlineStr">
        <is>
          <t>carburant à émissions nulles|
carburant à émissions de carbone nulles|
carburant neutre en carbone</t>
        </is>
      </c>
      <c r="AO91" s="2" t="inlineStr">
        <is>
          <t>3|
3|
3</t>
        </is>
      </c>
      <c r="AP91" s="2" t="inlineStr">
        <is>
          <t xml:space="preserve">|
|
</t>
        </is>
      </c>
      <c r="AQ91" t="inlineStr">
        <is>
          <t>carburant qui ne produit aucune émission nette de gaz à effet de serre ni aucune empreinte carbone</t>
        </is>
      </c>
      <c r="AR91" t="inlineStr">
        <is>
          <t/>
        </is>
      </c>
      <c r="AS91" t="inlineStr">
        <is>
          <t/>
        </is>
      </c>
      <c r="AT91" t="inlineStr">
        <is>
          <t/>
        </is>
      </c>
      <c r="AU91" t="inlineStr">
        <is>
          <t/>
        </is>
      </c>
      <c r="AV91" t="inlineStr">
        <is>
          <t/>
        </is>
      </c>
      <c r="AW91" t="inlineStr">
        <is>
          <t/>
        </is>
      </c>
      <c r="AX91" t="inlineStr">
        <is>
          <t/>
        </is>
      </c>
      <c r="AY91" t="inlineStr">
        <is>
          <t/>
        </is>
      </c>
      <c r="AZ91" t="inlineStr">
        <is>
          <t/>
        </is>
      </c>
      <c r="BA91" t="inlineStr">
        <is>
          <t/>
        </is>
      </c>
      <c r="BB91" t="inlineStr">
        <is>
          <t/>
        </is>
      </c>
      <c r="BC91" t="inlineStr">
        <is>
          <t/>
        </is>
      </c>
      <c r="BD91" s="2" t="inlineStr">
        <is>
          <t>carburante neutro in termini di emissioni di CO2|
carburante a zero emissioni di carbonio</t>
        </is>
      </c>
      <c r="BE91" s="2" t="inlineStr">
        <is>
          <t>3|
3</t>
        </is>
      </c>
      <c r="BF91" s="2" t="inlineStr">
        <is>
          <t xml:space="preserve">|
</t>
        </is>
      </c>
      <c r="BG91" t="inlineStr">
        <is>
          <t>carburante che non produce emissioni nette di gas a effetto serra o impronte di carbonio</t>
        </is>
      </c>
      <c r="BH91" s="2" t="inlineStr">
        <is>
          <t>visai netaršūs degalai|
netaršūs degalai|
neutralaus anglies dioksido poveikio degalai</t>
        </is>
      </c>
      <c r="BI91" s="2" t="inlineStr">
        <is>
          <t>3|
3|
3</t>
        </is>
      </c>
      <c r="BJ91" s="2" t="inlineStr">
        <is>
          <t xml:space="preserve">|
|
</t>
        </is>
      </c>
      <c r="BK91" t="inlineStr">
        <is>
          <t>degalai, kuriuos naudojant nesusidaro joks grynasis išmetamas šiltnamio efektą sukeliančių dujų kiekis ar anglies dioksido pėdsakas</t>
        </is>
      </c>
      <c r="BL91" s="2" t="inlineStr">
        <is>
          <t>bezoglekļa degviela</t>
        </is>
      </c>
      <c r="BM91" s="2" t="inlineStr">
        <is>
          <t>2</t>
        </is>
      </c>
      <c r="BN91" s="2" t="inlineStr">
        <is>
          <t/>
        </is>
      </c>
      <c r="BO91" t="inlineStr">
        <is>
          <t>degviela, kas nerada siltumnīcefekta gāzu neto emisijas vai oglekļa pēdu</t>
        </is>
      </c>
      <c r="BP91" s="2" t="inlineStr">
        <is>
          <t>fjuwil b’livell żero ta’ emissjonijiet tal-karbonju</t>
        </is>
      </c>
      <c r="BQ91" s="2" t="inlineStr">
        <is>
          <t>3</t>
        </is>
      </c>
      <c r="BR91" s="2" t="inlineStr">
        <is>
          <t/>
        </is>
      </c>
      <c r="BS91" t="inlineStr">
        <is>
          <t>fjuwil li ma jipproduċi l-ebda emissjoni ta’ gassijiet serra netti jew &lt;a href="https://iate.europa.eu/entry/result/2232979/mt" target="_blank"&gt;impronta tal-karbonju&lt;/a&gt;</t>
        </is>
      </c>
      <c r="BT91" s="2" t="inlineStr">
        <is>
          <t>koolstofvrije brandstof</t>
        </is>
      </c>
      <c r="BU91" s="2" t="inlineStr">
        <is>
          <t>3</t>
        </is>
      </c>
      <c r="BV91" s="2" t="inlineStr">
        <is>
          <t/>
        </is>
      </c>
      <c r="BW91" t="inlineStr">
        <is>
          <t>brandstof die tijdens het productieproces en het gebruik ervan geen koolstofemissies veroorzaakt</t>
        </is>
      </c>
      <c r="BX91" s="2" t="inlineStr">
        <is>
          <t>paliwo bezemisyjne</t>
        </is>
      </c>
      <c r="BY91" s="2" t="inlineStr">
        <is>
          <t>3</t>
        </is>
      </c>
      <c r="BZ91" s="2" t="inlineStr">
        <is>
          <t/>
        </is>
      </c>
      <c r="CA91" t="inlineStr">
        <is>
          <t/>
        </is>
      </c>
      <c r="CB91" s="2" t="inlineStr">
        <is>
          <t>combustível com emissões nulas de carbono|
combustível neutro em carbono</t>
        </is>
      </c>
      <c r="CC91" s="2" t="inlineStr">
        <is>
          <t>3|
3</t>
        </is>
      </c>
      <c r="CD91" s="2" t="inlineStr">
        <is>
          <t xml:space="preserve">|
</t>
        </is>
      </c>
      <c r="CE91" t="inlineStr">
        <is>
          <t>Combustível que não produz emissões líquidas de gases com efeito de estufa e não tem implicações em termos da &lt;a href="https://iate.europa.eu/entry/result/2232979" target="_blank"&gt;pegada de carbono&lt;/a&gt;.</t>
        </is>
      </c>
      <c r="CF91" t="inlineStr">
        <is>
          <t/>
        </is>
      </c>
      <c r="CG91" t="inlineStr">
        <is>
          <t/>
        </is>
      </c>
      <c r="CH91" t="inlineStr">
        <is>
          <t/>
        </is>
      </c>
      <c r="CI91" t="inlineStr">
        <is>
          <t/>
        </is>
      </c>
      <c r="CJ91" t="inlineStr">
        <is>
          <t/>
        </is>
      </c>
      <c r="CK91" t="inlineStr">
        <is>
          <t/>
        </is>
      </c>
      <c r="CL91" t="inlineStr">
        <is>
          <t/>
        </is>
      </c>
      <c r="CM91" t="inlineStr">
        <is>
          <t/>
        </is>
      </c>
      <c r="CN91" s="2" t="inlineStr">
        <is>
          <t>brezogljično gorivo</t>
        </is>
      </c>
      <c r="CO91" s="2" t="inlineStr">
        <is>
          <t>3</t>
        </is>
      </c>
      <c r="CP91" s="2" t="inlineStr">
        <is>
          <t/>
        </is>
      </c>
      <c r="CQ91" t="inlineStr">
        <is>
          <t/>
        </is>
      </c>
      <c r="CR91" s="2" t="inlineStr">
        <is>
          <t>drivmedel utan koldioxidutsläpp|
koldioxidneutralt drivmedel|
koldioxidfritt bränsle|
koldioxidneutralt bränsle|
koldioxidfritt drivmedel|
bränsle utan koldioxidutsläpp</t>
        </is>
      </c>
      <c r="CS91" s="2" t="inlineStr">
        <is>
          <t>3|
3|
3|
3|
3|
3</t>
        </is>
      </c>
      <c r="CT91" s="2" t="inlineStr">
        <is>
          <t xml:space="preserve">|
|
|
|
|
</t>
        </is>
      </c>
      <c r="CU91" t="inlineStr">
        <is>
          <t>bränsle som inte genererar några nettoutsläpp av koldioxid eller lämnar något koldioxidavtryck</t>
        </is>
      </c>
    </row>
    <row r="92">
      <c r="A92" s="1" t="str">
        <f>HYPERLINK("https://iate.europa.eu/entry/result/3627844/all", "3627844")</f>
        <v>3627844</v>
      </c>
      <c r="B92" t="inlineStr">
        <is>
          <t>ENVIRONMENT</t>
        </is>
      </c>
      <c r="C92" t="inlineStr">
        <is>
          <t>ENVIRONMENT|environmental policy|climate change policy|emission trading|EU Emissions Trading Scheme;ENVIRONMENT|environmental policy|environmental policy</t>
        </is>
      </c>
      <c r="D92" s="2" t="inlineStr">
        <is>
          <t>постоянно съхранение на CO&lt;sub&gt;2&lt;/sub&gt;</t>
        </is>
      </c>
      <c r="E92" s="2" t="inlineStr">
        <is>
          <t>3</t>
        </is>
      </c>
      <c r="F92" s="2" t="inlineStr">
        <is>
          <t/>
        </is>
      </c>
      <c r="G92" t="inlineStr">
        <is>
          <t/>
        </is>
      </c>
      <c r="H92" s="2" t="inlineStr">
        <is>
          <t>trvalé uložení CO&lt;sub&gt;2&lt;/sub&gt;</t>
        </is>
      </c>
      <c r="I92" s="2" t="inlineStr">
        <is>
          <t>3</t>
        </is>
      </c>
      <c r="J92" s="2" t="inlineStr">
        <is>
          <t/>
        </is>
      </c>
      <c r="K92" t="inlineStr">
        <is>
          <t>bezpečné a trvalé ukládání CO&lt;sub&gt;2&lt;/sub&gt; do hlubokých podzemních geologických formací na pevnině i na moři, čímž se trvale odstraní z atmosféry</t>
        </is>
      </c>
      <c r="L92" s="2" t="inlineStr">
        <is>
          <t>permanent lagring af CO&lt;sub&gt;2&lt;/sub&gt;|
permanent CO&lt;sub&gt;2&lt;/sub&gt;-lagring</t>
        </is>
      </c>
      <c r="M92" s="2" t="inlineStr">
        <is>
          <t>3|
3</t>
        </is>
      </c>
      <c r="N92" s="2" t="inlineStr">
        <is>
          <t xml:space="preserve">|
</t>
        </is>
      </c>
      <c r="O92" t="inlineStr">
        <is>
          <t>sikker og varig opbevaring af CO&lt;sub&gt;2&lt;/sub&gt;, f.eks. i undergrunden i havet eller på land, som dermed fjernes permanent fra atmosfæren</t>
        </is>
      </c>
      <c r="P92" s="2" t="inlineStr">
        <is>
          <t>dauerhafte Speicherung von CO&lt;sub&gt;2&lt;/sub&gt;</t>
        </is>
      </c>
      <c r="Q92" s="2" t="inlineStr">
        <is>
          <t>3</t>
        </is>
      </c>
      <c r="R92" s="2" t="inlineStr">
        <is>
          <t/>
        </is>
      </c>
      <c r="S92" t="inlineStr">
        <is>
          <t>sichere und dauerhafte Einlagerung von CO&lt;sub&gt;2&lt;/sub&gt; in unterirdischen Speichern, etwa ehemaligen Gasfeldern oder sicheren Gesteinsformationen unter der Erde, bevor es überhaupt in die Atmospäre gelangt</t>
        </is>
      </c>
      <c r="T92" s="2" t="inlineStr">
        <is>
          <t>μόνιμη αποθήκευση του CO2</t>
        </is>
      </c>
      <c r="U92" s="2" t="inlineStr">
        <is>
          <t>3</t>
        </is>
      </c>
      <c r="V92" s="2" t="inlineStr">
        <is>
          <t/>
        </is>
      </c>
      <c r="W92" t="inlineStr">
        <is>
          <t>ασφαλής και μόνιμη αποθήκευση του CO2 σε υπόγειο ή υποθαλάσσιο γεωλογικό σχηματισμό, αφαιρώντας το για πάντα από την ατμόσφαιρα</t>
        </is>
      </c>
      <c r="X92" s="2" t="inlineStr">
        <is>
          <t>permanent storage of CO2</t>
        </is>
      </c>
      <c r="Y92" s="2" t="inlineStr">
        <is>
          <t>3</t>
        </is>
      </c>
      <c r="Z92" s="2" t="inlineStr">
        <is>
          <t/>
        </is>
      </c>
      <c r="AA92" t="inlineStr">
        <is>
          <t>safe and permanent placement of CO&lt;sub&gt;2&lt;/sub&gt; into deep underground geologic formations in both onshore and offshore settings, thereby permanently removing it from the 
atmosphere</t>
        </is>
      </c>
      <c r="AB92" t="inlineStr">
        <is>
          <t/>
        </is>
      </c>
      <c r="AC92" t="inlineStr">
        <is>
          <t/>
        </is>
      </c>
      <c r="AD92" t="inlineStr">
        <is>
          <t/>
        </is>
      </c>
      <c r="AE92" t="inlineStr">
        <is>
          <t/>
        </is>
      </c>
      <c r="AF92" t="inlineStr">
        <is>
          <t/>
        </is>
      </c>
      <c r="AG92" t="inlineStr">
        <is>
          <t/>
        </is>
      </c>
      <c r="AH92" t="inlineStr">
        <is>
          <t/>
        </is>
      </c>
      <c r="AI92" t="inlineStr">
        <is>
          <t/>
        </is>
      </c>
      <c r="AJ92" t="inlineStr">
        <is>
          <t/>
        </is>
      </c>
      <c r="AK92" t="inlineStr">
        <is>
          <t/>
        </is>
      </c>
      <c r="AL92" t="inlineStr">
        <is>
          <t/>
        </is>
      </c>
      <c r="AM92" t="inlineStr">
        <is>
          <t/>
        </is>
      </c>
      <c r="AN92" s="2" t="inlineStr">
        <is>
          <t>stockage permanent de CO2</t>
        </is>
      </c>
      <c r="AO92" s="2" t="inlineStr">
        <is>
          <t>3</t>
        </is>
      </c>
      <c r="AP92" s="2" t="inlineStr">
        <is>
          <t/>
        </is>
      </c>
      <c r="AQ92" t="inlineStr">
        <is>
          <t>confinement à long terme de dioxyde de carbone dans les sols (par exemple dans les formations géologiques souterraines), les fonds marins ou dans la biomasse</t>
        </is>
      </c>
      <c r="AR92" t="inlineStr">
        <is>
          <t/>
        </is>
      </c>
      <c r="AS92" t="inlineStr">
        <is>
          <t/>
        </is>
      </c>
      <c r="AT92" t="inlineStr">
        <is>
          <t/>
        </is>
      </c>
      <c r="AU92" t="inlineStr">
        <is>
          <t/>
        </is>
      </c>
      <c r="AV92" t="inlineStr">
        <is>
          <t/>
        </is>
      </c>
      <c r="AW92" t="inlineStr">
        <is>
          <t/>
        </is>
      </c>
      <c r="AX92" t="inlineStr">
        <is>
          <t/>
        </is>
      </c>
      <c r="AY92" t="inlineStr">
        <is>
          <t/>
        </is>
      </c>
      <c r="AZ92" t="inlineStr">
        <is>
          <t/>
        </is>
      </c>
      <c r="BA92" t="inlineStr">
        <is>
          <t/>
        </is>
      </c>
      <c r="BB92" t="inlineStr">
        <is>
          <t/>
        </is>
      </c>
      <c r="BC92" t="inlineStr">
        <is>
          <t/>
        </is>
      </c>
      <c r="BD92" s="2" t="inlineStr">
        <is>
          <t>stoccaggio permanente di CO2</t>
        </is>
      </c>
      <c r="BE92" s="2" t="inlineStr">
        <is>
          <t>3</t>
        </is>
      </c>
      <c r="BF92" s="2" t="inlineStr">
        <is>
          <t/>
        </is>
      </c>
      <c r="BG92" t="inlineStr">
        <is>
          <t>confinamento a lungo termine di CO&lt;sub&gt;2&lt;/sub&gt; in strutture geologiche sotterranee con caratteristiche idonee, laddove la CO&lt;sub&gt;2&lt;/sub&gt; iniettata si accumula nelle fratture e negli interstizi delle rocce porose e permeabili delle formazioni geologiche profonde ritenute idonee in modo da essere rimossa dall'atmosfera</t>
        </is>
      </c>
      <c r="BH92" s="2" t="inlineStr">
        <is>
          <t>nuolatinis CO&lt;sub&gt;2&lt;/sub&gt; saugojimas|
nuolatinis anglies dioksido saugojimas</t>
        </is>
      </c>
      <c r="BI92" s="2" t="inlineStr">
        <is>
          <t>3|
3</t>
        </is>
      </c>
      <c r="BJ92" s="2" t="inlineStr">
        <is>
          <t xml:space="preserve">|
</t>
        </is>
      </c>
      <c r="BK92" t="inlineStr">
        <is>
          <t>ilgalaikis anglies dioksido laikymas požeminėse geologinėse formacijose</t>
        </is>
      </c>
      <c r="BL92" s="2" t="inlineStr">
        <is>
          <t>pastāvīga CO&lt;sub&gt;2&lt;/sub&gt; uzglabāšana</t>
        </is>
      </c>
      <c r="BM92" s="2" t="inlineStr">
        <is>
          <t>3</t>
        </is>
      </c>
      <c r="BN92" s="2" t="inlineStr">
        <is>
          <t/>
        </is>
      </c>
      <c r="BO92" t="inlineStr">
        <is>
          <t>droša un pastāvīga CO&lt;sub&gt;2&lt;/sub&gt; izvietošana dziļos ģeoloģiskos pazemes veidojumos gan krastā, gan jūrā, tādējādi CO&lt;sub&gt;2&lt;/sub&gt; pastāvīgi izņemot no atmosfēras</t>
        </is>
      </c>
      <c r="BP92" s="2" t="inlineStr">
        <is>
          <t>ħżin permanenti tas-CO&lt;sub&gt;2&lt;/sub&gt;</t>
        </is>
      </c>
      <c r="BQ92" s="2" t="inlineStr">
        <is>
          <t>3</t>
        </is>
      </c>
      <c r="BR92" s="2" t="inlineStr">
        <is>
          <t/>
        </is>
      </c>
      <c r="BS92" t="inlineStr">
        <is>
          <t>tqegħid sikur u permanenti tas-CO&lt;sub&gt;2&lt;/sub&gt; f'formazzjonijiet ġeoloġiċi sotterranji fondi fuq l-art kif ukoll taħt il-baħar, biex b'hekk jitneħħa b'mod permanenti mill-atmosfera</t>
        </is>
      </c>
      <c r="BT92" s="2" t="inlineStr">
        <is>
          <t>permanente opslag van CO&lt;sub&gt;2&lt;/sub&gt;</t>
        </is>
      </c>
      <c r="BU92" s="2" t="inlineStr">
        <is>
          <t>3</t>
        </is>
      </c>
      <c r="BV92" s="2" t="inlineStr">
        <is>
          <t/>
        </is>
      </c>
      <c r="BW92" t="inlineStr">
        <is>
          <t>definitieve opslag van CO&lt;sub&gt;2&lt;/sub&gt; in de bodem, waardoor de koolstof permanent uit de atmosfeer wordt verwijderd</t>
        </is>
      </c>
      <c r="BX92" s="2" t="inlineStr">
        <is>
          <t>trwałe składowanie CO&lt;sub&gt;2&lt;/sub&gt;</t>
        </is>
      </c>
      <c r="BY92" s="2" t="inlineStr">
        <is>
          <t>3</t>
        </is>
      </c>
      <c r="BZ92" s="2" t="inlineStr">
        <is>
          <t/>
        </is>
      </c>
      <c r="CA92" t="inlineStr">
        <is>
          <t>składowanie CO&lt;sub&gt;2&lt;/sub&gt; w formacjach geologicznych w postaci minerałów</t>
        </is>
      </c>
      <c r="CB92" s="2" t="inlineStr">
        <is>
          <t>armazenamento permanente de CO2</t>
        </is>
      </c>
      <c r="CC92" s="2" t="inlineStr">
        <is>
          <t>3</t>
        </is>
      </c>
      <c r="CD92" s="2" t="inlineStr">
        <is>
          <t/>
        </is>
      </c>
      <c r="CE92" t="inlineStr">
        <is>
          <t>O confinamento a longo prazo de dióxido de carbono no solo, em formações geológicas subterrâneas, nos fundos marinhos ou na biomassa, removendo-o assim permanentemente da atmosfera.</t>
        </is>
      </c>
      <c r="CF92" t="inlineStr">
        <is>
          <t/>
        </is>
      </c>
      <c r="CG92" t="inlineStr">
        <is>
          <t/>
        </is>
      </c>
      <c r="CH92" t="inlineStr">
        <is>
          <t/>
        </is>
      </c>
      <c r="CI92" t="inlineStr">
        <is>
          <t/>
        </is>
      </c>
      <c r="CJ92" t="inlineStr">
        <is>
          <t/>
        </is>
      </c>
      <c r="CK92" t="inlineStr">
        <is>
          <t/>
        </is>
      </c>
      <c r="CL92" t="inlineStr">
        <is>
          <t/>
        </is>
      </c>
      <c r="CM92" t="inlineStr">
        <is>
          <t/>
        </is>
      </c>
      <c r="CN92" s="2" t="inlineStr">
        <is>
          <t>trajno shranjevanje CO2</t>
        </is>
      </c>
      <c r="CO92" s="2" t="inlineStr">
        <is>
          <t>3</t>
        </is>
      </c>
      <c r="CP92" s="2" t="inlineStr">
        <is>
          <t/>
        </is>
      </c>
      <c r="CQ92" t="inlineStr">
        <is>
          <t/>
        </is>
      </c>
      <c r="CR92" s="2" t="inlineStr">
        <is>
          <t>slutlagring av koldioxid</t>
        </is>
      </c>
      <c r="CS92" s="2" t="inlineStr">
        <is>
          <t>3</t>
        </is>
      </c>
      <c r="CT92" s="2" t="inlineStr">
        <is>
          <t/>
        </is>
      </c>
      <c r="CU92" t="inlineStr">
        <is>
          <t>säker och permanent inneslutning av koldioxid i geologiska formationer under markytan eller havsbotten</t>
        </is>
      </c>
    </row>
    <row r="93">
      <c r="A93" s="1" t="str">
        <f>HYPERLINK("https://iate.europa.eu/entry/result/2220732/all", "2220732")</f>
        <v>2220732</v>
      </c>
      <c r="B93" t="inlineStr">
        <is>
          <t>ENVIRONMENT</t>
        </is>
      </c>
      <c r="C93" t="inlineStr">
        <is>
          <t>ENVIRONMENT|environmental policy|climate change policy|emission trading|EU Emissions Trading Scheme</t>
        </is>
      </c>
      <c r="D93" s="2" t="inlineStr">
        <is>
          <t>централен администратор</t>
        </is>
      </c>
      <c r="E93" s="2" t="inlineStr">
        <is>
          <t>3</t>
        </is>
      </c>
      <c r="F93" s="2" t="inlineStr">
        <is>
          <t/>
        </is>
      </c>
      <c r="G93" t="inlineStr">
        <is>
          <t>лице, определено от Комисията по силата на член 20 от Директива 2003/87/ЕО, което поддържа независим регистър на трансакциите, като вписва издаването, прехвърлянето и отмяната на квоти</t>
        </is>
      </c>
      <c r="H93" s="2" t="inlineStr">
        <is>
          <t>ústřední správce</t>
        </is>
      </c>
      <c r="I93" s="2" t="inlineStr">
        <is>
          <t>3</t>
        </is>
      </c>
      <c r="J93" s="2" t="inlineStr">
        <is>
          <t/>
        </is>
      </c>
      <c r="K93" t="inlineStr">
        <is>
          <t>osoba jmenovaná Komisí v souladu s článkem 20 směrnice 2003/87/ES, aby vedla nezávislý protokol transakcí sloužící k zaznamenávání vydávání, převádění a rušení povolenek</t>
        </is>
      </c>
      <c r="L93" s="2" t="inlineStr">
        <is>
          <t>central administrator</t>
        </is>
      </c>
      <c r="M93" s="2" t="inlineStr">
        <is>
          <t>3</t>
        </is>
      </c>
      <c r="N93" s="2" t="inlineStr">
        <is>
          <t/>
        </is>
      </c>
      <c r="O93" t="inlineStr">
        <is>
          <t>person, der udpeges af Kommissionen til at føre journal til bogføring af udstedelse, overdragelse og annullering af kvoter</t>
        </is>
      </c>
      <c r="P93" s="2" t="inlineStr">
        <is>
          <t>Zentralverwalter</t>
        </is>
      </c>
      <c r="Q93" s="2" t="inlineStr">
        <is>
          <t>4</t>
        </is>
      </c>
      <c r="R93" s="2" t="inlineStr">
        <is>
          <t/>
        </is>
      </c>
      <c r="S93" t="inlineStr">
        <is>
          <t>die von der Kommission gemäß Art.20 der RL 2003/87/EG
für das Führen eines unabhängigen Transaktionsprotokolls über Vergabe,
Übertragung und Löschung der Zertifikate benannte Person</t>
        </is>
      </c>
      <c r="T93" s="2" t="inlineStr">
        <is>
          <t>κεντρικός διαχειριστής</t>
        </is>
      </c>
      <c r="U93" s="2" t="inlineStr">
        <is>
          <t>3</t>
        </is>
      </c>
      <c r="V93" s="2" t="inlineStr">
        <is>
          <t/>
        </is>
      </c>
      <c r="W93" t="inlineStr">
        <is>
          <t/>
        </is>
      </c>
      <c r="X93" s="2" t="inlineStr">
        <is>
          <t>central administrator</t>
        </is>
      </c>
      <c r="Y93" s="2" t="inlineStr">
        <is>
          <t>3</t>
        </is>
      </c>
      <c r="Z93" s="2" t="inlineStr">
        <is>
          <t/>
        </is>
      </c>
      <c r="AA93" t="inlineStr">
        <is>
          <t>person designated by the Commission pursuant to Article 20 of Directive 2003/87/EC to maintain an independent transaction log recording the issue, transfer and cancellation of allowances</t>
        </is>
      </c>
      <c r="AB93" s="2" t="inlineStr">
        <is>
          <t>administrador central</t>
        </is>
      </c>
      <c r="AC93" s="2" t="inlineStr">
        <is>
          <t>3</t>
        </is>
      </c>
      <c r="AD93" s="2" t="inlineStr">
        <is>
          <t/>
        </is>
      </c>
      <c r="AE93" t="inlineStr">
        <is>
          <t>Persona
 designada por la Comisión en aplicación del artículo 20 de la Directiva
 2003/87/CE para gestionar y mantener el Registro de la Unión, incluida su
 infraestructura técnica.</t>
        </is>
      </c>
      <c r="AF93" s="2" t="inlineStr">
        <is>
          <t>põhihaldaja</t>
        </is>
      </c>
      <c r="AG93" s="2" t="inlineStr">
        <is>
          <t>3</t>
        </is>
      </c>
      <c r="AH93" s="2" t="inlineStr">
        <is>
          <t/>
        </is>
      </c>
      <c r="AI93" t="inlineStr">
        <is>
          <t>isik, kelle on määranud komisjon vastavalt direktiivi 2003/87/EÜ artiklile 20, ja kelle peamine ülesanne on luua liidu register ja Euroopa Liidu 
tehingulogi ning neid töös hoida ja hooldada, hallata 
põhikontosid ning teha keskselt tehtavaid toiminguid</t>
        </is>
      </c>
      <c r="AJ93" s="2" t="inlineStr">
        <is>
          <t>keskusvalvoja</t>
        </is>
      </c>
      <c r="AK93" s="2" t="inlineStr">
        <is>
          <t>3</t>
        </is>
      </c>
      <c r="AL93" s="2" t="inlineStr">
        <is>
          <t/>
        </is>
      </c>
      <c r="AM93" t="inlineStr">
        <is>
          <t>henkilö, jonka komissio on nimennyt ensisijaisesti perustamaan union rekisterin ja Euroopan unionin tapahtumalokin ja käyttämään ja ylläpitämään niitä sekä hallinnoimaan keskustilejä ja suorittamaan keskitetysti suoritettavia tapahtumia</t>
        </is>
      </c>
      <c r="AN93" s="2" t="inlineStr">
        <is>
          <t>administrateur central</t>
        </is>
      </c>
      <c r="AO93" s="2" t="inlineStr">
        <is>
          <t>3</t>
        </is>
      </c>
      <c r="AP93" s="2" t="inlineStr">
        <is>
          <t/>
        </is>
      </c>
      <c r="AQ93" t="inlineStr">
        <is>
          <t>personne désignée par la Commission conformément à l'article 20 de la directive 2003/87/CE pour gérer et tenir à jour le journal des transactions communautaire indépendant</t>
        </is>
      </c>
      <c r="AR93" s="2" t="inlineStr">
        <is>
          <t>riarthóir lárnach</t>
        </is>
      </c>
      <c r="AS93" s="2" t="inlineStr">
        <is>
          <t>3</t>
        </is>
      </c>
      <c r="AT93" s="2" t="inlineStr">
        <is>
          <t/>
        </is>
      </c>
      <c r="AU93" t="inlineStr">
        <is>
          <t/>
        </is>
      </c>
      <c r="AV93" s="2" t="inlineStr">
        <is>
          <t>središnji administrator</t>
        </is>
      </c>
      <c r="AW93" s="2" t="inlineStr">
        <is>
          <t>3</t>
        </is>
      </c>
      <c r="AX93" s="2" t="inlineStr">
        <is>
          <t/>
        </is>
      </c>
      <c r="AY93" t="inlineStr">
        <is>
          <t>osoba koju imenuje Komisija na temelju članka 20. Direktive 2003/87/EZ, a koja vodi neovisnan dnevnik transakcija i bilježi izdavanje, prijenos i poništenje emisijskih jedinica</t>
        </is>
      </c>
      <c r="AZ93" s="2" t="inlineStr">
        <is>
          <t>központi tisztviselő</t>
        </is>
      </c>
      <c r="BA93" s="2" t="inlineStr">
        <is>
          <t>3</t>
        </is>
      </c>
      <c r="BB93" s="2" t="inlineStr">
        <is>
          <t/>
        </is>
      </c>
      <c r="BC93" t="inlineStr">
        <is>
          <t>a Bizottság által a 2003/87/EK irányelv 20. cikke alapján kijelölt személy, aki az egységek kiosztását, átruházását és törlését nyilvántartó független ügyleti jegyzőkönyvet vezeti</t>
        </is>
      </c>
      <c r="BD93" s="2" t="inlineStr">
        <is>
          <t>amministratore centrale</t>
        </is>
      </c>
      <c r="BE93" s="2" t="inlineStr">
        <is>
          <t>4</t>
        </is>
      </c>
      <c r="BF93" s="2" t="inlineStr">
        <is>
          <t/>
        </is>
      </c>
      <c r="BG93" t="inlineStr">
        <is>
          <t>persona designata
dalla Commissione a norma dell’articolo 20 della direttiva 2003/87/CE
incaricata di tenere un catalogo indipendente nel quale sono registrati gli
atti di rilascio, trasferimento e cancellazione delle quote di emissioni</t>
        </is>
      </c>
      <c r="BH93" s="2" t="inlineStr">
        <is>
          <t>vyriausiasis administratorius</t>
        </is>
      </c>
      <c r="BI93" s="2" t="inlineStr">
        <is>
          <t>3</t>
        </is>
      </c>
      <c r="BJ93" s="2" t="inlineStr">
        <is>
          <t/>
        </is>
      </c>
      <c r="BK93" t="inlineStr">
        <is>
          <t>pagal Direktyvos 2003/87/EB 20 straipsnį Komisijos paskirtas asmuo, atsakingas už atskirą sandorių žurnalą, kuriame registruojami suteikti, perleisti ir panaikinti leidimai</t>
        </is>
      </c>
      <c r="BL93" s="2" t="inlineStr">
        <is>
          <t>centrālais administrators</t>
        </is>
      </c>
      <c r="BM93" s="2" t="inlineStr">
        <is>
          <t>3</t>
        </is>
      </c>
      <c r="BN93" s="2" t="inlineStr">
        <is>
          <t/>
        </is>
      </c>
      <c r="BO93" t="inlineStr">
        <is>
          <t>Komisijas nozīmēta amatpersona, kas uztur neatkarīgu darījumu žurnālu, kurā uzskaitīta kvotu piešķiršana, pārskaitīšana un anulēšana</t>
        </is>
      </c>
      <c r="BP93" s="2" t="inlineStr">
        <is>
          <t>amministratur ċentrali</t>
        </is>
      </c>
      <c r="BQ93" s="2" t="inlineStr">
        <is>
          <t>3</t>
        </is>
      </c>
      <c r="BR93" s="2" t="inlineStr">
        <is>
          <t/>
        </is>
      </c>
      <c r="BS93" t="inlineStr">
        <is>
          <t>persuna maħtura mill-Kummissjoni skont l-Artikolu 20 tad-Direttiva 2003/87/KE sabiex iżżomm reġistru indipendenti tat-tranżazzjonijiet li jirreġistra l-ħruġ, it-trasferiment u l-kanċellazzjoni tal-kwoti</t>
        </is>
      </c>
      <c r="BT93" s="2" t="inlineStr">
        <is>
          <t>centrale administrateur</t>
        </is>
      </c>
      <c r="BU93" s="2" t="inlineStr">
        <is>
          <t>3</t>
        </is>
      </c>
      <c r="BV93" s="2" t="inlineStr">
        <is>
          <t/>
        </is>
      </c>
      <c r="BW93" t="inlineStr">
        <is>
          <t>persoon
 die door de Commissie is aangewezen overeenkomstig artikel 20 van Richtlijn
 2003/87/EG om zich bezig te houden met de verstrekking, het beheer en het
 onderhoud van het EU-register en het EU-transactielogboek, het beheren van
 centrale rekeningen, en het uitvoeren van handelingen die centraal moeten
 geschieden</t>
        </is>
      </c>
      <c r="BX93" s="2" t="inlineStr">
        <is>
          <t>centralny administrator</t>
        </is>
      </c>
      <c r="BY93" s="2" t="inlineStr">
        <is>
          <t>3</t>
        </is>
      </c>
      <c r="BZ93" s="2" t="inlineStr">
        <is>
          <t/>
        </is>
      </c>
      <c r="CA93" t="inlineStr">
        <is>
          <t>osoba wyznaczona przez Komisję na mocy art. 20 dyrektywy 2003/87/WE do celów utrzymywania niezależnego rejestru transakcji, odnotowującego wydanie, przeniesienie oraz anulowanie uprawnień do emisji; przeprowadza on zautomatyzowaną kontrolę każdego operatora w rejestrach przez niezależny rejestr w celu zapewnienia, że nie ma żadnych nieprawidłowości w wydawaniu, przekazywaniu oraz anulowaniu uprawnień do emisji</t>
        </is>
      </c>
      <c r="CB93" s="2" t="inlineStr">
        <is>
          <t>administrador central</t>
        </is>
      </c>
      <c r="CC93" s="2" t="inlineStr">
        <is>
          <t>3</t>
        </is>
      </c>
      <c r="CD93" s="2" t="inlineStr">
        <is>
          <t/>
        </is>
      </c>
      <c r="CE93" t="inlineStr">
        <is>
          <t>Pessoa designada pela Comissão nos termos do artigo 20.º da Diretiva 2003/87/CE.</t>
        </is>
      </c>
      <c r="CF93" s="2" t="inlineStr">
        <is>
          <t>administrator central</t>
        </is>
      </c>
      <c r="CG93" s="2" t="inlineStr">
        <is>
          <t>3</t>
        </is>
      </c>
      <c r="CH93" s="2" t="inlineStr">
        <is>
          <t/>
        </is>
      </c>
      <c r="CI93" t="inlineStr">
        <is>
          <t/>
        </is>
      </c>
      <c r="CJ93" t="inlineStr">
        <is>
          <t/>
        </is>
      </c>
      <c r="CK93" t="inlineStr">
        <is>
          <t/>
        </is>
      </c>
      <c r="CL93" t="inlineStr">
        <is>
          <t/>
        </is>
      </c>
      <c r="CM93" t="inlineStr">
        <is>
          <t/>
        </is>
      </c>
      <c r="CN93" s="2" t="inlineStr">
        <is>
          <t>centralni administrator</t>
        </is>
      </c>
      <c r="CO93" s="2" t="inlineStr">
        <is>
          <t>3</t>
        </is>
      </c>
      <c r="CP93" s="2" t="inlineStr">
        <is>
          <t/>
        </is>
      </c>
      <c r="CQ93" t="inlineStr">
        <is>
          <t>oseba, ki jo je Komisija imenovala v skladu s členom 20 Direktive 2003/87/ES, da vodi neodvisne evidence transakcij, v katere se zapisujejo izdaje, prenosi in ukinitve pravic</t>
        </is>
      </c>
      <c r="CR93" s="2" t="inlineStr">
        <is>
          <t>central förvaltare</t>
        </is>
      </c>
      <c r="CS93" s="2" t="inlineStr">
        <is>
          <t>3</t>
        </is>
      </c>
      <c r="CT93" s="2" t="inlineStr">
        <is>
          <t/>
        </is>
      </c>
      <c r="CU93" t="inlineStr">
        <is>
          <t>den som har utsetts av kommissionen i enlighet med artikel 20 i direktiv 2003/87/EG att föra en oberoende transaktionsförteckning, i vilken utfärdande, överlåtelse och annullering av utsläppsrätter redovisas</t>
        </is>
      </c>
    </row>
    <row r="94">
      <c r="A94" s="1" t="str">
        <f>HYPERLINK("https://iate.europa.eu/entry/result/3627911/all", "3627911")</f>
        <v>3627911</v>
      </c>
      <c r="B94" t="inlineStr">
        <is>
          <t>TRANSPORT;ENVIRONMENT</t>
        </is>
      </c>
      <c r="C94" t="inlineStr">
        <is>
          <t>TRANSPORT|transport policy|transport regulations;ENVIRONMENT|environmental policy|climate change policy|reduction of gas emissions</t>
        </is>
      </c>
      <c r="D94" s="2" t="inlineStr">
        <is>
          <t>декларация за корекция</t>
        </is>
      </c>
      <c r="E94" s="2" t="inlineStr">
        <is>
          <t>3</t>
        </is>
      </c>
      <c r="F94" s="2" t="inlineStr">
        <is>
          <t/>
        </is>
      </c>
      <c r="G94" t="inlineStr">
        <is>
          <t/>
        </is>
      </c>
      <c r="H94" s="2" t="inlineStr">
        <is>
          <t>prohlášení o opravě</t>
        </is>
      </c>
      <c r="I94" s="2" t="inlineStr">
        <is>
          <t>3</t>
        </is>
      </c>
      <c r="J94" s="2" t="inlineStr">
        <is>
          <t/>
        </is>
      </c>
      <c r="K94" t="inlineStr">
        <is>
          <t>dokument vydaný orgány pro schvalování typu nebo výrobci vozidel, na jehož základě lze opravit údaje o cílech pro specifické emise výrobce, pokud jsou zjištěny chyby v dokumentaci ke schválení typu a v prohlášeních o shodě vozidel a kdy nemusí být možné opravit dokumentaci ke schválení typu nebo prohlášení o shodě, která již byla vydána</t>
        </is>
      </c>
      <c r="L94" s="2" t="inlineStr">
        <is>
          <t>korrektionserklæring</t>
        </is>
      </c>
      <c r="M94" s="2" t="inlineStr">
        <is>
          <t>3</t>
        </is>
      </c>
      <c r="N94" s="2" t="inlineStr">
        <is>
          <t/>
        </is>
      </c>
      <c r="O94" t="inlineStr">
        <is>
          <t>dokument, der udstedes til korrektion af oplysninger om en fabrikants specifikke emissionsmål i typegodkendelser, der ikke længere er gyldige</t>
        </is>
      </c>
      <c r="P94" s="2" t="inlineStr">
        <is>
          <t>berichtigende Erklärung</t>
        </is>
      </c>
      <c r="Q94" s="2" t="inlineStr">
        <is>
          <t>3</t>
        </is>
      </c>
      <c r="R94" s="2" t="inlineStr">
        <is>
          <t/>
        </is>
      </c>
      <c r="S94" t="inlineStr">
        <is>
          <t>Dokument der Typgenehmigungsbehörden
und gegebenenfalls der Hersteller, auf dessen Grundlage die Werte korrigiert
werden können, anhand derer beurteilt wird, inwieweit die Hersteller ihre
Zielvorgaben für die spezifischen Emissionen einhalten, wenn die bereits
ausgestellten Typgenehmigungsunterlagen und Übereinstimmungsbescheinigungen der
betreffenden Fahrzeuge nicht berichtigt werden können</t>
        </is>
      </c>
      <c r="T94" s="2" t="inlineStr">
        <is>
          <t>δήλωση διόρθωσης</t>
        </is>
      </c>
      <c r="U94" s="2" t="inlineStr">
        <is>
          <t>3</t>
        </is>
      </c>
      <c r="V94" s="2" t="inlineStr">
        <is>
          <t/>
        </is>
      </c>
      <c r="W94" t="inlineStr">
        <is>
          <t/>
        </is>
      </c>
      <c r="X94" s="2" t="inlineStr">
        <is>
          <t>statement of correction</t>
        </is>
      </c>
      <c r="Y94" s="2" t="inlineStr">
        <is>
          <t>3</t>
        </is>
      </c>
      <c r="Z94" s="2" t="inlineStr">
        <is>
          <t/>
        </is>
      </c>
      <c r="AA94" t="inlineStr">
        <is>
          <t>document issued by type-approval authorities or vehicle manufacturers, on the basis of which data on the manufacturers’ specific emission targets can be corrected when errors are identified in the type approval documentation and in the certificates of conformity of the vehicles and when it may not be possible to correct the type approval documentation or the certificates of conformity that have already been issued</t>
        </is>
      </c>
      <c r="AB94" t="inlineStr">
        <is>
          <t/>
        </is>
      </c>
      <c r="AC94" t="inlineStr">
        <is>
          <t/>
        </is>
      </c>
      <c r="AD94" t="inlineStr">
        <is>
          <t/>
        </is>
      </c>
      <c r="AE94" t="inlineStr">
        <is>
          <t/>
        </is>
      </c>
      <c r="AF94" t="inlineStr">
        <is>
          <t/>
        </is>
      </c>
      <c r="AG94" t="inlineStr">
        <is>
          <t/>
        </is>
      </c>
      <c r="AH94" t="inlineStr">
        <is>
          <t/>
        </is>
      </c>
      <c r="AI94" t="inlineStr">
        <is>
          <t/>
        </is>
      </c>
      <c r="AJ94" t="inlineStr">
        <is>
          <t/>
        </is>
      </c>
      <c r="AK94" t="inlineStr">
        <is>
          <t/>
        </is>
      </c>
      <c r="AL94" t="inlineStr">
        <is>
          <t/>
        </is>
      </c>
      <c r="AM94" t="inlineStr">
        <is>
          <t/>
        </is>
      </c>
      <c r="AN94" s="2" t="inlineStr">
        <is>
          <t>annonce rectificative</t>
        </is>
      </c>
      <c r="AO94" s="2" t="inlineStr">
        <is>
          <t>3</t>
        </is>
      </c>
      <c r="AP94" s="2" t="inlineStr">
        <is>
          <t/>
        </is>
      </c>
      <c r="AQ94" t="inlineStr">
        <is>
          <t>document publié par les autorités compétentes en matière de réception par type ou par les constructeurs de véhicules, qui permet de corriger les valeurs utilisées pour déterminer les résultats des constructeurs quant au respect de leurs objectifs d’émissions spécifiques si des erreurs sont constatées dans les documents de réception par type ou les certificats de conformité des véhicules et s'il s’avère impossible de corriger les documents de réception par type ou les certificats de conformité qui ont déjà été délivrés</t>
        </is>
      </c>
      <c r="AR94" t="inlineStr">
        <is>
          <t/>
        </is>
      </c>
      <c r="AS94" t="inlineStr">
        <is>
          <t/>
        </is>
      </c>
      <c r="AT94" t="inlineStr">
        <is>
          <t/>
        </is>
      </c>
      <c r="AU94" t="inlineStr">
        <is>
          <t/>
        </is>
      </c>
      <c r="AV94" t="inlineStr">
        <is>
          <t/>
        </is>
      </c>
      <c r="AW94" t="inlineStr">
        <is>
          <t/>
        </is>
      </c>
      <c r="AX94" t="inlineStr">
        <is>
          <t/>
        </is>
      </c>
      <c r="AY94" t="inlineStr">
        <is>
          <t/>
        </is>
      </c>
      <c r="AZ94" t="inlineStr">
        <is>
          <t/>
        </is>
      </c>
      <c r="BA94" t="inlineStr">
        <is>
          <t/>
        </is>
      </c>
      <c r="BB94" t="inlineStr">
        <is>
          <t/>
        </is>
      </c>
      <c r="BC94" t="inlineStr">
        <is>
          <t/>
        </is>
      </c>
      <c r="BD94" s="2" t="inlineStr">
        <is>
          <t>dichiarazione di rettifica</t>
        </is>
      </c>
      <c r="BE94" s="2" t="inlineStr">
        <is>
          <t>3</t>
        </is>
      </c>
      <c r="BF94" s="2" t="inlineStr">
        <is>
          <t/>
        </is>
      </c>
      <c r="BG94" t="inlineStr">
        <is>
          <t>documento rilasciato dalle autorità di omologazione competenti o, se del caso, dai costruttori, che consente di correggere i valori utilizzati per determinare le prestazioni dei costruttori nel conseguimento dei rispettivi obiettivi qualora siano riscontrati errori nella documentazione di omologazione o nei certificati di conformità e qualora non sia possibile correggere la documentazione di omologazione o i certificati di conformità già rilasciati</t>
        </is>
      </c>
      <c r="BH94" s="2" t="inlineStr">
        <is>
          <t>taisymų ataskaita</t>
        </is>
      </c>
      <c r="BI94" s="2" t="inlineStr">
        <is>
          <t>3</t>
        </is>
      </c>
      <c r="BJ94" s="2" t="inlineStr">
        <is>
          <t/>
        </is>
      </c>
      <c r="BK94" t="inlineStr">
        <is>
          <t>dokumentas, kuriuo vadovaujantis galima ištaisyti vertes, naudojamas vertinant, kaip gamintojams sekasi laikytis normų, atitinkamų tipo patvirtinimo institucijų arba gamintojų paskelbiamas tuo atveju, kai negalima ištaisyti jau išduotų tipo patvirtinimo dokumentų arba atitikties liudijimų</t>
        </is>
      </c>
      <c r="BL94" s="2" t="inlineStr">
        <is>
          <t>paziņojums par labošanu</t>
        </is>
      </c>
      <c r="BM94" s="2" t="inlineStr">
        <is>
          <t>2</t>
        </is>
      </c>
      <c r="BN94" s="2" t="inlineStr">
        <is>
          <t/>
        </is>
      </c>
      <c r="BO94" t="inlineStr">
        <is>
          <t>dokuments, pamatojoties uz kuru var labot vērtības, ko izmanto, lai noteiktu, kā ražotājiem sokas ar savu mērķrādītāju sasniegšanu</t>
        </is>
      </c>
      <c r="BP94" s="2" t="inlineStr">
        <is>
          <t>dikjarazzjoni ta' korrezzjoni</t>
        </is>
      </c>
      <c r="BQ94" s="2" t="inlineStr">
        <is>
          <t>3</t>
        </is>
      </c>
      <c r="BR94" s="2" t="inlineStr">
        <is>
          <t/>
        </is>
      </c>
      <c r="BS94" t="inlineStr">
        <is>
          <t>dokument maħruġ minn awtoritajiet ta' approvazzjoni tat-tip jew manifatturi ta' vetturi, li abbażi tiegħu d-data dwar il-miri tal-emissjonijiet speċifiċi tal-manifatturi tkun tista' tiġi kkoreġuta meta jiġu identifikati żbalji fid-dokumentazzjoni tal-approvazzjoni tat-tip u fiċ-ċertifikati tal-konformità tal-vetturi u meta jista' ma jkunx possibbli li jiġu kkoreġuti d-dokumentazzjoni dwar l-approvazzjoni tat-tip jew iċ-ċertifikati tal-konformità li jkunu diġà nħarġu</t>
        </is>
      </c>
      <c r="BT94" t="inlineStr">
        <is>
          <t/>
        </is>
      </c>
      <c r="BU94" t="inlineStr">
        <is>
          <t/>
        </is>
      </c>
      <c r="BV94" t="inlineStr">
        <is>
          <t/>
        </is>
      </c>
      <c r="BW94" t="inlineStr">
        <is>
          <t/>
        </is>
      </c>
      <c r="BX94" t="inlineStr">
        <is>
          <t/>
        </is>
      </c>
      <c r="BY94" t="inlineStr">
        <is>
          <t/>
        </is>
      </c>
      <c r="BZ94" t="inlineStr">
        <is>
          <t/>
        </is>
      </c>
      <c r="CA94" t="inlineStr">
        <is>
          <t/>
        </is>
      </c>
      <c r="CB94" s="2" t="inlineStr">
        <is>
          <t>declaração retificativa</t>
        </is>
      </c>
      <c r="CC94" s="2" t="inlineStr">
        <is>
          <t>3</t>
        </is>
      </c>
      <c r="CD94" s="2" t="inlineStr">
        <is>
          <t/>
        </is>
      </c>
      <c r="CE94" t="inlineStr">
        <is>
          <t>Documento emitido por autoridades/entidades homologadoras ou fabricantes de veículos com base no qual a Comissão Europeia pode corrigir os valores utilizados para determinar o desempenho dos fabricantes no cumprimento dos seus objetivos de emissões específicas se forem identificados erros nos dados na documentação de homologação e nos certificados de conformidade dos veículos e se não for possível corrigir a documentação de homologação ou os certificados de conformidade já emitidos.</t>
        </is>
      </c>
      <c r="CF94" t="inlineStr">
        <is>
          <t/>
        </is>
      </c>
      <c r="CG94" t="inlineStr">
        <is>
          <t/>
        </is>
      </c>
      <c r="CH94" t="inlineStr">
        <is>
          <t/>
        </is>
      </c>
      <c r="CI94" t="inlineStr">
        <is>
          <t/>
        </is>
      </c>
      <c r="CJ94" t="inlineStr">
        <is>
          <t/>
        </is>
      </c>
      <c r="CK94" t="inlineStr">
        <is>
          <t/>
        </is>
      </c>
      <c r="CL94" t="inlineStr">
        <is>
          <t/>
        </is>
      </c>
      <c r="CM94" t="inlineStr">
        <is>
          <t/>
        </is>
      </c>
      <c r="CN94" s="2" t="inlineStr">
        <is>
          <t>izjava o popravku</t>
        </is>
      </c>
      <c r="CO94" s="2" t="inlineStr">
        <is>
          <t>3</t>
        </is>
      </c>
      <c r="CP94" s="2" t="inlineStr">
        <is>
          <t/>
        </is>
      </c>
      <c r="CQ94" t="inlineStr">
        <is>
          <t>dokument, ki ga izda homologacijski organ ali proizvajalec, na podlagi katerega je mogoče popraviti vrednosti, uporabljene za določanje učinkovitosti proizvajalca pri doseganju njegovih ciljev, če so bile ugotovljene napake in na podlagi homologacijske zakonodaje ni mogoče popraviti homologacijske dokumentacije ali že izdanih certifikatov o skladnosti</t>
        </is>
      </c>
      <c r="CR94" s="2" t="inlineStr">
        <is>
          <t>korrigeringsmeddelande</t>
        </is>
      </c>
      <c r="CS94" s="2" t="inlineStr">
        <is>
          <t>3</t>
        </is>
      </c>
      <c r="CT94" s="2" t="inlineStr">
        <is>
          <t/>
        </is>
      </c>
      <c r="CU94" t="inlineStr">
        <is>
          <t>dokument som utfärdas av typgodkännandemyndigheterna eller fordonstillverkarna och som kan ligga till grund för en korrigering av de värden som används för att fastställa tillverkarnas resultat i fråga om att uppnå sina specifika utsläppsmål när fel upptäcks i typgodkännandedokumentationen och i intygen om överensstämmelse för fordonen och när det kanske inte är möjligt att korrigera typgodkännandedokumentationen eller de intyg om överensstämmelse som redan utfärdats</t>
        </is>
      </c>
    </row>
    <row r="95">
      <c r="A95" s="1" t="str">
        <f>HYPERLINK("https://iate.europa.eu/entry/result/3627859/all", "3627859")</f>
        <v>3627859</v>
      </c>
      <c r="B95" t="inlineStr">
        <is>
          <t>TRANSPORT;ENVIRONMENT</t>
        </is>
      </c>
      <c r="C95" t="inlineStr">
        <is>
          <t>TRANSPORT|transport policy|transport regulations;ENVIRONMENT|environmental policy|climate change policy|reduction of gas emissions</t>
        </is>
      </c>
      <c r="D95" s="2" t="inlineStr">
        <is>
          <t>коефициент за нулеви и ниски емисии|
ZLEV коефициент</t>
        </is>
      </c>
      <c r="E95" s="2" t="inlineStr">
        <is>
          <t>3|
3</t>
        </is>
      </c>
      <c r="F95" s="2" t="inlineStr">
        <is>
          <t xml:space="preserve">|
</t>
        </is>
      </c>
      <c r="G95" t="inlineStr">
        <is>
          <t/>
        </is>
      </c>
      <c r="H95" s="2" t="inlineStr">
        <is>
          <t>faktor pro nulové a nízké emise (ZLEV)|
faktor ZLEV</t>
        </is>
      </c>
      <c r="I95" s="2" t="inlineStr">
        <is>
          <t>3|
2</t>
        </is>
      </c>
      <c r="J95" s="2" t="inlineStr">
        <is>
          <t xml:space="preserve">|
</t>
        </is>
      </c>
      <c r="K95" t="inlineStr">
        <is>
          <t>vzorec, který při výpočtu celkových emisí vozového parku výrobce v daném roce zohledňuje procento &lt;a href="https://iate.europa.eu/entry/result/3578763/all" target="_blank"&gt;vozidel s nulovými nebo nízkými emisemi (ZLEV)&lt;/a&gt;.</t>
        </is>
      </c>
      <c r="L95" s="2" t="inlineStr">
        <is>
          <t>ZLEV-faktor</t>
        </is>
      </c>
      <c r="M95" s="2" t="inlineStr">
        <is>
          <t>3</t>
        </is>
      </c>
      <c r="N95" s="2" t="inlineStr">
        <is>
          <t/>
        </is>
      </c>
      <c r="O95" t="inlineStr">
        <is>
          <t>værdi, der ganges med det gennemsnitlige specifikke emissionsmål for &lt;a href="https://iate.europa.eu/entry/result/3578763/da" target="_blank"&gt;nul- og lavemissionskøretøjer&lt;/a&gt; i en fabrikants flåde</t>
        </is>
      </c>
      <c r="P95" s="2" t="inlineStr">
        <is>
          <t>ZLEV-Faktor</t>
        </is>
      </c>
      <c r="Q95" s="2" t="inlineStr">
        <is>
          <t>3</t>
        </is>
      </c>
      <c r="R95" s="2" t="inlineStr">
        <is>
          <t/>
        </is>
      </c>
      <c r="S95" t="inlineStr">
        <is>
          <t>Wert, der Hersteller
begünstigt, die mehr ZLEVs als einen bestimmten Schwellenwert verkaufen, indem
ihre spezifischen Emissionsziele noch weiter erleichtert werden</t>
        </is>
      </c>
      <c r="T95" s="2" t="inlineStr">
        <is>
          <t>συντελεστής ZLEV|
συντελεστής των οχημάτων μηδενικών και χαμηλών εκπομπών</t>
        </is>
      </c>
      <c r="U95" s="2" t="inlineStr">
        <is>
          <t>3|
3</t>
        </is>
      </c>
      <c r="V95" s="2" t="inlineStr">
        <is>
          <t xml:space="preserve">|
</t>
        </is>
      </c>
      <c r="W95" t="inlineStr">
        <is>
          <t/>
        </is>
      </c>
      <c r="X95" s="2" t="inlineStr">
        <is>
          <t>ZLEV factor</t>
        </is>
      </c>
      <c r="Y95" s="2" t="inlineStr">
        <is>
          <t>3</t>
        </is>
      </c>
      <c r="Z95" s="2" t="inlineStr">
        <is>
          <t/>
        </is>
      </c>
      <c r="AA95" t="inlineStr">
        <is>
          <t>value
which multiplies the average specific CO&lt;sub&gt;2&lt;/sub&gt; emission target of &lt;a href="https://iate.europa.eu/entry/result/3578763/en" target="_blank"&gt;zero- and low-emission vehicle (ZLEV)&lt;/a&gt; manufacturers, rewarding those who outperform their ZLEV sales benchmarks, which
gives them breathing space with their fleet emissions</t>
        </is>
      </c>
      <c r="AB95" t="inlineStr">
        <is>
          <t/>
        </is>
      </c>
      <c r="AC95" t="inlineStr">
        <is>
          <t/>
        </is>
      </c>
      <c r="AD95" t="inlineStr">
        <is>
          <t/>
        </is>
      </c>
      <c r="AE95" t="inlineStr">
        <is>
          <t/>
        </is>
      </c>
      <c r="AF95" t="inlineStr">
        <is>
          <t/>
        </is>
      </c>
      <c r="AG95" t="inlineStr">
        <is>
          <t/>
        </is>
      </c>
      <c r="AH95" t="inlineStr">
        <is>
          <t/>
        </is>
      </c>
      <c r="AI95" t="inlineStr">
        <is>
          <t/>
        </is>
      </c>
      <c r="AJ95" t="inlineStr">
        <is>
          <t/>
        </is>
      </c>
      <c r="AK95" t="inlineStr">
        <is>
          <t/>
        </is>
      </c>
      <c r="AL95" t="inlineStr">
        <is>
          <t/>
        </is>
      </c>
      <c r="AM95" t="inlineStr">
        <is>
          <t/>
        </is>
      </c>
      <c r="AN95" s="2" t="inlineStr">
        <is>
          <t>facteur ZLEV</t>
        </is>
      </c>
      <c r="AO95" s="2" t="inlineStr">
        <is>
          <t>3</t>
        </is>
      </c>
      <c r="AP95" s="2" t="inlineStr">
        <is>
          <t/>
        </is>
      </c>
      <c r="AQ95" t="inlineStr">
        <is>
          <t>formule qui prend en compte le pourcentage de véhicules à émission nulle ou à faibles émissions (&lt;a href="https://iate.europa.eu/entry/result/3578763" target="_blank"&gt;ZLEV)&lt;/a&gt; dans le calcul des émissions totales du parc d'un constructeur au cours d'une année donnée</t>
        </is>
      </c>
      <c r="AR95" t="inlineStr">
        <is>
          <t/>
        </is>
      </c>
      <c r="AS95" t="inlineStr">
        <is>
          <t/>
        </is>
      </c>
      <c r="AT95" t="inlineStr">
        <is>
          <t/>
        </is>
      </c>
      <c r="AU95" t="inlineStr">
        <is>
          <t/>
        </is>
      </c>
      <c r="AV95" t="inlineStr">
        <is>
          <t/>
        </is>
      </c>
      <c r="AW95" t="inlineStr">
        <is>
          <t/>
        </is>
      </c>
      <c r="AX95" t="inlineStr">
        <is>
          <t/>
        </is>
      </c>
      <c r="AY95" t="inlineStr">
        <is>
          <t/>
        </is>
      </c>
      <c r="AZ95" t="inlineStr">
        <is>
          <t/>
        </is>
      </c>
      <c r="BA95" t="inlineStr">
        <is>
          <t/>
        </is>
      </c>
      <c r="BB95" t="inlineStr">
        <is>
          <t/>
        </is>
      </c>
      <c r="BC95" t="inlineStr">
        <is>
          <t/>
        </is>
      </c>
      <c r="BD95" s="2" t="inlineStr">
        <is>
          <t>fattore ZLEV</t>
        </is>
      </c>
      <c r="BE95" s="2" t="inlineStr">
        <is>
          <t>3</t>
        </is>
      </c>
      <c r="BF95" s="2" t="inlineStr">
        <is>
          <t/>
        </is>
      </c>
      <c r="BG95" t="inlineStr">
        <is>
          <t>formula che tiene conto della quota di veicoli a zero e a basse emissioni nel calcolo delle emissioni totali del parco di un costruttore nel corso di un determinato anno civile</t>
        </is>
      </c>
      <c r="BH95" s="2" t="inlineStr">
        <is>
          <t>VNMTP koeficientas</t>
        </is>
      </c>
      <c r="BI95" s="2" t="inlineStr">
        <is>
          <t>3</t>
        </is>
      </c>
      <c r="BJ95" s="2" t="inlineStr">
        <is>
          <t/>
        </is>
      </c>
      <c r="BK95" t="inlineStr">
        <is>
          <t>koeficientas, kuris atspindi gamintojo parko visai netaršių ir mažataršių transporto priemonių skaičių ir išmetamo CO&lt;sub&gt;2&lt;/sub&gt; kiekį kalendoriniais metais</t>
        </is>
      </c>
      <c r="BL95" s="2" t="inlineStr">
        <is>
          <t>&lt;i&gt;ZLEV &lt;/i&gt;koeficients</t>
        </is>
      </c>
      <c r="BM95" s="2" t="inlineStr">
        <is>
          <t>3</t>
        </is>
      </c>
      <c r="BN95" s="2" t="inlineStr">
        <is>
          <t/>
        </is>
      </c>
      <c r="BO95" t="inlineStr">
        <is>
          <t>koeficients, kurā ņem vērā to bezemisiju un mazemisiju lielas noslodzes transportlīdzekļu skaitu, kas kalendārajā gadā ir ražotāja autoparkā, un to CO&lt;sub&gt;2&lt;/sub&gt; emisijas</t>
        </is>
      </c>
      <c r="BP95" s="2" t="inlineStr">
        <is>
          <t>fattur ZLEV</t>
        </is>
      </c>
      <c r="BQ95" s="2" t="inlineStr">
        <is>
          <t>3</t>
        </is>
      </c>
      <c r="BR95" s="2" t="inlineStr">
        <is>
          <t/>
        </is>
      </c>
      <c r="BS95" t="inlineStr">
        <is>
          <t>valur li jimmultiplika l-mira tal-emissjonijiet tas-CO2 speċifika medja tal-manifatturi ta' &lt;a href="https://iate.europa.eu/entry/result/3578763/mt" target="_blank"&gt;vettura b'emissjonijiet żero jew baxxi (ZLEV)&lt;/a&gt;, li jippremja lil dawk li jaqbżu l-parametri referenzjarji tagħhom għall-bejgħ ta' ZLEVs, u li b'hekk jagħtihom lok għal ċaqliq fl-emissjonijiet tal-flotot tagħhom</t>
        </is>
      </c>
      <c r="BT95" t="inlineStr">
        <is>
          <t/>
        </is>
      </c>
      <c r="BU95" t="inlineStr">
        <is>
          <t/>
        </is>
      </c>
      <c r="BV95" t="inlineStr">
        <is>
          <t/>
        </is>
      </c>
      <c r="BW95" t="inlineStr">
        <is>
          <t/>
        </is>
      </c>
      <c r="BX95" t="inlineStr">
        <is>
          <t/>
        </is>
      </c>
      <c r="BY95" t="inlineStr">
        <is>
          <t/>
        </is>
      </c>
      <c r="BZ95" t="inlineStr">
        <is>
          <t/>
        </is>
      </c>
      <c r="CA95" t="inlineStr">
        <is>
          <t/>
        </is>
      </c>
      <c r="CB95" t="inlineStr">
        <is>
          <t/>
        </is>
      </c>
      <c r="CC95" t="inlineStr">
        <is>
          <t/>
        </is>
      </c>
      <c r="CD95" t="inlineStr">
        <is>
          <t/>
        </is>
      </c>
      <c r="CE95" t="inlineStr">
        <is>
          <t/>
        </is>
      </c>
      <c r="CF95" s="2" t="inlineStr">
        <is>
          <t>factor ZLEV</t>
        </is>
      </c>
      <c r="CG95" s="2" t="inlineStr">
        <is>
          <t>3</t>
        </is>
      </c>
      <c r="CH95" s="2" t="inlineStr">
        <is>
          <t/>
        </is>
      </c>
      <c r="CI95" t="inlineStr">
        <is>
          <t>coeficient aplicat obiectivului mediu specific de emisii de CO&lt;sub&gt;2&lt;/sub&gt; stabilit pentru producătorii de vehicule &lt;a href="https://iate.europa.eu/entry/result/3578763/ro" target="_blank"&gt;ZLEV&lt;/a&gt;, astfel încât producătorii care își depășesc țintele de vânzare de vehicule ZLEV sunt recompensați și dispun de o mai mare marjă de manevră privind emisiile flotelor lor</t>
        </is>
      </c>
      <c r="CJ95" t="inlineStr">
        <is>
          <t/>
        </is>
      </c>
      <c r="CK95" t="inlineStr">
        <is>
          <t/>
        </is>
      </c>
      <c r="CL95" t="inlineStr">
        <is>
          <t/>
        </is>
      </c>
      <c r="CM95" t="inlineStr">
        <is>
          <t/>
        </is>
      </c>
      <c r="CN95" s="2" t="inlineStr">
        <is>
          <t>brezemisijski in nizkoemisijski faktor|
faktor ZLEV|
faktor brezemisijskih in nizkoemisijskih vozil</t>
        </is>
      </c>
      <c r="CO95" s="2" t="inlineStr">
        <is>
          <t>3|
3|
3</t>
        </is>
      </c>
      <c r="CP95" s="2" t="inlineStr">
        <is>
          <t xml:space="preserve">|
|
</t>
        </is>
      </c>
      <c r="CQ95" t="inlineStr">
        <is>
          <t>faktor, pri katerem se upoštevajo število in emisije CO&lt;sub&gt;2&lt;/sub&gt; iz &lt;a href="https://iate.europa.eu/entry/result/3578763/en" target="_blank"&gt;brezemisijskih in nizkoemisijskih vozil (&lt;i&gt;zero- and low-emission vehicle – ZLEV&lt;/i&gt;)&lt;/a&gt; v voznem parku proizvajalca v posameznem koledarskem letu</t>
        </is>
      </c>
      <c r="CR95" s="2" t="inlineStr">
        <is>
          <t>ZLEV-faktorn|
faktorn för utsläppsfria och utsläppssnåla fordon</t>
        </is>
      </c>
      <c r="CS95" s="2" t="inlineStr">
        <is>
          <t>3|
3</t>
        </is>
      </c>
      <c r="CT95" s="2" t="inlineStr">
        <is>
          <t xml:space="preserve">|
</t>
        </is>
      </c>
      <c r="CU95" t="inlineStr">
        <is>
          <t>faktor som används i en formel där hänsyn tas till andelen &lt;a href="https://iate.europa.eu/entry/result/3578763/sv" target="_blank"&gt;utsläppsfria och utsläppssnåla fordon&lt;/a&gt; vid beräkningen av de specifika utsläppsmålen för en tillverkares fordonspark under ett givet år</t>
        </is>
      </c>
    </row>
    <row r="96">
      <c r="A96" s="1" t="str">
        <f>HYPERLINK("https://iate.europa.eu/entry/result/3627834/all", "3627834")</f>
        <v>3627834</v>
      </c>
      <c r="B96" t="inlineStr">
        <is>
          <t>ENVIRONMENT;ENERGY</t>
        </is>
      </c>
      <c r="C96" t="inlineStr">
        <is>
          <t>ENVIRONMENT|environmental policy|climate change policy|emission trading|EU Emissions Trading Scheme;ENERGY|energy policy|energy policy|energy audit|energy efficiency</t>
        </is>
      </c>
      <c r="D96" s="2" t="inlineStr">
        <is>
          <t>сграда с най-лоши характеристики</t>
        </is>
      </c>
      <c r="E96" s="2" t="inlineStr">
        <is>
          <t>3</t>
        </is>
      </c>
      <c r="F96" s="2" t="inlineStr">
        <is>
          <t/>
        </is>
      </c>
      <c r="G96" t="inlineStr">
        <is>
          <t/>
        </is>
      </c>
      <c r="H96" s="2" t="inlineStr">
        <is>
          <t>energeticky nejnáročnější budova|
budova s nejvyšší energetickou náročností</t>
        </is>
      </c>
      <c r="I96" s="2" t="inlineStr">
        <is>
          <t>2|
3</t>
        </is>
      </c>
      <c r="J96" s="2" t="inlineStr">
        <is>
          <t xml:space="preserve">|
</t>
        </is>
      </c>
      <c r="K96" t="inlineStr">
        <is>
          <t/>
        </is>
      </c>
      <c r="L96" s="2" t="inlineStr">
        <is>
          <t>bygning med den dårligste ydeevne</t>
        </is>
      </c>
      <c r="M96" s="2" t="inlineStr">
        <is>
          <t>3</t>
        </is>
      </c>
      <c r="N96" s="2" t="inlineStr">
        <is>
          <t/>
        </is>
      </c>
      <c r="O96" t="inlineStr">
        <is>
          <t/>
        </is>
      </c>
      <c r="P96" s="2" t="inlineStr">
        <is>
          <t>Gebäude mit der schlechtesten Gesamtenergieeffizienz|
Gebäude mit der schlechtesten Energieeffizienz</t>
        </is>
      </c>
      <c r="Q96" s="2" t="inlineStr">
        <is>
          <t>3|
2</t>
        </is>
      </c>
      <c r="R96" s="2" t="inlineStr">
        <is>
          <t>preferred|
admitted</t>
        </is>
      </c>
      <c r="S96" t="inlineStr">
        <is>
          <t>Gebäude, deren Effizienzklasse im &lt;a href="https://iate.europa.eu/entry/result/3533263/de" target="_blank"&gt;Ausweis über die Gesamtenergieeffizienz &lt;/a&gt;mit G oder F angegeben ist</t>
        </is>
      </c>
      <c r="T96" s="2" t="inlineStr">
        <is>
          <t>κτίριο με τις χειρότερες επιδόσεις</t>
        </is>
      </c>
      <c r="U96" s="2" t="inlineStr">
        <is>
          <t>3</t>
        </is>
      </c>
      <c r="V96" s="2" t="inlineStr">
        <is>
          <t/>
        </is>
      </c>
      <c r="W96" t="inlineStr">
        <is>
          <t/>
        </is>
      </c>
      <c r="X96" s="2" t="inlineStr">
        <is>
          <t>worst-performing building|
worst energy performance building|
lowest energy performance building</t>
        </is>
      </c>
      <c r="Y96" s="2" t="inlineStr">
        <is>
          <t>3|
1|
1</t>
        </is>
      </c>
      <c r="Z96" s="2" t="inlineStr">
        <is>
          <t xml:space="preserve">|
|
</t>
        </is>
      </c>
      <c r="AA96" t="inlineStr">
        <is>
          <t>any building with a very low energy performance, identified
in or below a specific energy class</t>
        </is>
      </c>
      <c r="AB96" t="inlineStr">
        <is>
          <t/>
        </is>
      </c>
      <c r="AC96" t="inlineStr">
        <is>
          <t/>
        </is>
      </c>
      <c r="AD96" t="inlineStr">
        <is>
          <t/>
        </is>
      </c>
      <c r="AE96" t="inlineStr">
        <is>
          <t/>
        </is>
      </c>
      <c r="AF96" t="inlineStr">
        <is>
          <t/>
        </is>
      </c>
      <c r="AG96" t="inlineStr">
        <is>
          <t/>
        </is>
      </c>
      <c r="AH96" t="inlineStr">
        <is>
          <t/>
        </is>
      </c>
      <c r="AI96" t="inlineStr">
        <is>
          <t/>
        </is>
      </c>
      <c r="AJ96" t="inlineStr">
        <is>
          <t/>
        </is>
      </c>
      <c r="AK96" t="inlineStr">
        <is>
          <t/>
        </is>
      </c>
      <c r="AL96" t="inlineStr">
        <is>
          <t/>
        </is>
      </c>
      <c r="AM96" t="inlineStr">
        <is>
          <t/>
        </is>
      </c>
      <c r="AN96" s="2" t="inlineStr">
        <is>
          <t>bâtiment le moins performant</t>
        </is>
      </c>
      <c r="AO96" s="2" t="inlineStr">
        <is>
          <t>3</t>
        </is>
      </c>
      <c r="AP96" s="2" t="inlineStr">
        <is>
          <t/>
        </is>
      </c>
      <c r="AQ96" t="inlineStr">
        <is>
          <t>bâtiment dont la performance énergétique est inférieure aux normes minimales prescrites</t>
        </is>
      </c>
      <c r="AR96" t="inlineStr">
        <is>
          <t/>
        </is>
      </c>
      <c r="AS96" t="inlineStr">
        <is>
          <t/>
        </is>
      </c>
      <c r="AT96" t="inlineStr">
        <is>
          <t/>
        </is>
      </c>
      <c r="AU96" t="inlineStr">
        <is>
          <t/>
        </is>
      </c>
      <c r="AV96" t="inlineStr">
        <is>
          <t/>
        </is>
      </c>
      <c r="AW96" t="inlineStr">
        <is>
          <t/>
        </is>
      </c>
      <c r="AX96" t="inlineStr">
        <is>
          <t/>
        </is>
      </c>
      <c r="AY96" t="inlineStr">
        <is>
          <t/>
        </is>
      </c>
      <c r="AZ96" t="inlineStr">
        <is>
          <t/>
        </is>
      </c>
      <c r="BA96" t="inlineStr">
        <is>
          <t/>
        </is>
      </c>
      <c r="BB96" t="inlineStr">
        <is>
          <t/>
        </is>
      </c>
      <c r="BC96" t="inlineStr">
        <is>
          <t/>
        </is>
      </c>
      <c r="BD96" s="2" t="inlineStr">
        <is>
          <t>edificio con le prestazioni peggiori</t>
        </is>
      </c>
      <c r="BE96" s="2" t="inlineStr">
        <is>
          <t>3</t>
        </is>
      </c>
      <c r="BF96" s="2" t="inlineStr">
        <is>
          <t/>
        </is>
      </c>
      <c r="BG96" t="inlineStr">
        <is>
          <t>edificio le cui prestazioni energetiche sono inferiori alle norme minime previste</t>
        </is>
      </c>
      <c r="BH96" s="2" t="inlineStr">
        <is>
          <t>mažiausio energinio naudingumo pastatas</t>
        </is>
      </c>
      <c r="BI96" s="2" t="inlineStr">
        <is>
          <t>3</t>
        </is>
      </c>
      <c r="BJ96" s="2" t="inlineStr">
        <is>
          <t/>
        </is>
      </c>
      <c r="BK96" t="inlineStr">
        <is>
          <t/>
        </is>
      </c>
      <c r="BL96" s="2" t="inlineStr">
        <is>
          <t>visneefektīvākā ēka|
ēka ar viszemāko sniegumu</t>
        </is>
      </c>
      <c r="BM96" s="2" t="inlineStr">
        <is>
          <t>2|
2</t>
        </is>
      </c>
      <c r="BN96" s="2" t="inlineStr">
        <is>
          <t xml:space="preserve">|
</t>
        </is>
      </c>
      <c r="BO96" t="inlineStr">
        <is>
          <t>ēka ar ļoti zemu energosniegumu</t>
        </is>
      </c>
      <c r="BP96" s="2" t="inlineStr">
        <is>
          <t>bini bl-agħar rendiment</t>
        </is>
      </c>
      <c r="BQ96" s="2" t="inlineStr">
        <is>
          <t>3</t>
        </is>
      </c>
      <c r="BR96" s="2" t="inlineStr">
        <is>
          <t/>
        </is>
      </c>
      <c r="BS96" t="inlineStr">
        <is>
          <t>kwalunkwe bini bi prestazzjoni tal-enerġija baxxa ħafna, identifikat fi klassi tal-enerġija speċifika jew aktar baxxa</t>
        </is>
      </c>
      <c r="BT96" t="inlineStr">
        <is>
          <t/>
        </is>
      </c>
      <c r="BU96" t="inlineStr">
        <is>
          <t/>
        </is>
      </c>
      <c r="BV96" t="inlineStr">
        <is>
          <t/>
        </is>
      </c>
      <c r="BW96" t="inlineStr">
        <is>
          <t/>
        </is>
      </c>
      <c r="BX96" t="inlineStr">
        <is>
          <t/>
        </is>
      </c>
      <c r="BY96" t="inlineStr">
        <is>
          <t/>
        </is>
      </c>
      <c r="BZ96" t="inlineStr">
        <is>
          <t/>
        </is>
      </c>
      <c r="CA96" t="inlineStr">
        <is>
          <t/>
        </is>
      </c>
      <c r="CB96" s="2" t="inlineStr">
        <is>
          <t>edifício com pior desempenho</t>
        </is>
      </c>
      <c r="CC96" s="2" t="inlineStr">
        <is>
          <t>3</t>
        </is>
      </c>
      <c r="CD96" s="2" t="inlineStr">
        <is>
          <t/>
        </is>
      </c>
      <c r="CE96" t="inlineStr">
        <is>
          <t>Edifício cujo desempenho energético se insere nas classes G ou F do &lt;a href="https://iate.europa.eu/entry/result/3533263" target="_blank"&gt;certificado de desempenho energético&lt;time datetime="26.7.2022"&gt;.&lt;/time&gt;&lt;/a&gt;</t>
        </is>
      </c>
      <c r="CF96" t="inlineStr">
        <is>
          <t/>
        </is>
      </c>
      <c r="CG96" t="inlineStr">
        <is>
          <t/>
        </is>
      </c>
      <c r="CH96" t="inlineStr">
        <is>
          <t/>
        </is>
      </c>
      <c r="CI96" t="inlineStr">
        <is>
          <t/>
        </is>
      </c>
      <c r="CJ96" t="inlineStr">
        <is>
          <t/>
        </is>
      </c>
      <c r="CK96" t="inlineStr">
        <is>
          <t/>
        </is>
      </c>
      <c r="CL96" t="inlineStr">
        <is>
          <t/>
        </is>
      </c>
      <c r="CM96" t="inlineStr">
        <is>
          <t/>
        </is>
      </c>
      <c r="CN96" s="2" t="inlineStr">
        <is>
          <t>energijsko najmanj učinkovita stavba|
stavba z najslabšimi rezultati</t>
        </is>
      </c>
      <c r="CO96" s="2" t="inlineStr">
        <is>
          <t>3|
2</t>
        </is>
      </c>
      <c r="CP96" s="2" t="inlineStr">
        <is>
          <t xml:space="preserve">|
</t>
        </is>
      </c>
      <c r="CQ96" t="inlineStr">
        <is>
          <t/>
        </is>
      </c>
      <c r="CR96" s="2" t="inlineStr">
        <is>
          <t>byggnad med sämst prestanda|
byggnad med sämst energiprestanda|
byggnad som har sämst prestanda|
byggnad som har sämst energiprestanda</t>
        </is>
      </c>
      <c r="CS96" s="2" t="inlineStr">
        <is>
          <t>3|
3|
3|
3</t>
        </is>
      </c>
      <c r="CT96" s="2" t="inlineStr">
        <is>
          <t xml:space="preserve">|
|
|
</t>
        </is>
      </c>
      <c r="CU96" t="inlineStr">
        <is>
          <t>byggnad med mycket låg energiprestanda som tillhör energiklass F eller G enligt klassificeringen i direktivet om byggnaders energiprestanda</t>
        </is>
      </c>
    </row>
    <row r="97">
      <c r="A97" s="1" t="str">
        <f>HYPERLINK("https://iate.europa.eu/entry/result/916251/all", "916251")</f>
        <v>916251</v>
      </c>
      <c r="B97" t="inlineStr">
        <is>
          <t>ENERGY;ENVIRONMENT</t>
        </is>
      </c>
      <c r="C97" t="inlineStr">
        <is>
          <t>ENERGY|energy policy|energy policy|energy audit|energy consumption;ENVIRONMENT;ENERGY|energy policy|energy policy|energy audit|energy efficiency</t>
        </is>
      </c>
      <c r="D97" s="2" t="inlineStr">
        <is>
          <t>ефективност при крайното потребление на енергия|
енергийна ефективност при потреблението|
енергийна ефективност при потреблението на енергия</t>
        </is>
      </c>
      <c r="E97" s="2" t="inlineStr">
        <is>
          <t>3|
3|
3</t>
        </is>
      </c>
      <c r="F97" s="2" t="inlineStr">
        <is>
          <t xml:space="preserve">|
|
</t>
        </is>
      </c>
      <c r="G97" t="inlineStr">
        <is>
          <t/>
        </is>
      </c>
      <c r="H97" s="2" t="inlineStr">
        <is>
          <t>energetická účinnost u konečného uživatele|
energetická účinnost na straně poptávky</t>
        </is>
      </c>
      <c r="I97" s="2" t="inlineStr">
        <is>
          <t>3|
3</t>
        </is>
      </c>
      <c r="J97" s="2" t="inlineStr">
        <is>
          <t xml:space="preserve">|
</t>
        </is>
      </c>
      <c r="K97" t="inlineStr">
        <is>
          <t/>
        </is>
      </c>
      <c r="L97" s="2" t="inlineStr">
        <is>
          <t>energieffektivitet på efterspørgselssiden|
energieffektivitet i slutanvendelserne</t>
        </is>
      </c>
      <c r="M97" s="2" t="inlineStr">
        <is>
          <t>3|
4</t>
        </is>
      </c>
      <c r="N97" s="2" t="inlineStr">
        <is>
          <t xml:space="preserve">|
</t>
        </is>
      </c>
      <c r="O97" t="inlineStr">
        <is>
          <t>reduktion af energiforbruget der, hvor energien bruges (typisk hos forbrugeren, f.eks. på fabrikker, kontorer eller i hjemmet), og energiforbruget til ikkebygningsrelateret anvendelse (f.eks. gadebelysning eller inden for landbruget)</t>
        </is>
      </c>
      <c r="P97" s="2" t="inlineStr">
        <is>
          <t>nachfrageseitigen Energieeffizienz|
Endenergieeffizienz</t>
        </is>
      </c>
      <c r="Q97" s="2" t="inlineStr">
        <is>
          <t>3|
3</t>
        </is>
      </c>
      <c r="R97" s="2" t="inlineStr">
        <is>
          <t xml:space="preserve">|
</t>
        </is>
      </c>
      <c r="S97" t="inlineStr">
        <is>
          <t>das Verhältnis der von Industrie, Haushalt, Gewerbe und Dienstleistungen (= Endenergieverbraucher) in einer Volkswirtschaft eingesetzten Energie zur Erreichung eines festgelegten Nutzens unter dem Aspekt der Optimierung bzw. Verringerung des Energieverbrauchs</t>
        </is>
      </c>
      <c r="T97" s="2" t="inlineStr">
        <is>
          <t>ενεργειακή απόδοση κατά την τελική χρήση</t>
        </is>
      </c>
      <c r="U97" s="2" t="inlineStr">
        <is>
          <t>3</t>
        </is>
      </c>
      <c r="V97" s="2" t="inlineStr">
        <is>
          <t/>
        </is>
      </c>
      <c r="W97" t="inlineStr">
        <is>
          <t/>
        </is>
      </c>
      <c r="X97" s="2" t="inlineStr">
        <is>
          <t>demand-side energy efficiency|
energy end use efficiency</t>
        </is>
      </c>
      <c r="Y97" s="2" t="inlineStr">
        <is>
          <t>3|
3</t>
        </is>
      </c>
      <c r="Z97" s="2" t="inlineStr">
        <is>
          <t xml:space="preserve">|
</t>
        </is>
      </c>
      <c r="AA97" t="inlineStr">
        <is>
          <t>reduction of energy consumption at the
point where the energy is used (typically at consumers’ facilities, such as
factories, home or office buildings) and energy consumption for non-facility-related uses such as
street lighting or agricultural pumping</t>
        </is>
      </c>
      <c r="AB97" t="inlineStr">
        <is>
          <t/>
        </is>
      </c>
      <c r="AC97" t="inlineStr">
        <is>
          <t/>
        </is>
      </c>
      <c r="AD97" t="inlineStr">
        <is>
          <t/>
        </is>
      </c>
      <c r="AE97" t="inlineStr">
        <is>
          <t/>
        </is>
      </c>
      <c r="AF97" t="inlineStr">
        <is>
          <t/>
        </is>
      </c>
      <c r="AG97" t="inlineStr">
        <is>
          <t/>
        </is>
      </c>
      <c r="AH97" t="inlineStr">
        <is>
          <t/>
        </is>
      </c>
      <c r="AI97" t="inlineStr">
        <is>
          <t/>
        </is>
      </c>
      <c r="AJ97" s="2" t="inlineStr">
        <is>
          <t>energian loppukäytön tehokkuus</t>
        </is>
      </c>
      <c r="AK97" s="2" t="inlineStr">
        <is>
          <t>3</t>
        </is>
      </c>
      <c r="AL97" s="2" t="inlineStr">
        <is>
          <t/>
        </is>
      </c>
      <c r="AM97" t="inlineStr">
        <is>
          <t/>
        </is>
      </c>
      <c r="AN97" s="2" t="inlineStr">
        <is>
          <t>efficacité énergétique du côté de la demande|
efficacité énergétique au stade de l'utilisation finale</t>
        </is>
      </c>
      <c r="AO97" s="2" t="inlineStr">
        <is>
          <t>3|
3</t>
        </is>
      </c>
      <c r="AP97" s="2" t="inlineStr">
        <is>
          <t xml:space="preserve">|
</t>
        </is>
      </c>
      <c r="AQ97" t="inlineStr">
        <is>
          <t>utilisation plus efficace de l'énergie par les utilisateurs finaux (ménages, entreprises publiques et privées) grâce une optimisation de la consommation et à des processus plus performants</t>
        </is>
      </c>
      <c r="AR97" t="inlineStr">
        <is>
          <t/>
        </is>
      </c>
      <c r="AS97" t="inlineStr">
        <is>
          <t/>
        </is>
      </c>
      <c r="AT97" t="inlineStr">
        <is>
          <t/>
        </is>
      </c>
      <c r="AU97" t="inlineStr">
        <is>
          <t/>
        </is>
      </c>
      <c r="AV97" t="inlineStr">
        <is>
          <t/>
        </is>
      </c>
      <c r="AW97" t="inlineStr">
        <is>
          <t/>
        </is>
      </c>
      <c r="AX97" t="inlineStr">
        <is>
          <t/>
        </is>
      </c>
      <c r="AY97" t="inlineStr">
        <is>
          <t/>
        </is>
      </c>
      <c r="AZ97" t="inlineStr">
        <is>
          <t/>
        </is>
      </c>
      <c r="BA97" t="inlineStr">
        <is>
          <t/>
        </is>
      </c>
      <c r="BB97" t="inlineStr">
        <is>
          <t/>
        </is>
      </c>
      <c r="BC97" t="inlineStr">
        <is>
          <t/>
        </is>
      </c>
      <c r="BD97" s="2" t="inlineStr">
        <is>
          <t>efficienza degli usi finali dell'energia|
efficienza energetica sul versante della domanda</t>
        </is>
      </c>
      <c r="BE97" s="2" t="inlineStr">
        <is>
          <t>3|
3</t>
        </is>
      </c>
      <c r="BF97" s="2" t="inlineStr">
        <is>
          <t xml:space="preserve">|
</t>
        </is>
      </c>
      <c r="BG97" t="inlineStr">
        <is>
          <t>uso più efficiente dell'energia da parte degli utenti finali (abitazioni, imprese pubbliche e private) grazie all'ottimizzazione dei consumi e al miglioramento delle prestazioni energetiche</t>
        </is>
      </c>
      <c r="BH97" s="2" t="inlineStr">
        <is>
          <t>energijos galutinio vartojimo efektyvumas|
su paklausa susijęs energijos vartojimo efektyvumas</t>
        </is>
      </c>
      <c r="BI97" s="2" t="inlineStr">
        <is>
          <t>3|
3</t>
        </is>
      </c>
      <c r="BJ97" s="2" t="inlineStr">
        <is>
          <t xml:space="preserve">|
</t>
        </is>
      </c>
      <c r="BK97" t="inlineStr">
        <is>
          <t>efektyvesnis energijos vartojimas galutinio jos vartojimo vietose (namų ūkiuose, įmonėse), užtikrinamas optimizuojant vartojimą ir taikant efektyvesnius procesus</t>
        </is>
      </c>
      <c r="BL97" s="2" t="inlineStr">
        <is>
          <t>energoefektivitāte pieprasījuma pusē|
galapatēriņa energoefektivitāte</t>
        </is>
      </c>
      <c r="BM97" s="2" t="inlineStr">
        <is>
          <t>2|
3</t>
        </is>
      </c>
      <c r="BN97" s="2" t="inlineStr">
        <is>
          <t xml:space="preserve">|
</t>
        </is>
      </c>
      <c r="BO97" t="inlineStr">
        <is>
          <t>enerģijas patēriņa samazināšana tās izmantošanas punktā (parasti patērētāju objektos, piemēram, ražotnēs, mājokļos vai birojos) un gadījumos, kad enerģiju patērē tādiem nolūkiem kā ielu apgaismojums vai ūdens sūknēšana lauksaimniecības vajadzībām</t>
        </is>
      </c>
      <c r="BP97" s="2" t="inlineStr">
        <is>
          <t>effiċjenza fl-użu aħħari tal-enerġija|
effiċjenza enerġetika min-naħa tad-domanda</t>
        </is>
      </c>
      <c r="BQ97" s="2" t="inlineStr">
        <is>
          <t>3|
3</t>
        </is>
      </c>
      <c r="BR97" s="2" t="inlineStr">
        <is>
          <t xml:space="preserve">|
</t>
        </is>
      </c>
      <c r="BS97" t="inlineStr">
        <is>
          <t>użu aktar effiċjenti tal-enerġija mill-utenti finali (id-djar, il-kumanniji pubbliċi u privati) permezz ta' ottimizzazzjoni tal-konsum u ta' proċess aktar effikaċi</t>
        </is>
      </c>
      <c r="BT97" t="inlineStr">
        <is>
          <t/>
        </is>
      </c>
      <c r="BU97" t="inlineStr">
        <is>
          <t/>
        </is>
      </c>
      <c r="BV97" t="inlineStr">
        <is>
          <t/>
        </is>
      </c>
      <c r="BW97" t="inlineStr">
        <is>
          <t/>
        </is>
      </c>
      <c r="BX97" s="2" t="inlineStr">
        <is>
          <t>efektywne końcowe wykorzystanie energii|
efektywność energetyczna po stronie popytu</t>
        </is>
      </c>
      <c r="BY97" s="2" t="inlineStr">
        <is>
          <t>3|
3</t>
        </is>
      </c>
      <c r="BZ97" s="2" t="inlineStr">
        <is>
          <t xml:space="preserve">|
</t>
        </is>
      </c>
      <c r="CA97" t="inlineStr">
        <is>
          <t/>
        </is>
      </c>
      <c r="CB97" s="2" t="inlineStr">
        <is>
          <t>eficiência na utilização final da energia|
eficiência energética no lado da procura|
eficiência energética na utilização final</t>
        </is>
      </c>
      <c r="CC97" s="2" t="inlineStr">
        <is>
          <t>3|
3|
3</t>
        </is>
      </c>
      <c r="CD97" s="2" t="inlineStr">
        <is>
          <t xml:space="preserve">|
|
</t>
        </is>
      </c>
      <c r="CE97" t="inlineStr">
        <is>
          <t>Utilização mais eficiente da energia por parte dos utilizadores finais (habitação, indústria, etc.) e redução do consumo energético em utilizações não relacionadas com os edifícios, como a iluminação pública ou a irrigação agrícola.</t>
        </is>
      </c>
      <c r="CF97" t="inlineStr">
        <is>
          <t/>
        </is>
      </c>
      <c r="CG97" t="inlineStr">
        <is>
          <t/>
        </is>
      </c>
      <c r="CH97" t="inlineStr">
        <is>
          <t/>
        </is>
      </c>
      <c r="CI97" t="inlineStr">
        <is>
          <t/>
        </is>
      </c>
      <c r="CJ97" t="inlineStr">
        <is>
          <t/>
        </is>
      </c>
      <c r="CK97" t="inlineStr">
        <is>
          <t/>
        </is>
      </c>
      <c r="CL97" t="inlineStr">
        <is>
          <t/>
        </is>
      </c>
      <c r="CM97" t="inlineStr">
        <is>
          <t/>
        </is>
      </c>
      <c r="CN97" s="2" t="inlineStr">
        <is>
          <t>učinkovitost rabe končne energije|
energetska učinkovitost na strani povpraševanja</t>
        </is>
      </c>
      <c r="CO97" s="2" t="inlineStr">
        <is>
          <t>3|
3</t>
        </is>
      </c>
      <c r="CP97" s="2" t="inlineStr">
        <is>
          <t xml:space="preserve">|
</t>
        </is>
      </c>
      <c r="CQ97" t="inlineStr">
        <is>
          <t/>
        </is>
      </c>
      <c r="CR97" s="2" t="inlineStr">
        <is>
          <t>effektiv slutanvändning av energi|
energieffektivitet på efterfrågesidan</t>
        </is>
      </c>
      <c r="CS97" s="2" t="inlineStr">
        <is>
          <t>3|
3</t>
        </is>
      </c>
      <c r="CT97" s="2" t="inlineStr">
        <is>
          <t xml:space="preserve">|
</t>
        </is>
      </c>
      <c r="CU97" t="inlineStr">
        <is>
          <t>effektiv energianvändning från slutanvändarnas (hushåll, offentliga och privata företag) sida tack vare optimerad energiförbrukning och processer med bättre prestanda</t>
        </is>
      </c>
    </row>
    <row r="98">
      <c r="A98" s="1" t="str">
        <f>HYPERLINK("https://iate.europa.eu/entry/result/3627783/all", "3627783")</f>
        <v>3627783</v>
      </c>
      <c r="B98" t="inlineStr">
        <is>
          <t>TRANSPORT;INDUSTRY;ENVIRONMENT</t>
        </is>
      </c>
      <c r="C98" t="inlineStr">
        <is>
          <t>TRANSPORT|land transport|land transport|road transport;INDUSTRY|mechanical engineering|mechanical engineering|motor vehicle industry;ENVIRONMENT</t>
        </is>
      </c>
      <c r="D98" s="2" t="inlineStr">
        <is>
          <t>верига за създаване на стойност в автомобилната промишленост|
верига за създаване на стойност в автомобилостроенето</t>
        </is>
      </c>
      <c r="E98" s="2" t="inlineStr">
        <is>
          <t>3|
3</t>
        </is>
      </c>
      <c r="F98" s="2" t="inlineStr">
        <is>
          <t xml:space="preserve">|
</t>
        </is>
      </c>
      <c r="G98" t="inlineStr">
        <is>
          <t>съвкупността от дейности в автомобилната промишленост, които се състоят в производството на междинни стоки и предоставянето на услуги, технологии и капитал за целите на производството на крайния продукт (автомобили) в друга държава</t>
        </is>
      </c>
      <c r="H98" s="2" t="inlineStr">
        <is>
          <t>hodnotový řetězec automobilového průmyslu</t>
        </is>
      </c>
      <c r="I98" s="2" t="inlineStr">
        <is>
          <t>3</t>
        </is>
      </c>
      <c r="J98" s="2" t="inlineStr">
        <is>
          <t/>
        </is>
      </c>
      <c r="K98" t="inlineStr">
        <is>
          <t/>
        </is>
      </c>
      <c r="L98" s="2" t="inlineStr">
        <is>
          <t>bilindustriens værdikæde</t>
        </is>
      </c>
      <c r="M98" s="2" t="inlineStr">
        <is>
          <t>3</t>
        </is>
      </c>
      <c r="N98" s="2" t="inlineStr">
        <is>
          <t/>
        </is>
      </c>
      <c r="O98" t="inlineStr">
        <is>
          <t>omfatter den værdi, der akkumuleres gennem hele bilindustrien, bl.a. design, fremstilling, salg og logistik af personbiler og lette erhvervskøretøjer og dele hertil (reservedele, motor, gearkasse, karrosseri, elektronik m.v.</t>
        </is>
      </c>
      <c r="P98" s="2" t="inlineStr">
        <is>
          <t>Wertschöpfungskette der Automobilbranche</t>
        </is>
      </c>
      <c r="Q98" s="2" t="inlineStr">
        <is>
          <t>3</t>
        </is>
      </c>
      <c r="R98" s="2" t="inlineStr">
        <is>
          <t/>
        </is>
      </c>
      <c r="S98" t="inlineStr">
        <is>
          <t>gesamte
Wertschöpfung in Verbindung mit der Herstellung und dem Absatz von Automobilen</t>
        </is>
      </c>
      <c r="T98" s="2" t="inlineStr">
        <is>
          <t>αξιακή αλυσίδα της αυτοκινητοβιομηχανίας</t>
        </is>
      </c>
      <c r="U98" s="2" t="inlineStr">
        <is>
          <t>3</t>
        </is>
      </c>
      <c r="V98" s="2" t="inlineStr">
        <is>
          <t/>
        </is>
      </c>
      <c r="W98" t="inlineStr">
        <is>
          <t/>
        </is>
      </c>
      <c r="X98" s="2" t="inlineStr">
        <is>
          <t>automotive value chain</t>
        </is>
      </c>
      <c r="Y98" s="2" t="inlineStr">
        <is>
          <t>3</t>
        </is>
      </c>
      <c r="Z98" s="2" t="inlineStr">
        <is>
          <t/>
        </is>
      </c>
      <c r="AA98" t="inlineStr">
        <is>
          <t>accumulated value produced by companies that sell components, materials and light vehicles to consumers, businesses and governments each year [...], and the services and after-sale products purchased each year by individuals and businesses to maintain and operate light vehicles</t>
        </is>
      </c>
      <c r="AB98" t="inlineStr">
        <is>
          <t/>
        </is>
      </c>
      <c r="AC98" t="inlineStr">
        <is>
          <t/>
        </is>
      </c>
      <c r="AD98" t="inlineStr">
        <is>
          <t/>
        </is>
      </c>
      <c r="AE98" t="inlineStr">
        <is>
          <t/>
        </is>
      </c>
      <c r="AF98" t="inlineStr">
        <is>
          <t/>
        </is>
      </c>
      <c r="AG98" t="inlineStr">
        <is>
          <t/>
        </is>
      </c>
      <c r="AH98" t="inlineStr">
        <is>
          <t/>
        </is>
      </c>
      <c r="AI98" t="inlineStr">
        <is>
          <t/>
        </is>
      </c>
      <c r="AJ98" t="inlineStr">
        <is>
          <t/>
        </is>
      </c>
      <c r="AK98" t="inlineStr">
        <is>
          <t/>
        </is>
      </c>
      <c r="AL98" t="inlineStr">
        <is>
          <t/>
        </is>
      </c>
      <c r="AM98" t="inlineStr">
        <is>
          <t/>
        </is>
      </c>
      <c r="AN98" s="2" t="inlineStr">
        <is>
          <t>chaîne de valeur automobile</t>
        </is>
      </c>
      <c r="AO98" s="2" t="inlineStr">
        <is>
          <t>3</t>
        </is>
      </c>
      <c r="AP98" s="2" t="inlineStr">
        <is>
          <t/>
        </is>
      </c>
      <c r="AQ98" t="inlineStr">
        <is>
          <t>ensemble des activités interdépendantes et créatrices de valeur qui interviennent dans l'industrie automobile</t>
        </is>
      </c>
      <c r="AR98" t="inlineStr">
        <is>
          <t/>
        </is>
      </c>
      <c r="AS98" t="inlineStr">
        <is>
          <t/>
        </is>
      </c>
      <c r="AT98" t="inlineStr">
        <is>
          <t/>
        </is>
      </c>
      <c r="AU98" t="inlineStr">
        <is>
          <t/>
        </is>
      </c>
      <c r="AV98" t="inlineStr">
        <is>
          <t/>
        </is>
      </c>
      <c r="AW98" t="inlineStr">
        <is>
          <t/>
        </is>
      </c>
      <c r="AX98" t="inlineStr">
        <is>
          <t/>
        </is>
      </c>
      <c r="AY98" t="inlineStr">
        <is>
          <t/>
        </is>
      </c>
      <c r="AZ98" t="inlineStr">
        <is>
          <t/>
        </is>
      </c>
      <c r="BA98" t="inlineStr">
        <is>
          <t/>
        </is>
      </c>
      <c r="BB98" t="inlineStr">
        <is>
          <t/>
        </is>
      </c>
      <c r="BC98" t="inlineStr">
        <is>
          <t/>
        </is>
      </c>
      <c r="BD98" s="2" t="inlineStr">
        <is>
          <t>catena del valore del settore automobilistico</t>
        </is>
      </c>
      <c r="BE98" s="2" t="inlineStr">
        <is>
          <t>3</t>
        </is>
      </c>
      <c r="BF98" s="2" t="inlineStr">
        <is>
          <t/>
        </is>
      </c>
      <c r="BG98" t="inlineStr">
        <is>
          <t>insieme di attività che intervengono nell'industria automobilistica, laddove il ruolo centrale è svolto dalle case automobilistiche 
(OEM) e da poche imprese specializzate le quali, oltre a produrre alcuni componenti 
originali e assemblare il prodotto finale, hanno il controllo della attività a maggior valore 
aggiunto, come il design o la progettazione dei veicoli (attività a monte del processo 
produttivo) e il marketing (attività a valle).</t>
        </is>
      </c>
      <c r="BH98" s="2" t="inlineStr">
        <is>
          <t>automobilių pramonės vertės grandinė</t>
        </is>
      </c>
      <c r="BI98" s="2" t="inlineStr">
        <is>
          <t>3</t>
        </is>
      </c>
      <c r="BJ98" s="2" t="inlineStr">
        <is>
          <t/>
        </is>
      </c>
      <c r="BK98" t="inlineStr">
        <is>
          <t/>
        </is>
      </c>
      <c r="BL98" s="2" t="inlineStr">
        <is>
          <t>autobūves vērtības ķēde</t>
        </is>
      </c>
      <c r="BM98" s="2" t="inlineStr">
        <is>
          <t>2</t>
        </is>
      </c>
      <c r="BN98" s="2" t="inlineStr">
        <is>
          <t/>
        </is>
      </c>
      <c r="BO98" t="inlineStr">
        <is>
          <t/>
        </is>
      </c>
      <c r="BP98" s="2" t="inlineStr">
        <is>
          <t>katina tal-valur tas-settur awtomobilistiku</t>
        </is>
      </c>
      <c r="BQ98" s="2" t="inlineStr">
        <is>
          <t>3</t>
        </is>
      </c>
      <c r="BR98" s="2" t="inlineStr">
        <is>
          <t/>
        </is>
      </c>
      <c r="BS98" t="inlineStr">
        <is>
          <t>valur akkumulat prodott minn kumpaniji li jbigħu komponenti, materjali u vetturi ħfief lill-konsumaturi, negozji u gvernijiet kull sena u s-servizzi u l-prodotti ta’ wara l-bejgħ mixtrija kull sena minn individwi u negozji biex iżommu u joperaw vetturi ħfief</t>
        </is>
      </c>
      <c r="BT98" t="inlineStr">
        <is>
          <t/>
        </is>
      </c>
      <c r="BU98" t="inlineStr">
        <is>
          <t/>
        </is>
      </c>
      <c r="BV98" t="inlineStr">
        <is>
          <t/>
        </is>
      </c>
      <c r="BW98" t="inlineStr">
        <is>
          <t/>
        </is>
      </c>
      <c r="BX98" t="inlineStr">
        <is>
          <t/>
        </is>
      </c>
      <c r="BY98" t="inlineStr">
        <is>
          <t/>
        </is>
      </c>
      <c r="BZ98" t="inlineStr">
        <is>
          <t/>
        </is>
      </c>
      <c r="CA98" t="inlineStr">
        <is>
          <t/>
        </is>
      </c>
      <c r="CB98" t="inlineStr">
        <is>
          <t/>
        </is>
      </c>
      <c r="CC98" t="inlineStr">
        <is>
          <t/>
        </is>
      </c>
      <c r="CD98" t="inlineStr">
        <is>
          <t/>
        </is>
      </c>
      <c r="CE98" t="inlineStr">
        <is>
          <t/>
        </is>
      </c>
      <c r="CF98" t="inlineStr">
        <is>
          <t/>
        </is>
      </c>
      <c r="CG98" t="inlineStr">
        <is>
          <t/>
        </is>
      </c>
      <c r="CH98" t="inlineStr">
        <is>
          <t/>
        </is>
      </c>
      <c r="CI98" t="inlineStr">
        <is>
          <t/>
        </is>
      </c>
      <c r="CJ98" t="inlineStr">
        <is>
          <t/>
        </is>
      </c>
      <c r="CK98" t="inlineStr">
        <is>
          <t/>
        </is>
      </c>
      <c r="CL98" t="inlineStr">
        <is>
          <t/>
        </is>
      </c>
      <c r="CM98" t="inlineStr">
        <is>
          <t/>
        </is>
      </c>
      <c r="CN98" s="2" t="inlineStr">
        <is>
          <t>avtomobilska vrednostna veriga</t>
        </is>
      </c>
      <c r="CO98" s="2" t="inlineStr">
        <is>
          <t>3</t>
        </is>
      </c>
      <c r="CP98" s="2" t="inlineStr">
        <is>
          <t/>
        </is>
      </c>
      <c r="CQ98" t="inlineStr">
        <is>
          <t/>
        </is>
      </c>
      <c r="CR98" s="2" t="inlineStr">
        <is>
          <t>bilindustrins värdekedja|
fordonsindustrins värdekedja</t>
        </is>
      </c>
      <c r="CS98" s="2" t="inlineStr">
        <is>
          <t>3|
3</t>
        </is>
      </c>
      <c r="CT98" s="2" t="inlineStr">
        <is>
          <t xml:space="preserve">|
</t>
        </is>
      </c>
      <c r="CU98" t="inlineStr">
        <is>
          <t>samtliga sammanhängande värdeskapande verksamheter i fordonsindustrin</t>
        </is>
      </c>
    </row>
    <row r="99">
      <c r="A99" s="1" t="str">
        <f>HYPERLINK("https://iate.europa.eu/entry/result/57238/all", "57238")</f>
        <v>57238</v>
      </c>
      <c r="B99" t="inlineStr">
        <is>
          <t>PRODUCTION, TECHNOLOGY AND RESEARCH;INDUSTRY;TRANSPORT</t>
        </is>
      </c>
      <c r="C99" t="inlineStr">
        <is>
          <t>PRODUCTION, TECHNOLOGY AND RESEARCH|technology and technical regulations|industrial manufacturing;INDUSTRY|mechanical engineering|mechanical engineering|motor vehicle industry;TRANSPORT|land transport|land transport</t>
        </is>
      </c>
      <c r="D99" s="2" t="inlineStr">
        <is>
          <t>производител</t>
        </is>
      </c>
      <c r="E99" s="2" t="inlineStr">
        <is>
          <t>3</t>
        </is>
      </c>
      <c r="F99" s="2" t="inlineStr">
        <is>
          <t/>
        </is>
      </c>
      <c r="G99" t="inlineStr">
        <is>
          <t>физическо или юридическо лице, което отговаря за всички аспекти на одобряването на типа на превозно средство, система, компонент или отделен технически възел или за индивидуалното одобряване на превозно средство, или за процеса на издаване на разрешение за части и оборудване, за гарантиране на съответствие на производството и за дейности, свързани с надзора на пазара по отношение на произведеното превозно средство, система, компонент, отделен технически възел, част или оборудване, независимо дали това лице участва или не участва пряко във всички етапи на проектирането и производството на това превозно средство, система, компонент или отделен технически възел</t>
        </is>
      </c>
      <c r="H99" s="2" t="inlineStr">
        <is>
          <t>výrobce vozidla|
výrobce</t>
        </is>
      </c>
      <c r="I99" s="2" t="inlineStr">
        <is>
          <t>3|
3</t>
        </is>
      </c>
      <c r="J99" s="2" t="inlineStr">
        <is>
          <t xml:space="preserve">|
</t>
        </is>
      </c>
      <c r="K99" t="inlineStr">
        <is>
          <t>fyzická nebo právnická osoba, která je odpovědná za všechna hlediska schvalování typu vozidla, systému, konstrukční části nebo samostatného technického celku či za schválení jednotlivého vozidla nebo za postup schvalování pro díly a zařízení, za zajištění shodnosti výroby a za záležitosti dozoru nad trhem ohledně dotyčného vyrobeného vozidla, systému, konstrukční části, samostatného technického celku, dílu a zařízení nezávisle na tom, zda je tato osoba přímo zapojena do všech stupňů návrhu a výroby dotyčného vozidla, systému, konstrukční části nebo samostatného technického celku, či nikoli</t>
        </is>
      </c>
      <c r="L99" s="2" t="inlineStr">
        <is>
          <t>fabrikant</t>
        </is>
      </c>
      <c r="M99" s="2" t="inlineStr">
        <is>
          <t>3</t>
        </is>
      </c>
      <c r="N99" s="2" t="inlineStr">
        <is>
          <t/>
        </is>
      </c>
      <c r="O99" t="inlineStr">
        <is>
          <t>en fysisk eller juridisk person, der er ansvarlig for alle aspekter af typegodkendelsen af et køretøj, et system, en komponent eller en separat teknisk enhed, eller for individuel godkendelse af køretøjer eller godkendelsesproceduren for dele og udstyr, for sikring af produktionens overensstemmelse og markedsovervågningsspørgsmål vedrørende køretøjet, systemet, komponenten, den separate tekniske enhed, delen eller udstyret, der er produceret, uanset om denne person er direkte involveret i alle etaper af udformningen og konstruktionen af pågældende køretøj, system, komponent eller separate tekniske enhed</t>
        </is>
      </c>
      <c r="P99" s="2" t="inlineStr">
        <is>
          <t>Hersteller|
Fahrzeughersteller</t>
        </is>
      </c>
      <c r="Q99" s="2" t="inlineStr">
        <is>
          <t>3|
3</t>
        </is>
      </c>
      <c r="R99" s="2" t="inlineStr">
        <is>
          <t xml:space="preserve">|
</t>
        </is>
      </c>
      <c r="S99" t="inlineStr">
        <is>
          <t>natürliche oder
juristische Person, die für alle Aspekte der Typgenehmigung eines Fahrzeugs,
Systems, Bauteils oder einer selbstständigen technischen Einheit oder für die
Fahrzeug-Einzelgenehmigung oder das Autorisierungsverfahren für Teile und
Ausrüstungen, für die Gewährleistung der Übereinstimmung der Produktion und für
die Angelegenheiten der Marktüberwachung im Zusammenhang mit diesem Fahrzeug,
Bauteil, dieser selbstständigen technischen Einheit, diesem Teil und dieser
Ausrüstung verantwortlich ist, und zwar unabhängig davon, ob diese Person
unmittelbar an allen Phasen der Konstruktion und des Baus des Fahrzeugs,
Systems, Bauteils oder der selbstständigen technischen Einheit beteiligt ist</t>
        </is>
      </c>
      <c r="T99" s="2" t="inlineStr">
        <is>
          <t>κατασκευαστής οχημάτων</t>
        </is>
      </c>
      <c r="U99" s="2" t="inlineStr">
        <is>
          <t>3</t>
        </is>
      </c>
      <c r="V99" s="2" t="inlineStr">
        <is>
          <t/>
        </is>
      </c>
      <c r="W99" t="inlineStr">
        <is>
          <t/>
        </is>
      </c>
      <c r="X99" s="2" t="inlineStr">
        <is>
          <t>manufacturer|
vehicle manufacturer</t>
        </is>
      </c>
      <c r="Y99" s="2" t="inlineStr">
        <is>
          <t>3|
3</t>
        </is>
      </c>
      <c r="Z99" s="2" t="inlineStr">
        <is>
          <t xml:space="preserve">|
</t>
        </is>
      </c>
      <c r="AA99" t="inlineStr">
        <is>
          <t>natural
or legal person who is responsible for all aspects of the type-approval of a
vehicle, system, component or separate technical unit, or the individual
vehicle approval, or the authorisation process for parts and equipment, for
ensuring conformity of production and for market surveillance matters regarding
that vehicle, system, component, separate technical unit, part and equipment
produced, irrespective of whether or not that person is directly involved in
all stages of the design and construction of that vehicle, system, component or
separate technical unit concerned</t>
        </is>
      </c>
      <c r="AB99" t="inlineStr">
        <is>
          <t/>
        </is>
      </c>
      <c r="AC99" t="inlineStr">
        <is>
          <t/>
        </is>
      </c>
      <c r="AD99" t="inlineStr">
        <is>
          <t/>
        </is>
      </c>
      <c r="AE99" t="inlineStr">
        <is>
          <t/>
        </is>
      </c>
      <c r="AF99" t="inlineStr">
        <is>
          <t/>
        </is>
      </c>
      <c r="AG99" t="inlineStr">
        <is>
          <t/>
        </is>
      </c>
      <c r="AH99" t="inlineStr">
        <is>
          <t/>
        </is>
      </c>
      <c r="AI99" t="inlineStr">
        <is>
          <t/>
        </is>
      </c>
      <c r="AJ99" t="inlineStr">
        <is>
          <t/>
        </is>
      </c>
      <c r="AK99" t="inlineStr">
        <is>
          <t/>
        </is>
      </c>
      <c r="AL99" t="inlineStr">
        <is>
          <t/>
        </is>
      </c>
      <c r="AM99" t="inlineStr">
        <is>
          <t/>
        </is>
      </c>
      <c r="AN99" s="2" t="inlineStr">
        <is>
          <t>constructeur</t>
        </is>
      </c>
      <c r="AO99" s="2" t="inlineStr">
        <is>
          <t>3</t>
        </is>
      </c>
      <c r="AP99" s="2" t="inlineStr">
        <is>
          <t/>
        </is>
      </c>
      <c r="AQ99" t="inlineStr">
        <is>
          <t>personne physique ou morale qui est responsable de tous les aspects de la réception par type d'un véhicule, d'un système, d'un composant ou d'une entité technique distincte, de la réception individuelle d'un véhicule ou de la procédure d'autorisation pour les pièces et équipements, de la garantie de la conformité de la production et des aspects relatifs à la surveillance du marché concernant ce véhicule, ce système, ce composant, cette entité technique distincte, cette pièce et cet équipement, que cette personne soit ou non directement associée à toutes les étapes de la conception et de la construction du véhicule, du système, du composant ou de l'entité technique distincte concerné</t>
        </is>
      </c>
      <c r="AR99" t="inlineStr">
        <is>
          <t/>
        </is>
      </c>
      <c r="AS99" t="inlineStr">
        <is>
          <t/>
        </is>
      </c>
      <c r="AT99" t="inlineStr">
        <is>
          <t/>
        </is>
      </c>
      <c r="AU99" t="inlineStr">
        <is>
          <t/>
        </is>
      </c>
      <c r="AV99" t="inlineStr">
        <is>
          <t/>
        </is>
      </c>
      <c r="AW99" t="inlineStr">
        <is>
          <t/>
        </is>
      </c>
      <c r="AX99" t="inlineStr">
        <is>
          <t/>
        </is>
      </c>
      <c r="AY99" t="inlineStr">
        <is>
          <t/>
        </is>
      </c>
      <c r="AZ99" s="2" t="inlineStr">
        <is>
          <t>gyártó</t>
        </is>
      </c>
      <c r="BA99" s="2" t="inlineStr">
        <is>
          <t>3</t>
        </is>
      </c>
      <c r="BB99" s="2" t="inlineStr">
        <is>
          <t/>
        </is>
      </c>
      <c r="BC99" t="inlineStr">
        <is>
          <t>az a természetes vagy jogi személy, aki terméket gyárt, illetve aki az adott terméket tervezteti vagy legyártatja, és a saját neve vagy védjegye alatt forgalomba hozza</t>
        </is>
      </c>
      <c r="BD99" s="2" t="inlineStr">
        <is>
          <t>costruttore</t>
        </is>
      </c>
      <c r="BE99" s="2" t="inlineStr">
        <is>
          <t>3</t>
        </is>
      </c>
      <c r="BF99" s="2" t="inlineStr">
        <is>
          <t/>
        </is>
      </c>
      <c r="BG99" t="inlineStr">
        <is>
          <t>una persona fisica o giuridica che è responsabile di tutti gli aspetti dell'omologazione di un veicolo, un sistema, un componente o un'entità tecnica indipendente o dell'omologazione individuale o della procedura di autorizzazione di parti e accessori, della garanzia di conformità della produzione e delle questioni di vigilanza del mercato concernenti i veicoli, i sistemi, i componenti, le entità tecniche indipendenti, le parti e gli accessori prodotti, indipendentemente dal fatto che tale persona sia o non sia direttamente coinvolta in tutte le fasi di progettazione e costruzione del veicolo, del sistema, del componente o dell'entità tecnica indipendente in questione</t>
        </is>
      </c>
      <c r="BH99" s="2" t="inlineStr">
        <is>
          <t>gamintojas|
transporto priemonės gamintojas</t>
        </is>
      </c>
      <c r="BI99" s="2" t="inlineStr">
        <is>
          <t>3|
3</t>
        </is>
      </c>
      <c r="BJ99" s="2" t="inlineStr">
        <is>
          <t xml:space="preserve">|
</t>
        </is>
      </c>
      <c r="BK99" t="inlineStr">
        <is>
          <t>fizinis arba juridinis asmuo, atsakingas už visus transporto priemonės, sistemos, komponento arba atskiro techninio mazgo tipo patvirtinimo, individualaus transporto priemonės patvirtinimo arba dalių ir įrangos leidimų suteikimo proceso aspektus, už gamybos atitikties užtikrinimą ir už su šia pagaminta transporto priemone, sistema, komponentu, atskiru techniniu mazgu, dalimi ir įranga susijusius rinkos priežiūros klausimus, neatsižvelgiant į tai, ar tas asmuo tiesiogiai dalyvauja visuose tos atitinkamos transporto priemonės, sistemos, komponento arba atskiro techninio mazgo projektavimo ir konstravimo etapuose</t>
        </is>
      </c>
      <c r="BL99" s="2" t="inlineStr">
        <is>
          <t>transportlīdzekļa ražotājs|
ražotājs</t>
        </is>
      </c>
      <c r="BM99" s="2" t="inlineStr">
        <is>
          <t>3|
3</t>
        </is>
      </c>
      <c r="BN99" s="2" t="inlineStr">
        <is>
          <t xml:space="preserve">|
</t>
        </is>
      </c>
      <c r="BO99" t="inlineStr">
        <is>
          <t>fiziska vai juridiska persona, kas ir atbildīga par visiem transportlīdzekļa, sistēmas, sastāvdaļas vai atsevišķas tehniskas vienības tipa apstiprināšanas vai transportlīdzekļa individuālas apstiprināšanas aspektiem, vai par detaļu un aprīkojuma atļauju piešķiršanas procesu, kā arī par ražošanas atbilstības nodrošināšanu un tirgus uzraudzības jautājumiem attiecībā uz minēto izgatavoto transportlīdzekli, sistēmu, sastāvdaļu, atsevišķu tehnisku vienību, detaļu un aprīkojumu neatkarīgi no tā, vai minētā persona ir vai nav tieši iesaistīta visos attiecīgā transportlīdzekļa, sistēmas, sastāvdaļas vai atsevišķas tehniskas vienības konstruēšanas un izgatavošanas posmos</t>
        </is>
      </c>
      <c r="BP99" s="2" t="inlineStr">
        <is>
          <t>manifattur</t>
        </is>
      </c>
      <c r="BQ99" s="2" t="inlineStr">
        <is>
          <t>3</t>
        </is>
      </c>
      <c r="BR99" s="2" t="inlineStr">
        <is>
          <t/>
        </is>
      </c>
      <c r="BS99" t="inlineStr">
        <is>
          <t>persuna fiżika jew ġuridika responsabbli għall-aspetti kollha tal-approvazzjoni tat-tip ta' vettura, sistema, komponent jew unità teknika separata, jew għall-approvazzjoni ta' vettura individwali, jew għall-proċess ta' awtorizzazzjoni għal parts u tagħmir, sabiex tkun żgurata l-konformità tal-produzzjoni u li hija responsabbli wkoll għal kwistjonijiet tas-sorveljanza tas-suq għal dawk il-vetturi, sistemi, komponenti, unitajiet tekniċi separati, parts u tagħmir immanifatturati, irrispettivament minn jekk dik il-persuna tkunx involuta direttament jew le fl-istadji kollha tad-disinn u l-kostruzzjoni tal-vettura, tas-sistema, tal-komponent jew tal-unità teknika separata kkonċernata</t>
        </is>
      </c>
      <c r="BT99" t="inlineStr">
        <is>
          <t/>
        </is>
      </c>
      <c r="BU99" t="inlineStr">
        <is>
          <t/>
        </is>
      </c>
      <c r="BV99" t="inlineStr">
        <is>
          <t/>
        </is>
      </c>
      <c r="BW99" t="inlineStr">
        <is>
          <t/>
        </is>
      </c>
      <c r="BX99" t="inlineStr">
        <is>
          <t/>
        </is>
      </c>
      <c r="BY99" t="inlineStr">
        <is>
          <t/>
        </is>
      </c>
      <c r="BZ99" t="inlineStr">
        <is>
          <t/>
        </is>
      </c>
      <c r="CA99" t="inlineStr">
        <is>
          <t/>
        </is>
      </c>
      <c r="CB99" t="inlineStr">
        <is>
          <t/>
        </is>
      </c>
      <c r="CC99" t="inlineStr">
        <is>
          <t/>
        </is>
      </c>
      <c r="CD99" t="inlineStr">
        <is>
          <t/>
        </is>
      </c>
      <c r="CE99" t="inlineStr">
        <is>
          <t/>
        </is>
      </c>
      <c r="CF99" s="2" t="inlineStr">
        <is>
          <t>producător</t>
        </is>
      </c>
      <c r="CG99" s="2" t="inlineStr">
        <is>
          <t>3</t>
        </is>
      </c>
      <c r="CH99" s="2" t="inlineStr">
        <is>
          <t/>
        </is>
      </c>
      <c r="CI99" t="inlineStr">
        <is>
          <t>persoana sau organismul responsabil în fața autorităților de omologare pentru toate aspectele procesului de omologare de tip sau de autorizare și pentru garantarea conformității producției. Această persoană sau acest organism nu trebuie neapărat să ia parte la toate etapele producției vehiculului, a sistemului, a componentei sau a unității tehnice separate care face obiectul procesului de omologare</t>
        </is>
      </c>
      <c r="CJ99" t="inlineStr">
        <is>
          <t/>
        </is>
      </c>
      <c r="CK99" t="inlineStr">
        <is>
          <t/>
        </is>
      </c>
      <c r="CL99" t="inlineStr">
        <is>
          <t/>
        </is>
      </c>
      <c r="CM99" t="inlineStr">
        <is>
          <t/>
        </is>
      </c>
      <c r="CN99" s="2" t="inlineStr">
        <is>
          <t>proizvajalec|
proizvajalec vozil</t>
        </is>
      </c>
      <c r="CO99" s="2" t="inlineStr">
        <is>
          <t>3|
3</t>
        </is>
      </c>
      <c r="CP99" s="2" t="inlineStr">
        <is>
          <t xml:space="preserve">|
</t>
        </is>
      </c>
      <c r="CQ99" t="inlineStr">
        <is>
          <t>fizična ali pravna oseba, ki je odgovorna za vse vidike homologacije vozila, sistema, sestavnega dela ali samostojne tehnične enote ali posamične odobritve vozila ali postopka pridobitve dovoljenja za dele in opremo, za zagotavljanje skladnosti proizvodnje in za zadeve tržnega nadzora v zvezi s tem proizvedenim vozilom, sistemom, sestavnim delom, samostojno tehnično enoto, delom in opremo, ne glede na to, ali je ta oseba neposredno vključena v vse stopnje zasnove in izgradnje tega vozila, sistema, sestavnega dela ali zadevne samostojne tehnične enote</t>
        </is>
      </c>
      <c r="CR99" s="2" t="inlineStr">
        <is>
          <t>fordonstillverkare|
tillverkare</t>
        </is>
      </c>
      <c r="CS99" s="2" t="inlineStr">
        <is>
          <t>3|
3</t>
        </is>
      </c>
      <c r="CT99" s="2" t="inlineStr">
        <is>
          <t xml:space="preserve">|
</t>
        </is>
      </c>
      <c r="CU99" t="inlineStr">
        <is>
          <t>fysisk eller juridisk person som är ansvarig för alla aspekter av typgodkännandet av fordon, system, komponenter eller separata tekniska enheter eller enskilda fordonsgodkännande eller godkännande av delar och utrustning, för säkerställande av produktionsöverensstämmelse och marknadskontrollfrågor med avseende på fordonet, systemet, komponenten, den separata tekniska enheten, delen eller utrustningen, oavsett om personen är eller inte är direkt involverad i alla steg i konstruktionen och tillverkningen av fordon, system, komponenter eller separata tekniska enheter</t>
        </is>
      </c>
    </row>
    <row r="100">
      <c r="A100" s="1" t="str">
        <f>HYPERLINK("https://iate.europa.eu/entry/result/160430/all", "160430")</f>
        <v>160430</v>
      </c>
      <c r="B100" t="inlineStr">
        <is>
          <t>EMPLOYMENT AND WORKING CONDITIONS</t>
        </is>
      </c>
      <c r="C100" t="inlineStr">
        <is>
          <t>EMPLOYMENT AND WORKING CONDITIONS|personnel management and staff remuneration|personnel administration|professional career|reassignment</t>
        </is>
      </c>
      <c r="D100" s="2" t="inlineStr">
        <is>
          <t>пренасочване на работници|
пренасочване на персонал</t>
        </is>
      </c>
      <c r="E100" s="2" t="inlineStr">
        <is>
          <t>3|
3</t>
        </is>
      </c>
      <c r="F100" s="2" t="inlineStr">
        <is>
          <t xml:space="preserve">|
</t>
        </is>
      </c>
      <c r="G100" t="inlineStr">
        <is>
          <t/>
        </is>
      </c>
      <c r="H100" s="2" t="inlineStr">
        <is>
          <t>reorganizace pracovníků|
přemístění pracovníků na nová pracovní místa</t>
        </is>
      </c>
      <c r="I100" s="2" t="inlineStr">
        <is>
          <t>2|
3</t>
        </is>
      </c>
      <c r="J100" s="2" t="inlineStr">
        <is>
          <t xml:space="preserve">|
</t>
        </is>
      </c>
      <c r="K100" t="inlineStr">
        <is>
          <t>přemístění pracovníka z jednoho zaměstnání nebo pozice na jinou, což může zahrnovat jiné povinnosti, jiné místo zaměstnání, jinou mzdu a/nebo jiné postavení</t>
        </is>
      </c>
      <c r="L100" s="2" t="inlineStr">
        <is>
          <t>omplacering af arbejdstagere</t>
        </is>
      </c>
      <c r="M100" s="2" t="inlineStr">
        <is>
          <t>3</t>
        </is>
      </c>
      <c r="N100" s="2" t="inlineStr">
        <is>
          <t/>
        </is>
      </c>
      <c r="O100" t="inlineStr">
        <is>
          <t>omplacering af en arbejdstager til en anden stilling, såfremt der er forhold på arbejdspladsen, der medfører, at arbejdstageren ikke har mulighed for at blive i dennes nuværende stilling hos arbejdsgiveren</t>
        </is>
      </c>
      <c r="P100" s="2" t="inlineStr">
        <is>
          <t>Wiedereingliederung von Arbeitnehmern</t>
        </is>
      </c>
      <c r="Q100" s="2" t="inlineStr">
        <is>
          <t>3</t>
        </is>
      </c>
      <c r="R100" s="2" t="inlineStr">
        <is>
          <t/>
        </is>
      </c>
      <c r="S100" t="inlineStr">
        <is>
          <t>Weiterbeschäftigung bzw. das Versetzen eines Arbeitnehmers an einen anderen Arbeitsplatz mit neuem Aufgabenfeld infolge struktureller Veränderungen</t>
        </is>
      </c>
      <c r="T100" s="2" t="inlineStr">
        <is>
          <t>αλλαγή της επαγγελματικής ειδίκευσης των εργαζομένων</t>
        </is>
      </c>
      <c r="U100" s="2" t="inlineStr">
        <is>
          <t>2</t>
        </is>
      </c>
      <c r="V100" s="2" t="inlineStr">
        <is>
          <t/>
        </is>
      </c>
      <c r="W100" t="inlineStr">
        <is>
          <t/>
        </is>
      </c>
      <c r="X100" s="2" t="inlineStr">
        <is>
          <t>staff redeployment|
redeployment of workers</t>
        </is>
      </c>
      <c r="Y100" s="2" t="inlineStr">
        <is>
          <t>3|
3</t>
        </is>
      </c>
      <c r="Z100" s="2" t="inlineStr">
        <is>
          <t xml:space="preserve">|
</t>
        </is>
      </c>
      <c r="AA100" t="inlineStr">
        <is>
          <t>moving of a worker from one job or role to another, which may involve different duties, be in a different location, have different pay and/or be of a different seniority level</t>
        </is>
      </c>
      <c r="AB100" s="2" t="inlineStr">
        <is>
          <t>reorganización de personal</t>
        </is>
      </c>
      <c r="AC100" s="2" t="inlineStr">
        <is>
          <t>2</t>
        </is>
      </c>
      <c r="AD100" s="2" t="inlineStr">
        <is>
          <t/>
        </is>
      </c>
      <c r="AE100" t="inlineStr">
        <is>
          <t/>
        </is>
      </c>
      <c r="AF100" t="inlineStr">
        <is>
          <t/>
        </is>
      </c>
      <c r="AG100" t="inlineStr">
        <is>
          <t/>
        </is>
      </c>
      <c r="AH100" t="inlineStr">
        <is>
          <t/>
        </is>
      </c>
      <c r="AI100" t="inlineStr">
        <is>
          <t/>
        </is>
      </c>
      <c r="AJ100" t="inlineStr">
        <is>
          <t/>
        </is>
      </c>
      <c r="AK100" t="inlineStr">
        <is>
          <t/>
        </is>
      </c>
      <c r="AL100" t="inlineStr">
        <is>
          <t/>
        </is>
      </c>
      <c r="AM100" t="inlineStr">
        <is>
          <t/>
        </is>
      </c>
      <c r="AN100" s="2" t="inlineStr">
        <is>
          <t>réaffectation des travailleurs|
redéploiement des travailleurs|
redéploiement</t>
        </is>
      </c>
      <c r="AO100" s="2" t="inlineStr">
        <is>
          <t>3|
3|
3</t>
        </is>
      </c>
      <c r="AP100" s="2" t="inlineStr">
        <is>
          <t xml:space="preserve">|
|
</t>
        </is>
      </c>
      <c r="AQ100" t="inlineStr">
        <is>
          <t>réaffectation des travailleurs vers un autre emploi, un autre service, une autre entreprise, un autre secteur ou une autre région</t>
        </is>
      </c>
      <c r="AR100" s="2" t="inlineStr">
        <is>
          <t>ath-imlonnú oibrithe</t>
        </is>
      </c>
      <c r="AS100" s="2" t="inlineStr">
        <is>
          <t>3</t>
        </is>
      </c>
      <c r="AT100" s="2" t="inlineStr">
        <is>
          <t/>
        </is>
      </c>
      <c r="AU100" t="inlineStr">
        <is>
          <t/>
        </is>
      </c>
      <c r="AV100" t="inlineStr">
        <is>
          <t/>
        </is>
      </c>
      <c r="AW100" t="inlineStr">
        <is>
          <t/>
        </is>
      </c>
      <c r="AX100" t="inlineStr">
        <is>
          <t/>
        </is>
      </c>
      <c r="AY100" t="inlineStr">
        <is>
          <t/>
        </is>
      </c>
      <c r="AZ100" t="inlineStr">
        <is>
          <t/>
        </is>
      </c>
      <c r="BA100" t="inlineStr">
        <is>
          <t/>
        </is>
      </c>
      <c r="BB100" t="inlineStr">
        <is>
          <t/>
        </is>
      </c>
      <c r="BC100" t="inlineStr">
        <is>
          <t/>
        </is>
      </c>
      <c r="BD100" s="2" t="inlineStr">
        <is>
          <t>ricollocamento dei lavoratori|
ricollocazione dei lavoratori|
reimpiego dei lavoratori</t>
        </is>
      </c>
      <c r="BE100" s="2" t="inlineStr">
        <is>
          <t>3|
3|
3</t>
        </is>
      </c>
      <c r="BF100" s="2" t="inlineStr">
        <is>
          <t xml:space="preserve">|
|
</t>
        </is>
      </c>
      <c r="BG100" t="inlineStr">
        <is>
          <t>spostamento di lavoratori verso altri posti di lavoro, altri servizi, altre imprese, altri settori o altre regioni</t>
        </is>
      </c>
      <c r="BH100" s="2" t="inlineStr">
        <is>
          <t>darbuotojų perkėlimas</t>
        </is>
      </c>
      <c r="BI100" s="2" t="inlineStr">
        <is>
          <t>3</t>
        </is>
      </c>
      <c r="BJ100" s="2" t="inlineStr">
        <is>
          <t/>
        </is>
      </c>
      <c r="BK100" t="inlineStr">
        <is>
          <t>darbuotojo perkėlimas iš vienos darbo vietos į kitą (tai gali būti kitos pareigos, kita fizinė vieta, gali būti mokamas kitas atlyginimas ir (arba) gali skirtis pareigų lygmuo)</t>
        </is>
      </c>
      <c r="BL100" s="2" t="inlineStr">
        <is>
          <t>darba ņēmēju pārcelšana citā darbā</t>
        </is>
      </c>
      <c r="BM100" s="2" t="inlineStr">
        <is>
          <t>3</t>
        </is>
      </c>
      <c r="BN100" s="2" t="inlineStr">
        <is>
          <t/>
        </is>
      </c>
      <c r="BO100" t="inlineStr">
        <is>
          <t>darba ņēmēja pārcelšana no viena darba uz citu, kas var nozīmēt atšķirīgus pienākumus, strādāšanu citā vietā, atšķirīgu darba samaksu un/vai ar atšķirīgu amata pakāpi</t>
        </is>
      </c>
      <c r="BP100" s="2" t="inlineStr">
        <is>
          <t>riallokazzjoni tal-ħaddiema</t>
        </is>
      </c>
      <c r="BQ100" s="2" t="inlineStr">
        <is>
          <t>3</t>
        </is>
      </c>
      <c r="BR100" s="2" t="inlineStr">
        <is>
          <t/>
        </is>
      </c>
      <c r="BS100" t="inlineStr">
        <is>
          <t>iċ-ċaqliq ta' ħaddiem minn impjieg jew rwol għal ieħor, li jista' jkun jinvolvi dmirijiet differenti, ikun f'post differenti, ikollu ħlas differenti u/jew ikun ta' livell ta' anzjanità differenti</t>
        </is>
      </c>
      <c r="BT100" s="2" t="inlineStr">
        <is>
          <t>hernieuwde tewerkstelling van werknemers</t>
        </is>
      </c>
      <c r="BU100" s="2" t="inlineStr">
        <is>
          <t>2</t>
        </is>
      </c>
      <c r="BV100" s="2" t="inlineStr">
        <is>
          <t/>
        </is>
      </c>
      <c r="BW100" t="inlineStr">
        <is>
          <t/>
        </is>
      </c>
      <c r="BX100" s="2" t="inlineStr">
        <is>
          <t>przenoszenie pracowników</t>
        </is>
      </c>
      <c r="BY100" s="2" t="inlineStr">
        <is>
          <t>3</t>
        </is>
      </c>
      <c r="BZ100" s="2" t="inlineStr">
        <is>
          <t/>
        </is>
      </c>
      <c r="CA100" t="inlineStr">
        <is>
          <t/>
        </is>
      </c>
      <c r="CB100" s="2" t="inlineStr">
        <is>
          <t>reorganização de pessoal|
reafetação de trabalhadores</t>
        </is>
      </c>
      <c r="CC100" s="2" t="inlineStr">
        <is>
          <t>3|
3</t>
        </is>
      </c>
      <c r="CD100" s="2" t="inlineStr">
        <is>
          <t xml:space="preserve">|
</t>
        </is>
      </c>
      <c r="CE100" t="inlineStr">
        <is>
          <t>Transferência de trabalhadores de um posto de trabalho para outro, com eventuais diferenças nas tarefas a desempenhar, local de trabalho, salário e/ou nível hieráriquico.</t>
        </is>
      </c>
      <c r="CF100" t="inlineStr">
        <is>
          <t/>
        </is>
      </c>
      <c r="CG100" t="inlineStr">
        <is>
          <t/>
        </is>
      </c>
      <c r="CH100" t="inlineStr">
        <is>
          <t/>
        </is>
      </c>
      <c r="CI100" t="inlineStr">
        <is>
          <t/>
        </is>
      </c>
      <c r="CJ100" t="inlineStr">
        <is>
          <t/>
        </is>
      </c>
      <c r="CK100" t="inlineStr">
        <is>
          <t/>
        </is>
      </c>
      <c r="CL100" t="inlineStr">
        <is>
          <t/>
        </is>
      </c>
      <c r="CM100" t="inlineStr">
        <is>
          <t/>
        </is>
      </c>
      <c r="CN100" s="2" t="inlineStr">
        <is>
          <t>prerazporejanje delavcev</t>
        </is>
      </c>
      <c r="CO100" s="2" t="inlineStr">
        <is>
          <t>3</t>
        </is>
      </c>
      <c r="CP100" s="2" t="inlineStr">
        <is>
          <t/>
        </is>
      </c>
      <c r="CQ100" t="inlineStr">
        <is>
          <t/>
        </is>
      </c>
      <c r="CR100" s="2" t="inlineStr">
        <is>
          <t>omplacering av arbetstagare|
omplacering|
omplacering av personal</t>
        </is>
      </c>
      <c r="CS100" s="2" t="inlineStr">
        <is>
          <t>3|
3|
3</t>
        </is>
      </c>
      <c r="CT100" s="2" t="inlineStr">
        <is>
          <t xml:space="preserve">|
|
</t>
        </is>
      </c>
      <c r="CU100" t="inlineStr">
        <is>
          <t>att arbetstagare tilldelas nya arbetsuppgifter</t>
        </is>
      </c>
    </row>
    <row r="101">
      <c r="A101" s="1" t="str">
        <f>HYPERLINK("https://iate.europa.eu/entry/result/3569616/all", "3569616")</f>
        <v>3569616</v>
      </c>
      <c r="B101" t="inlineStr">
        <is>
          <t>TRADE</t>
        </is>
      </c>
      <c r="C101" t="inlineStr">
        <is>
          <t>TRADE|marketing|commercial transaction</t>
        </is>
      </c>
      <c r="D101" s="2" t="inlineStr">
        <is>
          <t>покупка в приложение</t>
        </is>
      </c>
      <c r="E101" s="2" t="inlineStr">
        <is>
          <t>3</t>
        </is>
      </c>
      <c r="F101" s="2" t="inlineStr">
        <is>
          <t/>
        </is>
      </c>
      <c r="G101" t="inlineStr">
        <is>
          <t>покупка на допълнително съдържание или услуги (като допълнителни ходове в игра, различни теми за фон и др.) в мобилно приложение</t>
        </is>
      </c>
      <c r="H101" s="2" t="inlineStr">
        <is>
          <t>nákup v rámci aplikace|
nákup z aplikace|
nákup v aplikaci</t>
        </is>
      </c>
      <c r="I101" s="2" t="inlineStr">
        <is>
          <t>3|
3|
3</t>
        </is>
      </c>
      <c r="J101" s="2" t="inlineStr">
        <is>
          <t xml:space="preserve">|
|
</t>
        </is>
      </c>
      <c r="K101" t="inlineStr">
        <is>
          <t>transakce uskutečněná zákazníkem v rámci aplikace s cílem zakoupit si k této aplikaci doplňující prvky a funkce</t>
        </is>
      </c>
      <c r="L101" s="2" t="inlineStr">
        <is>
          <t>køb i apps|
køb via apps|
in app-køb|
apptilkøb</t>
        </is>
      </c>
      <c r="M101" s="2" t="inlineStr">
        <is>
          <t>3|
3|
3|
3</t>
        </is>
      </c>
      <c r="N101" s="2" t="inlineStr">
        <is>
          <t xml:space="preserve">|
|
|
</t>
        </is>
      </c>
      <c r="O101" t="inlineStr">
        <is>
          <t>indkøb i apps</t>
        </is>
      </c>
      <c r="P101" s="2" t="inlineStr">
        <is>
          <t>In-App-Kauf</t>
        </is>
      </c>
      <c r="Q101" s="2" t="inlineStr">
        <is>
          <t>3</t>
        </is>
      </c>
      <c r="R101" s="2" t="inlineStr">
        <is>
          <t/>
        </is>
      </c>
      <c r="S101" t="inlineStr">
        <is>
          <t>in einer App, die diese Option anbietet, getätigter Kauf</t>
        </is>
      </c>
      <c r="T101" s="2" t="inlineStr">
        <is>
          <t>αγορά εντός εφαρμογής</t>
        </is>
      </c>
      <c r="U101" s="2" t="inlineStr">
        <is>
          <t>3</t>
        </is>
      </c>
      <c r="V101" s="2" t="inlineStr">
        <is>
          <t/>
        </is>
      </c>
      <c r="W101" t="inlineStr">
        <is>
          <t>Η αγορά πρόσθετου περιεχομένου ή υπηρεσιών εντός μιας ηλεκτρονικής εφαρμογής σε ταμπλέτες ή κινητά τηλέφωνα</t>
        </is>
      </c>
      <c r="X101" s="2" t="inlineStr">
        <is>
          <t>in-app purchase</t>
        </is>
      </c>
      <c r="Y101" s="2" t="inlineStr">
        <is>
          <t>3</t>
        </is>
      </c>
      <c r="Z101" s="2" t="inlineStr">
        <is>
          <t/>
        </is>
      </c>
      <c r="AA101" t="inlineStr">
        <is>
          <t>purchase made from within a mobile application</t>
        </is>
      </c>
      <c r="AB101" s="2" t="inlineStr">
        <is>
          <t>compra integrada en la aplicación|
compra integrada</t>
        </is>
      </c>
      <c r="AC101" s="2" t="inlineStr">
        <is>
          <t>3|
3</t>
        </is>
      </c>
      <c r="AD101" s="2" t="inlineStr">
        <is>
          <t xml:space="preserve">|
</t>
        </is>
      </c>
      <c r="AE101" t="inlineStr">
        <is>
          <t>Compra de contenidos y servicios realizada desde dentro de una aplicación.</t>
        </is>
      </c>
      <c r="AF101" s="2" t="inlineStr">
        <is>
          <t>äpisisene ost</t>
        </is>
      </c>
      <c r="AG101" s="2" t="inlineStr">
        <is>
          <t>3</t>
        </is>
      </c>
      <c r="AH101" s="2" t="inlineStr">
        <is>
          <t/>
        </is>
      </c>
      <c r="AI101" t="inlineStr">
        <is>
          <t/>
        </is>
      </c>
      <c r="AJ101" s="2" t="inlineStr">
        <is>
          <t>sovelluksen kautta tehtävä osto|
sovelluksen sisäinen osto</t>
        </is>
      </c>
      <c r="AK101" s="2" t="inlineStr">
        <is>
          <t>3|
3</t>
        </is>
      </c>
      <c r="AL101" s="2" t="inlineStr">
        <is>
          <t xml:space="preserve">|
</t>
        </is>
      </c>
      <c r="AM101" t="inlineStr">
        <is>
          <t/>
        </is>
      </c>
      <c r="AN101" s="2" t="inlineStr">
        <is>
          <t>achat intégré à l'application</t>
        </is>
      </c>
      <c r="AO101" s="2" t="inlineStr">
        <is>
          <t>3</t>
        </is>
      </c>
      <c r="AP101" s="2" t="inlineStr">
        <is>
          <t/>
        </is>
      </c>
      <c r="AQ101" t="inlineStr">
        <is>
          <t/>
        </is>
      </c>
      <c r="AR101" s="2" t="inlineStr">
        <is>
          <t>ceannachán ionaipe|
IAP</t>
        </is>
      </c>
      <c r="AS101" s="2" t="inlineStr">
        <is>
          <t>3|
3</t>
        </is>
      </c>
      <c r="AT101" s="2" t="inlineStr">
        <is>
          <t xml:space="preserve">|
</t>
        </is>
      </c>
      <c r="AU101" t="inlineStr">
        <is>
          <t/>
        </is>
      </c>
      <c r="AV101" s="2" t="inlineStr">
        <is>
          <t>kupnja unutar aplikacije</t>
        </is>
      </c>
      <c r="AW101" s="2" t="inlineStr">
        <is>
          <t>3</t>
        </is>
      </c>
      <c r="AX101" s="2" t="inlineStr">
        <is>
          <t/>
        </is>
      </c>
      <c r="AY101" t="inlineStr">
        <is>
          <t/>
        </is>
      </c>
      <c r="AZ101" s="2" t="inlineStr">
        <is>
          <t>alkalmazáson belüli vásárlás</t>
        </is>
      </c>
      <c r="BA101" s="2" t="inlineStr">
        <is>
          <t>4</t>
        </is>
      </c>
      <c r="BB101" s="2" t="inlineStr">
        <is>
          <t/>
        </is>
      </c>
      <c r="BC101" t="inlineStr">
        <is>
          <t/>
        </is>
      </c>
      <c r="BD101" s="2" t="inlineStr">
        <is>
          <t>acquisto in-app</t>
        </is>
      </c>
      <c r="BE101" s="2" t="inlineStr">
        <is>
          <t>3</t>
        </is>
      </c>
      <c r="BF101" s="2" t="inlineStr">
        <is>
          <t/>
        </is>
      </c>
      <c r="BG101" t="inlineStr">
        <is>
          <t>acquisto di oggetti e abbonamenti all’interno di un’applicazione mobile</t>
        </is>
      </c>
      <c r="BH101" s="2" t="inlineStr">
        <is>
          <t>programėlės priepirka</t>
        </is>
      </c>
      <c r="BI101" s="2" t="inlineStr">
        <is>
          <t>2</t>
        </is>
      </c>
      <c r="BJ101" s="2" t="inlineStr">
        <is>
          <t/>
        </is>
      </c>
      <c r="BK101" t="inlineStr">
        <is>
          <t>perkamas mobiliojosios programėlės papildymas</t>
        </is>
      </c>
      <c r="BL101" s="2" t="inlineStr">
        <is>
          <t>pirkums lietotnē</t>
        </is>
      </c>
      <c r="BM101" s="2" t="inlineStr">
        <is>
          <t>2</t>
        </is>
      </c>
      <c r="BN101" s="2" t="inlineStr">
        <is>
          <t/>
        </is>
      </c>
      <c r="BO101" t="inlineStr">
        <is>
          <t/>
        </is>
      </c>
      <c r="BP101" s="2" t="inlineStr">
        <is>
          <t>xiri fl-applikazzjoni stess|
xiri waqt l-użu ta' app|
xiri in-app</t>
        </is>
      </c>
      <c r="BQ101" s="2" t="inlineStr">
        <is>
          <t>3|
2|
3</t>
        </is>
      </c>
      <c r="BR101" s="2" t="inlineStr">
        <is>
          <t xml:space="preserve">|
|
</t>
        </is>
      </c>
      <c r="BS101" t="inlineStr">
        <is>
          <t>xiri li jsir direttament minn ġo applikazzjoni għall-apparati mobbli</t>
        </is>
      </c>
      <c r="BT101" s="2" t="inlineStr">
        <is>
          <t>in-app-aankoop</t>
        </is>
      </c>
      <c r="BU101" s="2" t="inlineStr">
        <is>
          <t>3</t>
        </is>
      </c>
      <c r="BV101" s="2" t="inlineStr">
        <is>
          <t/>
        </is>
      </c>
      <c r="BW101" t="inlineStr">
        <is>
          <t>aankoop gemaakt vanuit een applicatie op een mobiel elektronisch apparaat</t>
        </is>
      </c>
      <c r="BX101" s="2" t="inlineStr">
        <is>
          <t>zakup wewnątrz aplikacji</t>
        </is>
      </c>
      <c r="BY101" s="2" t="inlineStr">
        <is>
          <t>3</t>
        </is>
      </c>
      <c r="BZ101" s="2" t="inlineStr">
        <is>
          <t/>
        </is>
      </c>
      <c r="CA101" t="inlineStr">
        <is>
          <t/>
        </is>
      </c>
      <c r="CB101" s="2" t="inlineStr">
        <is>
          <t>compra em aplicação|
compra via aplicação</t>
        </is>
      </c>
      <c r="CC101" s="2" t="inlineStr">
        <is>
          <t>3|
3</t>
        </is>
      </c>
      <c r="CD101" s="2" t="inlineStr">
        <is>
          <t>|
preferred</t>
        </is>
      </c>
      <c r="CE101" t="inlineStr">
        <is>
          <t>Compra realizada a partir de uma aplicação móvel.</t>
        </is>
      </c>
      <c r="CF101" s="2" t="inlineStr">
        <is>
          <t>achiziție în cadrul aplicației</t>
        </is>
      </c>
      <c r="CG101" s="2" t="inlineStr">
        <is>
          <t>3</t>
        </is>
      </c>
      <c r="CH101" s="2" t="inlineStr">
        <is>
          <t/>
        </is>
      </c>
      <c r="CI101" t="inlineStr">
        <is>
          <t/>
        </is>
      </c>
      <c r="CJ101" s="2" t="inlineStr">
        <is>
          <t>nákup v rámci aplikácie</t>
        </is>
      </c>
      <c r="CK101" s="2" t="inlineStr">
        <is>
          <t>3</t>
        </is>
      </c>
      <c r="CL101" s="2" t="inlineStr">
        <is>
          <t/>
        </is>
      </c>
      <c r="CM101" t="inlineStr">
        <is>
          <t>nákup uskutočnený v rámci mobilnej aplikácie</t>
        </is>
      </c>
      <c r="CN101" s="2" t="inlineStr">
        <is>
          <t>nakup v aplikaciji</t>
        </is>
      </c>
      <c r="CO101" s="2" t="inlineStr">
        <is>
          <t>3</t>
        </is>
      </c>
      <c r="CP101" s="2" t="inlineStr">
        <is>
          <t/>
        </is>
      </c>
      <c r="CQ101" t="inlineStr">
        <is>
          <t/>
        </is>
      </c>
      <c r="CR101" s="2" t="inlineStr">
        <is>
          <t>köp i app</t>
        </is>
      </c>
      <c r="CS101" s="2" t="inlineStr">
        <is>
          <t>3</t>
        </is>
      </c>
      <c r="CT101" s="2" t="inlineStr">
        <is>
          <t/>
        </is>
      </c>
      <c r="CU101" t="inlineStr">
        <is>
          <t>möjlighet att köpa direkt från internet genom en app utan att lämna appen</t>
        </is>
      </c>
    </row>
    <row r="102">
      <c r="A102" s="1" t="str">
        <f>HYPERLINK("https://iate.europa.eu/entry/result/1680477/all", "1680477")</f>
        <v>1680477</v>
      </c>
      <c r="B102" t="inlineStr">
        <is>
          <t>INDUSTRY</t>
        </is>
      </c>
      <c r="C102" t="inlineStr">
        <is>
          <t>INDUSTRY|electronics and electrical engineering</t>
        </is>
      </c>
      <c r="D102" t="inlineStr">
        <is>
          <t/>
        </is>
      </c>
      <c r="E102" t="inlineStr">
        <is>
          <t/>
        </is>
      </c>
      <c r="F102" t="inlineStr">
        <is>
          <t/>
        </is>
      </c>
      <c r="G102" t="inlineStr">
        <is>
          <t/>
        </is>
      </c>
      <c r="H102" s="2" t="inlineStr">
        <is>
          <t>zakázkový integrovaný obvod</t>
        </is>
      </c>
      <c r="I102" s="2" t="inlineStr">
        <is>
          <t>3</t>
        </is>
      </c>
      <c r="J102" s="2" t="inlineStr">
        <is>
          <t/>
        </is>
      </c>
      <c r="K102" t="inlineStr">
        <is>
          <t/>
        </is>
      </c>
      <c r="L102" s="2" t="inlineStr">
        <is>
          <t>kundetilpasset integreret kredsløb|
kundespecificeret integreret kredsløb</t>
        </is>
      </c>
      <c r="M102" s="2" t="inlineStr">
        <is>
          <t>2|
3</t>
        </is>
      </c>
      <c r="N102" s="2" t="inlineStr">
        <is>
          <t xml:space="preserve">|
</t>
        </is>
      </c>
      <c r="O102" t="inlineStr">
        <is>
          <t/>
        </is>
      </c>
      <c r="P102" s="2" t="inlineStr">
        <is>
          <t>kundenspezifischer integrierter Schaltkreis</t>
        </is>
      </c>
      <c r="Q102" s="2" t="inlineStr">
        <is>
          <t>3</t>
        </is>
      </c>
      <c r="R102" s="2" t="inlineStr">
        <is>
          <t/>
        </is>
      </c>
      <c r="S102" t="inlineStr">
        <is>
          <t/>
        </is>
      </c>
      <c r="T102" s="2" t="inlineStr">
        <is>
          <t>ολοκληρωμένο κύκλωμα κατασκευασμένο κατά παραγγελία</t>
        </is>
      </c>
      <c r="U102" s="2" t="inlineStr">
        <is>
          <t>3</t>
        </is>
      </c>
      <c r="V102" s="2" t="inlineStr">
        <is>
          <t/>
        </is>
      </c>
      <c r="W102" t="inlineStr">
        <is>
          <t>ολοκληρωμένο κύκλωμα που απαιτεί πλήρες σύνολο μασκών ειδικά σχεδιασμένων για συγκεκριμένη λειτουργία ή εφαρμογή</t>
        </is>
      </c>
      <c r="X102" s="2" t="inlineStr">
        <is>
          <t>custom integrated circuit</t>
        </is>
      </c>
      <c r="Y102" s="2" t="inlineStr">
        <is>
          <t>3</t>
        </is>
      </c>
      <c r="Z102" s="2" t="inlineStr">
        <is>
          <t/>
        </is>
      </c>
      <c r="AA102" t="inlineStr">
        <is>
          <t>integrated circuit that requires a full set of masks specifically designed for a particular function or application</t>
        </is>
      </c>
      <c r="AB102" s="2" t="inlineStr">
        <is>
          <t>circuito integrado personalizado|
circuito integrado para el usuario|
circuito integrado a medida</t>
        </is>
      </c>
      <c r="AC102" s="2" t="inlineStr">
        <is>
          <t>3|
3|
3</t>
        </is>
      </c>
      <c r="AD102" s="2" t="inlineStr">
        <is>
          <t xml:space="preserve">|
|
</t>
        </is>
      </c>
      <c r="AE102" t="inlineStr">
        <is>
          <t>Circuito integrado que se fabrica siguiendo las especificaciones y características señaladas por el usuario.</t>
        </is>
      </c>
      <c r="AF102" s="2" t="inlineStr">
        <is>
          <t>erikiip</t>
        </is>
      </c>
      <c r="AG102" s="2" t="inlineStr">
        <is>
          <t>3</t>
        </is>
      </c>
      <c r="AH102" s="2" t="inlineStr">
        <is>
          <t/>
        </is>
      </c>
      <c r="AI102" t="inlineStr">
        <is>
          <t>rakendusspetsiifiline kiip</t>
        </is>
      </c>
      <c r="AJ102" s="2" t="inlineStr">
        <is>
          <t>asiakaskohtainen integroitu piiri|
asiakaskohtainen mikropiiri</t>
        </is>
      </c>
      <c r="AK102" s="2" t="inlineStr">
        <is>
          <t>3|
3</t>
        </is>
      </c>
      <c r="AL102" s="2" t="inlineStr">
        <is>
          <t xml:space="preserve">|
</t>
        </is>
      </c>
      <c r="AM102" t="inlineStr">
        <is>
          <t/>
        </is>
      </c>
      <c r="AN102" t="inlineStr">
        <is>
          <t/>
        </is>
      </c>
      <c r="AO102" t="inlineStr">
        <is>
          <t/>
        </is>
      </c>
      <c r="AP102" t="inlineStr">
        <is>
          <t/>
        </is>
      </c>
      <c r="AQ102" t="inlineStr">
        <is>
          <t/>
        </is>
      </c>
      <c r="AR102" t="inlineStr">
        <is>
          <t/>
        </is>
      </c>
      <c r="AS102" t="inlineStr">
        <is>
          <t/>
        </is>
      </c>
      <c r="AT102" t="inlineStr">
        <is>
          <t/>
        </is>
      </c>
      <c r="AU102" t="inlineStr">
        <is>
          <t/>
        </is>
      </c>
      <c r="AV102" s="2" t="inlineStr">
        <is>
          <t>integrirani sklop po narudžbi</t>
        </is>
      </c>
      <c r="AW102" s="2" t="inlineStr">
        <is>
          <t>3</t>
        </is>
      </c>
      <c r="AX102" s="2" t="inlineStr">
        <is>
          <t/>
        </is>
      </c>
      <c r="AY102" t="inlineStr">
        <is>
          <t/>
        </is>
      </c>
      <c r="AZ102" t="inlineStr">
        <is>
          <t/>
        </is>
      </c>
      <c r="BA102" t="inlineStr">
        <is>
          <t/>
        </is>
      </c>
      <c r="BB102" t="inlineStr">
        <is>
          <t/>
        </is>
      </c>
      <c r="BC102" t="inlineStr">
        <is>
          <t/>
        </is>
      </c>
      <c r="BD102" s="2" t="inlineStr">
        <is>
          <t>circuito integrato costruito su richiesta del cliente</t>
        </is>
      </c>
      <c r="BE102" s="2" t="inlineStr">
        <is>
          <t>3</t>
        </is>
      </c>
      <c r="BF102" s="2" t="inlineStr">
        <is>
          <t/>
        </is>
      </c>
      <c r="BG102" t="inlineStr">
        <is>
          <t>tipologia di circuito integrato di uso generale costruito su richiesta del cliente, per il quale non è conosciuta dal fabbricante né la funzione né la condizione di esportabilità dell'apparecchiatura nella quale tale circuito integrato sarà usato</t>
        </is>
      </c>
      <c r="BH102" s="2" t="inlineStr">
        <is>
          <t>užsakomasis integrinis grandynas</t>
        </is>
      </c>
      <c r="BI102" s="2" t="inlineStr">
        <is>
          <t>3</t>
        </is>
      </c>
      <c r="BJ102" s="2" t="inlineStr">
        <is>
          <t/>
        </is>
      </c>
      <c r="BK102" t="inlineStr">
        <is>
          <t>konkrečiai funkcijai ar taikmenai suprojektuotas integrinis grandynas</t>
        </is>
      </c>
      <c r="BL102" s="2" t="inlineStr">
        <is>
          <t>pielāgojuma integrālshēma</t>
        </is>
      </c>
      <c r="BM102" s="2" t="inlineStr">
        <is>
          <t>2</t>
        </is>
      </c>
      <c r="BN102" s="2" t="inlineStr">
        <is>
          <t/>
        </is>
      </c>
      <c r="BO102" t="inlineStr">
        <is>
          <t/>
        </is>
      </c>
      <c r="BP102" t="inlineStr">
        <is>
          <t/>
        </is>
      </c>
      <c r="BQ102" t="inlineStr">
        <is>
          <t/>
        </is>
      </c>
      <c r="BR102" t="inlineStr">
        <is>
          <t/>
        </is>
      </c>
      <c r="BS102" t="inlineStr">
        <is>
          <t/>
        </is>
      </c>
      <c r="BT102" s="2" t="inlineStr">
        <is>
          <t>klantspecifiek IC</t>
        </is>
      </c>
      <c r="BU102" s="2" t="inlineStr">
        <is>
          <t>3</t>
        </is>
      </c>
      <c r="BV102" s="2" t="inlineStr">
        <is>
          <t/>
        </is>
      </c>
      <c r="BW102" t="inlineStr">
        <is>
          <t/>
        </is>
      </c>
      <c r="BX102" s="2" t="inlineStr">
        <is>
          <t>wykonywany na zamówienie układ scalony</t>
        </is>
      </c>
      <c r="BY102" s="2" t="inlineStr">
        <is>
          <t>3</t>
        </is>
      </c>
      <c r="BZ102" s="2" t="inlineStr">
        <is>
          <t/>
        </is>
      </c>
      <c r="CA102" t="inlineStr">
        <is>
          <t/>
        </is>
      </c>
      <c r="CB102" s="2" t="inlineStr">
        <is>
          <t>circuito integrado dedicado|
circuito integrado por encomenda</t>
        </is>
      </c>
      <c r="CC102" s="2" t="inlineStr">
        <is>
          <t>3|
3</t>
        </is>
      </c>
      <c r="CD102" s="2" t="inlineStr">
        <is>
          <t xml:space="preserve">|
</t>
        </is>
      </c>
      <c r="CE102" t="inlineStr">
        <is>
          <t/>
        </is>
      </c>
      <c r="CF102" s="2" t="inlineStr">
        <is>
          <t>circuit integrat personalizat</t>
        </is>
      </c>
      <c r="CG102" s="2" t="inlineStr">
        <is>
          <t>3</t>
        </is>
      </c>
      <c r="CH102" s="2" t="inlineStr">
        <is>
          <t/>
        </is>
      </c>
      <c r="CI102" t="inlineStr">
        <is>
          <t/>
        </is>
      </c>
      <c r="CJ102" s="2" t="inlineStr">
        <is>
          <t>integrovaný obvod na zákazku|
zákazkový integrovaný obvod</t>
        </is>
      </c>
      <c r="CK102" s="2" t="inlineStr">
        <is>
          <t>3|
3</t>
        </is>
      </c>
      <c r="CL102" s="2" t="inlineStr">
        <is>
          <t xml:space="preserve">|
</t>
        </is>
      </c>
      <c r="CM102" t="inlineStr">
        <is>
          <t>integrovaný obvod, ktorý si vyžaduje kompletnú sadu masiek osobitne navrhnutých pre konkrétnu funkciu alebo aplikáciu</t>
        </is>
      </c>
      <c r="CN102" s="2" t="inlineStr">
        <is>
          <t>naročniško integrirano vezje</t>
        </is>
      </c>
      <c r="CO102" s="2" t="inlineStr">
        <is>
          <t>3</t>
        </is>
      </c>
      <c r="CP102" s="2" t="inlineStr">
        <is>
          <t/>
        </is>
      </c>
      <c r="CQ102" t="inlineStr">
        <is>
          <t/>
        </is>
      </c>
      <c r="CR102" s="2" t="inlineStr">
        <is>
          <t>kundanpassad integrerad krets</t>
        </is>
      </c>
      <c r="CS102" s="2" t="inlineStr">
        <is>
          <t>3</t>
        </is>
      </c>
      <c r="CT102" s="2" t="inlineStr">
        <is>
          <t/>
        </is>
      </c>
      <c r="CU102" t="inlineStr">
        <is>
          <t/>
        </is>
      </c>
    </row>
    <row r="103">
      <c r="A103" s="1" t="str">
        <f>HYPERLINK("https://iate.europa.eu/entry/result/3627833/all", "3627833")</f>
        <v>3627833</v>
      </c>
      <c r="B103" t="inlineStr">
        <is>
          <t>ENVIRONMENT</t>
        </is>
      </c>
      <c r="C103" t="inlineStr">
        <is>
          <t>ENVIRONMENT|environmental policy|climate change policy|reduction of gas emissions</t>
        </is>
      </c>
      <c r="D103" s="2" t="inlineStr">
        <is>
          <t>приспадане на поглъщанията</t>
        </is>
      </c>
      <c r="E103" s="2" t="inlineStr">
        <is>
          <t>3</t>
        </is>
      </c>
      <c r="F103" s="2" t="inlineStr">
        <is>
          <t/>
        </is>
      </c>
      <c r="G103" t="inlineStr">
        <is>
          <t>математическа операция, след която общото количество емисии на парникови газове може да се счита за нетни емисии</t>
        </is>
      </c>
      <c r="H103" s="2" t="inlineStr">
        <is>
          <t>odečtení pohlcení|
odečtení pohlcených emisí</t>
        </is>
      </c>
      <c r="I103" s="2" t="inlineStr">
        <is>
          <t>3|
3</t>
        </is>
      </c>
      <c r="J103" s="2" t="inlineStr">
        <is>
          <t xml:space="preserve">|
</t>
        </is>
      </c>
      <c r="K103" t="inlineStr">
        <is>
          <t>matematická operace, po jejímž provedení lze celkové emise skleníkových plynů považovat za čisté emise</t>
        </is>
      </c>
      <c r="L103" s="2" t="inlineStr">
        <is>
          <t>fratrækning af optag</t>
        </is>
      </c>
      <c r="M103" s="2" t="inlineStr">
        <is>
          <t>3</t>
        </is>
      </c>
      <c r="N103" s="2" t="inlineStr">
        <is>
          <t/>
        </is>
      </c>
      <c r="O103" t="inlineStr">
        <is>
          <t>faktor, der indgår i beregningen af nettodrivhusgasemissionerne (emissioner minus optag)</t>
        </is>
      </c>
      <c r="P103" s="2" t="inlineStr">
        <is>
          <t>Abzug des Abbaus</t>
        </is>
      </c>
      <c r="Q103" s="2" t="inlineStr">
        <is>
          <t>3</t>
        </is>
      </c>
      <c r="R103" s="2" t="inlineStr">
        <is>
          <t/>
        </is>
      </c>
      <c r="S103" t="inlineStr">
        <is>
          <t>mathematische Operation
zur Errechnung der Nettotreibhausgasemissionen bzw. der Klimazielvorgabe
der Union bis 2030</t>
        </is>
      </c>
      <c r="T103" s="2" t="inlineStr">
        <is>
          <t>αφαίρεση των απορροφήσεων</t>
        </is>
      </c>
      <c r="U103" s="2" t="inlineStr">
        <is>
          <t>3</t>
        </is>
      </c>
      <c r="V103" s="2" t="inlineStr">
        <is>
          <t/>
        </is>
      </c>
      <c r="W103" t="inlineStr">
        <is>
          <t>οι εκπομπές που προκύπτουν από την αφαίρεση των απορροφήσεων από καταβόθρες αερίων του θερμοκηπίου από τις συνολικές εκπομπές, όπου το υπόλοιπο είναι οι καθαρές εκπομπές</t>
        </is>
      </c>
      <c r="X103" s="2" t="inlineStr">
        <is>
          <t>deduction of removals</t>
        </is>
      </c>
      <c r="Y103" s="2" t="inlineStr">
        <is>
          <t>3</t>
        </is>
      </c>
      <c r="Z103" s="2" t="inlineStr">
        <is>
          <t/>
        </is>
      </c>
      <c r="AA103" t="inlineStr">
        <is>
          <t>mathematical operation after which total greenhouse gas
emissions can be considered net emissions</t>
        </is>
      </c>
      <c r="AB103" t="inlineStr">
        <is>
          <t/>
        </is>
      </c>
      <c r="AC103" t="inlineStr">
        <is>
          <t/>
        </is>
      </c>
      <c r="AD103" t="inlineStr">
        <is>
          <t/>
        </is>
      </c>
      <c r="AE103" t="inlineStr">
        <is>
          <t/>
        </is>
      </c>
      <c r="AF103" t="inlineStr">
        <is>
          <t/>
        </is>
      </c>
      <c r="AG103" t="inlineStr">
        <is>
          <t/>
        </is>
      </c>
      <c r="AH103" t="inlineStr">
        <is>
          <t/>
        </is>
      </c>
      <c r="AI103" t="inlineStr">
        <is>
          <t/>
        </is>
      </c>
      <c r="AJ103" t="inlineStr">
        <is>
          <t/>
        </is>
      </c>
      <c r="AK103" t="inlineStr">
        <is>
          <t/>
        </is>
      </c>
      <c r="AL103" t="inlineStr">
        <is>
          <t/>
        </is>
      </c>
      <c r="AM103" t="inlineStr">
        <is>
          <t/>
        </is>
      </c>
      <c r="AN103" s="2" t="inlineStr">
        <is>
          <t>déduction des absorptions</t>
        </is>
      </c>
      <c r="AO103" s="2" t="inlineStr">
        <is>
          <t>3</t>
        </is>
      </c>
      <c r="AP103" s="2" t="inlineStr">
        <is>
          <t/>
        </is>
      </c>
      <c r="AQ103" t="inlineStr">
        <is>
          <t>opération consistant à déduire des émissions de gaz à effet de serre (GES) les absorptions par les puits de GES afin de parvenir au taux d'émissions nettes</t>
        </is>
      </c>
      <c r="AR103" t="inlineStr">
        <is>
          <t/>
        </is>
      </c>
      <c r="AS103" t="inlineStr">
        <is>
          <t/>
        </is>
      </c>
      <c r="AT103" t="inlineStr">
        <is>
          <t/>
        </is>
      </c>
      <c r="AU103" t="inlineStr">
        <is>
          <t/>
        </is>
      </c>
      <c r="AV103" t="inlineStr">
        <is>
          <t/>
        </is>
      </c>
      <c r="AW103" t="inlineStr">
        <is>
          <t/>
        </is>
      </c>
      <c r="AX103" t="inlineStr">
        <is>
          <t/>
        </is>
      </c>
      <c r="AY103" t="inlineStr">
        <is>
          <t/>
        </is>
      </c>
      <c r="AZ103" t="inlineStr">
        <is>
          <t/>
        </is>
      </c>
      <c r="BA103" t="inlineStr">
        <is>
          <t/>
        </is>
      </c>
      <c r="BB103" t="inlineStr">
        <is>
          <t/>
        </is>
      </c>
      <c r="BC103" t="inlineStr">
        <is>
          <t/>
        </is>
      </c>
      <c r="BD103" s="2" t="inlineStr">
        <is>
          <t>al netto degli assorbimenti|
deduzione degli assorbimenti</t>
        </is>
      </c>
      <c r="BE103" s="2" t="inlineStr">
        <is>
          <t>3|
3</t>
        </is>
      </c>
      <c r="BF103" s="2" t="inlineStr">
        <is>
          <t xml:space="preserve">|
</t>
        </is>
      </c>
      <c r="BG103" t="inlineStr">
        <is>
          <t>operazione matematica a seguito della quale le emissioni totali di gas a effetto serra possono essere considerate emissioni nette</t>
        </is>
      </c>
      <c r="BH103" s="2" t="inlineStr">
        <is>
          <t>absorbentais pašalinto kiekio atėmimas</t>
        </is>
      </c>
      <c r="BI103" s="2" t="inlineStr">
        <is>
          <t>3</t>
        </is>
      </c>
      <c r="BJ103" s="2" t="inlineStr">
        <is>
          <t/>
        </is>
      </c>
      <c r="BK103" t="inlineStr">
        <is>
          <t>matematinis veiksmas, kurį atlikus bendrą išmetamą šiltnamio efektą sukeliančių dujų kiekį galima laikyti grynuoju šmetamu šiltnamio efektą sukeliančių dujų kiekiu</t>
        </is>
      </c>
      <c r="BL103" s="2" t="inlineStr">
        <is>
          <t>piesaistījumu atskaitīšana</t>
        </is>
      </c>
      <c r="BM103" s="2" t="inlineStr">
        <is>
          <t>2</t>
        </is>
      </c>
      <c r="BN103" s="2" t="inlineStr">
        <is>
          <t/>
        </is>
      </c>
      <c r="BO103" t="inlineStr">
        <is>
          <t>matemātiska darbība, pēc kuras kopējās siltumnīcefekta gāzu emisijas var uzskatīt par neto emisijām</t>
        </is>
      </c>
      <c r="BP103" s="2" t="inlineStr">
        <is>
          <t>tnaqqis tal-assorbimenti</t>
        </is>
      </c>
      <c r="BQ103" s="2" t="inlineStr">
        <is>
          <t>3</t>
        </is>
      </c>
      <c r="BR103" s="2" t="inlineStr">
        <is>
          <t/>
        </is>
      </c>
      <c r="BS103" t="inlineStr">
        <is>
          <t>operazzjoni matematika li twassal sabiex l-emissjonijiet totali ta’ gassijiet serra jkunu jistgħu jitqiesu bħala emissjonijiet netti</t>
        </is>
      </c>
      <c r="BT103" t="inlineStr">
        <is>
          <t/>
        </is>
      </c>
      <c r="BU103" t="inlineStr">
        <is>
          <t/>
        </is>
      </c>
      <c r="BV103" t="inlineStr">
        <is>
          <t/>
        </is>
      </c>
      <c r="BW103" t="inlineStr">
        <is>
          <t/>
        </is>
      </c>
      <c r="BX103" t="inlineStr">
        <is>
          <t/>
        </is>
      </c>
      <c r="BY103" t="inlineStr">
        <is>
          <t/>
        </is>
      </c>
      <c r="BZ103" t="inlineStr">
        <is>
          <t/>
        </is>
      </c>
      <c r="CA103" t="inlineStr">
        <is>
          <t/>
        </is>
      </c>
      <c r="CB103" s="2" t="inlineStr">
        <is>
          <t>dedução das remoções</t>
        </is>
      </c>
      <c r="CC103" s="2" t="inlineStr">
        <is>
          <t>3</t>
        </is>
      </c>
      <c r="CD103" s="2" t="inlineStr">
        <is>
          <t/>
        </is>
      </c>
      <c r="CE103" t="inlineStr">
        <is>
          <t>Operação matemática que transforma as emissões totais de gases com efeito de estufa em emissões líquidas.</t>
        </is>
      </c>
      <c r="CF103" t="inlineStr">
        <is>
          <t/>
        </is>
      </c>
      <c r="CG103" t="inlineStr">
        <is>
          <t/>
        </is>
      </c>
      <c r="CH103" t="inlineStr">
        <is>
          <t/>
        </is>
      </c>
      <c r="CI103" t="inlineStr">
        <is>
          <t/>
        </is>
      </c>
      <c r="CJ103" t="inlineStr">
        <is>
          <t/>
        </is>
      </c>
      <c r="CK103" t="inlineStr">
        <is>
          <t/>
        </is>
      </c>
      <c r="CL103" t="inlineStr">
        <is>
          <t/>
        </is>
      </c>
      <c r="CM103" t="inlineStr">
        <is>
          <t/>
        </is>
      </c>
      <c r="CN103" s="2" t="inlineStr">
        <is>
          <t>odštetje odvzemov</t>
        </is>
      </c>
      <c r="CO103" s="2" t="inlineStr">
        <is>
          <t>3</t>
        </is>
      </c>
      <c r="CP103" s="2" t="inlineStr">
        <is>
          <t/>
        </is>
      </c>
      <c r="CQ103" t="inlineStr">
        <is>
          <t/>
        </is>
      </c>
      <c r="CR103" s="2" t="inlineStr">
        <is>
          <t>avdrag för upptag</t>
        </is>
      </c>
      <c r="CS103" s="2" t="inlineStr">
        <is>
          <t>3</t>
        </is>
      </c>
      <c r="CT103" s="2" t="inlineStr">
        <is>
          <t/>
        </is>
      </c>
      <c r="CU103" t="inlineStr">
        <is>
          <t>beräkning av nettoutsläppen av växthusgaser genom att upptaget av växthusgaser i sänkor dras av från de totala växthusgasutsläppen</t>
        </is>
      </c>
    </row>
    <row r="104">
      <c r="A104" s="1" t="str">
        <f>HYPERLINK("https://iate.europa.eu/entry/result/3563714/all", "3563714")</f>
        <v>3563714</v>
      </c>
      <c r="B104" t="inlineStr">
        <is>
          <t>INTERNATIONAL RELATIONS;POLITICS;EDUCATION AND COMMUNICATIONS</t>
        </is>
      </c>
      <c r="C104" t="inlineStr">
        <is>
          <t>INTERNATIONAL RELATIONS|international balance|international security;POLITICS|politics and public safety|public safety;EDUCATION AND COMMUNICATIONS|information technology and data processing</t>
        </is>
      </c>
      <c r="D104" s="2" t="inlineStr">
        <is>
          <t>състояние на киберсигурността|
модел на киберсигурност</t>
        </is>
      </c>
      <c r="E104" s="2" t="inlineStr">
        <is>
          <t>3|
3</t>
        </is>
      </c>
      <c r="F104" s="2" t="inlineStr">
        <is>
          <t xml:space="preserve">|
</t>
        </is>
      </c>
      <c r="G104" t="inlineStr">
        <is>
          <t/>
        </is>
      </c>
      <c r="H104" s="2" t="inlineStr">
        <is>
          <t>stav zabezpečení|
stav kybernetické bezpečnosti|
připravenost odolávat rizikům</t>
        </is>
      </c>
      <c r="I104" s="2" t="inlineStr">
        <is>
          <t>3|
3|
3</t>
        </is>
      </c>
      <c r="J104" s="2" t="inlineStr">
        <is>
          <t xml:space="preserve">|
|
</t>
        </is>
      </c>
      <c r="K104" t="inlineStr">
        <is>
          <t>bezpečnostní status sítí, informací a systémů organizace určený na základě zdrojů informační architektury (např. osob, hardwaru, softwaru nebo politik) a zavedené kapacity umožňující řídit obranu organizace před kybernetickými útoky a reagovat na změnu situace</t>
        </is>
      </c>
      <c r="L104" s="2" t="inlineStr">
        <is>
          <t>sikkerhedsstatus</t>
        </is>
      </c>
      <c r="M104" s="2" t="inlineStr">
        <is>
          <t>3</t>
        </is>
      </c>
      <c r="N104" s="2" t="inlineStr">
        <is>
          <t/>
        </is>
      </c>
      <c r="O104" t="inlineStr">
        <is>
          <t/>
        </is>
      </c>
      <c r="P104" s="2" t="inlineStr">
        <is>
          <t>Sicherheitslage|
Gefährdungslage</t>
        </is>
      </c>
      <c r="Q104" s="2" t="inlineStr">
        <is>
          <t>3|
3</t>
        </is>
      </c>
      <c r="R104" s="2" t="inlineStr">
        <is>
          <t xml:space="preserve">|
</t>
        </is>
      </c>
      <c r="S104" t="inlineStr">
        <is>
          <t/>
        </is>
      </c>
      <c r="T104" s="2" t="inlineStr">
        <is>
          <t>κατάσταση κυβερνοασφάλειας</t>
        </is>
      </c>
      <c r="U104" s="2" t="inlineStr">
        <is>
          <t>3</t>
        </is>
      </c>
      <c r="V104" s="2" t="inlineStr">
        <is>
          <t/>
        </is>
      </c>
      <c r="W104" t="inlineStr">
        <is>
          <t/>
        </is>
      </c>
      <c r="X104" s="2" t="inlineStr">
        <is>
          <t>cyber posture|
risk posture|
security posture|
cybersecurity posture</t>
        </is>
      </c>
      <c r="Y104" s="2" t="inlineStr">
        <is>
          <t>3|
3|
3|
3</t>
        </is>
      </c>
      <c r="Z104" s="2" t="inlineStr">
        <is>
          <t xml:space="preserve">|
|
|
</t>
        </is>
      </c>
      <c r="AA104" t="inlineStr">
        <is>
          <t>security status of an entity's networks, information, and systems based on information architecture resources (e.g. people, hardware, software, policies) and the capabilities in place to manage the defence of the entity from cyber-attack and to react as the situation changes</t>
        </is>
      </c>
      <c r="AB104" s="2" t="inlineStr">
        <is>
          <t>postura de ciberseguridad</t>
        </is>
      </c>
      <c r="AC104" s="2" t="inlineStr">
        <is>
          <t>3</t>
        </is>
      </c>
      <c r="AD104" s="2" t="inlineStr">
        <is>
          <t/>
        </is>
      </c>
      <c r="AE104" t="inlineStr">
        <is>
          <t>Situación de seguridad en la que se encuentran la información, las redes y los sistemas de una entidad en función de sus recursos (personal, hardware, software, áreas de trabajo) y las capacidades disponibles para defenderse de un ciberataque y reaccionar ante los cambios provocados por él.</t>
        </is>
      </c>
      <c r="AF104" s="2" t="inlineStr">
        <is>
          <t>riskiseisund|
turvaolek</t>
        </is>
      </c>
      <c r="AG104" s="2" t="inlineStr">
        <is>
          <t>3|
3</t>
        </is>
      </c>
      <c r="AH104" s="2" t="inlineStr">
        <is>
          <t xml:space="preserve">|
</t>
        </is>
      </c>
      <c r="AI104" t="inlineStr">
        <is>
          <t/>
        </is>
      </c>
      <c r="AJ104" s="2" t="inlineStr">
        <is>
          <t>turvallisuustaso|
kyberturvalisuuden taso</t>
        </is>
      </c>
      <c r="AK104" s="2" t="inlineStr">
        <is>
          <t>3|
3</t>
        </is>
      </c>
      <c r="AL104" s="2" t="inlineStr">
        <is>
          <t xml:space="preserve">|
</t>
        </is>
      </c>
      <c r="AM104" t="inlineStr">
        <is>
          <t/>
        </is>
      </c>
      <c r="AN104" s="2" t="inlineStr">
        <is>
          <t>posture de sécurité|
posture de cybersécurité</t>
        </is>
      </c>
      <c r="AO104" s="2" t="inlineStr">
        <is>
          <t>3|
3</t>
        </is>
      </c>
      <c r="AP104" s="2" t="inlineStr">
        <is>
          <t xml:space="preserve">|
</t>
        </is>
      </c>
      <c r="AQ104" t="inlineStr">
        <is>
          <t>état de sécurité des réseaux, informations et systèmes d'une organisation, évalué sur la base des ressources d'&lt;a href="https://iate.europa.eu/entry/result/3500350" target="_blank"&gt;assurance de l'information&lt;/a&gt; (personnes, matériel, logiciels, stratégies…) et des capacités qui sont en place pour gérer la défense de l'organisation et réagir à mesure que la situation change</t>
        </is>
      </c>
      <c r="AR104" s="2" t="inlineStr">
        <is>
          <t>seasamh cibearshlándála</t>
        </is>
      </c>
      <c r="AS104" s="2" t="inlineStr">
        <is>
          <t>3</t>
        </is>
      </c>
      <c r="AT104" s="2" t="inlineStr">
        <is>
          <t/>
        </is>
      </c>
      <c r="AU104" t="inlineStr">
        <is>
          <t/>
        </is>
      </c>
      <c r="AV104" s="2" t="inlineStr">
        <is>
          <t>razina sigurnosti</t>
        </is>
      </c>
      <c r="AW104" s="2" t="inlineStr">
        <is>
          <t>3</t>
        </is>
      </c>
      <c r="AX104" s="2" t="inlineStr">
        <is>
          <t/>
        </is>
      </c>
      <c r="AY104" t="inlineStr">
        <is>
          <t/>
        </is>
      </c>
      <c r="AZ104" s="2" t="inlineStr">
        <is>
          <t>kiberbiztonsági helyzet|
kockázati helyzet</t>
        </is>
      </c>
      <c r="BA104" s="2" t="inlineStr">
        <is>
          <t>3|
3</t>
        </is>
      </c>
      <c r="BB104" s="2" t="inlineStr">
        <is>
          <t xml:space="preserve">|
</t>
        </is>
      </c>
      <c r="BC104" t="inlineStr">
        <is>
          <t>jogi személy, vállalkozás hálózatainak, adatainak és rendszereinek biztonsági státusza, valamint arra való képessége, hogy védekezzen a kibertámadások ellen és alkalmazkodjon a helyzet változásához</t>
        </is>
      </c>
      <c r="BD104" s="2" t="inlineStr">
        <is>
          <t>posizione di rischio|
posizione di sicurezza|
posizione di sicurezza informatica</t>
        </is>
      </c>
      <c r="BE104" s="2" t="inlineStr">
        <is>
          <t>3|
3|
3</t>
        </is>
      </c>
      <c r="BF104" s="2" t="inlineStr">
        <is>
          <t xml:space="preserve">|
|
</t>
        </is>
      </c>
      <c r="BG104" t="inlineStr">
        <is>
          <t>livello di sicurezza rispetto ai rischi informatici</t>
        </is>
      </c>
      <c r="BH104" s="2" t="inlineStr">
        <is>
          <t>saugumo būklė|
kibernetinio saugumo būklė</t>
        </is>
      </c>
      <c r="BI104" s="2" t="inlineStr">
        <is>
          <t>2|
2</t>
        </is>
      </c>
      <c r="BJ104" s="2" t="inlineStr">
        <is>
          <t xml:space="preserve">|
</t>
        </is>
      </c>
      <c r="BK104" t="inlineStr">
        <is>
          <t>subjekto tinklų, informacijos ir sistemų saugumo statusas, grindžiamas ištekliais (personalu, aparatine įranga, programine įranga, taisyklėmis) ir turimais pajėgumais apsiginti nuo kibernetinio išpuolio ir reaguoti pasikeitus situacijai</t>
        </is>
      </c>
      <c r="BL104" s="2" t="inlineStr">
        <is>
          <t>drošības parametri</t>
        </is>
      </c>
      <c r="BM104" s="2" t="inlineStr">
        <is>
          <t>2</t>
        </is>
      </c>
      <c r="BN104" s="2" t="inlineStr">
        <is>
          <t/>
        </is>
      </c>
      <c r="BO104" t="inlineStr">
        <is>
          <t/>
        </is>
      </c>
      <c r="BP104" s="2" t="inlineStr">
        <is>
          <t>qagħda taċ-ċibersigurtà|
qagħda tas-sigurtà|
qagħda tar-riskju</t>
        </is>
      </c>
      <c r="BQ104" s="2" t="inlineStr">
        <is>
          <t>3|
3|
3</t>
        </is>
      </c>
      <c r="BR104" s="2" t="inlineStr">
        <is>
          <t xml:space="preserve">|
|
</t>
        </is>
      </c>
      <c r="BS104" t="inlineStr">
        <is>
          <t>l-istat tas-sigurtà tan-networks, tal-informazzjoni u tas-sistema ta' entità abbażi tar-riżorsi tal-arkitettura tal-informazzjoni (pereżempju, nies, hardware, software, politiki) u l-kapaċitajiet li hemm disponibbli biex tiġi ġestita d-difiża tal-entità minn ċiberattakk u biex tirreaġixxi hekk kif is-sitwazzjoni tinbidel</t>
        </is>
      </c>
      <c r="BT104" s="2" t="inlineStr">
        <is>
          <t>beveiligingsmentaliteit|
risicogedrag|
beveiligingsmaturiteit</t>
        </is>
      </c>
      <c r="BU104" s="2" t="inlineStr">
        <is>
          <t>3|
2|
3</t>
        </is>
      </c>
      <c r="BV104" s="2" t="inlineStr">
        <is>
          <t xml:space="preserve">|
|
</t>
        </is>
      </c>
      <c r="BW104" t="inlineStr">
        <is>
          <t/>
        </is>
      </c>
      <c r="BX104" s="2" t="inlineStr">
        <is>
          <t>stan cyberbezpieczeństwa</t>
        </is>
      </c>
      <c r="BY104" s="2" t="inlineStr">
        <is>
          <t>3</t>
        </is>
      </c>
      <c r="BZ104" s="2" t="inlineStr">
        <is>
          <t/>
        </is>
      </c>
      <c r="CA104" t="inlineStr">
        <is>
          <t>stan bezpieczeństwa sieci, informacji i systemów podmiotu w oparciu o zasoby architektury informatycznej (np. ludzie, sprzęt, oprogramowanie, zasady) oraz istniejące możliwości zarządzania obroną podmiotu przed cyberatakiem i reagowania na zmiany sytuacji</t>
        </is>
      </c>
      <c r="CB104" s="2" t="inlineStr">
        <is>
          <t>postura de segurança|
postura de cibersegurança</t>
        </is>
      </c>
      <c r="CC104" s="2" t="inlineStr">
        <is>
          <t>3|
3</t>
        </is>
      </c>
      <c r="CD104" s="2" t="inlineStr">
        <is>
          <t xml:space="preserve">|
</t>
        </is>
      </c>
      <c r="CE104" t="inlineStr">
        <is>
          <t>Estado de segurança das redes, informações e sistemas de uma organização, avaliado com base nos recursos de segurança da informação (pessoas, equipamento e programas informáticos, estratégias) e na capacidade existente para gerir a defesa dessa organização e para reagir a ciberameaças à medida que a situação evolui.</t>
        </is>
      </c>
      <c r="CF104" s="2" t="inlineStr">
        <is>
          <t>postură de securitate</t>
        </is>
      </c>
      <c r="CG104" s="2" t="inlineStr">
        <is>
          <t>3</t>
        </is>
      </c>
      <c r="CH104" s="2" t="inlineStr">
        <is>
          <t/>
        </is>
      </c>
      <c r="CI104" t="inlineStr">
        <is>
          <t>ansamblu de măsuri luate pentru a întări securitatea unui dispozitiv informatic sau a unei rețele informatice, în scopul protejării împotriva atacurilor informatice</t>
        </is>
      </c>
      <c r="CJ104" s="2" t="inlineStr">
        <is>
          <t>stav kybernetickej bezpečnosti|
stav bezpečnosti|
bezpečnostná pozícia</t>
        </is>
      </c>
      <c r="CK104" s="2" t="inlineStr">
        <is>
          <t>3|
3|
2</t>
        </is>
      </c>
      <c r="CL104" s="2" t="inlineStr">
        <is>
          <t xml:space="preserve">|
|
</t>
        </is>
      </c>
      <c r="CM104" t="inlineStr">
        <is>
          <t>súbor opatrení a ochrán, vrátane politiky, vzdelávania, školení a zvyšovania povedomia, ako aj technológie, ktoré organizácia implementuje alebo sa usiluje implementovať na ochranu informačných aktív</t>
        </is>
      </c>
      <c r="CN104" s="2" t="inlineStr">
        <is>
          <t>položaj glede tveganja</t>
        </is>
      </c>
      <c r="CO104" s="2" t="inlineStr">
        <is>
          <t>3</t>
        </is>
      </c>
      <c r="CP104" s="2" t="inlineStr">
        <is>
          <t/>
        </is>
      </c>
      <c r="CQ104" t="inlineStr">
        <is>
          <t/>
        </is>
      </c>
      <c r="CR104" s="2" t="inlineStr">
        <is>
          <t>säkerhetsstatus</t>
        </is>
      </c>
      <c r="CS104" s="2" t="inlineStr">
        <is>
          <t>3</t>
        </is>
      </c>
      <c r="CT104" s="2" t="inlineStr">
        <is>
          <t/>
        </is>
      </c>
      <c r="CU104" t="inlineStr">
        <is>
          <t/>
        </is>
      </c>
    </row>
    <row r="105">
      <c r="A105" s="1" t="str">
        <f>HYPERLINK("https://iate.europa.eu/entry/result/3626639/all", "3626639")</f>
        <v>3626639</v>
      </c>
      <c r="B105" t="inlineStr">
        <is>
          <t>PRODUCTION, TECHNOLOGY AND RESEARCH;EUROPEAN UNION;EDUCATION AND COMMUNICATIONS</t>
        </is>
      </c>
      <c r="C105" t="inlineStr">
        <is>
          <t>PRODUCTION, TECHNOLOGY AND RESEARCH|technology and technical regulations|technology|digital technology;EUROPEAN UNION|European construction|deepening of the European Union|EU activity|EU policy;EDUCATION AND COMMUNICATIONS|information technology and data processing</t>
        </is>
      </c>
      <c r="D105" t="inlineStr">
        <is>
          <t/>
        </is>
      </c>
      <c r="E105" t="inlineStr">
        <is>
          <t/>
        </is>
      </c>
      <c r="F105" t="inlineStr">
        <is>
          <t/>
        </is>
      </c>
      <c r="G105" t="inlineStr">
        <is>
          <t/>
        </is>
      </c>
      <c r="H105" s="2" t="inlineStr">
        <is>
          <t>prohlášení o digitálních právech a zásadách pro digitální dekádu|
prohlášení o digitálních zásadách|
evropské prohlášení o digitálních právech a zásadách pro digitální dekádu|
prohlášení o digitálních právech a zásadách</t>
        </is>
      </c>
      <c r="I105" s="2" t="inlineStr">
        <is>
          <t>3|
3|
3|
3</t>
        </is>
      </c>
      <c r="J105" s="2" t="inlineStr">
        <is>
          <t xml:space="preserve">|
|
|
</t>
        </is>
      </c>
      <c r="K105" t="inlineStr">
        <is>
          <t/>
        </is>
      </c>
      <c r="L105" s="2" t="inlineStr">
        <is>
          <t>erklæring om digitale rettigheder og principper|
europæisk erklæring om digitale rettigheder og principper for det digitale årti|
erklæring om digitale principper|
erklæring om digitale rettigheder og principper for det digitale årti</t>
        </is>
      </c>
      <c r="M105" s="2" t="inlineStr">
        <is>
          <t>3|
3|
3|
3</t>
        </is>
      </c>
      <c r="N105" s="2" t="inlineStr">
        <is>
          <t xml:space="preserve">|
|
|
</t>
        </is>
      </c>
      <c r="O105" t="inlineStr">
        <is>
          <t/>
        </is>
      </c>
      <c r="P105" s="2" t="inlineStr">
        <is>
          <t>Erklärung zu den digitalen Rechten und Grundsätzen für die digitale Dekade|
Europäische Erklärung zu den digitalen Rechten und Grundsätzen für die digitale Dekade</t>
        </is>
      </c>
      <c r="Q105" s="2" t="inlineStr">
        <is>
          <t>3|
3</t>
        </is>
      </c>
      <c r="R105" s="2" t="inlineStr">
        <is>
          <t xml:space="preserve">|
</t>
        </is>
      </c>
      <c r="S105" t="inlineStr">
        <is>
          <t/>
        </is>
      </c>
      <c r="T105" s="2" t="inlineStr">
        <is>
          <t>διακήρυξη σχετικά με τα ψηφιακά δικαιώματα και τις ψηφιακές αρχές για την ψηφιακή δεκαετία|
διακήρυξη σχετικά με τα ψηφιακά δικαιώματα και τις ψηφιακές αρχές|
διακήρυξη για τις ψηφιακές αρχές|
ευρωπαϊκή διακήρυξη σχετικά με τα ψηφιακά δικαιώματα και τις ψηφιακές αρχές για την ψηφιακή δεκαετία</t>
        </is>
      </c>
      <c r="U105" s="2" t="inlineStr">
        <is>
          <t>3|
3|
3|
3</t>
        </is>
      </c>
      <c r="V105" s="2" t="inlineStr">
        <is>
          <t xml:space="preserve">|
|
|
</t>
        </is>
      </c>
      <c r="W105" t="inlineStr">
        <is>
          <t>επίσημη κοινή διακήρυξη της Ευρωπαϊκής Επιτροπής, του Ευρωπαϊκού Κοινοβουλίου και του Συμβουλίου που περιέχει σύνολο αρχών για έναν ψηφιακό μετασχηματισμό που διαμορφώνεται σύμφωνα με τις ευρωπαϊκές αρχές και την ευρωπαϊκή νομοθεσία και χρησιμεύει ως καθοδήγηση για ένα ανθρωποκεντρικό, ασφαλές, συμπεριληπτικό και ανοικτό ψηφιακό περιβάλλον, όπου κανείς δεν θα μείνει στο περιθώριο</t>
        </is>
      </c>
      <c r="X105" s="2" t="inlineStr">
        <is>
          <t>European Declaration on Digital Rights and Principles for the Digital Decade|
Declaration on Digital Rights and Principles|
Declaration of Digital Principles|
Declaration of Digital Rights and Principles|
Declaration on Digital Rights and Principles for the Digital Decade</t>
        </is>
      </c>
      <c r="Y105" s="2" t="inlineStr">
        <is>
          <t>3|
3|
3|
1|
3</t>
        </is>
      </c>
      <c r="Z105" s="2" t="inlineStr">
        <is>
          <t xml:space="preserve">|
|
|
|
</t>
        </is>
      </c>
      <c r="AA105" t="inlineStr">
        <is>
          <t>joint solemn
declaration by the European Commission, the European Parliament and the
Council containing a set of principles for a digital transformation shaped
according to our European values and laws and serving as guidance for a human-centred,
secure, inclusive and open digital environment where no one is left behind</t>
        </is>
      </c>
      <c r="AB105" s="2" t="inlineStr">
        <is>
          <t>Declaración Europea sobre los Derechos y Principios Digitales para la Década Digital|
Declaración sobre los Derechos y Principios Digitales</t>
        </is>
      </c>
      <c r="AC105" s="2" t="inlineStr">
        <is>
          <t>3|
3</t>
        </is>
      </c>
      <c r="AD105" s="2" t="inlineStr">
        <is>
          <t xml:space="preserve">|
</t>
        </is>
      </c>
      <c r="AE105" t="inlineStr">
        <is>
          <t>Declaración solemne del Parlamento Europeo, el Consejo y la Comisión Europea en la que se expresa cómo han de aplicarse en el mundo digital los valores y derechos fundamentales de la Unión Europea, con la aspiración de promover una vía europea para la transición digital que sitúe a las personas en el centro.</t>
        </is>
      </c>
      <c r="AF105" s="2" t="inlineStr">
        <is>
          <t>Euroopa deklaratsioon digiõiguste ja -põhimõtete kohta digikümnendiks</t>
        </is>
      </c>
      <c r="AG105" s="2" t="inlineStr">
        <is>
          <t>3</t>
        </is>
      </c>
      <c r="AH105" s="2" t="inlineStr">
        <is>
          <t/>
        </is>
      </c>
      <c r="AI105" t="inlineStr">
        <is>
          <t>institutsioonidevaheline deklaratsioon, edendada digipööret euroopalikul viisil, nii, et selle keskmes on inimene ja lähtuvalt euroopalikest väärtustest ning viisil, et see toob kasu kõigile üksikisikutele ja ettevõtjatele</t>
        </is>
      </c>
      <c r="AJ105" s="2" t="inlineStr">
        <is>
          <t>digitaalisia oikeuksia ja periaatteita koskeva eurooppalainen julistus digitaalista vuosikymmentä varten|
eurooppalainen julistus digitaalisen vuosikymmenen digitaalisista oikeuksista ja periaatteista|
digitaalisia oikeuksia ja periaatteita koskeva julistus|
digitaaliperiaatteita koskeva julistus|
digitaalisten periaatteiden julistus</t>
        </is>
      </c>
      <c r="AK105" s="2" t="inlineStr">
        <is>
          <t>3|
3|
3|
3|
3</t>
        </is>
      </c>
      <c r="AL105" s="2" t="inlineStr">
        <is>
          <t xml:space="preserve">|
|
|
|
</t>
        </is>
      </c>
      <c r="AM105" t="inlineStr">
        <is>
          <t>Euroopan parlamentin, neuvoston ja komission yhteinen juhlallinen julistus, joka sisältää digitaalista muutosta varten määritellyn periaatekokonaisuuden, joka on toteutettava EU:n arvojen ja lakien mukaisesti ja joka toimii ohjenuorana ihmiskeskeisessä, turvallisessa, osallistavassa ja avoimessa digitaalisessa toimintaympäristössä, jossa ketään ei jätetä jälkeen</t>
        </is>
      </c>
      <c r="AN105" s="2" t="inlineStr">
        <is>
          <t>déclaration européenne sur les droits et principes numériques pour la décennie numérique|
déclaration sur les droits et principes numériques</t>
        </is>
      </c>
      <c r="AO105" s="2" t="inlineStr">
        <is>
          <t>3|
3</t>
        </is>
      </c>
      <c r="AP105" s="2" t="inlineStr">
        <is>
          <t xml:space="preserve">|
</t>
        </is>
      </c>
      <c r="AQ105" t="inlineStr">
        <is>
          <t>déclaration solennelle commune que devront signer le Parlement européen, le Conseil et la Commission énonçant des principes numériques conçus comme des concepts essentiels, fondés sur des valeurs européennes communes, et servant d’orientations à un environnement numérique centré sur l’humain, sécurisé, inclusif et ouvert, au sein duquel nul n’est laissé pour compte</t>
        </is>
      </c>
      <c r="AR105" t="inlineStr">
        <is>
          <t/>
        </is>
      </c>
      <c r="AS105" t="inlineStr">
        <is>
          <t/>
        </is>
      </c>
      <c r="AT105" t="inlineStr">
        <is>
          <t/>
        </is>
      </c>
      <c r="AU105" t="inlineStr">
        <is>
          <t/>
        </is>
      </c>
      <c r="AV105" s="2" t="inlineStr">
        <is>
          <t>Europska deklaracija o digitalnim pravima i načelima za digitalno desetljeće|
Deklaracija o digitalnim pravima i načelima za digitalno desetljeće</t>
        </is>
      </c>
      <c r="AW105" s="2" t="inlineStr">
        <is>
          <t>3|
3</t>
        </is>
      </c>
      <c r="AX105" s="2" t="inlineStr">
        <is>
          <t xml:space="preserve">|
</t>
        </is>
      </c>
      <c r="AY105" t="inlineStr">
        <is>
          <t/>
        </is>
      </c>
      <c r="AZ105" s="2" t="inlineStr">
        <is>
          <t>Európai nyilatkozat a digitális évtizedben érvényre juttatandó digitális jogokról és elvekről</t>
        </is>
      </c>
      <c r="BA105" s="2" t="inlineStr">
        <is>
          <t>4</t>
        </is>
      </c>
      <c r="BB105" s="2" t="inlineStr">
        <is>
          <t/>
        </is>
      </c>
      <c r="BC105" t="inlineStr">
        <is>
          <t>az európai értékeken alapuló, és valamennyi egyén és vállalkozás javát szolgáló digitális átalakulás európai útjának előmozdítása érdekében tett nyilatkozat</t>
        </is>
      </c>
      <c r="BD105" s="2" t="inlineStr">
        <is>
          <t>dichiarazione europea sui diritti e i principi digitali per il decennio digitale|
dichiarazione sui diritti e i principi digitali per il decennio digitale|
dichiarazione sui principi digitali</t>
        </is>
      </c>
      <c r="BE105" s="2" t="inlineStr">
        <is>
          <t>3|
3|
3</t>
        </is>
      </c>
      <c r="BF105" s="2" t="inlineStr">
        <is>
          <t xml:space="preserve">|
|
</t>
        </is>
      </c>
      <c r="BG105" t="inlineStr">
        <is>
          <t>dichiarazione
solenne comune della Commissione europea, del Parlamento europeo e del
Consiglio contenente un insieme di diritti e principi per la trasformazione
digitale radicati nei valori europei e nel diritto dell’UE che delineano un
ambiente digitale incentrato sulle persone, sicuro, inclusivo, aperto, che non
lasci indietro nessuno</t>
        </is>
      </c>
      <c r="BH105" s="2" t="inlineStr">
        <is>
          <t>Europos deklaracija dėl skaitmeninių teisių</t>
        </is>
      </c>
      <c r="BI105" s="2" t="inlineStr">
        <is>
          <t>3</t>
        </is>
      </c>
      <c r="BJ105" s="2" t="inlineStr">
        <is>
          <t/>
        </is>
      </c>
      <c r="BK105" t="inlineStr">
        <is>
          <t>Europos Parlamento, Tarybos ir Komisijos deklaracija dėl skaitmeninio dešimtmečio skaitmeninių teisių ir principų, kuria siekiama propaguoti europinį į žmogų orientuotą skaitmeninės pertvarkos modelį, grindžiamą Europos vertybėmis ir naudingą visiems asmenims ir įmonėms</t>
        </is>
      </c>
      <c r="BL105" s="2" t="inlineStr">
        <is>
          <t>Eiropas deklarācija par digitālajām tiesībām un principiem digitālajai desmitgadei|
Deklarācija par digitālajām tiesībām un principiem digitālajai desmitgadei</t>
        </is>
      </c>
      <c r="BM105" s="2" t="inlineStr">
        <is>
          <t>3|
3</t>
        </is>
      </c>
      <c r="BN105" s="2" t="inlineStr">
        <is>
          <t xml:space="preserve">|
</t>
        </is>
      </c>
      <c r="BO105" t="inlineStr">
        <is>
          <t/>
        </is>
      </c>
      <c r="BP105" s="2" t="inlineStr">
        <is>
          <t>Dikjarazzjoni Ewropea dwar id-Drittijiet u l-Prinċipji Diġitali għad-Deċennju Diġitali|
Dikjarazzjoni dwar id-Drittijiet u l-Prinċipji Diġitali|
Dikjarazzjoni dwar id-Drittijiet u l-Prinċipji Diġitali għad-Deċennju Diġitali|
Dikjarazzjoni tal-Prinċipji Diġitali</t>
        </is>
      </c>
      <c r="BQ105" s="2" t="inlineStr">
        <is>
          <t>3|
3|
3|
3</t>
        </is>
      </c>
      <c r="BR105" s="2" t="inlineStr">
        <is>
          <t xml:space="preserve">|
|
|
</t>
        </is>
      </c>
      <c r="BS105" t="inlineStr">
        <is>
          <t>dikjarazzjoni solenni konġunta mill-Kummissjoni Ewropea, mill-Parlament Ewropew u mill-Kunsill li fiha sett ta' prinċipji għal trasformazzjoni diġitali, imsawra skont il-valuri u l-liġijiet Ewropej, u li sservi ta' gwida għal ambjent diġitali ċċentrat fuq il-bniedem, mingħajr periklu, inklużiv u miftuħ, fejn ħadd ma jitħalla jibqa’ lura</t>
        </is>
      </c>
      <c r="BT105" s="2" t="inlineStr">
        <is>
          <t>verklaring over digitale rechten en beginselen voor het digitale decennium|
Europese verklaring over digitale rechten en beginselen voor het digitale decennium|
verklaring inzake digitale beginselen</t>
        </is>
      </c>
      <c r="BU105" s="2" t="inlineStr">
        <is>
          <t>3|
3|
2</t>
        </is>
      </c>
      <c r="BV105" s="2" t="inlineStr">
        <is>
          <t xml:space="preserve">|
|
</t>
        </is>
      </c>
      <c r="BW105" t="inlineStr">
        <is>
          <t>verklaring die op basis van rechten en beginselen zoals solidariteit en inclusie, deelname aan de digitale ruimte en online-keuzevrijheid de digitale transformatie bevordert, en daarmee het dagelijks leven van mensen in de EU helpt door onder andere het ontwikkelen van een snelle en betaalbare digitale connectiviteit, naadloze toegang tot overheidsdiensten, controle over het gebruik van persoonsgegevens en het creëren van een veilige digitale omgeving voor kinderen</t>
        </is>
      </c>
      <c r="BX105" s="2" t="inlineStr">
        <is>
          <t>deklaracja praw i zasad cyfrowych w cyfrowej dekadzie|
Europejska deklaracja praw i zasad cyfrowych w cyfrowej dekadzie</t>
        </is>
      </c>
      <c r="BY105" s="2" t="inlineStr">
        <is>
          <t>3|
3</t>
        </is>
      </c>
      <c r="BZ105" s="2" t="inlineStr">
        <is>
          <t xml:space="preserve">|
</t>
        </is>
      </c>
      <c r="CA105" t="inlineStr">
        <is>
          <t>wspólna uroczysta deklaracja Komisji Europejskiej, Parlamentu Europejskiego i Rady zawierająca zestaw zasad transformacji cyfrowej zgodnie z europejskimi wartościami</t>
        </is>
      </c>
      <c r="CB105" s="2" t="inlineStr">
        <is>
          <t>Declaração Europeia sobre os Direitos e Princípios Digitais para a Década Digital</t>
        </is>
      </c>
      <c r="CC105" s="2" t="inlineStr">
        <is>
          <t>3</t>
        </is>
      </c>
      <c r="CD105" s="2" t="inlineStr">
        <is>
          <t/>
        </is>
      </c>
      <c r="CE105" t="inlineStr">
        <is>
          <t>Declaração solene conjunta assinada pelo Parlamento Europeu, pelo Conselho e pela Comissão que contém um conjunto de princípios para a transformação digital que deve ser moldada de acordo com os valores e leis europeus e que servem de orientação para a criação de um ambiente digital centrado no ser humano, seguro, inclusivo e aberto, em que ninguém é deixado para trás.</t>
        </is>
      </c>
      <c r="CF105" s="2" t="inlineStr">
        <is>
          <t>Declarația europeană privind drepturile și principiile digitale pentru deceniul digital|
Declarația privind drepturile și principiile digitale pentru deceniul digital</t>
        </is>
      </c>
      <c r="CG105" s="2" t="inlineStr">
        <is>
          <t>3|
3</t>
        </is>
      </c>
      <c r="CH105" s="2" t="inlineStr">
        <is>
          <t xml:space="preserve">|
</t>
        </is>
      </c>
      <c r="CI105" t="inlineStr">
        <is>
          <t/>
        </is>
      </c>
      <c r="CJ105" s="2" t="inlineStr">
        <is>
          <t>Európske vyhlásenie o digitálnych právach a zásadách v digitálnom desaťročí</t>
        </is>
      </c>
      <c r="CK105" s="2" t="inlineStr">
        <is>
          <t>3</t>
        </is>
      </c>
      <c r="CL105" s="2" t="inlineStr">
        <is>
          <t/>
        </is>
      </c>
      <c r="CM105" t="inlineStr">
        <is>
          <t>spoločné čestné vyhlásenie Európskej komisie, Európskeho parlamentu a Rady obsahujúce súbor zásad digitálnej transformácie prebiehajúcej podľa európskych hodnôt a právnych predpisov a slúžiace ako usmernenie pre bezpečné, inkluzívne a otvorené digitálne prostredie zamerané na človeka, v ktorom sa na nikoho nezabudne</t>
        </is>
      </c>
      <c r="CN105" s="2" t="inlineStr">
        <is>
          <t>deklaracija o digitalnih pravicah in načelih za digitalno desetletje|
evropska deklaracija o digitalnih pravicah in načelih za digitalno desetletje</t>
        </is>
      </c>
      <c r="CO105" s="2" t="inlineStr">
        <is>
          <t>3|
3</t>
        </is>
      </c>
      <c r="CP105" s="2" t="inlineStr">
        <is>
          <t xml:space="preserve">|
</t>
        </is>
      </c>
      <c r="CQ105" t="inlineStr">
        <is>
          <t>nabor digitalnih načel in pravic, vključen v slovesno medinstitucionalno izjavo Evropske komisije, Evropskega parlamenta in Sveta na podlagi predloga Evropske komisije</t>
        </is>
      </c>
      <c r="CR105" s="2" t="inlineStr">
        <is>
          <t>europeisk förklaring om digitala rättigheter och principer för det digitala decenniet|
förklaring om de digitala principerna</t>
        </is>
      </c>
      <c r="CS105" s="2" t="inlineStr">
        <is>
          <t>3|
3</t>
        </is>
      </c>
      <c r="CT105" s="2" t="inlineStr">
        <is>
          <t xml:space="preserve">|
</t>
        </is>
      </c>
      <c r="CU105" t="inlineStr">
        <is>
          <t/>
        </is>
      </c>
    </row>
    <row r="106">
      <c r="A106" s="1" t="str">
        <f>HYPERLINK("https://iate.europa.eu/entry/result/3622678/all", "3622678")</f>
        <v>3622678</v>
      </c>
      <c r="B106" t="inlineStr">
        <is>
          <t>LAW;PRODUCTION, TECHNOLOGY AND RESEARCH;EDUCATION AND COMMUNICATIONS;EMPLOYMENT AND WORKING CONDITIONS</t>
        </is>
      </c>
      <c r="C106" t="inlineStr">
        <is>
          <t>LAW|rights and freedoms;PRODUCTION, TECHNOLOGY AND RESEARCH|technology and technical regulations|technology|digital technology;EDUCATION AND COMMUNICATIONS|information and information processing|information processing|artificial intelligence;EMPLOYMENT AND WORKING CONDITIONS|organisation of work and working conditions</t>
        </is>
      </c>
      <c r="D106" t="inlineStr">
        <is>
          <t/>
        </is>
      </c>
      <c r="E106" t="inlineStr">
        <is>
          <t/>
        </is>
      </c>
      <c r="F106" t="inlineStr">
        <is>
          <t/>
        </is>
      </c>
      <c r="G106" t="inlineStr">
        <is>
          <t/>
        </is>
      </c>
      <c r="H106" s="2" t="inlineStr">
        <is>
          <t>algoritmická odpovědnost</t>
        </is>
      </c>
      <c r="I106" s="2" t="inlineStr">
        <is>
          <t>3</t>
        </is>
      </c>
      <c r="J106" s="2" t="inlineStr">
        <is>
          <t/>
        </is>
      </c>
      <c r="K106" t="inlineStr">
        <is>
          <t/>
        </is>
      </c>
      <c r="L106" s="2" t="inlineStr">
        <is>
          <t>algoritmisk ansvarlighed</t>
        </is>
      </c>
      <c r="M106" s="2" t="inlineStr">
        <is>
          <t>3</t>
        </is>
      </c>
      <c r="N106" s="2" t="inlineStr">
        <is>
          <t/>
        </is>
      </c>
      <c r="O106" t="inlineStr">
        <is>
          <t/>
        </is>
      </c>
      <c r="P106" s="2" t="inlineStr">
        <is>
          <t>Rechenschaftspflicht für Algorithmen</t>
        </is>
      </c>
      <c r="Q106" s="2" t="inlineStr">
        <is>
          <t>3</t>
        </is>
      </c>
      <c r="R106" s="2" t="inlineStr">
        <is>
          <t/>
        </is>
      </c>
      <c r="S106" t="inlineStr">
        <is>
          <t/>
        </is>
      </c>
      <c r="T106" s="2" t="inlineStr">
        <is>
          <t>αλγοριθμική λογοδοσία</t>
        </is>
      </c>
      <c r="U106" s="2" t="inlineStr">
        <is>
          <t>3</t>
        </is>
      </c>
      <c r="V106" s="2" t="inlineStr">
        <is>
          <t/>
        </is>
      </c>
      <c r="W106" t="inlineStr">
        <is>
          <t>καθήκον των δημιουργών, των προμηθευτών και των χρηστών αλγόριθμων να είναι υπόλογοι για τα αποτελέσματα που επιφέρουν οι εν λόγω αλγόριθμοι</t>
        </is>
      </c>
      <c r="X106" s="2" t="inlineStr">
        <is>
          <t>algorithm accountability|
accountability for algorithms|
accountability on algorithms|
accountability of algorithms|
algorithmic accountability</t>
        </is>
      </c>
      <c r="Y106" s="2" t="inlineStr">
        <is>
          <t>3|
1|
1|
1|
3</t>
        </is>
      </c>
      <c r="Z106" s="2" t="inlineStr">
        <is>
          <t xml:space="preserve">|
|
|
|
</t>
        </is>
      </c>
      <c r="AA106" t="inlineStr">
        <is>
          <t>duty of those that build, procure and use algorithms to
ultimately be answerable for the effects of the algorithms</t>
        </is>
      </c>
      <c r="AB106" s="2" t="inlineStr">
        <is>
          <t>responsabilidad algorítmica</t>
        </is>
      </c>
      <c r="AC106" s="2" t="inlineStr">
        <is>
          <t>3</t>
        </is>
      </c>
      <c r="AD106" s="2" t="inlineStr">
        <is>
          <t/>
        </is>
      </c>
      <c r="AE106" t="inlineStr">
        <is>
          <t>Obligación de responder por los efectos y las consecuencias de las decisiones automatizadas basadas en algoritmos.</t>
        </is>
      </c>
      <c r="AF106" s="2" t="inlineStr">
        <is>
          <t>algoritmide vastutuspõhimõtted</t>
        </is>
      </c>
      <c r="AG106" s="2" t="inlineStr">
        <is>
          <t>3</t>
        </is>
      </c>
      <c r="AH106" s="2" t="inlineStr">
        <is>
          <t/>
        </is>
      </c>
      <c r="AI106" t="inlineStr">
        <is>
          <t>kohustus luua, hankida ja kasutada algoritme, millel on lõppvastutus oma mõju eest</t>
        </is>
      </c>
      <c r="AJ106" s="2" t="inlineStr">
        <is>
          <t>algoritmeja koskeva vastuuvelvollisuus</t>
        </is>
      </c>
      <c r="AK106" s="2" t="inlineStr">
        <is>
          <t>3</t>
        </is>
      </c>
      <c r="AL106" s="2" t="inlineStr">
        <is>
          <t/>
        </is>
      </c>
      <c r="AM106" t="inlineStr">
        <is>
          <t/>
        </is>
      </c>
      <c r="AN106" s="2" t="inlineStr">
        <is>
          <t>responsabilité du fait des algorithmes|
responsabilité en matière d’algorithmes</t>
        </is>
      </c>
      <c r="AO106" s="2" t="inlineStr">
        <is>
          <t>3|
3</t>
        </is>
      </c>
      <c r="AP106" s="2" t="inlineStr">
        <is>
          <t xml:space="preserve">|
</t>
        </is>
      </c>
      <c r="AQ106" t="inlineStr">
        <is>
          <t>responsabilité qui incombe aux concepteurs, aux fournisseurs ou aux utilisateurs d'algorithmes de réparer un préjudice causé par la mise en œuvre d'un algorithme n'offrant pas la fiabilité à laquelle on peut légitimement s'attendre</t>
        </is>
      </c>
      <c r="AR106" t="inlineStr">
        <is>
          <t/>
        </is>
      </c>
      <c r="AS106" t="inlineStr">
        <is>
          <t/>
        </is>
      </c>
      <c r="AT106" t="inlineStr">
        <is>
          <t/>
        </is>
      </c>
      <c r="AU106" t="inlineStr">
        <is>
          <t/>
        </is>
      </c>
      <c r="AV106" s="2" t="inlineStr">
        <is>
          <t>algoritamska odgovornost</t>
        </is>
      </c>
      <c r="AW106" s="2" t="inlineStr">
        <is>
          <t>3</t>
        </is>
      </c>
      <c r="AX106" s="2" t="inlineStr">
        <is>
          <t/>
        </is>
      </c>
      <c r="AY106" t="inlineStr">
        <is>
          <t/>
        </is>
      </c>
      <c r="AZ106" s="2" t="inlineStr">
        <is>
          <t>algoritmikus elszámoltathatóság</t>
        </is>
      </c>
      <c r="BA106" s="2" t="inlineStr">
        <is>
          <t>3</t>
        </is>
      </c>
      <c r="BB106" s="2" t="inlineStr">
        <is>
          <t/>
        </is>
      </c>
      <c r="BC106" t="inlineStr">
        <is>
          <t/>
        </is>
      </c>
      <c r="BD106" s="2" t="inlineStr">
        <is>
          <t>responsabilità degli algoritmi|
responsabilità algoritmica</t>
        </is>
      </c>
      <c r="BE106" s="2" t="inlineStr">
        <is>
          <t>3|
3</t>
        </is>
      </c>
      <c r="BF106" s="2" t="inlineStr">
        <is>
          <t xml:space="preserve">|
</t>
        </is>
      </c>
      <c r="BG106" t="inlineStr">
        <is>
          <t>dovere di chi
progetta o utilizza algoritmi di essere responsabile dei risultati prodotti
dagli algoritmi</t>
        </is>
      </c>
      <c r="BH106" s="2" t="inlineStr">
        <is>
          <t>atskaitomybė už algoritmus</t>
        </is>
      </c>
      <c r="BI106" s="2" t="inlineStr">
        <is>
          <t>3</t>
        </is>
      </c>
      <c r="BJ106" s="2" t="inlineStr">
        <is>
          <t/>
        </is>
      </c>
      <c r="BK106" t="inlineStr">
        <is>
          <t>techninių
 ir veiklos priemonių įgyvendinimas siekiant užtikrinti skaidrumą, 
aiškiai nustatytus atsakomybės ryšius, nediskriminavimą automatizuotai 
priimant sprendimus arba apskaičiuojant asmens elgesio tikimybę</t>
        </is>
      </c>
      <c r="BL106" s="2" t="inlineStr">
        <is>
          <t>algoritmiskā pārskatatbildība</t>
        </is>
      </c>
      <c r="BM106" s="2" t="inlineStr">
        <is>
          <t>2</t>
        </is>
      </c>
      <c r="BN106" s="2" t="inlineStr">
        <is>
          <t/>
        </is>
      </c>
      <c r="BO106" t="inlineStr">
        <is>
          <t/>
        </is>
      </c>
      <c r="BP106" s="2" t="inlineStr">
        <is>
          <t>akkontabbiltà algoritmika</t>
        </is>
      </c>
      <c r="BQ106" s="2" t="inlineStr">
        <is>
          <t>3</t>
        </is>
      </c>
      <c r="BR106" s="2" t="inlineStr">
        <is>
          <t/>
        </is>
      </c>
      <c r="BS106" t="inlineStr">
        <is>
          <t>id-dmir ta' dawk li joħolqu, jakkwistaw u jużaw l-algoritmi, li jinżammu responsabbli għall-effetti/l-impatti li jkollhom tali algoritmi</t>
        </is>
      </c>
      <c r="BT106" s="2" t="inlineStr">
        <is>
          <t>algoritmische verantwoordingsplicht</t>
        </is>
      </c>
      <c r="BU106" s="2" t="inlineStr">
        <is>
          <t>3</t>
        </is>
      </c>
      <c r="BV106" s="2" t="inlineStr">
        <is>
          <t/>
        </is>
      </c>
      <c r="BW106" t="inlineStr">
        <is>
          <t>beleid waarmee ontwikkelaars of beheerders van geautomatiseerde besluitvormingssystemen verantwoordelijk gesteld kunnen worden voor de resultaten van deze vooraf ingestelde systemen</t>
        </is>
      </c>
      <c r="BX106" s="2" t="inlineStr">
        <is>
          <t>odpowiedzialność za algorytmy|
rozliczalność w przypadku korzystania z algorytmów|
odpowiedzialność algorytmiczna</t>
        </is>
      </c>
      <c r="BY106" s="2" t="inlineStr">
        <is>
          <t>3|
3|
3</t>
        </is>
      </c>
      <c r="BZ106" s="2" t="inlineStr">
        <is>
          <t xml:space="preserve">|
|
</t>
        </is>
      </c>
      <c r="CA106" t="inlineStr">
        <is>
          <t/>
        </is>
      </c>
      <c r="CB106" s="2" t="inlineStr">
        <is>
          <t>responsabilidade algorítmica</t>
        </is>
      </c>
      <c r="CC106" s="2" t="inlineStr">
        <is>
          <t>3</t>
        </is>
      </c>
      <c r="CD106" s="2" t="inlineStr">
        <is>
          <t/>
        </is>
      </c>
      <c r="CE106" t="inlineStr">
        <is>
          <t>Dever dos indivíduos que criam, adquirem ou utilizam algoritmos de responder, em última análise, pelos efeitos e consequências desses algoritmos.</t>
        </is>
      </c>
      <c r="CF106" s="2" t="inlineStr">
        <is>
          <t>răspundere algoritmică</t>
        </is>
      </c>
      <c r="CG106" s="2" t="inlineStr">
        <is>
          <t>3</t>
        </is>
      </c>
      <c r="CH106" s="2" t="inlineStr">
        <is>
          <t/>
        </is>
      </c>
      <c r="CI106" t="inlineStr">
        <is>
          <t/>
        </is>
      </c>
      <c r="CJ106" s="2" t="inlineStr">
        <is>
          <t>algoritmická zodpovednosť|
zodpovednosť za algoritmy|
zodpovednosť algoritmov</t>
        </is>
      </c>
      <c r="CK106" s="2" t="inlineStr">
        <is>
          <t>3|
3|
3</t>
        </is>
      </c>
      <c r="CL106" s="2" t="inlineStr">
        <is>
          <t xml:space="preserve">|
|
</t>
        </is>
      </c>
      <c r="CM106" t="inlineStr">
        <is>
          <t>povinnosť tvorcov, obstarávateľov a používateľov algoritmov mať konečnú zodpovednosť za účinky algoritmov</t>
        </is>
      </c>
      <c r="CN106" s="2" t="inlineStr">
        <is>
          <t>algoritemska odgovornost</t>
        </is>
      </c>
      <c r="CO106" s="2" t="inlineStr">
        <is>
          <t>3</t>
        </is>
      </c>
      <c r="CP106" s="2" t="inlineStr">
        <is>
          <t/>
        </is>
      </c>
      <c r="CQ106" t="inlineStr">
        <is>
          <t/>
        </is>
      </c>
      <c r="CR106" s="2" t="inlineStr">
        <is>
          <t>algoritmisk ansvarsskyldighet</t>
        </is>
      </c>
      <c r="CS106" s="2" t="inlineStr">
        <is>
          <t>3</t>
        </is>
      </c>
      <c r="CT106" s="2" t="inlineStr">
        <is>
          <t/>
        </is>
      </c>
      <c r="CU106" t="inlineStr">
        <is>
          <t/>
        </is>
      </c>
    </row>
    <row r="107">
      <c r="A107" s="1" t="str">
        <f>HYPERLINK("https://iate.europa.eu/entry/result/3626249/all", "3626249")</f>
        <v>3626249</v>
      </c>
      <c r="B107" t="inlineStr">
        <is>
          <t>TRADE</t>
        </is>
      </c>
      <c r="C107" t="inlineStr">
        <is>
          <t>TRADE|marketing|commercial transaction|sale|distance selling|electronic commerce</t>
        </is>
      </c>
      <c r="D107" t="inlineStr">
        <is>
          <t/>
        </is>
      </c>
      <c r="E107" t="inlineStr">
        <is>
          <t/>
        </is>
      </c>
      <c r="F107" t="inlineStr">
        <is>
          <t/>
        </is>
      </c>
      <c r="G107" t="inlineStr">
        <is>
          <t/>
        </is>
      </c>
      <c r="H107" s="2" t="inlineStr">
        <is>
          <t>podnikatelský uživatel</t>
        </is>
      </c>
      <c r="I107" s="2" t="inlineStr">
        <is>
          <t>3</t>
        </is>
      </c>
      <c r="J107" s="2" t="inlineStr">
        <is>
          <t/>
        </is>
      </c>
      <c r="K107" t="inlineStr">
        <is>
          <t>jakákoli soukromá osoba jednající v rámci obchodní nebo profesní činnosti nebo 
jakákoli právnická osoba, která prostřednictvím online 
zprostředkovatelských služeb nabízí zboží nebo služby spotřebitelům za 
účelem, který lze považovat za jejich obchodní činnost, podnikání, 
řemeslo nebo povolání</t>
        </is>
      </c>
      <c r="L107" s="2" t="inlineStr">
        <is>
          <t>erhvervsbruger</t>
        </is>
      </c>
      <c r="M107" s="2" t="inlineStr">
        <is>
          <t>3</t>
        </is>
      </c>
      <c r="N107" s="2" t="inlineStr">
        <is>
          <t/>
        </is>
      </c>
      <c r="O107" t="inlineStr">
        <is>
          <t>enhver privatperson, der optræder i egenskab af handlende eller erhvervsdrivende, eller enhver fysisk eller juridisk person, der ved hjælp af onlineformidlingstjenester tilbyder varer eller tjenesteydelser til forbrugere til formål relateret til dennes erhverv, forretning, håndværk eller profession</t>
        </is>
      </c>
      <c r="P107" s="2" t="inlineStr">
        <is>
          <t>gewerblicher Nutzer</t>
        </is>
      </c>
      <c r="Q107" s="2" t="inlineStr">
        <is>
          <t>3</t>
        </is>
      </c>
      <c r="R107" s="2" t="inlineStr">
        <is>
          <t/>
        </is>
      </c>
      <c r="S107" t="inlineStr">
        <is>
          <t>jede im Rahmen einer geschäftlichen oder beruflichen Tätigkeit handelnde Privatperson oder jede juristische Person, die über Online-Vermittlungsdienste und für Zwecke im Zusammenhang mit ihrer gewerblichen, geschäftlichen, handwerklichen oder beruflichen Tätigkeit Verbrauchern Waren oder Dienstleistungen anbietet</t>
        </is>
      </c>
      <c r="T107" s="2" t="inlineStr">
        <is>
          <t>επιχειρηματικός/-ή χρήστης/-στρια</t>
        </is>
      </c>
      <c r="U107" s="2" t="inlineStr">
        <is>
          <t>3</t>
        </is>
      </c>
      <c r="V107" s="2" t="inlineStr">
        <is>
          <t/>
        </is>
      </c>
      <c r="W107" t="inlineStr">
        <is>
          <t>κάθε φυσικό πρόσωπο που ενεργεί υπό εμπορική ή επαγγελματική ιδιότητα ή κάθε νομικό πρόσωπο το οποίο προσφέρει προϊόντα ή υπηρεσίες, μέσω επιγραμμικών υπηρεσιών διαμεσολάβησης, σε καταναλωτές για σκοπούς σχετικούς με την εμπορική, επιχειρηματική, βιοτεχνική ή επαγγελματική του δραστηριότητα</t>
        </is>
      </c>
      <c r="X107" s="2" t="inlineStr">
        <is>
          <t>business user</t>
        </is>
      </c>
      <c r="Y107" s="2" t="inlineStr">
        <is>
          <t>3</t>
        </is>
      </c>
      <c r="Z107" s="2" t="inlineStr">
        <is>
          <t/>
        </is>
      </c>
      <c r="AA107" t="inlineStr">
        <is>
          <t>any private individual acting in a commercial or professional capacity who, or any legal person which, through online intermediation services offers goods or services to consumers for purposes relating to its trade, business, craft or profession</t>
        </is>
      </c>
      <c r="AB107" s="2" t="inlineStr">
        <is>
          <t>usuario profesional</t>
        </is>
      </c>
      <c r="AC107" s="2" t="inlineStr">
        <is>
          <t>3</t>
        </is>
      </c>
      <c r="AD107" s="2" t="inlineStr">
        <is>
          <t/>
        </is>
      </c>
      <c r="AE107" t="inlineStr">
        <is>
          <t>Todo particular que actúa en el marco de una actividad comercial o profesional o toda persona jurídica que ofrece bienes o servicios a los consumidores a través de servicios de intermediación en línea con fines relativos a su comercio, negocio, oficio o profesión.</t>
        </is>
      </c>
      <c r="AF107" s="2" t="inlineStr">
        <is>
          <t>ärikasutaja</t>
        </is>
      </c>
      <c r="AG107" s="2" t="inlineStr">
        <is>
          <t>3</t>
        </is>
      </c>
      <c r="AH107" s="2" t="inlineStr">
        <is>
          <t/>
        </is>
      </c>
      <c r="AI107" t="inlineStr">
        <is>
          <t>eraisik, kes tegutseb oma majandus- või kutsetegevuse raames, või juriidiline isik, kes pakub oma kaubandus-, majandus-, oskus- või kutsetegevuse raames veebipõhiste vahendusteenuste kaudu tarbijatele kaupu või teenuseid</t>
        </is>
      </c>
      <c r="AJ107" s="2" t="inlineStr">
        <is>
          <t>yrityskäyttäjä</t>
        </is>
      </c>
      <c r="AK107" s="2" t="inlineStr">
        <is>
          <t>3</t>
        </is>
      </c>
      <c r="AL107" s="2" t="inlineStr">
        <is>
          <t/>
        </is>
      </c>
      <c r="AM107" t="inlineStr">
        <is>
          <t>yksityishenkilö elinkeino- tai ammattitoiminnassa tai oikeushenkilö, joka verkossa toimivien välityspalvelujen kautta tarjoaa tavaroita tai palveluja kuluttajille tarkoituksessa, joka liittyy yrityskäyttäjän elinkeino- tai ammattitoimintaan</t>
        </is>
      </c>
      <c r="AN107" s="2" t="inlineStr">
        <is>
          <t>entreprise utilisatrice</t>
        </is>
      </c>
      <c r="AO107" s="2" t="inlineStr">
        <is>
          <t>3</t>
        </is>
      </c>
      <c r="AP107" s="2" t="inlineStr">
        <is>
          <t/>
        </is>
      </c>
      <c r="AQ107" t="inlineStr">
        <is>
          <t>tout particulier qui agit dans le cadre de son activité commerciale ou professionnelle ou toute personne morale qui, par le biais de services d’intermédiation en ligne, offre des biens ou services aux consommateurs à des fins liées à son activité commerciale, industrielle, artisanale ou libérale</t>
        </is>
      </c>
      <c r="AR107" t="inlineStr">
        <is>
          <t/>
        </is>
      </c>
      <c r="AS107" t="inlineStr">
        <is>
          <t/>
        </is>
      </c>
      <c r="AT107" t="inlineStr">
        <is>
          <t/>
        </is>
      </c>
      <c r="AU107" t="inlineStr">
        <is>
          <t/>
        </is>
      </c>
      <c r="AV107" s="2" t="inlineStr">
        <is>
          <t>poslovni korisnik</t>
        </is>
      </c>
      <c r="AW107" s="2" t="inlineStr">
        <is>
          <t>3</t>
        </is>
      </c>
      <c r="AX107" s="2" t="inlineStr">
        <is>
          <t/>
        </is>
      </c>
      <c r="AY107" t="inlineStr">
        <is>
          <t>svaka privatna osoba koja djeluje u trgovačkom ili profesionalnom svojstvu ili bilo koja pravna osoba, koja potrošačima nudi robu ili usluge putem usluga internetskog posredovanja u svrhe povezane s vlastitom trgovačkom, poslovnom, obrtničkom ili profesionalnom djelatnosti</t>
        </is>
      </c>
      <c r="AZ107" s="2" t="inlineStr">
        <is>
          <t>üzleti felhasználó</t>
        </is>
      </c>
      <c r="BA107" s="2" t="inlineStr">
        <is>
          <t>4</t>
        </is>
      </c>
      <c r="BB107" s="2" t="inlineStr">
        <is>
          <t/>
        </is>
      </c>
      <c r="BC107" t="inlineStr">
        <is>
          <t>bármely, kereskedelmi vagy szakmai minőségben eljáró magánszemély, vagy 
bármely jogi személy, aki vagy amely online közvetítő szolgáltatáson 
keresztül kínál fogyasztóknak árut vagy szolgáltatást üzleti, ipari, 
kézműipari vagy szakmai tevékenységéhez kapcsolódó célokból</t>
        </is>
      </c>
      <c r="BD107" s="2" t="inlineStr">
        <is>
          <t>utente commerciale</t>
        </is>
      </c>
      <c r="BE107" s="2" t="inlineStr">
        <is>
          <t>3</t>
        </is>
      </c>
      <c r="BF107" s="2" t="inlineStr">
        <is>
          <t/>
        </is>
      </c>
      <c r="BG107" t="inlineStr">
        <is>
          <t>privato che
agisce nell’ambito delle proprie attività commerciali o professionali o una
persona giuridica che offre beni o servizi ai consumatori tramite servizi di
intermediazione online per fini legati alla sua attività commerciale,
imprenditoriale, artigianale o professionale</t>
        </is>
      </c>
      <c r="BH107" s="2" t="inlineStr">
        <is>
          <t>verslo klientas</t>
        </is>
      </c>
      <c r="BI107" s="2" t="inlineStr">
        <is>
          <t>3</t>
        </is>
      </c>
      <c r="BJ107" s="2" t="inlineStr">
        <is>
          <t/>
        </is>
      </c>
      <c r="BK107" t="inlineStr">
        <is>
          <t>privatus asmuo, vykdantis komercinę ar profesinę veiklą, arba juridinis asmuo, kuris, naudodamasis internetinėmis tarpininkavimo paslaugomis, siūlo prekes arba paslaugas vartotojams su savo prekyba, verslu, amatu arba profesija susijusiais tikslais</t>
        </is>
      </c>
      <c r="BL107" s="2" t="inlineStr">
        <is>
          <t>komerciālais lietotājs</t>
        </is>
      </c>
      <c r="BM107" s="2" t="inlineStr">
        <is>
          <t>3</t>
        </is>
      </c>
      <c r="BN107" s="2" t="inlineStr">
        <is>
          <t/>
        </is>
      </c>
      <c r="BO107" t="inlineStr">
        <is>
          <t>jebkura privātpersona, kas rīkojas savas komerciālās vai profesionālās darbības ietvaros, vai jebkura juridiska persona, kas, izmantojot tiešsaistes starpniecības pakalpojumus, piedāvā patērētājiem preces vai pakalpojumus nolūkos, kas saistīti ar tās komercdarbību, darījumdarbību, amatniecisko darbību vai profesiju</t>
        </is>
      </c>
      <c r="BP107" s="2" t="inlineStr">
        <is>
          <t>utent kummerċjali</t>
        </is>
      </c>
      <c r="BQ107" s="2" t="inlineStr">
        <is>
          <t>3</t>
        </is>
      </c>
      <c r="BR107" s="2" t="inlineStr">
        <is>
          <t/>
        </is>
      </c>
      <c r="BS107" t="inlineStr">
        <is>
          <t>kwalunkwe persuna privata li taġixxi f'kapaċità kummerċjali jew professjonali, jew kwalunkwe persuna ġuridika li, permezz tas-servizzi tal-intermedjazzjoni online toffri prodotti jew servizzi lill-konsumaturi tagħha, għal finijiet relatati mal-kummerċ, in-negozju, is-sengħa jew il-professjoni tagħha</t>
        </is>
      </c>
      <c r="BT107" s="2" t="inlineStr">
        <is>
          <t>zakelijke gebruiker</t>
        </is>
      </c>
      <c r="BU107" s="2" t="inlineStr">
        <is>
          <t>3</t>
        </is>
      </c>
      <c r="BV107" s="2" t="inlineStr">
        <is>
          <t/>
        </is>
      </c>
      <c r="BW107" t="inlineStr">
        <is>
          <t>"elke natuurlijke persoon die in een commerciële of professionele hoedanigheid optreedt of elke rechtspersoon, die via onlinetussenhandelsdiensten goederen of diensten aan consumenten aanbiedt voor doeleinden die verband houden met zijn handels-, bedrijfs-, ambachts- of beroepsactiviteit"</t>
        </is>
      </c>
      <c r="BX107" s="2" t="inlineStr">
        <is>
          <t>użytkownik biznesowy</t>
        </is>
      </c>
      <c r="BY107" s="2" t="inlineStr">
        <is>
          <t>3</t>
        </is>
      </c>
      <c r="BZ107" s="2" t="inlineStr">
        <is>
          <t/>
        </is>
      </c>
      <c r="CA107" t="inlineStr">
        <is>
          <t>każda osoba prywatna działająca w celach handlowych lub zawodowych lub każda osoba prawna, która poprzez usługi pośrednictwa internetowego oferuje konsumentom towary lub usługi w celach związanych z jej działalnością handlową, gospodarczą, rzemieślniczą lub zawodową</t>
        </is>
      </c>
      <c r="CB107" s="2" t="inlineStr">
        <is>
          <t>utilizador profissional</t>
        </is>
      </c>
      <c r="CC107" s="2" t="inlineStr">
        <is>
          <t>3</t>
        </is>
      </c>
      <c r="CD107" s="2" t="inlineStr">
        <is>
          <t/>
        </is>
      </c>
      <c r="CE107" t="inlineStr">
        <is>
          <t>Particular que aje enquanto comerciante ou profissional ou uma pessoa coletiva que propõe bens ou serviços aos consumidores por intermédio de serviços de intermediação em linha para fins relacionados com a sua atividade comercial, industrial, artesanal ou profissional.</t>
        </is>
      </c>
      <c r="CF107" s="2" t="inlineStr">
        <is>
          <t>întreprindere utilizatoare de servicii de intermediere online|
întreprindere utilizatoare</t>
        </is>
      </c>
      <c r="CG107" s="2" t="inlineStr">
        <is>
          <t>3|
3</t>
        </is>
      </c>
      <c r="CH107" s="2" t="inlineStr">
        <is>
          <t xml:space="preserve">|
</t>
        </is>
      </c>
      <c r="CI107" t="inlineStr">
        <is>
          <t>orice persoană fizică care acționează în capacitate comercială sau profesională sau orice persoană juridică care oferă bunuri sau servicii consumatorilor, prin intermediul serviciilor de intermediere online, în scopuri legate de activitatea sa comercială, de afaceri, meșteșugărească sau profesională</t>
        </is>
      </c>
      <c r="CJ107" s="2" t="inlineStr">
        <is>
          <t>komerčný používateľ</t>
        </is>
      </c>
      <c r="CK107" s="2" t="inlineStr">
        <is>
          <t>3</t>
        </is>
      </c>
      <c r="CL107" s="2" t="inlineStr">
        <is>
          <t/>
        </is>
      </c>
      <c r="CM107" t="inlineStr">
        <is>
          <t>akákoľvek súkromná osoba konajúca v rámci svojej obchodnej alebo odbornej činnosti alebo akákoľvek právnická osoba, ktorá prostredníctvom online sprostredkovateľských služieb ponúka tovar alebo služby spotrebiteľom na účely súvisiace s jej obchodom, podnikaním, remeslom alebo profesiou</t>
        </is>
      </c>
      <c r="CN107" s="2" t="inlineStr">
        <is>
          <t>poslovni uporabnik</t>
        </is>
      </c>
      <c r="CO107" s="2" t="inlineStr">
        <is>
          <t>3</t>
        </is>
      </c>
      <c r="CP107" s="2" t="inlineStr">
        <is>
          <t/>
        </is>
      </c>
      <c r="CQ107" t="inlineStr">
        <is>
          <t>vsa[k] posamezni[k], ki deluje v okviru poslovne ali poklicne dejavnosti, ali vsak[a] pravn[a] oseb[a], ki prek spletnih posredniških storitev potrošnikom ponujata blago ali storitve v okviru svoje trgovske, poslovne, obrtne ali poklicne dejavnosti</t>
        </is>
      </c>
      <c r="CR107" s="2" t="inlineStr">
        <is>
          <t>företagsanvändare</t>
        </is>
      </c>
      <c r="CS107" s="2" t="inlineStr">
        <is>
          <t>3</t>
        </is>
      </c>
      <c r="CT107" s="2" t="inlineStr">
        <is>
          <t/>
        </is>
      </c>
      <c r="CU107" t="inlineStr">
        <is>
          <t>privatperson som affärs- eller yrkesmässigt, eller en juridisk person som, via onlinebaserade förmedlingstjänster erbjuder konsumenter varor eller tjänster inom ramen för sin närings- eller yrkesverksamhet</t>
        </is>
      </c>
    </row>
    <row r="108">
      <c r="A108" s="1" t="str">
        <f>HYPERLINK("https://iate.europa.eu/entry/result/3623354/all", "3623354")</f>
        <v>3623354</v>
      </c>
      <c r="B108" t="inlineStr">
        <is>
          <t>EMPLOYMENT AND WORKING CONDITIONS;EDUCATION AND COMMUNICATIONS</t>
        </is>
      </c>
      <c r="C108" t="inlineStr">
        <is>
          <t>EMPLOYMENT AND WORKING CONDITIONS|labour market;EDUCATION AND COMMUNICATIONS|information technology and data processing</t>
        </is>
      </c>
      <c r="D108" t="inlineStr">
        <is>
          <t/>
        </is>
      </c>
      <c r="E108" t="inlineStr">
        <is>
          <t/>
        </is>
      </c>
      <c r="F108" t="inlineStr">
        <is>
          <t/>
        </is>
      </c>
      <c r="G108" t="inlineStr">
        <is>
          <t/>
        </is>
      </c>
      <c r="H108" s="2" t="inlineStr">
        <is>
          <t>algoritmické řízení</t>
        </is>
      </c>
      <c r="I108" s="2" t="inlineStr">
        <is>
          <t>3</t>
        </is>
      </c>
      <c r="J108" s="2" t="inlineStr">
        <is>
          <t/>
        </is>
      </c>
      <c r="K108" t="inlineStr">
        <is>
          <t/>
        </is>
      </c>
      <c r="L108" s="2" t="inlineStr">
        <is>
          <t>algoritmisk ledelse|
algoritmisk styring</t>
        </is>
      </c>
      <c r="M108" s="2" t="inlineStr">
        <is>
          <t>3|
3</t>
        </is>
      </c>
      <c r="N108" s="2" t="inlineStr">
        <is>
          <t xml:space="preserve">|
</t>
        </is>
      </c>
      <c r="O108" t="inlineStr">
        <is>
          <t>den mere eller mindre udstrakte kontrol, som digitale arbejdsplatforme foretager ved hjælp af automatiserede redskaber for så vidt angår tildelingen, leveringen, evalueringen, rangordningen, gennemgangen mm. af de tjenester, der leveres af personer, der arbejder gennem platforme</t>
        </is>
      </c>
      <c r="P108" s="2" t="inlineStr">
        <is>
          <t>algorithmisches Management</t>
        </is>
      </c>
      <c r="Q108" s="2" t="inlineStr">
        <is>
          <t>3</t>
        </is>
      </c>
      <c r="R108" s="2" t="inlineStr">
        <is>
          <t/>
        </is>
      </c>
      <c r="S108" t="inlineStr">
        <is>
          <t/>
        </is>
      </c>
      <c r="T108" s="2" t="inlineStr">
        <is>
          <t>αλγοριθμική διαχείριση</t>
        </is>
      </c>
      <c r="U108" s="2" t="inlineStr">
        <is>
          <t>3</t>
        </is>
      </c>
      <c r="V108" s="2" t="inlineStr">
        <is>
          <t/>
        </is>
      </c>
      <c r="W108" t="inlineStr">
        <is>
          <t>έλεγχος που ασκείται μέσω αυτοματοποιημένων μέσων, σε μεγαλύτερο ή μικρότερο βαθμό, από ψηφιακές πλατφόρμες εργασίας για την ανάθεση, την εκτέλεση εργασίας, την αξιολόγηση, την κατάταξη, την υποβολή σχολίων και άλλες ενέργειες που αφορούν τις υπηρεσίες που παρέχουν πρόσωπα που εργάζονται μέσω πλατφορμών</t>
        </is>
      </c>
      <c r="X108" s="2" t="inlineStr">
        <is>
          <t>algorithmic management</t>
        </is>
      </c>
      <c r="Y108" s="2" t="inlineStr">
        <is>
          <t>3</t>
        </is>
      </c>
      <c r="Z108" s="2" t="inlineStr">
        <is>
          <t/>
        </is>
      </c>
      <c r="AA108" t="inlineStr">
        <is>
          <t>greater or lesser extent of control exerted 
by digital labour platforms through automated means over the assignment, 
performance, evaluation, ranking, review of, and other actions concerning, the 
services provided by people working through platforms</t>
        </is>
      </c>
      <c r="AB108" s="2" t="inlineStr">
        <is>
          <t>gestión algorítmica</t>
        </is>
      </c>
      <c r="AC108" s="2" t="inlineStr">
        <is>
          <t>3</t>
        </is>
      </c>
      <c r="AD108" s="2" t="inlineStr">
        <is>
          <t/>
        </is>
      </c>
      <c r="AE108" t="inlineStr">
        <is>
          <t>Uso de sistemas automatizados para gestionar el trabajo, por ejemplo, para asignar tareas a los trabajadores, para evaluarlos o controlarlos o para tomar decisiones sobre ellos.</t>
        </is>
      </c>
      <c r="AF108" s="2" t="inlineStr">
        <is>
          <t>algoritmiline juhtimine</t>
        </is>
      </c>
      <c r="AG108" s="2" t="inlineStr">
        <is>
          <t>2</t>
        </is>
      </c>
      <c r="AH108" s="2" t="inlineStr">
        <is>
          <t>proposed</t>
        </is>
      </c>
      <c r="AI108" t="inlineStr">
        <is>
          <t/>
        </is>
      </c>
      <c r="AJ108" s="2" t="inlineStr">
        <is>
          <t>algoritminen johtaminen|
algoritmijohtaminen</t>
        </is>
      </c>
      <c r="AK108" s="2" t="inlineStr">
        <is>
          <t>3|
3</t>
        </is>
      </c>
      <c r="AL108" s="2" t="inlineStr">
        <is>
          <t xml:space="preserve">|
</t>
        </is>
      </c>
      <c r="AM108" t="inlineStr">
        <is>
          <t>automatisoitujen järjestelmien hyödyntäminen esimiestyön apuna tai korvaajana</t>
        </is>
      </c>
      <c r="AN108" s="2" t="inlineStr">
        <is>
          <t>gestion algorithmique</t>
        </is>
      </c>
      <c r="AO108" s="2" t="inlineStr">
        <is>
          <t>3</t>
        </is>
      </c>
      <c r="AP108" s="2" t="inlineStr">
        <is>
          <t/>
        </is>
      </c>
      <c r="AQ108" t="inlineStr">
        <is>
          <t>contrôle plus ou moins fort exercé par les plateformes de travail numériques, à l’aide de moyens automatisés, sur l’attribution, l’exécution, l’évaluation, le classement ou l’examen des services fournis par les personnes travaillant par l’intermédiaire de plateformes, ou sur toute autre activité connexe</t>
        </is>
      </c>
      <c r="AR108" t="inlineStr">
        <is>
          <t/>
        </is>
      </c>
      <c r="AS108" t="inlineStr">
        <is>
          <t/>
        </is>
      </c>
      <c r="AT108" t="inlineStr">
        <is>
          <t/>
        </is>
      </c>
      <c r="AU108" t="inlineStr">
        <is>
          <t/>
        </is>
      </c>
      <c r="AV108" s="2" t="inlineStr">
        <is>
          <t>algoritamsko upravljanje</t>
        </is>
      </c>
      <c r="AW108" s="2" t="inlineStr">
        <is>
          <t>3</t>
        </is>
      </c>
      <c r="AX108" s="2" t="inlineStr">
        <is>
          <t/>
        </is>
      </c>
      <c r="AY108" t="inlineStr">
        <is>
          <t/>
        </is>
      </c>
      <c r="AZ108" s="2" t="inlineStr">
        <is>
          <t>algoritmikus irányítás</t>
        </is>
      </c>
      <c r="BA108" s="2" t="inlineStr">
        <is>
          <t>3</t>
        </is>
      </c>
      <c r="BB108" s="2" t="inlineStr">
        <is>
          <t/>
        </is>
      </c>
      <c r="BC108" t="inlineStr">
        <is>
          <t>digitális munkaplatformok által használt automatizált rendszer a munkakínálat és -kereslet összehangolására: a feladatok kiosztására, nyomon követésére, értékelésére, valamint a platformokon keresztül dolgozó személyeket érintő döntések meghozatalára</t>
        </is>
      </c>
      <c r="BD108" s="2" t="inlineStr">
        <is>
          <t>gestione algoritmica</t>
        </is>
      </c>
      <c r="BE108" s="2" t="inlineStr">
        <is>
          <t>3</t>
        </is>
      </c>
      <c r="BF108" s="2" t="inlineStr">
        <is>
          <t/>
        </is>
      </c>
      <c r="BG108" t="inlineStr">
        <is>
          <t>maggiore o minore
controllo esercitato dalle piattaforme di lavoro digitali attraverso sistemi
automatizzati per assegnare incarichi, monitorare, valutare e prendere
decisioni in relazione ai lavoratori delle piattaforme digitali</t>
        </is>
      </c>
      <c r="BH108" s="2" t="inlineStr">
        <is>
          <t>algoritminis valdymas</t>
        </is>
      </c>
      <c r="BI108" s="2" t="inlineStr">
        <is>
          <t>3</t>
        </is>
      </c>
      <c r="BJ108" s="2" t="inlineStr">
        <is>
          <t/>
        </is>
      </c>
      <c r="BK108" t="inlineStr">
        <is>
          <t>automatizuotų sistemų naudojimas skaitmeninėse darbo platformose darbo pasiūlai ir paklausai suderinti ir užduotims skirti, stebėti, vertinti bei sprendimams dėl jose dirbančių žmonių priimti</t>
        </is>
      </c>
      <c r="BL108" s="2" t="inlineStr">
        <is>
          <t>algoritmiskā pārvaldība</t>
        </is>
      </c>
      <c r="BM108" s="2" t="inlineStr">
        <is>
          <t>2</t>
        </is>
      </c>
      <c r="BN108" s="2" t="inlineStr">
        <is>
          <t/>
        </is>
      </c>
      <c r="BO108" t="inlineStr">
        <is>
          <t>lielāka vai mazāka kontroles pakāpe, ko ar automatizētu līdzekļu palīdzību īsteno digitālās darba platformas attiecībā uz tādu pakalpojumu piešķiršanu, izpildi, novērtēšanu, sarindojumu, pārskatīšanu un citām darbībām saistībā ar pakalpojumiem, ko sniedz personas, kuras strādā, izmantojot platformas</t>
        </is>
      </c>
      <c r="BP108" s="2" t="inlineStr">
        <is>
          <t>ġestjoni algoritmika</t>
        </is>
      </c>
      <c r="BQ108" s="2" t="inlineStr">
        <is>
          <t>3</t>
        </is>
      </c>
      <c r="BR108" s="2" t="inlineStr">
        <is>
          <t/>
        </is>
      </c>
      <c r="BS108" t="inlineStr">
        <is>
          <t>il-kontroll kbir jew żgħir li jkunu jistgħu jeżerċitaw il-pjattaformi tax-xogħol diġitali permezz ta' mezzi awtomatizzati, fuq l-assenjar tal-inkarigi, l-evalwazzjoni tal-prestazzjoni tax-xogħol, il-monitoraġġ, is-superviżjoni, il-klassifikazzjoni, ir-remunerazzjoni u azzjonijiet oħrajn li jirrigwardaw il-ħaddiema tal-pjattaformi diġitali</t>
        </is>
      </c>
      <c r="BT108" s="2" t="inlineStr">
        <is>
          <t>algoritmisch beheer</t>
        </is>
      </c>
      <c r="BU108" s="2" t="inlineStr">
        <is>
          <t>3</t>
        </is>
      </c>
      <c r="BV108" s="2" t="inlineStr">
        <is>
          <t/>
        </is>
      </c>
      <c r="BW108" t="inlineStr">
        <is>
          <t>werkwijze waarbij digitale arbeidsplatformen gebruik maken van geautomatiseerde systemen om vraag en aanbod van werk op elkaar af te stemmen en daarbij taken toe te wijzen, monitoring uit te voeren, te evalueren en besluiten te nemen voor de mensen die via die platformen werken</t>
        </is>
      </c>
      <c r="BX108" s="2" t="inlineStr">
        <is>
          <t>zarządzanie algorytmiczne</t>
        </is>
      </c>
      <c r="BY108" s="2" t="inlineStr">
        <is>
          <t>3</t>
        </is>
      </c>
      <c r="BZ108" s="2" t="inlineStr">
        <is>
          <t/>
        </is>
      </c>
      <c r="CA108" t="inlineStr">
        <is>
          <t>proces, w ramach którego zadania są przydzielane
pracownikowi, optymalizowane i oceniane
poprzez algorytmy i śledzone dane</t>
        </is>
      </c>
      <c r="CB108" s="2" t="inlineStr">
        <is>
          <t>gestão algorítmica</t>
        </is>
      </c>
      <c r="CC108" s="2" t="inlineStr">
        <is>
          <t>3</t>
        </is>
      </c>
      <c r="CD108" s="2" t="inlineStr">
        <is>
          <t/>
        </is>
      </c>
      <c r="CE108" t="inlineStr">
        <is>
          <t>&lt;div&gt;Maior ou menor grau de controlo exercido pelas plataformas de trabalho digitais através de sistemas automatizados para atribuir as tarefas, monitorizar, avaliar e tomar decisões sobre as pessoas que trabalham nas plataformas.&lt;/div&gt;</t>
        </is>
      </c>
      <c r="CF108" s="2" t="inlineStr">
        <is>
          <t>gestionare algoritmică</t>
        </is>
      </c>
      <c r="CG108" s="2" t="inlineStr">
        <is>
          <t>3</t>
        </is>
      </c>
      <c r="CH108" s="2" t="inlineStr">
        <is>
          <t/>
        </is>
      </c>
      <c r="CI108" t="inlineStr">
        <is>
          <t/>
        </is>
      </c>
      <c r="CJ108" s="2" t="inlineStr">
        <is>
          <t>algoritmické riadenie</t>
        </is>
      </c>
      <c r="CK108" s="2" t="inlineStr">
        <is>
          <t>3</t>
        </is>
      </c>
      <c r="CL108" s="2" t="inlineStr">
        <is>
          <t/>
        </is>
      </c>
      <c r="CM108" t="inlineStr">
        <is>
          <t>väčší alebo menší rozsah kontroly
vykonávanej prostredníctvom &lt;a href="https://iate.europa.eu/entry/slideshow/1638791245394/3623350/sk" target="_blank"&gt;digitálnych pracovných platforiem&lt;/a&gt; automatizovanými prostriedkami počas prideľovania,
vykonávania, hodnotenia, zoraďovania, preskúmavania a iných aktivít týkajúcich sa 
služieb poskytovaných ľuďmi pracujúcimi prostredníctvom platforiem</t>
        </is>
      </c>
      <c r="CN108" s="2" t="inlineStr">
        <is>
          <t>algoritemsko upravljanje</t>
        </is>
      </c>
      <c r="CO108" s="2" t="inlineStr">
        <is>
          <t>3</t>
        </is>
      </c>
      <c r="CP108" s="2" t="inlineStr">
        <is>
          <t/>
        </is>
      </c>
      <c r="CQ108" t="inlineStr">
        <is>
          <t/>
        </is>
      </c>
      <c r="CR108" s="2" t="inlineStr">
        <is>
          <t>algoritmisk verksamhetsledning</t>
        </is>
      </c>
      <c r="CS108" s="2" t="inlineStr">
        <is>
          <t>3</t>
        </is>
      </c>
      <c r="CT108" s="2" t="inlineStr">
        <is>
          <t/>
        </is>
      </c>
      <c r="CU108" t="inlineStr">
        <is>
          <t/>
        </is>
      </c>
    </row>
    <row r="109">
      <c r="A109" s="1" t="str">
        <f>HYPERLINK("https://iate.europa.eu/entry/result/3626245/all", "3626245")</f>
        <v>3626245</v>
      </c>
      <c r="B109" t="inlineStr">
        <is>
          <t>EMPLOYMENT AND WORKING CONDITIONS</t>
        </is>
      </c>
      <c r="C109" t="inlineStr">
        <is>
          <t>EMPLOYMENT AND WORKING CONDITIONS|organisation of work and working conditions</t>
        </is>
      </c>
      <c r="D109" t="inlineStr">
        <is>
          <t/>
        </is>
      </c>
      <c r="E109" t="inlineStr">
        <is>
          <t/>
        </is>
      </c>
      <c r="F109" t="inlineStr">
        <is>
          <t/>
        </is>
      </c>
      <c r="G109" t="inlineStr">
        <is>
          <t/>
        </is>
      </c>
      <c r="H109" s="2" t="inlineStr">
        <is>
          <t>práce prostřednictvím platformy online</t>
        </is>
      </c>
      <c r="I109" s="2" t="inlineStr">
        <is>
          <t>3</t>
        </is>
      </c>
      <c r="J109" s="2" t="inlineStr">
        <is>
          <t/>
        </is>
      </c>
      <c r="K109" t="inlineStr">
        <is>
          <t>&lt;a href="https://iate.europa.eu/entry/result/3575424" target="_blank"&gt;práce prostřednictvím platformy&lt;/a&gt; vykonávaná výhradně online prostřednictvím elektronických nástrojů</t>
        </is>
      </c>
      <c r="L109" s="2" t="inlineStr">
        <is>
          <t>onlineplatformsarbejde</t>
        </is>
      </c>
      <c r="M109" s="2" t="inlineStr">
        <is>
          <t>3</t>
        </is>
      </c>
      <c r="N109" s="2" t="inlineStr">
        <is>
          <t/>
        </is>
      </c>
      <c r="O109" t="inlineStr">
        <is>
          <t>&lt;a href="https://iate.europa.eu/entry/result/3575424/da" target="_blank"&gt;platformsarbejde&lt;/a&gt;, der udelukkende udføres online ved hjælp af elektroniske værktøjer</t>
        </is>
      </c>
      <c r="P109" s="2" t="inlineStr">
        <is>
          <t>Online-Plattformarbeit</t>
        </is>
      </c>
      <c r="Q109" s="2" t="inlineStr">
        <is>
          <t>3</t>
        </is>
      </c>
      <c r="R109" s="2" t="inlineStr">
        <is>
          <t/>
        </is>
      </c>
      <c r="S109" t="inlineStr">
        <is>
          <t>online über elektronische Tools erbrachte Plattformarbeit</t>
        </is>
      </c>
      <c r="T109" s="2" t="inlineStr">
        <is>
          <t>εργασία σε διαδικτυακή πλατφόρμα|
διαδικτυακή εργασία σε πλατφόρμα</t>
        </is>
      </c>
      <c r="U109" s="2" t="inlineStr">
        <is>
          <t>3|
2</t>
        </is>
      </c>
      <c r="V109" s="2" t="inlineStr">
        <is>
          <t xml:space="preserve">|
</t>
        </is>
      </c>
      <c r="W109" t="inlineStr">
        <is>
          <t>&lt;a href="https://iate.europa.eu/entry/result/3575424/en-el" target="_blank"&gt;εργασία σε πλατφόρμα&lt;/a&gt; που εκτελείται αποκλειστικά επιγραμμικά μέσω ηλεκτρονικών εργαλείων*</t>
        </is>
      </c>
      <c r="X109" s="2" t="inlineStr">
        <is>
          <t>online platform work</t>
        </is>
      </c>
      <c r="Y109" s="2" t="inlineStr">
        <is>
          <t>3</t>
        </is>
      </c>
      <c r="Z109" s="2" t="inlineStr">
        <is>
          <t/>
        </is>
      </c>
      <c r="AA109" t="inlineStr">
        <is>
          <t>&lt;a href="https://iate.europa.eu/entry/result/3575424" target="_blank"&gt;platform work&lt;/a&gt; performed exclusively online through electronic tools*</t>
        </is>
      </c>
      <c r="AB109" s="2" t="inlineStr">
        <is>
          <t>trabajo en plataformas en línea</t>
        </is>
      </c>
      <c r="AC109" s="2" t="inlineStr">
        <is>
          <t>3</t>
        </is>
      </c>
      <c r="AD109" s="2" t="inlineStr">
        <is>
          <t/>
        </is>
      </c>
      <c r="AE109" t="inlineStr">
        <is>
          <t>&lt;a href="https://iate.europa.eu/entry/result/3575424/es" target="_blank"&gt;Trabajo en plataformas&lt;/a&gt; ejecutado exclusivamente en línea a través de herramientas electrónicas.</t>
        </is>
      </c>
      <c r="AF109" s="2" t="inlineStr">
        <is>
          <t>veebipõhine platvormitöö</t>
        </is>
      </c>
      <c r="AG109" s="2" t="inlineStr">
        <is>
          <t>3</t>
        </is>
      </c>
      <c r="AH109" s="2" t="inlineStr">
        <is>
          <t>proposed</t>
        </is>
      </c>
      <c r="AI109" t="inlineStr">
        <is>
          <t>üksnes veebis elektrooniliste vahendite kaudu tehtav platvormitöö</t>
        </is>
      </c>
      <c r="AJ109" s="2" t="inlineStr">
        <is>
          <t>verkossa tapahtuva alustatyö|
verkossa tehtävä alustatyö</t>
        </is>
      </c>
      <c r="AK109" s="2" t="inlineStr">
        <is>
          <t>3|
3</t>
        </is>
      </c>
      <c r="AL109" s="2" t="inlineStr">
        <is>
          <t xml:space="preserve">|
</t>
        </is>
      </c>
      <c r="AM109" t="inlineStr">
        <is>
          <t>pelkästään verkossa sähköisten työkalujen avulla tehtävä &lt;a href="https://iate.europa.eu/entry/result/3575424/fi" target="_blank"&gt;alustatyö&lt;/a&gt;</t>
        </is>
      </c>
      <c r="AN109" s="2" t="inlineStr">
        <is>
          <t>travail via une plateforme en ligne|
travail via une plateforme effectué en ligne</t>
        </is>
      </c>
      <c r="AO109" s="2" t="inlineStr">
        <is>
          <t>3|
3</t>
        </is>
      </c>
      <c r="AP109" s="2" t="inlineStr">
        <is>
          <t xml:space="preserve">|
</t>
        </is>
      </c>
      <c r="AQ109" t="inlineStr">
        <is>
          <t>&lt;a href="https://iate.europa.eu/entry/result/3575424/fr" target="_blank"&gt;travail via une plateforme&lt;/a&gt; exécuté exclusivement en ligne au moyen d’outils électroniques</t>
        </is>
      </c>
      <c r="AR109" t="inlineStr">
        <is>
          <t/>
        </is>
      </c>
      <c r="AS109" t="inlineStr">
        <is>
          <t/>
        </is>
      </c>
      <c r="AT109" t="inlineStr">
        <is>
          <t/>
        </is>
      </c>
      <c r="AU109" t="inlineStr">
        <is>
          <t/>
        </is>
      </c>
      <c r="AV109" s="2" t="inlineStr">
        <is>
          <t>rad putem internetskih platformi</t>
        </is>
      </c>
      <c r="AW109" s="2" t="inlineStr">
        <is>
          <t>3</t>
        </is>
      </c>
      <c r="AX109" s="2" t="inlineStr">
        <is>
          <t/>
        </is>
      </c>
      <c r="AY109" t="inlineStr">
        <is>
          <t/>
        </is>
      </c>
      <c r="AZ109" s="2" t="inlineStr">
        <is>
          <t>online platformalapú munkavégzés</t>
        </is>
      </c>
      <c r="BA109" s="2" t="inlineStr">
        <is>
          <t>4</t>
        </is>
      </c>
      <c r="BB109" s="2" t="inlineStr">
        <is>
          <t/>
        </is>
      </c>
      <c r="BC109" t="inlineStr">
        <is>
          <t>platformalapú munkavégzés kizárólag online, elektronikus eszközökkel</t>
        </is>
      </c>
      <c r="BD109" s="2" t="inlineStr">
        <is>
          <t>lavoro online mediante piattaforme digitali</t>
        </is>
      </c>
      <c r="BE109" s="2" t="inlineStr">
        <is>
          <t>3</t>
        </is>
      </c>
      <c r="BF109" s="2" t="inlineStr">
        <is>
          <t/>
        </is>
      </c>
      <c r="BG109" t="inlineStr">
        <is>
          <t>&lt;a href="https://iate.europa.eu/entry/result/3575424/en-it" target="_blank"&gt;lavoro mediante piattaforme digitali&lt;/a&gt; svolto esclusivamente online mediante strumenti
elettronici</t>
        </is>
      </c>
      <c r="BH109" s="2" t="inlineStr">
        <is>
          <t>darbas skaitmeninėje platformoje internetu</t>
        </is>
      </c>
      <c r="BI109" s="2" t="inlineStr">
        <is>
          <t>3</t>
        </is>
      </c>
      <c r="BJ109" s="2" t="inlineStr">
        <is>
          <t/>
        </is>
      </c>
      <c r="BK109" t="inlineStr">
        <is>
          <t>darbas skaitmeninėje platformoje, kuris atliekamas tik internetu, naudojantis elektroninėmis priemonėmis</t>
        </is>
      </c>
      <c r="BL109" s="2" t="inlineStr">
        <is>
          <t>tiešsaistes platformu darbs</t>
        </is>
      </c>
      <c r="BM109" s="2" t="inlineStr">
        <is>
          <t>2</t>
        </is>
      </c>
      <c r="BN109" s="2" t="inlineStr">
        <is>
          <t/>
        </is>
      </c>
      <c r="BO109" t="inlineStr">
        <is>
          <t>platformu darbs, ko var veikt tikai tiešsaistē, izmantojot elektroniskos rīkus</t>
        </is>
      </c>
      <c r="BP109" s="2" t="inlineStr">
        <is>
          <t>xogħol fuq il-pjattaformi online</t>
        </is>
      </c>
      <c r="BQ109" s="2" t="inlineStr">
        <is>
          <t>3</t>
        </is>
      </c>
      <c r="BR109" s="2" t="inlineStr">
        <is>
          <t/>
        </is>
      </c>
      <c r="BS109" t="inlineStr">
        <is>
          <t>&lt;a href="https://iate.europa.eu/entry/result/3575424/mt" target="_blank"&gt;xogħol fuq il-pjattaformi&lt;/a&gt; li jista’ jitwettaq esklużivament online permezz ta’ għodod elettroniċi bħal pereż. il-kodifikazzjoni tad-data, it-traduzzjoni jew id-disinn</t>
        </is>
      </c>
      <c r="BT109" s="2" t="inlineStr">
        <is>
          <t>onlineplatformwerk</t>
        </is>
      </c>
      <c r="BU109" s="2" t="inlineStr">
        <is>
          <t>3</t>
        </is>
      </c>
      <c r="BV109" s="2" t="inlineStr">
        <is>
          <t/>
        </is>
      </c>
      <c r="BW109" t="inlineStr">
        <is>
          <t>platformwerk dat uitsluitend online wordt verricht met behulp van elektronische instrumenten</t>
        </is>
      </c>
      <c r="BX109" s="2" t="inlineStr">
        <is>
          <t>praca za pośrednictwem platform internetowych</t>
        </is>
      </c>
      <c r="BY109" s="2" t="inlineStr">
        <is>
          <t>3</t>
        </is>
      </c>
      <c r="BZ109" s="2" t="inlineStr">
        <is>
          <t/>
        </is>
      </c>
      <c r="CA109" t="inlineStr">
        <is>
          <t>&lt;a href="https://iate.europa.eu/entry/result/3575424/pl" target="_blank"&gt;praca za pośrednictwem platform internetowych&lt;/a&gt; wykonywana wyłącznie online za pomocą narzędzi elektronicznych</t>
        </is>
      </c>
      <c r="CB109" s="2" t="inlineStr">
        <is>
          <t>trabalho baseado na Internet</t>
        </is>
      </c>
      <c r="CC109" s="2" t="inlineStr">
        <is>
          <t>3</t>
        </is>
      </c>
      <c r="CD109" s="2" t="inlineStr">
        <is>
          <t/>
        </is>
      </c>
      <c r="CE109" t="inlineStr">
        <is>
          <t>Trabalho em plataformas digitais realizado exclusivamente em linha através de ferramentas eletrónicas.</t>
        </is>
      </c>
      <c r="CF109" s="2" t="inlineStr">
        <is>
          <t>lucru pe platforme online</t>
        </is>
      </c>
      <c r="CG109" s="2" t="inlineStr">
        <is>
          <t>3</t>
        </is>
      </c>
      <c r="CH109" s="2" t="inlineStr">
        <is>
          <t/>
        </is>
      </c>
      <c r="CI109" t="inlineStr">
        <is>
          <t/>
        </is>
      </c>
      <c r="CJ109" s="2" t="inlineStr">
        <is>
          <t>online práca pre platformy</t>
        </is>
      </c>
      <c r="CK109" s="2" t="inlineStr">
        <is>
          <t>3</t>
        </is>
      </c>
      <c r="CL109" s="2" t="inlineStr">
        <is>
          <t/>
        </is>
      </c>
      <c r="CM109" t="inlineStr">
        <is>
          <t>&lt;a href="https://iate.europa.eu/entry/result/3575424/sk" target="_blank"&gt;práca pre platformy&lt;/a&gt; vykonávaná výlučne online prostredníctvom elektronických nástrojov</t>
        </is>
      </c>
      <c r="CN109" s="2" t="inlineStr">
        <is>
          <t>spletno platformno delo</t>
        </is>
      </c>
      <c r="CO109" s="2" t="inlineStr">
        <is>
          <t>3</t>
        </is>
      </c>
      <c r="CP109" s="2" t="inlineStr">
        <is>
          <t/>
        </is>
      </c>
      <c r="CQ109" t="inlineStr">
        <is>
          <t>&lt;a href="https://iate.europa.eu/entry/result/3575424/sl" target="_blank"&gt;platformno delo&lt;time datetime="17. 3. 2022"&gt; (17. 3. 2022)&lt;/time&gt;&lt;/a&gt;, ki se opravlja izključno na spletu prek elektronskih orodij</t>
        </is>
      </c>
      <c r="CR109" s="2" t="inlineStr">
        <is>
          <t>onlineplattformsarbete</t>
        </is>
      </c>
      <c r="CS109" s="2" t="inlineStr">
        <is>
          <t>3</t>
        </is>
      </c>
      <c r="CT109" s="2" t="inlineStr">
        <is>
          <t/>
        </is>
      </c>
      <c r="CU109" t="inlineStr">
        <is>
          <t>&lt;a href="https://iate.europa.eu/entry/result/3575424" target="_blank"&gt;plattformsarbete &lt;/a&gt;som uteslutande utförs online med hjälp av elektroniska verktyg</t>
        </is>
      </c>
    </row>
    <row r="110">
      <c r="A110" s="1" t="str">
        <f>HYPERLINK("https://iate.europa.eu/entry/result/3626244/all", "3626244")</f>
        <v>3626244</v>
      </c>
      <c r="B110" t="inlineStr">
        <is>
          <t>EMPLOYMENT AND WORKING CONDITIONS</t>
        </is>
      </c>
      <c r="C110" t="inlineStr">
        <is>
          <t>EMPLOYMENT AND WORKING CONDITIONS|organisation of work and working conditions</t>
        </is>
      </c>
      <c r="D110" t="inlineStr">
        <is>
          <t/>
        </is>
      </c>
      <c r="E110" t="inlineStr">
        <is>
          <t/>
        </is>
      </c>
      <c r="F110" t="inlineStr">
        <is>
          <t/>
        </is>
      </c>
      <c r="G110" t="inlineStr">
        <is>
          <t/>
        </is>
      </c>
      <c r="H110" s="2" t="inlineStr">
        <is>
          <t>práce prostřednictvím platformy na místě</t>
        </is>
      </c>
      <c r="I110" s="2" t="inlineStr">
        <is>
          <t>3</t>
        </is>
      </c>
      <c r="J110" s="2" t="inlineStr">
        <is>
          <t/>
        </is>
      </c>
      <c r="K110" t="inlineStr">
        <is>
          <t>&lt;a href="https://iate.europa.eu/entry/result/3575424" target="_blank"&gt;práce prostřednictvím platformy&lt;/a&gt; vykonávaná hybridním způsobem, který kombinuje proces online komunikace s následnou činností ve fyzickém světě</t>
        </is>
      </c>
      <c r="L110" s="2" t="inlineStr">
        <is>
          <t>platformsarbejde på stedet</t>
        </is>
      </c>
      <c r="M110" s="2" t="inlineStr">
        <is>
          <t>3</t>
        </is>
      </c>
      <c r="N110" s="2" t="inlineStr">
        <is>
          <t/>
        </is>
      </c>
      <c r="O110" t="inlineStr">
        <is>
          <t>&lt;a href="https://iate.europa.eu/entry/result/3575424/da" target="_blank"&gt;platformsarbejde&lt;/a&gt;,
der udføres på en hybrid måde, hvor en onlinekommunikationsproces kombineres
med en efterfølgende aktivitet i den fysiske verden</t>
        </is>
      </c>
      <c r="P110" s="2" t="inlineStr">
        <is>
          <t>Plattformarbeit vor Ort</t>
        </is>
      </c>
      <c r="Q110" s="2" t="inlineStr">
        <is>
          <t>3</t>
        </is>
      </c>
      <c r="R110" s="2" t="inlineStr">
        <is>
          <t/>
        </is>
      </c>
      <c r="S110" t="inlineStr">
        <is>
          <t>hybrid in einer Kombination aus Online-Kommunikationsprozess und anschließender Leistungserbringung in der realen Welt erbrachte Plattformarbeit</t>
        </is>
      </c>
      <c r="T110" s="2" t="inlineStr">
        <is>
          <t>εργασία σε πλατφόρμα με επιτόπου παρουσία</t>
        </is>
      </c>
      <c r="U110" s="2" t="inlineStr">
        <is>
          <t>3</t>
        </is>
      </c>
      <c r="V110" s="2" t="inlineStr">
        <is>
          <t/>
        </is>
      </c>
      <c r="W110" t="inlineStr">
        <is>
          <t>&lt;a href="https://iate.europa.eu/entry/result/3575424/en-el" target="_blank"&gt;εργασία σε πλατφόρμα&lt;/a&gt; που εκτελείται με υβριδικό τρόπο, με συνδυασμό διαδικασίας επιγραμμικής επικοινωνίας και επακόλουθης δραστηριότητας στον φυσικό κόσμο*</t>
        </is>
      </c>
      <c r="X110" s="2" t="inlineStr">
        <is>
          <t>on-location work|
on-location platform work</t>
        </is>
      </c>
      <c r="Y110" s="2" t="inlineStr">
        <is>
          <t>1|
3</t>
        </is>
      </c>
      <c r="Z110" s="2" t="inlineStr">
        <is>
          <t xml:space="preserve">|
</t>
        </is>
      </c>
      <c r="AA110" t="inlineStr">
        <is>
          <t>&lt;a href="https://iate.europa.eu/entry/result/3575424" target="_blank"&gt;platform work&lt;/a&gt; performed in a hybrid way, combining an online
communication process with a subsequent activity in the physical world*</t>
        </is>
      </c>
      <c r="AB110" s="2" t="inlineStr">
        <is>
          <t>trabajo en plataformas &lt;i&gt;in situ&lt;/i&gt;</t>
        </is>
      </c>
      <c r="AC110" s="2" t="inlineStr">
        <is>
          <t>3</t>
        </is>
      </c>
      <c r="AD110" s="2" t="inlineStr">
        <is>
          <t/>
        </is>
      </c>
      <c r="AE110" t="inlineStr">
        <is>
          <t>&lt;a href="https://iate.europa.eu/entry/result/3575424/es" target="_blank"&gt;Trabajo en plataformas&lt;/a&gt; realizado de forma híbrida, combinando un proceso de comunicación en línea con una actividad posterior en el mundo físico.</t>
        </is>
      </c>
      <c r="AF110" s="2" t="inlineStr">
        <is>
          <t>kohapealne platvormitöö</t>
        </is>
      </c>
      <c r="AG110" s="2" t="inlineStr">
        <is>
          <t>3</t>
        </is>
      </c>
      <c r="AH110" s="2" t="inlineStr">
        <is>
          <t>proposed</t>
        </is>
      </c>
      <c r="AI110" t="inlineStr">
        <is>
          <t>platvormitöö, mida tehakse hübriidvormis, kombineerides veebis toimuvat teabevahetust ja sellele järgnevat tegevus füüsilises maailmas</t>
        </is>
      </c>
      <c r="AJ110" s="2" t="inlineStr">
        <is>
          <t>itse paikalla tehtävä alustatyö|
paikan päällä tehtävä alustatyö</t>
        </is>
      </c>
      <c r="AK110" s="2" t="inlineStr">
        <is>
          <t>3|
3</t>
        </is>
      </c>
      <c r="AL110" s="2" t="inlineStr">
        <is>
          <t xml:space="preserve">|
</t>
        </is>
      </c>
      <c r="AM110" t="inlineStr">
        <is>
          <t>hybridimuodossa tehtävä &lt;a href="https://iate.europa.eu/entry/result/3575424/fi" target="_blank"&gt;alustatyö&lt;/a&gt;, jossa viestintä tapahtuu verkossa, mutta itse toiminta fyysisessä maailmassa</t>
        </is>
      </c>
      <c r="AN110" s="2" t="inlineStr">
        <is>
          <t>travail via une plateforme effectué sur site|
travail via une plateforme sur site</t>
        </is>
      </c>
      <c r="AO110" s="2" t="inlineStr">
        <is>
          <t>3|
3</t>
        </is>
      </c>
      <c r="AP110" s="2" t="inlineStr">
        <is>
          <t xml:space="preserve">|
</t>
        </is>
      </c>
      <c r="AQ110" t="inlineStr">
        <is>
          <t>&lt;a href="https://iate.europa.eu/entry/result/3575424/fr" target="_blank"&gt;travail via une plateforme&lt;/a&gt; exécuté d’une manière hybride combinant un processus de communication en ligne avec une activité ultérieure dans le monde physique</t>
        </is>
      </c>
      <c r="AR110" t="inlineStr">
        <is>
          <t/>
        </is>
      </c>
      <c r="AS110" t="inlineStr">
        <is>
          <t/>
        </is>
      </c>
      <c r="AT110" t="inlineStr">
        <is>
          <t/>
        </is>
      </c>
      <c r="AU110" t="inlineStr">
        <is>
          <t/>
        </is>
      </c>
      <c r="AV110" s="2" t="inlineStr">
        <is>
          <t>rad putem platformi na lokaciji|
rad na licu mjesta</t>
        </is>
      </c>
      <c r="AW110" s="2" t="inlineStr">
        <is>
          <t>3|
3</t>
        </is>
      </c>
      <c r="AX110" s="2" t="inlineStr">
        <is>
          <t xml:space="preserve">|
</t>
        </is>
      </c>
      <c r="AY110" t="inlineStr">
        <is>
          <t/>
        </is>
      </c>
      <c r="AZ110" s="2" t="inlineStr">
        <is>
          <t>helyszíni platformalapú munkavégzés</t>
        </is>
      </c>
      <c r="BA110" s="2" t="inlineStr">
        <is>
          <t>4</t>
        </is>
      </c>
      <c r="BB110" s="2" t="inlineStr">
        <is>
          <t/>
        </is>
      </c>
      <c r="BC110" t="inlineStr">
        <is>
          <t>hibrid platformalapú munkavégzés, amikor az online kommunikációs folyamathoz valamilyen tevékenység kapcsolódik a fizikai világban</t>
        </is>
      </c>
      <c r="BD110" s="2" t="inlineStr">
        <is>
          <t>lavoro in loco mediante piattaforme digitali</t>
        </is>
      </c>
      <c r="BE110" s="2" t="inlineStr">
        <is>
          <t>3</t>
        </is>
      </c>
      <c r="BF110" s="2" t="inlineStr">
        <is>
          <t/>
        </is>
      </c>
      <c r="BG110" t="inlineStr">
        <is>
          <t>&lt;a href="https://iate.europa.eu/entry/result/3575424/en-it" target="_blank"&gt;lavoro mediante piattaforme digitali &lt;/a&gt;svolto secondo modalità ibride che combinano un processo di
comunicazione online con una successiva attività nel mondo fisico</t>
        </is>
      </c>
      <c r="BH110" s="2" t="inlineStr">
        <is>
          <t>darbas skaitmeninėje platformoje vietoje</t>
        </is>
      </c>
      <c r="BI110" s="2" t="inlineStr">
        <is>
          <t>3</t>
        </is>
      </c>
      <c r="BJ110" s="2" t="inlineStr">
        <is>
          <t/>
        </is>
      </c>
      <c r="BK110" t="inlineStr">
        <is>
          <t>darbas skaitmeninėje platformoje, kuris atliekamas mišriu būdu, derinant internetinės komunikacijos procesą su paskesne veikla fizinėje aplinkoje</t>
        </is>
      </c>
      <c r="BL110" s="2" t="inlineStr">
        <is>
          <t>platformu darbs fiziskajā darba vietā</t>
        </is>
      </c>
      <c r="BM110" s="2" t="inlineStr">
        <is>
          <t>2</t>
        </is>
      </c>
      <c r="BN110" s="2" t="inlineStr">
        <is>
          <t/>
        </is>
      </c>
      <c r="BO110" t="inlineStr">
        <is>
          <t>platformu darbs, ko var veikt hibrīdveidā, apvienojot tiešsaistes saziņas procesu ar turpmāku darbību fiziskajā pasaulē</t>
        </is>
      </c>
      <c r="BP110" s="2" t="inlineStr">
        <is>
          <t>xogħol fuq il-pjattaformi fuq il-post</t>
        </is>
      </c>
      <c r="BQ110" s="2" t="inlineStr">
        <is>
          <t>3</t>
        </is>
      </c>
      <c r="BR110" s="2" t="inlineStr">
        <is>
          <t/>
        </is>
      </c>
      <c r="BS110" t="inlineStr">
        <is>
          <t>&lt;a href="https://iate.europa.eu/entry/result/3575424/mt" target="_blank"&gt;xogħol fuq il-pjattaformi&lt;/a&gt; mwettaq b’mod ibridu li jgħaqqad il-proċess ta’ komunikazzjoni online ma’ attività sussegwenti fid-dinja fiżika bħal pereż. ride-hailing, kunsinna ta’ oġġetti, tindif jew servizzi ta’ kura</t>
        </is>
      </c>
      <c r="BT110" s="2" t="inlineStr">
        <is>
          <t>platformwerk op locatie</t>
        </is>
      </c>
      <c r="BU110" s="2" t="inlineStr">
        <is>
          <t>3</t>
        </is>
      </c>
      <c r="BV110" s="2" t="inlineStr">
        <is>
          <t/>
        </is>
      </c>
      <c r="BW110" t="inlineStr">
        <is>
          <t>"platformwerk waarbij een onlinecommunicatieproces wordt gecombineerd met een daaropvolgende activiteit in de fysieke wereld"</t>
        </is>
      </c>
      <c r="BX110" s="2" t="inlineStr">
        <is>
          <t>praca w terenie za pośrednictwem platform internetowych</t>
        </is>
      </c>
      <c r="BY110" s="2" t="inlineStr">
        <is>
          <t>3</t>
        </is>
      </c>
      <c r="BZ110" s="2" t="inlineStr">
        <is>
          <t/>
        </is>
      </c>
      <c r="CA110" t="inlineStr">
        <is>
          <t>&lt;a href="https://iate.europa.eu/entry/result/3575424/pl" target="_blank"&gt;praca za pośrednictwem platform internetowych&lt;/a&gt; w sposób hybrydowy łącząca proces komunikacji online z późniejszą działalnością w świecie fizycznym</t>
        </is>
      </c>
      <c r="CB110" s="2" t="inlineStr">
        <is>
          <t>trabalho em plataforma no local|
trabalho baseado na localização</t>
        </is>
      </c>
      <c r="CC110" s="2" t="inlineStr">
        <is>
          <t>3|
3</t>
        </is>
      </c>
      <c r="CD110" s="2" t="inlineStr">
        <is>
          <t xml:space="preserve">|
</t>
        </is>
      </c>
      <c r="CE110" t="inlineStr">
        <is>
          <t>Trabalho em plataformas digitais realizado de forma híbrida, combinando formas de comunicação em linha com uma atividade subsequente no mundo físico.</t>
        </is>
      </c>
      <c r="CF110" s="2" t="inlineStr">
        <is>
          <t>lucru pe platforme într-o locație fizică</t>
        </is>
      </c>
      <c r="CG110" s="2" t="inlineStr">
        <is>
          <t>3</t>
        </is>
      </c>
      <c r="CH110" s="2" t="inlineStr">
        <is>
          <t/>
        </is>
      </c>
      <c r="CI110" t="inlineStr">
        <is>
          <t/>
        </is>
      </c>
      <c r="CJ110" s="2" t="inlineStr">
        <is>
          <t>práca pre platformy na mieste</t>
        </is>
      </c>
      <c r="CK110" s="2" t="inlineStr">
        <is>
          <t>3</t>
        </is>
      </c>
      <c r="CL110" s="2" t="inlineStr">
        <is>
          <t/>
        </is>
      </c>
      <c r="CM110" t="inlineStr">
        <is>
          <t>&lt;a href="https://iate.europa.eu/entry/result/3575424/sk" target="_blank"&gt;práca pre platformy&lt;/a&gt; vykonávaná hybridným spôsobom, ktorý spája online komunikáciu s následnou činnosťou vo fyzickom svete</t>
        </is>
      </c>
      <c r="CN110" s="2" t="inlineStr">
        <is>
          <t>platformno delo na lokaciji</t>
        </is>
      </c>
      <c r="CO110" s="2" t="inlineStr">
        <is>
          <t>3</t>
        </is>
      </c>
      <c r="CP110" s="2" t="inlineStr">
        <is>
          <t/>
        </is>
      </c>
      <c r="CQ110" t="inlineStr">
        <is>
          <t>&lt;a href="https://iate.europa.eu/entry/result/3575424/sl" target="_blank"&gt;platformno delo&lt;time datetime="17. 3. 2022"&gt; (17. 3. 2022)&lt;/time&gt;&lt;/a&gt;, ki se opravlja na hibridni način, ki združuje postopek spletne komunikacije in poznejšo dejavnost v fizičnem svetu</t>
        </is>
      </c>
      <c r="CR110" s="2" t="inlineStr">
        <is>
          <t>plattformsarbete på plats</t>
        </is>
      </c>
      <c r="CS110" s="2" t="inlineStr">
        <is>
          <t>3</t>
        </is>
      </c>
      <c r="CT110" s="2" t="inlineStr">
        <is>
          <t/>
        </is>
      </c>
      <c r="CU110" t="inlineStr">
        <is>
          <t>&lt;a href="https://iate.europa.eu/entry/result/3575424" target="_blank"&gt;plattformsarbete &lt;/a&gt;som kombinerar onlinekommunikation med efterföljande verksamhet i den fysiska världen</t>
        </is>
      </c>
    </row>
    <row r="111">
      <c r="A111" s="1" t="str">
        <f>HYPERLINK("https://iate.europa.eu/entry/result/3623350/all", "3623350")</f>
        <v>3623350</v>
      </c>
      <c r="B111" t="inlineStr">
        <is>
          <t>EMPLOYMENT AND WORKING CONDITIONS;EDUCATION AND COMMUNICATIONS</t>
        </is>
      </c>
      <c r="C111" t="inlineStr">
        <is>
          <t>EMPLOYMENT AND WORKING CONDITIONS|labour market;EDUCATION AND COMMUNICATIONS|information technology and data processing</t>
        </is>
      </c>
      <c r="D111" t="inlineStr">
        <is>
          <t/>
        </is>
      </c>
      <c r="E111" t="inlineStr">
        <is>
          <t/>
        </is>
      </c>
      <c r="F111" t="inlineStr">
        <is>
          <t/>
        </is>
      </c>
      <c r="G111" t="inlineStr">
        <is>
          <t/>
        </is>
      </c>
      <c r="H111" s="2" t="inlineStr">
        <is>
          <t>digitální pracovní platforma</t>
        </is>
      </c>
      <c r="I111" s="2" t="inlineStr">
        <is>
          <t>3</t>
        </is>
      </c>
      <c r="J111" s="2" t="inlineStr">
        <is>
          <t/>
        </is>
      </c>
      <c r="K111" t="inlineStr">
        <is>
          <t>fyzická nebo právnická osoba poskytující obchodní službu, která je alespoň zčásti poskytována na dálku pomocí elektronických prostředků (jako jsou internetové stránky nebo mobilní aplikace), je poskytována na žádost příjemce služby a zahrnuje jako nezbytnou a zásadní složku organizaci práce vykonávané 
osobami bez ohledu na to, zda je uvedená práce vykonávána online, nebo 
na určitém místě</t>
        </is>
      </c>
      <c r="L111" s="2" t="inlineStr">
        <is>
          <t>digital arbejdsplatform</t>
        </is>
      </c>
      <c r="M111" s="2" t="inlineStr">
        <is>
          <t>3</t>
        </is>
      </c>
      <c r="N111" s="2" t="inlineStr">
        <is>
          <t/>
        </is>
      </c>
      <c r="O111" t="inlineStr">
        <is>
          <t>enhver
fysisk eller juridisk person, der leverer en kommerciel tjeneste, som leveres på
anmodning af en tjenestemodtager, som leveres (i det mindste delvist) på afstand ved
hjælp af elektroniske midler, og som omfatter tilrettelæggelsen af det arbejde,
der udføres af enkeltpersoner, uanset om arbejdet udføres online eller på et
bestemt sted</t>
        </is>
      </c>
      <c r="P111" s="2" t="inlineStr">
        <is>
          <t>digitale Arbeitsplattform</t>
        </is>
      </c>
      <c r="Q111" s="2" t="inlineStr">
        <is>
          <t>3</t>
        </is>
      </c>
      <c r="R111" s="2" t="inlineStr">
        <is>
          <t/>
        </is>
      </c>
      <c r="S111" t="inlineStr">
        <is>
          <t>jede natürliche oder juristische Person, die eine kommerzielle Dienstleistung erbringt, die alle folgenden Anforderungen erfüllt:&lt;div&gt;a)sie wird zumindest teilweise auf elektronischem Wege, z. B. über eine Website oder eine mobile Anwendung, aus der Ferne bereitgestellt;&lt;br&gt;&lt;/div&gt;&lt;div&gt;b)sie wird auf Verlangen eines Empfängers der Dienstleistung erbracht;&lt;br&gt;&lt;/div&gt;&lt;div&gt;c)sie umfasst als notwendigen und wesentlichen Bestandteil die Organisation der von Einzelpersonen geleisteten Arbeit, unabhängig davon, ob diese Arbeit online oder an einem bestimmten Ort ausgeführt wird;&lt;br&gt;&lt;/div&gt;</t>
        </is>
      </c>
      <c r="T111" s="2" t="inlineStr">
        <is>
          <t>ψηφιακή πλατφόρμα εργασίας</t>
        </is>
      </c>
      <c r="U111" s="2" t="inlineStr">
        <is>
          <t>3</t>
        </is>
      </c>
      <c r="V111" s="2" t="inlineStr">
        <is>
          <t/>
        </is>
      </c>
      <c r="W111" t="inlineStr">
        <is>
          <t>κάθε φυσικό ή νομικό πρόσωπο που παρέχει εμπορική υπηρεσία η οποία παρέχεται κατόπιν αιτήματος του αποδέκτη της υπηρεσίας, παρέχεται, τουλάχιστον εν μέρει, εξ αποστάσεως με ηλεκτρονικά μέσα και περιλαμβάνει την οργάνωση της εργασίας που εκτελείται από άτομα, ανεξάρτητα από το αν η εν λόγω εργασία εκτελείται διαδικτυακά ή σε συγκεκριμένο τόπο</t>
        </is>
      </c>
      <c r="X111" s="2" t="inlineStr">
        <is>
          <t>digital labour platform</t>
        </is>
      </c>
      <c r="Y111" s="2" t="inlineStr">
        <is>
          <t>3</t>
        </is>
      </c>
      <c r="Z111" s="2" t="inlineStr">
        <is>
          <t/>
        </is>
      </c>
      <c r="AA111" t="inlineStr">
        <is>
          <t>any natural or legal person providing a commercial service that is provided at the request of a recipient of the service, is delivered (at least in part) at a distance through electronic means and involves the organisation of work performed by individuals, irrespective of whether that work is performed online or in a certain location</t>
        </is>
      </c>
      <c r="AB111" s="2" t="inlineStr">
        <is>
          <t>plataforma digital de trabajo</t>
        </is>
      </c>
      <c r="AC111" s="2" t="inlineStr">
        <is>
          <t>3</t>
        </is>
      </c>
      <c r="AD111" s="2" t="inlineStr">
        <is>
          <t/>
        </is>
      </c>
      <c r="AE111" t="inlineStr">
        <is>
          <t>Toda persona física o jurídica que preste un servicio comercial en el que se cumplen todos los requisitos siguientes:&lt;div&gt;a) se presta, al menos en parte, a distancia por medios electrónicos, como un sitio web o una aplicación para dispositivos móviles;&lt;br&gt;&lt;/div&gt;&lt;div&gt;b) se presta a petición de un destinatario del servicio;&lt;br&gt;&lt;/div&gt;&lt;div&gt;c) implica, como elemento necesario y esencial, la organización del trabajo realizado por personas físicas, con independencia de que ese trabajo se realice en línea o en un lugar determinado.&lt;br&gt;&lt;/div&gt;</t>
        </is>
      </c>
      <c r="AF111" s="2" t="inlineStr">
        <is>
          <t>digitaalne tööplatvorm</t>
        </is>
      </c>
      <c r="AG111" s="2" t="inlineStr">
        <is>
          <t>3</t>
        </is>
      </c>
      <c r="AH111" s="2" t="inlineStr">
        <is>
          <t>proposed</t>
        </is>
      </c>
      <c r="AI111" t="inlineStr">
        <is>
          <t>füüsiline või juriidiline isik, kes osutab äriteenust, mis vastab kõigile järgmistele nõuetele:&lt;div&gt;a)seda pakutakse vähemalt osaliselt kaugteenusena elektrooniliste vahendite, näiteks veebisaidi või mobiilirakenduse kaudu;&lt;br&gt;&lt;/div&gt;&lt;div&gt;b)seda pakutakse teenusesaaja taotlusel;&lt;br&gt;&lt;/div&gt;&lt;div&gt;c)see hõlmab vajaliku ja olulise komponendina üksikisikute tehtava töö korraldamist, olenemata sellest, kas seda tööd tehakse internetis või konkreetses asukohas&lt;br&gt;&lt;/div&gt;</t>
        </is>
      </c>
      <c r="AJ111" s="2" t="inlineStr">
        <is>
          <t>työtä välittävä digitaalinen alusta</t>
        </is>
      </c>
      <c r="AK111" s="2" t="inlineStr">
        <is>
          <t>3</t>
        </is>
      </c>
      <c r="AL111" s="2" t="inlineStr">
        <is>
          <t/>
        </is>
      </c>
      <c r="AM111" t="inlineStr">
        <is>
          <t>mikä tahansa luonnollinen tai oikeushenkilö, joka tarjoaa kaupallista palvelua, joka täyttää kaikki seuraavat vaatimukset:&lt;div&gt;(a) palvelu tarjotaan ainakin osittain etäpalveluna sähköisillä välineillä, kuten verkkosivustolla tai mobiilisovelluksella;&lt;/div&gt;&lt;div&gt;(b) palvelu tarjotaan palvelun vastaanottajan pyynnöstä;&lt;/div&gt;&lt;div&gt;(c) palveluun kuuluu välttämättömänä ja olennaisena osana yksityishenkilöiden tekemän työn organisointi riippumatta siitä, tehdäänkö työ verkossa vai jossain tietyssä paikassa&lt;br&gt;&lt;/div&gt;</t>
        </is>
      </c>
      <c r="AN111" s="2" t="inlineStr">
        <is>
          <t>plateforme de travail numérique</t>
        </is>
      </c>
      <c r="AO111" s="2" t="inlineStr">
        <is>
          <t>3</t>
        </is>
      </c>
      <c r="AP111" s="2" t="inlineStr">
        <is>
          <t/>
        </is>
      </c>
      <c r="AQ111" t="inlineStr">
        <is>
          <t>&lt;div&gt;toute personne physique
ou morale fournissant un service commercial qui est fourni, au moins en
partie, à distance par des moyens électroniques, qui est fourni à la demande d'un destinataire du service et qui comprend l’organisation
du travail exécuté par des individus, que ce travail soit exécuté en ligne ou
sur un site précis&lt;/div&gt;</t>
        </is>
      </c>
      <c r="AR111" t="inlineStr">
        <is>
          <t/>
        </is>
      </c>
      <c r="AS111" t="inlineStr">
        <is>
          <t/>
        </is>
      </c>
      <c r="AT111" t="inlineStr">
        <is>
          <t/>
        </is>
      </c>
      <c r="AU111" t="inlineStr">
        <is>
          <t/>
        </is>
      </c>
      <c r="AV111" s="2" t="inlineStr">
        <is>
          <t>digitalna radna platforma</t>
        </is>
      </c>
      <c r="AW111" s="2" t="inlineStr">
        <is>
          <t>3</t>
        </is>
      </c>
      <c r="AX111" s="2" t="inlineStr">
        <is>
          <t/>
        </is>
      </c>
      <c r="AY111" t="inlineStr">
        <is>
          <t>svaka fizička ili pravna osoba koja pruža komercijalnu uslugu koja ispunjava sve sljedeće zahtjeve: &lt;br&gt;(a) pruža se, barem djelomično, na daljinu putem elektroničkih sredstava kao što su internetske stranice ili mobilna aplikacija;
&lt;br&gt;(b) pruža se na zahtjev primatelja usluge;
&lt;br&gt;(c) njezina je nužna i ključna sastavnica organizacija rada koji obavljaju pojedinci, neovisno o tome obavlja li se taj posao na internetu ili na određenoj lokaciji</t>
        </is>
      </c>
      <c r="AZ111" s="2" t="inlineStr">
        <is>
          <t>digitális munkaplatform</t>
        </is>
      </c>
      <c r="BA111" s="2" t="inlineStr">
        <is>
          <t>4</t>
        </is>
      </c>
      <c r="BB111" s="2" t="inlineStr">
        <is>
          <t/>
        </is>
      </c>
      <c r="BC111" t="inlineStr">
        <is>
          <t>minden olyan természetes vagy jogi személy, aki vagy amely olyan kereskedelmi szolgáltatást nyújt, amely megfelel az alábbi követelmények mindegyikének</t>
        </is>
      </c>
      <c r="BD111" s="2" t="inlineStr">
        <is>
          <t>piattaforma di lavoro digitale</t>
        </is>
      </c>
      <c r="BE111" s="2" t="inlineStr">
        <is>
          <t>3</t>
        </is>
      </c>
      <c r="BF111" s="2" t="inlineStr">
        <is>
          <t/>
        </is>
      </c>
      <c r="BG111" t="inlineStr">
        <is>
          <t>qualsiasi persona
fisica o giuridica che fornisce un servizio commerciale che è prestato su
richiesta di un destinatario del servizio, è fornito almeno in parte, a
distanza con mezzi elettronici e comporta l'organizzazione del lavoro svolto
dalle persone fisiche, indipendentemente dal fatto che tale lavoro sia svolto
online o in un determinato luogo</t>
        </is>
      </c>
      <c r="BH111" s="2" t="inlineStr">
        <is>
          <t>skaitmeninė darbo platforma</t>
        </is>
      </c>
      <c r="BI111" s="2" t="inlineStr">
        <is>
          <t>3</t>
        </is>
      </c>
      <c r="BJ111" s="2" t="inlineStr">
        <is>
          <t/>
        </is>
      </c>
      <c r="BK111" t="inlineStr">
        <is>
          <t>fizinis arba juridinis asmuo, kuris teikia komercinę paslaugą, atitinkančią visus šiuos reikalavimus:&lt;div&gt;a) paslauga bent iš dalies teikiama nuotoliniu būdu elektroninėmis priemonėmis, pavyzdžiui, naudojantis interneto svetaine arba mobiliąja programėle;&lt;/div&gt;&lt;div&gt;b) ji teikiama paslaugos gavėjo prašymu;&lt;/div&gt;&lt;div&gt;c) privalomai apima fizinių asmenų atliekamo darbo organizavimą, nesvarbu, ar tas darbas atliekamas internetu, ar konkrečioje vietoje&lt;/div&gt;</t>
        </is>
      </c>
      <c r="BL111" s="2" t="inlineStr">
        <is>
          <t>digitālā darba platforma</t>
        </is>
      </c>
      <c r="BM111" s="2" t="inlineStr">
        <is>
          <t>2</t>
        </is>
      </c>
      <c r="BN111" s="2" t="inlineStr">
        <is>
          <t/>
        </is>
      </c>
      <c r="BO111" t="inlineStr">
        <is>
          <t>fiziska vai juridiska persona, kas sniedz 
komercpakalpojumus, kuri atbilst visām sekojošajām prasībām: &lt;div&gt;(a) pakalpojumu vismaz daļēji nodrošina attālināti, izmantojot elektroniskos 
līdzekļus, piemēram, tīmekļa vietni vai mobilo lietotni, &lt;/div&gt;&lt;div&gt;(b) to sniedz pēc pakalpojuma saņēmēja pieprasījuma, &lt;/div&gt;&lt;div&gt;(c) tas kā nepieciešamu un būtisku elementu ietver personu veiktā darba 
organizēšanu neatkarīgi no tā, vai šis darbs tiek veikts tiešsaistē vai 
konkrētā vietā&lt;/div&gt;</t>
        </is>
      </c>
      <c r="BP111" s="2" t="inlineStr">
        <is>
          <t>pjattaforma tax-xogħol diġitali</t>
        </is>
      </c>
      <c r="BQ111" s="2" t="inlineStr">
        <is>
          <t>3</t>
        </is>
      </c>
      <c r="BR111" s="2" t="inlineStr">
        <is>
          <t/>
        </is>
      </c>
      <c r="BS111" t="inlineStr">
        <is>
          <t>&lt;div&gt;kwalunkwe persuna fiżika jew ġuridika li tipprovdi servizz kummerċjali li minn tal-inqas parti minnu, jiġi pprovdut mill-bogħod b’mezzi elettroniċi, bħal siti web jew applikazzjonijiet mobbli, li jiġi pprovdut fuq talba ta’ riċevitur tas-servizz, u li jkun jinvolvi, bħala komponent neċessarju u essenzjali, l-organizzazzjoni tax-xogħol imwettaq minn individwi, irrispettivament minn jekk dak ix-xogħol jitwettaqx online jew f’post partikolari&lt;/div&gt;</t>
        </is>
      </c>
      <c r="BT111" s="2" t="inlineStr">
        <is>
          <t>digitaal arbeidsplatform</t>
        </is>
      </c>
      <c r="BU111" s="2" t="inlineStr">
        <is>
          <t>3</t>
        </is>
      </c>
      <c r="BV111" s="2" t="inlineStr">
        <is>
          <t/>
        </is>
      </c>
      <c r="BW111" t="inlineStr">
        <is>
          <t>natuurlijke persoon of rechtspersoon die een commerciële dienst verleent die ten minste gedeeltelijk op afstand wordt geleverd via elektronische middelen zoals een website of mobiele applicatie, verstrekt wordt op verzoek van de afnemer van de dienst en, als noodzakelijk onderdeel, de organisatie omvat van het werk dat door personen wordt verricht, ongeacht of dit werk online of op locatie wordt verricht</t>
        </is>
      </c>
      <c r="BX111" s="2" t="inlineStr">
        <is>
          <t>cyfrowa platforma pracy</t>
        </is>
      </c>
      <c r="BY111" s="2" t="inlineStr">
        <is>
          <t>3</t>
        </is>
      </c>
      <c r="BZ111" s="2" t="inlineStr">
        <is>
          <t/>
        </is>
      </c>
      <c r="CA111" t="inlineStr">
        <is>
          <t>każdą osobę fizyczną lub prawną świadczącą usługę komercyjną, która spełnia wszystkie następujące wymogi:&lt;div&gt;a) jest udostępniana, przynajmniej częściowo, na odległość za pomocą środków elektronicznych, takich jak strona internetowa lub aplikacja mobilna;&lt;br&gt;&lt;/div&gt;&lt;div&gt;b) jest świadczona na żądanie usługobiorcy;&lt;br&gt;&lt;/div&gt;&lt;div&gt;c) obejmuje, jako niezbędny i istotny element, organizację pracy wykonywanej przez osoby fizyczne, niezależnie od tego, czy praca ta jest wykonywana przez internet, czy w określonym miejscu&lt;br&gt;&lt;/div&gt;</t>
        </is>
      </c>
      <c r="CB111" s="2" t="inlineStr">
        <is>
          <t>plataforma de trabalho digital</t>
        </is>
      </c>
      <c r="CC111" s="2" t="inlineStr">
        <is>
          <t>3</t>
        </is>
      </c>
      <c r="CD111" s="2" t="inlineStr">
        <is>
          <t/>
        </is>
      </c>
      <c r="CE111" t="inlineStr">
        <is>
          <t>Pessoa singular ou coletiva que presta um serviço comercial que é prestado a pedido de um destinatário do serviço, é fornecido, pelo menos em parte, à distância, através de meios eletrónicos, como um sítio Web ou uma aplicação móvel e implica, como componente necessária e essencial, a organização do trabalho realizado pelas pessoas que trabalham nas plataformas, independentemente de esse trabalho ser executado em linha ou num local físico.</t>
        </is>
      </c>
      <c r="CF111" s="2" t="inlineStr">
        <is>
          <t>platformă digitală de muncă</t>
        </is>
      </c>
      <c r="CG111" s="2" t="inlineStr">
        <is>
          <t>3</t>
        </is>
      </c>
      <c r="CH111" s="2" t="inlineStr">
        <is>
          <t/>
        </is>
      </c>
      <c r="CI111" t="inlineStr">
        <is>
          <t>orice persoană fizică sau juridică care furnizează un serviciu comercial ce îndeplinește toate cerințele următoare:&lt;div&gt;(a) este furnizat, cel puțin parțial, la distanță, prin mijloace electronice, cum ar fi un site web sau o aplicație mobilă;&lt;/div&gt;&lt;div&gt;(b) este furnizat la cererea unui destinatar al serviciului;&lt;/div&gt;&lt;div&gt;(c) implică, ca o componentă necesară și esențială, organizarea muncii efectuate de persoane, indiferent dacă munca respectivă este efectuată online sau într-o anumită locație&lt;br&gt;&lt;/div&gt;</t>
        </is>
      </c>
      <c r="CJ111" s="2" t="inlineStr">
        <is>
          <t>digitálna pracovná platforma</t>
        </is>
      </c>
      <c r="CK111" s="2" t="inlineStr">
        <is>
          <t>3</t>
        </is>
      </c>
      <c r="CL111" s="2" t="inlineStr">
        <is>
          <t/>
        </is>
      </c>
      <c r="CM111" t="inlineStr">
        <is>
          <t>každá fyzická alebo právnická osoba poskytujúca komerčnú službu, ktorá sa poskytuje na žiadosť príjemcu služby, aspoň čiastočne na diaľku elektronickými prostriedkami, ako je webové sídlo alebo mobilná aplikácia, a zahŕňa organizáciu práce vykonávanej jednotlivcami bez ohľadu na to, či sa táto práca vykonáva online alebo na určitom mieste</t>
        </is>
      </c>
      <c r="CN111" s="2" t="inlineStr">
        <is>
          <t>digitalna platforma dela</t>
        </is>
      </c>
      <c r="CO111" s="2" t="inlineStr">
        <is>
          <t>3</t>
        </is>
      </c>
      <c r="CP111" s="2" t="inlineStr">
        <is>
          <t/>
        </is>
      </c>
      <c r="CQ111" t="inlineStr">
        <is>
          <t>vsak[a] fizičn[a] ali pravn[a] oseb[a], ki zagotavlja komercialno storitev, ki izpolnjuje vse naslednje zahteve: (1) (a) vsaj delno se zagotavlja na daljavo z elektronskimi sredstvi, kot je spletno mesto ali mobilna aplikacija; (b) zagotavlja se na zahtevo prejemnika storitve; (c) kot nujno in bistveno sestavino vključuje organizacijo dela, ki ga opravljajo posamezniki, ne glede na to, ali se delo opravlja na spletu ali na določeni lokaciji</t>
        </is>
      </c>
      <c r="CR111" s="2" t="inlineStr">
        <is>
          <t>digital arbetsplattform</t>
        </is>
      </c>
      <c r="CS111" s="2" t="inlineStr">
        <is>
          <t>3</t>
        </is>
      </c>
      <c r="CT111" s="2" t="inlineStr">
        <is>
          <t/>
        </is>
      </c>
      <c r="CU111" t="inlineStr">
        <is>
          <t>företag som med högre eller lägre grad av kontroll förmedlar eller erbjuder tjänster på begäran som efterfrågas av personkunder eller företagskunder samt tillhandahålls direkt eller indirekt av enskilda personer, oavsett om tjänsterna utförs på plats eller online</t>
        </is>
      </c>
    </row>
    <row r="112">
      <c r="A112" s="1" t="str">
        <f>HYPERLINK("https://iate.europa.eu/entry/result/3623477/all", "3623477")</f>
        <v>3623477</v>
      </c>
      <c r="B112" t="inlineStr">
        <is>
          <t>EMPLOYMENT AND WORKING CONDITIONS</t>
        </is>
      </c>
      <c r="C112" t="inlineStr">
        <is>
          <t>EMPLOYMENT AND WORKING CONDITIONS</t>
        </is>
      </c>
      <c r="D112" t="inlineStr">
        <is>
          <t/>
        </is>
      </c>
      <c r="E112" t="inlineStr">
        <is>
          <t/>
        </is>
      </c>
      <c r="F112" t="inlineStr">
        <is>
          <t/>
        </is>
      </c>
      <c r="G112" t="inlineStr">
        <is>
          <t/>
        </is>
      </c>
      <c r="H112" s="2" t="inlineStr">
        <is>
          <t>osoba pracující prostřednictvím platformy|
osoba vykonávající práci prostřednictvím platformy</t>
        </is>
      </c>
      <c r="I112" s="2" t="inlineStr">
        <is>
          <t>3|
3</t>
        </is>
      </c>
      <c r="J112" s="2" t="inlineStr">
        <is>
          <t xml:space="preserve">|
</t>
        </is>
      </c>
      <c r="K112" t="inlineStr">
        <is>
          <t>osoba vykonávající&lt;a href="https://iate.europa.eu/entry/result/3575424" target="_blank"&gt; práci prostřednictvím platformy&lt;/a&gt; bez ohledu na smluvní
 určení vztahu mezi uvedenou osobou a &lt;a href="https://iate.europa.eu/entry/result/3623350" target="_blank"&gt;digitální pracovní platformou&lt;/a&gt; zúčastněnými stranami</t>
        </is>
      </c>
      <c r="L112" s="2" t="inlineStr">
        <is>
          <t>person, der udfører platformsarbejde|
person, der arbejder via platforme</t>
        </is>
      </c>
      <c r="M112" s="2" t="inlineStr">
        <is>
          <t>3|
3</t>
        </is>
      </c>
      <c r="N112" s="2" t="inlineStr">
        <is>
          <t xml:space="preserve">|
</t>
        </is>
      </c>
      <c r="O112" t="inlineStr">
        <is>
          <t>enhver person, der udfører &lt;a href="https://iate.europa.eu/entry/result/3575424/da" target="_blank"&gt;platformsarbejde&lt;/a&gt;, uanset de involverede parters kontraktlige betegnelse af forholdet mellem den pågældende person og den &lt;a href="https://iate.europa.eu/entry/result/3623350/da" target="_blank"&gt;digitale arbejdsplatform&lt;/a&gt;</t>
        </is>
      </c>
      <c r="P112" s="2" t="inlineStr">
        <is>
          <t>Person, die Plattformarbeit leistet</t>
        </is>
      </c>
      <c r="Q112" s="2" t="inlineStr">
        <is>
          <t>3</t>
        </is>
      </c>
      <c r="R112" s="2" t="inlineStr">
        <is>
          <t/>
        </is>
      </c>
      <c r="S112" t="inlineStr">
        <is>
          <t>jede Person, die Plattformarbeit verrichtet, unabhängig davon, wie die beteiligten Parteien das Verhältnis zwischen dieser Person und der digitalen Arbeitsplattform vertraglich qualifizieren</t>
        </is>
      </c>
      <c r="T112" s="2" t="inlineStr">
        <is>
          <t>πρόσωπο που εκτελεί εργασία σε πλατφόρμα|
άτομο που εργάζεται μέσω πλατφόρμας</t>
        </is>
      </c>
      <c r="U112" s="2" t="inlineStr">
        <is>
          <t>3|
3</t>
        </is>
      </c>
      <c r="V112" s="2" t="inlineStr">
        <is>
          <t xml:space="preserve">|
</t>
        </is>
      </c>
      <c r="W112" t="inlineStr">
        <is>
          <t>κάθε άτομο που εκτελεί &lt;a href="https://iate.europa.eu/entry/result/3575424/en-el" target="_blank"&gt;εργασία σε πλατφόρμα&lt;/a&gt;, ανεξάρτητα από τον συμβατικό χαρακτηρισμό της σχέσης μεταξύ του εν λόγω ατόμου και της &lt;a href="https://iate.europa.eu/entry/result/3623350/en-el" target="_blank"&gt;ψηφιακής πλατφόρμας εργασίας&lt;/a&gt; από τα εμπλεκόμενα μέρη</t>
        </is>
      </c>
      <c r="X112" s="2" t="inlineStr">
        <is>
          <t>person working through platforms|
people working through platforms|
person performing platform work</t>
        </is>
      </c>
      <c r="Y112" s="2" t="inlineStr">
        <is>
          <t>3|
1|
3</t>
        </is>
      </c>
      <c r="Z112" s="2" t="inlineStr">
        <is>
          <t xml:space="preserve">|
|
</t>
        </is>
      </c>
      <c r="AA112" t="inlineStr">
        <is>
          <t>any individual performing&lt;a href="https://iate.europa.eu/entry/result/3575424" target="_blank"&gt; platform work&lt;/a&gt;, irrespective of the contractual designation of the relationship between that individual and the &lt;a href="https://iate.europa.eu/entry/result/3623350" target="_blank"&gt;digital labour platform&lt;/a&gt; by the parties involved</t>
        </is>
      </c>
      <c r="AB112" s="2" t="inlineStr">
        <is>
          <t>persona que realiza trabajo en plataformas</t>
        </is>
      </c>
      <c r="AC112" s="2" t="inlineStr">
        <is>
          <t>3</t>
        </is>
      </c>
      <c r="AD112" s="2" t="inlineStr">
        <is>
          <t/>
        </is>
      </c>
      <c r="AE112" t="inlineStr">
        <is>
          <t>Toda persona física que realice trabajo en plataformas, con independencia de la designación contractual de la relación entre esa persona y la plataforma digital de trabajo por las partes implicadas.</t>
        </is>
      </c>
      <c r="AF112" s="2" t="inlineStr">
        <is>
          <t>platvormitööd tegev isik</t>
        </is>
      </c>
      <c r="AG112" s="2" t="inlineStr">
        <is>
          <t>3</t>
        </is>
      </c>
      <c r="AH112" s="2" t="inlineStr">
        <is>
          <t>proposed</t>
        </is>
      </c>
      <c r="AI112" t="inlineStr">
        <is>
          <t>üksikisik, kes teeb platvormitööd, olenemata sellest, millisena on asjaomased pooled kindlaks määranud selle isiku ja digitaalse tööplatvormi lepingulise suhte</t>
        </is>
      </c>
      <c r="AJ112" s="2" t="inlineStr">
        <is>
          <t>alustatyötä tekevä henkilö</t>
        </is>
      </c>
      <c r="AK112" s="2" t="inlineStr">
        <is>
          <t>3</t>
        </is>
      </c>
      <c r="AL112" s="2" t="inlineStr">
        <is>
          <t/>
        </is>
      </c>
      <c r="AM112" t="inlineStr">
        <is>
          <t>&lt;a href="https://iate.europa.eu/entry/result/3575424/fi" target="_blank"&gt;alustatyötä &lt;/a&gt;tekevä yksityishenkilö riippumatta siitä, miten osapuolet nimittävät kyseisen yksityishenkilön ja &lt;a href="https://iate.europa.eu/entry/result/3623350/fi" target="_blank"&gt;työtä välittävän digitaalisen alustan &lt;/a&gt;välistä suhdetta</t>
        </is>
      </c>
      <c r="AN112" s="2" t="inlineStr">
        <is>
          <t>personne travaillant par l’intermédiaire de plateformes|
personne exécutant un travail via une plateforme</t>
        </is>
      </c>
      <c r="AO112" s="2" t="inlineStr">
        <is>
          <t>3|
3</t>
        </is>
      </c>
      <c r="AP112" s="2" t="inlineStr">
        <is>
          <t xml:space="preserve">|
</t>
        </is>
      </c>
      <c r="AQ112" t="inlineStr">
        <is>
          <t>tout individu exécutant un &lt;a href="https://iate.europa.eu/entry/result/3575424/fr" target="_blank"&gt;travail via une plateforme&lt;/a&gt;, indépendamment de la qualification contractuelle de la relation entre cet individu et la &lt;a href="https://iate.europa.eu/entry/result/3623350/fr" target="_blank"&gt;plateforme de travail numérique&lt;/a&gt; par les parties concernées</t>
        </is>
      </c>
      <c r="AR112" t="inlineStr">
        <is>
          <t/>
        </is>
      </c>
      <c r="AS112" t="inlineStr">
        <is>
          <t/>
        </is>
      </c>
      <c r="AT112" t="inlineStr">
        <is>
          <t/>
        </is>
      </c>
      <c r="AU112" t="inlineStr">
        <is>
          <t/>
        </is>
      </c>
      <c r="AV112" s="2" t="inlineStr">
        <is>
          <t>osobe koja radi putem platforme</t>
        </is>
      </c>
      <c r="AW112" s="2" t="inlineStr">
        <is>
          <t>3</t>
        </is>
      </c>
      <c r="AX112" s="2" t="inlineStr">
        <is>
          <t/>
        </is>
      </c>
      <c r="AY112" t="inlineStr">
        <is>
          <t>svaki pojedinac koji radi putem platforme, bez obzira na ugovorno određivanje odnosa između tog pojedinca i digitalne radne platforme</t>
        </is>
      </c>
      <c r="AZ112" s="2" t="inlineStr">
        <is>
          <t>platformalapú munkát végző személy</t>
        </is>
      </c>
      <c r="BA112" s="2" t="inlineStr">
        <is>
          <t>3</t>
        </is>
      </c>
      <c r="BB112" s="2" t="inlineStr">
        <is>
          <t/>
        </is>
      </c>
      <c r="BC112" t="inlineStr">
        <is>
          <t>minden olyan személy, aki platformalapú munkát végez, az adott személy és a digitális munkaplatform közötti kapcsolatnak az érintett felek általi szerződéses meghatározásától függetlenül</t>
        </is>
      </c>
      <c r="BD112" s="2" t="inlineStr">
        <is>
          <t>persona che svolge un lavoro mediante piattaforme digitali</t>
        </is>
      </c>
      <c r="BE112" s="2" t="inlineStr">
        <is>
          <t>3</t>
        </is>
      </c>
      <c r="BF112" s="2" t="inlineStr">
        <is>
          <t/>
        </is>
      </c>
      <c r="BG112" t="inlineStr">
        <is>
          <t>qualsiasi persona
fisica che svolge un &lt;a href="https://iate.europa.eu/entry/result/3575424/en-it" target="_blank"&gt;lavoro mediante piattaforme digitali&lt;/a&gt;, indipendentemente
dalla qualificazione contrattuale, da parte delle parti interessate, del
rapporto tra tale persona e la &lt;a href="https://iate.europa.eu/entry/result/3623350/en-it" target="_blank"&gt;piattaforma di lavoro digitale&lt;/a&gt;</t>
        </is>
      </c>
      <c r="BH112" s="2" t="inlineStr">
        <is>
          <t>skaitmeninėje platformoje dirbantis asmuo</t>
        </is>
      </c>
      <c r="BI112" s="2" t="inlineStr">
        <is>
          <t>3</t>
        </is>
      </c>
      <c r="BJ112" s="2" t="inlineStr">
        <is>
          <t/>
        </is>
      </c>
      <c r="BK112" t="inlineStr">
        <is>
          <t>asmuo, atliekantis darbą skaitmeninėje platformoje, neatsižvelgiant į to asmens ir skaitmeninės darbo platformos sutartinius santykius, nustatytus šalių</t>
        </is>
      </c>
      <c r="BL112" s="2" t="inlineStr">
        <is>
          <t>persona, kas veic platformu darbu</t>
        </is>
      </c>
      <c r="BM112" s="2" t="inlineStr">
        <is>
          <t>2</t>
        </is>
      </c>
      <c r="BN112" s="2" t="inlineStr">
        <is>
          <t/>
        </is>
      </c>
      <c r="BO112" t="inlineStr">
        <is>
          <t>persona, kas veic platformu darbu, neatkarīgi no tā, vai iesaistītās puses līgumiski nosaka attiecības starp minēto personu un digitālo darba platformu</t>
        </is>
      </c>
      <c r="BP112" s="2" t="inlineStr">
        <is>
          <t>persuna li twettaq xogħol fuq il-pjattaformi</t>
        </is>
      </c>
      <c r="BQ112" s="2" t="inlineStr">
        <is>
          <t>3</t>
        </is>
      </c>
      <c r="BR112" s="2" t="inlineStr">
        <is>
          <t/>
        </is>
      </c>
      <c r="BS112" t="inlineStr">
        <is>
          <t>kwalunkwe individwu li jwettaq &lt;a href="https://iate.europa.eu/entry/result/3575424/mt" target="_blank"&gt;xogħol fuq il-pjattaformi&lt;/a&gt;, irrispettivament mid-deżinjazzjoni kuntrattwali tar-relazzjoni bejn dak l-individwu u l-&lt;a href="https://iate.europa.eu/entry/result/3623350/mt" target="_blank"&gt;pjattaforma tax-xogħol diġitali&lt;/a&gt; mill-partijiet involuti</t>
        </is>
      </c>
      <c r="BT112" s="2" t="inlineStr">
        <is>
          <t>persoon die platformwerk verricht</t>
        </is>
      </c>
      <c r="BU112" s="2" t="inlineStr">
        <is>
          <t>3</t>
        </is>
      </c>
      <c r="BV112" s="2" t="inlineStr">
        <is>
          <t/>
        </is>
      </c>
      <c r="BW112" t="inlineStr">
        <is>
          <t>persoon die platformwerk verricht, ongeacht de contractuele kwalificatie van de verhouding tussen die persoon en het digitale arbeidsplatform door de betrokken partijen</t>
        </is>
      </c>
      <c r="BX112" s="2" t="inlineStr">
        <is>
          <t>osoba wykonująca pracę za pośrednictwem platform internetowych</t>
        </is>
      </c>
      <c r="BY112" s="2" t="inlineStr">
        <is>
          <t>3</t>
        </is>
      </c>
      <c r="BZ112" s="2" t="inlineStr">
        <is>
          <t/>
        </is>
      </c>
      <c r="CA112" t="inlineStr">
        <is>
          <t>każda osoba wykonująca pracę za pośrednictwem platform internetowych, niezależnie od umownego określenia stosunku między tą osobą a cyfrową platformą pracy przez zainteresowane strony</t>
        </is>
      </c>
      <c r="CB112" s="2" t="inlineStr">
        <is>
          <t>pessoa que trabalha na plataforma</t>
        </is>
      </c>
      <c r="CC112" s="2" t="inlineStr">
        <is>
          <t>3</t>
        </is>
      </c>
      <c r="CD112" s="2" t="inlineStr">
        <is>
          <t/>
        </is>
      </c>
      <c r="CE112" t="inlineStr">
        <is>
          <t>Pessoa que realiza um trabalho na plataforma digital, independentemente da designação contratual da relação entre essa pessoa e a plataforma de trabalho digital pelas partes envolvidas.</t>
        </is>
      </c>
      <c r="CF112" s="2" t="inlineStr">
        <is>
          <t>persoană care lucrează pe platforme</t>
        </is>
      </c>
      <c r="CG112" s="2" t="inlineStr">
        <is>
          <t>3</t>
        </is>
      </c>
      <c r="CH112" s="2" t="inlineStr">
        <is>
          <t/>
        </is>
      </c>
      <c r="CI112" t="inlineStr">
        <is>
          <t>orice persoană care lucrează pe platforme, indiferent de calificarea contractuală a relației dintre persoana respectivă și &lt;a href="https://iate.europa.eu/entry/result/3623350/ro" target="_blank"&gt;platforma digitală de muncă&lt;/a&gt; de către părțile implicate</t>
        </is>
      </c>
      <c r="CJ112" s="2" t="inlineStr">
        <is>
          <t>osoba pracujúca pre platformy</t>
        </is>
      </c>
      <c r="CK112" s="2" t="inlineStr">
        <is>
          <t>3</t>
        </is>
      </c>
      <c r="CL112" s="2" t="inlineStr">
        <is>
          <t/>
        </is>
      </c>
      <c r="CM112" t="inlineStr">
        <is>
          <t>každý jednotlivec pracujúci pre platformy bez ohľadu na zmluvné určenie vzťahu medzi uvedeným jednotlivcom a danou &lt;a href="https://iate.europa.eu/entry/result/3623350/sk" target="_blank"&gt;digitálnou pracovnou platformou&lt;/a&gt; zúčastnenými stranami</t>
        </is>
      </c>
      <c r="CN112" s="2" t="inlineStr">
        <is>
          <t>oseba, ki dela prek platform|
oseba, ki opravlja platformno delo</t>
        </is>
      </c>
      <c r="CO112" s="2" t="inlineStr">
        <is>
          <t>3|
3</t>
        </is>
      </c>
      <c r="CP112" s="2" t="inlineStr">
        <is>
          <t xml:space="preserve">|
</t>
        </is>
      </c>
      <c r="CQ112" t="inlineStr">
        <is>
          <t>vsak[...] posameznik[...], ki opravlja platformno delo, ne glede na pogodbeno opredelitev razmerja med tem posameznikom in digitalno platformo dela s strani udeleženih strank</t>
        </is>
      </c>
      <c r="CR112" s="2" t="inlineStr">
        <is>
          <t>person som utför plattformsarbete</t>
        </is>
      </c>
      <c r="CS112" s="2" t="inlineStr">
        <is>
          <t>3</t>
        </is>
      </c>
      <c r="CT112" s="2" t="inlineStr">
        <is>
          <t/>
        </is>
      </c>
      <c r="CU112" t="inlineStr">
        <is>
          <t>varje enskild person som utför &lt;a href="https://iate.europa.eu/entry/result/3575424" target="_blank"&gt;plattformsarbete&lt;/a&gt; oavsett vilken avtalad beteckning som används för förhållandet mellan den personen och den digitala arbetsplattformen av de ifrågavarande parterna</t>
        </is>
      </c>
    </row>
    <row r="113">
      <c r="A113" s="1" t="str">
        <f>HYPERLINK("https://iate.europa.eu/entry/result/3626915/all", "3626915")</f>
        <v>3626915</v>
      </c>
      <c r="B113" t="inlineStr">
        <is>
          <t>ENERGY</t>
        </is>
      </c>
      <c r="C113" t="inlineStr">
        <is>
          <t>ENERGY|energy policy|energy policy</t>
        </is>
      </c>
      <c r="D113" t="inlineStr">
        <is>
          <t/>
        </is>
      </c>
      <c r="E113" t="inlineStr">
        <is>
          <t/>
        </is>
      </c>
      <c r="F113" t="inlineStr">
        <is>
          <t/>
        </is>
      </c>
      <c r="G113" t="inlineStr">
        <is>
          <t/>
        </is>
      </c>
      <c r="H113" s="2" t="inlineStr">
        <is>
          <t>zařízení určená pro vodík</t>
        </is>
      </c>
      <c r="I113" s="2" t="inlineStr">
        <is>
          <t>3</t>
        </is>
      </c>
      <c r="J113" s="2" t="inlineStr">
        <is>
          <t/>
        </is>
      </c>
      <c r="K113" t="inlineStr">
        <is>
          <t>infrastruktura, která může bez dalších úprav přijímat čistý vodík, včetně potrubních sítí nebo skladovacích zařízení, která jsou nově vybudována nebo která vznikla ze zařízení pro zemní plyn změnou účelu využití nebo obojí</t>
        </is>
      </c>
      <c r="L113" t="inlineStr">
        <is>
          <t/>
        </is>
      </c>
      <c r="M113" t="inlineStr">
        <is>
          <t/>
        </is>
      </c>
      <c r="N113" t="inlineStr">
        <is>
          <t/>
        </is>
      </c>
      <c r="O113" t="inlineStr">
        <is>
          <t/>
        </is>
      </c>
      <c r="P113" t="inlineStr">
        <is>
          <t/>
        </is>
      </c>
      <c r="Q113" t="inlineStr">
        <is>
          <t/>
        </is>
      </c>
      <c r="R113" t="inlineStr">
        <is>
          <t/>
        </is>
      </c>
      <c r="S113" t="inlineStr">
        <is>
          <t/>
        </is>
      </c>
      <c r="T113" t="inlineStr">
        <is>
          <t/>
        </is>
      </c>
      <c r="U113" t="inlineStr">
        <is>
          <t/>
        </is>
      </c>
      <c r="V113" t="inlineStr">
        <is>
          <t/>
        </is>
      </c>
      <c r="W113" t="inlineStr">
        <is>
          <t/>
        </is>
      </c>
      <c r="X113" s="2" t="inlineStr">
        <is>
          <t>dedicated hydrogen assets</t>
        </is>
      </c>
      <c r="Y113" s="2" t="inlineStr">
        <is>
          <t>3</t>
        </is>
      </c>
      <c r="Z113" s="2" t="inlineStr">
        <is>
          <t/>
        </is>
      </c>
      <c r="AA113" t="inlineStr">
        <is>
          <t>infrastructure ready to
accommodate pure hydrogen without further adaptation works, including pipeline
networks or storage; this may be newly constructed or repurposed
from natural gas assets, or a combination of the two</t>
        </is>
      </c>
      <c r="AB113" t="inlineStr">
        <is>
          <t/>
        </is>
      </c>
      <c r="AC113" t="inlineStr">
        <is>
          <t/>
        </is>
      </c>
      <c r="AD113" t="inlineStr">
        <is>
          <t/>
        </is>
      </c>
      <c r="AE113" t="inlineStr">
        <is>
          <t/>
        </is>
      </c>
      <c r="AF113" t="inlineStr">
        <is>
          <t/>
        </is>
      </c>
      <c r="AG113" t="inlineStr">
        <is>
          <t/>
        </is>
      </c>
      <c r="AH113" t="inlineStr">
        <is>
          <t/>
        </is>
      </c>
      <c r="AI113" t="inlineStr">
        <is>
          <t/>
        </is>
      </c>
      <c r="AJ113" t="inlineStr">
        <is>
          <t/>
        </is>
      </c>
      <c r="AK113" t="inlineStr">
        <is>
          <t/>
        </is>
      </c>
      <c r="AL113" t="inlineStr">
        <is>
          <t/>
        </is>
      </c>
      <c r="AM113" t="inlineStr">
        <is>
          <t/>
        </is>
      </c>
      <c r="AN113" t="inlineStr">
        <is>
          <t/>
        </is>
      </c>
      <c r="AO113" t="inlineStr">
        <is>
          <t/>
        </is>
      </c>
      <c r="AP113" t="inlineStr">
        <is>
          <t/>
        </is>
      </c>
      <c r="AQ113" t="inlineStr">
        <is>
          <t/>
        </is>
      </c>
      <c r="AR113" t="inlineStr">
        <is>
          <t/>
        </is>
      </c>
      <c r="AS113" t="inlineStr">
        <is>
          <t/>
        </is>
      </c>
      <c r="AT113" t="inlineStr">
        <is>
          <t/>
        </is>
      </c>
      <c r="AU113" t="inlineStr">
        <is>
          <t/>
        </is>
      </c>
      <c r="AV113" t="inlineStr">
        <is>
          <t/>
        </is>
      </c>
      <c r="AW113" t="inlineStr">
        <is>
          <t/>
        </is>
      </c>
      <c r="AX113" t="inlineStr">
        <is>
          <t/>
        </is>
      </c>
      <c r="AY113" t="inlineStr">
        <is>
          <t/>
        </is>
      </c>
      <c r="AZ113" s="2" t="inlineStr">
        <is>
          <t>célzott hidrogéneszköz</t>
        </is>
      </c>
      <c r="BA113" s="2" t="inlineStr">
        <is>
          <t>3</t>
        </is>
      </c>
      <c r="BB113" s="2" t="inlineStr">
        <is>
          <t/>
        </is>
      </c>
      <c r="BC113" t="inlineStr">
        <is>
          <t>olyan infrastruktúra, amely további átalakítási munkálatok nélkül készen áll a tiszta hidrogén fogadására, beleértve az újonnan épített és/vagy földgázalapú eszközökből átalakított csővezeték-hálózatokat vagy tárolólétesítményeket is</t>
        </is>
      </c>
      <c r="BD113" t="inlineStr">
        <is>
          <t/>
        </is>
      </c>
      <c r="BE113" t="inlineStr">
        <is>
          <t/>
        </is>
      </c>
      <c r="BF113" t="inlineStr">
        <is>
          <t/>
        </is>
      </c>
      <c r="BG113" t="inlineStr">
        <is>
          <t/>
        </is>
      </c>
      <c r="BH113" s="2" t="inlineStr">
        <is>
          <t>vandeniliui skirta infrastruktūra</t>
        </is>
      </c>
      <c r="BI113" s="2" t="inlineStr">
        <is>
          <t>3</t>
        </is>
      </c>
      <c r="BJ113" s="2" t="inlineStr">
        <is>
          <t/>
        </is>
      </c>
      <c r="BK113" t="inlineStr">
        <is>
          <t>infrastruktūra, konvertuota iš gamtinėms dujoms skirtos infrastruktūros ir skirta naudoti iš anksto nustatytam vandenilio ir gamtinių dujų arba biometano mišiniui transportuoti ar laikyti</t>
        </is>
      </c>
      <c r="BL113" t="inlineStr">
        <is>
          <t/>
        </is>
      </c>
      <c r="BM113" t="inlineStr">
        <is>
          <t/>
        </is>
      </c>
      <c r="BN113" t="inlineStr">
        <is>
          <t/>
        </is>
      </c>
      <c r="BO113" t="inlineStr">
        <is>
          <t/>
        </is>
      </c>
      <c r="BP113" t="inlineStr">
        <is>
          <t/>
        </is>
      </c>
      <c r="BQ113" t="inlineStr">
        <is>
          <t/>
        </is>
      </c>
      <c r="BR113" t="inlineStr">
        <is>
          <t/>
        </is>
      </c>
      <c r="BS113" t="inlineStr">
        <is>
          <t/>
        </is>
      </c>
      <c r="BT113" t="inlineStr">
        <is>
          <t/>
        </is>
      </c>
      <c r="BU113" t="inlineStr">
        <is>
          <t/>
        </is>
      </c>
      <c r="BV113" t="inlineStr">
        <is>
          <t/>
        </is>
      </c>
      <c r="BW113" t="inlineStr">
        <is>
          <t/>
        </is>
      </c>
      <c r="BX113" s="2" t="inlineStr">
        <is>
          <t>aktywa infrastruktury przeznaczone dla wodoru</t>
        </is>
      </c>
      <c r="BY113" s="2" t="inlineStr">
        <is>
          <t>2</t>
        </is>
      </c>
      <c r="BZ113" s="2" t="inlineStr">
        <is>
          <t/>
        </is>
      </c>
      <c r="CA113" t="inlineStr">
        <is>
          <t>istniejąca infrastruktura gazowa lub dedykowane rurociągi wodorowe stosowane
do przesyłu wodoru lub mieszanin wodoru z gazem</t>
        </is>
      </c>
      <c r="CB113" t="inlineStr">
        <is>
          <t/>
        </is>
      </c>
      <c r="CC113" t="inlineStr">
        <is>
          <t/>
        </is>
      </c>
      <c r="CD113" t="inlineStr">
        <is>
          <t/>
        </is>
      </c>
      <c r="CE113" t="inlineStr">
        <is>
          <t/>
        </is>
      </c>
      <c r="CF113" t="inlineStr">
        <is>
          <t/>
        </is>
      </c>
      <c r="CG113" t="inlineStr">
        <is>
          <t/>
        </is>
      </c>
      <c r="CH113" t="inlineStr">
        <is>
          <t/>
        </is>
      </c>
      <c r="CI113" t="inlineStr">
        <is>
          <t/>
        </is>
      </c>
      <c r="CJ113" t="inlineStr">
        <is>
          <t/>
        </is>
      </c>
      <c r="CK113" t="inlineStr">
        <is>
          <t/>
        </is>
      </c>
      <c r="CL113" t="inlineStr">
        <is>
          <t/>
        </is>
      </c>
      <c r="CM113" t="inlineStr">
        <is>
          <t/>
        </is>
      </c>
      <c r="CN113" t="inlineStr">
        <is>
          <t/>
        </is>
      </c>
      <c r="CO113" t="inlineStr">
        <is>
          <t/>
        </is>
      </c>
      <c r="CP113" t="inlineStr">
        <is>
          <t/>
        </is>
      </c>
      <c r="CQ113" t="inlineStr">
        <is>
          <t/>
        </is>
      </c>
      <c r="CR113" s="2" t="inlineStr">
        <is>
          <t>särskilda tillgångar för vätgas|
särskilda vätgastillgångar</t>
        </is>
      </c>
      <c r="CS113" s="2" t="inlineStr">
        <is>
          <t>3|
3</t>
        </is>
      </c>
      <c r="CT113" s="2" t="inlineStr">
        <is>
          <t xml:space="preserve">|
</t>
        </is>
      </c>
      <c r="CU113" t="inlineStr">
        <is>
          <t>infrastruktur som är förberedd för att ta emot ren vätgas
utan ytterligare anpassning, däribland rörledningsnät eller lagringsanläggningar som är
nybyggda eller som är anpassningar av tillgångar för naturgas eller bådadera</t>
        </is>
      </c>
    </row>
    <row r="114">
      <c r="A114" s="1" t="str">
        <f>HYPERLINK("https://iate.europa.eu/entry/result/906432/all", "906432")</f>
        <v>906432</v>
      </c>
      <c r="B114" t="inlineStr">
        <is>
          <t>TRANSPORT;INTERNATIONAL ORGANISATIONS</t>
        </is>
      </c>
      <c r="C114" t="inlineStr">
        <is>
          <t>TRANSPORT|air and space transport|air transport;INTERNATIONAL ORGANISATIONS|United Nations|UN specialised agency|International Civil Aviation Organisation</t>
        </is>
      </c>
      <c r="D114" s="2" t="inlineStr">
        <is>
          <t>SARP|
международни стандарти и препоръчителни практики</t>
        </is>
      </c>
      <c r="E114" s="2" t="inlineStr">
        <is>
          <t>2|
4</t>
        </is>
      </c>
      <c r="F114" s="2" t="inlineStr">
        <is>
          <t xml:space="preserve">|
</t>
        </is>
      </c>
      <c r="G114" t="inlineStr">
        <is>
          <t>международни стандарти и процедури, приети в съответствие с Конвенцията за международно въздухоплаване, с цел осигуряването на максимално възможната степен на еднаквост на разпоредбите, стандартите, процедурите и организацията, отнасящи се до въздухоплавателните средства, авиационния персонал, въздушните трасета и спомагателните служби във всички области, в които такова уеднаквяване ще улесни и подобри въздухоплаването</t>
        </is>
      </c>
      <c r="H114" s="2" t="inlineStr">
        <is>
          <t>SARP|
standardy a doporučené postupy</t>
        </is>
      </c>
      <c r="I114" s="2" t="inlineStr">
        <is>
          <t>3|
3</t>
        </is>
      </c>
      <c r="J114" s="2" t="inlineStr">
        <is>
          <t xml:space="preserve">|
</t>
        </is>
      </c>
      <c r="K114" t="inlineStr">
        <is>
          <t/>
        </is>
      </c>
      <c r="L114" s="2" t="inlineStr">
        <is>
          <t>SARPs|
normer og anbefalede fremgangsmåder|
internationale standarder og international anbefalet praksis</t>
        </is>
      </c>
      <c r="M114" s="2" t="inlineStr">
        <is>
          <t>3|
3|
3</t>
        </is>
      </c>
      <c r="N114" s="2" t="inlineStr">
        <is>
          <t xml:space="preserve">|
|
</t>
        </is>
      </c>
      <c r="O114" t="inlineStr">
        <is>
          <t>ensartede internationale forskrifter, normer, reglementer og organisation, der er udarbejdet med henblik på at lette og forbedre luftfarten</t>
        </is>
      </c>
      <c r="P114" s="2" t="inlineStr">
        <is>
          <t>internationale Normen und Empfehlungen|
SARP</t>
        </is>
      </c>
      <c r="Q114" s="2" t="inlineStr">
        <is>
          <t>3|
3</t>
        </is>
      </c>
      <c r="R114" s="2" t="inlineStr">
        <is>
          <t xml:space="preserve">|
</t>
        </is>
      </c>
      <c r="S114" t="inlineStr">
        <is>
          <t>internationale Normen,
Empfehlungen und Verfahren, die gemäß dem Abkommen über die Internationale
Zivilluftfahrt angenommen werden, um den höchstmöglichen Grad an
Einheitlichkeit bei Vorschriften, Normen, Verfahren und Organisation betreffend
Luftfahrzeuge, Personal, Luftstraßen und Hilfsdienste in allen Angelegenheiten
zu erlangen, in denen eine solche Einheitlichkeit die Luftfahrt erleichtert und
verbessert</t>
        </is>
      </c>
      <c r="T114" s="2" t="inlineStr">
        <is>
          <t>πρότυπα και συνιστώμενες πρακτικές</t>
        </is>
      </c>
      <c r="U114" s="2" t="inlineStr">
        <is>
          <t>3</t>
        </is>
      </c>
      <c r="V114" s="2" t="inlineStr">
        <is>
          <t/>
        </is>
      </c>
      <c r="W114" t="inlineStr">
        <is>
          <t/>
        </is>
      </c>
      <c r="X114" s="2" t="inlineStr">
        <is>
          <t>SARPs|
standards and recommended practices|
international standards and recommended practices|
Standards And Recommended Practices and Procedures for Air Navigation Services</t>
        </is>
      </c>
      <c r="Y114" s="2" t="inlineStr">
        <is>
          <t>3|
3|
3|
1</t>
        </is>
      </c>
      <c r="Z114" s="2" t="inlineStr">
        <is>
          <t xml:space="preserve">|
|
|
</t>
        </is>
      </c>
      <c r="AA114" t="inlineStr">
        <is>
          <t>international standards and procedures adopted in accordance with the Convention on International Civil Aviation, in order to achieve the highest practicable degree of uniformity in regulations, standards, procedures and organization in relation to aircraft, personnel, airways and auxiliary services in all matters in which such uniformity will facilitate and improve air navigation</t>
        </is>
      </c>
      <c r="AB114" s="2" t="inlineStr">
        <is>
          <t>normas y métodos recomendados</t>
        </is>
      </c>
      <c r="AC114" s="2" t="inlineStr">
        <is>
          <t>3</t>
        </is>
      </c>
      <c r="AD114" s="2" t="inlineStr">
        <is>
          <t/>
        </is>
      </c>
      <c r="AE114" t="inlineStr">
        <is>
          <t/>
        </is>
      </c>
      <c r="AF114" s="2" t="inlineStr">
        <is>
          <t>standardid ja soovituslikud tavad</t>
        </is>
      </c>
      <c r="AG114" s="2" t="inlineStr">
        <is>
          <t>3</t>
        </is>
      </c>
      <c r="AH114" s="2" t="inlineStr">
        <is>
          <t/>
        </is>
      </c>
      <c r="AI114" t="inlineStr">
        <is>
          <t/>
        </is>
      </c>
      <c r="AJ114" s="2" t="inlineStr">
        <is>
          <t>standardit ja suositukset|
SARPs|
standardit ja suositellut menettelytavat|
SARPS</t>
        </is>
      </c>
      <c r="AK114" s="2" t="inlineStr">
        <is>
          <t>3|
3|
3|
2</t>
        </is>
      </c>
      <c r="AL114" s="2" t="inlineStr">
        <is>
          <t xml:space="preserve">|
|
|
</t>
        </is>
      </c>
      <c r="AM114" t="inlineStr">
        <is>
          <t/>
        </is>
      </c>
      <c r="AN114" s="2" t="inlineStr">
        <is>
          <t>SARP|
normes et pratiques recommandées internationales|
normes et pratiques recommandées</t>
        </is>
      </c>
      <c r="AO114" s="2" t="inlineStr">
        <is>
          <t>3|
3|
3</t>
        </is>
      </c>
      <c r="AP114" s="2" t="inlineStr">
        <is>
          <t xml:space="preserve">|
|
</t>
        </is>
      </c>
      <c r="AQ114" t="inlineStr">
        <is>
          <t>ensemble de normes et pratiques établies par l'OACI en vue d'assurer le plus haut degré réalisable d’uniformité dans les règlements et pratiques relatifs à toutes les matières pour lesquelles
une telle uniformité facilite et améliore le développement sûr et ordonné de l'aviation civile internationale</t>
        </is>
      </c>
      <c r="AR114" s="2" t="inlineStr">
        <is>
          <t>caighdeáin agus cleachtais mholta|
SARP</t>
        </is>
      </c>
      <c r="AS114" s="2" t="inlineStr">
        <is>
          <t>3|
3</t>
        </is>
      </c>
      <c r="AT114" s="2" t="inlineStr">
        <is>
          <t xml:space="preserve">|
</t>
        </is>
      </c>
      <c r="AU114" t="inlineStr">
        <is>
          <t/>
        </is>
      </c>
      <c r="AV114" s="2" t="inlineStr">
        <is>
          <t>međunarodni standardi i preporučene prakse</t>
        </is>
      </c>
      <c r="AW114" s="2" t="inlineStr">
        <is>
          <t>3</t>
        </is>
      </c>
      <c r="AX114" s="2" t="inlineStr">
        <is>
          <t/>
        </is>
      </c>
      <c r="AY114" t="inlineStr">
        <is>
          <t>međunarodni standardi i procedure doneseni u skladu s Konvencijom o međunarodnom civilnom zrakoplovstvu, čl. 37.</t>
        </is>
      </c>
      <c r="AZ114" s="2" t="inlineStr">
        <is>
          <t>SARP|
szabványok és ajánlott gyakorlatok|
előírások és ajánlott gyakorlatok</t>
        </is>
      </c>
      <c r="BA114" s="2" t="inlineStr">
        <is>
          <t>3|
4|
3</t>
        </is>
      </c>
      <c r="BB114" s="2" t="inlineStr">
        <is>
          <t xml:space="preserve">|
|
</t>
        </is>
      </c>
      <c r="BC114" t="inlineStr">
        <is>
          <t>fizikai jellemzőkre, kialakításra, anyagra, teljesítményre, személyzetre vagy eljárásra vonatkozó minden olyan pontosan körülírt meghatározás, melynek egységes alkalmazása a nemzetközi repülés biztonsága és rendszeressége érdekében szükséges, vagy melynek egységes alkalmazását a nemzetközi repülés biztonsága, rendszeressége és hatékony végrehajtása szempontjából kívánatosnak tartották</t>
        </is>
      </c>
      <c r="BD114" s="2" t="inlineStr">
        <is>
          <t>standard e pratiche raccomandate|
SARP|
standard e pratiche raccomandate internazionali</t>
        </is>
      </c>
      <c r="BE114" s="2" t="inlineStr">
        <is>
          <t>3|
3|
3</t>
        </is>
      </c>
      <c r="BF114" s="2" t="inlineStr">
        <is>
          <t xml:space="preserve">preferred|
|
</t>
        </is>
      </c>
      <c r="BG114" t="inlineStr">
        <is>
          <t>norme e procedure internazionali elaborate dall'Organizzazione Internazionale per l’Aviazione Civile relative alla sicurezza, regolarità ed efficacia della navigazione aerea internazionale</t>
        </is>
      </c>
      <c r="BH114" s="2" t="inlineStr">
        <is>
          <t>tarptautiniai standartai ir rekomenduojama praktika|
standartai ir rekomenduojama praktika</t>
        </is>
      </c>
      <c r="BI114" s="2" t="inlineStr">
        <is>
          <t>3|
3</t>
        </is>
      </c>
      <c r="BJ114" s="2" t="inlineStr">
        <is>
          <t xml:space="preserve">|
</t>
        </is>
      </c>
      <c r="BK114" t="inlineStr">
        <is>
          <t>pagal &lt;a href="https://iate.europa.eu/entry/result/777785/lt" target="_blank"&gt;Tarptautinės civilinės aviacijos konvenciją&lt;/a&gt; priimti tarptautiniai standartai ir procedūros</t>
        </is>
      </c>
      <c r="BL114" s="2" t="inlineStr">
        <is>
          <t>&lt;i&gt;SARPs&lt;/i&gt;|
standarti un ieteicamā prakse|
starptautiskie standarti un ieteicamā prakse</t>
        </is>
      </c>
      <c r="BM114" s="2" t="inlineStr">
        <is>
          <t>2|
3|
3</t>
        </is>
      </c>
      <c r="BN114" s="2" t="inlineStr">
        <is>
          <t xml:space="preserve">|
|
</t>
        </is>
      </c>
      <c r="BO114" t="inlineStr">
        <is>
          <t>starptautiski standarti un procedūras, kas pieņemti saskaņā ar Konvenciju par starptautisko civilo aviāciju, lai panāktu pēc iespējas lielāku noteikumu, standartu, procedūru un organizācijas viendabīgumu</t>
        </is>
      </c>
      <c r="BP114" s="2" t="inlineStr">
        <is>
          <t>standards u prattiki rakkomandati internazzjonali|
SARPs|
standards u prattiki rakkomandati</t>
        </is>
      </c>
      <c r="BQ114" s="2" t="inlineStr">
        <is>
          <t>3|
3|
3</t>
        </is>
      </c>
      <c r="BR114" s="2" t="inlineStr">
        <is>
          <t xml:space="preserve">|
|
</t>
        </is>
      </c>
      <c r="BS114" t="inlineStr">
        <is>
          <t>speċifikazzjonijiet tekniċi adottati mill-Kunsill tal-ICAO f'konformità mal-&lt;a href="http://iate.europa.eu/entry/result/777785/mt" target="_blank"&gt;Konvenzjoni dwar l-Avjazzjoni Ċivili Internazzjonali&lt;/a&gt; sabiex jintlaħaq l-ogħla livell prattikabbli ta’ uniformità fir-regolamentazzjonijiet, standards, proċeduri u organizzazzjoni b'rabta ma' dak kollu li għandu x'jaqsam mal-inġenji tal-ajru, l-ekwipaġġ, ir-rotot tal-ajru u s-servizzi awżiljari sabiex tali uniformità tiffaċilita u ttejjeb l-ajrunavigazzjoni</t>
        </is>
      </c>
      <c r="BT114" s="2" t="inlineStr">
        <is>
          <t>normen en aanbevolen praktijken|
SARP</t>
        </is>
      </c>
      <c r="BU114" s="2" t="inlineStr">
        <is>
          <t>3|
3</t>
        </is>
      </c>
      <c r="BV114" s="2" t="inlineStr">
        <is>
          <t xml:space="preserve">|
</t>
        </is>
      </c>
      <c r="BW114" t="inlineStr">
        <is>
          <t/>
        </is>
      </c>
      <c r="BX114" s="2" t="inlineStr">
        <is>
          <t>normy i zalecane metody postępowania|
SARPs|
międzynarodowe normy i zasady postępowania</t>
        </is>
      </c>
      <c r="BY114" s="2" t="inlineStr">
        <is>
          <t>3|
3|
3</t>
        </is>
      </c>
      <c r="BZ114" s="2" t="inlineStr">
        <is>
          <t xml:space="preserve">preferred|
|
</t>
        </is>
      </c>
      <c r="CA114" t="inlineStr">
        <is>
          <t>międzynarodowe normy i zasady postępowania ustanowione przez Organizację Międzynarodowego Lotnictwa Cywilnego w załącznikach do konwencji chicagowskiej [ &lt;a href="/entry/result/777785/all" id="ENTRY_TO_ENTRY_CONVERTER" target="_blank"&gt;IATE:777785&lt;/a&gt; ]</t>
        </is>
      </c>
      <c r="CB114" s="2" t="inlineStr">
        <is>
          <t>Normas e Práticas Recomendadas|
SARP</t>
        </is>
      </c>
      <c r="CC114" s="2" t="inlineStr">
        <is>
          <t>2|
2</t>
        </is>
      </c>
      <c r="CD114" s="2" t="inlineStr">
        <is>
          <t xml:space="preserve">|
</t>
        </is>
      </c>
      <c r="CE114" t="inlineStr">
        <is>
          <t/>
        </is>
      </c>
      <c r="CF114" s="2" t="inlineStr">
        <is>
          <t>standarde și practici recomandate</t>
        </is>
      </c>
      <c r="CG114" s="2" t="inlineStr">
        <is>
          <t>3</t>
        </is>
      </c>
      <c r="CH114" s="2" t="inlineStr">
        <is>
          <t/>
        </is>
      </c>
      <c r="CI114" t="inlineStr">
        <is>
          <t/>
        </is>
      </c>
      <c r="CJ114" s="2" t="inlineStr">
        <is>
          <t>medzinárodné normy a odporúčané postupy|
medzinárodné štandardy a odporúčania|
štandardy a odporúčania</t>
        </is>
      </c>
      <c r="CK114" s="2" t="inlineStr">
        <is>
          <t>2|
3|
3</t>
        </is>
      </c>
      <c r="CL114" s="2" t="inlineStr">
        <is>
          <t xml:space="preserve">|
|
</t>
        </is>
      </c>
      <c r="CM114" t="inlineStr">
        <is>
          <t/>
        </is>
      </c>
      <c r="CN114" s="2" t="inlineStr">
        <is>
          <t>mednarodni standardi in priporočene prakse</t>
        </is>
      </c>
      <c r="CO114" s="2" t="inlineStr">
        <is>
          <t>3</t>
        </is>
      </c>
      <c r="CP114" s="2" t="inlineStr">
        <is>
          <t/>
        </is>
      </c>
      <c r="CQ114" t="inlineStr">
        <is>
          <t>mednarodni standardi in priporočene prakse, ki jih sprejme ICAO v skladu s členom 37 Čikaške konvencije</t>
        </is>
      </c>
      <c r="CR114" s="2" t="inlineStr">
        <is>
          <t>internationella standarder och rekommenderade metoder|
internationella standardbestämmelser och rekommendationer</t>
        </is>
      </c>
      <c r="CS114" s="2" t="inlineStr">
        <is>
          <t>3|
3</t>
        </is>
      </c>
      <c r="CT114" s="2" t="inlineStr">
        <is>
          <t xml:space="preserve">preferred|
</t>
        </is>
      </c>
      <c r="CU114" t="inlineStr">
        <is>
          <t>de internationella standarder och rekommenderade metoder som antagits av &lt;a href="https://iate.europa.eu/entry/result/787691/sv" target="_blank"&gt;Internationella civila luftfartsorganisationen (Icao) &lt;/a&gt;i enlighet med artikel 37 i Chicagokonventionen</t>
        </is>
      </c>
    </row>
    <row r="115">
      <c r="A115" s="1" t="str">
        <f>HYPERLINK("https://iate.europa.eu/entry/result/126319/all", "126319")</f>
        <v>126319</v>
      </c>
      <c r="B115" t="inlineStr">
        <is>
          <t>EDUCATION AND COMMUNICATIONS</t>
        </is>
      </c>
      <c r="C115" t="inlineStr">
        <is>
          <t>EDUCATION AND COMMUNICATIONS|information technology and data processing</t>
        </is>
      </c>
      <c r="D115" t="inlineStr">
        <is>
          <t/>
        </is>
      </c>
      <c r="E115" t="inlineStr">
        <is>
          <t/>
        </is>
      </c>
      <c r="F115" t="inlineStr">
        <is>
          <t/>
        </is>
      </c>
      <c r="G115" t="inlineStr">
        <is>
          <t/>
        </is>
      </c>
      <c r="H115" s="2" t="inlineStr">
        <is>
          <t>statická RAM|
SRAM|
statická paměť s náhodným přístupem</t>
        </is>
      </c>
      <c r="I115" s="2" t="inlineStr">
        <is>
          <t>3|
3|
3</t>
        </is>
      </c>
      <c r="J115" s="2" t="inlineStr">
        <is>
          <t xml:space="preserve">|
|
</t>
        </is>
      </c>
      <c r="K115" t="inlineStr">
        <is>
          <t>označení
polovodičové statické paměti typu RAM</t>
        </is>
      </c>
      <c r="L115" s="2" t="inlineStr">
        <is>
          <t>statisk random-access-hukommelse|
statisk ram|
statisk random-access memory|
SRAM</t>
        </is>
      </c>
      <c r="M115" s="2" t="inlineStr">
        <is>
          <t>3|
3|
3|
3</t>
        </is>
      </c>
      <c r="N115" s="2" t="inlineStr">
        <is>
          <t xml:space="preserve">|
|
|
</t>
        </is>
      </c>
      <c r="O115" t="inlineStr">
        <is>
          <t/>
        </is>
      </c>
      <c r="P115" s="2" t="inlineStr">
        <is>
          <t>SRAM|
statischer Schreib-Lese-Speicher</t>
        </is>
      </c>
      <c r="Q115" s="2" t="inlineStr">
        <is>
          <t>3|
3</t>
        </is>
      </c>
      <c r="R115" s="2" t="inlineStr">
        <is>
          <t xml:space="preserve">|
</t>
        </is>
      </c>
      <c r="S115" t="inlineStr">
        <is>
          <t/>
        </is>
      </c>
      <c r="T115" s="2" t="inlineStr">
        <is>
          <t>στατική RAM|
στατική μνήμη τυχαίας προσπέλασης|
SRAM</t>
        </is>
      </c>
      <c r="U115" s="2" t="inlineStr">
        <is>
          <t>3|
3|
3</t>
        </is>
      </c>
      <c r="V115" s="2" t="inlineStr">
        <is>
          <t xml:space="preserve">|
|
</t>
        </is>
      </c>
      <c r="W115" t="inlineStr">
        <is>
          <t>τύπος &lt;a href="https://iate.europa.eu/entry/result/1440361/en-el" target="_blank"&gt;μνήμης τυχαίας προσπέλασης&lt;/a&gt; που φέρει δεδομένα σε στατική μορφή, δηλ. για όσο η μνήμη τροφοδοτείται με ρεύμα</t>
        </is>
      </c>
      <c r="X115" s="2" t="inlineStr">
        <is>
          <t>SRAM|
static random-access memory|
static Ram</t>
        </is>
      </c>
      <c r="Y115" s="2" t="inlineStr">
        <is>
          <t>3|
3|
3</t>
        </is>
      </c>
      <c r="Z115" s="2" t="inlineStr">
        <is>
          <t xml:space="preserve">|
|
</t>
        </is>
      </c>
      <c r="AA115" t="inlineStr">
        <is>
          <t>type of &lt;a href="https://iate.europa.eu/entry/result/1440361/all" target="_blank"&gt;random access memory&lt;/a&gt; that holds data in a static form, i.e. as long as the memory has power</t>
        </is>
      </c>
      <c r="AB115" s="2" t="inlineStr">
        <is>
          <t>SRAM|
memoria estática de acceso aleatorio</t>
        </is>
      </c>
      <c r="AC115" s="2" t="inlineStr">
        <is>
          <t>3|
3</t>
        </is>
      </c>
      <c r="AD115" s="2" t="inlineStr">
        <is>
          <t xml:space="preserve">|
</t>
        </is>
      </c>
      <c r="AE115" t="inlineStr">
        <is>
          <t>Tipo de &lt;a href="https://iate.europa.eu/entry/result/1440361/es" target="_blank"&gt;memoria de acceso aleatorio (RAM) &lt;/a&gt;basada en el circuito lógico 
llamado biestable, el cual mantiene la información mientras esté 
alimentado eléctricamente, y que se reserva habitualmente para su uso en
 cachés.</t>
        </is>
      </c>
      <c r="AF115" s="2" t="inlineStr">
        <is>
          <t>SRAM|
staatiline muutmälu</t>
        </is>
      </c>
      <c r="AG115" s="2" t="inlineStr">
        <is>
          <t>3|
3</t>
        </is>
      </c>
      <c r="AH115" s="2" t="inlineStr">
        <is>
          <t xml:space="preserve">|
</t>
        </is>
      </c>
      <c r="AI115" t="inlineStr">
        <is>
          <t>suvapöördusega salvestatav või loetav mäluseade, milles sisalduvad andmed ei vaja nende säilitamiseks perioodilist uuendamist, kuid see vajab toitepinget, et andmeid säilitada</t>
        </is>
      </c>
      <c r="AJ115" s="2" t="inlineStr">
        <is>
          <t>SRAM|
staattinen luku-/kirjoitusmuisti</t>
        </is>
      </c>
      <c r="AK115" s="2" t="inlineStr">
        <is>
          <t>3|
3</t>
        </is>
      </c>
      <c r="AL115" s="2" t="inlineStr">
        <is>
          <t xml:space="preserve">|
</t>
        </is>
      </c>
      <c r="AM115" t="inlineStr">
        <is>
          <t/>
        </is>
      </c>
      <c r="AN115" s="2" t="inlineStr">
        <is>
          <t>SRAM|
mémoire vive statique|
mémoire statique à lecture-écriture à accès aléatoire</t>
        </is>
      </c>
      <c r="AO115" s="2" t="inlineStr">
        <is>
          <t>3|
3|
3</t>
        </is>
      </c>
      <c r="AP115" s="2" t="inlineStr">
        <is>
          <t xml:space="preserve">|
|
</t>
        </is>
      </c>
      <c r="AQ115" t="inlineStr">
        <is>
          <t/>
        </is>
      </c>
      <c r="AR115" t="inlineStr">
        <is>
          <t/>
        </is>
      </c>
      <c r="AS115" t="inlineStr">
        <is>
          <t/>
        </is>
      </c>
      <c r="AT115" t="inlineStr">
        <is>
          <t/>
        </is>
      </c>
      <c r="AU115" t="inlineStr">
        <is>
          <t/>
        </is>
      </c>
      <c r="AV115" s="2" t="inlineStr">
        <is>
          <t>statičke memorije s nasumičnim pristupom|
SRAM</t>
        </is>
      </c>
      <c r="AW115" s="2" t="inlineStr">
        <is>
          <t>3|
3</t>
        </is>
      </c>
      <c r="AX115" s="2" t="inlineStr">
        <is>
          <t xml:space="preserve">|
</t>
        </is>
      </c>
      <c r="AY115" t="inlineStr">
        <is>
          <t/>
        </is>
      </c>
      <c r="AZ115" t="inlineStr">
        <is>
          <t/>
        </is>
      </c>
      <c r="BA115" t="inlineStr">
        <is>
          <t/>
        </is>
      </c>
      <c r="BB115" t="inlineStr">
        <is>
          <t/>
        </is>
      </c>
      <c r="BC115" t="inlineStr">
        <is>
          <t/>
        </is>
      </c>
      <c r="BD115" s="2" t="inlineStr">
        <is>
          <t>memoria statica ad accesso casuale|
SRAM|
RAM statica</t>
        </is>
      </c>
      <c r="BE115" s="2" t="inlineStr">
        <is>
          <t>3|
3|
3</t>
        </is>
      </c>
      <c r="BF115" s="2" t="inlineStr">
        <is>
          <t xml:space="preserve">|
|
</t>
        </is>
      </c>
      <c r="BG115" t="inlineStr">
        <is>
          <t>tipo di memoria a lettura-scrittura ad accesso casuale che utilizza un bistabile per memorizzare un bit d’informazione ed è in grado di memorizzare l’informazione fin quando
è alimentata</t>
        </is>
      </c>
      <c r="BH115" s="2" t="inlineStr">
        <is>
          <t>statinė laisvosios prieigos atmintis|
statinė laisvosios kreipties atmintis|
SRAM|
statinė laisvosios kreipties atmintinė</t>
        </is>
      </c>
      <c r="BI115" s="2" t="inlineStr">
        <is>
          <t>3|
3|
3|
3</t>
        </is>
      </c>
      <c r="BJ115" s="2" t="inlineStr">
        <is>
          <t xml:space="preserve">|
|
|
</t>
        </is>
      </c>
      <c r="BK115" t="inlineStr">
        <is>
          <t/>
        </is>
      </c>
      <c r="BL115" s="2" t="inlineStr">
        <is>
          <t>&lt;i&gt;SRAM &lt;/i&gt;atmiņa|
statiskā brīvpiekļuves atmiņa</t>
        </is>
      </c>
      <c r="BM115" s="2" t="inlineStr">
        <is>
          <t>3|
3</t>
        </is>
      </c>
      <c r="BN115" s="2" t="inlineStr">
        <is>
          <t xml:space="preserve">|
</t>
        </is>
      </c>
      <c r="BO115" t="inlineStr">
        <is>
          <t/>
        </is>
      </c>
      <c r="BP115" t="inlineStr">
        <is>
          <t/>
        </is>
      </c>
      <c r="BQ115" t="inlineStr">
        <is>
          <t/>
        </is>
      </c>
      <c r="BR115" t="inlineStr">
        <is>
          <t/>
        </is>
      </c>
      <c r="BS115" t="inlineStr">
        <is>
          <t/>
        </is>
      </c>
      <c r="BT115" s="2" t="inlineStr">
        <is>
          <t>SRAM|
statisch willekeurig toegankelijk lees/schrijfgeheugen</t>
        </is>
      </c>
      <c r="BU115" s="2" t="inlineStr">
        <is>
          <t>3|
3</t>
        </is>
      </c>
      <c r="BV115" s="2" t="inlineStr">
        <is>
          <t xml:space="preserve">|
</t>
        </is>
      </c>
      <c r="BW115" t="inlineStr">
        <is>
          <t/>
        </is>
      </c>
      <c r="BX115" s="2" t="inlineStr">
        <is>
          <t>SRAM|
statyczna pamięć o dostępie swobodnym</t>
        </is>
      </c>
      <c r="BY115" s="2" t="inlineStr">
        <is>
          <t>3|
3</t>
        </is>
      </c>
      <c r="BZ115" s="2" t="inlineStr">
        <is>
          <t xml:space="preserve">|
</t>
        </is>
      </c>
      <c r="CA115" t="inlineStr">
        <is>
          <t>typ pamięci półprzewodnikowej stosowanej w komputerach, służy jako pamięć buforująca między pamięcią operacyjną i procesorem</t>
        </is>
      </c>
      <c r="CB115" s="2" t="inlineStr">
        <is>
          <t>SRAM|
memória estática de acesso aleatório</t>
        </is>
      </c>
      <c r="CC115" s="2" t="inlineStr">
        <is>
          <t>3|
3</t>
        </is>
      </c>
      <c r="CD115" s="2" t="inlineStr">
        <is>
          <t xml:space="preserve">|
</t>
        </is>
      </c>
      <c r="CE115" t="inlineStr">
        <is>
          <t/>
        </is>
      </c>
      <c r="CF115" s="2" t="inlineStr">
        <is>
          <t>memorie statică cu acces aleatoriu|
SRAM|
memorie RAM statică</t>
        </is>
      </c>
      <c r="CG115" s="2" t="inlineStr">
        <is>
          <t>3|
3|
3</t>
        </is>
      </c>
      <c r="CH115" s="2" t="inlineStr">
        <is>
          <t xml:space="preserve">|
|
</t>
        </is>
      </c>
      <c r="CI115" t="inlineStr">
        <is>
          <t/>
        </is>
      </c>
      <c r="CJ115" s="2" t="inlineStr">
        <is>
          <t>SRAM|
statická pamäť s voľným prístupom|
statická pamäť s priamym prístupom|
statická pamäť RAM</t>
        </is>
      </c>
      <c r="CK115" s="2" t="inlineStr">
        <is>
          <t>3|
3|
3|
3</t>
        </is>
      </c>
      <c r="CL115" s="2" t="inlineStr">
        <is>
          <t xml:space="preserve">|
|
|
</t>
        </is>
      </c>
      <c r="CM115" t="inlineStr">
        <is>
          <t>typ operačnej &lt;a href="https://iate.europa.eu/entry/result/1440361/sk" target="_blank"&gt;pamäte s priamym prístupom&lt;/a&gt;, ktorá uchováva údaje v registroch pozostávajúcich z preklápacích (klopných) obvodov, elektrické napájanie pre uchovanie údajov musí byť trvalé, na rozdiel od &lt;a href="https://iate.europa.eu/entry/result/836433/sk" target="_blank"&gt;dynamickej pamäte s priamym prístupom (DRAM)&lt;/a&gt; však nepotrebujú obnovovanie (refresh)</t>
        </is>
      </c>
      <c r="CN115" s="2" t="inlineStr">
        <is>
          <t>statični RAM|
statični bralno-pisalni pomnilnik|
SRAM</t>
        </is>
      </c>
      <c r="CO115" s="2" t="inlineStr">
        <is>
          <t>3|
3|
3</t>
        </is>
      </c>
      <c r="CP115" s="2" t="inlineStr">
        <is>
          <t xml:space="preserve">|
|
</t>
        </is>
      </c>
      <c r="CQ115" t="inlineStr">
        <is>
          <t/>
        </is>
      </c>
      <c r="CR115" s="2" t="inlineStr">
        <is>
          <t>SRAM|
statiskt RAM</t>
        </is>
      </c>
      <c r="CS115" s="2" t="inlineStr">
        <is>
          <t>3|
3</t>
        </is>
      </c>
      <c r="CT115" s="2" t="inlineStr">
        <is>
          <t xml:space="preserve">|
</t>
        </is>
      </c>
      <c r="CU115" t="inlineStr">
        <is>
          <t/>
        </is>
      </c>
    </row>
    <row r="116">
      <c r="A116" s="1" t="str">
        <f>HYPERLINK("https://iate.europa.eu/entry/result/3544361/all", "3544361")</f>
        <v>3544361</v>
      </c>
      <c r="B116" t="inlineStr">
        <is>
          <t>TRANSPORT;ENVIRONMENT</t>
        </is>
      </c>
      <c r="C116" t="inlineStr">
        <is>
          <t>TRANSPORT|land transport|land transport|road transport;ENVIRONMENT|environmental policy|pollution control measures;TRANSPORT|organisation of transport|means of transport|vehicle;ENVIRONMENT|deterioration of the environment|pollution|motor vehicle pollution</t>
        </is>
      </c>
      <c r="D116" s="2" t="inlineStr">
        <is>
          <t>такса за извънредно количество емисии</t>
        </is>
      </c>
      <c r="E116" s="2" t="inlineStr">
        <is>
          <t>3</t>
        </is>
      </c>
      <c r="F116" s="2" t="inlineStr">
        <is>
          <t/>
        </is>
      </c>
      <c r="G116" t="inlineStr">
        <is>
          <t>такса, наложена от Европейската комисия, на производителите на леки пътнически автомобили, чиито средни специфични емисии на CO&lt;sub&gt;2&lt;/sub&gt; превишават допустимите цели за всяка календарна година</t>
        </is>
      </c>
      <c r="H116" s="2" t="inlineStr">
        <is>
          <t>poplatek za překročení emisí</t>
        </is>
      </c>
      <c r="I116" s="2" t="inlineStr">
        <is>
          <t>3</t>
        </is>
      </c>
      <c r="J116" s="2" t="inlineStr">
        <is>
          <t/>
        </is>
      </c>
      <c r="K116" t="inlineStr">
        <is>
          <t>poplatek, který uloží Komise výrobci, anebo v případě sdružení správci sdružení, za každý kalendářní rok, počínaje rokem 2012, v němž průměrné specifické emise CO&lt;i&gt;2&lt;/i&gt; výrobce překročí jeho cíl pro specifické emise v daném roce</t>
        </is>
      </c>
      <c r="L116" s="2" t="inlineStr">
        <is>
          <t>afgift for emissionsoverskridelse</t>
        </is>
      </c>
      <c r="M116" s="2" t="inlineStr">
        <is>
          <t>3</t>
        </is>
      </c>
      <c r="N116" s="2" t="inlineStr">
        <is>
          <t/>
        </is>
      </c>
      <c r="O116" t="inlineStr">
        <is>
          <t>afgift, som pålægges køretøjsfabrikanter - eller forvaltere af en pool, hvis det drejer sig om en pool - hvis gennemsnitlige specifikke CO2-emissioner overstiger det tilladte niveau i et givet kalenderår (fra og med 2012)</t>
        </is>
      </c>
      <c r="P116" s="2" t="inlineStr">
        <is>
          <t>Abgabe wegen Emissionsüberschreitung</t>
        </is>
      </c>
      <c r="Q116" s="2" t="inlineStr">
        <is>
          <t>3</t>
        </is>
      </c>
      <c r="R116" s="2" t="inlineStr">
        <is>
          <t/>
        </is>
      </c>
      <c r="S116" t="inlineStr">
        <is>
          <t>von der Kommission
für jedes Kalenderjahr von einem Hersteller bzw. vom Vertreter einer
Emissionsgemeinschaft erhobene Abgabe wegen Emissionsüberschreitung, wenn die
durchschnittlichen spezifischen CO2-Emissionen eines Herstellers dessen
Zielvorgabe für die spezifischen Emissionen übersteigen</t>
        </is>
      </c>
      <c r="T116" s="2" t="inlineStr">
        <is>
          <t>τίμημα υπέρβασης εκπομπών</t>
        </is>
      </c>
      <c r="U116" s="2" t="inlineStr">
        <is>
          <t>3</t>
        </is>
      </c>
      <c r="V116" s="2" t="inlineStr">
        <is>
          <t/>
        </is>
      </c>
      <c r="W116" t="inlineStr">
        <is>
          <t/>
        </is>
      </c>
      <c r="X116" s="2" t="inlineStr">
        <is>
          <t>excess emissions premium</t>
        </is>
      </c>
      <c r="Y116" s="2" t="inlineStr">
        <is>
          <t>3</t>
        </is>
      </c>
      <c r="Z116" s="2" t="inlineStr">
        <is>
          <t/>
        </is>
      </c>
      <c r="AA116" t="inlineStr">
        <is>
          <t>premium imposed by the European Commission on a vehicle manufacturer, or, in the case of a pool of manufacturers, the pool manager, that exceeds its average specific CO&lt;sub&gt;2&lt;/sub&gt; emissions targets in a given calendar year</t>
        </is>
      </c>
      <c r="AB116" s="2" t="inlineStr">
        <is>
          <t>prima por exceso de emisiones</t>
        </is>
      </c>
      <c r="AC116" s="2" t="inlineStr">
        <is>
          <t>3</t>
        </is>
      </c>
      <c r="AD116" s="2" t="inlineStr">
        <is>
          <t/>
        </is>
      </c>
      <c r="AE116" t="inlineStr">
        <is>
          <t>Prima que deben pagar los fabricantes de vehíiculos cuyas emisiones medias específicas de CO&lt;sub&gt;2&lt;/sub&gt; superen las autorizadas por el Reglamento n&lt;sup&gt;o&lt;/sup&gt; 443/2009 del Parlamento Europeo y del Consejo.</t>
        </is>
      </c>
      <c r="AF116" s="2" t="inlineStr">
        <is>
          <t>ülemäärase heite maks</t>
        </is>
      </c>
      <c r="AG116" s="2" t="inlineStr">
        <is>
          <t>3</t>
        </is>
      </c>
      <c r="AH116" s="2" t="inlineStr">
        <is>
          <t/>
        </is>
      </c>
      <c r="AI116" t="inlineStr">
        <is>
          <t/>
        </is>
      </c>
      <c r="AJ116" s="2" t="inlineStr">
        <is>
          <t>liikapäästömaksu</t>
        </is>
      </c>
      <c r="AK116" s="2" t="inlineStr">
        <is>
          <t>3</t>
        </is>
      </c>
      <c r="AL116" s="2" t="inlineStr">
        <is>
          <t/>
        </is>
      </c>
      <c r="AM116" t="inlineStr">
        <is>
          <t/>
        </is>
      </c>
      <c r="AN116" s="2" t="inlineStr">
        <is>
          <t>prime sur les émissions excédentaires</t>
        </is>
      </c>
      <c r="AO116" s="2" t="inlineStr">
        <is>
          <t>3</t>
        </is>
      </c>
      <c r="AP116" s="2" t="inlineStr">
        <is>
          <t/>
        </is>
      </c>
      <c r="AQ116" t="inlineStr">
        <is>
          <t>prime imposée par la Commission européenne à un constructeur automobile ou, dans le cas d'un groupement, à l'administrateur du groupement, qui dépasse son objectif en matière d'émissions spécifiques moyennes de CO2 au cours d'une année civile donnée</t>
        </is>
      </c>
      <c r="AR116" s="2" t="inlineStr">
        <is>
          <t>préimh astaíochtaí iomarcacha</t>
        </is>
      </c>
      <c r="AS116" s="2" t="inlineStr">
        <is>
          <t>3</t>
        </is>
      </c>
      <c r="AT116" s="2" t="inlineStr">
        <is>
          <t/>
        </is>
      </c>
      <c r="AU116" t="inlineStr">
        <is>
          <t/>
        </is>
      </c>
      <c r="AV116" t="inlineStr">
        <is>
          <t/>
        </is>
      </c>
      <c r="AW116" t="inlineStr">
        <is>
          <t/>
        </is>
      </c>
      <c r="AX116" t="inlineStr">
        <is>
          <t/>
        </is>
      </c>
      <c r="AY116" t="inlineStr">
        <is>
          <t/>
        </is>
      </c>
      <c r="AZ116" s="2" t="inlineStr">
        <is>
          <t>többletkibocsátási díj</t>
        </is>
      </c>
      <c r="BA116" s="2" t="inlineStr">
        <is>
          <t>4</t>
        </is>
      </c>
      <c r="BB116" s="2" t="inlineStr">
        <is>
          <t/>
        </is>
      </c>
      <c r="BC116" t="inlineStr">
        <is>
          <t>a Bizottság által 2012-től kezdve gépjárműgyártóra kirótt díj arra az évre, amelyben a gyártó átlagos fajlagos CO&lt;sub&gt;2&lt;/sub&gt;-kibocsátása meghaladja a gyártó ugyanazon évi fajlagos kibocsátási célértékét</t>
        </is>
      </c>
      <c r="BD116" s="2" t="inlineStr">
        <is>
          <t>indennità per le emissioni in eccesso</t>
        </is>
      </c>
      <c r="BE116" s="2" t="inlineStr">
        <is>
          <t>3</t>
        </is>
      </c>
      <c r="BF116" s="2" t="inlineStr">
        <is>
          <t/>
        </is>
      </c>
      <c r="BG116" t="inlineStr">
        <is>
          <t>indennità imposta ai costruttori di autovetture le cui emissioni specifiche medie di CO&lt;sub&gt;2&lt;/sub&gt; superano il livello consentito</t>
        </is>
      </c>
      <c r="BH116" s="2" t="inlineStr">
        <is>
          <t>mokestis už viršytą taršos normą</t>
        </is>
      </c>
      <c r="BI116" s="2" t="inlineStr">
        <is>
          <t>3</t>
        </is>
      </c>
      <c r="BJ116" s="2" t="inlineStr">
        <is>
          <t/>
        </is>
      </c>
      <c r="BK116" t="inlineStr">
        <is>
          <t/>
        </is>
      </c>
      <c r="BL116" s="2" t="inlineStr">
        <is>
          <t>maksa par pārsniegtajām emisijām</t>
        </is>
      </c>
      <c r="BM116" s="2" t="inlineStr">
        <is>
          <t>3</t>
        </is>
      </c>
      <c r="BN116" s="2" t="inlineStr">
        <is>
          <t/>
        </is>
      </c>
      <c r="BO116" t="inlineStr">
        <is>
          <t>maksa, kuru Eiropas Komisija par pārsniegtajām emisijām uzliek ražotājam vai – grupas gadījumā – grupas vadītājam, ja ražotāja vidējās īpatnējās CO&lt;sub&gt;2&lt;/sub&gt; emisijas pārsniedz tā īpatnējo emisiju mērķi attiecīgajā gadā</t>
        </is>
      </c>
      <c r="BP116" s="2" t="inlineStr">
        <is>
          <t>primjum għall-eċċess ta' emissjonijiet|
primjum għal emissjonijiet eċċessivi</t>
        </is>
      </c>
      <c r="BQ116" s="2" t="inlineStr">
        <is>
          <t>3|
3</t>
        </is>
      </c>
      <c r="BR116" s="2" t="inlineStr">
        <is>
          <t xml:space="preserve">|
</t>
        </is>
      </c>
      <c r="BS116" t="inlineStr">
        <is>
          <t>primjum impost mill-Kummissjoni fuq il-manifattur, jew fil-każ ta' konsorzju, l-amministratur tal-konsorzju li jeċċedi l-mira ta' emissjonijiet speċifiċi f'dik is-sena kalendarja relevanti</t>
        </is>
      </c>
      <c r="BT116" s="2" t="inlineStr">
        <is>
          <t>bijdrage voor overtollige emissies</t>
        </is>
      </c>
      <c r="BU116" s="2" t="inlineStr">
        <is>
          <t>2</t>
        </is>
      </c>
      <c r="BV116" s="2" t="inlineStr">
        <is>
          <t/>
        </is>
      </c>
      <c r="BW116" t="inlineStr">
        <is>
          <t>boete die autofabrikanten moeten betalen als de specifieke CO&lt;sub&gt;2&lt;/sub&gt;-emissies van nieuwe auto's hoger zijn dan toegestaan</t>
        </is>
      </c>
      <c r="BX116" s="2" t="inlineStr">
        <is>
          <t>opłata z tytułu przekroczenia poziomu emisji</t>
        </is>
      </c>
      <c r="BY116" s="2" t="inlineStr">
        <is>
          <t>3</t>
        </is>
      </c>
      <c r="BZ116" s="2" t="inlineStr">
        <is>
          <t/>
        </is>
      </c>
      <c r="CA116" t="inlineStr">
        <is>
          <t/>
        </is>
      </c>
      <c r="CB116" s="2" t="inlineStr">
        <is>
          <t>taxa sobre as emissões excedentárias</t>
        </is>
      </c>
      <c r="CC116" s="2" t="inlineStr">
        <is>
          <t>3</t>
        </is>
      </c>
      <c r="CD116" s="2" t="inlineStr">
        <is>
          <t/>
        </is>
      </c>
      <c r="CE116" t="inlineStr">
        <is>
          <t>Taxa imposta pela Comissão Europeia ao fabricante de um veículo ou ao gestor do agrupamento, caso as suas emissões médias específicas de CO&lt;sub&gt;2&lt;/sub&gt; sejam superiores ao seu objetivo de emissões específicas no que respeita a um determinado ano civil.</t>
        </is>
      </c>
      <c r="CF116" s="2" t="inlineStr">
        <is>
          <t>primă pentru emisiile suplimentare</t>
        </is>
      </c>
      <c r="CG116" s="2" t="inlineStr">
        <is>
          <t>3</t>
        </is>
      </c>
      <c r="CH116" s="2" t="inlineStr">
        <is>
          <t/>
        </is>
      </c>
      <c r="CI116" t="inlineStr">
        <is>
          <t>primă impusă de Comisia Europeană producătorului sau, în cazul unei asociații, administratorului asociației care depășește obiectivul privind emisiile medii specifice de CO&lt;sub&gt;2&lt;/sub&gt; într-un an calendaristic (începând cu 2012)</t>
        </is>
      </c>
      <c r="CJ116" s="2" t="inlineStr">
        <is>
          <t>poplatok za nadmerné emisie</t>
        </is>
      </c>
      <c r="CK116" s="2" t="inlineStr">
        <is>
          <t>3</t>
        </is>
      </c>
      <c r="CL116" s="2" t="inlineStr">
        <is>
          <t/>
        </is>
      </c>
      <c r="CM116" t="inlineStr">
        <is>
          <t/>
        </is>
      </c>
      <c r="CN116" s="2" t="inlineStr">
        <is>
          <t>premija za presežne emisije</t>
        </is>
      </c>
      <c r="CO116" s="2" t="inlineStr">
        <is>
          <t>3</t>
        </is>
      </c>
      <c r="CP116" s="2" t="inlineStr">
        <is>
          <t/>
        </is>
      </c>
      <c r="CQ116" t="inlineStr">
        <is>
          <t/>
        </is>
      </c>
      <c r="CR116" s="2" t="inlineStr">
        <is>
          <t>avgift för extra utsläpp</t>
        </is>
      </c>
      <c r="CS116" s="2" t="inlineStr">
        <is>
          <t>3</t>
        </is>
      </c>
      <c r="CT116" s="2" t="inlineStr">
        <is>
          <t/>
        </is>
      </c>
      <c r="CU116" t="inlineStr">
        <is>
          <t>avgift som Europeiska kommissionen ålägger en &lt;a href="https://iate.europa.eu/entry/result/57238/sv" target="_blank"&gt;fordonstillverkare &lt;/a&gt;eller, vid poolning, den poolansvarige, om dess genomsnittliga specifika utsläppsmål överskrids under ett visst kalenderår</t>
        </is>
      </c>
    </row>
    <row r="117">
      <c r="A117" s="1" t="str">
        <f>HYPERLINK("https://iate.europa.eu/entry/result/1178590/all", "1178590")</f>
        <v>1178590</v>
      </c>
      <c r="B117" t="inlineStr">
        <is>
          <t>ENVIRONMENT</t>
        </is>
      </c>
      <c r="C117" t="inlineStr">
        <is>
          <t>ENVIRONMENT|natural environment|natural resources|water resources</t>
        </is>
      </c>
      <c r="D117" s="2" t="inlineStr">
        <is>
          <t>интегрирано управление на водните ресурси</t>
        </is>
      </c>
      <c r="E117" s="2" t="inlineStr">
        <is>
          <t>3</t>
        </is>
      </c>
      <c r="F117" s="2" t="inlineStr">
        <is>
          <t/>
        </is>
      </c>
      <c r="G117" t="inlineStr">
        <is>
          <t>управление, при което се балансира използването на 
водните ресурси между интересите на отделните 
водоползватели в системата „Човешко общество” и развитието на човешкото общество като 
цяло, без да се уврежда природната среда</t>
        </is>
      </c>
      <c r="H117" s="2" t="inlineStr">
        <is>
          <t>integrované vodohospodářství|
integrované hospodaření s vodními zdroji</t>
        </is>
      </c>
      <c r="I117" s="2" t="inlineStr">
        <is>
          <t>2|
3</t>
        </is>
      </c>
      <c r="J117" s="2" t="inlineStr">
        <is>
          <t xml:space="preserve">|
</t>
        </is>
      </c>
      <c r="K117" t="inlineStr">
        <is>
          <t/>
        </is>
      </c>
      <c r="L117" s="2" t="inlineStr">
        <is>
          <t>integreret forvaltning af vandressourcerne|
integreret vandressourceforvaltning</t>
        </is>
      </c>
      <c r="M117" s="2" t="inlineStr">
        <is>
          <t>3|
3</t>
        </is>
      </c>
      <c r="N117" s="2" t="inlineStr">
        <is>
          <t xml:space="preserve">|
</t>
        </is>
      </c>
      <c r="O117" t="inlineStr">
        <is>
          <t>proces, som fremmer den koordinerede udvikling og forvaltning af vand, jord og relaterede ressourcer for at maksimere den deraf følgende økonomiske og sociale velfærd på en rimelig måde uden derved at sætte vigtige økosystemers bæredygtighed over styr</t>
        </is>
      </c>
      <c r="P117" s="2" t="inlineStr">
        <is>
          <t>integrierte Bewirtschaftung der Wasserressourcen</t>
        </is>
      </c>
      <c r="Q117" s="2" t="inlineStr">
        <is>
          <t>3</t>
        </is>
      </c>
      <c r="R117" s="2" t="inlineStr">
        <is>
          <t/>
        </is>
      </c>
      <c r="S117" t="inlineStr">
        <is>
          <t>Ansatz
zur Entwicklung, Bewirtschaftung und Nutzung der Wasserressourcen der darauf abzielt, ihren
wirtschaftlichen und sozialen Nutzen bei gleichzeitiger
Erhaltung der aquatischen Ökosysteme zu maximieren und neben einer optimalen
Wasserversorgung zugleich den Wasserverbrauch zu minimieren</t>
        </is>
      </c>
      <c r="T117" s="2" t="inlineStr">
        <is>
          <t>ολοκληρωμένη διαχείριση των υδάτινων πόρων|
ενοποιημένη διαχείριση των υδάτινων πόρων</t>
        </is>
      </c>
      <c r="U117" s="2" t="inlineStr">
        <is>
          <t>3|
3</t>
        </is>
      </c>
      <c r="V117" s="2" t="inlineStr">
        <is>
          <t xml:space="preserve">|
</t>
        </is>
      </c>
      <c r="W117" t="inlineStr">
        <is>
          <t/>
        </is>
      </c>
      <c r="X117" s="2" t="inlineStr">
        <is>
          <t>integrated water resource management|
integrated water management|
IWRM|
integrated management of water resources|
integrated water resources management</t>
        </is>
      </c>
      <c r="Y117" s="2" t="inlineStr">
        <is>
          <t>1|
3|
3|
1|
3</t>
        </is>
      </c>
      <c r="Z117" s="2" t="inlineStr">
        <is>
          <t xml:space="preserve">|
|
|
|
</t>
        </is>
      </c>
      <c r="AA117" t="inlineStr">
        <is>
          <t>process that promotes the coordinated development and management of water, land and related resources in order to maximise economic and social welfare in an equitable manner without compromising the sustainability of vital ecosystems</t>
        </is>
      </c>
      <c r="AB117" s="2" t="inlineStr">
        <is>
          <t>GIRH|
gestión integrada de los recursos hídricos</t>
        </is>
      </c>
      <c r="AC117" s="2" t="inlineStr">
        <is>
          <t>3|
3</t>
        </is>
      </c>
      <c r="AD117" s="2" t="inlineStr">
        <is>
          <t xml:space="preserve">|
</t>
        </is>
      </c>
      <c r="AE117" t="inlineStr">
        <is>
          <t>Proceso que promueve la gestión y el desarrollo coordinados del agua, el suelo y otros recursos conexos, con el fin de maximizar los resultados económicos y el bienestar social de forma equitativa sin comprometer la sostenibilidad de los ecosistemas vitales.</t>
        </is>
      </c>
      <c r="AF117" s="2" t="inlineStr">
        <is>
          <t>veeressursside integreeritud majandamine|
veevarude integreeritud majandamine</t>
        </is>
      </c>
      <c r="AG117" s="2" t="inlineStr">
        <is>
          <t>3|
3</t>
        </is>
      </c>
      <c r="AH117" s="2" t="inlineStr">
        <is>
          <t>|
preferred</t>
        </is>
      </c>
      <c r="AI117" t="inlineStr">
        <is>
          <t>protsess, mis edendab vee, maa ja
nendega seotud ressursside koordineeritud arendamist ja kestlikku majandamist, et
maksimeerida majanduslikku ja sotsiaalset heaolu õiglasel viisil, ohustamata
seejuures elutähtsate ökosüsteemide jätkusuutlikkust</t>
        </is>
      </c>
      <c r="AJ117" s="2" t="inlineStr">
        <is>
          <t>yhdennetty vesivarojen hoito|
integroitu vesivarojen hoito</t>
        </is>
      </c>
      <c r="AK117" s="2" t="inlineStr">
        <is>
          <t>3|
3</t>
        </is>
      </c>
      <c r="AL117" s="2" t="inlineStr">
        <is>
          <t>|
preferred</t>
        </is>
      </c>
      <c r="AM117" t="inlineStr">
        <is>
          <t/>
        </is>
      </c>
      <c r="AN117" s="2" t="inlineStr">
        <is>
          <t>gestion intégrée de la ressource en eau|
gestion intégrée des ressources en eau|
gestion intégrée des ressources hydriques|
GIRE</t>
        </is>
      </c>
      <c r="AO117" s="2" t="inlineStr">
        <is>
          <t>3|
3|
2|
3</t>
        </is>
      </c>
      <c r="AP117" s="2" t="inlineStr">
        <is>
          <t xml:space="preserve">|
|
|
</t>
        </is>
      </c>
      <c r="AQ117" t="inlineStr">
        <is>
          <t>approche visant à assurer un développement et une gestion
coordonnés de l'eau, des terres et des
ressources connexes, en maximisant le bien-être
économique et social qui en résulte, sans
compromettre pour autant la pérennité des
écosystèmes vitaux</t>
        </is>
      </c>
      <c r="AR117" s="2" t="inlineStr">
        <is>
          <t>bainistiú comhtháite acmhainní uisce</t>
        </is>
      </c>
      <c r="AS117" s="2" t="inlineStr">
        <is>
          <t>3</t>
        </is>
      </c>
      <c r="AT117" s="2" t="inlineStr">
        <is>
          <t/>
        </is>
      </c>
      <c r="AU117" t="inlineStr">
        <is>
          <t/>
        </is>
      </c>
      <c r="AV117" s="2" t="inlineStr">
        <is>
          <t>integrirano upravljanje vodnim resursima</t>
        </is>
      </c>
      <c r="AW117" s="2" t="inlineStr">
        <is>
          <t>3</t>
        </is>
      </c>
      <c r="AX117" s="2" t="inlineStr">
        <is>
          <t/>
        </is>
      </c>
      <c r="AY117" t="inlineStr">
        <is>
          <t/>
        </is>
      </c>
      <c r="AZ117" s="2" t="inlineStr">
        <is>
          <t>integrált vízkészlet-gazdálkodás|
integrált vízgazdálkodás|
IWRM</t>
        </is>
      </c>
      <c r="BA117" s="2" t="inlineStr">
        <is>
          <t>3|
3|
3</t>
        </is>
      </c>
      <c r="BB117" s="2" t="inlineStr">
        <is>
          <t xml:space="preserve">|
|
</t>
        </is>
      </c>
      <c r="BC117" t="inlineStr">
        <is>
          <t>olyan folyamat, amely előmozdítja a vízkészletek, a föld és a kapcsolódó erőforrások koordinált fejlesztését és az ezekkel való koordinált gazdálkodást, annak érdekében, hogy méltányos módon maximalizálni lehessen a gazdasági és társadalmi jólétet, anélkül, hogy veszélybe kerülne a létfontosságú ökoszisztémák fenntarthatósága</t>
        </is>
      </c>
      <c r="BD117" s="2" t="inlineStr">
        <is>
          <t>IWRM|
gestione integrata delle risorse idriche</t>
        </is>
      </c>
      <c r="BE117" s="2" t="inlineStr">
        <is>
          <t>3|
3</t>
        </is>
      </c>
      <c r="BF117" s="2" t="inlineStr">
        <is>
          <t xml:space="preserve">|
</t>
        </is>
      </c>
      <c r="BG117" t="inlineStr">
        <is>
          <t>processo che considera il capitale di biodiversità presente, il potenziale economico, i diversi portatori di interesse e i conflitti d'uso legati alla risorsa idrica. prendendo in considerazione tutte le attività connesse allo sfruttamento dell'acqua, alla sua tutela e alla protezione dai pericoli naturali causati dall'acqua stessa</t>
        </is>
      </c>
      <c r="BH117" s="2" t="inlineStr">
        <is>
          <t>integruotas vandens išteklių valdymas</t>
        </is>
      </c>
      <c r="BI117" s="2" t="inlineStr">
        <is>
          <t>3</t>
        </is>
      </c>
      <c r="BJ117" s="2" t="inlineStr">
        <is>
          <t/>
        </is>
      </c>
      <c r="BK117" t="inlineStr">
        <is>
          <t>procesas, kuriuo užtikrinamas koordinuotas vandens, žemės ir susijusių išteklių plėtojimas ir valdymas siekiant kuo didesnės ekonominės ir socialinės gerovės ir nedarant žalos ekosistemų tvarumui</t>
        </is>
      </c>
      <c r="BL117" s="2" t="inlineStr">
        <is>
          <t>integrēta ūdens resursu apsaimniekošana</t>
        </is>
      </c>
      <c r="BM117" s="2" t="inlineStr">
        <is>
          <t>2</t>
        </is>
      </c>
      <c r="BN117" s="2" t="inlineStr">
        <is>
          <t/>
        </is>
      </c>
      <c r="BO117" t="inlineStr">
        <is>
          <t>process, ar kuru sekmē ūdens, zemes un saistīto resursu koordinētu attīstību un pārvaldību nolūkā taisnīgā veidā maksimāli palielināt ekonomisko un sociālo labklājību, neapdraudot vitāli svarīgu ekosistēmu ilgtspēju</t>
        </is>
      </c>
      <c r="BP117" s="2" t="inlineStr">
        <is>
          <t>ġestjoni integrata tar-riżorsi tal-ilma|
ġestjoni integrata tal-ilma</t>
        </is>
      </c>
      <c r="BQ117" s="2" t="inlineStr">
        <is>
          <t>3|
3</t>
        </is>
      </c>
      <c r="BR117" s="2" t="inlineStr">
        <is>
          <t xml:space="preserve">|
</t>
        </is>
      </c>
      <c r="BS117" t="inlineStr">
        <is>
          <t>proċess li jippromwovi l-iżvilupp u l-ġestjoni kkoordinati tar-riżorsi tal-ilma, tal-art u riżorsi relatati sabiex jiġi mmassimizzat il-benesseri ekonomiku u soċjali b'mod ekwu bla ma ssir ħsara lis-sostenibbiltà ta' ekosistemi vitali</t>
        </is>
      </c>
      <c r="BT117" s="2" t="inlineStr">
        <is>
          <t>geïntegreerd beheer van waterreserves|
geïntegreerd waterbeheer</t>
        </is>
      </c>
      <c r="BU117" s="2" t="inlineStr">
        <is>
          <t>3|
3</t>
        </is>
      </c>
      <c r="BV117" s="2" t="inlineStr">
        <is>
          <t xml:space="preserve">|
</t>
        </is>
      </c>
      <c r="BW117" t="inlineStr">
        <is>
          <t>het op een gecoördineerde en evenwichtige manier ontwikkelen en beheren van water- en grondreserves en aanverwante hulpbronnen, met het oog op een maximaal economisch en sociaal welzijn, en wel zo dat de duurzaamheid van vitale ecosystemen daardoor niet in het gedrang wordt gebracht</t>
        </is>
      </c>
      <c r="BX117" s="2" t="inlineStr">
        <is>
          <t>zintegrowana gospodarka wodna|
zintegrowane zarządzanie zasobami wodnymi|
zintegrowane gospodarowanie zasobami wodnymi|
ZZZW</t>
        </is>
      </c>
      <c r="BY117" s="2" t="inlineStr">
        <is>
          <t>3|
3|
3|
3</t>
        </is>
      </c>
      <c r="BZ117" s="2" t="inlineStr">
        <is>
          <t xml:space="preserve">|
|
|
</t>
        </is>
      </c>
      <c r="CA117" t="inlineStr">
        <is>
          <t>&lt;div&gt;&lt;div&gt;&lt;div&gt;&lt;div&gt;&lt;div&gt;proces gospodarowania zasobami wodnymi w pełnej koordynacji z różnorodnymi działaniami podejmowanymi w zakresie gospodarowania zasobami naturalnymi, w celu maksymalizacji korzyści społecznych i gospodarczych, przy zachowaniu we właściwym stanie środowiska naturalnego i podtrzymujących życie ekosystemów, zgodnie z zasadą zrównoważonego rozwoju&lt;/div&gt;&lt;/div&gt;&lt;/div&gt;&lt;/div&gt;&lt;/div&gt;</t>
        </is>
      </c>
      <c r="CB117" s="2" t="inlineStr">
        <is>
          <t>gestão integrada dos recursos hídricos|
GIRH</t>
        </is>
      </c>
      <c r="CC117" s="2" t="inlineStr">
        <is>
          <t>3|
3</t>
        </is>
      </c>
      <c r="CD117" s="2" t="inlineStr">
        <is>
          <t xml:space="preserve">|
</t>
        </is>
      </c>
      <c r="CE117" t="inlineStr">
        <is>
          <t>Processo que promove o desenvolvimento e a gestão coordenados dos recursos hídricos, terrestres e afins, de modo a maximizar o bem-estar económico e social deles resultante de forma equitativa, sem comprometer a sustentabilidade dos ecossistemas vitais.</t>
        </is>
      </c>
      <c r="CF117" s="2" t="inlineStr">
        <is>
          <t>management integrat al resurselor de apă|
gestionare integrată a resurselor de apă</t>
        </is>
      </c>
      <c r="CG117" s="2" t="inlineStr">
        <is>
          <t>3|
3</t>
        </is>
      </c>
      <c r="CH117" s="2" t="inlineStr">
        <is>
          <t xml:space="preserve">|
</t>
        </is>
      </c>
      <c r="CI117" t="inlineStr">
        <is>
          <t>un proces care promovează dezvoltarea și gospodărirea
coordonată a apei, a terenului și a resurselor aferente, în vederea
sporirii la maximum a bunăstării economice și sociale, într-un
mod echitabil, fără compromiterea durabilității ecosistemelor vitale</t>
        </is>
      </c>
      <c r="CJ117" t="inlineStr">
        <is>
          <t/>
        </is>
      </c>
      <c r="CK117" t="inlineStr">
        <is>
          <t/>
        </is>
      </c>
      <c r="CL117" t="inlineStr">
        <is>
          <t/>
        </is>
      </c>
      <c r="CM117" t="inlineStr">
        <is>
          <t/>
        </is>
      </c>
      <c r="CN117" s="2" t="inlineStr">
        <is>
          <t>celostno upravljanje voda</t>
        </is>
      </c>
      <c r="CO117" s="2" t="inlineStr">
        <is>
          <t>2</t>
        </is>
      </c>
      <c r="CP117" s="2" t="inlineStr">
        <is>
          <t/>
        </is>
      </c>
      <c r="CQ117" t="inlineStr">
        <is>
          <t/>
        </is>
      </c>
      <c r="CR117" s="2" t="inlineStr">
        <is>
          <t>integrerad vattenförvaltning</t>
        </is>
      </c>
      <c r="CS117" s="2" t="inlineStr">
        <is>
          <t>3</t>
        </is>
      </c>
      <c r="CT117" s="2" t="inlineStr">
        <is>
          <t/>
        </is>
      </c>
      <c r="CU117" t="inlineStr">
        <is>
          <t/>
        </is>
      </c>
    </row>
    <row r="118">
      <c r="A118" s="1" t="str">
        <f>HYPERLINK("https://iate.europa.eu/entry/result/3619939/all", "3619939")</f>
        <v>3619939</v>
      </c>
      <c r="B118" t="inlineStr">
        <is>
          <t>FINANCE;ENERGY</t>
        </is>
      </c>
      <c r="C118" t="inlineStr">
        <is>
          <t>FINANCE|financing and investment|financing|financing policy|financing method;ENERGY|energy policy|energy policy|energy audit|energy efficiency</t>
        </is>
      </c>
      <c r="D118" s="2" t="inlineStr">
        <is>
          <t>погасяване със сметката</t>
        </is>
      </c>
      <c r="E118" s="2" t="inlineStr">
        <is>
          <t>2</t>
        </is>
      </c>
      <c r="F118" s="2" t="inlineStr">
        <is>
          <t/>
        </is>
      </c>
      <c r="G118" t="inlineStr">
        <is>
          <t>схемата за погасяване със сметката е финансов механизъм , при който инвестициите в енергийна ефективност са предварително финансирани от инструментите за финансиране и изплащани чрез фиксирана премия към разходите за разпределяне, свързани с индивидуалния измервателен уред (погасяване със сметката)</t>
        </is>
      </c>
      <c r="H118" s="2" t="inlineStr">
        <is>
          <t>splácení z účtů</t>
        </is>
      </c>
      <c r="I118" s="2" t="inlineStr">
        <is>
          <t>3</t>
        </is>
      </c>
      <c r="J118" s="2" t="inlineStr">
        <is>
          <t/>
        </is>
      </c>
      <c r="K118" t="inlineStr">
        <is>
          <t>mechanismus financování, v jehož rámci soukromí investoři půjčují finanční prostředky zákazníkům na realizaci projektů v oblasti energetické účinnosti, energie z obnovitelných zdrojů či jiných projektů týkajících se energií v budovách a tyto prostředky jsou spláceny pomocí pravidelných plateb zahrnutých do běžného vyúčtování služeb</t>
        </is>
      </c>
      <c r="L118" s="2" t="inlineStr">
        <is>
          <t>tilbagebetaling på grundlag af energiregninger</t>
        </is>
      </c>
      <c r="M118" s="2" t="inlineStr">
        <is>
          <t>2</t>
        </is>
      </c>
      <c r="N118" s="2" t="inlineStr">
        <is>
          <t/>
        </is>
      </c>
      <c r="O118" t="inlineStr">
        <is>
          <t>finansiering (med en tredjeparts private midler) af en investering i en energiforbedring, der tilbagebetales gennem en stigning i den løbende forsyningsregning</t>
        </is>
      </c>
      <c r="P118" s="2" t="inlineStr">
        <is>
          <t>Rückzahlung über die Energierechnung</t>
        </is>
      </c>
      <c r="Q118" s="2" t="inlineStr">
        <is>
          <t>2</t>
        </is>
      </c>
      <c r="R118" s="2" t="inlineStr">
        <is>
          <t/>
        </is>
      </c>
      <c r="S118" t="inlineStr">
        <is>
          <t>Finanzierungsmechanismus,
bei dem Drittinvestoren (z.B. Finanzinstitute) privates Kapital für ein Gebäuderenovierungsprojekt zur Verbesserung der Energieeffizienz zur Verfügung
stellen, das über einen festen Aufschlag auf die Verteilungskosten in Bezug auf
einen einzelnen Zähler zurückgezahlt wird</t>
        </is>
      </c>
      <c r="T118" t="inlineStr">
        <is>
          <t/>
        </is>
      </c>
      <c r="U118" t="inlineStr">
        <is>
          <t/>
        </is>
      </c>
      <c r="V118" t="inlineStr">
        <is>
          <t/>
        </is>
      </c>
      <c r="W118" t="inlineStr">
        <is>
          <t/>
        </is>
      </c>
      <c r="X118" s="2" t="inlineStr">
        <is>
          <t>on-bill recovery|
on-bill repayment|
OBR</t>
        </is>
      </c>
      <c r="Y118" s="2" t="inlineStr">
        <is>
          <t>3|
3|
3</t>
        </is>
      </c>
      <c r="Z118" s="2" t="inlineStr">
        <is>
          <t xml:space="preserve">|
|
</t>
        </is>
      </c>
      <c r="AA118" t="inlineStr">
        <is>
          <t>financing
mechanism where third-party investors lend private capital to a customer to
fund energy efficiency, renewable energy, or other generation projects in
buildings, which is repaid through regular payments on an existing utility bill</t>
        </is>
      </c>
      <c r="AB118" s="2" t="inlineStr">
        <is>
          <t>reembolso en la factura</t>
        </is>
      </c>
      <c r="AC118" s="2" t="inlineStr">
        <is>
          <t>3</t>
        </is>
      </c>
      <c r="AD118" s="2" t="inlineStr">
        <is>
          <t/>
        </is>
      </c>
      <c r="AE118" t="inlineStr">
        <is>
          <t>Mecanismo de financiación que permite al propietario de un bien inmueble llevar a cabo un proyecto de renovación energética financiado con la aportación de capital de inversores privados que serán reembolsados después mediante pagos regulares con cargo a la factura de energía (prima fija en los costes de distribución del contador individual correspondiente).</t>
        </is>
      </c>
      <c r="AF118" t="inlineStr">
        <is>
          <t/>
        </is>
      </c>
      <c r="AG118" t="inlineStr">
        <is>
          <t/>
        </is>
      </c>
      <c r="AH118" t="inlineStr">
        <is>
          <t/>
        </is>
      </c>
      <c r="AI118" t="inlineStr">
        <is>
          <t/>
        </is>
      </c>
      <c r="AJ118" t="inlineStr">
        <is>
          <t/>
        </is>
      </c>
      <c r="AK118" t="inlineStr">
        <is>
          <t/>
        </is>
      </c>
      <c r="AL118" t="inlineStr">
        <is>
          <t/>
        </is>
      </c>
      <c r="AM118" t="inlineStr">
        <is>
          <t/>
        </is>
      </c>
      <c r="AN118" s="2" t="inlineStr">
        <is>
          <t>OBR|
remboursement sur facture</t>
        </is>
      </c>
      <c r="AO118" s="2" t="inlineStr">
        <is>
          <t>2|
3</t>
        </is>
      </c>
      <c r="AP118" s="2" t="inlineStr">
        <is>
          <t xml:space="preserve">|
</t>
        </is>
      </c>
      <c r="AQ118" t="inlineStr">
        <is>
          <t>&lt;div&gt;mécanisme financier permettant au propriétaire d'un bien immobilier de financer un projet de rénovation énergétique performante grâce à l'apport de capitaux privés investis par des tiers, qu'il remboursera ensuite sous la forme d’une prime fixe déduite des frais de distribution liés à un compteur individuel&lt;br&gt;&lt;/div&gt;</t>
        </is>
      </c>
      <c r="AR118" t="inlineStr">
        <is>
          <t/>
        </is>
      </c>
      <c r="AS118" t="inlineStr">
        <is>
          <t/>
        </is>
      </c>
      <c r="AT118" t="inlineStr">
        <is>
          <t/>
        </is>
      </c>
      <c r="AU118" t="inlineStr">
        <is>
          <t/>
        </is>
      </c>
      <c r="AV118" s="2" t="inlineStr">
        <is>
          <t>otplata putem računa</t>
        </is>
      </c>
      <c r="AW118" s="2" t="inlineStr">
        <is>
          <t>3</t>
        </is>
      </c>
      <c r="AX118" s="2" t="inlineStr">
        <is>
          <t/>
        </is>
      </c>
      <c r="AY118" t="inlineStr">
        <is>
          <t/>
        </is>
      </c>
      <c r="AZ118" s="2" t="inlineStr">
        <is>
          <t>közműszámlán keresztüli visszafizetés</t>
        </is>
      </c>
      <c r="BA118" s="2" t="inlineStr">
        <is>
          <t>2</t>
        </is>
      </c>
      <c r="BB118" s="2" t="inlineStr">
        <is>
          <t/>
        </is>
      </c>
      <c r="BC118" t="inlineStr">
        <is>
          <t>olyan finanszírozási mechanizmus, amelyben az ingatlan tulajdonosa az energiahatékonyságra irányuló felújításokat harmadik felek magántőke-beruházása útján előfinanszírozza, és azt az egyedi mérőeszközhöz kapcsolódó forgalmazási költségekre kivetett fix díj révén fizeti vissza</t>
        </is>
      </c>
      <c r="BD118" s="2" t="inlineStr">
        <is>
          <t>rimborso in fattura</t>
        </is>
      </c>
      <c r="BE118" s="2" t="inlineStr">
        <is>
          <t>3</t>
        </is>
      </c>
      <c r="BF118" s="2" t="inlineStr">
        <is>
          <t/>
        </is>
      </c>
      <c r="BG118" t="inlineStr">
        <is>
          <t>meccanismo di finanziamento che consente al proprietario di un bene immobile di finanziare progetti a favore dell'efficienza energetica grazie a capitali privati investiti da soggetti terzi, che rimborserà successivamente con un premio fisso dedotto dai costi di distribuzione inerenti a un singolo contatore</t>
        </is>
      </c>
      <c r="BH118" s="2" t="inlineStr">
        <is>
          <t>išsimokėjimas apmokant sąskaitas už komunalines paslaugas|
išsimokėjimas per sąskaitas už komunalines paslaugas</t>
        </is>
      </c>
      <c r="BI118" s="2" t="inlineStr">
        <is>
          <t>3|
3</t>
        </is>
      </c>
      <c r="BJ118" s="2" t="inlineStr">
        <is>
          <t xml:space="preserve">|
</t>
        </is>
      </c>
      <c r="BK118" t="inlineStr">
        <is>
          <t>finansavimo mechanizmas, kai investuotojai (trečioji šalis) paskolina privataus kapitalo lėšų vartotojui pastato energinio efektyvumo (renovacijos), atsinaujinančiųjų išteklių energijos naudojimo ar kitiems su energija susijusiems projektams finansuoti ir ta paskola reguliariai grąžinama dalimis, įtrauktomis į esamas sąskaitas už komunalines paslaugas</t>
        </is>
      </c>
      <c r="BL118" t="inlineStr">
        <is>
          <t/>
        </is>
      </c>
      <c r="BM118" t="inlineStr">
        <is>
          <t/>
        </is>
      </c>
      <c r="BN118" t="inlineStr">
        <is>
          <t/>
        </is>
      </c>
      <c r="BO118" t="inlineStr">
        <is>
          <t/>
        </is>
      </c>
      <c r="BP118" t="inlineStr">
        <is>
          <t/>
        </is>
      </c>
      <c r="BQ118" t="inlineStr">
        <is>
          <t/>
        </is>
      </c>
      <c r="BR118" t="inlineStr">
        <is>
          <t/>
        </is>
      </c>
      <c r="BS118" t="inlineStr">
        <is>
          <t/>
        </is>
      </c>
      <c r="BT118" s="2" t="inlineStr">
        <is>
          <t>terugbetaling via de energierekening</t>
        </is>
      </c>
      <c r="BU118" s="2" t="inlineStr">
        <is>
          <t>3</t>
        </is>
      </c>
      <c r="BV118" s="2" t="inlineStr">
        <is>
          <t/>
        </is>
      </c>
      <c r="BW118" t="inlineStr">
        <is>
          <t>financieringsregeling voor de renovatie van gebouwen om deze energiezuiniger te maken en/of aan te sluiten op hernieuwbare energiebronnen, waarbij de lening wordt terugbetaald via de &lt;i&gt;energierekening &lt;/i&gt;en de energiebesparingen de investeringskosten dekken</t>
        </is>
      </c>
      <c r="BX118" t="inlineStr">
        <is>
          <t/>
        </is>
      </c>
      <c r="BY118" t="inlineStr">
        <is>
          <t/>
        </is>
      </c>
      <c r="BZ118" t="inlineStr">
        <is>
          <t/>
        </is>
      </c>
      <c r="CA118" t="inlineStr">
        <is>
          <t/>
        </is>
      </c>
      <c r="CB118" t="inlineStr">
        <is>
          <t/>
        </is>
      </c>
      <c r="CC118" t="inlineStr">
        <is>
          <t/>
        </is>
      </c>
      <c r="CD118" t="inlineStr">
        <is>
          <t/>
        </is>
      </c>
      <c r="CE118" t="inlineStr">
        <is>
          <t/>
        </is>
      </c>
      <c r="CF118" s="2" t="inlineStr">
        <is>
          <t>finanțare rambursată unui terț prin facturi|
OBR</t>
        </is>
      </c>
      <c r="CG118" s="2" t="inlineStr">
        <is>
          <t>2|
2</t>
        </is>
      </c>
      <c r="CH118" s="2" t="inlineStr">
        <is>
          <t xml:space="preserve">|
</t>
        </is>
      </c>
      <c r="CI118" t="inlineStr">
        <is>
          <t>mecanism financiar prin care un investitor terț furnizează capital privat unui proprietar de bun imobiliar în vederea efectuării unor lucrări de renovare care antrenează creșterea eficienței energetice a bunului său, capital care este ulterior rambursat prin plată eșalonată și periodică, în cadrul achitării facturii obișnuite de energie electrică</t>
        </is>
      </c>
      <c r="CJ118" s="2" t="inlineStr">
        <is>
          <t>splácanie cez faktúry</t>
        </is>
      </c>
      <c r="CK118" s="2" t="inlineStr">
        <is>
          <t>3</t>
        </is>
      </c>
      <c r="CL118" s="2" t="inlineStr">
        <is>
          <t/>
        </is>
      </c>
      <c r="CM118" t="inlineStr">
        <is>
          <t>mechanizmus
financovania spočívajúci v tom, že finančné prostriedky od súkromných
investorov sa poskytujú zákazníkom na realizáciu projektov v oblasti energetickej
efektívnosti, energie z obnoviteľných zdrojov, výroby elektriny alebo
tepla/chladu v budovách/bytových domoch, pričom zákazníci ich splácajú
prostredníctvom správcu budovy/bytového domu v podobe pravidelných splátok
uvedených na mesačných faktúrach za vodné, stočné, plyn, elektrinu, teplo...</t>
        </is>
      </c>
      <c r="CN118" s="2" t="inlineStr">
        <is>
          <t>vračilo prek računov|
vračilo na račun</t>
        </is>
      </c>
      <c r="CO118" s="2" t="inlineStr">
        <is>
          <t>2|
2</t>
        </is>
      </c>
      <c r="CP118" s="2" t="inlineStr">
        <is>
          <t xml:space="preserve">|
</t>
        </is>
      </c>
      <c r="CQ118" t="inlineStr">
        <is>
          <t/>
        </is>
      </c>
      <c r="CR118" t="inlineStr">
        <is>
          <t/>
        </is>
      </c>
      <c r="CS118" t="inlineStr">
        <is>
          <t/>
        </is>
      </c>
      <c r="CT118" t="inlineStr">
        <is>
          <t/>
        </is>
      </c>
      <c r="CU118" t="inlineStr">
        <is>
          <t/>
        </is>
      </c>
    </row>
    <row r="119">
      <c r="A119" s="1" t="str">
        <f>HYPERLINK("https://iate.europa.eu/entry/result/3593666/all", "3593666")</f>
        <v>3593666</v>
      </c>
      <c r="B119" t="inlineStr">
        <is>
          <t>FINANCE;ENERGY</t>
        </is>
      </c>
      <c r="C119" t="inlineStr">
        <is>
          <t>FINANCE|financing and investment|financing|financing policy|financing method;ENERGY|energy policy|energy policy|energy audit|energy efficiency</t>
        </is>
      </c>
      <c r="D119" s="2" t="inlineStr">
        <is>
          <t>финансиране чрез сметката за комунални услуги</t>
        </is>
      </c>
      <c r="E119" s="2" t="inlineStr">
        <is>
          <t>3</t>
        </is>
      </c>
      <c r="F119" s="2" t="inlineStr">
        <is>
          <t/>
        </is>
      </c>
      <c r="G119" t="inlineStr">
        <is>
          <t>механизъм за финансиране, при който се покриват инвестиционните разходи за енергийно саниране; заемът се погасява чрез сметката за комунални услуги, като икономиите на енергията покриват разходите за инвестицията</t>
        </is>
      </c>
      <c r="H119" s="2" t="inlineStr">
        <is>
          <t>financování z účtů</t>
        </is>
      </c>
      <c r="I119" s="2" t="inlineStr">
        <is>
          <t>3</t>
        </is>
      </c>
      <c r="J119" s="2" t="inlineStr">
        <is>
          <t/>
        </is>
      </c>
      <c r="K119" t="inlineStr">
        <is>
          <t>mechanismus financování,
v jehož rámci je majiteli nemovitosti poskytnut kapitál na financování projektů
v oblasti energetické účinnosti, obnovitelných energií aj. v dané budově a tyto
prostředky jsou spláceny pomocí pravidelných plateb zahrnutých do běžného
vyúčtování služeb</t>
        </is>
      </c>
      <c r="L119" s="2" t="inlineStr">
        <is>
          <t>finansiering via regning</t>
        </is>
      </c>
      <c r="M119" s="2" t="inlineStr">
        <is>
          <t>3</t>
        </is>
      </c>
      <c r="N119" s="2" t="inlineStr">
        <is>
          <t/>
        </is>
      </c>
      <c r="O119" t="inlineStr">
        <is>
          <t>finansiering (med offentlige midler eller med et forsyningsselskabs midler) af en investering i en energiforbedring, der tilbagebetales gennem en stigning i den løbende forsyningsregning</t>
        </is>
      </c>
      <c r="P119" s="2" t="inlineStr">
        <is>
          <t>Finanzierung über die Energierechnung|
Finanzierung über Rechnung</t>
        </is>
      </c>
      <c r="Q119" s="2" t="inlineStr">
        <is>
          <t>3|
3</t>
        </is>
      </c>
      <c r="R119" s="2" t="inlineStr">
        <is>
          <t xml:space="preserve">|
</t>
        </is>
      </c>
      <c r="S119" t="inlineStr">
        <is>
          <t>Finanzierungsmechanismus
für die Mobilisierung von Investitionen in die Renovierung von Gebäuden zwecks Steigerung der Energieeffizienz, bei dem Kredite über die Energierechnung
zurückgezahlt werden</t>
        </is>
      </c>
      <c r="T119" s="2" t="inlineStr">
        <is>
          <t>χρηματοδότηση μέσω λογαριασμού</t>
        </is>
      </c>
      <c r="U119" s="2" t="inlineStr">
        <is>
          <t>3</t>
        </is>
      </c>
      <c r="V119" s="2" t="inlineStr">
        <is>
          <t/>
        </is>
      </c>
      <c r="W119" t="inlineStr">
        <is>
          <t>μηχανισμός χρηματοδότησης για τη βελτίωση της ενεργειακής απόδοσης κτιρίων, όπου η αποπληρωμή της πίστωσης γίνεται μέσω του λογαριασμού υπηρεσιών κοινής ωφελείας, με το επενδυτικό κόστος να καλύπτεται από την εξοικονόμηση ενέργειας</t>
        </is>
      </c>
      <c r="X119" s="2" t="inlineStr">
        <is>
          <t>on-bill finance|
on-bill financing|
OBF</t>
        </is>
      </c>
      <c r="Y119" s="2" t="inlineStr">
        <is>
          <t>3|
3|
3</t>
        </is>
      </c>
      <c r="Z119" s="2" t="inlineStr">
        <is>
          <t xml:space="preserve">|
|
</t>
        </is>
      </c>
      <c r="AA119" t="inlineStr">
        <is>
          <t>financing mechanism through which capital (public money, ratepayer funds, or utility shareholder funds) is supplied to a property owner to fund energy efficiency, renewable energy,
or other generation projects in a building and is repaid through regular payments on an existing utility bill</t>
        </is>
      </c>
      <c r="AB119" s="2" t="inlineStr">
        <is>
          <t>financiación a través de facturas|
financiación a través de la facturación</t>
        </is>
      </c>
      <c r="AC119" s="2" t="inlineStr">
        <is>
          <t>3|
3</t>
        </is>
      </c>
      <c r="AD119" s="2" t="inlineStr">
        <is>
          <t xml:space="preserve">|
</t>
        </is>
      </c>
      <c r="AE119" t="inlineStr">
        <is>
          <t>Mecanismo de financiación de proyectos de renovación energética de bienes inmuebles en el que:&lt;div&gt;- el propietario del bien inmueble obtiene un préstamo para el proyecto de renovación a partir de fondos públicos o fondos de las compañías prestatarias de servicios públicos&lt;/div&gt;&lt;div&gt;- el propietario del bien inmueble amortiza el préstamo a través de la factura de servicios públicos&lt;/div&gt;&lt;div&gt;- el ahorro energético se destina a cubrir los costes de la inversión.&lt;/div&gt;</t>
        </is>
      </c>
      <c r="AF119" s="2" t="inlineStr">
        <is>
          <t>arvepõhine rahastamine</t>
        </is>
      </c>
      <c r="AG119" s="2" t="inlineStr">
        <is>
          <t>3</t>
        </is>
      </c>
      <c r="AH119" s="2" t="inlineStr">
        <is>
          <t/>
        </is>
      </c>
      <c r="AI119" t="inlineStr">
        <is>
          <t>rahastamismehhanism, mille puhul laen makstakse tagasi kommunaalteenuste arve kaudu, kus energiasääst katab investeeringukulud</t>
        </is>
      </c>
      <c r="AJ119" s="2" t="inlineStr">
        <is>
          <t>laskutettava rahoitus</t>
        </is>
      </c>
      <c r="AK119" s="2" t="inlineStr">
        <is>
          <t>3</t>
        </is>
      </c>
      <c r="AL119" s="2" t="inlineStr">
        <is>
          <t/>
        </is>
      </c>
      <c r="AM119" t="inlineStr">
        <is>
          <t>Rahoitusmekanismi, jonka avulla kiinteistön omistajalle annetaan energiatehokkuuden parantamiseksi, uusiutuvan energian lisäämiseksi tai muiden rakennuksen energiahankkeiden rahoittamiseksi pääomaa, joka maksetaan takaisin maksamalla säännöllisesti esim. sähkö- ja vesilaskua energiasäästöjen kattaessa kulut.</t>
        </is>
      </c>
      <c r="AN119" s="2" t="inlineStr">
        <is>
          <t>financement sur facture|
tiers-financement|
OBF</t>
        </is>
      </c>
      <c r="AO119" s="2" t="inlineStr">
        <is>
          <t>3|
3|
2</t>
        </is>
      </c>
      <c r="AP119" s="2" t="inlineStr">
        <is>
          <t xml:space="preserve">|
|
</t>
        </is>
      </c>
      <c r="AQ119" t="inlineStr">
        <is>
          <t>mécanisme financier permettant à un propriétaire de bien immobilier de réaliser une rénovation énergétique globale et performante en lui apportant une solution de financement qu'il remboursera ensuite grâce aux économies
réalisées sur la facture énergétique, par un paiement échelonné, régulier et limité
dans le temps</t>
        </is>
      </c>
      <c r="AR119" s="2" t="inlineStr">
        <is>
          <t>maoiniú inbhille</t>
        </is>
      </c>
      <c r="AS119" s="2" t="inlineStr">
        <is>
          <t>3</t>
        </is>
      </c>
      <c r="AT119" s="2" t="inlineStr">
        <is>
          <t/>
        </is>
      </c>
      <c r="AU119" t="inlineStr">
        <is>
          <t/>
        </is>
      </c>
      <c r="AV119" s="2" t="inlineStr">
        <is>
          <t>financiranje putem računa</t>
        </is>
      </c>
      <c r="AW119" s="2" t="inlineStr">
        <is>
          <t>3</t>
        </is>
      </c>
      <c r="AX119" s="2" t="inlineStr">
        <is>
          <t/>
        </is>
      </c>
      <c r="AY119" t="inlineStr">
        <is>
          <t>mehanizam financiranja u kojem se zajam otplaćuje putem računa za režije, pri čemu ostvarena ušteda energije pokriva troškove ulaganja</t>
        </is>
      </c>
      <c r="AZ119" s="2" t="inlineStr">
        <is>
          <t>közműszámla-alapú finanszírozás</t>
        </is>
      </c>
      <c r="BA119" s="2" t="inlineStr">
        <is>
          <t>3</t>
        </is>
      </c>
      <c r="BB119" s="2" t="inlineStr">
        <is>
          <t/>
        </is>
      </c>
      <c r="BC119" t="inlineStr">
        <is>
          <t>olyan mechanizmus, amelyet egy közüzemi társaság vagy azzal
együttműködésben álló társaság működtet egy adott épület energiahatékonyságának
fejlesztése céljából, és amelyet az ingatlan tulajdonosa a havi közüzemi
számlán térít vissza</t>
        </is>
      </c>
      <c r="BD119" s="2" t="inlineStr">
        <is>
          <t>finanziamento in bolletta</t>
        </is>
      </c>
      <c r="BE119" s="2" t="inlineStr">
        <is>
          <t>3</t>
        </is>
      </c>
      <c r="BF119" s="2" t="inlineStr">
        <is>
          <t/>
        </is>
      </c>
      <c r="BG119" t="inlineStr">
        <is>
          <t>meccanismo di finanziamento che copre i costi di un investimento per lo svolgimento di lavori di rinnovamento energetico. Il prestito è restituito mediante la bolletta delle utenze domestiche e
i risparmi energetici coprono i costi di investimento</t>
        </is>
      </c>
      <c r="BH119" s="2" t="inlineStr">
        <is>
          <t>finansavimas apmokant sąskaitas už komunalines paslaugas|
finansavimas per sąskaitas už komunalines paslaugas</t>
        </is>
      </c>
      <c r="BI119" s="2" t="inlineStr">
        <is>
          <t>3|
3</t>
        </is>
      </c>
      <c r="BJ119" s="2" t="inlineStr">
        <is>
          <t xml:space="preserve">|
</t>
        </is>
      </c>
      <c r="BK119" t="inlineStr">
        <is>
          <t>finansavimo mechanizmas, kai nuosavybės savininkui suteikiamas kapitalas (iš viešųjų lėšų ar komunalinių paslaugų akcininkų fondų) pastato energinio efektyvumo (renovacijos), atsinaujinančiųjų išteklių energijos naudojimo ar kitiems su energija susijusiems projektams finansuoti ir šis kapitalas reguliariai grąžinamas dalimis, įtrauktomis į esamas sąskaitas už komunalines paslaugas</t>
        </is>
      </c>
      <c r="BL119" s="2" t="inlineStr">
        <is>
          <t>finansēšana ar rēķina starpniecību</t>
        </is>
      </c>
      <c r="BM119" s="2" t="inlineStr">
        <is>
          <t>3</t>
        </is>
      </c>
      <c r="BN119" s="2" t="inlineStr">
        <is>
          <t/>
        </is>
      </c>
      <c r="BO119" t="inlineStr">
        <is>
          <t>finansēšanas mehānisms, ar kuru ēkas īpašniekam tiek nodrošināts kapitāls nolūkā finansēt energoefektivitātes, atjaunojamās enerģijas vai citus energoprojektus ēkā un kurā atmaksas tiek veiktas, izmantojot jau esošu komunālo pakalpojumu rēķinu</t>
        </is>
      </c>
      <c r="BP119" s="2" t="inlineStr">
        <is>
          <t>finanzjament fuq il-kont</t>
        </is>
      </c>
      <c r="BQ119" s="2" t="inlineStr">
        <is>
          <t>3</t>
        </is>
      </c>
      <c r="BR119" s="2" t="inlineStr">
        <is>
          <t/>
        </is>
      </c>
      <c r="BS119" t="inlineStr">
        <is>
          <t>mekkaniżmu ta' finanzjament li permezz tiegħu jingħata kapital (fondi pubbliċi, fondi tal-kontribwenti, jew fondi ta' utilità tal-azzjonijisti) lil proprjetarju biex ikunu jistgħu jiġu ffinanzjati l-&lt;a href="https://iate.europa.eu/entry/slideshow/1619080004124/755141/mt" target="_blank"&gt;effiċjenza enerġetika&lt;/a&gt;, l-&lt;a href="https://iate.europa.eu/entry/slideshow/1619080062223/1691552/mt" target="_blank"&gt;enerġija rinnovabbli&lt;/a&gt;, jew proġetti oħra ta' ġenerazzjoni tal-enerġija f'bini, u fejn dan il-kapital jitħallas lura permezz ta' ħlas regolari fuq kont eżistenti ta' servizz pubbliku</t>
        </is>
      </c>
      <c r="BT119" s="2" t="inlineStr">
        <is>
          <t>financiering via de energierekening</t>
        </is>
      </c>
      <c r="BU119" s="2" t="inlineStr">
        <is>
          <t>3</t>
        </is>
      </c>
      <c r="BV119" s="2" t="inlineStr">
        <is>
          <t/>
        </is>
      </c>
      <c r="BW119" t="inlineStr">
        <is>
          <t>financieringsregeling voor de renovatie van gebouwen om deze energiezuiniger te maken en/of aan te sluiten op hernieuwbare energiebronnen, waarbij de lening wordt terugbetaald via de &lt;i&gt;energierekening &lt;/i&gt;en de energiebesparingen de investeringskosten dekken</t>
        </is>
      </c>
      <c r="BX119" s="2" t="inlineStr">
        <is>
          <t>spłata inwestycji z wygenerowanych dzięki niej oszczędności|
finansowanie w formule ESCO|
finansowanie rachunkowe</t>
        </is>
      </c>
      <c r="BY119" s="2" t="inlineStr">
        <is>
          <t>3|
3|
2</t>
        </is>
      </c>
      <c r="BZ119" s="2" t="inlineStr">
        <is>
          <t xml:space="preserve">|
|
</t>
        </is>
      </c>
      <c r="CA119" t="inlineStr">
        <is>
          <t>spłacanie pożyczek za pośrednictwem rachunków za zużycie mediów; w takim przypadku oszczędności energii wykorzystuje się do spłacania kosztów inwestycji</t>
        </is>
      </c>
      <c r="CB119" s="2" t="inlineStr">
        <is>
          <t>financiamento através da fatura</t>
        </is>
      </c>
      <c r="CC119" s="2" t="inlineStr">
        <is>
          <t>3</t>
        </is>
      </c>
      <c r="CD119" s="2" t="inlineStr">
        <is>
          <t/>
        </is>
      </c>
      <c r="CE119" t="inlineStr">
        <is>
          <t>Mecanismo financeiro que permite a um proprietário de um bem imóvel investir na eficiência energética desse imóvel obtendo um crédito que é reembolsado através das faturas de eletricidade, sendo que as poupanças de energia cobrem os custos do investimento.</t>
        </is>
      </c>
      <c r="CF119" s="2" t="inlineStr">
        <is>
          <t>OBF|
finanțare rambursată prin facturi</t>
        </is>
      </c>
      <c r="CG119" s="2" t="inlineStr">
        <is>
          <t>2|
2</t>
        </is>
      </c>
      <c r="CH119" s="2" t="inlineStr">
        <is>
          <t xml:space="preserve">|
</t>
        </is>
      </c>
      <c r="CI119" t="inlineStr">
        <is>
          <t>mecanism financiar prin care se furnizează capital unui proprietar de bun imobiliar în vederea efectuării unor lucrări de renovare care antrenează creșterea eficienței energetice a bunului său, capital care este ulterior rambursat prin plată eșalonată și periodică, în cadrul achitării facturii obișnuite de energie electrică</t>
        </is>
      </c>
      <c r="CJ119" s="2" t="inlineStr">
        <is>
          <t>financovanie cez faktúry</t>
        </is>
      </c>
      <c r="CK119" s="2" t="inlineStr">
        <is>
          <t>3</t>
        </is>
      </c>
      <c r="CL119" s="2" t="inlineStr">
        <is>
          <t/>
        </is>
      </c>
      <c r="CM119" t="inlineStr">
        <is>
          <t>mechanizmus
financovania spočívajúci v tom, že finančné prostriedky (verejné prostriedky alebo
prostriedky správcov budov/bytových domov) sa poskytujú zákazníkom na
realizáciu projektov v oblasti energetickej efektívnosti, energie z
obnoviteľných zdrojov, výroby elektriny alebo tepla/chladu v budovách/bytových
domoch, pričom zákazníci ich splácajú prostredníctvom pravidelných splátok
uvedených na mesačných faktúrach za vodné, stočné, plyn, elektrinu, teplo...</t>
        </is>
      </c>
      <c r="CN119" s="2" t="inlineStr">
        <is>
          <t>poplačilo prek računov za energijo|
financiranje prek računov|
financiranje prek kasnejših plačil stroškov storitev|
financiranje na podlagi računa</t>
        </is>
      </c>
      <c r="CO119" s="2" t="inlineStr">
        <is>
          <t>2|
3|
2|
2</t>
        </is>
      </c>
      <c r="CP119" s="2" t="inlineStr">
        <is>
          <t xml:space="preserve">|
|
|
</t>
        </is>
      </c>
      <c r="CQ119" t="inlineStr">
        <is>
          <t>shema za financiranje naložb v energetsko učinkovitost (večstanovanjskih) stavb, pri kateri se finančna vrzel pokrije iz prihrankov energije, plačuje pa se kot povišan prispevek po računih za energijo (tj. prek kasnejših plačil stroškov storitev)</t>
        </is>
      </c>
      <c r="CR119" s="2" t="inlineStr">
        <is>
          <t>fakturafinansiering</t>
        </is>
      </c>
      <c r="CS119" s="2" t="inlineStr">
        <is>
          <t>3</t>
        </is>
      </c>
      <c r="CT119" s="2" t="inlineStr">
        <is>
          <t/>
        </is>
      </c>
      <c r="CU119" t="inlineStr">
        <is>
          <t/>
        </is>
      </c>
    </row>
    <row r="120">
      <c r="A120" s="1" t="str">
        <f>HYPERLINK("https://iate.europa.eu/entry/result/1904685/all", "1904685")</f>
        <v>1904685</v>
      </c>
      <c r="B120" t="inlineStr">
        <is>
          <t>SCIENCE;LAW;TRANSPORT</t>
        </is>
      </c>
      <c r="C120" t="inlineStr">
        <is>
          <t>SCIENCE|natural and applied sciences|life sciences;LAW;TRANSPORT|maritime and inland waterway transport</t>
        </is>
      </c>
      <c r="D120" s="2" t="inlineStr">
        <is>
          <t>свобода на откритото море</t>
        </is>
      </c>
      <c r="E120" s="2" t="inlineStr">
        <is>
          <t>3</t>
        </is>
      </c>
      <c r="F120" s="2" t="inlineStr">
        <is>
          <t/>
        </is>
      </c>
      <c r="G120" t="inlineStr">
        <is>
          <t>пространството на моретата и океаните, което не е подчинено на суверенитета на която и да е държава. В него не се включват морските пространства, обхванати от териториалното море, вътрешните води и архипелажните води</t>
        </is>
      </c>
      <c r="H120" s="2" t="inlineStr">
        <is>
          <t>svoboda volného moře</t>
        </is>
      </c>
      <c r="I120" s="2" t="inlineStr">
        <is>
          <t>4</t>
        </is>
      </c>
      <c r="J120" s="2" t="inlineStr">
        <is>
          <t/>
        </is>
      </c>
      <c r="K120" t="inlineStr">
        <is>
          <t>Volné moře je otevřeno všem státům, ať pobřežním nebo vnitrozemským.</t>
        </is>
      </c>
      <c r="L120" s="2" t="inlineStr">
        <is>
          <t>havenes frihed|
friheden på det åbne hav</t>
        </is>
      </c>
      <c r="M120" s="2" t="inlineStr">
        <is>
          <t>3|
3</t>
        </is>
      </c>
      <c r="N120" s="2" t="inlineStr">
        <is>
          <t xml:space="preserve">|
</t>
        </is>
      </c>
      <c r="O120" t="inlineStr">
        <is>
          <t>folkeretligt princip, hvorefter det åbne hav, dvs. alle dele af havet, som ikke er omfattet af den eksklusive økonomiske zone, søterritoriet, en stats indre farvande eller en arkipelagstats arkipelagfarvande, er åbent for alle stater, såvel kyststater som indlandsstater</t>
        </is>
      </c>
      <c r="P120" s="2" t="inlineStr">
        <is>
          <t>Freiheit der Hohen See|
Freiheit der Meere</t>
        </is>
      </c>
      <c r="Q120" s="2" t="inlineStr">
        <is>
          <t>3|
3</t>
        </is>
      </c>
      <c r="R120" s="2" t="inlineStr">
        <is>
          <t xml:space="preserve">|
</t>
        </is>
      </c>
      <c r="S120" t="inlineStr">
        <is>
          <t>Grundsatz, dass das Meer außerhalb der Küstengewässer (offenes Meer) von jeder Staatshoheit frei und der Schifffahrt, Luftfahrt, Fischerei und Nachrichtenübermittlung aller Personen und Staaten zugänglich ist</t>
        </is>
      </c>
      <c r="T120" s="2" t="inlineStr">
        <is>
          <t>ελευθερία της ανοικτής θάλασσας</t>
        </is>
      </c>
      <c r="U120" s="2" t="inlineStr">
        <is>
          <t>3</t>
        </is>
      </c>
      <c r="V120" s="2" t="inlineStr">
        <is>
          <t/>
        </is>
      </c>
      <c r="W120" t="inlineStr">
        <is>
          <t/>
        </is>
      </c>
      <c r="X120" s="2" t="inlineStr">
        <is>
          <t>freedom of the high seas|
freedom of the seas</t>
        </is>
      </c>
      <c r="Y120" s="2" t="inlineStr">
        <is>
          <t>3|
3</t>
        </is>
      </c>
      <c r="Z120" s="2" t="inlineStr">
        <is>
          <t xml:space="preserve">|
</t>
        </is>
      </c>
      <c r="AA120" t="inlineStr">
        <is>
          <t>doctrine that the high seas in time of peace are open to all nations and may not be subjected to national sovereignty</t>
        </is>
      </c>
      <c r="AB120" s="2" t="inlineStr">
        <is>
          <t>libertad de la alta mar|
libertad de los mares</t>
        </is>
      </c>
      <c r="AC120" s="2" t="inlineStr">
        <is>
          <t>3|
3</t>
        </is>
      </c>
      <c r="AD120" s="2" t="inlineStr">
        <is>
          <t xml:space="preserve">|
</t>
        </is>
      </c>
      <c r="AE120" t="inlineStr">
        <is>
          <t>Principio en virtud del cual la alta mar está abierta a todos los Estados, sean ribereños o
sin litoral.</t>
        </is>
      </c>
      <c r="AF120" s="2" t="inlineStr">
        <is>
          <t>avamerevabadus</t>
        </is>
      </c>
      <c r="AG120" s="2" t="inlineStr">
        <is>
          <t>3</t>
        </is>
      </c>
      <c r="AH120" s="2" t="inlineStr">
        <is>
          <t/>
        </is>
      </c>
      <c r="AI120" t="inlineStr">
        <is>
          <t>doktriin, mille kohaselt on avameri avatud kõigile riikidele, seda kasutatakse rahumeelsetel eesmärkidel ja ükski riik ei või üheski avamere osas kehtestada oma suveräänsust</t>
        </is>
      </c>
      <c r="AJ120" s="2" t="inlineStr">
        <is>
          <t>merten vapaus|
aavan meren vapaus</t>
        </is>
      </c>
      <c r="AK120" s="2" t="inlineStr">
        <is>
          <t>3|
3</t>
        </is>
      </c>
      <c r="AL120" s="2" t="inlineStr">
        <is>
          <t xml:space="preserve">|
</t>
        </is>
      </c>
      <c r="AM120" t="inlineStr">
        <is>
          <t>niillä meren osilla, jotka eivät kuulu minkään valtion
aluemereen tai sisäisiin aluevesiin, sovellettava vapaus</t>
        </is>
      </c>
      <c r="AN120" s="2" t="inlineStr">
        <is>
          <t>liberté des mers|
liberté de la haute mer</t>
        </is>
      </c>
      <c r="AO120" s="2" t="inlineStr">
        <is>
          <t>2|
3</t>
        </is>
      </c>
      <c r="AP120" s="2" t="inlineStr">
        <is>
          <t xml:space="preserve">|
</t>
        </is>
      </c>
      <c r="AQ120" t="inlineStr">
        <is>
          <t>droit pour tout pays de
naviguer sur les mers non enclavées, qui comporte pour les États, qu'ils soient
côtiers ou sans littoral, la liberté de navigation, la liberté de survol, la liberté de poser des
cibles et des pipelines sous-marins, la liberté de construire
des îles artificielles et autres installations
autorisées par le droit
international, la
liberté de la pêche ainsi que la liberté de la recherche scientifique</t>
        </is>
      </c>
      <c r="AR120" s="2" t="inlineStr">
        <is>
          <t>saoirse na mórmhara|
saoirse na mara</t>
        </is>
      </c>
      <c r="AS120" s="2" t="inlineStr">
        <is>
          <t>3|
3</t>
        </is>
      </c>
      <c r="AT120" s="2" t="inlineStr">
        <is>
          <t xml:space="preserve">|
</t>
        </is>
      </c>
      <c r="AU120" t="inlineStr">
        <is>
          <t/>
        </is>
      </c>
      <c r="AV120" s="2" t="inlineStr">
        <is>
          <t>sloboda otvorenog mora</t>
        </is>
      </c>
      <c r="AW120" s="2" t="inlineStr">
        <is>
          <t>3</t>
        </is>
      </c>
      <c r="AX120" s="2" t="inlineStr">
        <is>
          <t/>
        </is>
      </c>
      <c r="AY120" t="inlineStr">
        <is>
          <t/>
        </is>
      </c>
      <c r="AZ120" s="2" t="inlineStr">
        <is>
          <t>a nyílt tenger szabadsága</t>
        </is>
      </c>
      <c r="BA120" s="2" t="inlineStr">
        <is>
          <t>3</t>
        </is>
      </c>
      <c r="BB120" s="2" t="inlineStr">
        <is>
          <t/>
        </is>
      </c>
      <c r="BC120" t="inlineStr">
        <is>
          <t>az az elv, hogy békeidőben a
nyílt tenger nyitva áll minden állam előtt, és nem vonható nemzeti joghatóság
alá</t>
        </is>
      </c>
      <c r="BD120" s="2" t="inlineStr">
        <is>
          <t>libertà dell'alto mare|
libertà dei mari</t>
        </is>
      </c>
      <c r="BE120" s="2" t="inlineStr">
        <is>
          <t>3|
3</t>
        </is>
      </c>
      <c r="BF120" s="2" t="inlineStr">
        <is>
          <t xml:space="preserve">|
</t>
        </is>
      </c>
      <c r="BG120" t="inlineStr">
        <is>
          <t>principio secondo il quale a ciascuno Stato, sia costiero sia privo di litorale, è riconosciuto un uguale diritto di compiere attività di navigazione, sorvolo, posa di cavi, costruzione di isole e installazioni artificiali, pesca, ricerca scientifica, a condizione che siano rispettati gli interessi degli altri Stati</t>
        </is>
      </c>
      <c r="BH120" s="2" t="inlineStr">
        <is>
          <t>atvirosios jūros laisvė|
laisvė naudotis jūra</t>
        </is>
      </c>
      <c r="BI120" s="2" t="inlineStr">
        <is>
          <t>3|
2</t>
        </is>
      </c>
      <c r="BJ120" s="2" t="inlineStr">
        <is>
          <t xml:space="preserve">|
</t>
        </is>
      </c>
      <c r="BK120" t="inlineStr">
        <is>
          <t/>
        </is>
      </c>
      <c r="BL120" s="2" t="inlineStr">
        <is>
          <t>atklātās jūras brīvība</t>
        </is>
      </c>
      <c r="BM120" s="2" t="inlineStr">
        <is>
          <t>3</t>
        </is>
      </c>
      <c r="BN120" s="2" t="inlineStr">
        <is>
          <t/>
        </is>
      </c>
      <c r="BO120" t="inlineStr">
        <is>
          <t>princips, kas nosaka, ka atklātā jūra ir atvērta visām valstīm - kā piekrastes valstīm, tā arī tām, kurām nav izejas uz jūru</t>
        </is>
      </c>
      <c r="BP120" s="2" t="inlineStr">
        <is>
          <t>libertà tal-ibħra internazzjonali</t>
        </is>
      </c>
      <c r="BQ120" s="2" t="inlineStr">
        <is>
          <t>3</t>
        </is>
      </c>
      <c r="BR120" s="2" t="inlineStr">
        <is>
          <t/>
        </is>
      </c>
      <c r="BS120" t="inlineStr">
        <is>
          <t>dottrina li, fi żmien ta' paċi, l-ibħra internazzjonali huma miftuħin għan-nazzjonijiet kollha u ma jistgħux ikunu soġġetti għal sovranità nazzjonali</t>
        </is>
      </c>
      <c r="BT120" s="2" t="inlineStr">
        <is>
          <t>vrijheid van de volle zee|
open zee|
vrijheid van de zee</t>
        </is>
      </c>
      <c r="BU120" s="2" t="inlineStr">
        <is>
          <t>3|
3|
3</t>
        </is>
      </c>
      <c r="BV120" s="2" t="inlineStr">
        <is>
          <t xml:space="preserve">|
|
</t>
        </is>
      </c>
      <c r="BW120" t="inlineStr">
        <is>
          <t>"De volle zee is open voor alle staten, ongeacht of deze kuststaat of staat zonder zeekust zijn. De vrijheid van de volle zee wordt uitgeoefend op de voorwaarden, neergelegd bij dit verdrag en bij andere regels van het internationale recht."</t>
        </is>
      </c>
      <c r="BX120" s="2" t="inlineStr">
        <is>
          <t>wolność morza pełnego</t>
        </is>
      </c>
      <c r="BY120" s="2" t="inlineStr">
        <is>
          <t>3</t>
        </is>
      </c>
      <c r="BZ120" s="2" t="inlineStr">
        <is>
          <t/>
        </is>
      </c>
      <c r="CA120" t="inlineStr">
        <is>
          <t>zasada, zgodnie z którą morze pełne jest otwarte dla wszystkich państw, zarówno nadbrzeżnych, jak i śródlądowych</t>
        </is>
      </c>
      <c r="CB120" s="2" t="inlineStr">
        <is>
          <t>liberdade do alto-mar|
liberdade dos mares</t>
        </is>
      </c>
      <c r="CC120" s="2" t="inlineStr">
        <is>
          <t>3|
3</t>
        </is>
      </c>
      <c r="CD120" s="2" t="inlineStr">
        <is>
          <t xml:space="preserve">|
</t>
        </is>
      </c>
      <c r="CE120" t="inlineStr">
        <is>
          <t/>
        </is>
      </c>
      <c r="CF120" s="2" t="inlineStr">
        <is>
          <t>libertatea mărilor|
libertatea mării libere</t>
        </is>
      </c>
      <c r="CG120" s="2" t="inlineStr">
        <is>
          <t>3|
3</t>
        </is>
      </c>
      <c r="CH120" s="2" t="inlineStr">
        <is>
          <t xml:space="preserve">|
</t>
        </is>
      </c>
      <c r="CI120" t="inlineStr">
        <is>
          <t>drept ce revine tuturor statelor de a naviga pe mările libere, indiferent dacă au sau nu ieșire la acestea, însoțit de o serie de libertăți, printre care: libertatea de survol, de a instala cabluri și conducte submarine, de a construi insule artificiale și alte instalații autorizate de dreptul internațional, de a pescui și de a efectua cercetări științifice</t>
        </is>
      </c>
      <c r="CJ120" s="2" t="inlineStr">
        <is>
          <t>sloboda mora|
sloboda šíreho mora</t>
        </is>
      </c>
      <c r="CK120" s="2" t="inlineStr">
        <is>
          <t>3|
3</t>
        </is>
      </c>
      <c r="CL120" s="2" t="inlineStr">
        <is>
          <t xml:space="preserve">|
</t>
        </is>
      </c>
      <c r="CM120" t="inlineStr">
        <is>
          <t/>
        </is>
      </c>
      <c r="CN120" s="2" t="inlineStr">
        <is>
          <t>svoboda odprtega morja</t>
        </is>
      </c>
      <c r="CO120" s="2" t="inlineStr">
        <is>
          <t>3</t>
        </is>
      </c>
      <c r="CP120" s="2" t="inlineStr">
        <is>
          <t/>
        </is>
      </c>
      <c r="CQ120" t="inlineStr">
        <is>
          <t/>
        </is>
      </c>
      <c r="CR120" s="2" t="inlineStr">
        <is>
          <t>principen om havets frihet</t>
        </is>
      </c>
      <c r="CS120" s="2" t="inlineStr">
        <is>
          <t>3</t>
        </is>
      </c>
      <c r="CT120" s="2" t="inlineStr">
        <is>
          <t/>
        </is>
      </c>
      <c r="CU120" t="inlineStr">
        <is>
          <t/>
        </is>
      </c>
    </row>
    <row r="121">
      <c r="A121" s="1" t="str">
        <f>HYPERLINK("https://iate.europa.eu/entry/result/3627735/all", "3627735")</f>
        <v>3627735</v>
      </c>
      <c r="B121" t="inlineStr">
        <is>
          <t>EDUCATION AND COMMUNICATIONS</t>
        </is>
      </c>
      <c r="C121" t="inlineStr">
        <is>
          <t>EDUCATION AND COMMUNICATIONS|communications;EDUCATION AND COMMUNICATIONS|information technology and data processing</t>
        </is>
      </c>
      <c r="D121" t="inlineStr">
        <is>
          <t/>
        </is>
      </c>
      <c r="E121" t="inlineStr">
        <is>
          <t/>
        </is>
      </c>
      <c r="F121" t="inlineStr">
        <is>
          <t/>
        </is>
      </c>
      <c r="G121" t="inlineStr">
        <is>
          <t/>
        </is>
      </c>
      <c r="H121" s="2" t="inlineStr">
        <is>
          <t>řízený uloženým programem</t>
        </is>
      </c>
      <c r="I121" s="2" t="inlineStr">
        <is>
          <t>3</t>
        </is>
      </c>
      <c r="J121" s="2" t="inlineStr">
        <is>
          <t/>
        </is>
      </c>
      <c r="K121" t="inlineStr">
        <is>
          <t>řízený s využitím instrukcí uložených v elektronické paměti, které je 
procesor schopen provádět, aby ovlivňoval provádění předem stanovených 
funkcí</t>
        </is>
      </c>
      <c r="L121" s="2" t="inlineStr">
        <is>
          <t>kontrolleret ved hjælp af lagret program</t>
        </is>
      </c>
      <c r="M121" s="2" t="inlineStr">
        <is>
          <t>3</t>
        </is>
      </c>
      <c r="N121" s="2" t="inlineStr">
        <is>
          <t/>
        </is>
      </c>
      <c r="O121" t="inlineStr">
        <is>
          <t>kontrol ved hjælp af instruktioner, der er lagret i et elektronisk lager, som en processor kan udføre for at styre udførelsen af forudbestemte funktioner</t>
        </is>
      </c>
      <c r="P121" s="2" t="inlineStr">
        <is>
          <t>speicherprogrammierbar</t>
        </is>
      </c>
      <c r="Q121" s="2" t="inlineStr">
        <is>
          <t>3</t>
        </is>
      </c>
      <c r="R121" s="2" t="inlineStr">
        <is>
          <t/>
        </is>
      </c>
      <c r="S121" t="inlineStr">
        <is>
          <t>Steuerung, die in einem elektronischen Speicher Befehle speichert, die ein Prozessor zur Ausführung von vorher festgelegten Funktionsabläufen verwenden kann</t>
        </is>
      </c>
      <c r="T121" s="2" t="inlineStr">
        <is>
          <t>ελεγχόμενος/-η/-ο από αποθηκευμένο πρόγραμμα</t>
        </is>
      </c>
      <c r="U121" s="2" t="inlineStr">
        <is>
          <t>3</t>
        </is>
      </c>
      <c r="V121" s="2" t="inlineStr">
        <is>
          <t/>
        </is>
      </c>
      <c r="W121" t="inlineStr">
        <is>
          <t>ελεγχόμενος με τη βοήθεια εντολών οι οποίες είναι αποθηκευμένες σε ηλεκτρονική μνήμη και τις οποίες ο επεξεργαστής είναι σε θέση να εκτελέσει ώστε να καθοδηγήσει τη διεξαγωγή προκαθορισμένων λειτουργιών</t>
        </is>
      </c>
      <c r="X121" s="2" t="inlineStr">
        <is>
          <t>stored program controlled</t>
        </is>
      </c>
      <c r="Y121" s="2" t="inlineStr">
        <is>
          <t>3</t>
        </is>
      </c>
      <c r="Z121" s="2" t="inlineStr">
        <is>
          <t/>
        </is>
      </c>
      <c r="AA121" t="inlineStr">
        <is>
          <t>controlled using instructions stored in an electronic storage that a
processor can execute in order to direct the performance of predetermined
functions</t>
        </is>
      </c>
      <c r="AB121" s="2" t="inlineStr">
        <is>
          <t>controlado por programa almacenado</t>
        </is>
      </c>
      <c r="AC121" s="2" t="inlineStr">
        <is>
          <t>3</t>
        </is>
      </c>
      <c r="AD121" s="2" t="inlineStr">
        <is>
          <t/>
        </is>
      </c>
      <c r="AE121" t="inlineStr">
        <is>
          <t>Controlado utilizando instrucciones almacenadas en una memoria electrónica que pueden ser ejecutadas por un procesador para dirigir la realización de funciones predeterminadas.</t>
        </is>
      </c>
      <c r="AF121" s="2" t="inlineStr">
        <is>
          <t>salvestatud programmi abil juhitav</t>
        </is>
      </c>
      <c r="AG121" s="2" t="inlineStr">
        <is>
          <t>3</t>
        </is>
      </c>
      <c r="AH121" s="2" t="inlineStr">
        <is>
          <t/>
        </is>
      </c>
      <c r="AI121" t="inlineStr">
        <is>
          <t/>
        </is>
      </c>
      <c r="AJ121" s="2" t="inlineStr">
        <is>
          <t>tallennetuilla ohjelmilla ohjattava</t>
        </is>
      </c>
      <c r="AK121" s="2" t="inlineStr">
        <is>
          <t>2</t>
        </is>
      </c>
      <c r="AL121" s="2" t="inlineStr">
        <is>
          <t/>
        </is>
      </c>
      <c r="AM121" t="inlineStr">
        <is>
          <t>ohjaus, joka käyttää elektroniseen muistiin tallennettuja käskyjä, jotka suoritin voi toteuttaa ohjaamaan määriteltyjä toimintoja</t>
        </is>
      </c>
      <c r="AN121" t="inlineStr">
        <is>
          <t/>
        </is>
      </c>
      <c r="AO121" t="inlineStr">
        <is>
          <t/>
        </is>
      </c>
      <c r="AP121" t="inlineStr">
        <is>
          <t/>
        </is>
      </c>
      <c r="AQ121" t="inlineStr">
        <is>
          <t/>
        </is>
      </c>
      <c r="AR121" t="inlineStr">
        <is>
          <t/>
        </is>
      </c>
      <c r="AS121" t="inlineStr">
        <is>
          <t/>
        </is>
      </c>
      <c r="AT121" t="inlineStr">
        <is>
          <t/>
        </is>
      </c>
      <c r="AU121" t="inlineStr">
        <is>
          <t/>
        </is>
      </c>
      <c r="AV121" s="2" t="inlineStr">
        <is>
          <t>upravljano pohranjenim programom</t>
        </is>
      </c>
      <c r="AW121" s="2" t="inlineStr">
        <is>
          <t>3</t>
        </is>
      </c>
      <c r="AX121" s="2" t="inlineStr">
        <is>
          <t/>
        </is>
      </c>
      <c r="AY121" t="inlineStr">
        <is>
          <t>upravljanje s pomoću uputa pohranjenih u elektroničkoj memoriji koje procesor može izvršiti kako bi usmjerio obavljanje unaprijed određenih funkcija.</t>
        </is>
      </c>
      <c r="AZ121" t="inlineStr">
        <is>
          <t/>
        </is>
      </c>
      <c r="BA121" t="inlineStr">
        <is>
          <t/>
        </is>
      </c>
      <c r="BB121" t="inlineStr">
        <is>
          <t/>
        </is>
      </c>
      <c r="BC121" t="inlineStr">
        <is>
          <t/>
        </is>
      </c>
      <c r="BD121" s="2" t="inlineStr">
        <is>
          <t>con controllo a programma registrato</t>
        </is>
      </c>
      <c r="BE121" s="2" t="inlineStr">
        <is>
          <t>3</t>
        </is>
      </c>
      <c r="BF121" s="2" t="inlineStr">
        <is>
          <t/>
        </is>
      </c>
      <c r="BG121" t="inlineStr">
        <is>
          <t>controllo che utilizza istruzioni immagazzinate in una memoria elettronica che possono essere eseguite da un processore per comandare l'esecuzione di funzioni predeterminate</t>
        </is>
      </c>
      <c r="BH121" s="2" t="inlineStr">
        <is>
          <t>valdomas pagal nustatytą programą</t>
        </is>
      </c>
      <c r="BI121" s="2" t="inlineStr">
        <is>
          <t>3</t>
        </is>
      </c>
      <c r="BJ121" s="2" t="inlineStr">
        <is>
          <t/>
        </is>
      </c>
      <c r="BK121" t="inlineStr">
        <is>
          <t>valdomas pagal komandas, įrašytas įrenginio atmintinėje</t>
        </is>
      </c>
      <c r="BL121" s="2" t="inlineStr">
        <is>
          <t>ierakstītas programmas vadīts</t>
        </is>
      </c>
      <c r="BM121" s="2" t="inlineStr">
        <is>
          <t>3</t>
        </is>
      </c>
      <c r="BN121" s="2" t="inlineStr">
        <is>
          <t/>
        </is>
      </c>
      <c r="BO121" t="inlineStr">
        <is>
          <t>vadīts pēc instrukcijām, kas atrodas elektroniskā krātuvē un kuras ir procesoram izpildāmas, lai vadītu iepriekš noteiktu funkciju izpildi</t>
        </is>
      </c>
      <c r="BP121" t="inlineStr">
        <is>
          <t/>
        </is>
      </c>
      <c r="BQ121" t="inlineStr">
        <is>
          <t/>
        </is>
      </c>
      <c r="BR121" t="inlineStr">
        <is>
          <t/>
        </is>
      </c>
      <c r="BS121" t="inlineStr">
        <is>
          <t/>
        </is>
      </c>
      <c r="BT121" t="inlineStr">
        <is>
          <t/>
        </is>
      </c>
      <c r="BU121" t="inlineStr">
        <is>
          <t/>
        </is>
      </c>
      <c r="BV121" t="inlineStr">
        <is>
          <t/>
        </is>
      </c>
      <c r="BW121" t="inlineStr">
        <is>
          <t/>
        </is>
      </c>
      <c r="BX121" s="2" t="inlineStr">
        <is>
          <t>sterowane programem zapisanym w pamięci|
ze sterowaniem zaprogramowanym w pamięci</t>
        </is>
      </c>
      <c r="BY121" s="2" t="inlineStr">
        <is>
          <t>3|
2</t>
        </is>
      </c>
      <c r="BZ121" s="2" t="inlineStr">
        <is>
          <t xml:space="preserve">|
</t>
        </is>
      </c>
      <c r="CA121" t="inlineStr">
        <is>
          <t>sterowany za pomocą instrukcji przechowywanych w pamięci elektronicznej, które procesor może wykonać w celu kierowania wykonywaniem z góry określonych funkcji</t>
        </is>
      </c>
      <c r="CB121" s="2" t="inlineStr">
        <is>
          <t>controlado por programa armazenado</t>
        </is>
      </c>
      <c r="CC121" s="2" t="inlineStr">
        <is>
          <t>3</t>
        </is>
      </c>
      <c r="CD121" s="2" t="inlineStr">
        <is>
          <t/>
        </is>
      </c>
      <c r="CE121" t="inlineStr">
        <is>
          <t>Equipamento controlado utilizando instruções armazenadas numa memória eletrónica que um processador pode executar a fim de orientar o desempenho de funções predeterminadas.</t>
        </is>
      </c>
      <c r="CF121" s="2" t="inlineStr">
        <is>
          <t>controlat de un program stocat</t>
        </is>
      </c>
      <c r="CG121" s="2" t="inlineStr">
        <is>
          <t>3</t>
        </is>
      </c>
      <c r="CH121" s="2" t="inlineStr">
        <is>
          <t/>
        </is>
      </c>
      <c r="CI121" t="inlineStr">
        <is>
          <t>controlat pe baza unor instrucțiuni stocate într-o memorie 
electronică, pe care un procesor le poate executa pentru a comanda 
îndeplinirea unor funcții prestabilite</t>
        </is>
      </c>
      <c r="CJ121" s="2" t="inlineStr">
        <is>
          <t>riadené programom uloženým v pamäti</t>
        </is>
      </c>
      <c r="CK121" s="2" t="inlineStr">
        <is>
          <t>3</t>
        </is>
      </c>
      <c r="CL121" s="2" t="inlineStr">
        <is>
          <t/>
        </is>
      </c>
      <c r="CM121" t="inlineStr">
        <is>
          <t>riadenie na základe pokynov uložených v elektronickej pamäti, ktoré môže vykonávať procesor s cieľom riadiť plnenie vopred stanovených funkcií</t>
        </is>
      </c>
      <c r="CN121" t="inlineStr">
        <is>
          <t/>
        </is>
      </c>
      <c r="CO121" t="inlineStr">
        <is>
          <t/>
        </is>
      </c>
      <c r="CP121" t="inlineStr">
        <is>
          <t/>
        </is>
      </c>
      <c r="CQ121" t="inlineStr">
        <is>
          <t/>
        </is>
      </c>
      <c r="CR121" s="2" t="inlineStr">
        <is>
          <t>datorstyrd</t>
        </is>
      </c>
      <c r="CS121" s="2" t="inlineStr">
        <is>
          <t>3</t>
        </is>
      </c>
      <c r="CT121" s="2" t="inlineStr">
        <is>
          <t/>
        </is>
      </c>
      <c r="CU121" t="inlineStr">
        <is>
          <t>styrning med hjälp av instruktioner som lagras i ett elektroniskt minne och som en processor kan utföra för att styra utförandet av förutbestämda funktioner</t>
        </is>
      </c>
    </row>
    <row r="122">
      <c r="A122" s="1" t="str">
        <f>HYPERLINK("https://iate.europa.eu/entry/result/1239286/all", "1239286")</f>
        <v>1239286</v>
      </c>
      <c r="B122" t="inlineStr">
        <is>
          <t>LAW;BUSINESS AND COMPETITION</t>
        </is>
      </c>
      <c r="C122" t="inlineStr">
        <is>
          <t>CJEU|LAW|Competition law;BUSINESS AND COMPETITION|accounting|accounting|financial accounting|balance sheet</t>
        </is>
      </c>
      <c r="D122" t="inlineStr">
        <is>
          <t/>
        </is>
      </c>
      <c r="E122" t="inlineStr">
        <is>
          <t/>
        </is>
      </c>
      <c r="F122" t="inlineStr">
        <is>
          <t/>
        </is>
      </c>
      <c r="G122" t="inlineStr">
        <is>
          <t/>
        </is>
      </c>
      <c r="H122" t="inlineStr">
        <is>
          <t/>
        </is>
      </c>
      <c r="I122" t="inlineStr">
        <is>
          <t/>
        </is>
      </c>
      <c r="J122" t="inlineStr">
        <is>
          <t/>
        </is>
      </c>
      <c r="K122" t="inlineStr">
        <is>
          <t/>
        </is>
      </c>
      <c r="L122" t="inlineStr">
        <is>
          <t/>
        </is>
      </c>
      <c r="M122" t="inlineStr">
        <is>
          <t/>
        </is>
      </c>
      <c r="N122" t="inlineStr">
        <is>
          <t/>
        </is>
      </c>
      <c r="O122" t="inlineStr">
        <is>
          <t/>
        </is>
      </c>
      <c r="P122" t="inlineStr">
        <is>
          <t/>
        </is>
      </c>
      <c r="Q122" t="inlineStr">
        <is>
          <t/>
        </is>
      </c>
      <c r="R122" t="inlineStr">
        <is>
          <t/>
        </is>
      </c>
      <c r="S122" t="inlineStr">
        <is>
          <t/>
        </is>
      </c>
      <c r="T122" s="2" t="inlineStr">
        <is>
          <t>ετήσιος ισολογισμός</t>
        </is>
      </c>
      <c r="U122" s="2" t="inlineStr">
        <is>
          <t>3</t>
        </is>
      </c>
      <c r="V122" s="2" t="inlineStr">
        <is>
          <t/>
        </is>
      </c>
      <c r="W122" t="inlineStr">
        <is>
          <t/>
        </is>
      </c>
      <c r="X122" s="2" t="inlineStr">
        <is>
          <t>annual balance sheet</t>
        </is>
      </c>
      <c r="Y122" s="2" t="inlineStr">
        <is>
          <t>0</t>
        </is>
      </c>
      <c r="Z122" s="2" t="inlineStr">
        <is>
          <t/>
        </is>
      </c>
      <c r="AA122" t="inlineStr">
        <is>
          <t>the balance sheet prepared by business undertakings at the end of each financial year</t>
        </is>
      </c>
      <c r="AB122" s="2" t="inlineStr">
        <is>
          <t>balance anual</t>
        </is>
      </c>
      <c r="AC122" s="2" t="inlineStr">
        <is>
          <t>1</t>
        </is>
      </c>
      <c r="AD122" s="2" t="inlineStr">
        <is>
          <t/>
        </is>
      </c>
      <c r="AE122" t="inlineStr">
        <is>
          <t/>
        </is>
      </c>
      <c r="AF122" t="inlineStr">
        <is>
          <t/>
        </is>
      </c>
      <c r="AG122" t="inlineStr">
        <is>
          <t/>
        </is>
      </c>
      <c r="AH122" t="inlineStr">
        <is>
          <t/>
        </is>
      </c>
      <c r="AI122" t="inlineStr">
        <is>
          <t/>
        </is>
      </c>
      <c r="AJ122" s="2" t="inlineStr">
        <is>
          <t>tilikauden tase</t>
        </is>
      </c>
      <c r="AK122" s="2" t="inlineStr">
        <is>
          <t>3</t>
        </is>
      </c>
      <c r="AL122" s="2" t="inlineStr">
        <is>
          <t/>
        </is>
      </c>
      <c r="AM122" t="inlineStr">
        <is>
          <t>liikeyritysten kunkin tilikauden lopussa laatima tase</t>
        </is>
      </c>
      <c r="AN122" s="2" t="inlineStr">
        <is>
          <t>bilan annuel</t>
        </is>
      </c>
      <c r="AO122" s="2" t="inlineStr">
        <is>
          <t>0</t>
        </is>
      </c>
      <c r="AP122" s="2" t="inlineStr">
        <is>
          <t/>
        </is>
      </c>
      <c r="AQ122" t="inlineStr">
        <is>
          <t>bilan que les entreprises établissent à la clôture de l'exercice</t>
        </is>
      </c>
      <c r="AR122" s="2" t="inlineStr">
        <is>
          <t>clár comhardaithe bliantúil</t>
        </is>
      </c>
      <c r="AS122" s="2" t="inlineStr">
        <is>
          <t>3</t>
        </is>
      </c>
      <c r="AT122" s="2" t="inlineStr">
        <is>
          <t/>
        </is>
      </c>
      <c r="AU122" t="inlineStr">
        <is>
          <t/>
        </is>
      </c>
      <c r="AV122" t="inlineStr">
        <is>
          <t/>
        </is>
      </c>
      <c r="AW122" t="inlineStr">
        <is>
          <t/>
        </is>
      </c>
      <c r="AX122" t="inlineStr">
        <is>
          <t/>
        </is>
      </c>
      <c r="AY122" t="inlineStr">
        <is>
          <t/>
        </is>
      </c>
      <c r="AZ122" t="inlineStr">
        <is>
          <t/>
        </is>
      </c>
      <c r="BA122" t="inlineStr">
        <is>
          <t/>
        </is>
      </c>
      <c r="BB122" t="inlineStr">
        <is>
          <t/>
        </is>
      </c>
      <c r="BC122" t="inlineStr">
        <is>
          <t/>
        </is>
      </c>
      <c r="BD122" s="2" t="inlineStr">
        <is>
          <t>bilancio annuale</t>
        </is>
      </c>
      <c r="BE122" s="2" t="inlineStr">
        <is>
          <t>3</t>
        </is>
      </c>
      <c r="BF122" s="2" t="inlineStr">
        <is>
          <t/>
        </is>
      </c>
      <c r="BG122" t="inlineStr">
        <is>
          <t>bilancio redatto alla chiusura di ogni esercizio sociale</t>
        </is>
      </c>
      <c r="BH122" t="inlineStr">
        <is>
          <t/>
        </is>
      </c>
      <c r="BI122" t="inlineStr">
        <is>
          <t/>
        </is>
      </c>
      <c r="BJ122" t="inlineStr">
        <is>
          <t/>
        </is>
      </c>
      <c r="BK122" t="inlineStr">
        <is>
          <t/>
        </is>
      </c>
      <c r="BL122" t="inlineStr">
        <is>
          <t/>
        </is>
      </c>
      <c r="BM122" t="inlineStr">
        <is>
          <t/>
        </is>
      </c>
      <c r="BN122" t="inlineStr">
        <is>
          <t/>
        </is>
      </c>
      <c r="BO122" t="inlineStr">
        <is>
          <t/>
        </is>
      </c>
      <c r="BP122" t="inlineStr">
        <is>
          <t/>
        </is>
      </c>
      <c r="BQ122" t="inlineStr">
        <is>
          <t/>
        </is>
      </c>
      <c r="BR122" t="inlineStr">
        <is>
          <t/>
        </is>
      </c>
      <c r="BS122" t="inlineStr">
        <is>
          <t/>
        </is>
      </c>
      <c r="BT122" t="inlineStr">
        <is>
          <t/>
        </is>
      </c>
      <c r="BU122" t="inlineStr">
        <is>
          <t/>
        </is>
      </c>
      <c r="BV122" t="inlineStr">
        <is>
          <t/>
        </is>
      </c>
      <c r="BW122" t="inlineStr">
        <is>
          <t/>
        </is>
      </c>
      <c r="BX122" s="2" t="inlineStr">
        <is>
          <t>bilans roczny</t>
        </is>
      </c>
      <c r="BY122" s="2" t="inlineStr">
        <is>
          <t>3</t>
        </is>
      </c>
      <c r="BZ122" s="2" t="inlineStr">
        <is>
          <t/>
        </is>
      </c>
      <c r="CA122" t="inlineStr">
        <is>
          <t>element sprawozdania finansowego; wykaz stanu aktywów i pasywów na dzień kończący bieżący i poprzedni rok obrotowy</t>
        </is>
      </c>
      <c r="CB122" t="inlineStr">
        <is>
          <t/>
        </is>
      </c>
      <c r="CC122" t="inlineStr">
        <is>
          <t/>
        </is>
      </c>
      <c r="CD122" t="inlineStr">
        <is>
          <t/>
        </is>
      </c>
      <c r="CE122" t="inlineStr">
        <is>
          <t/>
        </is>
      </c>
      <c r="CF122" t="inlineStr">
        <is>
          <t/>
        </is>
      </c>
      <c r="CG122" t="inlineStr">
        <is>
          <t/>
        </is>
      </c>
      <c r="CH122" t="inlineStr">
        <is>
          <t/>
        </is>
      </c>
      <c r="CI122" t="inlineStr">
        <is>
          <t/>
        </is>
      </c>
      <c r="CJ122" t="inlineStr">
        <is>
          <t/>
        </is>
      </c>
      <c r="CK122" t="inlineStr">
        <is>
          <t/>
        </is>
      </c>
      <c r="CL122" t="inlineStr">
        <is>
          <t/>
        </is>
      </c>
      <c r="CM122" t="inlineStr">
        <is>
          <t/>
        </is>
      </c>
      <c r="CN122" t="inlineStr">
        <is>
          <t/>
        </is>
      </c>
      <c r="CO122" t="inlineStr">
        <is>
          <t/>
        </is>
      </c>
      <c r="CP122" t="inlineStr">
        <is>
          <t/>
        </is>
      </c>
      <c r="CQ122" t="inlineStr">
        <is>
          <t/>
        </is>
      </c>
      <c r="CR122" t="inlineStr">
        <is>
          <t/>
        </is>
      </c>
      <c r="CS122" t="inlineStr">
        <is>
          <t/>
        </is>
      </c>
      <c r="CT122" t="inlineStr">
        <is>
          <t/>
        </is>
      </c>
      <c r="CU122" t="inlineStr">
        <is>
          <t/>
        </is>
      </c>
    </row>
    <row r="123">
      <c r="A123" s="1" t="str">
        <f>HYPERLINK("https://iate.europa.eu/entry/result/3627737/all", "3627737")</f>
        <v>3627737</v>
      </c>
      <c r="B123" t="inlineStr">
        <is>
          <t>EDUCATION AND COMMUNICATIONS;INDUSTRY</t>
        </is>
      </c>
      <c r="C123" t="inlineStr">
        <is>
          <t>EDUCATION AND COMMUNICATIONS|information technology and data processing;INDUSTRY|mechanical engineering</t>
        </is>
      </c>
      <c r="D123" t="inlineStr">
        <is>
          <t/>
        </is>
      </c>
      <c r="E123" t="inlineStr">
        <is>
          <t/>
        </is>
      </c>
      <c r="F123" t="inlineStr">
        <is>
          <t/>
        </is>
      </c>
      <c r="G123" t="inlineStr">
        <is>
          <t/>
        </is>
      </c>
      <c r="H123" s="2" t="inlineStr">
        <is>
          <t>jednodeskový typ</t>
        </is>
      </c>
      <c r="I123" s="2" t="inlineStr">
        <is>
          <t>3</t>
        </is>
      </c>
      <c r="J123" s="2" t="inlineStr">
        <is>
          <t/>
        </is>
      </c>
      <c r="K123" t="inlineStr">
        <is>
          <t>stroj, který zpracovává křemíkové desky kus po kusu</t>
        </is>
      </c>
      <c r="L123" s="2" t="inlineStr">
        <is>
          <t>enkeltwafertype</t>
        </is>
      </c>
      <c r="M123" s="2" t="inlineStr">
        <is>
          <t>3</t>
        </is>
      </c>
      <c r="N123" s="2" t="inlineStr">
        <is>
          <t/>
        </is>
      </c>
      <c r="O123" t="inlineStr">
        <is>
          <t>maskine, der er specielt konstrueret til forarbejdning af enkeltwafere</t>
        </is>
      </c>
      <c r="P123" s="2" t="inlineStr">
        <is>
          <t>Einzelwafer-Typ</t>
        </is>
      </c>
      <c r="Q123" s="2" t="inlineStr">
        <is>
          <t>3</t>
        </is>
      </c>
      <c r="R123" s="2" t="inlineStr">
        <is>
          <t/>
        </is>
      </c>
      <c r="S123" t="inlineStr">
        <is>
          <t>Maschine, die für die Herstellung von Einzelwafern besonders konstruiert ist</t>
        </is>
      </c>
      <c r="T123" s="2" t="inlineStr">
        <is>
          <t>τύπου μονού δισκίου</t>
        </is>
      </c>
      <c r="U123" s="2" t="inlineStr">
        <is>
          <t>3</t>
        </is>
      </c>
      <c r="V123" s="2" t="inlineStr">
        <is>
          <t/>
        </is>
      </c>
      <c r="W123" t="inlineStr">
        <is>
          <t>μηχανή ειδικά σχεδιασμένη για την κατεργασία μονού &lt;a href="https://iate.europa.eu/entry/result/1556361/en-el" target="_blank"&gt;δισκίου&lt;/a&gt;</t>
        </is>
      </c>
      <c r="X123" s="2" t="inlineStr">
        <is>
          <t>single wafer type</t>
        </is>
      </c>
      <c r="Y123" s="2" t="inlineStr">
        <is>
          <t>3</t>
        </is>
      </c>
      <c r="Z123" s="2" t="inlineStr">
        <is>
          <t/>
        </is>
      </c>
      <c r="AA123" t="inlineStr">
        <is>
          <t>machine specially designed for production processing of single &lt;a href="https://iate.europa.eu/entry/result/1556361/all" target="_blank"&gt;wafers&lt;/a&gt;</t>
        </is>
      </c>
      <c r="AB123" s="2" t="inlineStr">
        <is>
          <t>tipo de obleas individuales</t>
        </is>
      </c>
      <c r="AC123" s="2" t="inlineStr">
        <is>
          <t>3</t>
        </is>
      </c>
      <c r="AD123" s="2" t="inlineStr">
        <is>
          <t/>
        </is>
      </c>
      <c r="AE123" t="inlineStr">
        <is>
          <t>Máquina diseñada especialmente para la producción y transformación de &lt;a href="https://iate.europa.eu/entry/result/1556361/es" target="_blank"&gt;obleas &lt;/a&gt;individuales.</t>
        </is>
      </c>
      <c r="AF123" s="2" t="inlineStr">
        <is>
          <t>üksik-pooljuhtplaadi tüüp</t>
        </is>
      </c>
      <c r="AG123" s="2" t="inlineStr">
        <is>
          <t>3</t>
        </is>
      </c>
      <c r="AH123" s="2" t="inlineStr">
        <is>
          <t/>
        </is>
      </c>
      <c r="AI123" t="inlineStr">
        <is>
          <t>masinad, mis on spetsiaalselt konstrueeritud üksik-pooljuhtplaatide tootmiseks</t>
        </is>
      </c>
      <c r="AJ123" s="2" t="inlineStr">
        <is>
          <t>yksittäistyyppinen kiekko</t>
        </is>
      </c>
      <c r="AK123" s="2" t="inlineStr">
        <is>
          <t>2</t>
        </is>
      </c>
      <c r="AL123" s="2" t="inlineStr">
        <is>
          <t/>
        </is>
      </c>
      <c r="AM123" t="inlineStr">
        <is>
          <t>kone, joka on erityisesti suunniteltu yksittäisten kiekkojen tuotannossa tehtävään käsittelyyn</t>
        </is>
      </c>
      <c r="AN123" t="inlineStr">
        <is>
          <t/>
        </is>
      </c>
      <c r="AO123" t="inlineStr">
        <is>
          <t/>
        </is>
      </c>
      <c r="AP123" t="inlineStr">
        <is>
          <t/>
        </is>
      </c>
      <c r="AQ123" t="inlineStr">
        <is>
          <t/>
        </is>
      </c>
      <c r="AR123" t="inlineStr">
        <is>
          <t/>
        </is>
      </c>
      <c r="AS123" t="inlineStr">
        <is>
          <t/>
        </is>
      </c>
      <c r="AT123" t="inlineStr">
        <is>
          <t/>
        </is>
      </c>
      <c r="AU123" t="inlineStr">
        <is>
          <t/>
        </is>
      </c>
      <c r="AV123" s="2" t="inlineStr">
        <is>
          <t>uređaj za jednu poluvodičku pločicu</t>
        </is>
      </c>
      <c r="AW123" s="2" t="inlineStr">
        <is>
          <t>3</t>
        </is>
      </c>
      <c r="AX123" s="2" t="inlineStr">
        <is>
          <t/>
        </is>
      </c>
      <c r="AY123" t="inlineStr">
        <is>
          <t>stroj koji je posebno oblikovan za proizvodnju i obradu pojedinačnih &lt;a href="https://iate.europa.eu/entry/result/1556361/hr" target="_blank"&gt;poluvodičkih pločica&lt;time datetime="12.5.2022."&gt; (12.5.2022.)&lt;/time&gt;&lt;/a&gt;.</t>
        </is>
      </c>
      <c r="AZ123" t="inlineStr">
        <is>
          <t/>
        </is>
      </c>
      <c r="BA123" t="inlineStr">
        <is>
          <t/>
        </is>
      </c>
      <c r="BB123" t="inlineStr">
        <is>
          <t/>
        </is>
      </c>
      <c r="BC123" t="inlineStr">
        <is>
          <t/>
        </is>
      </c>
      <c r="BD123" s="2" t="inlineStr">
        <is>
          <t>a fetta singola</t>
        </is>
      </c>
      <c r="BE123" s="2" t="inlineStr">
        <is>
          <t>3</t>
        </is>
      </c>
      <c r="BF123" s="2" t="inlineStr">
        <is>
          <t/>
        </is>
      </c>
      <c r="BG123" t="inlineStr">
        <is>
          <t>riferito ad apparecchiature di rimozione selettiva (incisione) appositamente progettate per il trattamento di singoli dischi di silicio (wafer) comprese le apparecchiature che possono caricare e trattare
diversi wafer, ma in cui i parametri di incisione, ad esempio la
potenza RF o il punto finale, possono essere determinati in
modo indipendente per ogni singolo wafer</t>
        </is>
      </c>
      <c r="BH123" s="2" t="inlineStr">
        <is>
          <t>pavienių plokštelių apdorojimo aparatas</t>
        </is>
      </c>
      <c r="BI123" s="2" t="inlineStr">
        <is>
          <t>3</t>
        </is>
      </c>
      <c r="BJ123" s="2" t="inlineStr">
        <is>
          <t/>
        </is>
      </c>
      <c r="BK123" t="inlineStr">
        <is>
          <t/>
        </is>
      </c>
      <c r="BL123" t="inlineStr">
        <is>
          <t/>
        </is>
      </c>
      <c r="BM123" t="inlineStr">
        <is>
          <t/>
        </is>
      </c>
      <c r="BN123" t="inlineStr">
        <is>
          <t/>
        </is>
      </c>
      <c r="BO123" t="inlineStr">
        <is>
          <t/>
        </is>
      </c>
      <c r="BP123" t="inlineStr">
        <is>
          <t/>
        </is>
      </c>
      <c r="BQ123" t="inlineStr">
        <is>
          <t/>
        </is>
      </c>
      <c r="BR123" t="inlineStr">
        <is>
          <t/>
        </is>
      </c>
      <c r="BS123" t="inlineStr">
        <is>
          <t/>
        </is>
      </c>
      <c r="BT123" t="inlineStr">
        <is>
          <t/>
        </is>
      </c>
      <c r="BU123" t="inlineStr">
        <is>
          <t/>
        </is>
      </c>
      <c r="BV123" t="inlineStr">
        <is>
          <t/>
        </is>
      </c>
      <c r="BW123" t="inlineStr">
        <is>
          <t/>
        </is>
      </c>
      <c r="BX123" s="2" t="inlineStr">
        <is>
          <t>typ do pojedynczych płytek</t>
        </is>
      </c>
      <c r="BY123" s="2" t="inlineStr">
        <is>
          <t>3</t>
        </is>
      </c>
      <c r="BZ123" s="2" t="inlineStr">
        <is>
          <t/>
        </is>
      </c>
      <c r="CA123" t="inlineStr">
        <is>
          <t>maszyna, która jest specjalnie zaprojektowana do produkcji pojedynczych płytek</t>
        </is>
      </c>
      <c r="CB123" s="2" t="inlineStr">
        <is>
          <t>equipamento de fabrico de lâminas individuais</t>
        </is>
      </c>
      <c r="CC123" s="2" t="inlineStr">
        <is>
          <t>3</t>
        </is>
      </c>
      <c r="CD123" s="2" t="inlineStr">
        <is>
          <t/>
        </is>
      </c>
      <c r="CE123" t="inlineStr">
        <is>
          <t>Máquina especialmente concebida para a produção de lâminas individuais.</t>
        </is>
      </c>
      <c r="CF123" s="2" t="inlineStr">
        <is>
          <t>echipament pentru plachete individuale</t>
        </is>
      </c>
      <c r="CG123" s="2" t="inlineStr">
        <is>
          <t>3</t>
        </is>
      </c>
      <c r="CH123" s="2" t="inlineStr">
        <is>
          <t/>
        </is>
      </c>
      <c r="CI123" t="inlineStr">
        <is>
          <t>echipament special conceput pentru producția sau prelucrarea plachetelor 
individuale, care poate utiliza tehnici de manipulare 
automată a plachetelor pentru a încărca o singură plachetă în 
echipamentul de prelucrare</t>
        </is>
      </c>
      <c r="CJ123" s="2" t="inlineStr">
        <is>
          <t>typ s jediným čipovým plátkom</t>
        </is>
      </c>
      <c r="CK123" s="2" t="inlineStr">
        <is>
          <t>3</t>
        </is>
      </c>
      <c r="CL123" s="2" t="inlineStr">
        <is>
          <t/>
        </is>
      </c>
      <c r="CM123" t="inlineStr">
        <is>
          <t>stroj osobitne navrhnutý na výrobné spracovanie jediných čipových &lt;a href="https://iate.europa.eu/entry/result/1556361/sk" target="_blank"&gt;plátkov&lt;/a&gt;</t>
        </is>
      </c>
      <c r="CN123" s="2" t="inlineStr">
        <is>
          <t>enorezni tip</t>
        </is>
      </c>
      <c r="CO123" s="2" t="inlineStr">
        <is>
          <t>3</t>
        </is>
      </c>
      <c r="CP123" s="2" t="inlineStr">
        <is>
          <t/>
        </is>
      </c>
      <c r="CQ123" t="inlineStr">
        <is>
          <t>stroj, posebej zasnovan za obdelavo posameznih &lt;a href="https://iate.europa.eu/entry/result/1556361/sl" target="_blank"&gt;rezin&lt;/a&gt;</t>
        </is>
      </c>
      <c r="CR123" s="2" t="inlineStr">
        <is>
          <t>för enkla wafers</t>
        </is>
      </c>
      <c r="CS123" s="2" t="inlineStr">
        <is>
          <t>3</t>
        </is>
      </c>
      <c r="CT123" s="2" t="inlineStr">
        <is>
          <t/>
        </is>
      </c>
      <c r="CU123" t="inlineStr">
        <is>
          <t>maskiner som är särskilt konstruerade för produktionsmässig bearbetning av enkla &lt;a href="https://iate.europa.eu/entry/result/1556361" target="_blank"&gt;wafers&lt;/a&gt;</t>
        </is>
      </c>
    </row>
    <row r="124">
      <c r="A124" s="1" t="str">
        <f>HYPERLINK("https://iate.europa.eu/entry/result/3623554/all", "3623554")</f>
        <v>3623554</v>
      </c>
      <c r="B124" t="inlineStr">
        <is>
          <t>EDUCATION AND COMMUNICATIONS</t>
        </is>
      </c>
      <c r="C124" t="inlineStr">
        <is>
          <t>EDUCATION AND COMMUNICATIONS|communications;EDUCATION AND COMMUNICATIONS|information technology and data processing</t>
        </is>
      </c>
      <c r="D124" t="inlineStr">
        <is>
          <t/>
        </is>
      </c>
      <c r="E124" t="inlineStr">
        <is>
          <t/>
        </is>
      </c>
      <c r="F124" t="inlineStr">
        <is>
          <t/>
        </is>
      </c>
      <c r="G124" t="inlineStr">
        <is>
          <t/>
        </is>
      </c>
      <c r="H124" s="2" t="inlineStr">
        <is>
          <t>organický obsah</t>
        </is>
      </c>
      <c r="I124" s="2" t="inlineStr">
        <is>
          <t>3</t>
        </is>
      </c>
      <c r="J124" s="2" t="inlineStr">
        <is>
          <t/>
        </is>
      </c>
      <c r="K124" t="inlineStr">
        <is>
          <t>bezplatný obsah, který uživatelé sdílejí mezi sebou navzájem, aniž za 
něj platí</t>
        </is>
      </c>
      <c r="L124" s="2" t="inlineStr">
        <is>
          <t>organisk indhold</t>
        </is>
      </c>
      <c r="M124" s="2" t="inlineStr">
        <is>
          <t>3</t>
        </is>
      </c>
      <c r="N124" s="2" t="inlineStr">
        <is>
          <t/>
        </is>
      </c>
      <c r="O124" t="inlineStr">
        <is>
          <t>gratis
indhold, som brugerne deler med hinanden uden at betale for det</t>
        </is>
      </c>
      <c r="P124" s="2" t="inlineStr">
        <is>
          <t>organische Inhalte</t>
        </is>
      </c>
      <c r="Q124" s="2" t="inlineStr">
        <is>
          <t>3</t>
        </is>
      </c>
      <c r="R124" s="2" t="inlineStr">
        <is>
          <t/>
        </is>
      </c>
      <c r="S124" t="inlineStr">
        <is>
          <t>kostenlose Inhalte, die Nutzer miteinander teilen, ohne dafür zu bezahlen</t>
        </is>
      </c>
      <c r="T124" s="2" t="inlineStr">
        <is>
          <t>οργανικό περιεχόμενο</t>
        </is>
      </c>
      <c r="U124" s="2" t="inlineStr">
        <is>
          <t>3</t>
        </is>
      </c>
      <c r="V124" s="2" t="inlineStr">
        <is>
          <t/>
        </is>
      </c>
      <c r="W124" t="inlineStr">
        <is>
          <t>δωρεάν περιεχόμενο που μοιράζονται οι χρήστες μεταξύ τους χωρίς να το πληρώνουν</t>
        </is>
      </c>
      <c r="X124" s="2" t="inlineStr">
        <is>
          <t>organic content</t>
        </is>
      </c>
      <c r="Y124" s="2" t="inlineStr">
        <is>
          <t>3</t>
        </is>
      </c>
      <c r="Z124" s="2" t="inlineStr">
        <is>
          <t/>
        </is>
      </c>
      <c r="AA124" t="inlineStr">
        <is>
          <t>free content that users share with each other without paying for it</t>
        </is>
      </c>
      <c r="AB124" s="2" t="inlineStr">
        <is>
          <t>contenido orgánico</t>
        </is>
      </c>
      <c r="AC124" s="2" t="inlineStr">
        <is>
          <t>3</t>
        </is>
      </c>
      <c r="AD124" s="2" t="inlineStr">
        <is>
          <t/>
        </is>
      </c>
      <c r="AE124" t="inlineStr">
        <is>
          <t>Contenido gratuito que los usuarios comparten 
mutuamente sin pagar por él.</t>
        </is>
      </c>
      <c r="AF124" s="2" t="inlineStr">
        <is>
          <t>orgaaniline sisu</t>
        </is>
      </c>
      <c r="AG124" s="2" t="inlineStr">
        <is>
          <t>3</t>
        </is>
      </c>
      <c r="AH124" s="2" t="inlineStr">
        <is>
          <t/>
        </is>
      </c>
      <c r="AI124" t="inlineStr">
        <is>
          <t>tasuta sisu, mida kasutajad jagavad omavahel ilma selle eest maksmata</t>
        </is>
      </c>
      <c r="AJ124" s="2" t="inlineStr">
        <is>
          <t>orgaaninen sisältö</t>
        </is>
      </c>
      <c r="AK124" s="2" t="inlineStr">
        <is>
          <t>3</t>
        </is>
      </c>
      <c r="AL124" s="2" t="inlineStr">
        <is>
          <t/>
        </is>
      </c>
      <c r="AM124" t="inlineStr">
        <is>
          <t>ilmainen sisältö, jota käyttäjät jakavat keskenään maksamatta siitä</t>
        </is>
      </c>
      <c r="AN124" s="2" t="inlineStr">
        <is>
          <t>contenu organique</t>
        </is>
      </c>
      <c r="AO124" s="2" t="inlineStr">
        <is>
          <t>3</t>
        </is>
      </c>
      <c r="AP124" s="2" t="inlineStr">
        <is>
          <t/>
        </is>
      </c>
      <c r="AQ124" t="inlineStr">
        <is>
          <t>contenu
gratuit que les utilisateurs partagent entre eux sans payer</t>
        </is>
      </c>
      <c r="AR124" t="inlineStr">
        <is>
          <t/>
        </is>
      </c>
      <c r="AS124" t="inlineStr">
        <is>
          <t/>
        </is>
      </c>
      <c r="AT124" t="inlineStr">
        <is>
          <t/>
        </is>
      </c>
      <c r="AU124" t="inlineStr">
        <is>
          <t/>
        </is>
      </c>
      <c r="AV124" s="2" t="inlineStr">
        <is>
          <t>organski sadržaj</t>
        </is>
      </c>
      <c r="AW124" s="2" t="inlineStr">
        <is>
          <t>3</t>
        </is>
      </c>
      <c r="AX124" s="2" t="inlineStr">
        <is>
          <t/>
        </is>
      </c>
      <c r="AY124" t="inlineStr">
        <is>
          <t>besplatan sadržaj koji korisnici međusobno dijele bez plaćanja naknade</t>
        </is>
      </c>
      <c r="AZ124" s="2" t="inlineStr">
        <is>
          <t>organikus tartalom</t>
        </is>
      </c>
      <c r="BA124" s="2" t="inlineStr">
        <is>
          <t>4</t>
        </is>
      </c>
      <c r="BB124" s="2" t="inlineStr">
        <is>
          <t/>
        </is>
      </c>
      <c r="BC124" t="inlineStr">
        <is>
          <t>olyan ingyenes tartalom, amelyet a felhasználók díjfizetés nélkül 
osztanak meg egymással. Ide tartoznak azok a helyzetek is, amikor a 
felhasználók szponzorált tartalmakat osztanak meg egymással, amelyek 
azután organikus tartalommá válnak</t>
        </is>
      </c>
      <c r="BD124" s="2" t="inlineStr">
        <is>
          <t>contenuti organici</t>
        </is>
      </c>
      <c r="BE124" s="2" t="inlineStr">
        <is>
          <t>3</t>
        </is>
      </c>
      <c r="BF124" s="2" t="inlineStr">
        <is>
          <t/>
        </is>
      </c>
      <c r="BG124" t="inlineStr">
        <is>
          <t>contenuti
gratuiti che gli utenti condividono tra loro senza pagarne i relativi costi</t>
        </is>
      </c>
      <c r="BH124" s="2" t="inlineStr">
        <is>
          <t>organiškas turinys</t>
        </is>
      </c>
      <c r="BI124" s="2" t="inlineStr">
        <is>
          <t>3</t>
        </is>
      </c>
      <c r="BJ124" s="2" t="inlineStr">
        <is>
          <t/>
        </is>
      </c>
      <c r="BK124" t="inlineStr">
        <is>
          <t>nemokamas turinys, kuriuo naudotojai dalijasi vieni su kitais už jį nemokėdami</t>
        </is>
      </c>
      <c r="BL124" s="2" t="inlineStr">
        <is>
          <t>dabiski atrodams saturs</t>
        </is>
      </c>
      <c r="BM124" s="2" t="inlineStr">
        <is>
          <t>3</t>
        </is>
      </c>
      <c r="BN124" s="2" t="inlineStr">
        <is>
          <t/>
        </is>
      </c>
      <c r="BO124" t="inlineStr">
        <is>
          <t/>
        </is>
      </c>
      <c r="BP124" s="2" t="inlineStr">
        <is>
          <t>kontenut organiku</t>
        </is>
      </c>
      <c r="BQ124" s="2" t="inlineStr">
        <is>
          <t>3</t>
        </is>
      </c>
      <c r="BR124" s="2" t="inlineStr">
        <is>
          <t/>
        </is>
      </c>
      <c r="BS124" t="inlineStr">
        <is>
          <t>kontenut b'xejn li l-utenti jaqsmu ma’ xulxin mingħajr ma jħallsu għalih</t>
        </is>
      </c>
      <c r="BT124" s="2" t="inlineStr">
        <is>
          <t>organische inhoud</t>
        </is>
      </c>
      <c r="BU124" s="2" t="inlineStr">
        <is>
          <t>3</t>
        </is>
      </c>
      <c r="BV124" s="2" t="inlineStr">
        <is>
          <t/>
        </is>
      </c>
      <c r="BW124" t="inlineStr">
        <is>
          <t>"gratis inhoud die gebruikers delen zonder daarvoor te betalen"</t>
        </is>
      </c>
      <c r="BX124" s="2" t="inlineStr">
        <is>
          <t>treści organiczne</t>
        </is>
      </c>
      <c r="BY124" s="2" t="inlineStr">
        <is>
          <t>3</t>
        </is>
      </c>
      <c r="BZ124" s="2" t="inlineStr">
        <is>
          <t/>
        </is>
      </c>
      <c r="CA124" t="inlineStr">
        <is>
          <t>treści bezpłatne, którymi użytkownicy dzielą się między sobą, nie płacąc za nie</t>
        </is>
      </c>
      <c r="CB124" s="2" t="inlineStr">
        <is>
          <t>conteúdo orgânico</t>
        </is>
      </c>
      <c r="CC124" s="2" t="inlineStr">
        <is>
          <t>3</t>
        </is>
      </c>
      <c r="CD124" s="2" t="inlineStr">
        <is>
          <t/>
        </is>
      </c>
      <c r="CE124" t="inlineStr">
        <is>
          <t>Conteúdo gratuito que os utilizadores partilham entre si sem pagar.</t>
        </is>
      </c>
      <c r="CF124" s="2" t="inlineStr">
        <is>
          <t>conținut organic</t>
        </is>
      </c>
      <c r="CG124" s="2" t="inlineStr">
        <is>
          <t>3</t>
        </is>
      </c>
      <c r="CH124" s="2" t="inlineStr">
        <is>
          <t/>
        </is>
      </c>
      <c r="CI124" t="inlineStr">
        <is>
          <t>conținut gratuit pe care utilizatorii îl partajează între ei fără a 
plăti pentru acesta</t>
        </is>
      </c>
      <c r="CJ124" s="2" t="inlineStr">
        <is>
          <t>organický obsah</t>
        </is>
      </c>
      <c r="CK124" s="2" t="inlineStr">
        <is>
          <t>3</t>
        </is>
      </c>
      <c r="CL124" s="2" t="inlineStr">
        <is>
          <t/>
        </is>
      </c>
      <c r="CM124" t="inlineStr">
        <is>
          <t>bezplatný obsah, ktorí
používatelia navzájom zdieľajú bez toho, aby zaň platili</t>
        </is>
      </c>
      <c r="CN124" s="2" t="inlineStr">
        <is>
          <t>organska vsebina</t>
        </is>
      </c>
      <c r="CO124" s="2" t="inlineStr">
        <is>
          <t>3</t>
        </is>
      </c>
      <c r="CP124" s="2" t="inlineStr">
        <is>
          <t/>
        </is>
      </c>
      <c r="CQ124" t="inlineStr">
        <is>
          <t>brezplačna vsebina, ki jo uporabniki brezplačno delijo med seboj</t>
        </is>
      </c>
      <c r="CR124" s="2" t="inlineStr">
        <is>
          <t>organiskt innehåll</t>
        </is>
      </c>
      <c r="CS124" s="2" t="inlineStr">
        <is>
          <t>3</t>
        </is>
      </c>
      <c r="CT124" s="2" t="inlineStr">
        <is>
          <t/>
        </is>
      </c>
      <c r="CU124" t="inlineStr">
        <is>
          <t>fritt innehåll som användarna delar med varandra utan att betala för det</t>
        </is>
      </c>
    </row>
    <row r="125">
      <c r="A125" s="1" t="str">
        <f>HYPERLINK("https://iate.europa.eu/entry/result/1368541/all", "1368541")</f>
        <v>1368541</v>
      </c>
      <c r="B125" t="inlineStr">
        <is>
          <t>TRANSPORT;PRODUCTION, TECHNOLOGY AND RESEARCH</t>
        </is>
      </c>
      <c r="C125" t="inlineStr">
        <is>
          <t>TRANSPORT|land transport;PRODUCTION, TECHNOLOGY AND RESEARCH|technology and technical regulations|technology</t>
        </is>
      </c>
      <c r="D125" s="2" t="inlineStr">
        <is>
          <t>тон/километър</t>
        </is>
      </c>
      <c r="E125" s="2" t="inlineStr">
        <is>
          <t>3</t>
        </is>
      </c>
      <c r="F125" s="2" t="inlineStr">
        <is>
          <t/>
        </is>
      </c>
      <c r="G125" t="inlineStr">
        <is>
          <t>транспортирането на тон товар или неговия обемен еквивалент на разстояние от един километър</t>
        </is>
      </c>
      <c r="H125" s="2" t="inlineStr">
        <is>
          <t>tkm|
tunokilometr</t>
        </is>
      </c>
      <c r="I125" s="2" t="inlineStr">
        <is>
          <t>3|
3</t>
        </is>
      </c>
      <c r="J125" s="2" t="inlineStr">
        <is>
          <t xml:space="preserve">|
</t>
        </is>
      </c>
      <c r="K125" t="inlineStr">
        <is>
          <t>Jednotka, která představuje přepravu jedné tuny nákladu v nákladní dopravě na vzdálenost jednoho kilometru.</t>
        </is>
      </c>
      <c r="L125" s="2" t="inlineStr">
        <is>
          <t>tonkm|
tonkilometer|
TKM</t>
        </is>
      </c>
      <c r="M125" s="2" t="inlineStr">
        <is>
          <t>3|
3|
3</t>
        </is>
      </c>
      <c r="N125" s="2" t="inlineStr">
        <is>
          <t xml:space="preserve">|
|
</t>
        </is>
      </c>
      <c r="O125" t="inlineStr">
        <is>
          <t>enhed, der angiver varemængden målt i ton ganget med den afstand målt i km, over hvilken varemængden transporteres (også betegnet som transportarbejde)</t>
        </is>
      </c>
      <c r="P125" s="2" t="inlineStr">
        <is>
          <t>tkm|
Tonnenkilometer</t>
        </is>
      </c>
      <c r="Q125" s="2" t="inlineStr">
        <is>
          <t>3|
3</t>
        </is>
      </c>
      <c r="R125" s="2" t="inlineStr">
        <is>
          <t xml:space="preserve">|
</t>
        </is>
      </c>
      <c r="S125" t="inlineStr">
        <is>
          <t>Maßeinheit für den Güterverkehr, die für die Beförderung einer Tonne Güter (einschließlich Verpackung und Eigengewicht intermodaler Ladeeinheiten) durch einen bestimmten Verkehrsträger (Straße, Schiene, Luft, See, Binnenschifffahrt, Rohrleitungen usw.) über eine Entfernung von einem Kilometer steht</t>
        </is>
      </c>
      <c r="T125" s="2" t="inlineStr">
        <is>
          <t>τονοχιλιόμετρο|
χιλιομετρικός τόνος</t>
        </is>
      </c>
      <c r="U125" s="2" t="inlineStr">
        <is>
          <t>3|
3</t>
        </is>
      </c>
      <c r="V125" s="2" t="inlineStr">
        <is>
          <t xml:space="preserve">|
</t>
        </is>
      </c>
      <c r="W125" t="inlineStr">
        <is>
          <t/>
        </is>
      </c>
      <c r="X125" s="2" t="inlineStr">
        <is>
          <t>tonne kilometer, tonne-km|
tkm|
tonne-kilometre</t>
        </is>
      </c>
      <c r="Y125" s="2" t="inlineStr">
        <is>
          <t>1|
3|
3</t>
        </is>
      </c>
      <c r="Z125" s="2" t="inlineStr">
        <is>
          <t xml:space="preserve">|
|
</t>
        </is>
      </c>
      <c r="AA125" t="inlineStr">
        <is>
          <t>unit of measure of freight transport which represents the transport of one tonne of goods (including packaging and tare weights of intermodal transport units) by a given transport mode (road, rail, air, sea, inland waterways, pipeline etc.) over a distance of one kilometre</t>
        </is>
      </c>
      <c r="AB125" s="2" t="inlineStr">
        <is>
          <t>tonelada-kilómetro|
tonelada-km</t>
        </is>
      </c>
      <c r="AC125" s="2" t="inlineStr">
        <is>
          <t>3|
3</t>
        </is>
      </c>
      <c r="AD125" s="2" t="inlineStr">
        <is>
          <t xml:space="preserve">|
</t>
        </is>
      </c>
      <c r="AE125" t="inlineStr">
        <is>
          <t>Unidad de medida que se calcula para cada operación de transporte multiplicando las toneladas transportadas por el número de kilómetros recorridos.</t>
        </is>
      </c>
      <c r="AF125" s="2" t="inlineStr">
        <is>
          <t>tonnkilomeeter</t>
        </is>
      </c>
      <c r="AG125" s="2" t="inlineStr">
        <is>
          <t>3</t>
        </is>
      </c>
      <c r="AH125" s="2" t="inlineStr">
        <is>
          <t/>
        </is>
      </c>
      <c r="AI125" t="inlineStr">
        <is>
          <t>ühe tonni kauba vedamine ühe kilomeetri kaugusele; tonnkilomeetrites mõõdetakse veosekäivet, mis on kaubaveol tehtud töö maht</t>
        </is>
      </c>
      <c r="AJ125" s="2" t="inlineStr">
        <is>
          <t>tonnikilometri|
tonnia/kilometri</t>
        </is>
      </c>
      <c r="AK125" s="2" t="inlineStr">
        <is>
          <t>3|
2</t>
        </is>
      </c>
      <c r="AL125" s="2" t="inlineStr">
        <is>
          <t xml:space="preserve">|
</t>
        </is>
      </c>
      <c r="AM125" t="inlineStr">
        <is>
          <t>"tavaratonnin kilometrin pituinen kuljetusmatka"</t>
        </is>
      </c>
      <c r="AN125" s="2" t="inlineStr">
        <is>
          <t>tkm|
t-km|
tonne-kilomètre</t>
        </is>
      </c>
      <c r="AO125" s="2" t="inlineStr">
        <is>
          <t>3|
3|
3</t>
        </is>
      </c>
      <c r="AP125" s="2" t="inlineStr">
        <is>
          <t xml:space="preserve">|
|
</t>
        </is>
      </c>
      <c r="AQ125" t="inlineStr">
        <is>
          <t>unité de mesure correspondant au transport d'une tonne de marchandises (y compris le conditionnement et la tare des unités de transport intermodal) par un moyen de transport (route, rail, air, mer, voies navigables intérieures, gazoduc/oléoduc, etc.) sur une distance d'un kilomètre</t>
        </is>
      </c>
      <c r="AR125" s="2" t="inlineStr">
        <is>
          <t>tkm|
tona-ciliméadar</t>
        </is>
      </c>
      <c r="AS125" s="2" t="inlineStr">
        <is>
          <t>3|
3</t>
        </is>
      </c>
      <c r="AT125" s="2" t="inlineStr">
        <is>
          <t xml:space="preserve">|
</t>
        </is>
      </c>
      <c r="AU125" t="inlineStr">
        <is>
          <t/>
        </is>
      </c>
      <c r="AV125" t="inlineStr">
        <is>
          <t/>
        </is>
      </c>
      <c r="AW125" t="inlineStr">
        <is>
          <t/>
        </is>
      </c>
      <c r="AX125" t="inlineStr">
        <is>
          <t/>
        </is>
      </c>
      <c r="AY125" t="inlineStr">
        <is>
          <t/>
        </is>
      </c>
      <c r="AZ125" t="inlineStr">
        <is>
          <t/>
        </is>
      </c>
      <c r="BA125" t="inlineStr">
        <is>
          <t/>
        </is>
      </c>
      <c r="BB125" t="inlineStr">
        <is>
          <t/>
        </is>
      </c>
      <c r="BC125" t="inlineStr">
        <is>
          <t/>
        </is>
      </c>
      <c r="BD125" s="2" t="inlineStr">
        <is>
          <t>t-km|
tonnellata-chilometro</t>
        </is>
      </c>
      <c r="BE125" s="2" t="inlineStr">
        <is>
          <t>3|
3</t>
        </is>
      </c>
      <c r="BF125" s="2" t="inlineStr">
        <is>
          <t xml:space="preserve">|
</t>
        </is>
      </c>
      <c r="BG125" t="inlineStr">
        <is>
          <t>unità di misura del
trasporto merci corrispondente a una generica tonnellata di merce tonnellata di
merce movimentata per un percorso di un chilometro in qualsiasi modalità (stradale,
ferroviaria, marittima, aerea)</t>
        </is>
      </c>
      <c r="BH125" s="2" t="inlineStr">
        <is>
          <t>tonkilometris</t>
        </is>
      </c>
      <c r="BI125" s="2" t="inlineStr">
        <is>
          <t>3</t>
        </is>
      </c>
      <c r="BJ125" s="2" t="inlineStr">
        <is>
          <t/>
        </is>
      </c>
      <c r="BK125" t="inlineStr">
        <is>
          <t>krovinių vežimo matavimo vienetas, lygus vienos tonos krovinio vežimui vieno kilometro atstumu</t>
        </is>
      </c>
      <c r="BL125" s="2" t="inlineStr">
        <is>
          <t>tonnkilometrs</t>
        </is>
      </c>
      <c r="BM125" s="2" t="inlineStr">
        <is>
          <t>3</t>
        </is>
      </c>
      <c r="BN125" s="2" t="inlineStr">
        <is>
          <t/>
        </is>
      </c>
      <c r="BO125" t="inlineStr">
        <is>
          <t>transporta darba mērvienība: pārvadāto kravas tonnu un pārvadājuma attāluma, km, reizinājums</t>
        </is>
      </c>
      <c r="BP125" s="2" t="inlineStr">
        <is>
          <t>tunnellata-kilometru</t>
        </is>
      </c>
      <c r="BQ125" s="2" t="inlineStr">
        <is>
          <t>3</t>
        </is>
      </c>
      <c r="BR125" s="2" t="inlineStr">
        <is>
          <t/>
        </is>
      </c>
      <c r="BS125" t="inlineStr">
        <is>
          <t>tunnellata ta’ tagħbija utli li tkun inġarret distanza ta’ kilometru</t>
        </is>
      </c>
      <c r="BT125" s="2" t="inlineStr">
        <is>
          <t>ton-km|
t/km|
tonkilometer|
tkm</t>
        </is>
      </c>
      <c r="BU125" s="2" t="inlineStr">
        <is>
          <t>3|
1|
3|
3</t>
        </is>
      </c>
      <c r="BV125" s="2" t="inlineStr">
        <is>
          <t xml:space="preserve">|
|
|
</t>
        </is>
      </c>
      <c r="BW125" t="inlineStr">
        <is>
          <t>het vervoer van één ton lading of het volumetrisch equivalent daarvan over een afstand van één kilometer</t>
        </is>
      </c>
      <c r="BX125" s="2" t="inlineStr">
        <is>
          <t>tonokilometr|
tkm</t>
        </is>
      </c>
      <c r="BY125" s="2" t="inlineStr">
        <is>
          <t>3|
3</t>
        </is>
      </c>
      <c r="BZ125" s="2" t="inlineStr">
        <is>
          <t xml:space="preserve">|
</t>
        </is>
      </c>
      <c r="CA125" t="inlineStr">
        <is>
          <t>&lt;div&gt;&lt;div&gt;&lt;div&gt;&lt;div&gt;&lt;div&gt;&lt;div&gt;&lt;div&gt;jednostka obliczeniowa pracy potrzebnej do przetransportowania 1 t ładunków na odległość 1 km; stanowi podstawę obliczania kosztów przewozu.&lt;/div&gt;&lt;/div&gt;&lt;/div&gt;&lt;/div&gt;&lt;/div&gt;&lt;/div&gt;&lt;/div&gt;</t>
        </is>
      </c>
      <c r="CB125" s="2" t="inlineStr">
        <is>
          <t>tonelada-quilómetro|
tkm|
TK|
tonelada-km</t>
        </is>
      </c>
      <c r="CC125" s="2" t="inlineStr">
        <is>
          <t>3|
3|
3|
3</t>
        </is>
      </c>
      <c r="CD125" s="2" t="inlineStr">
        <is>
          <t xml:space="preserve">|
|
|
</t>
        </is>
      </c>
      <c r="CE125" t="inlineStr">
        <is>
          <t>Unidade de medida de transporte, equivalente ao transporte de uma tonelada à distância de um quilómetro.</t>
        </is>
      </c>
      <c r="CF125" s="2" t="inlineStr">
        <is>
          <t>tkm|
tonă-kilometru</t>
        </is>
      </c>
      <c r="CG125" s="2" t="inlineStr">
        <is>
          <t>3|
3</t>
        </is>
      </c>
      <c r="CH125" s="2" t="inlineStr">
        <is>
          <t xml:space="preserve">|
</t>
        </is>
      </c>
      <c r="CI125" t="inlineStr">
        <is>
          <t>unitate de măsură care reprezintă transportul unei tone de mărfuri pe distanța de un kilometru, indiferent de modul de transport utilizate (rutier, feroviar, aerian, maritim, al căilor navigabile interioare etc.)</t>
        </is>
      </c>
      <c r="CJ125" t="inlineStr">
        <is>
          <t/>
        </is>
      </c>
      <c r="CK125" t="inlineStr">
        <is>
          <t/>
        </is>
      </c>
      <c r="CL125" t="inlineStr">
        <is>
          <t/>
        </is>
      </c>
      <c r="CM125" t="inlineStr">
        <is>
          <t/>
        </is>
      </c>
      <c r="CN125" s="2" t="inlineStr">
        <is>
          <t>tonski kilometer|
tkm</t>
        </is>
      </c>
      <c r="CO125" s="2" t="inlineStr">
        <is>
          <t>3|
3</t>
        </is>
      </c>
      <c r="CP125" s="2" t="inlineStr">
        <is>
          <t xml:space="preserve">|
</t>
        </is>
      </c>
      <c r="CQ125" t="inlineStr">
        <is>
          <t>mera za transportni učinek vozil za prevoz tovora; to je zmnožek mase prepeljanega tovora (v tonah) in prevoženih kilometrov</t>
        </is>
      </c>
      <c r="CR125" s="2" t="inlineStr">
        <is>
          <t>tonkilometer|
tkm</t>
        </is>
      </c>
      <c r="CS125" s="2" t="inlineStr">
        <is>
          <t>3|
3</t>
        </is>
      </c>
      <c r="CT125" s="2" t="inlineStr">
        <is>
          <t xml:space="preserve">|
</t>
        </is>
      </c>
      <c r="CU125" t="inlineStr">
        <is>
          <t>måttenhet för transportprestation: lastvikt multiplicerat med vägsträcka</t>
        </is>
      </c>
    </row>
    <row r="126">
      <c r="A126" s="1" t="str">
        <f>HYPERLINK("https://iate.europa.eu/entry/result/3627764/all", "3627764")</f>
        <v>3627764</v>
      </c>
      <c r="B126" t="inlineStr">
        <is>
          <t>TRADE</t>
        </is>
      </c>
      <c r="C126" t="inlineStr">
        <is>
          <t>TRADE|marketing|commercial transaction|sale|distance selling|electronic commerce</t>
        </is>
      </c>
      <c r="D126" t="inlineStr">
        <is>
          <t/>
        </is>
      </c>
      <c r="E126" t="inlineStr">
        <is>
          <t/>
        </is>
      </c>
      <c r="F126" t="inlineStr">
        <is>
          <t/>
        </is>
      </c>
      <c r="G126" t="inlineStr">
        <is>
          <t/>
        </is>
      </c>
      <c r="H126" t="inlineStr">
        <is>
          <t/>
        </is>
      </c>
      <c r="I126" t="inlineStr">
        <is>
          <t/>
        </is>
      </c>
      <c r="J126" t="inlineStr">
        <is>
          <t/>
        </is>
      </c>
      <c r="K126" t="inlineStr">
        <is>
          <t/>
        </is>
      </c>
      <c r="L126" t="inlineStr">
        <is>
          <t/>
        </is>
      </c>
      <c r="M126" t="inlineStr">
        <is>
          <t/>
        </is>
      </c>
      <c r="N126" t="inlineStr">
        <is>
          <t/>
        </is>
      </c>
      <c r="O126" t="inlineStr">
        <is>
          <t/>
        </is>
      </c>
      <c r="P126" t="inlineStr">
        <is>
          <t/>
        </is>
      </c>
      <c r="Q126" t="inlineStr">
        <is>
          <t/>
        </is>
      </c>
      <c r="R126" t="inlineStr">
        <is>
          <t/>
        </is>
      </c>
      <c r="S126" t="inlineStr">
        <is>
          <t/>
        </is>
      </c>
      <c r="T126" t="inlineStr">
        <is>
          <t/>
        </is>
      </c>
      <c r="U126" t="inlineStr">
        <is>
          <t/>
        </is>
      </c>
      <c r="V126" t="inlineStr">
        <is>
          <t/>
        </is>
      </c>
      <c r="W126" t="inlineStr">
        <is>
          <t/>
        </is>
      </c>
      <c r="X126" s="2" t="inlineStr">
        <is>
          <t>online marketplace</t>
        </is>
      </c>
      <c r="Y126" s="2" t="inlineStr">
        <is>
          <t>3</t>
        </is>
      </c>
      <c r="Z126" s="2" t="inlineStr">
        <is>
          <t/>
        </is>
      </c>
      <c r="AA126" t="inlineStr">
        <is>
          <t>service provider, as defined in point (b) of Article 2 of Directive 2000/31/EC of the European Parliament and of the Council of 8 June 2000 on certain legal aspects of information society services, in particular electronic commerce, in the Internal Market (‘Directive on electronic commerce’), which allows consumers and traders to conclude online sales and service contracts on the online marketplace’s website</t>
        </is>
      </c>
      <c r="AB126" t="inlineStr">
        <is>
          <t/>
        </is>
      </c>
      <c r="AC126" t="inlineStr">
        <is>
          <t/>
        </is>
      </c>
      <c r="AD126" t="inlineStr">
        <is>
          <t/>
        </is>
      </c>
      <c r="AE126" t="inlineStr">
        <is>
          <t/>
        </is>
      </c>
      <c r="AF126" t="inlineStr">
        <is>
          <t/>
        </is>
      </c>
      <c r="AG126" t="inlineStr">
        <is>
          <t/>
        </is>
      </c>
      <c r="AH126" t="inlineStr">
        <is>
          <t/>
        </is>
      </c>
      <c r="AI126" t="inlineStr">
        <is>
          <t/>
        </is>
      </c>
      <c r="AJ126" t="inlineStr">
        <is>
          <t/>
        </is>
      </c>
      <c r="AK126" t="inlineStr">
        <is>
          <t/>
        </is>
      </c>
      <c r="AL126" t="inlineStr">
        <is>
          <t/>
        </is>
      </c>
      <c r="AM126" t="inlineStr">
        <is>
          <t/>
        </is>
      </c>
      <c r="AN126" t="inlineStr">
        <is>
          <t/>
        </is>
      </c>
      <c r="AO126" t="inlineStr">
        <is>
          <t/>
        </is>
      </c>
      <c r="AP126" t="inlineStr">
        <is>
          <t/>
        </is>
      </c>
      <c r="AQ126" t="inlineStr">
        <is>
          <t/>
        </is>
      </c>
      <c r="AR126" t="inlineStr">
        <is>
          <t/>
        </is>
      </c>
      <c r="AS126" t="inlineStr">
        <is>
          <t/>
        </is>
      </c>
      <c r="AT126" t="inlineStr">
        <is>
          <t/>
        </is>
      </c>
      <c r="AU126" t="inlineStr">
        <is>
          <t/>
        </is>
      </c>
      <c r="AV126" s="2" t="inlineStr">
        <is>
          <t>internetska platforma za trgovanje|
online mjesto trgovanja</t>
        </is>
      </c>
      <c r="AW126" s="2" t="inlineStr">
        <is>
          <t>3|
3</t>
        </is>
      </c>
      <c r="AX126" s="2" t="inlineStr">
        <is>
          <t xml:space="preserve">|
</t>
        </is>
      </c>
      <c r="AY126" t="inlineStr">
        <is>
          <t/>
        </is>
      </c>
      <c r="AZ126" t="inlineStr">
        <is>
          <t/>
        </is>
      </c>
      <c r="BA126" t="inlineStr">
        <is>
          <t/>
        </is>
      </c>
      <c r="BB126" t="inlineStr">
        <is>
          <t/>
        </is>
      </c>
      <c r="BC126" t="inlineStr">
        <is>
          <t/>
        </is>
      </c>
      <c r="BD126" s="2" t="inlineStr">
        <is>
          <t>mercato online</t>
        </is>
      </c>
      <c r="BE126" s="2" t="inlineStr">
        <is>
          <t>3</t>
        </is>
      </c>
      <c r="BF126" s="2" t="inlineStr">
        <is>
          <t/>
        </is>
      </c>
      <c r="BG126" t="inlineStr">
        <is>
          <t>prestatore di servizi, quale definito nella direttiva sul commercio elettronico, che consente a consumatori e
professionisti di concludere contratti di vendita o di servizi online sul sito
web del mercato online</t>
        </is>
      </c>
      <c r="BH126" s="2" t="inlineStr">
        <is>
          <t>elektroninė prekyvietė</t>
        </is>
      </c>
      <c r="BI126" s="2" t="inlineStr">
        <is>
          <t>3</t>
        </is>
      </c>
      <c r="BJ126" s="2" t="inlineStr">
        <is>
          <t/>
        </is>
      </c>
      <c r="BK126" t="inlineStr">
        <is>
          <t/>
        </is>
      </c>
      <c r="BL126" t="inlineStr">
        <is>
          <t/>
        </is>
      </c>
      <c r="BM126" t="inlineStr">
        <is>
          <t/>
        </is>
      </c>
      <c r="BN126" t="inlineStr">
        <is>
          <t/>
        </is>
      </c>
      <c r="BO126" t="inlineStr">
        <is>
          <t/>
        </is>
      </c>
      <c r="BP126" t="inlineStr">
        <is>
          <t/>
        </is>
      </c>
      <c r="BQ126" t="inlineStr">
        <is>
          <t/>
        </is>
      </c>
      <c r="BR126" t="inlineStr">
        <is>
          <t/>
        </is>
      </c>
      <c r="BS126" t="inlineStr">
        <is>
          <t/>
        </is>
      </c>
      <c r="BT126" s="2" t="inlineStr">
        <is>
          <t>onlinemarktplaats</t>
        </is>
      </c>
      <c r="BU126" s="2" t="inlineStr">
        <is>
          <t>3</t>
        </is>
      </c>
      <c r="BV126" s="2" t="inlineStr">
        <is>
          <t/>
        </is>
      </c>
      <c r="BW126" t="inlineStr">
        <is>
          <t>dienstverlener
 die consumenten en ondernemers in staat stelt op de website van de
 onlinemarktplaats verkoop- en dienstenovereenkomsten te sluiten</t>
        </is>
      </c>
      <c r="BX126" t="inlineStr">
        <is>
          <t/>
        </is>
      </c>
      <c r="BY126" t="inlineStr">
        <is>
          <t/>
        </is>
      </c>
      <c r="BZ126" t="inlineStr">
        <is>
          <t/>
        </is>
      </c>
      <c r="CA126" t="inlineStr">
        <is>
          <t/>
        </is>
      </c>
      <c r="CB126" t="inlineStr">
        <is>
          <t/>
        </is>
      </c>
      <c r="CC126" t="inlineStr">
        <is>
          <t/>
        </is>
      </c>
      <c r="CD126" t="inlineStr">
        <is>
          <t/>
        </is>
      </c>
      <c r="CE126" t="inlineStr">
        <is>
          <t/>
        </is>
      </c>
      <c r="CF126" t="inlineStr">
        <is>
          <t/>
        </is>
      </c>
      <c r="CG126" t="inlineStr">
        <is>
          <t/>
        </is>
      </c>
      <c r="CH126" t="inlineStr">
        <is>
          <t/>
        </is>
      </c>
      <c r="CI126" t="inlineStr">
        <is>
          <t/>
        </is>
      </c>
      <c r="CJ126" t="inlineStr">
        <is>
          <t/>
        </is>
      </c>
      <c r="CK126" t="inlineStr">
        <is>
          <t/>
        </is>
      </c>
      <c r="CL126" t="inlineStr">
        <is>
          <t/>
        </is>
      </c>
      <c r="CM126" t="inlineStr">
        <is>
          <t/>
        </is>
      </c>
      <c r="CN126" s="2" t="inlineStr">
        <is>
          <t>spletna tržnica</t>
        </is>
      </c>
      <c r="CO126" s="2" t="inlineStr">
        <is>
          <t>3</t>
        </is>
      </c>
      <c r="CP126" s="2" t="inlineStr">
        <is>
          <t/>
        </is>
      </c>
      <c r="CQ126" t="inlineStr">
        <is>
          <t>ponudnik storitev, kakor je določen v točki (b) člena 2 Direktive 2000/31/ES o nekaterih pravnih vidikih storitev informacijske družbe, zlasti elektronskega poslovanja na notranjem trgu (Direktiva o elektronskem poslovanju), ki omogoča potrošnikom in trgovcem, da sklenejo pogodbe o spletni prodaji in spletnih storitvah na spletni strani spletnega trga</t>
        </is>
      </c>
      <c r="CR126" s="2" t="inlineStr">
        <is>
          <t>marknadsplats online</t>
        </is>
      </c>
      <c r="CS126" s="2" t="inlineStr">
        <is>
          <t>3</t>
        </is>
      </c>
      <c r="CT126" s="2" t="inlineStr">
        <is>
          <t/>
        </is>
      </c>
      <c r="CU126" t="inlineStr">
        <is>
          <t>tjänsteleverantör enligt definitionen i artikel 2 b i Europaparlamentets och rådets direktiv 2000/31/EG av den 8 juni 2000 om vissa rättsliga aspekter på informationssamhällets tjänster, särskilt elektronisk handel, på den inre marknaden (”Direktiv om elektronisk handel”) (11), som möjliggör för konsumenter och näringsidkare att ingå köpeavtal och tjänsteavtal på webbplatsen för en marknadsplats online</t>
        </is>
      </c>
    </row>
    <row r="127">
      <c r="A127" s="1" t="str">
        <f>HYPERLINK("https://iate.europa.eu/entry/result/1230537/all", "1230537")</f>
        <v>1230537</v>
      </c>
      <c r="B127" t="inlineStr">
        <is>
          <t>EDUCATION AND COMMUNICATIONS</t>
        </is>
      </c>
      <c r="C127" t="inlineStr">
        <is>
          <t>EDUCATION AND COMMUNICATIONS|communications</t>
        </is>
      </c>
      <c r="D127" t="inlineStr">
        <is>
          <t/>
        </is>
      </c>
      <c r="E127" t="inlineStr">
        <is>
          <t/>
        </is>
      </c>
      <c r="F127" t="inlineStr">
        <is>
          <t/>
        </is>
      </c>
      <c r="G127" t="inlineStr">
        <is>
          <t/>
        </is>
      </c>
      <c r="H127" s="2" t="inlineStr">
        <is>
          <t>SDH|
synchronní digitální hierarchie</t>
        </is>
      </c>
      <c r="I127" s="2" t="inlineStr">
        <is>
          <t>3|
3</t>
        </is>
      </c>
      <c r="J127" s="2" t="inlineStr">
        <is>
          <t xml:space="preserve">|
</t>
        </is>
      </c>
      <c r="K127" t="inlineStr">
        <is>
          <t>standard Mezinárodní telekomunikační unie (ITU) G.707 až G.709, který byl vytvořen ze standardu pro optickou komunikaci SONET</t>
        </is>
      </c>
      <c r="L127" s="2" t="inlineStr">
        <is>
          <t>synkront digitalt hierarki|
SDH</t>
        </is>
      </c>
      <c r="M127" s="2" t="inlineStr">
        <is>
          <t>3|
3</t>
        </is>
      </c>
      <c r="N127" s="2" t="inlineStr">
        <is>
          <t xml:space="preserve">|
</t>
        </is>
      </c>
      <c r="O127" t="inlineStr">
        <is>
          <t>digitalt hierarki, der giver mulighed for at styre, multiplekse og få adgang til forskellige former for digital trafik ved hjælp af et synkront transmissionsformat på forskellige typer medier</t>
        </is>
      </c>
      <c r="P127" s="2" t="inlineStr">
        <is>
          <t>SDH|
synchrone digitale Hierarchie</t>
        </is>
      </c>
      <c r="Q127" s="2" t="inlineStr">
        <is>
          <t>3|
3</t>
        </is>
      </c>
      <c r="R127" s="2" t="inlineStr">
        <is>
          <t xml:space="preserve">|
</t>
        </is>
      </c>
      <c r="S127" t="inlineStr">
        <is>
          <t>digitale Hierarchie mit der Fähigkeit, verschiedene Arten digitalen Verkehrs unter Verwendung synchroner Übertragungsverfahren über unterschiedliche Medien zu kontrollieren, zu multiplexen und anzusteuern</t>
        </is>
      </c>
      <c r="T127" s="2" t="inlineStr">
        <is>
          <t>σύγχρονη ψηφιακή ιεραρχία|
SDH</t>
        </is>
      </c>
      <c r="U127" s="2" t="inlineStr">
        <is>
          <t>3|
3</t>
        </is>
      </c>
      <c r="V127" s="2" t="inlineStr">
        <is>
          <t xml:space="preserve">|
</t>
        </is>
      </c>
      <c r="W127" t="inlineStr">
        <is>
          <t>ψηφιακή ιεραρχία που παρέχει τα μέσα για τη διαχείριση, την πολύπλεξη και πρόσβαση σε διάφορες μορφές ψηφιακής κυκλοφορίας με τη χρήση συγχρονισμένου μορφοτύπου μετάδοσης σε διάφορους τύπους μέσων</t>
        </is>
      </c>
      <c r="X127" s="2" t="inlineStr">
        <is>
          <t>SDH|
synchronous digital hierarchy</t>
        </is>
      </c>
      <c r="Y127" s="2" t="inlineStr">
        <is>
          <t>3|
3</t>
        </is>
      </c>
      <c r="Z127" s="2" t="inlineStr">
        <is>
          <t xml:space="preserve">|
</t>
        </is>
      </c>
      <c r="AA127" t="inlineStr">
        <is>
          <t>digital hierarchy providing a means to manage, multiplex, and access various forms of digital traffic using a synchronous transmission format on different types of media</t>
        </is>
      </c>
      <c r="AB127" s="2" t="inlineStr">
        <is>
          <t>JDS|
jerarquía digital síncrona|
SDH</t>
        </is>
      </c>
      <c r="AC127" s="2" t="inlineStr">
        <is>
          <t>3|
3|
3</t>
        </is>
      </c>
      <c r="AD127" s="2" t="inlineStr">
        <is>
          <t>|
|
admitted</t>
        </is>
      </c>
      <c r="AE127" t="inlineStr">
        <is>
          <t>Jerarquía digital que proporciona un medio para gestionar, utilizar en modo múltiplex y acceder a diversas formas de tráfico digital utilizando un formato de transmisión síncrono en varios tipos de medios.</t>
        </is>
      </c>
      <c r="AF127" s="2" t="inlineStr">
        <is>
          <t>sünkroon-andmehierarhia</t>
        </is>
      </c>
      <c r="AG127" s="2" t="inlineStr">
        <is>
          <t>3</t>
        </is>
      </c>
      <c r="AH127" s="2" t="inlineStr">
        <is>
          <t/>
        </is>
      </c>
      <c r="AI127" t="inlineStr">
        <is>
          <t>digitaalne hierarhia, mis võimaldab hallata ja multipleksida eri vormides digitaalset liiklust ning sellele juurde pääseda, kasutades sünkroonset edastusvormingut eri meediumitel</t>
        </is>
      </c>
      <c r="AJ127" s="2" t="inlineStr">
        <is>
          <t>SDH|
synkroninen digitaalihierarkia</t>
        </is>
      </c>
      <c r="AK127" s="2" t="inlineStr">
        <is>
          <t>2|
2</t>
        </is>
      </c>
      <c r="AL127" s="2" t="inlineStr">
        <is>
          <t xml:space="preserve">|
</t>
        </is>
      </c>
      <c r="AM127" t="inlineStr">
        <is>
          <t>digitaalinen hierarkia, jonka avulla voidaan hallita, multipleksoida ja käsitellä erilaisia digitaalisen liikenteen muotoja käyttämällä synkronista siirtomuotoa eri siirtoteissä</t>
        </is>
      </c>
      <c r="AN127" s="2" t="inlineStr">
        <is>
          <t>hiérarchie numérique synchrone</t>
        </is>
      </c>
      <c r="AO127" s="2" t="inlineStr">
        <is>
          <t>3</t>
        </is>
      </c>
      <c r="AP127" s="2" t="inlineStr">
        <is>
          <t/>
        </is>
      </c>
      <c r="AQ127" t="inlineStr">
        <is>
          <t/>
        </is>
      </c>
      <c r="AR127" t="inlineStr">
        <is>
          <t/>
        </is>
      </c>
      <c r="AS127" t="inlineStr">
        <is>
          <t/>
        </is>
      </c>
      <c r="AT127" t="inlineStr">
        <is>
          <t/>
        </is>
      </c>
      <c r="AU127" t="inlineStr">
        <is>
          <t/>
        </is>
      </c>
      <c r="AV127" s="2" t="inlineStr">
        <is>
          <t>sinkrona digitalna hijerarhija|
SDH</t>
        </is>
      </c>
      <c r="AW127" s="2" t="inlineStr">
        <is>
          <t>3|
3</t>
        </is>
      </c>
      <c r="AX127" s="2" t="inlineStr">
        <is>
          <t xml:space="preserve">|
</t>
        </is>
      </c>
      <c r="AY127" t="inlineStr">
        <is>
          <t>digitalna hijerarhija koja omogućuje upravljanje, multipleks i pristup različitim oblicima digitalnog prometa upotrebom sinkronog formata prijenosa na različitim vrstama medija.</t>
        </is>
      </c>
      <c r="AZ127" t="inlineStr">
        <is>
          <t/>
        </is>
      </c>
      <c r="BA127" t="inlineStr">
        <is>
          <t/>
        </is>
      </c>
      <c r="BB127" t="inlineStr">
        <is>
          <t/>
        </is>
      </c>
      <c r="BC127" t="inlineStr">
        <is>
          <t/>
        </is>
      </c>
      <c r="BD127" s="2" t="inlineStr">
        <is>
          <t>gerarchia numerica sincrona|
SDH</t>
        </is>
      </c>
      <c r="BE127" s="2" t="inlineStr">
        <is>
          <t>3|
3</t>
        </is>
      </c>
      <c r="BF127" s="2" t="inlineStr">
        <is>
          <t xml:space="preserve">|
</t>
        </is>
      </c>
      <c r="BG127" t="inlineStr">
        <is>
          <t>gerarchia numerica che assicura un mezzo per
gestire, multiplare ed accedere a varie forme di traffico numerico utilizzando una
struttura di trasmissione sincrona su differenti tipi di supporti</t>
        </is>
      </c>
      <c r="BH127" s="2" t="inlineStr">
        <is>
          <t>SHH|
sinchroninė skaitmeninė hierarchija</t>
        </is>
      </c>
      <c r="BI127" s="2" t="inlineStr">
        <is>
          <t>3|
3</t>
        </is>
      </c>
      <c r="BJ127" s="2" t="inlineStr">
        <is>
          <t xml:space="preserve">|
</t>
        </is>
      </c>
      <c r="BK127" t="inlineStr">
        <is>
          <t>skaitmeninė hierarchija, teikianti įvairių formų skaitmeninio srauto valdymo, tankinimo ir prieigos prie jo priemonių naudojant sinchroninio perdavimo formatą skirtingų rūšių laikmenose</t>
        </is>
      </c>
      <c r="BL127" s="2" t="inlineStr">
        <is>
          <t>&lt;i&gt;SDH&lt;/i&gt;|
sinhronā ciparhierarhija</t>
        </is>
      </c>
      <c r="BM127" s="2" t="inlineStr">
        <is>
          <t>3|
2</t>
        </is>
      </c>
      <c r="BN127" s="2" t="inlineStr">
        <is>
          <t xml:space="preserve">|
</t>
        </is>
      </c>
      <c r="BO127" t="inlineStr">
        <is>
          <t/>
        </is>
      </c>
      <c r="BP127" t="inlineStr">
        <is>
          <t/>
        </is>
      </c>
      <c r="BQ127" t="inlineStr">
        <is>
          <t/>
        </is>
      </c>
      <c r="BR127" t="inlineStr">
        <is>
          <t/>
        </is>
      </c>
      <c r="BS127" t="inlineStr">
        <is>
          <t/>
        </is>
      </c>
      <c r="BT127" s="2" t="inlineStr">
        <is>
          <t>synchrone digitale hiërarchie</t>
        </is>
      </c>
      <c r="BU127" s="2" t="inlineStr">
        <is>
          <t>3</t>
        </is>
      </c>
      <c r="BV127" s="2" t="inlineStr">
        <is>
          <t/>
        </is>
      </c>
      <c r="BW127" t="inlineStr">
        <is>
          <t/>
        </is>
      </c>
      <c r="BX127" s="2" t="inlineStr">
        <is>
          <t>SDH|
synchroniczna hierarchia cyfrowa</t>
        </is>
      </c>
      <c r="BY127" s="2" t="inlineStr">
        <is>
          <t>3|
3</t>
        </is>
      </c>
      <c r="BZ127" s="2" t="inlineStr">
        <is>
          <t xml:space="preserve">|
</t>
        </is>
      </c>
      <c r="CA127" t="inlineStr">
        <is>
          <t>hierarchia cyfrowa zapewniająca środki zarządzania, multipleksu i dostępu do różnych form ruchu cyfrowego przy wykorzystaniu formatu synchronicznej transmisji na różnych rodzajach nośników.</t>
        </is>
      </c>
      <c r="CB127" s="2" t="inlineStr">
        <is>
          <t>hierarquia digital síncrona</t>
        </is>
      </c>
      <c r="CC127" s="2" t="inlineStr">
        <is>
          <t>3</t>
        </is>
      </c>
      <c r="CD127" s="2" t="inlineStr">
        <is>
          <t/>
        </is>
      </c>
      <c r="CE127" t="inlineStr">
        <is>
          <t>Hierarquia digital que proporciona meios para gerir, multiplexar e aceder a diferentes formas de tráfego digital utilizando um formato de transmissão síncrona com diferentes tipos de suportes.</t>
        </is>
      </c>
      <c r="CF127" s="2" t="inlineStr">
        <is>
          <t>ierarhie digitală sincronă|
SDH</t>
        </is>
      </c>
      <c r="CG127" s="2" t="inlineStr">
        <is>
          <t>3|
3</t>
        </is>
      </c>
      <c r="CH127" s="2" t="inlineStr">
        <is>
          <t xml:space="preserve">|
</t>
        </is>
      </c>
      <c r="CI127" t="inlineStr">
        <is>
          <t/>
        </is>
      </c>
      <c r="CJ127" s="2" t="inlineStr">
        <is>
          <t>SDH|
synchrónna digitálna hierarchia</t>
        </is>
      </c>
      <c r="CK127" s="2" t="inlineStr">
        <is>
          <t>3|
3</t>
        </is>
      </c>
      <c r="CL127" s="2" t="inlineStr">
        <is>
          <t xml:space="preserve">|
</t>
        </is>
      </c>
      <c r="CM127" t="inlineStr">
        <is>
          <t>digitálna hierarchia, ktorá poskytuje prostriedky na riadenie a multiplexovanie rôznych foriem digitálnej prevádzky, ako aj prostriedky na prístup k nim, a to pomocou synchrónneho prenosového formátu na rôznych druhoch médií</t>
        </is>
      </c>
      <c r="CN127" s="2" t="inlineStr">
        <is>
          <t>sinhrona digitalna hierarhija</t>
        </is>
      </c>
      <c r="CO127" s="2" t="inlineStr">
        <is>
          <t>3</t>
        </is>
      </c>
      <c r="CP127" s="2" t="inlineStr">
        <is>
          <t/>
        </is>
      </c>
      <c r="CQ127" t="inlineStr">
        <is>
          <t>digitalna hierarhija, ki zagotavlja sredstva za upravljanje, multipleksiranje in dostop do različnih oblik digitalnega prometa z uporabo sinhronega formata prenosa na različnih vrstah medijev</t>
        </is>
      </c>
      <c r="CR127" s="2" t="inlineStr">
        <is>
          <t>synkron digital hierarki|
SDH</t>
        </is>
      </c>
      <c r="CS127" s="2" t="inlineStr">
        <is>
          <t>3|
3</t>
        </is>
      </c>
      <c r="CT127" s="2" t="inlineStr">
        <is>
          <t xml:space="preserve">|
</t>
        </is>
      </c>
      <c r="CU127" t="inlineStr">
        <is>
          <t/>
        </is>
      </c>
    </row>
    <row r="128">
      <c r="A128" s="1" t="str">
        <f>HYPERLINK("https://iate.europa.eu/entry/result/3626571/all", "3626571")</f>
        <v>3626571</v>
      </c>
      <c r="B128" t="inlineStr">
        <is>
          <t>EDUCATION AND COMMUNICATIONS;TRADE</t>
        </is>
      </c>
      <c r="C128" t="inlineStr">
        <is>
          <t>EDUCATION AND COMMUNICATIONS|communications|communications industry|information technology;TRADE|marketing|marketing|advertising</t>
        </is>
      </c>
      <c r="D128" s="2" t="inlineStr">
        <is>
          <t>рекламна борса</t>
        </is>
      </c>
      <c r="E128" s="2" t="inlineStr">
        <is>
          <t>3</t>
        </is>
      </c>
      <c r="F128" s="2" t="inlineStr">
        <is>
          <t/>
        </is>
      </c>
      <c r="G128" t="inlineStr">
        <is>
          <t/>
        </is>
      </c>
      <c r="H128" s="2" t="inlineStr">
        <is>
          <t>reklamní burza</t>
        </is>
      </c>
      <c r="I128" s="2" t="inlineStr">
        <is>
          <t>3</t>
        </is>
      </c>
      <c r="J128" s="2" t="inlineStr">
        <is>
          <t/>
        </is>
      </c>
      <c r="K128" t="inlineStr">
        <is>
          <t>technologická platforma fungující
jako digitální tržiště, které zprostředkovává obchodní prostor pro střet
nabídky a poptávky v oblasti umísťování reklamy, přičemž obchod probíhá aukčním
systémem a uskutečňuje se v reálném čase</t>
        </is>
      </c>
      <c r="L128" s="2" t="inlineStr">
        <is>
          <t>reklamebørs|
annoncebørs</t>
        </is>
      </c>
      <c r="M128" s="2" t="inlineStr">
        <is>
          <t>3|
3</t>
        </is>
      </c>
      <c r="N128" s="2" t="inlineStr">
        <is>
          <t xml:space="preserve">|
</t>
        </is>
      </c>
      <c r="O128" t="inlineStr">
        <is>
          <t>digital markedsplads for køb og salg af reklamer og reklameplads ved hjælp af &lt;a href="https://iate.europa.eu/entry/result/3592581/da" target="_blank"&gt;programmatisk handel&lt;/a&gt;</t>
        </is>
      </c>
      <c r="P128" s="2" t="inlineStr">
        <is>
          <t>Werbebörse</t>
        </is>
      </c>
      <c r="Q128" s="2" t="inlineStr">
        <is>
          <t>3</t>
        </is>
      </c>
      <c r="R128" s="2" t="inlineStr">
        <is>
          <t/>
        </is>
      </c>
      <c r="S128" t="inlineStr">
        <is>
          <t>Plattform, auf
der Seitenbetreiber und Werbetreibende neue Vermarktungspartner finden können</t>
        </is>
      </c>
      <c r="T128" s="2" t="inlineStr">
        <is>
          <t>πλατφόρμα αγοραπωλησίας διαφημίσεων</t>
        </is>
      </c>
      <c r="U128" s="2" t="inlineStr">
        <is>
          <t>3</t>
        </is>
      </c>
      <c r="V128" s="2" t="inlineStr">
        <is>
          <t/>
        </is>
      </c>
      <c r="W128" t="inlineStr">
        <is>
          <t/>
        </is>
      </c>
      <c r="X128" s="2" t="inlineStr">
        <is>
          <t>advertising exchange|
ad exchange</t>
        </is>
      </c>
      <c r="Y128" s="2" t="inlineStr">
        <is>
          <t>3|
3</t>
        </is>
      </c>
      <c r="Z128" s="2" t="inlineStr">
        <is>
          <t xml:space="preserve">|
</t>
        </is>
      </c>
      <c r="AA128" t="inlineStr">
        <is>
          <t>digital marketplace where publishers sell their ad inventory and advertisers bid for and purchase that inventory</t>
        </is>
      </c>
      <c r="AB128" s="2" t="inlineStr">
        <is>
          <t>bolsa de anuncios en línea|
plataforma de intercambio de publicidad|
bolsa de anuncios</t>
        </is>
      </c>
      <c r="AC128" s="2" t="inlineStr">
        <is>
          <t>3|
3|
3</t>
        </is>
      </c>
      <c r="AD128" s="2" t="inlineStr">
        <is>
          <t xml:space="preserve">|
|
</t>
        </is>
      </c>
      <c r="AE128" t="inlineStr">
        <is>
          <t>Plataforma digital para la compraventa de espacios publicitarios en línea, en la que los editores (páginas web, p. ej.) proponen a los anunciantes los espacios de que disponen para que estos pujen por ellos, a menudo de manera automatizada.</t>
        </is>
      </c>
      <c r="AF128" s="2" t="inlineStr">
        <is>
          <t>reklaamibörs</t>
        </is>
      </c>
      <c r="AG128" s="2" t="inlineStr">
        <is>
          <t>2</t>
        </is>
      </c>
      <c r="AH128" s="2" t="inlineStr">
        <is>
          <t>proposed</t>
        </is>
      </c>
      <c r="AI128" t="inlineStr">
        <is>
          <t>&lt;a href="https://iate.europa.eu/entry/result/319063/et" target="_blank"&gt;&lt;i&gt;internetipõhine kauplemiskoht&lt;/i&gt;&lt;/a&gt;, kus avaldajad müüvad reklaamiruumi ning reklaamijad teevad sellele ostupakkumisi</t>
        </is>
      </c>
      <c r="AJ128" s="2" t="inlineStr">
        <is>
          <t>mainospörssi</t>
        </is>
      </c>
      <c r="AK128" s="2" t="inlineStr">
        <is>
          <t>3</t>
        </is>
      </c>
      <c r="AL128" s="2" t="inlineStr">
        <is>
          <t/>
        </is>
      </c>
      <c r="AM128" t="inlineStr">
        <is>
          <t>"Teknologia-alusta, joka mahdollistaa automaattisen huutokauppapohjaisen inventaarin myymisen mainostajille."</t>
        </is>
      </c>
      <c r="AN128" s="2" t="inlineStr">
        <is>
          <t>bourse d'annonces|
service d'échange d'annonces</t>
        </is>
      </c>
      <c r="AO128" s="2" t="inlineStr">
        <is>
          <t>3|
3</t>
        </is>
      </c>
      <c r="AP128" s="2" t="inlineStr">
        <is>
          <t xml:space="preserve">|
</t>
        </is>
      </c>
      <c r="AQ128" t="inlineStr">
        <is>
          <t>plateforme numérique où des éditeurs proposent des espaces publicitaires numériques à la vente et où des annonceurs cherchent à en acquérir</t>
        </is>
      </c>
      <c r="AR128" t="inlineStr">
        <is>
          <t/>
        </is>
      </c>
      <c r="AS128" t="inlineStr">
        <is>
          <t/>
        </is>
      </c>
      <c r="AT128" t="inlineStr">
        <is>
          <t/>
        </is>
      </c>
      <c r="AU128" t="inlineStr">
        <is>
          <t/>
        </is>
      </c>
      <c r="AV128" s="2" t="inlineStr">
        <is>
          <t>bruza oglasa</t>
        </is>
      </c>
      <c r="AW128" s="2" t="inlineStr">
        <is>
          <t>3</t>
        </is>
      </c>
      <c r="AX128" s="2" t="inlineStr">
        <is>
          <t>proposed</t>
        </is>
      </c>
      <c r="AY128" t="inlineStr">
        <is>
          <t/>
        </is>
      </c>
      <c r="AZ128" t="inlineStr">
        <is>
          <t/>
        </is>
      </c>
      <c r="BA128" t="inlineStr">
        <is>
          <t/>
        </is>
      </c>
      <c r="BB128" t="inlineStr">
        <is>
          <t/>
        </is>
      </c>
      <c r="BC128" t="inlineStr">
        <is>
          <t/>
        </is>
      </c>
      <c r="BD128" s="2" t="inlineStr">
        <is>
          <t>scambio pubblicitario|
scambio di inserzioni pubblicitarie</t>
        </is>
      </c>
      <c r="BE128" s="2" t="inlineStr">
        <is>
          <t>3|
3</t>
        </is>
      </c>
      <c r="BF128" s="2" t="inlineStr">
        <is>
          <t xml:space="preserve">|
</t>
        </is>
      </c>
      <c r="BG128" t="inlineStr">
        <is>
          <t>piattaforma digitale per la compravendita di spazi pubblicitari online, nella quale gli editori (ad esempio pagine web) propongono agli inserzionisti gli spazi di cui dispongono</t>
        </is>
      </c>
      <c r="BH128" s="2" t="inlineStr">
        <is>
          <t>reklamos birža|
reklamos skelbimų birža</t>
        </is>
      </c>
      <c r="BI128" s="2" t="inlineStr">
        <is>
          <t>3|
3</t>
        </is>
      </c>
      <c r="BJ128" s="2" t="inlineStr">
        <is>
          <t xml:space="preserve">|
</t>
        </is>
      </c>
      <c r="BK128" t="inlineStr">
        <is>
          <t>skaitmeninė prekyvietė, kurioje įmonės perka ir parduota reklamos inventorių</t>
        </is>
      </c>
      <c r="BL128" s="2" t="inlineStr">
        <is>
          <t>reklāmu birža</t>
        </is>
      </c>
      <c r="BM128" s="2" t="inlineStr">
        <is>
          <t>2</t>
        </is>
      </c>
      <c r="BN128" s="2" t="inlineStr">
        <is>
          <t/>
        </is>
      </c>
      <c r="BO128" t="inlineStr">
        <is>
          <t>digitāla tirdzniecības vieta, kur reklāmas pārdevēji pārdod reklāmēšanās iespējas (reklāmas laukumus, reklāmas rādījumus u.c.), savukārt reklāmdevējiem ir iespēja piedāvāt cenu, ko tie ir gatavi maksāt</t>
        </is>
      </c>
      <c r="BP128" s="2" t="inlineStr">
        <is>
          <t>borża għall-irkant tar-reklamar</t>
        </is>
      </c>
      <c r="BQ128" s="2" t="inlineStr">
        <is>
          <t>2</t>
        </is>
      </c>
      <c r="BR128" s="2" t="inlineStr">
        <is>
          <t/>
        </is>
      </c>
      <c r="BS128" t="inlineStr">
        <is>
          <t>suq diġitali fejn il-pubblikaturi jbiegħu l-inventarju tar-reklami tagħhom u min irid jirreklama jitfa' offerta u jixtri dak l-inventarju f'ħin reali</t>
        </is>
      </c>
      <c r="BT128" s="2" t="inlineStr">
        <is>
          <t>ad exchange|
advertentiemarktplaats</t>
        </is>
      </c>
      <c r="BU128" s="2" t="inlineStr">
        <is>
          <t>3|
3</t>
        </is>
      </c>
      <c r="BV128" s="2" t="inlineStr">
        <is>
          <t xml:space="preserve">|
</t>
        </is>
      </c>
      <c r="BW128" t="inlineStr">
        <is>
          <t>marktplaats voor aanbieders en kopers van advertentieruimte</t>
        </is>
      </c>
      <c r="BX128" s="2" t="inlineStr">
        <is>
          <t>giełda reklamowa|
giełda reklam</t>
        </is>
      </c>
      <c r="BY128" s="2" t="inlineStr">
        <is>
          <t>3|
3</t>
        </is>
      </c>
      <c r="BZ128" s="2" t="inlineStr">
        <is>
          <t xml:space="preserve">|
</t>
        </is>
      </c>
      <c r="CA128" t="inlineStr">
        <is>
          <t>cyfrowa platforma handlowa, na której wydawcy mogą sprzedawać przestrzeń reklamową reklamodawcom</t>
        </is>
      </c>
      <c r="CB128" s="2" t="inlineStr">
        <is>
          <t>bolsa de publicidade</t>
        </is>
      </c>
      <c r="CC128" s="2" t="inlineStr">
        <is>
          <t>3</t>
        </is>
      </c>
      <c r="CD128" s="2" t="inlineStr">
        <is>
          <t/>
        </is>
      </c>
      <c r="CE128" t="inlineStr">
        <is>
          <t>Mercado digital onde os editores (ou donos de sítios Web) propõem para venda espaços publicitários digitais e os anunciantes licitam e procuram adquiri-los.</t>
        </is>
      </c>
      <c r="CF128" s="2" t="inlineStr">
        <is>
          <t>schimb de anunțuri publicitare|
schimb publicitar</t>
        </is>
      </c>
      <c r="CG128" s="2" t="inlineStr">
        <is>
          <t>3|
3</t>
        </is>
      </c>
      <c r="CH128" s="2" t="inlineStr">
        <is>
          <t xml:space="preserve">|
</t>
        </is>
      </c>
      <c r="CI128" t="inlineStr">
        <is>
          <t>platformă digitală prin intermediul căreia deținătorii de conținut web își scot la licitație spațiile disponibile pentru cei care doresc să plaseze anunțuri publicitare</t>
        </is>
      </c>
      <c r="CJ128" s="2" t="inlineStr">
        <is>
          <t>reklamná burza</t>
        </is>
      </c>
      <c r="CK128" s="2" t="inlineStr">
        <is>
          <t>3</t>
        </is>
      </c>
      <c r="CL128" s="2" t="inlineStr">
        <is>
          <t/>
        </is>
      </c>
      <c r="CM128" t="inlineStr">
        <is>
          <t/>
        </is>
      </c>
      <c r="CN128" s="2" t="inlineStr">
        <is>
          <t>izmenjava oglasov|
oglaševalska izmenjava</t>
        </is>
      </c>
      <c r="CO128" s="2" t="inlineStr">
        <is>
          <t>3|
2</t>
        </is>
      </c>
      <c r="CP128" s="2" t="inlineStr">
        <is>
          <t xml:space="preserve">|
</t>
        </is>
      </c>
      <c r="CQ128" t="inlineStr">
        <is>
          <t>sistem, ki omogoča storitev izmenjave spletnih oglasov vsem spletnim mestom, ki sodelujejo v sistemu; razmerje med številom prikazanih oglasov naročnika je odvisno od tega, koliko prikazov ustvari naročnik na svojem spletnem mestu, najpogosteje pa je to razmerje 1 : 2 – en prikaz naročnikovega oglasa za dva prikaza drugih oglasov na naročnikovem spletnem mestu</t>
        </is>
      </c>
      <c r="CR128" s="2" t="inlineStr">
        <is>
          <t>annonsbörs</t>
        </is>
      </c>
      <c r="CS128" s="2" t="inlineStr">
        <is>
          <t>3</t>
        </is>
      </c>
      <c r="CT128" s="2" t="inlineStr">
        <is>
          <t/>
        </is>
      </c>
      <c r="CU128" t="inlineStr">
        <is>
          <t/>
        </is>
      </c>
    </row>
    <row r="129">
      <c r="A129" s="1" t="str">
        <f>HYPERLINK("https://iate.europa.eu/entry/result/3626563/all", "3626563")</f>
        <v>3626563</v>
      </c>
      <c r="B129" t="inlineStr">
        <is>
          <t>EDUCATION AND COMMUNICATIONS;TRADE</t>
        </is>
      </c>
      <c r="C129" t="inlineStr">
        <is>
          <t>EDUCATION AND COMMUNICATIONS|communications|communications industry|information technology;TRADE|marketing|marketing|advertising</t>
        </is>
      </c>
      <c r="D129" s="2" t="inlineStr">
        <is>
          <t>рекламна мрежа</t>
        </is>
      </c>
      <c r="E129" s="2" t="inlineStr">
        <is>
          <t>3</t>
        </is>
      </c>
      <c r="F129" s="2" t="inlineStr">
        <is>
          <t/>
        </is>
      </c>
      <c r="G129" t="inlineStr">
        <is>
          <t/>
        </is>
      </c>
      <c r="H129" s="2" t="inlineStr">
        <is>
          <t>reklamní síť</t>
        </is>
      </c>
      <c r="I129" s="2" t="inlineStr">
        <is>
          <t>3</t>
        </is>
      </c>
      <c r="J129" s="2" t="inlineStr">
        <is>
          <t/>
        </is>
      </c>
      <c r="K129" t="inlineStr">
        <is>
          <t>subjekt zabývající se zprostředkováním umísťování
 reklamy tím, že propojuje zadavatele reklamy a poskytovatele reklamního
 prostoru</t>
        </is>
      </c>
      <c r="L129" s="2" t="inlineStr">
        <is>
          <t>annoncenetværk|
reklamenetværk</t>
        </is>
      </c>
      <c r="M129" s="2" t="inlineStr">
        <is>
          <t>3|
3</t>
        </is>
      </c>
      <c r="N129" s="2" t="inlineStr">
        <is>
          <t xml:space="preserve">|
</t>
        </is>
      </c>
      <c r="O129" t="inlineStr">
        <is>
          <t>virksomhed eller system, der skaber forbindelse mellem annoncører og websteder, som ønsker at hoste reklamer</t>
        </is>
      </c>
      <c r="P129" s="2" t="inlineStr">
        <is>
          <t>Werbenetzwerk</t>
        </is>
      </c>
      <c r="Q129" s="2" t="inlineStr">
        <is>
          <t>3</t>
        </is>
      </c>
      <c r="R129" s="2" t="inlineStr">
        <is>
          <t/>
        </is>
      </c>
      <c r="S129" t="inlineStr">
        <is>
          <t>Online-Unternehmen
oder Netz von Unternehmen, das sich auf die Zuordnung von Werbetreibenden zu
Websites spezialisiert hat, die Hosts suchen</t>
        </is>
      </c>
      <c r="T129" s="2" t="inlineStr">
        <is>
          <t>διαφημιστικό δίκτυο|
δίκτυο διαφημίσεων</t>
        </is>
      </c>
      <c r="U129" s="2" t="inlineStr">
        <is>
          <t>3|
3</t>
        </is>
      </c>
      <c r="V129" s="2" t="inlineStr">
        <is>
          <t xml:space="preserve">|
</t>
        </is>
      </c>
      <c r="W129" t="inlineStr">
        <is>
          <t/>
        </is>
      </c>
      <c r="X129" s="2" t="inlineStr">
        <is>
          <t>ad network|
advertisement network|
advertising network</t>
        </is>
      </c>
      <c r="Y129" s="2" t="inlineStr">
        <is>
          <t>3|
3|
3</t>
        </is>
      </c>
      <c r="Z129" s="2" t="inlineStr">
        <is>
          <t xml:space="preserve">|
|
</t>
        </is>
      </c>
      <c r="AA129" t="inlineStr">
        <is>
          <t>company that matches up advertisers with websites that want to host advertisements</t>
        </is>
      </c>
      <c r="AB129" s="2" t="inlineStr">
        <is>
          <t>red de publicidad|
red publicitaria</t>
        </is>
      </c>
      <c r="AC129" s="2" t="inlineStr">
        <is>
          <t>3|
3</t>
        </is>
      </c>
      <c r="AD129" s="2" t="inlineStr">
        <is>
          <t xml:space="preserve">|
</t>
        </is>
      </c>
      <c r="AE129" t="inlineStr">
        <is>
          <t>Empresa cuya actividad
consiste en la intermediación entre las empresas que desean anunciar sus
productos y los sitios web que tienen espacio digital disponible para esos
anuncios (llamados «editores») y desean venderlo.</t>
        </is>
      </c>
      <c r="AF129" s="2" t="inlineStr">
        <is>
          <t>reklaamivõrgustik|
reklaamivõrk</t>
        </is>
      </c>
      <c r="AG129" s="2" t="inlineStr">
        <is>
          <t>3|
3</t>
        </is>
      </c>
      <c r="AH129" s="2" t="inlineStr">
        <is>
          <t xml:space="preserve">|
</t>
        </is>
      </c>
      <c r="AI129" t="inlineStr">
        <is>
          <t>struktuur, mis viib kokku reklaamijad ning reklaami majutada soovivad veebisaidid</t>
        </is>
      </c>
      <c r="AJ129" s="2" t="inlineStr">
        <is>
          <t>mainosverkosto|
mainosverkko</t>
        </is>
      </c>
      <c r="AK129" s="2" t="inlineStr">
        <is>
          <t>3|
3</t>
        </is>
      </c>
      <c r="AL129" s="2" t="inlineStr">
        <is>
          <t xml:space="preserve">|
</t>
        </is>
      </c>
      <c r="AM129" t="inlineStr">
        <is>
          <t/>
        </is>
      </c>
      <c r="AN129" s="2" t="inlineStr">
        <is>
          <t>réseau d'annonces|
réseau publicitaire</t>
        </is>
      </c>
      <c r="AO129" s="2" t="inlineStr">
        <is>
          <t>3|
3</t>
        </is>
      </c>
      <c r="AP129" s="2" t="inlineStr">
        <is>
          <t xml:space="preserve">|
</t>
        </is>
      </c>
      <c r="AQ129" t="inlineStr">
        <is>
          <t>structure mettant en relation des annonceurs et des sites web qui souhaitent héberger des annonces publicitaires</t>
        </is>
      </c>
      <c r="AR129" t="inlineStr">
        <is>
          <t/>
        </is>
      </c>
      <c r="AS129" t="inlineStr">
        <is>
          <t/>
        </is>
      </c>
      <c r="AT129" t="inlineStr">
        <is>
          <t/>
        </is>
      </c>
      <c r="AU129" t="inlineStr">
        <is>
          <t/>
        </is>
      </c>
      <c r="AV129" s="2" t="inlineStr">
        <is>
          <t>oglašivačka mreža</t>
        </is>
      </c>
      <c r="AW129" s="2" t="inlineStr">
        <is>
          <t>3</t>
        </is>
      </c>
      <c r="AX129" s="2" t="inlineStr">
        <is>
          <t/>
        </is>
      </c>
      <c r="AY129" t="inlineStr">
        <is>
          <t>poduzeće koje povezuje oglašivače s web-stranicama koje žele postaviti oglase</t>
        </is>
      </c>
      <c r="AZ129" t="inlineStr">
        <is>
          <t/>
        </is>
      </c>
      <c r="BA129" t="inlineStr">
        <is>
          <t/>
        </is>
      </c>
      <c r="BB129" t="inlineStr">
        <is>
          <t/>
        </is>
      </c>
      <c r="BC129" t="inlineStr">
        <is>
          <t/>
        </is>
      </c>
      <c r="BD129" s="2" t="inlineStr">
        <is>
          <t>rete di inserzioni pubblicitarie|
rete pubblicitaria</t>
        </is>
      </c>
      <c r="BE129" s="2" t="inlineStr">
        <is>
          <t>3|
3</t>
        </is>
      </c>
      <c r="BF129" s="2" t="inlineStr">
        <is>
          <t xml:space="preserve">|
</t>
        </is>
      </c>
      <c r="BG129" t="inlineStr">
        <is>
          <t>struttura la cui attività consiste nell'intermediazione tra le imprese che intendono pubblicizzare i loro prodotti e i siti web che propongono in vendita spazi digitali disponibili per tali inserzioni</t>
        </is>
      </c>
      <c r="BH129" s="2" t="inlineStr">
        <is>
          <t>reklamos tinklas|
reklamos skelbimų tinklas</t>
        </is>
      </c>
      <c r="BI129" s="2" t="inlineStr">
        <is>
          <t>3|
3</t>
        </is>
      </c>
      <c r="BJ129" s="2" t="inlineStr">
        <is>
          <t xml:space="preserve">|
</t>
        </is>
      </c>
      <c r="BK129" t="inlineStr">
        <is>
          <t>įmonė, struktūra, per kurią reklamos teikėjai ir interneto svetainės užmezga ir palaiko santykius, kad tose svetainėse būtų rodomi reklamos teikėjų skelbimai</t>
        </is>
      </c>
      <c r="BL129" s="2" t="inlineStr">
        <is>
          <t>reklāmas tīkls</t>
        </is>
      </c>
      <c r="BM129" s="2" t="inlineStr">
        <is>
          <t>2</t>
        </is>
      </c>
      <c r="BN129" s="2" t="inlineStr">
        <is>
          <t/>
        </is>
      </c>
      <c r="BO129" t="inlineStr">
        <is>
          <t>uzņēmums vai uzņēmumu tīkls, kas reklāmdevējus novirza uz atbilstīgām tīmekļa vietnēm, kuras vēlas izvietot reklāmas</t>
        </is>
      </c>
      <c r="BP129" s="2" t="inlineStr">
        <is>
          <t>network tar-reklamar</t>
        </is>
      </c>
      <c r="BQ129" s="2" t="inlineStr">
        <is>
          <t>3</t>
        </is>
      </c>
      <c r="BR129" s="2" t="inlineStr">
        <is>
          <t/>
        </is>
      </c>
      <c r="BS129" t="inlineStr">
        <is>
          <t>kumpanija li tlaqqa' lil min irid jirreklama ma' siti web li jridu jospitaw reklami</t>
        </is>
      </c>
      <c r="BT129" s="2" t="inlineStr">
        <is>
          <t>advertentienetwerk</t>
        </is>
      </c>
      <c r="BU129" s="2" t="inlineStr">
        <is>
          <t>3</t>
        </is>
      </c>
      <c r="BV129" s="2" t="inlineStr">
        <is>
          <t/>
        </is>
      </c>
      <c r="BW129" t="inlineStr">
        <is>
          <t>organisatie die advertenties koppelt aan een specifiek medium of specifieke doelgroep, met als doel de boodschap bij de juiste ontvanger te brengen</t>
        </is>
      </c>
      <c r="BX129" s="2" t="inlineStr">
        <is>
          <t>sieć reklamowa</t>
        </is>
      </c>
      <c r="BY129" s="2" t="inlineStr">
        <is>
          <t>3</t>
        </is>
      </c>
      <c r="BZ129" s="2" t="inlineStr">
        <is>
          <t/>
        </is>
      </c>
      <c r="CA129" t="inlineStr">
        <is>
          <t>firma, która dopasowuje reklamy firm do różnych miejsc reklamowych, w tym stron internetowych, czasopism i spotów telewizyjnych. Jej nazwa bierze się z tego, że zarządza sieciami możliwości umieszczania reklam</t>
        </is>
      </c>
      <c r="CB129" s="2" t="inlineStr">
        <is>
          <t>rede de publicidade|
rede de anúncios</t>
        </is>
      </c>
      <c r="CC129" s="2" t="inlineStr">
        <is>
          <t>3|
3</t>
        </is>
      </c>
      <c r="CD129" s="2" t="inlineStr">
        <is>
          <t xml:space="preserve">|
</t>
        </is>
      </c>
      <c r="CE129" t="inlineStr">
        <is>
          <t>Empresa que liga anunciantes a sítios Web que estão disponíveis para alojar anúncios publicitários.</t>
        </is>
      </c>
      <c r="CF129" s="2" t="inlineStr">
        <is>
          <t>rețea de anunțuri publicitare|
rețea de publicitate</t>
        </is>
      </c>
      <c r="CG129" s="2" t="inlineStr">
        <is>
          <t>3|
3</t>
        </is>
      </c>
      <c r="CH129" s="2" t="inlineStr">
        <is>
          <t xml:space="preserve">|
</t>
        </is>
      </c>
      <c r="CI129" t="inlineStr">
        <is>
          <t>întreprindere sau platformă care pune în legătură agenți de publicitate cu site-uri web care doresc să găzduiască anunțuri publicitare</t>
        </is>
      </c>
      <c r="CJ129" s="2" t="inlineStr">
        <is>
          <t>reklamná sieť|
sieť pre sprostredkovanie reklamy</t>
        </is>
      </c>
      <c r="CK129" s="2" t="inlineStr">
        <is>
          <t>3|
3</t>
        </is>
      </c>
      <c r="CL129" s="2" t="inlineStr">
        <is>
          <t xml:space="preserve">|
</t>
        </is>
      </c>
      <c r="CM129" t="inlineStr">
        <is>
          <t/>
        </is>
      </c>
      <c r="CN129" s="2" t="inlineStr">
        <is>
          <t>oglaševalsko omrežje|
oglaševalska mreža</t>
        </is>
      </c>
      <c r="CO129" s="2" t="inlineStr">
        <is>
          <t>2|
3</t>
        </is>
      </c>
      <c r="CP129" s="2" t="inlineStr">
        <is>
          <t xml:space="preserve">|
</t>
        </is>
      </c>
      <c r="CQ129" t="inlineStr">
        <is>
          <t>podjetje, ki deluje kot posrednik med založniki in oglaševalci; mreže običajno združujejo založnike in oglaševalce ter upravljajo neprodani oglasni prostor. Imajo zelo širok nabor poslovnih modelov in naročnikov</t>
        </is>
      </c>
      <c r="CR129" s="2" t="inlineStr">
        <is>
          <t>annonseringsnätverk</t>
        </is>
      </c>
      <c r="CS129" s="2" t="inlineStr">
        <is>
          <t>3</t>
        </is>
      </c>
      <c r="CT129" s="2" t="inlineStr">
        <is>
          <t/>
        </is>
      </c>
      <c r="CU129" t="inlineStr">
        <is>
          <t/>
        </is>
      </c>
    </row>
    <row r="130">
      <c r="A130" s="1" t="str">
        <f>HYPERLINK("https://iate.europa.eu/entry/result/3626583/all", "3626583")</f>
        <v>3626583</v>
      </c>
      <c r="B130" t="inlineStr">
        <is>
          <t>EDUCATION AND COMMUNICATIONS;BUSINESS AND COMPETITION;TRADE</t>
        </is>
      </c>
      <c r="C130" t="inlineStr">
        <is>
          <t>EDUCATION AND COMMUNICATIONS|information and information processing;BUSINESS AND COMPETITION;TRADE|marketing|marketing|advertising</t>
        </is>
      </c>
      <c r="D130" s="2" t="inlineStr">
        <is>
          <t>посредническа онлайн рекламна услуга|
посредническа рекламна услуга</t>
        </is>
      </c>
      <c r="E130" s="2" t="inlineStr">
        <is>
          <t>3|
3</t>
        </is>
      </c>
      <c r="F130" s="2" t="inlineStr">
        <is>
          <t xml:space="preserve">|
</t>
        </is>
      </c>
      <c r="G130" t="inlineStr">
        <is>
          <t/>
        </is>
      </c>
      <c r="H130" s="2" t="inlineStr">
        <is>
          <t>služba pro zprostředkování reklamy|
online reklamní zprostředkovatelská služba</t>
        </is>
      </c>
      <c r="I130" s="2" t="inlineStr">
        <is>
          <t>3|
3</t>
        </is>
      </c>
      <c r="J130" s="2" t="inlineStr">
        <is>
          <t xml:space="preserve">|
</t>
        </is>
      </c>
      <c r="K130" t="inlineStr">
        <is>
          <t>&lt;a href="https://iate.europa.eu/entry/result/141060/cs" target="_blank"&gt;zprostředkovatelská služba&lt;/a&gt; související s reklamou</t>
        </is>
      </c>
      <c r="L130" s="2" t="inlineStr">
        <is>
          <t>reklameformidlingstjeneste</t>
        </is>
      </c>
      <c r="M130" s="2" t="inlineStr">
        <is>
          <t>3</t>
        </is>
      </c>
      <c r="N130" s="2" t="inlineStr">
        <is>
          <t/>
        </is>
      </c>
      <c r="O130" t="inlineStr">
        <is>
          <t>en platformstjeneste, der leverer reklametjenester</t>
        </is>
      </c>
      <c r="P130" s="2" t="inlineStr">
        <is>
          <t>Online-Werbevermittlungsdienst|
Werbevermittlungsdienst</t>
        </is>
      </c>
      <c r="Q130" s="2" t="inlineStr">
        <is>
          <t>3|
3</t>
        </is>
      </c>
      <c r="R130" s="2" t="inlineStr">
        <is>
          <t xml:space="preserve">|
</t>
        </is>
      </c>
      <c r="S130" t="inlineStr">
        <is>
          <t>zentraler
Plattformdienst für die Vermittlung von Werbediensten</t>
        </is>
      </c>
      <c r="T130" s="2" t="inlineStr">
        <is>
          <t>επιγραμμική διαφημιστική υπηρεσία διαμεσολάβησης|
υπηρεσία διαμεσολάβησης για διαφημίσεις</t>
        </is>
      </c>
      <c r="U130" s="2" t="inlineStr">
        <is>
          <t>3|
3</t>
        </is>
      </c>
      <c r="V130" s="2" t="inlineStr">
        <is>
          <t xml:space="preserve">|
</t>
        </is>
      </c>
      <c r="W130" t="inlineStr">
        <is>
          <t/>
        </is>
      </c>
      <c r="X130" s="2" t="inlineStr">
        <is>
          <t>advertising intermediation service|
advertisement intermediation service|
online advertising intermediation service</t>
        </is>
      </c>
      <c r="Y130" s="2" t="inlineStr">
        <is>
          <t>3|
1|
3</t>
        </is>
      </c>
      <c r="Z130" s="2" t="inlineStr">
        <is>
          <t xml:space="preserve">|
|
</t>
        </is>
      </c>
      <c r="AA130" t="inlineStr">
        <is>
          <t>&lt;a href="https://iate.europa.eu/entry/result/141060/all" target="_blank"&gt;intermediation service&lt;/a&gt; relating to advertising</t>
        </is>
      </c>
      <c r="AB130" s="2" t="inlineStr">
        <is>
          <t>servicio de intermediación publicitaria|
servicio de intermediación publicitaria en línea</t>
        </is>
      </c>
      <c r="AC130" s="2" t="inlineStr">
        <is>
          <t>3|
3</t>
        </is>
      </c>
      <c r="AD130" s="2" t="inlineStr">
        <is>
          <t xml:space="preserve">|
</t>
        </is>
      </c>
      <c r="AE130" t="inlineStr">
        <is>
          <t>&lt;a href="https://iate.europa.eu/entry/result/141060/es" target="_blank"&gt;Servicio de intermediación&lt;/a&gt; en el sector de la publicidad y los anuncios en línea.</t>
        </is>
      </c>
      <c r="AF130" s="2" t="inlineStr">
        <is>
          <t>internetireklaami vahendusteenus|
reklaamivahendusteenus</t>
        </is>
      </c>
      <c r="AG130" s="2" t="inlineStr">
        <is>
          <t>2|
2</t>
        </is>
      </c>
      <c r="AH130" s="2" t="inlineStr">
        <is>
          <t>proposed|
proposed</t>
        </is>
      </c>
      <c r="AI130" t="inlineStr">
        <is>
          <t>reklaamiga seotud &lt;a href="https://iate.europa.eu/entry/result/141060/et" target="_blank"&gt;&lt;i&gt;vahendusteenus&lt;/i&gt;&lt;/a&gt;</t>
        </is>
      </c>
      <c r="AJ130" s="2" t="inlineStr">
        <is>
          <t>mainonnan välityspalvelu</t>
        </is>
      </c>
      <c r="AK130" s="2" t="inlineStr">
        <is>
          <t>3</t>
        </is>
      </c>
      <c r="AL130" s="2" t="inlineStr">
        <is>
          <t/>
        </is>
      </c>
      <c r="AM130" t="inlineStr">
        <is>
          <t/>
        </is>
      </c>
      <c r="AN130" s="2" t="inlineStr">
        <is>
          <t>service d'intermédiation publicitaire|
service d'intermédiation publicitaire en ligne</t>
        </is>
      </c>
      <c r="AO130" s="2" t="inlineStr">
        <is>
          <t>3|
3</t>
        </is>
      </c>
      <c r="AP130" s="2" t="inlineStr">
        <is>
          <t xml:space="preserve">|
</t>
        </is>
      </c>
      <c r="AQ130" t="inlineStr">
        <is>
          <t>&lt;a href="https://iate.europa.eu/entry/result/141060/fr" target="_blank"&gt;service d'intermédiation&lt;/a&gt; dans le domaine de la publicité et des annonces en ligne</t>
        </is>
      </c>
      <c r="AR130" t="inlineStr">
        <is>
          <t/>
        </is>
      </c>
      <c r="AS130" t="inlineStr">
        <is>
          <t/>
        </is>
      </c>
      <c r="AT130" t="inlineStr">
        <is>
          <t/>
        </is>
      </c>
      <c r="AU130" t="inlineStr">
        <is>
          <t/>
        </is>
      </c>
      <c r="AV130" s="2" t="inlineStr">
        <is>
          <t>usluga posredovanja u oglašavanju</t>
        </is>
      </c>
      <c r="AW130" s="2" t="inlineStr">
        <is>
          <t>3</t>
        </is>
      </c>
      <c r="AX130" s="2" t="inlineStr">
        <is>
          <t>proposed</t>
        </is>
      </c>
      <c r="AY130" t="inlineStr">
        <is>
          <t/>
        </is>
      </c>
      <c r="AZ130" t="inlineStr">
        <is>
          <t/>
        </is>
      </c>
      <c r="BA130" t="inlineStr">
        <is>
          <t/>
        </is>
      </c>
      <c r="BB130" t="inlineStr">
        <is>
          <t/>
        </is>
      </c>
      <c r="BC130" t="inlineStr">
        <is>
          <t/>
        </is>
      </c>
      <c r="BD130" s="2" t="inlineStr">
        <is>
          <t>servizio di intermediazione pubblicitaria|
servizio di intermediazione pubblicitaria online</t>
        </is>
      </c>
      <c r="BE130" s="2" t="inlineStr">
        <is>
          <t>3|
3</t>
        </is>
      </c>
      <c r="BF130" s="2" t="inlineStr">
        <is>
          <t xml:space="preserve">|
</t>
        </is>
      </c>
      <c r="BG130" t="inlineStr">
        <is>
          <t>servizio di intermediazione nel settore della pubblicità e delle inserzioni online</t>
        </is>
      </c>
      <c r="BH130" s="2" t="inlineStr">
        <is>
          <t>reklamos tarpininkavimo paslauga|
internetinės reklamos tarpininkavimo paslauga</t>
        </is>
      </c>
      <c r="BI130" s="2" t="inlineStr">
        <is>
          <t>3|
3</t>
        </is>
      </c>
      <c r="BJ130" s="2" t="inlineStr">
        <is>
          <t xml:space="preserve">|
</t>
        </is>
      </c>
      <c r="BK130" t="inlineStr">
        <is>
          <t>reklamos srities &lt;a href="https://iate.europa.eu/entry/result/141060/lt-all" target="_blank"&gt;tarpininkavimo paslauga&lt;/a&gt;</t>
        </is>
      </c>
      <c r="BL130" s="2" t="inlineStr">
        <is>
          <t>reklāmas starpniecības pakalpojums|
tiešsaistes reklāmas starpniecības pakalpojums</t>
        </is>
      </c>
      <c r="BM130" s="2" t="inlineStr">
        <is>
          <t>3|
3</t>
        </is>
      </c>
      <c r="BN130" s="2" t="inlineStr">
        <is>
          <t xml:space="preserve">|
</t>
        </is>
      </c>
      <c r="BO130" t="inlineStr">
        <is>
          <t>platformas pamatpakalpojums, kas saistīts ar reklāmas pakalpojumu starpniecību, tostarp reklāmas tīkliem un reklāmas biržām</t>
        </is>
      </c>
      <c r="BP130" s="2" t="inlineStr">
        <is>
          <t>servizz ta' intermedjazzjoni tar-reklamar online|
servizz ta’ intermedjazzjoni tar-reklamar</t>
        </is>
      </c>
      <c r="BQ130" s="2" t="inlineStr">
        <is>
          <t>3|
3</t>
        </is>
      </c>
      <c r="BR130" s="2" t="inlineStr">
        <is>
          <t xml:space="preserve">|
</t>
        </is>
      </c>
      <c r="BS130" t="inlineStr">
        <is>
          <t>&lt;div&gt;servizz ta’ reklamar, inkluż kwalunkwe network ta’ reklamar, skambji ta’ reklamar u kwalunkwe servizz ieħor ta’ intermedjazzjoni tar-reklamar, ipprovduti minn fornitur ta’ xi wieħed mis-servizzi ewlenin tal-pjattaforma&lt;/div&gt;</t>
        </is>
      </c>
      <c r="BT130" s="2" t="inlineStr">
        <is>
          <t>advertentietussenhandelsdienst</t>
        </is>
      </c>
      <c r="BU130" s="2" t="inlineStr">
        <is>
          <t>3</t>
        </is>
      </c>
      <c r="BV130" s="2" t="inlineStr">
        <is>
          <t/>
        </is>
      </c>
      <c r="BW130" t="inlineStr">
        <is>
          <t>tussenhandelsdienst met betrekking tot advertenties</t>
        </is>
      </c>
      <c r="BX130" s="2" t="inlineStr">
        <is>
          <t>pośrednictwo reklamowe|
pośrednictwo w sprzedaży miejsca na cele reklamowe</t>
        </is>
      </c>
      <c r="BY130" s="2" t="inlineStr">
        <is>
          <t>3|
3</t>
        </is>
      </c>
      <c r="BZ130" s="2" t="inlineStr">
        <is>
          <t xml:space="preserve">|
</t>
        </is>
      </c>
      <c r="CA130" t="inlineStr">
        <is>
          <t>&lt;a href="https://iate.europa.eu/entry/result/141060/pl" target="_blank"&gt;usługa pośrednictwa&lt;/a&gt; odnosząca się do reklamy</t>
        </is>
      </c>
      <c r="CB130" s="2" t="inlineStr">
        <is>
          <t>serviço de intermediação publicitária|
serviço de intermediação publicitária em linha</t>
        </is>
      </c>
      <c r="CC130" s="2" t="inlineStr">
        <is>
          <t>3|
3</t>
        </is>
      </c>
      <c r="CD130" s="2" t="inlineStr">
        <is>
          <t xml:space="preserve">|
</t>
        </is>
      </c>
      <c r="CE130" t="inlineStr">
        <is>
          <t>Serviço de intermediação no domínio da publicidade e dos anúncios em linha.</t>
        </is>
      </c>
      <c r="CF130" s="2" t="inlineStr">
        <is>
          <t>serviciu de intermediere a publicității online|
serviciu de intermediere a publicității</t>
        </is>
      </c>
      <c r="CG130" s="2" t="inlineStr">
        <is>
          <t>3|
3</t>
        </is>
      </c>
      <c r="CH130" s="2" t="inlineStr">
        <is>
          <t xml:space="preserve">|
</t>
        </is>
      </c>
      <c r="CI130" t="inlineStr">
        <is>
          <t>serviciu de intermediere legat de publicitatea online, prestat de un furnizor de &lt;a href="https://iate.europa.eu/entry/result/3592553/ro" target="_blank"&gt;servicii de platformă esențiale&lt;/a&gt;</t>
        </is>
      </c>
      <c r="CJ130" s="2" t="inlineStr">
        <is>
          <t>sprostredkovateľská služba v oblasti reklamy|
služba sprostredkovania reklamy|
reklamná sprostredkovateľska služba</t>
        </is>
      </c>
      <c r="CK130" s="2" t="inlineStr">
        <is>
          <t>3|
3|
3</t>
        </is>
      </c>
      <c r="CL130" s="2" t="inlineStr">
        <is>
          <t xml:space="preserve">|
preferred|
</t>
        </is>
      </c>
      <c r="CM130" t="inlineStr">
        <is>
          <t/>
        </is>
      </c>
      <c r="CN130" s="2" t="inlineStr">
        <is>
          <t>spletna oglaševalska posredniška storitev|
oglaševalska posredniška storitev</t>
        </is>
      </c>
      <c r="CO130" s="2" t="inlineStr">
        <is>
          <t>3|
3</t>
        </is>
      </c>
      <c r="CP130" s="2" t="inlineStr">
        <is>
          <t xml:space="preserve">|
</t>
        </is>
      </c>
      <c r="CQ130" t="inlineStr">
        <is>
          <t/>
        </is>
      </c>
      <c r="CR130" s="2" t="inlineStr">
        <is>
          <t>annonsförmedlingstjänst</t>
        </is>
      </c>
      <c r="CS130" s="2" t="inlineStr">
        <is>
          <t>3</t>
        </is>
      </c>
      <c r="CT130" s="2" t="inlineStr">
        <is>
          <t/>
        </is>
      </c>
      <c r="CU130" t="inlineStr">
        <is>
          <t/>
        </is>
      </c>
    </row>
    <row r="131">
      <c r="A131" s="1" t="str">
        <f>HYPERLINK("https://iate.europa.eu/entry/result/918415/all", "918415")</f>
        <v>918415</v>
      </c>
      <c r="B131" t="inlineStr">
        <is>
          <t>TRADE;EDUCATION AND COMMUNICATIONS</t>
        </is>
      </c>
      <c r="C131" t="inlineStr">
        <is>
          <t>TRADE|marketing|marketing|advertising;EDUCATION AND COMMUNICATIONS|information technology and data processing</t>
        </is>
      </c>
      <c r="D131" s="2" t="inlineStr">
        <is>
          <t>рекламна импресия</t>
        </is>
      </c>
      <c r="E131" s="2" t="inlineStr">
        <is>
          <t>3</t>
        </is>
      </c>
      <c r="F131" s="2" t="inlineStr">
        <is>
          <t/>
        </is>
      </c>
      <c r="G131" t="inlineStr">
        <is>
          <t>състояние, при което поне една реклама е започнала да се изтегля на устройството на потребителя</t>
        </is>
      </c>
      <c r="H131" s="2" t="inlineStr">
        <is>
          <t>imprese reklamy|
imprese</t>
        </is>
      </c>
      <c r="I131" s="2" t="inlineStr">
        <is>
          <t>3|
3</t>
        </is>
      </c>
      <c r="J131" s="2" t="inlineStr">
        <is>
          <t xml:space="preserve">|
</t>
        </is>
      </c>
      <c r="K131" t="inlineStr">
        <is>
          <t>počet zobrazení dané reklamy
na webových stránkách</t>
        </is>
      </c>
      <c r="L131" s="2" t="inlineStr">
        <is>
          <t>annonceeksponering|
eksponering|
visning</t>
        </is>
      </c>
      <c r="M131" s="2" t="inlineStr">
        <is>
          <t>3|
4|
3</t>
        </is>
      </c>
      <c r="N131" s="2" t="inlineStr">
        <is>
          <t xml:space="preserve">|
|
</t>
        </is>
      </c>
      <c r="O131" t="inlineStr">
        <is>
          <t>visning af en annonce på et websted eller i en app</t>
        </is>
      </c>
      <c r="P131" s="2" t="inlineStr">
        <is>
          <t>Werbeimpression|
Werbeeindruck</t>
        </is>
      </c>
      <c r="Q131" s="2" t="inlineStr">
        <is>
          <t>3|
3</t>
        </is>
      </c>
      <c r="R131" s="2" t="inlineStr">
        <is>
          <t xml:space="preserve">|
</t>
        </is>
      </c>
      <c r="S131" t="inlineStr">
        <is>
          <t>in einer App oder
auf einer Website angezeigte einzeln gezählte Werbeeinblendung</t>
        </is>
      </c>
      <c r="T131" s="2" t="inlineStr">
        <is>
          <t>εμφάνιση διαφήμισης</t>
        </is>
      </c>
      <c r="U131" s="2" t="inlineStr">
        <is>
          <t>3</t>
        </is>
      </c>
      <c r="V131" s="2" t="inlineStr">
        <is>
          <t/>
        </is>
      </c>
      <c r="W131" t="inlineStr">
        <is>
          <t/>
        </is>
      </c>
      <c r="X131" s="2" t="inlineStr">
        <is>
          <t>advertisement impression|
advertising impression|
ad impression|
ad view|
impression</t>
        </is>
      </c>
      <c r="Y131" s="2" t="inlineStr">
        <is>
          <t>3|
1|
3|
1|
3</t>
        </is>
      </c>
      <c r="Z131" s="2" t="inlineStr">
        <is>
          <t xml:space="preserve">|
|
|
|
</t>
        </is>
      </c>
      <c r="AA131" t="inlineStr">
        <is>
          <t>(with reference to an app or a website) single instance of an advertisement being
displayed</t>
        </is>
      </c>
      <c r="AB131" s="2" t="inlineStr">
        <is>
          <t>impresión publicitaria</t>
        </is>
      </c>
      <c r="AC131" s="2" t="inlineStr">
        <is>
          <t>3</t>
        </is>
      </c>
      <c r="AD131" s="2" t="inlineStr">
        <is>
          <t/>
        </is>
      </c>
      <c r="AE131" t="inlineStr">
        <is>
          <t>Indicador que mide cada
una de las ocasiones en que un internauta ha estado en contacto con la
publicidad, es decir, cada anuncio recibido por su navegador, tanto si se ha
descargado totalmente en el dispositivo del usuario (aunque el internauta no haya
tenido una interacción directa con el anuncio) como si se ha empezado a
descargar (aunque el internauta no lo haya visto en su totalidad).</t>
        </is>
      </c>
      <c r="AF131" s="2" t="inlineStr">
        <is>
          <t>reklaami esitus|
kokkupuude reklaamiga</t>
        </is>
      </c>
      <c r="AG131" s="2" t="inlineStr">
        <is>
          <t>3|
3</t>
        </is>
      </c>
      <c r="AH131" s="2" t="inlineStr">
        <is>
          <t xml:space="preserve">|
</t>
        </is>
      </c>
      <c r="AI131" t="inlineStr">
        <is>
          <t>olukord, kus leitakse, et kasutaja on kokku puutunud rakenduses või veebisaidil kuvatud reklaamiga</t>
        </is>
      </c>
      <c r="AJ131" s="2" t="inlineStr">
        <is>
          <t>mainosnäyttö</t>
        </is>
      </c>
      <c r="AK131" s="2" t="inlineStr">
        <is>
          <t>3</t>
        </is>
      </c>
      <c r="AL131" s="2" t="inlineStr">
        <is>
          <t/>
        </is>
      </c>
      <c r="AM131" t="inlineStr">
        <is>
          <t>"Mainoksen näyttömäärä riippumatta siitä, onko mainosta klikattu vai ei."</t>
        </is>
      </c>
      <c r="AN131" s="2" t="inlineStr">
        <is>
          <t>impression d'annonce</t>
        </is>
      </c>
      <c r="AO131" s="2" t="inlineStr">
        <is>
          <t>3</t>
        </is>
      </c>
      <c r="AP131" s="2" t="inlineStr">
        <is>
          <t/>
        </is>
      </c>
      <c r="AQ131" t="inlineStr">
        <is>
          <t>situation dans laquelle un utilisateur est considéré comme ayant été exposé à une annonce à la suite de la diffusion ou d'un début de téléchargement de ladite annonce sur un appareil électronique dudit utilisateur</t>
        </is>
      </c>
      <c r="AR131" t="inlineStr">
        <is>
          <t/>
        </is>
      </c>
      <c r="AS131" t="inlineStr">
        <is>
          <t/>
        </is>
      </c>
      <c r="AT131" t="inlineStr">
        <is>
          <t/>
        </is>
      </c>
      <c r="AU131" t="inlineStr">
        <is>
          <t/>
        </is>
      </c>
      <c r="AV131" s="2" t="inlineStr">
        <is>
          <t>broj prikazivanja oglasa</t>
        </is>
      </c>
      <c r="AW131" s="2" t="inlineStr">
        <is>
          <t>2</t>
        </is>
      </c>
      <c r="AX131" s="2" t="inlineStr">
        <is>
          <t>proposed</t>
        </is>
      </c>
      <c r="AY131" t="inlineStr">
        <is>
          <t/>
        </is>
      </c>
      <c r="AZ131" t="inlineStr">
        <is>
          <t/>
        </is>
      </c>
      <c r="BA131" t="inlineStr">
        <is>
          <t/>
        </is>
      </c>
      <c r="BB131" t="inlineStr">
        <is>
          <t/>
        </is>
      </c>
      <c r="BC131" t="inlineStr">
        <is>
          <t/>
        </is>
      </c>
      <c r="BD131" s="2" t="inlineStr">
        <is>
          <t>impressione pubblicitaria|
impressione dell'annuncio</t>
        </is>
      </c>
      <c r="BE131" s="2" t="inlineStr">
        <is>
          <t>3|
3</t>
        </is>
      </c>
      <c r="BF131" s="2" t="inlineStr">
        <is>
          <t xml:space="preserve">|
</t>
        </is>
      </c>
      <c r="BG131" t="inlineStr">
        <is>
          <t>ogniqualvolta un annuncio viene mostrato al target di destinazione è come un'impressione pubblicitaria, il cui costo pubblicitario può essere addebitato sotto forma di CPM (costo per mille impressioni)</t>
        </is>
      </c>
      <c r="BH131" s="2" t="inlineStr">
        <is>
          <t>reklamos parodymo atvejis|
reklamos pateikimo atvejis</t>
        </is>
      </c>
      <c r="BI131" s="2" t="inlineStr">
        <is>
          <t>3|
3</t>
        </is>
      </c>
      <c r="BJ131" s="2" t="inlineStr">
        <is>
          <t xml:space="preserve">|
</t>
        </is>
      </c>
      <c r="BK131" t="inlineStr">
        <is>
          <t>(kalbant apie programėlę ar interneto svetainę) kiekvienas atvejis, kai naudotojui parodomas reklaminis pranešimas</t>
        </is>
      </c>
      <c r="BL131" s="2" t="inlineStr">
        <is>
          <t>reklāmas parādījums</t>
        </is>
      </c>
      <c r="BM131" s="2" t="inlineStr">
        <is>
          <t>2</t>
        </is>
      </c>
      <c r="BN131" s="2" t="inlineStr">
        <is>
          <t/>
        </is>
      </c>
      <c r="BO131" t="inlineStr">
        <is>
          <t>lietotnē vai tīmekļa vietnē vienreiz parādīta reklāma</t>
        </is>
      </c>
      <c r="BP131" s="2" t="inlineStr">
        <is>
          <t>impressjoni tar-reklamar</t>
        </is>
      </c>
      <c r="BQ131" s="2" t="inlineStr">
        <is>
          <t>3</t>
        </is>
      </c>
      <c r="BR131" s="2" t="inlineStr">
        <is>
          <t/>
        </is>
      </c>
      <c r="BS131" t="inlineStr">
        <is>
          <t>impressjoni tar-reklamar tingħadd meta reklam jintbagħat (jew ''jiġi ppubblikat'') mill-fornitur tas-server tar-reklami lil pubblikatur; ir-reklam jista' jiġi ddawnlowdjat fuq l-apparat tal-utent, irrenderjat jew ivviżwalizzat mill-utent</t>
        </is>
      </c>
      <c r="BT131" s="2" t="inlineStr">
        <is>
          <t>advertentievertoning|
advertentie-impressie</t>
        </is>
      </c>
      <c r="BU131" s="2" t="inlineStr">
        <is>
          <t>3|
3</t>
        </is>
      </c>
      <c r="BV131" s="2" t="inlineStr">
        <is>
          <t xml:space="preserve">|
</t>
        </is>
      </c>
      <c r="BW131" t="inlineStr">
        <is>
          <t>het aantal keren dat een advertentie wordt getoond; vaak gebruikt bij banners op een website</t>
        </is>
      </c>
      <c r="BX131" s="2" t="inlineStr">
        <is>
          <t>wyświetlenie</t>
        </is>
      </c>
      <c r="BY131" s="2" t="inlineStr">
        <is>
          <t>3</t>
        </is>
      </c>
      <c r="BZ131" s="2" t="inlineStr">
        <is>
          <t/>
        </is>
      </c>
      <c r="CA131" t="inlineStr">
        <is>
          <t>pokazanie reklamy użytkownikowi; wyświetlenie jest rejestrowane za każdym razem, gdy reklama pojawia się na stronie wyników wyszukiwania lub w innej witrynie</t>
        </is>
      </c>
      <c r="CB131" s="2" t="inlineStr">
        <is>
          <t>impressão de anúncio|
reprodução publicitária|
visualização de anúncio</t>
        </is>
      </c>
      <c r="CC131" s="2" t="inlineStr">
        <is>
          <t>3|
3|
3</t>
        </is>
      </c>
      <c r="CD131" s="2" t="inlineStr">
        <is>
          <t xml:space="preserve">|
preferred|
</t>
        </is>
      </c>
      <c r="CE131" t="inlineStr">
        <is>
          <t>Número de vezes que um anúncio é visto numa página Web, num determinado intervalo de tempo.</t>
        </is>
      </c>
      <c r="CF131" s="2" t="inlineStr">
        <is>
          <t>afișare publicitară|
afișare|
afișare de anunț</t>
        </is>
      </c>
      <c r="CG131" s="2" t="inlineStr">
        <is>
          <t>3|
3|
3</t>
        </is>
      </c>
      <c r="CH131" s="2" t="inlineStr">
        <is>
          <t xml:space="preserve">|
|
</t>
        </is>
      </c>
      <c r="CI131" t="inlineStr">
        <is>
          <t>ocurență individuală de afișare a unui anunț publicitar online</t>
        </is>
      </c>
      <c r="CJ131" s="2" t="inlineStr">
        <is>
          <t>zobrazenie reklamy|
pozretie reklamy|
zobrazenie|
impresia</t>
        </is>
      </c>
      <c r="CK131" s="2" t="inlineStr">
        <is>
          <t>3|
3|
3|
3</t>
        </is>
      </c>
      <c r="CL131" s="2" t="inlineStr">
        <is>
          <t xml:space="preserve">preferred|
|
|
</t>
        </is>
      </c>
      <c r="CM131" t="inlineStr">
        <is>
          <t>jedno zobrazenie daného reklamného prvku na stránke, ktorá reklamu poskytuje</t>
        </is>
      </c>
      <c r="CN131" s="2" t="inlineStr">
        <is>
          <t>prikaz oglasa</t>
        </is>
      </c>
      <c r="CO131" s="2" t="inlineStr">
        <is>
          <t>2</t>
        </is>
      </c>
      <c r="CP131" s="2" t="inlineStr">
        <is>
          <t/>
        </is>
      </c>
      <c r="CQ131" t="inlineStr">
        <is>
          <t>merilo, ki pove, kolikokrat je bil oglas prikazan (ne glede na to, ali je bil opravljen klik ali ne); vsakič, ko je oglas prikazan, se to šteje kot en prikaz</t>
        </is>
      </c>
      <c r="CR131" s="2" t="inlineStr">
        <is>
          <t>annonsintryck</t>
        </is>
      </c>
      <c r="CS131" s="2" t="inlineStr">
        <is>
          <t>3</t>
        </is>
      </c>
      <c r="CT131" s="2" t="inlineStr">
        <is>
          <t/>
        </is>
      </c>
      <c r="CU131" t="inlineStr">
        <is>
          <t/>
        </is>
      </c>
    </row>
    <row r="132">
      <c r="A132" s="1" t="str">
        <f>HYPERLINK("https://iate.europa.eu/entry/result/1465044/all", "1465044")</f>
        <v>1465044</v>
      </c>
      <c r="B132" t="inlineStr">
        <is>
          <t>LAW;FINANCE;BUSINESS AND COMPETITION</t>
        </is>
      </c>
      <c r="C132" t="inlineStr">
        <is>
          <t>CJEU|LAW|Competition law;FINANCE|financing and investment|financing;BUSINESS AND COMPETITION|accounting|accounting|financial accounting|balance sheet;BUSINESS AND COMPETITION|management|financial management|financial analysis</t>
        </is>
      </c>
      <c r="D132" s="2" t="inlineStr">
        <is>
          <t>счетоводен баланс|
годишен счетоводен баланс</t>
        </is>
      </c>
      <c r="E132" s="2" t="inlineStr">
        <is>
          <t>4|
3</t>
        </is>
      </c>
      <c r="F132" s="2" t="inlineStr">
        <is>
          <t xml:space="preserve">|
</t>
        </is>
      </c>
      <c r="G132" t="inlineStr">
        <is>
          <t>инструмент за получаване на счетоводна информация, която се отличава със следните характеристики: 
&lt;br&gt;- статична информация за състоянието на активите, пасивите и собствения капитал на предприятието към определен момент; 
&lt;br&gt;- обобщена информация по раздели, групи и статии (еднородни показатели) за активите, пасивите и собствения капитал на предприятието; 
&lt;br&gt;- организирана информация с обективнo равенствo: сумата на активите е равна на сумата на собствения капитал плюс сумата на пасивите</t>
        </is>
      </c>
      <c r="H132" s="2" t="inlineStr">
        <is>
          <t>rozvaha</t>
        </is>
      </c>
      <c r="I132" s="2" t="inlineStr">
        <is>
          <t>3</t>
        </is>
      </c>
      <c r="J132" s="2" t="inlineStr">
        <is>
          <t/>
        </is>
      </c>
      <c r="K132" t="inlineStr">
        <is>
          <t>výkaz o aktivech a pasivech podniku k určitému datu</t>
        </is>
      </c>
      <c r="L132" s="2" t="inlineStr">
        <is>
          <t>balance|
statusopgørelse</t>
        </is>
      </c>
      <c r="M132" s="2" t="inlineStr">
        <is>
          <t>3|
3</t>
        </is>
      </c>
      <c r="N132" s="2" t="inlineStr">
        <is>
          <t xml:space="preserve">|
</t>
        </is>
      </c>
      <c r="O132" t="inlineStr">
        <is>
          <t>samlet opgørelse af en virksomheds aktiver og passiver, fx som en del af et årsregnskab</t>
        </is>
      </c>
      <c r="P132" s="2" t="inlineStr">
        <is>
          <t>Vermögensübersicht|
Jahresabschluss|
Bilanz|
Jahresbilanz</t>
        </is>
      </c>
      <c r="Q132" s="2" t="inlineStr">
        <is>
          <t>3|
3|
3|
3</t>
        </is>
      </c>
      <c r="R132" s="2" t="inlineStr">
        <is>
          <t xml:space="preserve">|
|
|
</t>
        </is>
      </c>
      <c r="S132" t="inlineStr">
        <is>
          <t>Abschluss des Rechnungswesens einer Unternehmung für einen bestimmten Zeitpunkt in Form einer Gegenüberstellung von Vermögen und Kapital</t>
        </is>
      </c>
      <c r="T132" s="2" t="inlineStr">
        <is>
          <t>ισολογισμός</t>
        </is>
      </c>
      <c r="U132" s="2" t="inlineStr">
        <is>
          <t>4</t>
        </is>
      </c>
      <c r="V132" s="2" t="inlineStr">
        <is>
          <t/>
        </is>
      </c>
      <c r="W132" t="inlineStr">
        <is>
          <t/>
        </is>
      </c>
      <c r="X132" s="2" t="inlineStr">
        <is>
          <t>balance sheet</t>
        </is>
      </c>
      <c r="Y132" s="2" t="inlineStr">
        <is>
          <t>3</t>
        </is>
      </c>
      <c r="Z132" s="2" t="inlineStr">
        <is>
          <t/>
        </is>
      </c>
      <c r="AA132" t="inlineStr">
        <is>
          <t>record of the financial situation of a company, institution or organisation on a particular date by listing its assets and the claims against those assets</t>
        </is>
      </c>
      <c r="AB132" s="2" t="inlineStr">
        <is>
          <t>balance de situación|
balance</t>
        </is>
      </c>
      <c r="AC132" s="2" t="inlineStr">
        <is>
          <t>3|
3</t>
        </is>
      </c>
      <c r="AD132" s="2" t="inlineStr">
        <is>
          <t xml:space="preserve">|
</t>
        </is>
      </c>
      <c r="AE132" t="inlineStr">
        <is>
          <t>Documento contable en el que se analiza el activo [ &lt;a href="/entry/result/1364562/all" id="ENTRY_TO_ENTRY_CONVERTER" target="_blank"&gt;IATE:1364562&lt;/a&gt; ] y el pasivo [ &lt;a href="/entry/result/1465084/all" id="ENTRY_TO_ENTRY_CONVERTER" target="_blank"&gt;IATE:1465084&lt;/a&gt; ] para determinar fiel y realmente el estado económico de una empresa o entidad en un momento dado.</t>
        </is>
      </c>
      <c r="AF132" s="2" t="inlineStr">
        <is>
          <t>bilanss</t>
        </is>
      </c>
      <c r="AG132" s="2" t="inlineStr">
        <is>
          <t>3</t>
        </is>
      </c>
      <c r="AH132" s="2" t="inlineStr">
        <is>
          <t/>
        </is>
      </c>
      <c r="AI132" t="inlineStr">
        <is>
          <t>aruanne, mis kajastab majandusüksuse finantsseisundit kindla ajahetke seisuga; jaguneb aktivaks (varadeks) ja passivaks (kohustusteks)</t>
        </is>
      </c>
      <c r="AJ132" s="2" t="inlineStr">
        <is>
          <t>tase</t>
        </is>
      </c>
      <c r="AK132" s="2" t="inlineStr">
        <is>
          <t>3</t>
        </is>
      </c>
      <c r="AL132" s="2" t="inlineStr">
        <is>
          <t/>
        </is>
      </c>
      <c r="AM132" t="inlineStr">
        <is>
          <t>tilinpäätökseen sisältyvä, säädetyistä eristä koostuva esitys, joka osoittaa mihin yrityksen varat ovat sitoutuneet ja mistä ne on hankittu</t>
        </is>
      </c>
      <c r="AN132" s="2" t="inlineStr">
        <is>
          <t>bilan|
bilan financier</t>
        </is>
      </c>
      <c r="AO132" s="2" t="inlineStr">
        <is>
          <t>3|
3</t>
        </is>
      </c>
      <c r="AP132" s="2" t="inlineStr">
        <is>
          <t xml:space="preserve">|
</t>
        </is>
      </c>
      <c r="AQ132" t="inlineStr">
        <is>
          <t>un des trois documents de synthèse publiés annuellement par une entreprise qui présente l'état patrimonial de l'entreprise à un moment donné: ses postes regroupent des comptes de stocks</t>
        </is>
      </c>
      <c r="AR132" s="2" t="inlineStr">
        <is>
          <t>clár comhardaithe</t>
        </is>
      </c>
      <c r="AS132" s="2" t="inlineStr">
        <is>
          <t>3</t>
        </is>
      </c>
      <c r="AT132" s="2" t="inlineStr">
        <is>
          <t/>
        </is>
      </c>
      <c r="AU132" t="inlineStr">
        <is>
          <t/>
        </is>
      </c>
      <c r="AV132" s="2" t="inlineStr">
        <is>
          <t>bilanca stanja</t>
        </is>
      </c>
      <c r="AW132" s="2" t="inlineStr">
        <is>
          <t>3</t>
        </is>
      </c>
      <c r="AX132" s="2" t="inlineStr">
        <is>
          <t/>
        </is>
      </c>
      <c r="AY132" t="inlineStr">
        <is>
          <t/>
        </is>
      </c>
      <c r="AZ132" s="2" t="inlineStr">
        <is>
          <t>mérleg</t>
        </is>
      </c>
      <c r="BA132" s="2" t="inlineStr">
        <is>
          <t>3</t>
        </is>
      </c>
      <c r="BB132" s="2" t="inlineStr">
        <is>
          <t/>
        </is>
      </c>
      <c r="BC132" t="inlineStr">
        <is>
          <t>olyan kimutatás, amely adott időpontra vonatkozóan pénzértékben tartalmazza a vállalkozás rendelkezésére álló vagy tulajdonában levő anyagi és nem anyagi javait, össztétel (eszköz) és eredet (forrás) szerint.</t>
        </is>
      </c>
      <c r="BD132" s="2" t="inlineStr">
        <is>
          <t>stato patrimoniale|
bilancio patrimoniale|
bilancio</t>
        </is>
      </c>
      <c r="BE132" s="2" t="inlineStr">
        <is>
          <t>3|
3|
3</t>
        </is>
      </c>
      <c r="BF132" s="2" t="inlineStr">
        <is>
          <t xml:space="preserve">|
|
</t>
        </is>
      </c>
      <c r="BG132" t="inlineStr">
        <is>
          <t>documento di bilancio che mette in evidenza il patrimonio esistente a fine esercizio, come risulta dai processi di valutazione necessari per giungere alla redazione del reddito d’esercizio; viene redatto a sezioni divise in base ad uno schema a struttura obbligatoria che mostra su un lato le passività e sull'altro le attività disponibili per far fronte alle passività</t>
        </is>
      </c>
      <c r="BH132" s="2" t="inlineStr">
        <is>
          <t>metinis balansas|
balansas</t>
        </is>
      </c>
      <c r="BI132" s="2" t="inlineStr">
        <is>
          <t>3|
3</t>
        </is>
      </c>
      <c r="BJ132" s="2" t="inlineStr">
        <is>
          <t xml:space="preserve">|
</t>
        </is>
      </c>
      <c r="BK132" t="inlineStr">
        <is>
          <t>finansinė ataskaita, kurioje nurodomas visas įmonės turtas, nuosavas kapitalas ir įsipareigojimai paskutinę ataskaitinio laikotarpio dieną</t>
        </is>
      </c>
      <c r="BL132" s="2" t="inlineStr">
        <is>
          <t>bilance</t>
        </is>
      </c>
      <c r="BM132" s="2" t="inlineStr">
        <is>
          <t>3</t>
        </is>
      </c>
      <c r="BN132" s="2" t="inlineStr">
        <is>
          <t/>
        </is>
      </c>
      <c r="BO132" t="inlineStr">
        <is>
          <t>&lt;div&gt;&lt;div&gt;finanšu pārskata perioda beigās kontu formā sastādīts uzņēmuma valdījumā esošā īpašuma (aktīvu) un kapitāla (pasīvu) pretstatījums&lt;/div&gt;&lt;/div&gt;</t>
        </is>
      </c>
      <c r="BP132" s="2" t="inlineStr">
        <is>
          <t>karta bilanċjali|
karta tal-bilanċ</t>
        </is>
      </c>
      <c r="BQ132" s="2" t="inlineStr">
        <is>
          <t>3|
3</t>
        </is>
      </c>
      <c r="BR132" s="2" t="inlineStr">
        <is>
          <t xml:space="preserve">|
</t>
        </is>
      </c>
      <c r="BS132" t="inlineStr">
        <is>
          <t>rapport li jagħti stampa tal-assi, il-passivi u l-valur nett tal-unitajiet fil-bidu u fit-tmiem il-perjodu ta’ kontabbiltà u tal-bidliet li jkunu saru bejn il-ftuħ u l-għeluq tal-perjodu rispettiv</t>
        </is>
      </c>
      <c r="BT132" s="2" t="inlineStr">
        <is>
          <t>balans|
financiële balans</t>
        </is>
      </c>
      <c r="BU132" s="2" t="inlineStr">
        <is>
          <t>3|
3</t>
        </is>
      </c>
      <c r="BV132" s="2" t="inlineStr">
        <is>
          <t xml:space="preserve">|
</t>
        </is>
      </c>
      <c r="BW132" t="inlineStr">
        <is>
          <t>"overzicht van de bezittingen, de schulden en het eigen vermogen van een entiteit, zoals een onderneming, instelling of persoon, op een bepaald moment"</t>
        </is>
      </c>
      <c r="BX132" s="2" t="inlineStr">
        <is>
          <t>bilans</t>
        </is>
      </c>
      <c r="BY132" s="2" t="inlineStr">
        <is>
          <t>3</t>
        </is>
      </c>
      <c r="BZ132" s="2" t="inlineStr">
        <is>
          <t/>
        </is>
      </c>
      <c r="CA132" t="inlineStr">
        <is>
          <t>część sprawozdania finansowego prezentująca zestawienie aktywów i pasywów jednostki na konkretny moment, np. koniec okresu obrachunkowego przedsiębiorstwa)</t>
        </is>
      </c>
      <c r="CB132" s="2" t="inlineStr">
        <is>
          <t>balanço</t>
        </is>
      </c>
      <c r="CC132" s="2" t="inlineStr">
        <is>
          <t>3</t>
        </is>
      </c>
      <c r="CD132" s="2" t="inlineStr">
        <is>
          <t/>
        </is>
      </c>
      <c r="CE132" t="inlineStr">
        <is>
          <t>Expressão da situação patrimonial de uma empresa (ativos, dívida e capital) num determinado momento.</t>
        </is>
      </c>
      <c r="CF132" s="2" t="inlineStr">
        <is>
          <t>bilanț</t>
        </is>
      </c>
      <c r="CG132" s="2" t="inlineStr">
        <is>
          <t>3</t>
        </is>
      </c>
      <c r="CH132" s="2" t="inlineStr">
        <is>
          <t/>
        </is>
      </c>
      <c r="CI132" t="inlineStr">
        <is>
          <t>procedeu de lucru specific contabilității prin intermediul căruia se prezintă situația financiară a unei unități patrimoniale la un anumit moment, sub forma unui tablou al activelor și pasivelor</t>
        </is>
      </c>
      <c r="CJ132" s="2" t="inlineStr">
        <is>
          <t>súvaha</t>
        </is>
      </c>
      <c r="CK132" s="2" t="inlineStr">
        <is>
          <t>3</t>
        </is>
      </c>
      <c r="CL132" s="2" t="inlineStr">
        <is>
          <t/>
        </is>
      </c>
      <c r="CM132" t="inlineStr">
        <is>
          <t>výkaz, ktorý poskytuje prehľad o majetku, záväzkoch a vlastnom imaní určitého subjektu (spoločnosti, inštitúcie, organizácie atď.)</t>
        </is>
      </c>
      <c r="CN132" s="2" t="inlineStr">
        <is>
          <t>bilanca stanja</t>
        </is>
      </c>
      <c r="CO132" s="2" t="inlineStr">
        <is>
          <t>3</t>
        </is>
      </c>
      <c r="CP132" s="2" t="inlineStr">
        <is>
          <t/>
        </is>
      </c>
      <c r="CQ132" t="inlineStr">
        <is>
          <t>računovodski izkaz, ki kaže, kaj ima država (ali enota javnega sektorja) v določenem trenutku v lasti in kaj dolguje (njene obveznosti)</t>
        </is>
      </c>
      <c r="CR132" s="2" t="inlineStr">
        <is>
          <t>balansräkning</t>
        </is>
      </c>
      <c r="CS132" s="2" t="inlineStr">
        <is>
          <t>3</t>
        </is>
      </c>
      <c r="CT132" s="2" t="inlineStr">
        <is>
          <t/>
        </is>
      </c>
      <c r="CU132" t="inlineStr">
        <is>
          <t>redovisning av tillgångar, skulder och eget kapital vid ett visst tillfälle, vanligtvis sista dagen på räkenskapsåret</t>
        </is>
      </c>
    </row>
    <row r="133">
      <c r="A133" s="1" t="str">
        <f>HYPERLINK("https://iate.europa.eu/entry/result/3626549/all", "3626549")</f>
        <v>3626549</v>
      </c>
      <c r="B133" t="inlineStr">
        <is>
          <t>PRODUCTION, TECHNOLOGY AND RESEARCH;TRADE</t>
        </is>
      </c>
      <c r="C133" t="inlineStr">
        <is>
          <t>PRODUCTION, TECHNOLOGY AND RESEARCH|technology and technical regulations|technology|digital technology;TRADE|consumption|goods and services|service</t>
        </is>
      </c>
      <c r="D133" s="2" t="inlineStr">
        <is>
          <t>многосвързаност|
многостранно свързване</t>
        </is>
      </c>
      <c r="E133" s="2" t="inlineStr">
        <is>
          <t>3|
3</t>
        </is>
      </c>
      <c r="F133" s="2" t="inlineStr">
        <is>
          <t xml:space="preserve">|
</t>
        </is>
      </c>
      <c r="G133" t="inlineStr">
        <is>
          <t>едновременно използване на няколко платформи</t>
        </is>
      </c>
      <c r="H133" s="2" t="inlineStr">
        <is>
          <t>multihoming</t>
        </is>
      </c>
      <c r="I133" s="2" t="inlineStr">
        <is>
          <t>3</t>
        </is>
      </c>
      <c r="J133" s="2" t="inlineStr">
        <is>
          <t/>
        </is>
      </c>
      <c r="K133" t="inlineStr">
        <is>
          <t>používání několika
konkurenčních &lt;a href="https://iate.europa.eu/entry/result/156877/cs" target="_blank"&gt;online platforem&lt;/a&gt; současně</t>
        </is>
      </c>
      <c r="L133" s="2" t="inlineStr">
        <is>
          <t>multihoming</t>
        </is>
      </c>
      <c r="M133" s="2" t="inlineStr">
        <is>
          <t>3</t>
        </is>
      </c>
      <c r="N133" s="2" t="inlineStr">
        <is>
          <t/>
        </is>
      </c>
      <c r="O133" t="inlineStr">
        <is>
          <t>anvendelse af flere konkurrerende onlineplatforme samtidig</t>
        </is>
      </c>
      <c r="P133" s="2" t="inlineStr">
        <is>
          <t>Multi-Homing</t>
        </is>
      </c>
      <c r="Q133" s="2" t="inlineStr">
        <is>
          <t>3</t>
        </is>
      </c>
      <c r="R133" s="2" t="inlineStr">
        <is>
          <t/>
        </is>
      </c>
      <c r="S133" t="inlineStr">
        <is>
          <t>gleichzeitige
Nutzung mehrerer konkurrierender Online-Plattformen durch einen Nutzer</t>
        </is>
      </c>
      <c r="T133" s="2" t="inlineStr">
        <is>
          <t>χρήση συστημάτων πολλαπλών συνδέσεων</t>
        </is>
      </c>
      <c r="U133" s="2" t="inlineStr">
        <is>
          <t>3</t>
        </is>
      </c>
      <c r="V133" s="2" t="inlineStr">
        <is>
          <t/>
        </is>
      </c>
      <c r="W133" t="inlineStr">
        <is>
          <t/>
        </is>
      </c>
      <c r="X133" s="2" t="inlineStr">
        <is>
          <t>multi-homing</t>
        </is>
      </c>
      <c r="Y133" s="2" t="inlineStr">
        <is>
          <t>3</t>
        </is>
      </c>
      <c r="Z133" s="2" t="inlineStr">
        <is>
          <t/>
        </is>
      </c>
      <c r="AA133" t="inlineStr">
        <is>
          <t>using several competing &lt;a href="https://iate.europa.eu/entry/result/156877/en" target="_blank"&gt;online platforms&lt;/a&gt; in parallel</t>
        </is>
      </c>
      <c r="AB133" s="2" t="inlineStr">
        <is>
          <t>&lt;i&gt;multi-homing&lt;/i&gt;|
multiconexión</t>
        </is>
      </c>
      <c r="AC133" s="2" t="inlineStr">
        <is>
          <t>3|
3</t>
        </is>
      </c>
      <c r="AD133" s="2" t="inlineStr">
        <is>
          <t xml:space="preserve">|
</t>
        </is>
      </c>
      <c r="AE133" t="inlineStr">
        <is>
          <t>Utilización simultánea de los servicios de varias &lt;a href="https://iate.europa.eu/entry/result/156877/es" target="_blank"&gt;plataformas en línea&lt;/a&gt; competidoras entre sí.</t>
        </is>
      </c>
      <c r="AF133" s="2" t="inlineStr">
        <is>
          <t>mitme platvormi kasutamine</t>
        </is>
      </c>
      <c r="AG133" s="2" t="inlineStr">
        <is>
          <t>3</t>
        </is>
      </c>
      <c r="AH133" s="2" t="inlineStr">
        <is>
          <t/>
        </is>
      </c>
      <c r="AI133" t="inlineStr">
        <is>
          <t>mitme konkureeriva &lt;a href="https://iate.europa.eu/entry/result/156877/et" target="_blank"&gt;&lt;i&gt;digiplatvormi&lt;/i&gt; &lt;/a&gt;paralleelne kasutamine</t>
        </is>
      </c>
      <c r="AJ133" s="2" t="inlineStr">
        <is>
          <t>monikotisuus</t>
        </is>
      </c>
      <c r="AK133" s="2" t="inlineStr">
        <is>
          <t>3</t>
        </is>
      </c>
      <c r="AL133" s="2" t="inlineStr">
        <is>
          <t/>
        </is>
      </c>
      <c r="AM133" t="inlineStr">
        <is>
          <t>"Tilanne, jossa käyttäjä tekee samankaltaisia
vuorovaikutustoimintoja useilla kilpailevilla alustoilla."</t>
        </is>
      </c>
      <c r="AN133" s="2" t="inlineStr">
        <is>
          <t>multihébergement</t>
        </is>
      </c>
      <c r="AO133" s="2" t="inlineStr">
        <is>
          <t>3</t>
        </is>
      </c>
      <c r="AP133" s="2" t="inlineStr">
        <is>
          <t/>
        </is>
      </c>
      <c r="AQ133" t="inlineStr">
        <is>
          <t>emploi de plusieurs &lt;a href="https://iate.europa.eu/entry/result/156877/fr" target="_blank"&gt;plateformes en ligne&lt;/a&gt; concurrentes en parallèle</t>
        </is>
      </c>
      <c r="AR133" t="inlineStr">
        <is>
          <t/>
        </is>
      </c>
      <c r="AS133" t="inlineStr">
        <is>
          <t/>
        </is>
      </c>
      <c r="AT133" t="inlineStr">
        <is>
          <t/>
        </is>
      </c>
      <c r="AU133" t="inlineStr">
        <is>
          <t/>
        </is>
      </c>
      <c r="AV133" s="2" t="inlineStr">
        <is>
          <t>povezivanje na više platformi|
&lt;i&gt;multi-homing&lt;/i&gt;</t>
        </is>
      </c>
      <c r="AW133" s="2" t="inlineStr">
        <is>
          <t>2|
2</t>
        </is>
      </c>
      <c r="AX133" s="2" t="inlineStr">
        <is>
          <t xml:space="preserve">proposed|
</t>
        </is>
      </c>
      <c r="AY133" t="inlineStr">
        <is>
          <t/>
        </is>
      </c>
      <c r="AZ133" t="inlineStr">
        <is>
          <t/>
        </is>
      </c>
      <c r="BA133" t="inlineStr">
        <is>
          <t/>
        </is>
      </c>
      <c r="BB133" t="inlineStr">
        <is>
          <t/>
        </is>
      </c>
      <c r="BC133" t="inlineStr">
        <is>
          <t/>
        </is>
      </c>
      <c r="BD133" s="2" t="inlineStr">
        <is>
          <t>multihoming</t>
        </is>
      </c>
      <c r="BE133" s="2" t="inlineStr">
        <is>
          <t>3</t>
        </is>
      </c>
      <c r="BF133" s="2" t="inlineStr">
        <is>
          <t/>
        </is>
      </c>
      <c r="BG133" t="inlineStr">
        <is>
          <t>utilizzo in parallelo di più &lt;a href="https://iate.europa.eu/entry/result/156877/it" target="_blank"&gt;piattaforme digitali&lt;/a&gt;</t>
        </is>
      </c>
      <c r="BH133" s="2" t="inlineStr">
        <is>
          <t>daugiatinkliškumas|
kelių kanalų sudarymas</t>
        </is>
      </c>
      <c r="BI133" s="2" t="inlineStr">
        <is>
          <t>3|
2</t>
        </is>
      </c>
      <c r="BJ133" s="2" t="inlineStr">
        <is>
          <t xml:space="preserve">|
</t>
        </is>
      </c>
      <c r="BK133" t="inlineStr">
        <is>
          <t>lygiagretus naudojimasis keliomis &lt;a href="https://iate.europa.eu/entry/result/156877/lt-all" target="_blank"&gt;skaitmeninėmis platformomis&lt;/a&gt; vienu metu</t>
        </is>
      </c>
      <c r="BL133" s="2" t="inlineStr">
        <is>
          <t>daudzviesošana</t>
        </is>
      </c>
      <c r="BM133" s="2" t="inlineStr">
        <is>
          <t>2</t>
        </is>
      </c>
      <c r="BN133" s="2" t="inlineStr">
        <is>
          <t/>
        </is>
      </c>
      <c r="BO133" t="inlineStr">
        <is>
          <t>vairāku konkurējošu tiešsaistes platformu vienlaicīga izmantošana</t>
        </is>
      </c>
      <c r="BP133" s="2" t="inlineStr">
        <is>
          <t>multi-homing</t>
        </is>
      </c>
      <c r="BQ133" s="2" t="inlineStr">
        <is>
          <t>3</t>
        </is>
      </c>
      <c r="BR133" s="2" t="inlineStr">
        <is>
          <t/>
        </is>
      </c>
      <c r="BS133" t="inlineStr">
        <is>
          <t>l-użu ta' diversi &lt;a href="https://iate.europa.eu/entry/result/156877/mt" target="_blank"&gt;pjattaformi online&lt;/a&gt; b'mod parallel</t>
        </is>
      </c>
      <c r="BT133" s="2" t="inlineStr">
        <is>
          <t>multihoming</t>
        </is>
      </c>
      <c r="BU133" s="2" t="inlineStr">
        <is>
          <t>3</t>
        </is>
      </c>
      <c r="BV133" s="2" t="inlineStr">
        <is>
          <t/>
        </is>
      </c>
      <c r="BW133" t="inlineStr">
        <is>
          <t>het tegelijkertijd gebruik maken van meerdere concurrerende platformen door een consument of leverancier om diensten of producten te kopen of aan te bieden.</t>
        </is>
      </c>
      <c r="BX133" s="2" t="inlineStr">
        <is>
          <t>wieloplatformowość|
multihoming</t>
        </is>
      </c>
      <c r="BY133" s="2" t="inlineStr">
        <is>
          <t>3|
3</t>
        </is>
      </c>
      <c r="BZ133" s="2" t="inlineStr">
        <is>
          <t xml:space="preserve">|
</t>
        </is>
      </c>
      <c r="CA133" t="inlineStr">
        <is>
          <t>metoda na zmianę dynamiki wpływów polegająca na oferowaniu produktów lub usług poprzez kilka różnych kanałów sprzedaży. Celem jest zwiększenie dostępu firmy do klientów oraz zyskanie lepszej zdolności obrony własnej propozycji wartości, a także ograniczenie zależności od jednej platformy</t>
        </is>
      </c>
      <c r="CB133" s="2" t="inlineStr">
        <is>
          <t>multiconectividade</t>
        </is>
      </c>
      <c r="CC133" s="2" t="inlineStr">
        <is>
          <t>3</t>
        </is>
      </c>
      <c r="CD133" s="2" t="inlineStr">
        <is>
          <t/>
        </is>
      </c>
      <c r="CE133" t="inlineStr">
        <is>
          <t>Utilização em paralelo dos serviços de várias plataformas em linha concorrentes entre si.</t>
        </is>
      </c>
      <c r="CF133" s="2" t="inlineStr">
        <is>
          <t>utilizare concomitentă a mai multor platforme|
multi-homing</t>
        </is>
      </c>
      <c r="CG133" s="2" t="inlineStr">
        <is>
          <t>3|
3</t>
        </is>
      </c>
      <c r="CH133" s="2" t="inlineStr">
        <is>
          <t xml:space="preserve">|
</t>
        </is>
      </c>
      <c r="CI133" t="inlineStr">
        <is>
          <t>utilizarea în paralel a mai multor &lt;a href="https://iate.europa.eu/entry/result/156877/ro" target="_blank"&gt;platforme digitale&lt;/a&gt; de către un prestator de servicii sau consumator</t>
        </is>
      </c>
      <c r="CJ133" s="2" t="inlineStr">
        <is>
          <t>multihoming</t>
        </is>
      </c>
      <c r="CK133" s="2" t="inlineStr">
        <is>
          <t>3</t>
        </is>
      </c>
      <c r="CL133" s="2" t="inlineStr">
        <is>
          <t/>
        </is>
      </c>
      <c r="CM133" t="inlineStr">
        <is>
          <t>používanie viacerých konkurenčných platforiem súčasne</t>
        </is>
      </c>
      <c r="CN133" s="2" t="inlineStr">
        <is>
          <t>večplatformnost|
večdomnost</t>
        </is>
      </c>
      <c r="CO133" s="2" t="inlineStr">
        <is>
          <t>2|
3</t>
        </is>
      </c>
      <c r="CP133" s="2" t="inlineStr">
        <is>
          <t xml:space="preserve">proposed|
</t>
        </is>
      </c>
      <c r="CQ133" t="inlineStr">
        <is>
          <t/>
        </is>
      </c>
      <c r="CR133" s="2" t="inlineStr">
        <is>
          <t>multihoming</t>
        </is>
      </c>
      <c r="CS133" s="2" t="inlineStr">
        <is>
          <t>3</t>
        </is>
      </c>
      <c r="CT133" s="2" t="inlineStr">
        <is>
          <t/>
        </is>
      </c>
      <c r="CU133" t="inlineStr">
        <is>
          <t/>
        </is>
      </c>
    </row>
    <row r="134">
      <c r="A134" s="1" t="str">
        <f>HYPERLINK("https://iate.europa.eu/entry/result/3627690/all", "3627690")</f>
        <v>3627690</v>
      </c>
      <c r="B134" t="inlineStr">
        <is>
          <t>EDUCATION AND COMMUNICATIONS</t>
        </is>
      </c>
      <c r="C134" t="inlineStr">
        <is>
          <t>EDUCATION AND COMMUNICATIONS|information technology and data processing</t>
        </is>
      </c>
      <c r="D134" t="inlineStr">
        <is>
          <t/>
        </is>
      </c>
      <c r="E134" t="inlineStr">
        <is>
          <t/>
        </is>
      </c>
      <c r="F134" t="inlineStr">
        <is>
          <t/>
        </is>
      </c>
      <c r="G134" t="inlineStr">
        <is>
          <t/>
        </is>
      </c>
      <c r="H134" s="2" t="inlineStr">
        <is>
          <t>FPLD|
uživatelem programovatelný logický obvod</t>
        </is>
      </c>
      <c r="I134" s="2" t="inlineStr">
        <is>
          <t>3|
3</t>
        </is>
      </c>
      <c r="J134" s="2" t="inlineStr">
        <is>
          <t xml:space="preserve">|
</t>
        </is>
      </c>
      <c r="K134" t="inlineStr">
        <is>
          <t/>
        </is>
      </c>
      <c r="L134" s="2" t="inlineStr">
        <is>
          <t>logisk anordning, der er programmerbar på stedet</t>
        </is>
      </c>
      <c r="M134" s="2" t="inlineStr">
        <is>
          <t>3</t>
        </is>
      </c>
      <c r="N134" s="2" t="inlineStr">
        <is>
          <t/>
        </is>
      </c>
      <c r="O134" t="inlineStr">
        <is>
          <t/>
        </is>
      </c>
      <c r="P134" s="2" t="inlineStr">
        <is>
          <t>anwenderprogrammierbarer Logikschaltkreis</t>
        </is>
      </c>
      <c r="Q134" s="2" t="inlineStr">
        <is>
          <t>3</t>
        </is>
      </c>
      <c r="R134" s="2" t="inlineStr">
        <is>
          <t/>
        </is>
      </c>
      <c r="S134" t="inlineStr">
        <is>
          <t/>
        </is>
      </c>
      <c r="T134" s="2" t="inlineStr">
        <is>
          <t>επιτόπια προγραμματιζόμενη λογική συσκευή|
προγραμματιζόμενη λογική διάταξη πεδίου|
προγραμματιζόμενη από τον πελάτη λογική διάταξη</t>
        </is>
      </c>
      <c r="U134" s="2" t="inlineStr">
        <is>
          <t>2|
3|
3</t>
        </is>
      </c>
      <c r="V134" s="2" t="inlineStr">
        <is>
          <t xml:space="preserve">preferred|
|
</t>
        </is>
      </c>
      <c r="W134" t="inlineStr">
        <is>
          <t>λογική συσκευή που προγραμματίζεται από τον πελάτη και όχι από τον κατασκευαστή</t>
        </is>
      </c>
      <c r="X134" s="2" t="inlineStr">
        <is>
          <t>field programmable logic device</t>
        </is>
      </c>
      <c r="Y134" s="2" t="inlineStr">
        <is>
          <t>3</t>
        </is>
      </c>
      <c r="Z134" s="2" t="inlineStr">
        <is>
          <t/>
        </is>
      </c>
      <c r="AA134" t="inlineStr">
        <is>
          <t>logic device that is programmed by the customer, rather than the
manufacturer</t>
        </is>
      </c>
      <c r="AB134" s="2" t="inlineStr">
        <is>
          <t>dispositivo lógico programable por el usuario</t>
        </is>
      </c>
      <c r="AC134" s="2" t="inlineStr">
        <is>
          <t>3</t>
        </is>
      </c>
      <c r="AD134" s="2" t="inlineStr">
        <is>
          <t/>
        </is>
      </c>
      <c r="AE134" t="inlineStr">
        <is>
          <t>Dispositivo lógico que puede ser programado una vez emplazado en su 
lugar dentro de la placa de circuito donde está destinado sin necesidad 
de modificación alguna del hardware.</t>
        </is>
      </c>
      <c r="AF134" s="2" t="inlineStr">
        <is>
          <t>kasutaja poolt programmeeritav loogikaseade</t>
        </is>
      </c>
      <c r="AG134" s="2" t="inlineStr">
        <is>
          <t>3</t>
        </is>
      </c>
      <c r="AH134" s="2" t="inlineStr">
        <is>
          <t/>
        </is>
      </c>
      <c r="AI134" t="inlineStr">
        <is>
          <t>integraallülitus, mille tootja on disaininud nii, et selle lülituse täpse konfiguratsiooni saab määrata ehk programmeerida kasutaja</t>
        </is>
      </c>
      <c r="AJ134" s="2" t="inlineStr">
        <is>
          <t>käyttäjäohjelmoitava logiikkapiiri</t>
        </is>
      </c>
      <c r="AK134" s="2" t="inlineStr">
        <is>
          <t>2</t>
        </is>
      </c>
      <c r="AL134" s="2" t="inlineStr">
        <is>
          <t/>
        </is>
      </c>
      <c r="AM134" t="inlineStr">
        <is>
          <t/>
        </is>
      </c>
      <c r="AN134" t="inlineStr">
        <is>
          <t/>
        </is>
      </c>
      <c r="AO134" t="inlineStr">
        <is>
          <t/>
        </is>
      </c>
      <c r="AP134" t="inlineStr">
        <is>
          <t/>
        </is>
      </c>
      <c r="AQ134" t="inlineStr">
        <is>
          <t/>
        </is>
      </c>
      <c r="AR134" t="inlineStr">
        <is>
          <t/>
        </is>
      </c>
      <c r="AS134" t="inlineStr">
        <is>
          <t/>
        </is>
      </c>
      <c r="AT134" t="inlineStr">
        <is>
          <t/>
        </is>
      </c>
      <c r="AU134" t="inlineStr">
        <is>
          <t/>
        </is>
      </c>
      <c r="AV134" s="2" t="inlineStr">
        <is>
          <t>programirljiv logički uređaj</t>
        </is>
      </c>
      <c r="AW134" s="2" t="inlineStr">
        <is>
          <t>3</t>
        </is>
      </c>
      <c r="AX134" s="2" t="inlineStr">
        <is>
          <t/>
        </is>
      </c>
      <c r="AY134" t="inlineStr">
        <is>
          <t/>
        </is>
      </c>
      <c r="AZ134" t="inlineStr">
        <is>
          <t/>
        </is>
      </c>
      <c r="BA134" t="inlineStr">
        <is>
          <t/>
        </is>
      </c>
      <c r="BB134" t="inlineStr">
        <is>
          <t/>
        </is>
      </c>
      <c r="BC134" t="inlineStr">
        <is>
          <t/>
        </is>
      </c>
      <c r="BD134" s="2" t="inlineStr">
        <is>
          <t>dispositivo logico programmabile dall'utilizzatore</t>
        </is>
      </c>
      <c r="BE134" s="2" t="inlineStr">
        <is>
          <t>3</t>
        </is>
      </c>
      <c r="BF134" s="2" t="inlineStr">
        <is>
          <t/>
        </is>
      </c>
      <c r="BG134" t="inlineStr">
        <is>
          <t>matrice di porte logiche la cui programmazione è
fatta dall'utilizzatore anziché in fabbrica</t>
        </is>
      </c>
      <c r="BH134" s="2" t="inlineStr">
        <is>
          <t>vartotojo programuojamas loginis įtaisas</t>
        </is>
      </c>
      <c r="BI134" s="2" t="inlineStr">
        <is>
          <t>3</t>
        </is>
      </c>
      <c r="BJ134" s="2" t="inlineStr">
        <is>
          <t/>
        </is>
      </c>
      <c r="BK134" t="inlineStr">
        <is>
          <t>loginis įtaisas, kurį programuoja ne gamintojas, o naudotojas</t>
        </is>
      </c>
      <c r="BL134" s="2" t="inlineStr">
        <is>
          <t>darbības vidē programmējama loģiskā ierīce|
laukprogrammējama loģiskā ierīce|
uz vietas programmējama loģiskā ierīce</t>
        </is>
      </c>
      <c r="BM134" s="2" t="inlineStr">
        <is>
          <t>2|
2|
2</t>
        </is>
      </c>
      <c r="BN134" s="2" t="inlineStr">
        <is>
          <t xml:space="preserve">|
|
</t>
        </is>
      </c>
      <c r="BO134" t="inlineStr">
        <is>
          <t>loģiskā ierīce, ko programmē klients, nevis ražotājs</t>
        </is>
      </c>
      <c r="BP134" t="inlineStr">
        <is>
          <t/>
        </is>
      </c>
      <c r="BQ134" t="inlineStr">
        <is>
          <t/>
        </is>
      </c>
      <c r="BR134" t="inlineStr">
        <is>
          <t/>
        </is>
      </c>
      <c r="BS134" t="inlineStr">
        <is>
          <t/>
        </is>
      </c>
      <c r="BT134" t="inlineStr">
        <is>
          <t/>
        </is>
      </c>
      <c r="BU134" t="inlineStr">
        <is>
          <t/>
        </is>
      </c>
      <c r="BV134" t="inlineStr">
        <is>
          <t/>
        </is>
      </c>
      <c r="BW134" t="inlineStr">
        <is>
          <t/>
        </is>
      </c>
      <c r="BX134" s="2" t="inlineStr">
        <is>
          <t>programowalne przez użytkownika urządzenia logiczne</t>
        </is>
      </c>
      <c r="BY134" s="2" t="inlineStr">
        <is>
          <t>3</t>
        </is>
      </c>
      <c r="BZ134" s="2" t="inlineStr">
        <is>
          <t/>
        </is>
      </c>
      <c r="CA134" t="inlineStr">
        <is>
          <t/>
        </is>
      </c>
      <c r="CB134" s="2" t="inlineStr">
        <is>
          <t>dispositivo lógico de campo programável</t>
        </is>
      </c>
      <c r="CC134" s="2" t="inlineStr">
        <is>
          <t>3</t>
        </is>
      </c>
      <c r="CD134" s="2" t="inlineStr">
        <is>
          <t/>
        </is>
      </c>
      <c r="CE134" t="inlineStr">
        <is>
          <t>Dispositivo lógico programado pelo cliente e não pelo fabricante.</t>
        </is>
      </c>
      <c r="CF134" s="2" t="inlineStr">
        <is>
          <t>dispozitiv logic programabil de utilizator</t>
        </is>
      </c>
      <c r="CG134" s="2" t="inlineStr">
        <is>
          <t>3</t>
        </is>
      </c>
      <c r="CH134" s="2" t="inlineStr">
        <is>
          <t/>
        </is>
      </c>
      <c r="CI134" t="inlineStr">
        <is>
          <t>circuit logic a cărui structură internă poate fi configurată
de către utilizator folosind metode electrice</t>
        </is>
      </c>
      <c r="CJ134" s="2" t="inlineStr">
        <is>
          <t>používateľom programovateľný logický obvod|
užívateľom programovateľný logický obvod|
logické zariadenie programovateľné u zákazníka</t>
        </is>
      </c>
      <c r="CK134" s="2" t="inlineStr">
        <is>
          <t>3|
3|
3</t>
        </is>
      </c>
      <c r="CL134" s="2" t="inlineStr">
        <is>
          <t xml:space="preserve">preferred|
|
</t>
        </is>
      </c>
      <c r="CM134" t="inlineStr">
        <is>
          <t>skupina viacerých druhov digitálnych integrovaných obvodov, ktoré môžu byť programované a v niektorých prípadoch i preprogramované používateľom</t>
        </is>
      </c>
      <c r="CN134" t="inlineStr">
        <is>
          <t/>
        </is>
      </c>
      <c r="CO134" t="inlineStr">
        <is>
          <t/>
        </is>
      </c>
      <c r="CP134" t="inlineStr">
        <is>
          <t/>
        </is>
      </c>
      <c r="CQ134" t="inlineStr">
        <is>
          <t/>
        </is>
      </c>
      <c r="CR134" s="2" t="inlineStr">
        <is>
          <t>fältprogrammerbar logisk komponent</t>
        </is>
      </c>
      <c r="CS134" s="2" t="inlineStr">
        <is>
          <t>3</t>
        </is>
      </c>
      <c r="CT134" s="2" t="inlineStr">
        <is>
          <t/>
        </is>
      </c>
      <c r="CU134" t="inlineStr">
        <is>
          <t>logisk komponent som programmeras av användaren och inte tillverkaren</t>
        </is>
      </c>
    </row>
    <row r="135">
      <c r="A135" s="1" t="str">
        <f>HYPERLINK("https://iate.europa.eu/entry/result/916344/all", "916344")</f>
        <v>916344</v>
      </c>
      <c r="B135" t="inlineStr">
        <is>
          <t>INDUSTRY</t>
        </is>
      </c>
      <c r="C135" t="inlineStr">
        <is>
          <t>INDUSTRY|building and public works|building services|building insulation</t>
        </is>
      </c>
      <c r="D135" s="2" t="inlineStr">
        <is>
          <t>коефициент на топлопредаване</t>
        </is>
      </c>
      <c r="E135" s="2" t="inlineStr">
        <is>
          <t>3</t>
        </is>
      </c>
      <c r="F135" s="2" t="inlineStr">
        <is>
          <t/>
        </is>
      </c>
      <c r="G135" t="inlineStr">
        <is>
          <t/>
        </is>
      </c>
      <c r="H135" t="inlineStr">
        <is>
          <t/>
        </is>
      </c>
      <c r="I135" t="inlineStr">
        <is>
          <t/>
        </is>
      </c>
      <c r="J135" t="inlineStr">
        <is>
          <t/>
        </is>
      </c>
      <c r="K135" t="inlineStr">
        <is>
          <t/>
        </is>
      </c>
      <c r="L135" s="2" t="inlineStr">
        <is>
          <t>k-værdi</t>
        </is>
      </c>
      <c r="M135" s="2" t="inlineStr">
        <is>
          <t>3</t>
        </is>
      </c>
      <c r="N135" s="2" t="inlineStr">
        <is>
          <t/>
        </is>
      </c>
      <c r="O135" t="inlineStr">
        <is>
          <t/>
        </is>
      </c>
      <c r="P135" s="2" t="inlineStr">
        <is>
          <t>K-Koeffizient|
k-Wert|
Wärmedurchgangszahl K|
Wärmedurchgangskoeffizient</t>
        </is>
      </c>
      <c r="Q135" s="2" t="inlineStr">
        <is>
          <t>3|
3|
3|
3</t>
        </is>
      </c>
      <c r="R135" s="2" t="inlineStr">
        <is>
          <t xml:space="preserve">|
|
|
</t>
        </is>
      </c>
      <c r="S135" t="inlineStr">
        <is>
          <t/>
        </is>
      </c>
      <c r="T135" s="2" t="inlineStr">
        <is>
          <t>συντελεστής θερμοπερατότητας Κ</t>
        </is>
      </c>
      <c r="U135" s="2" t="inlineStr">
        <is>
          <t>3</t>
        </is>
      </c>
      <c r="V135" s="2" t="inlineStr">
        <is>
          <t/>
        </is>
      </c>
      <c r="W135" t="inlineStr">
        <is>
          <t>η ποσότητα ηλεκτρικής ισχύος που χάνεται ανά τετραγωνικό μέτρο για κάθε βαθμό Κελσίου διαφοράς θερμοκρασίας μεταξύ του εσωτερικού και του εξωτερικού.</t>
        </is>
      </c>
      <c r="X135" s="2" t="inlineStr">
        <is>
          <t>U-value|
U-coefficient</t>
        </is>
      </c>
      <c r="Y135" s="2" t="inlineStr">
        <is>
          <t>3|
1</t>
        </is>
      </c>
      <c r="Z135" s="2" t="inlineStr">
        <is>
          <t>|
deprecated</t>
        </is>
      </c>
      <c r="AA135" t="inlineStr">
        <is>
          <t>value representing &lt;a href="https://iate.europa.eu/entry/result/1153750/en" target="_blank"&gt;thermal transmittance&lt;/a&gt;, i.e. the rate of transfer of heat through a structure divided by the difference in temperature across that structure</t>
        </is>
      </c>
      <c r="AB135" s="2" t="inlineStr">
        <is>
          <t>coeficiente de transmisión de calor K|
coeficiente de transmisión térmica K|
coeficiente K</t>
        </is>
      </c>
      <c r="AC135" s="2" t="inlineStr">
        <is>
          <t>3|
3|
3</t>
        </is>
      </c>
      <c r="AD135" s="2" t="inlineStr">
        <is>
          <t xml:space="preserve">|
|
</t>
        </is>
      </c>
      <c r="AE135" t="inlineStr">
        <is>
          <t>Cantidad de calor que transmite un cerramiento, por metro cuadrado de superficie, por hora y por gradiente unitario de temperatura entre los ambientes interior y exterior.</t>
        </is>
      </c>
      <c r="AF135" t="inlineStr">
        <is>
          <t/>
        </is>
      </c>
      <c r="AG135" t="inlineStr">
        <is>
          <t/>
        </is>
      </c>
      <c r="AH135" t="inlineStr">
        <is>
          <t/>
        </is>
      </c>
      <c r="AI135" t="inlineStr">
        <is>
          <t/>
        </is>
      </c>
      <c r="AJ135" s="2" t="inlineStr">
        <is>
          <t>U-arvo|
k-arvo</t>
        </is>
      </c>
      <c r="AK135" s="2" t="inlineStr">
        <is>
          <t>3|
3</t>
        </is>
      </c>
      <c r="AL135" s="2" t="inlineStr">
        <is>
          <t xml:space="preserve">|
</t>
        </is>
      </c>
      <c r="AM135" t="inlineStr">
        <is>
          <t/>
        </is>
      </c>
      <c r="AN135" s="2" t="inlineStr">
        <is>
          <t>coefficient U|
coefficient K|
valeur U|
coefficient de transmission de chaleur K</t>
        </is>
      </c>
      <c r="AO135" s="2" t="inlineStr">
        <is>
          <t>3|
3|
3|
3</t>
        </is>
      </c>
      <c r="AP135" s="2" t="inlineStr">
        <is>
          <t xml:space="preserve">|
|
|
</t>
        </is>
      </c>
      <c r="AQ135" t="inlineStr">
        <is>
          <t>1) Coefficient de transfert de chaleur, qui mesure la capacité d'isolation d'une structure (mur extérieur, toit, etc.). Plus la valeur de U est faible, plus les propriétés isolantes de la structure sont bonnes. 2) Coefficient indiquant la quantité de chaleur transmise d'un milieu contigu à une paroi à l'autre milieu contigu à cette paroi, pour 1 m2 de surface, pendant 1 h, lorsque la difference T 2-T2 entre les températures de ces deux milieux est égale à 1 degré centigrade</t>
        </is>
      </c>
      <c r="AR135" t="inlineStr">
        <is>
          <t/>
        </is>
      </c>
      <c r="AS135" t="inlineStr">
        <is>
          <t/>
        </is>
      </c>
      <c r="AT135" t="inlineStr">
        <is>
          <t/>
        </is>
      </c>
      <c r="AU135" t="inlineStr">
        <is>
          <t/>
        </is>
      </c>
      <c r="AV135" s="2" t="inlineStr">
        <is>
          <t>U-vrijednost</t>
        </is>
      </c>
      <c r="AW135" s="2" t="inlineStr">
        <is>
          <t>3</t>
        </is>
      </c>
      <c r="AX135" s="2" t="inlineStr">
        <is>
          <t/>
        </is>
      </c>
      <c r="AY135" t="inlineStr">
        <is>
          <t/>
        </is>
      </c>
      <c r="AZ135" t="inlineStr">
        <is>
          <t/>
        </is>
      </c>
      <c r="BA135" t="inlineStr">
        <is>
          <t/>
        </is>
      </c>
      <c r="BB135" t="inlineStr">
        <is>
          <t/>
        </is>
      </c>
      <c r="BC135" t="inlineStr">
        <is>
          <t/>
        </is>
      </c>
      <c r="BD135" s="2" t="inlineStr">
        <is>
          <t>K termico|
coefficiente di trasmissione termica</t>
        </is>
      </c>
      <c r="BE135" s="2" t="inlineStr">
        <is>
          <t>3|
3</t>
        </is>
      </c>
      <c r="BF135" s="2" t="inlineStr">
        <is>
          <t xml:space="preserve">|
</t>
        </is>
      </c>
      <c r="BG135" t="inlineStr">
        <is>
          <t/>
        </is>
      </c>
      <c r="BH135" s="2" t="inlineStr">
        <is>
          <t>atitvaros šilumos perdavimo koeficientas|
U vertė</t>
        </is>
      </c>
      <c r="BI135" s="2" t="inlineStr">
        <is>
          <t>3|
2</t>
        </is>
      </c>
      <c r="BJ135" s="2" t="inlineStr">
        <is>
          <t xml:space="preserve">|
</t>
        </is>
      </c>
      <c r="BK135" t="inlineStr">
        <is>
          <t/>
        </is>
      </c>
      <c r="BL135" t="inlineStr">
        <is>
          <t/>
        </is>
      </c>
      <c r="BM135" t="inlineStr">
        <is>
          <t/>
        </is>
      </c>
      <c r="BN135" t="inlineStr">
        <is>
          <t/>
        </is>
      </c>
      <c r="BO135" t="inlineStr">
        <is>
          <t/>
        </is>
      </c>
      <c r="BP135" t="inlineStr">
        <is>
          <t/>
        </is>
      </c>
      <c r="BQ135" t="inlineStr">
        <is>
          <t/>
        </is>
      </c>
      <c r="BR135" t="inlineStr">
        <is>
          <t/>
        </is>
      </c>
      <c r="BS135" t="inlineStr">
        <is>
          <t/>
        </is>
      </c>
      <c r="BT135" s="2" t="inlineStr">
        <is>
          <t>thermische transmissiecoëfficiënt|
warmtedoorgangscoëfficiënt|
doorlatendheidscoëfficiënt|
U-waarde|
transmissiecoëfficiënt|
K-waarde</t>
        </is>
      </c>
      <c r="BU135" s="2" t="inlineStr">
        <is>
          <t>3|
3|
2|
3|
2|
2</t>
        </is>
      </c>
      <c r="BV135" s="2" t="inlineStr">
        <is>
          <t xml:space="preserve">|
|
|
preferred|
|
</t>
        </is>
      </c>
      <c r="BW135" t="inlineStr">
        <is>
          <t>waarde die de warmtedoorlating van een bepaald constructiedeel van een woning weergeeft, zoals een wand, venster of dak, d.w.z. de hoeveelheid warmte die er per seconde en per vierkante meter verloren gaat als het temperatuurverschil tussen binnen en buiten 1°C is</t>
        </is>
      </c>
      <c r="BX135" s="2" t="inlineStr">
        <is>
          <t>współczynnik U</t>
        </is>
      </c>
      <c r="BY135" s="2" t="inlineStr">
        <is>
          <t>3</t>
        </is>
      </c>
      <c r="BZ135" s="2" t="inlineStr">
        <is>
          <t/>
        </is>
      </c>
      <c r="CA135" t="inlineStr">
        <is>
          <t>współczynnik &lt;a href="https://iate.europa.eu/entry/result/1153750/pl" target="_blank"&gt;przenikania ciepła&lt;/a&gt; [W/(m2K)] określający wielkość przepływu ciepła przez jednostkową powierzchnię danej przegrody budowlanej, jeśli po dwóch jej stronach panuje różnica temperatur w wysokości 1K</t>
        </is>
      </c>
      <c r="CB135" s="2" t="inlineStr">
        <is>
          <t>coeficiente U|
coeficiente de transmissão térmica</t>
        </is>
      </c>
      <c r="CC135" s="2" t="inlineStr">
        <is>
          <t>3|
3</t>
        </is>
      </c>
      <c r="CD135" s="2" t="inlineStr">
        <is>
          <t xml:space="preserve">|
</t>
        </is>
      </c>
      <c r="CE135" t="inlineStr">
        <is>
          <t/>
        </is>
      </c>
      <c r="CF135" t="inlineStr">
        <is>
          <t/>
        </is>
      </c>
      <c r="CG135" t="inlineStr">
        <is>
          <t/>
        </is>
      </c>
      <c r="CH135" t="inlineStr">
        <is>
          <t/>
        </is>
      </c>
      <c r="CI135" t="inlineStr">
        <is>
          <t/>
        </is>
      </c>
      <c r="CJ135" t="inlineStr">
        <is>
          <t/>
        </is>
      </c>
      <c r="CK135" t="inlineStr">
        <is>
          <t/>
        </is>
      </c>
      <c r="CL135" t="inlineStr">
        <is>
          <t/>
        </is>
      </c>
      <c r="CM135" t="inlineStr">
        <is>
          <t/>
        </is>
      </c>
      <c r="CN135" s="2" t="inlineStr">
        <is>
          <t>vrednost U</t>
        </is>
      </c>
      <c r="CO135" s="2" t="inlineStr">
        <is>
          <t>3</t>
        </is>
      </c>
      <c r="CP135" s="2" t="inlineStr">
        <is>
          <t/>
        </is>
      </c>
      <c r="CQ135" t="inlineStr">
        <is>
          <t/>
        </is>
      </c>
      <c r="CR135" s="2" t="inlineStr">
        <is>
          <t>U-värde|
värmegenomgångskoefficient</t>
        </is>
      </c>
      <c r="CS135" s="2" t="inlineStr">
        <is>
          <t>3|
3</t>
        </is>
      </c>
      <c r="CT135" s="2" t="inlineStr">
        <is>
          <t xml:space="preserve">|
</t>
        </is>
      </c>
      <c r="CU135" t="inlineStr">
        <is>
          <t/>
        </is>
      </c>
    </row>
    <row r="136">
      <c r="A136" s="1" t="str">
        <f>HYPERLINK("https://iate.europa.eu/entry/result/3588852/all", "3588852")</f>
        <v>3588852</v>
      </c>
      <c r="B136" t="inlineStr">
        <is>
          <t>ENVIRONMENT</t>
        </is>
      </c>
      <c r="C136" t="inlineStr">
        <is>
          <t>ENVIRONMENT|environmental policy|climate change policy;ENVIRONMENT|environmental policy|climate change policy|adaptation to climate change</t>
        </is>
      </c>
      <c r="D136" t="inlineStr">
        <is>
          <t/>
        </is>
      </c>
      <c r="E136" t="inlineStr">
        <is>
          <t/>
        </is>
      </c>
      <c r="F136" t="inlineStr">
        <is>
          <t/>
        </is>
      </c>
      <c r="G136" t="inlineStr">
        <is>
          <t/>
        </is>
      </c>
      <c r="H136" t="inlineStr">
        <is>
          <t/>
        </is>
      </c>
      <c r="I136" t="inlineStr">
        <is>
          <t/>
        </is>
      </c>
      <c r="J136" t="inlineStr">
        <is>
          <t/>
        </is>
      </c>
      <c r="K136" t="inlineStr">
        <is>
          <t/>
        </is>
      </c>
      <c r="L136" s="2" t="inlineStr">
        <is>
          <t>national tilpasningsstrategi</t>
        </is>
      </c>
      <c r="M136" s="2" t="inlineStr">
        <is>
          <t>3</t>
        </is>
      </c>
      <c r="N136" s="2" t="inlineStr">
        <is>
          <t/>
        </is>
      </c>
      <c r="O136" t="inlineStr">
        <is>
          <t>langsigtet vision, der omfatter foranstaltninger med sigte på at mindske klimaændringernes virkninger og øge samfundets tilpasningsevne</t>
        </is>
      </c>
      <c r="P136" s="2" t="inlineStr">
        <is>
          <t>nationale Anpassungsstrategie</t>
        </is>
      </c>
      <c r="Q136" s="2" t="inlineStr">
        <is>
          <t>3</t>
        </is>
      </c>
      <c r="R136" s="2" t="inlineStr">
        <is>
          <t/>
        </is>
      </c>
      <c r="S136" t="inlineStr">
        <is>
          <t/>
        </is>
      </c>
      <c r="T136" s="2" t="inlineStr">
        <is>
          <t>εθνική στρατηγική προσαρμογής</t>
        </is>
      </c>
      <c r="U136" s="2" t="inlineStr">
        <is>
          <t>3</t>
        </is>
      </c>
      <c r="V136" s="2" t="inlineStr">
        <is>
          <t/>
        </is>
      </c>
      <c r="W136" t="inlineStr">
        <is>
          <t/>
        </is>
      </c>
      <c r="X136" s="2" t="inlineStr">
        <is>
          <t>national adaptation strategy|
NAS|
national strategy on adaptation to climate change|
national adaptation strategy to climate change</t>
        </is>
      </c>
      <c r="Y136" s="2" t="inlineStr">
        <is>
          <t>3|
3|
1|
1</t>
        </is>
      </c>
      <c r="Z136" s="2" t="inlineStr">
        <is>
          <t xml:space="preserve">|
|
|
</t>
        </is>
      </c>
      <c r="AA136" t="inlineStr">
        <is>
          <t>long-term vision that includes measures aimed at reducing climate change impacts and vulnerabilities and enhance the adaptive capacity of society</t>
        </is>
      </c>
      <c r="AB136" s="2" t="inlineStr">
        <is>
          <t>estrategia nacional de adaptación</t>
        </is>
      </c>
      <c r="AC136" s="2" t="inlineStr">
        <is>
          <t>3</t>
        </is>
      </c>
      <c r="AD136" s="2" t="inlineStr">
        <is>
          <t/>
        </is>
      </c>
      <c r="AE136" t="inlineStr">
        <is>
          <t>Estrategia global adoptada
por los Estados miembros de la UE para facilitar la
adaptación al cambio climático mediante la actuación sobre las principales
categorías de incidentes relacionados con este, tales como inundaciones, subida del nivel del mar, temperaturas
extremas, sequías y otros eventos meteorológicos extremos.</t>
        </is>
      </c>
      <c r="AF136" s="2" t="inlineStr">
        <is>
          <t>riiklik kohanemisstrateegia</t>
        </is>
      </c>
      <c r="AG136" s="2" t="inlineStr">
        <is>
          <t>3</t>
        </is>
      </c>
      <c r="AH136" s="2" t="inlineStr">
        <is>
          <t/>
        </is>
      </c>
      <c r="AI136" t="inlineStr">
        <is>
          <t>pikaajaline visioon, mis hõlmab meetmeid kliimamuutuste mõju ja nendest tuleneva haavatavuse vähendamiseks ning ühiskonna kohanemisvõime suurendamiseks</t>
        </is>
      </c>
      <c r="AJ136" s="2" t="inlineStr">
        <is>
          <t>kansallinen sopeutumisstrategia</t>
        </is>
      </c>
      <c r="AK136" s="2" t="inlineStr">
        <is>
          <t>3</t>
        </is>
      </c>
      <c r="AL136" s="2" t="inlineStr">
        <is>
          <t/>
        </is>
      </c>
      <c r="AM136" t="inlineStr">
        <is>
          <t>EU:n jäsenvaltion strategia, jolla helpotetaan sopeutumista ilmastonmuutokseen lieventämällä äärimmäisten sääilmiöiden (tulvat, merenpinnan nousu, äärimmäiset lämpötilat, kuivuus) vaikutuksia</t>
        </is>
      </c>
      <c r="AN136" s="2" t="inlineStr">
        <is>
          <t>stratégie nationale d’adaptation|
SNA</t>
        </is>
      </c>
      <c r="AO136" s="2" t="inlineStr">
        <is>
          <t>3|
3</t>
        </is>
      </c>
      <c r="AP136" s="2" t="inlineStr">
        <is>
          <t xml:space="preserve">|
</t>
        </is>
      </c>
      <c r="AQ136" t="inlineStr">
        <is>
          <t>cadre de référence à long terme destiné à éclairer et hiérarchiser les actions et les investissements nécessaires pour réduire les effets du changement climatique et renforcer les capacités d'adaptation de la société</t>
        </is>
      </c>
      <c r="AR136" s="2" t="inlineStr">
        <is>
          <t>straitéis náisiúnta um oiriúnú|
straitéis náisiúnta oiriúnaithe</t>
        </is>
      </c>
      <c r="AS136" s="2" t="inlineStr">
        <is>
          <t>3|
3</t>
        </is>
      </c>
      <c r="AT136" s="2" t="inlineStr">
        <is>
          <t xml:space="preserve">|
</t>
        </is>
      </c>
      <c r="AU136" t="inlineStr">
        <is>
          <t/>
        </is>
      </c>
      <c r="AV136" t="inlineStr">
        <is>
          <t/>
        </is>
      </c>
      <c r="AW136" t="inlineStr">
        <is>
          <t/>
        </is>
      </c>
      <c r="AX136" t="inlineStr">
        <is>
          <t/>
        </is>
      </c>
      <c r="AY136" t="inlineStr">
        <is>
          <t/>
        </is>
      </c>
      <c r="AZ136" s="2" t="inlineStr">
        <is>
          <t>nemzeti alkalmazkodási stratégia</t>
        </is>
      </c>
      <c r="BA136" s="2" t="inlineStr">
        <is>
          <t>3</t>
        </is>
      </c>
      <c r="BB136" s="2" t="inlineStr">
        <is>
          <t/>
        </is>
      </c>
      <c r="BC136" t="inlineStr">
        <is>
          <t>uniós tagállam által összeállított, az éghajlatváltozás okozta problémák kezelésére irányuló stratégia</t>
        </is>
      </c>
      <c r="BD136" t="inlineStr">
        <is>
          <t/>
        </is>
      </c>
      <c r="BE136" t="inlineStr">
        <is>
          <t/>
        </is>
      </c>
      <c r="BF136" t="inlineStr">
        <is>
          <t/>
        </is>
      </c>
      <c r="BG136" t="inlineStr">
        <is>
          <t/>
        </is>
      </c>
      <c r="BH136" s="2" t="inlineStr">
        <is>
          <t>nacionalinė prisitaikymo prie klimato kaitos strategija|
nacionalinė prisitaikymo strategija</t>
        </is>
      </c>
      <c r="BI136" s="2" t="inlineStr">
        <is>
          <t>3|
3</t>
        </is>
      </c>
      <c r="BJ136" s="2" t="inlineStr">
        <is>
          <t xml:space="preserve">|
</t>
        </is>
      </c>
      <c r="BK136" t="inlineStr">
        <is>
          <t/>
        </is>
      </c>
      <c r="BL136" t="inlineStr">
        <is>
          <t/>
        </is>
      </c>
      <c r="BM136" t="inlineStr">
        <is>
          <t/>
        </is>
      </c>
      <c r="BN136" t="inlineStr">
        <is>
          <t/>
        </is>
      </c>
      <c r="BO136" t="inlineStr">
        <is>
          <t/>
        </is>
      </c>
      <c r="BP136" t="inlineStr">
        <is>
          <t/>
        </is>
      </c>
      <c r="BQ136" t="inlineStr">
        <is>
          <t/>
        </is>
      </c>
      <c r="BR136" t="inlineStr">
        <is>
          <t/>
        </is>
      </c>
      <c r="BS136" t="inlineStr">
        <is>
          <t/>
        </is>
      </c>
      <c r="BT136" t="inlineStr">
        <is>
          <t/>
        </is>
      </c>
      <c r="BU136" t="inlineStr">
        <is>
          <t/>
        </is>
      </c>
      <c r="BV136" t="inlineStr">
        <is>
          <t/>
        </is>
      </c>
      <c r="BW136" t="inlineStr">
        <is>
          <t/>
        </is>
      </c>
      <c r="BX136" s="2" t="inlineStr">
        <is>
          <t>krajowa strategia adaptacji|
krajowa strategia przystosowawcza</t>
        </is>
      </c>
      <c r="BY136" s="2" t="inlineStr">
        <is>
          <t>3|
2</t>
        </is>
      </c>
      <c r="BZ136" s="2" t="inlineStr">
        <is>
          <t xml:space="preserve">|
</t>
        </is>
      </c>
      <c r="CA136" t="inlineStr">
        <is>
          <t>nadrzędna strategia (instrument analityczny) danego państwa członkowskiego UE mająca ułatwić przystosowanie się do zmiany klimatu przez zajęcie się kwestią wpływu ekstremalnych zjawisk pogodowych i innych zagrożeń klimatycznych, takich jak susze i powodzie</t>
        </is>
      </c>
      <c r="CB136" s="2" t="inlineStr">
        <is>
          <t>estratégia nacional de adaptação</t>
        </is>
      </c>
      <c r="CC136" s="2" t="inlineStr">
        <is>
          <t>3</t>
        </is>
      </c>
      <c r="CD136" s="2" t="inlineStr">
        <is>
          <t/>
        </is>
      </c>
      <c r="CE136" t="inlineStr">
        <is>
          <t>Estratégia de um Estado-Membro para facilitar a adaptação às alterações climáticas a fenómenos meteorológicos extremos, tais como inundações, subida do nível do mar, temperaturas extremas, secas.</t>
        </is>
      </c>
      <c r="CF136" s="2" t="inlineStr">
        <is>
          <t>strategie națională de adaptare</t>
        </is>
      </c>
      <c r="CG136" s="2" t="inlineStr">
        <is>
          <t>3</t>
        </is>
      </c>
      <c r="CH136" s="2" t="inlineStr">
        <is>
          <t/>
        </is>
      </c>
      <c r="CI136" t="inlineStr">
        <is>
          <t/>
        </is>
      </c>
      <c r="CJ136" t="inlineStr">
        <is>
          <t/>
        </is>
      </c>
      <c r="CK136" t="inlineStr">
        <is>
          <t/>
        </is>
      </c>
      <c r="CL136" t="inlineStr">
        <is>
          <t/>
        </is>
      </c>
      <c r="CM136" t="inlineStr">
        <is>
          <t/>
        </is>
      </c>
      <c r="CN136" s="2" t="inlineStr">
        <is>
          <t>nacionalna prilagoditvena strategija</t>
        </is>
      </c>
      <c r="CO136" s="2" t="inlineStr">
        <is>
          <t>3</t>
        </is>
      </c>
      <c r="CP136" s="2" t="inlineStr">
        <is>
          <t/>
        </is>
      </c>
      <c r="CQ136" t="inlineStr">
        <is>
          <t>&lt;div&gt;krovna strategija, s katero naj bi država članica EU olajšala prilaganje podnebnim spremembam tako, da bi obravnavala vpliv na podnebne spremembe, kot so poplave, dvig morske gladine, ekstremne temperature, suša in drugi izjemni vremenski pojavi&lt;/div&gt;</t>
        </is>
      </c>
      <c r="CR136" t="inlineStr">
        <is>
          <t/>
        </is>
      </c>
      <c r="CS136" t="inlineStr">
        <is>
          <t/>
        </is>
      </c>
      <c r="CT136" t="inlineStr">
        <is>
          <t/>
        </is>
      </c>
      <c r="CU136" t="inlineStr">
        <is>
          <t/>
        </is>
      </c>
    </row>
    <row r="137">
      <c r="A137" s="1" t="str">
        <f>HYPERLINK("https://iate.europa.eu/entry/result/3627740/all", "3627740")</f>
        <v>3627740</v>
      </c>
      <c r="B137" t="inlineStr">
        <is>
          <t>ENVIRONMENT</t>
        </is>
      </c>
      <c r="C137" t="inlineStr">
        <is>
          <t>ENVIRONMENT</t>
        </is>
      </c>
      <c r="D137" s="2" t="inlineStr">
        <is>
          <t>емисии на кей</t>
        </is>
      </c>
      <c r="E137" s="2" t="inlineStr">
        <is>
          <t>2</t>
        </is>
      </c>
      <c r="F137" s="2" t="inlineStr">
        <is>
          <t/>
        </is>
      </c>
      <c r="G137" t="inlineStr">
        <is>
          <t/>
        </is>
      </c>
      <c r="H137" s="2" t="inlineStr">
        <is>
          <t>emise v kotvišti|
emise z lodí v kotvišti</t>
        </is>
      </c>
      <c r="I137" s="2" t="inlineStr">
        <is>
          <t>3|
3</t>
        </is>
      </c>
      <c r="J137" s="2" t="inlineStr">
        <is>
          <t xml:space="preserve">|
</t>
        </is>
      </c>
      <c r="K137" t="inlineStr">
        <is>
          <t>emise pocházející z lodí v kotvištích v přístavech</t>
        </is>
      </c>
      <c r="L137" s="2" t="inlineStr">
        <is>
          <t>emissioner ved kaj|
emissioner fra skibe, der ligger ved kaj</t>
        </is>
      </c>
      <c r="M137" s="2" t="inlineStr">
        <is>
          <t>3|
3</t>
        </is>
      </c>
      <c r="N137" s="2" t="inlineStr">
        <is>
          <t xml:space="preserve">|
</t>
        </is>
      </c>
      <c r="O137" t="inlineStr">
        <is>
          <t>forurening (svovloxider, nitrogenoxider og partikler) ved kaj fra skibe, der trækker strøm fra deres motorer under deres ophold i havne</t>
        </is>
      </c>
      <c r="P137" s="2" t="inlineStr">
        <is>
          <t>Emissionen am Liegeplatz|
Emissionen von Schiffen am Liegeplatz</t>
        </is>
      </c>
      <c r="Q137" s="2" t="inlineStr">
        <is>
          <t>3|
3</t>
        </is>
      </c>
      <c r="R137" s="2" t="inlineStr">
        <is>
          <t xml:space="preserve">|
</t>
        </is>
      </c>
      <c r="S137" t="inlineStr">
        <is>
          <t>von Schiffen am Liegeplatz verursachte Luftverschmutzung (Schwefeloxide, Stickoxide und Feinstaub), wenn sie während des Aufenthalts im Hafen mit ihren Motoren Strom erzeugen</t>
        </is>
      </c>
      <c r="T137" s="2" t="inlineStr">
        <is>
          <t>εκπομπές κατά τον ελλιμενισμό</t>
        </is>
      </c>
      <c r="U137" s="2" t="inlineStr">
        <is>
          <t>3</t>
        </is>
      </c>
      <c r="V137" s="2" t="inlineStr">
        <is>
          <t/>
        </is>
      </c>
      <c r="W137" t="inlineStr">
        <is>
          <t/>
        </is>
      </c>
      <c r="X137" s="2" t="inlineStr">
        <is>
          <t>emissions at berth</t>
        </is>
      </c>
      <c r="Y137" s="2" t="inlineStr">
        <is>
          <t>3</t>
        </is>
      </c>
      <c r="Z137" s="2" t="inlineStr">
        <is>
          <t/>
        </is>
      </c>
      <c r="AA137" t="inlineStr">
        <is>
          <t>pollution
produced by ships (sulphur oxides, nitrogen oxides and particulate matter) that
draw power from their engines while anchored or navigating in ports</t>
        </is>
      </c>
      <c r="AB137" s="2" t="inlineStr">
        <is>
          <t>emisiones en el punto de atraque</t>
        </is>
      </c>
      <c r="AC137" s="2" t="inlineStr">
        <is>
          <t>3</t>
        </is>
      </c>
      <c r="AD137" s="2" t="inlineStr">
        <is>
          <t/>
        </is>
      </c>
      <c r="AE137" t="inlineStr">
        <is>
          <t>Contaminación atmosférica (óxidos de nitrógeno, óxidos de azufre, partículas,
etc.) producida por los buques que utilizan sus motores para producir energía mientras están en puerto.</t>
        </is>
      </c>
      <c r="AF137" s="2" t="inlineStr">
        <is>
          <t>heitkoguseid, mis tekivad kai ääres seistes|
sadamas kai ääres tekkiv heide|
heide, mis pärineb kai ääres seisvatelt laevadelt</t>
        </is>
      </c>
      <c r="AG137" s="2" t="inlineStr">
        <is>
          <t>2|
2|
2</t>
        </is>
      </c>
      <c r="AH137" s="2" t="inlineStr">
        <is>
          <t xml:space="preserve">|
|
</t>
        </is>
      </c>
      <c r="AI137" t="inlineStr">
        <is>
          <t>selliste laevade tekitatud õhusaaste (vääveloksiidid, lämmastikoksiidid ja tahked osakesed), mis tarbivad sadamas viibimise ajal oma mootoritelt saadavat energiat</t>
        </is>
      </c>
      <c r="AJ137" t="inlineStr">
        <is>
          <t/>
        </is>
      </c>
      <c r="AK137" t="inlineStr">
        <is>
          <t/>
        </is>
      </c>
      <c r="AL137" t="inlineStr">
        <is>
          <t/>
        </is>
      </c>
      <c r="AM137" t="inlineStr">
        <is>
          <t/>
        </is>
      </c>
      <c r="AN137" s="2" t="inlineStr">
        <is>
          <t>émissions à quai</t>
        </is>
      </c>
      <c r="AO137" s="2" t="inlineStr">
        <is>
          <t>3</t>
        </is>
      </c>
      <c r="AP137" s="2" t="inlineStr">
        <is>
          <t/>
        </is>
      </c>
      <c r="AQ137" t="inlineStr">
        <is>
          <t>pollution (oxyde de soufre, protoxyde d’azote et particules) émise par les navires qui utilisent leurs moteurs pour produire de l’électricité pendant leur séjour dans un port</t>
        </is>
      </c>
      <c r="AR137" t="inlineStr">
        <is>
          <t/>
        </is>
      </c>
      <c r="AS137" t="inlineStr">
        <is>
          <t/>
        </is>
      </c>
      <c r="AT137" t="inlineStr">
        <is>
          <t/>
        </is>
      </c>
      <c r="AU137" t="inlineStr">
        <is>
          <t/>
        </is>
      </c>
      <c r="AV137" t="inlineStr">
        <is>
          <t/>
        </is>
      </c>
      <c r="AW137" t="inlineStr">
        <is>
          <t/>
        </is>
      </c>
      <c r="AX137" t="inlineStr">
        <is>
          <t/>
        </is>
      </c>
      <c r="AY137" t="inlineStr">
        <is>
          <t/>
        </is>
      </c>
      <c r="AZ137" t="inlineStr">
        <is>
          <t/>
        </is>
      </c>
      <c r="BA137" t="inlineStr">
        <is>
          <t/>
        </is>
      </c>
      <c r="BB137" t="inlineStr">
        <is>
          <t/>
        </is>
      </c>
      <c r="BC137" t="inlineStr">
        <is>
          <t/>
        </is>
      </c>
      <c r="BD137" s="2" t="inlineStr">
        <is>
          <t>emissioni all'ormeggio</t>
        </is>
      </c>
      <c r="BE137" s="2" t="inlineStr">
        <is>
          <t>3</t>
        </is>
      </c>
      <c r="BF137" s="2" t="inlineStr">
        <is>
          <t/>
        </is>
      </c>
      <c r="BG137" t="inlineStr">
        <is>
          <t>inquinamento atmosferico (ossidi di zolfo, ossidi di azoto e particolato) prodotto dalle navi all'ormeggio che si alimentano con energia prodotta utilizzando i loro motori durante la sosta in porto</t>
        </is>
      </c>
      <c r="BH137" s="2" t="inlineStr">
        <is>
          <t>prie prieplaukos išmetamas teršalų kiekis</t>
        </is>
      </c>
      <c r="BI137" s="2" t="inlineStr">
        <is>
          <t>3</t>
        </is>
      </c>
      <c r="BJ137" s="2" t="inlineStr">
        <is>
          <t/>
        </is>
      </c>
      <c r="BK137" t="inlineStr">
        <is>
          <t>prisišvartavusių laivų keliama tarša (sieros oksidai, azoto oksidai ir kietosios dalelės)</t>
        </is>
      </c>
      <c r="BL137" s="2" t="inlineStr">
        <is>
          <t>emisijas piestātnē</t>
        </is>
      </c>
      <c r="BM137" s="2" t="inlineStr">
        <is>
          <t>3</t>
        </is>
      </c>
      <c r="BN137" s="2" t="inlineStr">
        <is>
          <t/>
        </is>
      </c>
      <c r="BO137" t="inlineStr">
        <is>
          <t>tādu kuģu radīts piesārņojums (sēra oksīdi, slāpekļa oksīdi un cietās daļiņas), kas izmanto enerģiju no saviem dzinējiem, būdami noenkurojušies ostās vai kuģojot tajās</t>
        </is>
      </c>
      <c r="BP137" s="2" t="inlineStr">
        <is>
          <t>emissjonijiet waqt l-irmiġġ</t>
        </is>
      </c>
      <c r="BQ137" s="2" t="inlineStr">
        <is>
          <t>3</t>
        </is>
      </c>
      <c r="BR137" s="2" t="inlineStr">
        <is>
          <t/>
        </is>
      </c>
      <c r="BS137" t="inlineStr">
        <is>
          <t>emissjonijiet prodotti minn bastimenti (ossidi tal-kubrit, ossidi tan-nitroġenu u materja partikolata) li jieħdu l-enerġija mill-magni tagħhom waqt li jkunu ankrati jew ikunu qed jinnavigaw fil-portijiet</t>
        </is>
      </c>
      <c r="BT137" s="2" t="inlineStr">
        <is>
          <t>uitstoot op de ligplaats</t>
        </is>
      </c>
      <c r="BU137" s="2" t="inlineStr">
        <is>
          <t>3</t>
        </is>
      </c>
      <c r="BV137" s="2" t="inlineStr">
        <is>
          <t/>
        </is>
      </c>
      <c r="BW137" t="inlineStr">
        <is>
          <t>uitstoot van vaartuigen die aangemeerd liggen</t>
        </is>
      </c>
      <c r="BX137" s="2" t="inlineStr">
        <is>
          <t>emisje ze statków podczas cumowania w porcie|
emisje z zacumowanych statków</t>
        </is>
      </c>
      <c r="BY137" s="2" t="inlineStr">
        <is>
          <t>3|
3</t>
        </is>
      </c>
      <c r="BZ137" s="2" t="inlineStr">
        <is>
          <t xml:space="preserve">|
</t>
        </is>
      </c>
      <c r="CA137" t="inlineStr">
        <is>
          <t>emisje
zanieczyszczeń generowane przez statki zacumowane w portach</t>
        </is>
      </c>
      <c r="CB137" s="2" t="inlineStr">
        <is>
          <t>emissões de navios atracados em porto|
emissões portuárias</t>
        </is>
      </c>
      <c r="CC137" s="2" t="inlineStr">
        <is>
          <t>3|
3</t>
        </is>
      </c>
      <c r="CD137" s="2" t="inlineStr">
        <is>
          <t xml:space="preserve">|
</t>
        </is>
      </c>
      <c r="CE137" t="inlineStr">
        <is>
          <t>Poluição
atmosférica (óxido de azoto, óxido de enxofre, particulas, etc) provocada por
navios que utilizam os seus motores para produzir energia nas áreas portuárias.</t>
        </is>
      </c>
      <c r="CF137" s="2" t="inlineStr">
        <is>
          <t>emisii produse la dană</t>
        </is>
      </c>
      <c r="CG137" s="2" t="inlineStr">
        <is>
          <t>3</t>
        </is>
      </c>
      <c r="CH137" s="2" t="inlineStr">
        <is>
          <t/>
        </is>
      </c>
      <c r="CI137" t="inlineStr">
        <is>
          <t>poluare atmosferică produsă de nave (oxizi de sulf, oxizi de azot și particule în suspensie) la dană, atunci când acestea utilizează energia motoarelor lor în timpul staționării în port</t>
        </is>
      </c>
      <c r="CJ137" t="inlineStr">
        <is>
          <t/>
        </is>
      </c>
      <c r="CK137" t="inlineStr">
        <is>
          <t/>
        </is>
      </c>
      <c r="CL137" t="inlineStr">
        <is>
          <t/>
        </is>
      </c>
      <c r="CM137" t="inlineStr">
        <is>
          <t/>
        </is>
      </c>
      <c r="CN137" s="2" t="inlineStr">
        <is>
          <t>emisije, ki nastanejo med privezom</t>
        </is>
      </c>
      <c r="CO137" s="2" t="inlineStr">
        <is>
          <t>3</t>
        </is>
      </c>
      <c r="CP137" s="2" t="inlineStr">
        <is>
          <t/>
        </is>
      </c>
      <c r="CQ137" t="inlineStr">
        <is>
          <t>onesnaževanje zraka, ki ga povzročajo zasidrane ladje (žveplovi oksidi, dušikovi oksidi in trdni delci), ki med privezom v pristanišču pridobivajo energijo iz svojih motorjev</t>
        </is>
      </c>
      <c r="CR137" s="2" t="inlineStr">
        <is>
          <t>utsläpp från fartyg vid kaj</t>
        </is>
      </c>
      <c r="CS137" s="2" t="inlineStr">
        <is>
          <t>3</t>
        </is>
      </c>
      <c r="CT137" s="2" t="inlineStr">
        <is>
          <t/>
        </is>
      </c>
      <c r="CU137" t="inlineStr">
        <is>
          <t>föroreningar (svaveloxider, kväveoxider och partiklar) som släpps ut av fartyg som använder el från sina motorer under vistelsen i hamn</t>
        </is>
      </c>
    </row>
    <row r="138">
      <c r="A138" s="1" t="str">
        <f>HYPERLINK("https://iate.europa.eu/entry/result/3576653/all", "3576653")</f>
        <v>3576653</v>
      </c>
      <c r="B138" t="inlineStr">
        <is>
          <t>EDUCATION AND COMMUNICATIONS</t>
        </is>
      </c>
      <c r="C138" t="inlineStr">
        <is>
          <t>EDUCATION AND COMMUNICATIONS|information technology and data processing</t>
        </is>
      </c>
      <c r="D138" s="2" t="inlineStr">
        <is>
          <t>дълбок фалшификат|
дълбоко фалшифициране|
дълбинeн фалшификат</t>
        </is>
      </c>
      <c r="E138" s="2" t="inlineStr">
        <is>
          <t>3|
3|
3</t>
        </is>
      </c>
      <c r="F138" s="2" t="inlineStr">
        <is>
          <t xml:space="preserve">|
|
</t>
        </is>
      </c>
      <c r="G138" t="inlineStr">
        <is>
          <t>техника за подправяне на снимки и аудио-визуално съдържание, което може да се прави с помощта на нови, достъпни и лесни за използване технологии</t>
        </is>
      </c>
      <c r="H138" s="2" t="inlineStr">
        <is>
          <t>&lt;i&gt;deep fake&lt;/i&gt;</t>
        </is>
      </c>
      <c r="I138" s="2" t="inlineStr">
        <is>
          <t>3</t>
        </is>
      </c>
      <c r="J138" s="2" t="inlineStr">
        <is>
          <t/>
        </is>
      </c>
      <c r="K138" t="inlineStr">
        <is>
          <t>technika nebo produkt realistické fotomontáže a videomontáže umožňující vytvářet vykonstruované obrázky a videa za účelem manipulace s veřejným míněním</t>
        </is>
      </c>
      <c r="L138" s="2" t="inlineStr">
        <is>
          <t>deepfake</t>
        </is>
      </c>
      <c r="M138" s="2" t="inlineStr">
        <is>
          <t>3</t>
        </is>
      </c>
      <c r="N138" s="2" t="inlineStr">
        <is>
          <t/>
        </is>
      </c>
      <c r="O138" t="inlineStr">
        <is>
          <t>teknik, som gør det muligt for kunstig intelligens at sætte andre ansigter på personer</t>
        </is>
      </c>
      <c r="P138" s="2" t="inlineStr">
        <is>
          <t>Deepfake|
Deep Fake</t>
        </is>
      </c>
      <c r="Q138" s="2" t="inlineStr">
        <is>
          <t>3|
3</t>
        </is>
      </c>
      <c r="R138" s="2" t="inlineStr">
        <is>
          <t xml:space="preserve">|
</t>
        </is>
      </c>
      <c r="S138" t="inlineStr">
        <is>
          <t>Video, das mit Hilfe von künstlicher Intelligenz manipuliert wird</t>
        </is>
      </c>
      <c r="T138" s="2" t="inlineStr">
        <is>
          <t>βαθιά ψευδής πληροφορία</t>
        </is>
      </c>
      <c r="U138" s="2" t="inlineStr">
        <is>
          <t>3</t>
        </is>
      </c>
      <c r="V138" s="2" t="inlineStr">
        <is>
          <t/>
        </is>
      </c>
      <c r="W138" t="inlineStr">
        <is>
          <t>ψηφιακός χειρισμός ήχου, εικόνας ή βίντεο χάρη στον οποίο, με συνδυασμό και υπέρθεση της εικόνας ή/και φωνής ενός ατόμου πάνω στην εικόνα ή/και φωνή άλλου ατόμου, δημιουργείται ένα παραπλανητικό οπτικό ή ηχητικό ντοκουμέντο τόσο πειστικό που ο ανενημέρωτος ακροατής/θεατής να μην αντιλαμβάνεται την παραποίηση</t>
        </is>
      </c>
      <c r="X138" s="2" t="inlineStr">
        <is>
          <t>deep fake|
deep fakes|
deepfake|
deepfake video</t>
        </is>
      </c>
      <c r="Y138" s="2" t="inlineStr">
        <is>
          <t>1|
1|
3|
3</t>
        </is>
      </c>
      <c r="Z138" s="2" t="inlineStr">
        <is>
          <t xml:space="preserve">|
|
|
</t>
        </is>
      </c>
      <c r="AA138" t="inlineStr">
        <is>
          <t>artificial intelligence-based human image synthesis technique used to combine and superimpose existing images and videos onto source images or videos</t>
        </is>
      </c>
      <c r="AB138" s="2" t="inlineStr">
        <is>
          <t>ultrafalsificación|
ultrafalso|
falsedad profunda</t>
        </is>
      </c>
      <c r="AC138" s="2" t="inlineStr">
        <is>
          <t>3|
3|
2</t>
        </is>
      </c>
      <c r="AD138" s="2" t="inlineStr">
        <is>
          <t xml:space="preserve">|
|
</t>
        </is>
      </c>
      <c r="AE138" t="inlineStr">
        <is>
          <t>Tecnología basada en inteligencia artificial que permite manipular imágenes para crear videomontajes en los que se superponen diferentes identidades.</t>
        </is>
      </c>
      <c r="AF138" s="2" t="inlineStr">
        <is>
          <t>deepfake|
süvavõltsing</t>
        </is>
      </c>
      <c r="AG138" s="2" t="inlineStr">
        <is>
          <t>3|
3</t>
        </is>
      </c>
      <c r="AH138" s="2" t="inlineStr">
        <is>
          <t xml:space="preserve">|
</t>
        </is>
      </c>
      <c r="AI138" t="inlineStr">
        <is>
          <t/>
        </is>
      </c>
      <c r="AJ138" s="2" t="inlineStr">
        <is>
          <t>syväväärennös|
syvähuijausvideo|
huijausvideo|
deepfake|
valevideo</t>
        </is>
      </c>
      <c r="AK138" s="2" t="inlineStr">
        <is>
          <t>3|
3|
3|
3|
3</t>
        </is>
      </c>
      <c r="AL138" s="2" t="inlineStr">
        <is>
          <t xml:space="preserve">|
|
|
|
</t>
        </is>
      </c>
      <c r="AM138" t="inlineStr">
        <is>
          <t>tekoälysovellusten avulla luotu video, joka näyttää todellisesta tilanteesta kuvatulta videolta ja jolla joku ihminen sanoo tai tekee sellaista, mitä hän ei ole oikeasti sanonut tai tehnyt</t>
        </is>
      </c>
      <c r="AN138" s="2" t="inlineStr">
        <is>
          <t>trucage vidéo ultra-réaliste|
hypertrucage|
infox vidéo|
vidéotox|
trucage vidéo élaboré</t>
        </is>
      </c>
      <c r="AO138" s="2" t="inlineStr">
        <is>
          <t>2|
3|
3|
3|
2</t>
        </is>
      </c>
      <c r="AP138" s="2" t="inlineStr">
        <is>
          <t xml:space="preserve">|
|
|
|
</t>
        </is>
      </c>
      <c r="AQ138" t="inlineStr">
        <is>
          <t>détournement de vidéos en y insérant un visage à la place d'un autre à l'aide d'un programme informatique, qui peut être utilisé pour créer de fausses informations</t>
        </is>
      </c>
      <c r="AR138" s="2" t="inlineStr">
        <is>
          <t>domhainbhrionnú|
fístaifead domhainbhrionnúcháin|
deepfake|
físeán domhainbhrionnúcháin</t>
        </is>
      </c>
      <c r="AS138" s="2" t="inlineStr">
        <is>
          <t>3|
3|
3|
3</t>
        </is>
      </c>
      <c r="AT138" s="2" t="inlineStr">
        <is>
          <t xml:space="preserve">|
|
|
</t>
        </is>
      </c>
      <c r="AU138" t="inlineStr">
        <is>
          <t/>
        </is>
      </c>
      <c r="AV138" s="2" t="inlineStr">
        <is>
          <t>&lt;i&gt;deep fake&lt;/i&gt;|
uvjerljiv krivotvoreni sadržaj</t>
        </is>
      </c>
      <c r="AW138" s="2" t="inlineStr">
        <is>
          <t>3|
3</t>
        </is>
      </c>
      <c r="AX138" s="2" t="inlineStr">
        <is>
          <t xml:space="preserve">|
</t>
        </is>
      </c>
      <c r="AY138" t="inlineStr">
        <is>
          <t/>
        </is>
      </c>
      <c r="AZ138" s="2" t="inlineStr">
        <is>
          <t>deepfake|
mélykamu</t>
        </is>
      </c>
      <c r="BA138" s="2" t="inlineStr">
        <is>
          <t>3|
3</t>
        </is>
      </c>
      <c r="BB138" s="2" t="inlineStr">
        <is>
          <t xml:space="preserve">|
</t>
        </is>
      </c>
      <c r="BC138" t="inlineStr">
        <is>
          <t>fényképek, videók mesterséges intelligencia által végzett meghamisítására szolgáló képösszeállítási technológia</t>
        </is>
      </c>
      <c r="BD138" s="2" t="inlineStr">
        <is>
          <t>video realistico ma falso|
deepfake</t>
        </is>
      </c>
      <c r="BE138" s="2" t="inlineStr">
        <is>
          <t>2|
3</t>
        </is>
      </c>
      <c r="BF138" s="2" t="inlineStr">
        <is>
          <t xml:space="preserve">|
</t>
        </is>
      </c>
      <c r="BG138" t="inlineStr">
        <is>
          <t>tecnica manipolatoria che mediante l’intelligenza artificiale consente di sostituire i volti nei video con risultati molto credibili</t>
        </is>
      </c>
      <c r="BH138" s="2" t="inlineStr">
        <is>
          <t>sintetinė vaizdo sankaita|
sintetinė vaizdakaita|
sintetinė sankaita</t>
        </is>
      </c>
      <c r="BI138" s="2" t="inlineStr">
        <is>
          <t>3|
3|
3</t>
        </is>
      </c>
      <c r="BJ138" s="2" t="inlineStr">
        <is>
          <t xml:space="preserve">admitted|
admitted|
</t>
        </is>
      </c>
      <c r="BK138" t="inlineStr">
        <is>
          <t/>
        </is>
      </c>
      <c r="BL138" s="2" t="inlineStr">
        <is>
          <t>&lt;i&gt;deepfake&lt;/i&gt;|
dziļviltošana</t>
        </is>
      </c>
      <c r="BM138" s="2" t="inlineStr">
        <is>
          <t>2|
2</t>
        </is>
      </c>
      <c r="BN138" s="2" t="inlineStr">
        <is>
          <t xml:space="preserve">|
</t>
        </is>
      </c>
      <c r="BO138" t="inlineStr">
        <is>
          <t>mākslīgajā intelektā balstīta attēlu sintēzes tehnoloģija, ko izmanto, lai apvienotu un pārklātu attēlus un videoklipus, radot nepatiesus attēlus un audiovizuālo saturu</t>
        </is>
      </c>
      <c r="BP138" s="2" t="inlineStr">
        <is>
          <t>deepfake</t>
        </is>
      </c>
      <c r="BQ138" s="2" t="inlineStr">
        <is>
          <t>3</t>
        </is>
      </c>
      <c r="BR138" s="2" t="inlineStr">
        <is>
          <t/>
        </is>
      </c>
      <c r="BS138" t="inlineStr">
        <is>
          <t>teknika ta' sinteżi tal-immaġni umana bbażata fuq l-intelliġenza artifiċjali</t>
        </is>
      </c>
      <c r="BT138" s="2" t="inlineStr">
        <is>
          <t>deepfake</t>
        </is>
      </c>
      <c r="BU138" s="2" t="inlineStr">
        <is>
          <t>3</t>
        </is>
      </c>
      <c r="BV138" s="2" t="inlineStr">
        <is>
          <t/>
        </is>
      </c>
      <c r="BW138" t="inlineStr">
        <is>
          <t>technologie waarmee valse beelden en audiovisuele inhoud kunnen worden gecreëerd via artificiële intelligentie</t>
        </is>
      </c>
      <c r="BX138" s="2" t="inlineStr">
        <is>
          <t>deepfake</t>
        </is>
      </c>
      <c r="BY138" s="2" t="inlineStr">
        <is>
          <t>3</t>
        </is>
      </c>
      <c r="BZ138" s="2" t="inlineStr">
        <is>
          <t/>
        </is>
      </c>
      <c r="CA138" t="inlineStr">
        <is>
          <t>wykorzystanie algorytmów sztucznej inteligencji i 
&lt;i&gt;uczenia głębokiego&lt;/i&gt; [ &lt;a href="/entry/result/3571580/all" id="ENTRY_TO_ENTRY_CONVERTER" target="_blank"&gt;IATE:3571580&lt;/a&gt; ] do tworzenia sfałszowanych filmów i zdjęć</t>
        </is>
      </c>
      <c r="CB138" s="2" t="inlineStr">
        <is>
          <t>falsificação profunda</t>
        </is>
      </c>
      <c r="CC138" s="2" t="inlineStr">
        <is>
          <t>3</t>
        </is>
      </c>
      <c r="CD138" s="2" t="inlineStr">
        <is>
          <t/>
        </is>
      </c>
      <c r="CE138" t="inlineStr">
        <is>
          <t>Conteúdo audiovisual falso, criado por máquinas com inteligência artificial/aprendizagem profunda.</t>
        </is>
      </c>
      <c r="CF138" s="2" t="inlineStr">
        <is>
          <t>deepfake</t>
        </is>
      </c>
      <c r="CG138" s="2" t="inlineStr">
        <is>
          <t>2</t>
        </is>
      </c>
      <c r="CH138" s="2" t="inlineStr">
        <is>
          <t/>
        </is>
      </c>
      <c r="CI138" t="inlineStr">
        <is>
          <t/>
        </is>
      </c>
      <c r="CJ138" s="2" t="inlineStr">
        <is>
          <t>deepfake</t>
        </is>
      </c>
      <c r="CK138" s="2" t="inlineStr">
        <is>
          <t>3</t>
        </is>
      </c>
      <c r="CL138" s="2" t="inlineStr">
        <is>
          <t/>
        </is>
      </c>
      <c r="CM138" t="inlineStr">
        <is>
          <t>technika na manipuláciu fotografií a audiovizuálneho obsahu pomocou umelej inteligencie, ktorá umožňuje zmeniť tváre</t>
        </is>
      </c>
      <c r="CN138" s="2" t="inlineStr">
        <is>
          <t>globoki ponaredek</t>
        </is>
      </c>
      <c r="CO138" s="2" t="inlineStr">
        <is>
          <t>3</t>
        </is>
      </c>
      <c r="CP138" s="2" t="inlineStr">
        <is>
          <t/>
        </is>
      </c>
      <c r="CQ138" t="inlineStr">
        <is>
          <t/>
        </is>
      </c>
      <c r="CR138" s="2" t="inlineStr">
        <is>
          <t>deepfake</t>
        </is>
      </c>
      <c r="CS138" s="2" t="inlineStr">
        <is>
          <t>3</t>
        </is>
      </c>
      <c r="CT138" s="2" t="inlineStr">
        <is>
          <t/>
        </is>
      </c>
      <c r="CU138" t="inlineStr">
        <is>
          <t>video, bild eller ljud där innehållet manipulerats på ett sätt som gör förvanskningen svår att upptäcka</t>
        </is>
      </c>
    </row>
    <row r="139">
      <c r="A139" s="1" t="str">
        <f>HYPERLINK("https://iate.europa.eu/entry/result/3627722/all", "3627722")</f>
        <v>3627722</v>
      </c>
      <c r="B139" t="inlineStr">
        <is>
          <t>ENVIRONMENT;TRANSPORT</t>
        </is>
      </c>
      <c r="C139" t="inlineStr">
        <is>
          <t>ENVIRONMENT;TRANSPORT|maritime and inland waterway transport</t>
        </is>
      </c>
      <c r="D139" s="2" t="inlineStr">
        <is>
          <t>емисии от корабоплаването</t>
        </is>
      </c>
      <c r="E139" s="2" t="inlineStr">
        <is>
          <t>3</t>
        </is>
      </c>
      <c r="F139" s="2" t="inlineStr">
        <is>
          <t/>
        </is>
      </c>
      <c r="G139" t="inlineStr">
        <is>
          <t/>
        </is>
      </c>
      <c r="H139" s="2" t="inlineStr">
        <is>
          <t>emise z plavby</t>
        </is>
      </c>
      <c r="I139" s="2" t="inlineStr">
        <is>
          <t>3</t>
        </is>
      </c>
      <c r="J139" s="2" t="inlineStr">
        <is>
          <t/>
        </is>
      </c>
      <c r="K139" t="inlineStr">
        <is>
          <t>emise z lodní dopravy mezi přístavy v téže zemi (emise z vnitrostátní plavby) nebo mezi přístavy různých zemí (emise z mezinárodní plavby)</t>
        </is>
      </c>
      <c r="L139" s="2" t="inlineStr">
        <is>
          <t>navigationsemissioner|
emissioner fra skibsfart|
søfartssektorens emissioner|
skibsfartens emissioner</t>
        </is>
      </c>
      <c r="M139" s="2" t="inlineStr">
        <is>
          <t>3|
3|
3|
3</t>
        </is>
      </c>
      <c r="N139" s="2" t="inlineStr">
        <is>
          <t xml:space="preserve">|
|
|
</t>
        </is>
      </c>
      <c r="O139" t="inlineStr">
        <is>
          <t>emissioner fra sejllads mellem havne i samme land eller mellem havne i forskellige lande</t>
        </is>
      </c>
      <c r="P139" s="2" t="inlineStr">
        <is>
          <t>Schifffahrtsemissionen</t>
        </is>
      </c>
      <c r="Q139" s="2" t="inlineStr">
        <is>
          <t>3</t>
        </is>
      </c>
      <c r="R139" s="2" t="inlineStr">
        <is>
          <t/>
        </is>
      </c>
      <c r="S139" t="inlineStr">
        <is>
          <t>Emissionen, die sowohl aus inländischen (zwischen Häfen im selben Land) als auch aus internationalen (zwischen Häfen verschiedener Länder) Schifffahrtsaktivitäten entstehen</t>
        </is>
      </c>
      <c r="T139" s="2" t="inlineStr">
        <is>
          <t>εκπομπές από τη ναυσιπλοΐα</t>
        </is>
      </c>
      <c r="U139" s="2" t="inlineStr">
        <is>
          <t>3</t>
        </is>
      </c>
      <c r="V139" s="2" t="inlineStr">
        <is>
          <t/>
        </is>
      </c>
      <c r="W139" t="inlineStr">
        <is>
          <t/>
        </is>
      </c>
      <c r="X139" s="2" t="inlineStr">
        <is>
          <t>shipping emissions|
shipping sector’s emissions|
navigation emissions</t>
        </is>
      </c>
      <c r="Y139" s="2" t="inlineStr">
        <is>
          <t>3|
3|
3</t>
        </is>
      </c>
      <c r="Z139" s="2" t="inlineStr">
        <is>
          <t xml:space="preserve">|
|
</t>
        </is>
      </c>
      <c r="AA139" t="inlineStr">
        <is>
          <t>emissions from shipping vessels
between ports in the same country (domestic navigation emissions) or between
ports of different countries (international navigation emissions)</t>
        </is>
      </c>
      <c r="AB139" s="2" t="inlineStr">
        <is>
          <t>emisiones del transporte marítimo</t>
        </is>
      </c>
      <c r="AC139" s="2" t="inlineStr">
        <is>
          <t>3</t>
        </is>
      </c>
      <c r="AD139" s="2" t="inlineStr">
        <is>
          <t/>
        </is>
      </c>
      <c r="AE139" t="inlineStr">
        <is>
          <t>Emisiones procedentes de las
actividades de transporte civil efectuadas por embarcaciones, tanto en el marco
del tráfico marítimo nacional (tráfico marítimo mercante en trayectos entre puertos
de un mismo país, con independencia de la bandera del buque o la nacionalidad
de la compañía armadora) y del tráfico marítimo internacional (entre puertos de
distintos países)</t>
        </is>
      </c>
      <c r="AF139" s="2" t="inlineStr">
        <is>
          <t>laevandusest tulenev heide|
laevandusest tulenev heitkogus</t>
        </is>
      </c>
      <c r="AG139" s="2" t="inlineStr">
        <is>
          <t>2|
2</t>
        </is>
      </c>
      <c r="AH139" s="2" t="inlineStr">
        <is>
          <t xml:space="preserve">|
</t>
        </is>
      </c>
      <c r="AI139" t="inlineStr">
        <is>
          <t>heitkogused, mis tulenevad / heide, mis tuleneb sama riigi sadamate vahel liiklevatelt laevadelt (riigisisesest laevandusest tulenevad heitkogused/heide) või erinevate riikide sadamate vahel liiklevatelt laevadelt (rahvusvahelisest laevandusest tulenevad heitkogused/heide)</t>
        </is>
      </c>
      <c r="AJ139" t="inlineStr">
        <is>
          <t/>
        </is>
      </c>
      <c r="AK139" t="inlineStr">
        <is>
          <t/>
        </is>
      </c>
      <c r="AL139" t="inlineStr">
        <is>
          <t/>
        </is>
      </c>
      <c r="AM139" t="inlineStr">
        <is>
          <t/>
        </is>
      </c>
      <c r="AN139" s="2" t="inlineStr">
        <is>
          <t>émissions du transport maritime|
émissions du secteur de la navigation|
émissions du secteur du transport maritime</t>
        </is>
      </c>
      <c r="AO139" s="2" t="inlineStr">
        <is>
          <t>3|
3|
3</t>
        </is>
      </c>
      <c r="AP139" s="2" t="inlineStr">
        <is>
          <t xml:space="preserve">|
|
</t>
        </is>
      </c>
      <c r="AQ139" t="inlineStr">
        <is>
          <t>émissions rejetées par des navires lors de trajets entre les ports d'un même pays (émissions de la navigation intérieure) ou entre les ports de pays différents (émissions de la navigation internationale)</t>
        </is>
      </c>
      <c r="AR139" t="inlineStr">
        <is>
          <t/>
        </is>
      </c>
      <c r="AS139" t="inlineStr">
        <is>
          <t/>
        </is>
      </c>
      <c r="AT139" t="inlineStr">
        <is>
          <t/>
        </is>
      </c>
      <c r="AU139" t="inlineStr">
        <is>
          <t/>
        </is>
      </c>
      <c r="AV139" t="inlineStr">
        <is>
          <t/>
        </is>
      </c>
      <c r="AW139" t="inlineStr">
        <is>
          <t/>
        </is>
      </c>
      <c r="AX139" t="inlineStr">
        <is>
          <t/>
        </is>
      </c>
      <c r="AY139" t="inlineStr">
        <is>
          <t/>
        </is>
      </c>
      <c r="AZ139" t="inlineStr">
        <is>
          <t/>
        </is>
      </c>
      <c r="BA139" t="inlineStr">
        <is>
          <t/>
        </is>
      </c>
      <c r="BB139" t="inlineStr">
        <is>
          <t/>
        </is>
      </c>
      <c r="BC139" t="inlineStr">
        <is>
          <t/>
        </is>
      </c>
      <c r="BD139" s="2" t="inlineStr">
        <is>
          <t>emissioni del settore del trasporto marittimo|
emissioni generate dalla navigazione|
emissioni prodotte dal trasporto marittimo</t>
        </is>
      </c>
      <c r="BE139" s="2" t="inlineStr">
        <is>
          <t>3|
3|
3</t>
        </is>
      </c>
      <c r="BF139" s="2" t="inlineStr">
        <is>
          <t xml:space="preserve">|
|
</t>
        </is>
      </c>
      <c r="BG139" t="inlineStr">
        <is>
          <t>emissioni generate da navi nel tragitto tra i porti di uno stesso paese (emissioni della navigazione interna) o tra porti di paesi diversi (emissioni della navigazione internazionale)</t>
        </is>
      </c>
      <c r="BH139" s="2" t="inlineStr">
        <is>
          <t>laivybos sektoriuje išmetamas teršalų kiekis</t>
        </is>
      </c>
      <c r="BI139" s="2" t="inlineStr">
        <is>
          <t>3</t>
        </is>
      </c>
      <c r="BJ139" s="2" t="inlineStr">
        <is>
          <t/>
        </is>
      </c>
      <c r="BK139" t="inlineStr">
        <is>
          <t/>
        </is>
      </c>
      <c r="BL139" s="2" t="inlineStr">
        <is>
          <t>kugošanas emisijas</t>
        </is>
      </c>
      <c r="BM139" s="2" t="inlineStr">
        <is>
          <t>2</t>
        </is>
      </c>
      <c r="BN139" s="2" t="inlineStr">
        <is>
          <t/>
        </is>
      </c>
      <c r="BO139" t="inlineStr">
        <is>
          <t>emisijas no kuģiem starp vienas valsts vai dažādu valstu ostām</t>
        </is>
      </c>
      <c r="BP139" s="2" t="inlineStr">
        <is>
          <t>emissjonijiet tan-navigazzjoni|
emissjonijiet mit-trasport marittimu|
emissjonijiet mis-settur tat-trasport marittimu</t>
        </is>
      </c>
      <c r="BQ139" s="2" t="inlineStr">
        <is>
          <t>3|
3|
3</t>
        </is>
      </c>
      <c r="BR139" s="2" t="inlineStr">
        <is>
          <t xml:space="preserve">|
|
</t>
        </is>
      </c>
      <c r="BS139" t="inlineStr">
        <is>
          <t>emissjonijiet minn bastimenti tat-trasport marittimu bejn portijiet fl-istess pajjiż (emissjonijiet tan-navigazzjoni domestika) jew bejn portijiet ta' pajjiżi differenti (emissjonijiet tan-navigazzjoni internazzjonali)</t>
        </is>
      </c>
      <c r="BT139" t="inlineStr">
        <is>
          <t/>
        </is>
      </c>
      <c r="BU139" t="inlineStr">
        <is>
          <t/>
        </is>
      </c>
      <c r="BV139" t="inlineStr">
        <is>
          <t/>
        </is>
      </c>
      <c r="BW139" t="inlineStr">
        <is>
          <t/>
        </is>
      </c>
      <c r="BX139" s="2" t="inlineStr">
        <is>
          <t>emisje pochodzące z żeglugi|
emisje ze statków</t>
        </is>
      </c>
      <c r="BY139" s="2" t="inlineStr">
        <is>
          <t>3|
2</t>
        </is>
      </c>
      <c r="BZ139" s="2" t="inlineStr">
        <is>
          <t xml:space="preserve">|
</t>
        </is>
      </c>
      <c r="CA139" t="inlineStr">
        <is>
          <t/>
        </is>
      </c>
      <c r="CB139" s="2" t="inlineStr">
        <is>
          <t>emissões da navegação|
emissões dos transportes marítimos|
emissões de navios</t>
        </is>
      </c>
      <c r="CC139" s="2" t="inlineStr">
        <is>
          <t>3|
3|
3</t>
        </is>
      </c>
      <c r="CD139" s="2" t="inlineStr">
        <is>
          <t xml:space="preserve">|
|
</t>
        </is>
      </c>
      <c r="CE139" t="inlineStr">
        <is>
          <t>Emissões
provenientes de navios entre dois portos do mesmo pais (navegação doméstica) ou
entre portos de diferentes países 
(navegação internacional)</t>
        </is>
      </c>
      <c r="CF139" s="2" t="inlineStr">
        <is>
          <t>emisii din sectorul transportului maritim|
emisii generate de transportul maritim|
emisii generate de navigație</t>
        </is>
      </c>
      <c r="CG139" s="2" t="inlineStr">
        <is>
          <t>3|
3|
3</t>
        </is>
      </c>
      <c r="CH139" s="2" t="inlineStr">
        <is>
          <t xml:space="preserve">|
|
</t>
        </is>
      </c>
      <c r="CI139" t="inlineStr">
        <is>
          <t>emisii generate de nave în timpul rutelor parcurse între porturile unei aceleiași țări (emisii generate de navigația internă) sau între porturile unor țări diferite (emisii generate de navigația internațională)</t>
        </is>
      </c>
      <c r="CJ139" t="inlineStr">
        <is>
          <t/>
        </is>
      </c>
      <c r="CK139" t="inlineStr">
        <is>
          <t/>
        </is>
      </c>
      <c r="CL139" t="inlineStr">
        <is>
          <t/>
        </is>
      </c>
      <c r="CM139" t="inlineStr">
        <is>
          <t/>
        </is>
      </c>
      <c r="CN139" s="2" t="inlineStr">
        <is>
          <t>emisije iz plovbe</t>
        </is>
      </c>
      <c r="CO139" s="2" t="inlineStr">
        <is>
          <t>3</t>
        </is>
      </c>
      <c r="CP139" s="2" t="inlineStr">
        <is>
          <t/>
        </is>
      </c>
      <c r="CQ139" t="inlineStr">
        <is>
          <t/>
        </is>
      </c>
      <c r="CR139" s="2" t="inlineStr">
        <is>
          <t>utsläpp från sjöfart|
utsläpp från fartyg|
utsläpp från sjöfartssektorn</t>
        </is>
      </c>
      <c r="CS139" s="2" t="inlineStr">
        <is>
          <t>3|
3|
3</t>
        </is>
      </c>
      <c r="CT139" s="2" t="inlineStr">
        <is>
          <t xml:space="preserve">preferred|
|
</t>
        </is>
      </c>
      <c r="CU139" t="inlineStr">
        <is>
          <t>utsläpp från fartyg mellan hamnar</t>
        </is>
      </c>
    </row>
    <row r="140">
      <c r="A140" s="1" t="str">
        <f>HYPERLINK("https://iate.europa.eu/entry/result/3592553/all", "3592553")</f>
        <v>3592553</v>
      </c>
      <c r="B140" t="inlineStr">
        <is>
          <t>PRODUCTION, TECHNOLOGY AND RESEARCH;TRADE</t>
        </is>
      </c>
      <c r="C140" t="inlineStr">
        <is>
          <t>PRODUCTION, TECHNOLOGY AND RESEARCH|technology and technical regulations|technology|digital technology;TRADE|consumption|goods and services|service</t>
        </is>
      </c>
      <c r="D140" s="2" t="inlineStr">
        <is>
          <t>основна платформена услуга</t>
        </is>
      </c>
      <c r="E140" s="2" t="inlineStr">
        <is>
          <t>3</t>
        </is>
      </c>
      <c r="F140" s="2" t="inlineStr">
        <is>
          <t/>
        </is>
      </c>
      <c r="G140" t="inlineStr">
        <is>
          <t>цифрова услуга, която е сред най-широко използваните от бизнес ползвателите и крайните ползватели</t>
        </is>
      </c>
      <c r="H140" s="2" t="inlineStr">
        <is>
          <t>hlavní služba platformy</t>
        </is>
      </c>
      <c r="I140" s="2" t="inlineStr">
        <is>
          <t>3</t>
        </is>
      </c>
      <c r="J140" s="2" t="inlineStr">
        <is>
          <t/>
        </is>
      </c>
      <c r="K140" t="inlineStr">
        <is>
          <t>digitální služba, která
je podnikatelskými uživateli a koncovými uživateli nejčastěji využívána</t>
        </is>
      </c>
      <c r="L140" s="2" t="inlineStr">
        <is>
          <t>central platformstjeneste</t>
        </is>
      </c>
      <c r="M140" s="2" t="inlineStr">
        <is>
          <t>3</t>
        </is>
      </c>
      <c r="N140" s="2" t="inlineStr">
        <is>
          <t/>
        </is>
      </c>
      <c r="O140" t="inlineStr">
        <is>
          <t>digital tjeneste, der i udstrakt grad anvendes af erhvervsbrugere og slutbrugere</t>
        </is>
      </c>
      <c r="P140" s="2" t="inlineStr">
        <is>
          <t>zentraler Plattformdienst</t>
        </is>
      </c>
      <c r="Q140" s="2" t="inlineStr">
        <is>
          <t>3</t>
        </is>
      </c>
      <c r="R140" s="2" t="inlineStr">
        <is>
          <t/>
        </is>
      </c>
      <c r="S140" t="inlineStr">
        <is>
          <t>digitaler Dienst, der von gewerblichen Nutzern und
Endnutzern am stärksten genutzt wird</t>
        </is>
      </c>
      <c r="T140" s="2" t="inlineStr">
        <is>
          <t>βασική υπηρεσία πλατφόρμας</t>
        </is>
      </c>
      <c r="U140" s="2" t="inlineStr">
        <is>
          <t>3</t>
        </is>
      </c>
      <c r="V140" s="2" t="inlineStr">
        <is>
          <t/>
        </is>
      </c>
      <c r="W140" t="inlineStr">
        <is>
          <t>ψηφιακή υπηρεσία που χρησιμοποιούνται ευρύτατα από τους επιχειρηματικούς χρήστες και τους τελικούς χρήστες</t>
        </is>
      </c>
      <c r="X140" s="2" t="inlineStr">
        <is>
          <t>core platform service|
core platform services</t>
        </is>
      </c>
      <c r="Y140" s="2" t="inlineStr">
        <is>
          <t>3|
1</t>
        </is>
      </c>
      <c r="Z140" s="2" t="inlineStr">
        <is>
          <t xml:space="preserve">|
</t>
        </is>
      </c>
      <c r="AA140" t="inlineStr">
        <is>
          <t>digital 
service widely used by business users and end users</t>
        </is>
      </c>
      <c r="AB140" s="2" t="inlineStr">
        <is>
          <t>servicio básico de plataforma</t>
        </is>
      </c>
      <c r="AC140" s="2" t="inlineStr">
        <is>
          <t>3</t>
        </is>
      </c>
      <c r="AD140" s="2" t="inlineStr">
        <is>
          <t/>
        </is>
      </c>
      <c r="AE140" t="inlineStr">
        <is>
          <t>Servicio digital de uso generalizado entre las empresas y los usuarios finales de servicios digitales.</t>
        </is>
      </c>
      <c r="AF140" s="2" t="inlineStr">
        <is>
          <t>põhiplatvormiteenus</t>
        </is>
      </c>
      <c r="AG140" s="2" t="inlineStr">
        <is>
          <t>3</t>
        </is>
      </c>
      <c r="AH140" s="2" t="inlineStr">
        <is>
          <t/>
        </is>
      </c>
      <c r="AI140" t="inlineStr">
        <is>
          <t>äri- ja lõppkasutajate poolt laialdaselt kasutatav &lt;a href="https://iate.europa.eu/entry/result/3574174/et" target="_blank"&gt;&lt;i&gt;digiteenus&lt;/i&gt;&lt;/a&gt;</t>
        </is>
      </c>
      <c r="AJ140" s="2" t="inlineStr">
        <is>
          <t>ydinalustapalvelu</t>
        </is>
      </c>
      <c r="AK140" s="2" t="inlineStr">
        <is>
          <t>3</t>
        </is>
      </c>
      <c r="AL140" s="2" t="inlineStr">
        <is>
          <t/>
        </is>
      </c>
      <c r="AM140" t="inlineStr">
        <is>
          <t>digitaalinen palvelu, jota yritys- ja loppukäyttäjät käyttävät laajalti</t>
        </is>
      </c>
      <c r="AN140" s="2" t="inlineStr">
        <is>
          <t>service de plateforme essentiel</t>
        </is>
      </c>
      <c r="AO140" s="2" t="inlineStr">
        <is>
          <t>3</t>
        </is>
      </c>
      <c r="AP140" s="2" t="inlineStr">
        <is>
          <t/>
        </is>
      </c>
      <c r="AQ140" t="inlineStr">
        <is>
          <t>service numérique largement utilisé par les entreprises utilisatrices et les
utilisateurs finaux</t>
        </is>
      </c>
      <c r="AR140" t="inlineStr">
        <is>
          <t/>
        </is>
      </c>
      <c r="AS140" t="inlineStr">
        <is>
          <t/>
        </is>
      </c>
      <c r="AT140" t="inlineStr">
        <is>
          <t/>
        </is>
      </c>
      <c r="AU140" t="inlineStr">
        <is>
          <t/>
        </is>
      </c>
      <c r="AV140" s="2" t="inlineStr">
        <is>
          <t>osnovna usluga platforme</t>
        </is>
      </c>
      <c r="AW140" s="2" t="inlineStr">
        <is>
          <t>2</t>
        </is>
      </c>
      <c r="AX140" s="2" t="inlineStr">
        <is>
          <t>proposed</t>
        </is>
      </c>
      <c r="AY140" t="inlineStr">
        <is>
          <t/>
        </is>
      </c>
      <c r="AZ140" s="2" t="inlineStr">
        <is>
          <t>alapvető platformszolgáltatás</t>
        </is>
      </c>
      <c r="BA140" s="2" t="inlineStr">
        <is>
          <t>3</t>
        </is>
      </c>
      <c r="BB140" s="2" t="inlineStr">
        <is>
          <t/>
        </is>
      </c>
      <c r="BC140" t="inlineStr">
        <is>
          <t>az üzleti és végfelhasználók által széles körben használt online szolgáltatás</t>
        </is>
      </c>
      <c r="BD140" s="2" t="inlineStr">
        <is>
          <t>servizio di piattaforma di base</t>
        </is>
      </c>
      <c r="BE140" s="2" t="inlineStr">
        <is>
          <t>3</t>
        </is>
      </c>
      <c r="BF140" s="2" t="inlineStr">
        <is>
          <t/>
        </is>
      </c>
      <c r="BG140" t="inlineStr">
        <is>
          <t>uno qualsiasi dei seguenti servizi: &lt;div&gt;a)servizi di intermediazione online;&lt;/div&gt;&lt;div&gt;b)motori di ricerca online;&lt;/div&gt;&lt;div&gt;c)servizi di social network online;&lt;/div&gt;&lt;div&gt;d)servizi di piattaforma per la condivisione di video;&lt;/div&gt;&lt;div&gt;e)servizi di comunicazione interpersonale indipendenti dal numero;&lt;/div&gt;&lt;div&gt; f)sistemi operativi;&lt;/div&gt;&lt;div&gt;g)servizi di cloud computing;&lt;/div&gt;&lt;div&gt;h)servizi pubblicitari, compresi reti pubblicitarie, scambi di inserzioni pubblicitarie e qualsiasi altro servizio di intermediazione pubblicitaria, erogati da un fornitore di uno dei servizi di piattaforma di base elencati alle lettere da a) a g)&lt;/div&gt;</t>
        </is>
      </c>
      <c r="BH140" s="2" t="inlineStr">
        <is>
          <t>pagrindinė platformos paslauga</t>
        </is>
      </c>
      <c r="BI140" s="2" t="inlineStr">
        <is>
          <t>3</t>
        </is>
      </c>
      <c r="BJ140" s="2" t="inlineStr">
        <is>
          <t/>
        </is>
      </c>
      <c r="BK140" t="inlineStr">
        <is>
          <t>paslauga, kuria plačiai naudojasi verslo klientai ir galutiniai naudotojai</t>
        </is>
      </c>
      <c r="BL140" s="2" t="inlineStr">
        <is>
          <t>platformas pamatpakalpojums</t>
        </is>
      </c>
      <c r="BM140" s="2" t="inlineStr">
        <is>
          <t>2</t>
        </is>
      </c>
      <c r="BN140" s="2" t="inlineStr">
        <is>
          <t/>
        </is>
      </c>
      <c r="BO140" t="inlineStr">
        <is>
          <t>digitāls pakalpojums, ko plaši izmanto komerciālie lietotāji un &lt;a href="https://iate.europa.eu/entry/result/3576038/lv" target="_blank"&gt;galalietotāji&lt;/a&gt;</t>
        </is>
      </c>
      <c r="BP140" s="2" t="inlineStr">
        <is>
          <t>servizz ewlieni ta' pjattaforma</t>
        </is>
      </c>
      <c r="BQ140" s="2" t="inlineStr">
        <is>
          <t>3</t>
        </is>
      </c>
      <c r="BR140" s="2" t="inlineStr">
        <is>
          <t/>
        </is>
      </c>
      <c r="BS140" t="inlineStr">
        <is>
          <t>servizz diġitali użat b'mod mifrux minn utenti kummerċjali u utenti finali</t>
        </is>
      </c>
      <c r="BT140" s="2" t="inlineStr">
        <is>
          <t>kernplatformdienst</t>
        </is>
      </c>
      <c r="BU140" s="2" t="inlineStr">
        <is>
          <t>3</t>
        </is>
      </c>
      <c r="BV140" s="2" t="inlineStr">
        <is>
          <t/>
        </is>
      </c>
      <c r="BW140" t="inlineStr">
        <is>
          <t>digitale dienst die breed wordt gebruikt door zowel zakelijke als eindgebruikers</t>
        </is>
      </c>
      <c r="BX140" s="2" t="inlineStr">
        <is>
          <t>podstawowa usługa platformowa</t>
        </is>
      </c>
      <c r="BY140" s="2" t="inlineStr">
        <is>
          <t>3</t>
        </is>
      </c>
      <c r="BZ140" s="2" t="inlineStr">
        <is>
          <t/>
        </is>
      </c>
      <c r="CA140" t="inlineStr">
        <is>
          <t>jedna spośród tych usług cyfrowych, z których najpowszechniej korzystają użytkownicy biznesowi i użytkownicy końcowi</t>
        </is>
      </c>
      <c r="CB140" s="2" t="inlineStr">
        <is>
          <t>serviço essencial de plataforma</t>
        </is>
      </c>
      <c r="CC140" s="2" t="inlineStr">
        <is>
          <t>3</t>
        </is>
      </c>
      <c r="CD140" s="2" t="inlineStr">
        <is>
          <t/>
        </is>
      </c>
      <c r="CE140" t="inlineStr">
        <is>
          <t>Serviço digital amplamente utilizado por utilizadores profissionais e utilizadores finais.</t>
        </is>
      </c>
      <c r="CF140" s="2" t="inlineStr">
        <is>
          <t>serviciu de platformă esențial</t>
        </is>
      </c>
      <c r="CG140" s="2" t="inlineStr">
        <is>
          <t>3</t>
        </is>
      </c>
      <c r="CH140" s="2" t="inlineStr">
        <is>
          <t/>
        </is>
      </c>
      <c r="CI140" t="inlineStr">
        <is>
          <t>serviciu digital a cărui utilizare este larg răspândită și curentă și care este important pentru a face legătura între utilizatorii comerciali și utilizatorii finali</t>
        </is>
      </c>
      <c r="CJ140" s="2" t="inlineStr">
        <is>
          <t>základná platformová služba|
základná služba platformy</t>
        </is>
      </c>
      <c r="CK140" s="2" t="inlineStr">
        <is>
          <t>3|
3</t>
        </is>
      </c>
      <c r="CL140" s="2" t="inlineStr">
        <is>
          <t xml:space="preserve">|
</t>
        </is>
      </c>
      <c r="CM140" t="inlineStr">
        <is>
          <t>digitálna služba, ktorú komerční a koncoví používatelia najviac používajú</t>
        </is>
      </c>
      <c r="CN140" s="2" t="inlineStr">
        <is>
          <t>jedrna platformna storitev</t>
        </is>
      </c>
      <c r="CO140" s="2" t="inlineStr">
        <is>
          <t>3</t>
        </is>
      </c>
      <c r="CP140" s="2" t="inlineStr">
        <is>
          <t/>
        </is>
      </c>
      <c r="CQ140" t="inlineStr">
        <is>
          <t>razširjena digitalna storitev, ki se pogosto
uporablja ter je pomembna za povezovanje
poslovnih in končnih uporabnikov</t>
        </is>
      </c>
      <c r="CR140" s="2" t="inlineStr">
        <is>
          <t>central plattformstjänst</t>
        </is>
      </c>
      <c r="CS140" s="2" t="inlineStr">
        <is>
          <t>3</t>
        </is>
      </c>
      <c r="CT140" s="2" t="inlineStr">
        <is>
          <t/>
        </is>
      </c>
      <c r="CU140" t="inlineStr">
        <is>
          <t/>
        </is>
      </c>
    </row>
    <row r="141">
      <c r="A141" s="1" t="str">
        <f>HYPERLINK("https://iate.europa.eu/entry/result/3592581/all", "3592581")</f>
        <v>3592581</v>
      </c>
      <c r="B141" t="inlineStr">
        <is>
          <t>TRADE</t>
        </is>
      </c>
      <c r="C141" t="inlineStr">
        <is>
          <t>TRADE|marketing</t>
        </is>
      </c>
      <c r="D141" s="2" t="inlineStr">
        <is>
          <t>програмна реклама|
програмно рекламиране</t>
        </is>
      </c>
      <c r="E141" s="2" t="inlineStr">
        <is>
          <t>3|
3</t>
        </is>
      </c>
      <c r="F141" s="2" t="inlineStr">
        <is>
          <t xml:space="preserve">|
</t>
        </is>
      </c>
      <c r="G141" t="inlineStr">
        <is>
          <t>използване на софтуер за купуването на цифрова реклама</t>
        </is>
      </c>
      <c r="H141" s="2" t="inlineStr">
        <is>
          <t>programatická reklama|
programová reklama</t>
        </is>
      </c>
      <c r="I141" s="2" t="inlineStr">
        <is>
          <t>3|
3</t>
        </is>
      </c>
      <c r="J141" s="2" t="inlineStr">
        <is>
          <t xml:space="preserve">|
</t>
        </is>
      </c>
      <c r="K141" t="inlineStr">
        <is>
          <t>digitální reklama
nakupovaná a umísťovaná automatizovaně prostřednictvím on-line aukcí</t>
        </is>
      </c>
      <c r="L141" s="2" t="inlineStr">
        <is>
          <t>programmatisk annoncering|
programmatisk markedsføring|
programmatisk reklame</t>
        </is>
      </c>
      <c r="M141" s="2" t="inlineStr">
        <is>
          <t>3|
3|
3</t>
        </is>
      </c>
      <c r="N141" s="2" t="inlineStr">
        <is>
          <t xml:space="preserve">|
|
</t>
        </is>
      </c>
      <c r="O141" t="inlineStr">
        <is>
          <t>køb af digital reklame ved hjælp af software</t>
        </is>
      </c>
      <c r="P141" s="2" t="inlineStr">
        <is>
          <t>programmgesteuerte Werbung</t>
        </is>
      </c>
      <c r="Q141" s="2" t="inlineStr">
        <is>
          <t>3</t>
        </is>
      </c>
      <c r="R141" s="2" t="inlineStr">
        <is>
          <t/>
        </is>
      </c>
      <c r="S141" t="inlineStr">
        <is>
          <t>Werbung, bei der ein vollautomatischer und
individualisierter Einkauf von Werbeflächen in Echtzeit ermöglicht wird, wobei
auf der Grundlage von Nutzerdaten gezielt auf Nutzer zugeschnittene Werbebanner
und Werbespots geliefert werden</t>
        </is>
      </c>
      <c r="T141" s="2" t="inlineStr">
        <is>
          <t>προγραμματική διαφήμιση</t>
        </is>
      </c>
      <c r="U141" s="2" t="inlineStr">
        <is>
          <t>3</t>
        </is>
      </c>
      <c r="V141" s="2" t="inlineStr">
        <is>
          <t/>
        </is>
      </c>
      <c r="W141" t="inlineStr">
        <is>
          <t>αυτοματοποιημένη και βασισμένη στην πρακτική των
δημοπρασιών μέθοδος για την προσαρμογή της παροχής διαφημίσεων προβολής στο internet
στη ζήτηση των προϊόντων</t>
        </is>
      </c>
      <c r="X141" s="2" t="inlineStr">
        <is>
          <t>programmatic advertising</t>
        </is>
      </c>
      <c r="Y141" s="2" t="inlineStr">
        <is>
          <t>3</t>
        </is>
      </c>
      <c r="Z141" s="2" t="inlineStr">
        <is>
          <t/>
        </is>
      </c>
      <c r="AA141" t="inlineStr">
        <is>
          <t>the use of software to buy digital advertising</t>
        </is>
      </c>
      <c r="AB141" s="2" t="inlineStr">
        <is>
          <t>publicidad programática</t>
        </is>
      </c>
      <c r="AC141" s="2" t="inlineStr">
        <is>
          <t>3</t>
        </is>
      </c>
      <c r="AD141" s="2" t="inlineStr">
        <is>
          <t/>
        </is>
      </c>
      <c r="AE141" t="inlineStr">
        <is>
          <t>Rama del &lt;i&gt;marketing &lt;/i&gt;que emplea procedimientos automatizados de compraventa de espacios publicitarios en medios de comunicación, webs o blogs en línea, basados en procesos algorítmicos, macrodatos y subastas de anuncios en tiempo real, en la que el
anunciante paga
para que
sus anuncios se muestren de manera específica o exclusiva a su público objetivo, es decir, a los internautas que, por su historial
de búsquedas o su perfil, parecen tener un interés en el producto del
anunciante.</t>
        </is>
      </c>
      <c r="AF141" s="2" t="inlineStr">
        <is>
          <t>programmeeritav reklaam</t>
        </is>
      </c>
      <c r="AG141" s="2" t="inlineStr">
        <is>
          <t>2</t>
        </is>
      </c>
      <c r="AH141" s="2" t="inlineStr">
        <is>
          <t>proposed</t>
        </is>
      </c>
      <c r="AI141" t="inlineStr">
        <is>
          <t>digireklaam, mille puhul reklaamiruumi ostmine, kampaania korraldamine ja levitamine toimub automaatselt, tehisintellekti loodud algoritme kasutades</t>
        </is>
      </c>
      <c r="AJ141" s="2" t="inlineStr">
        <is>
          <t>ohjelmallinen mainonta</t>
        </is>
      </c>
      <c r="AK141" s="2" t="inlineStr">
        <is>
          <t>3</t>
        </is>
      </c>
      <c r="AL141" s="2" t="inlineStr">
        <is>
          <t/>
        </is>
      </c>
      <c r="AM141" t="inlineStr">
        <is>
          <t>verkkomainostilan ostaminen ohjelmiston avulla</t>
        </is>
      </c>
      <c r="AN141" s="2" t="inlineStr">
        <is>
          <t>publicité programmatique</t>
        </is>
      </c>
      <c r="AO141" s="2" t="inlineStr">
        <is>
          <t>3</t>
        </is>
      </c>
      <c r="AP141" s="2" t="inlineStr">
        <is>
          <t/>
        </is>
      </c>
      <c r="AQ141" t="inlineStr">
        <is>
          <t>activité
publicitaire exclusivement numérique pour laquelle l'achat d'espace
publicitaire, la mise en place des campagnes et leur diffusion sont réalisés de
manière automatisée en utilisant des algorithmes générés par une intelligence
artificielle pour déterminer le meilleur placement publicitaire, par type de
produit et de public cible</t>
        </is>
      </c>
      <c r="AR141" t="inlineStr">
        <is>
          <t/>
        </is>
      </c>
      <c r="AS141" t="inlineStr">
        <is>
          <t/>
        </is>
      </c>
      <c r="AT141" t="inlineStr">
        <is>
          <t/>
        </is>
      </c>
      <c r="AU141" t="inlineStr">
        <is>
          <t/>
        </is>
      </c>
      <c r="AV141" s="2" t="inlineStr">
        <is>
          <t>programsko oglašavanje</t>
        </is>
      </c>
      <c r="AW141" s="2" t="inlineStr">
        <is>
          <t>2</t>
        </is>
      </c>
      <c r="AX141" s="2" t="inlineStr">
        <is>
          <t>proposed</t>
        </is>
      </c>
      <c r="AY141" t="inlineStr">
        <is>
          <t/>
        </is>
      </c>
      <c r="AZ141" s="2" t="inlineStr">
        <is>
          <t>programozott hirdetés</t>
        </is>
      </c>
      <c r="BA141" s="2" t="inlineStr">
        <is>
          <t>3</t>
        </is>
      </c>
      <c r="BB141" s="2" t="inlineStr">
        <is>
          <t/>
        </is>
      </c>
      <c r="BC141" t="inlineStr">
        <is>
          <t>a digitális hirdetési rendszerek
automatizált hirdetésértékesítési, illetve -vásárlási technológiáinak rövid
megnevezése</t>
        </is>
      </c>
      <c r="BD141" s="2" t="inlineStr">
        <is>
          <t>pubblicità programmatica</t>
        </is>
      </c>
      <c r="BE141" s="2" t="inlineStr">
        <is>
          <t>3</t>
        </is>
      </c>
      <c r="BF141" s="2" t="inlineStr">
        <is>
          <t/>
        </is>
      </c>
      <c r="BG141" t="inlineStr">
        <is>
          <t>modalità di compravendita automatizzata di inserzioni pubblicitarie digitali che avviene tramite software o piattaforme, in tempo reale, in base ai profili e alle abitudini di navigazione degli utenti</t>
        </is>
      </c>
      <c r="BH141" s="2" t="inlineStr">
        <is>
          <t>programinė reklama</t>
        </is>
      </c>
      <c r="BI141" s="2" t="inlineStr">
        <is>
          <t>2</t>
        </is>
      </c>
      <c r="BJ141" s="2" t="inlineStr">
        <is>
          <t/>
        </is>
      </c>
      <c r="BK141" t="inlineStr">
        <is>
          <t>skaitmeninė reklaminė veikla, kai naudojant programinę įrangą perkama skaitmeninė reklama</t>
        </is>
      </c>
      <c r="BL141" s="2" t="inlineStr">
        <is>
          <t>programmatiskā reklāma</t>
        </is>
      </c>
      <c r="BM141" s="2" t="inlineStr">
        <is>
          <t>2</t>
        </is>
      </c>
      <c r="BN141" s="2" t="inlineStr">
        <is>
          <t/>
        </is>
      </c>
      <c r="BO141" t="inlineStr">
        <is>
          <t>tehnoloģiju izmantošana, lai automātiski pirktu reklāmas laukumus dažādos reklāmas kanālos</t>
        </is>
      </c>
      <c r="BP141" s="2" t="inlineStr">
        <is>
          <t>reklamar programmatiku</t>
        </is>
      </c>
      <c r="BQ141" s="2" t="inlineStr">
        <is>
          <t>3</t>
        </is>
      </c>
      <c r="BR141" s="2" t="inlineStr">
        <is>
          <t/>
        </is>
      </c>
      <c r="BS141" t="inlineStr">
        <is>
          <t>l-użu ta' software biex jinxtara reklamar diġitali</t>
        </is>
      </c>
      <c r="BT141" s="2" t="inlineStr">
        <is>
          <t>programmatisch adverteren</t>
        </is>
      </c>
      <c r="BU141" s="2" t="inlineStr">
        <is>
          <t>3</t>
        </is>
      </c>
      <c r="BV141" s="2" t="inlineStr">
        <is>
          <t/>
        </is>
      </c>
      <c r="BW141" t="inlineStr">
        <is>
          <t>het plaatsen van digitale reclame, waarbij advertentieruimte wordt gekocht en advertenties worden geplaatst via een veiling in campagnes van een groot aantal reclameplatform</t>
        </is>
      </c>
      <c r="BX141" s="2" t="inlineStr">
        <is>
          <t>reklama programatyczna</t>
        </is>
      </c>
      <c r="BY141" s="2" t="inlineStr">
        <is>
          <t>3</t>
        </is>
      </c>
      <c r="BZ141" s="2" t="inlineStr">
        <is>
          <t/>
        </is>
      </c>
      <c r="CA141" t="inlineStr">
        <is>
          <t>w pełni zautomatyzowane kupowanie i sprzedawanie reklam internetowych, przy czym grupy docelowe są automatycznie dobierane w taki sposób, by byli to odbiorcy z największym prawdopodobieństwem zainteresowani kategorią produktów i usług, które oferuje dana firma</t>
        </is>
      </c>
      <c r="CB141" s="2" t="inlineStr">
        <is>
          <t>publicidade automatizada|
publicidade programática</t>
        </is>
      </c>
      <c r="CC141" s="2" t="inlineStr">
        <is>
          <t>3|
3</t>
        </is>
      </c>
      <c r="CD141" s="2" t="inlineStr">
        <is>
          <t xml:space="preserve">|
</t>
        </is>
      </c>
      <c r="CE141" t="inlineStr">
        <is>
          <t>Forma de comprar e vender espaço publicitário para público-alvos específicos, com auxílio da tomada de decisão de um computador.</t>
        </is>
      </c>
      <c r="CF141" s="2" t="inlineStr">
        <is>
          <t>publicitate programatică</t>
        </is>
      </c>
      <c r="CG141" s="2" t="inlineStr">
        <is>
          <t>3</t>
        </is>
      </c>
      <c r="CH141" s="2" t="inlineStr">
        <is>
          <t/>
        </is>
      </c>
      <c r="CI141" t="inlineStr">
        <is>
          <t>activitate publicitară digitală în care achiziționarea spațiului publicitar online și afișarea unui conținut personalizat se desfășoară automatizat prin intermediul unui software bazat pe inteligență artificială</t>
        </is>
      </c>
      <c r="CJ141" s="2" t="inlineStr">
        <is>
          <t>programová reklama</t>
        </is>
      </c>
      <c r="CK141" s="2" t="inlineStr">
        <is>
          <t>3</t>
        </is>
      </c>
      <c r="CL141" s="2" t="inlineStr">
        <is>
          <t/>
        </is>
      </c>
      <c r="CM141" t="inlineStr">
        <is>
          <t>automatizovaný nákup a predaj digitálnej reklamy prostredníctvom centralizovaných počítačových výmen a súvisiacich databáz a riadiacich platforiem</t>
        </is>
      </c>
      <c r="CN141" s="2" t="inlineStr">
        <is>
          <t>programatično oglaševanje</t>
        </is>
      </c>
      <c r="CO141" s="2" t="inlineStr">
        <is>
          <t>3</t>
        </is>
      </c>
      <c r="CP141" s="2" t="inlineStr">
        <is>
          <t/>
        </is>
      </c>
      <c r="CQ141" t="inlineStr">
        <is>
          <t>avtomatizirano oglaševanje, tj. zakup digitalnega oglasnega prostora; postopek uporabe tehnologije za nakup in prodajo oglasnega prostora prek avtomatiziranega in podatkovno usmerjenega postopka</t>
        </is>
      </c>
      <c r="CR141" s="2" t="inlineStr">
        <is>
          <t>programmatisk annonsering</t>
        </is>
      </c>
      <c r="CS141" s="2" t="inlineStr">
        <is>
          <t>3</t>
        </is>
      </c>
      <c r="CT141" s="2" t="inlineStr">
        <is>
          <t/>
        </is>
      </c>
      <c r="CU141" t="inlineStr">
        <is>
          <t/>
        </is>
      </c>
    </row>
    <row r="142">
      <c r="A142" s="1" t="str">
        <f>HYPERLINK("https://iate.europa.eu/entry/result/1268077/all", "1268077")</f>
        <v>1268077</v>
      </c>
      <c r="B142" t="inlineStr">
        <is>
          <t>EDUCATION AND COMMUNICATIONS</t>
        </is>
      </c>
      <c r="C142" t="inlineStr">
        <is>
          <t>EDUCATION AND COMMUNICATIONS|information technology and data processing</t>
        </is>
      </c>
      <c r="D142" s="2" t="inlineStr">
        <is>
          <t>препоръчваща система</t>
        </is>
      </c>
      <c r="E142" s="2" t="inlineStr">
        <is>
          <t>3</t>
        </is>
      </c>
      <c r="F142" s="2" t="inlineStr">
        <is>
          <t/>
        </is>
      </c>
      <c r="G142" t="inlineStr">
        <is>
          <t/>
        </is>
      </c>
      <c r="H142" s="2" t="inlineStr">
        <is>
          <t>doporučovací systém</t>
        </is>
      </c>
      <c r="I142" s="2" t="inlineStr">
        <is>
          <t>3</t>
        </is>
      </c>
      <c r="J142" s="2" t="inlineStr">
        <is>
          <t/>
        </is>
      </c>
      <c r="K142" t="inlineStr">
        <is>
          <t>systém pro filtrování informací, který se snaží predikovat ohodnocení nebo preferenci, již by uživatel dal nějaké položce</t>
        </is>
      </c>
      <c r="L142" s="2" t="inlineStr">
        <is>
          <t>anbefalende system|
anbefalingssystem</t>
        </is>
      </c>
      <c r="M142" s="2" t="inlineStr">
        <is>
          <t>2|
3</t>
        </is>
      </c>
      <c r="N142" s="2" t="inlineStr">
        <is>
          <t xml:space="preserve">|
</t>
        </is>
      </c>
      <c r="O142" t="inlineStr">
        <is>
          <t>system, der anbefaler indhold til brugere baseret på deres brugerpræferencer og browserhistorik</t>
        </is>
      </c>
      <c r="P142" s="2" t="inlineStr">
        <is>
          <t>Empfehlungssystem</t>
        </is>
      </c>
      <c r="Q142" s="2" t="inlineStr">
        <is>
          <t>3</t>
        </is>
      </c>
      <c r="R142" s="2" t="inlineStr">
        <is>
          <t/>
        </is>
      </c>
      <c r="S142" t="inlineStr">
        <is>
          <t>ein vollständig
oder teilweise automatisiertes System, das von einer Online-Plattform verwendet
wird, um auf ihrer Online-Schnittstelle den Nutzern bestimmte Informationen
vorzuschlagen, auch infolge einer vom Nutzer veranlassten Suche, oder das auf
andere Weise die relative Reihenfolge oder Hervorhebung der angezeigten
Informationen bestimmt</t>
        </is>
      </c>
      <c r="T142" s="2" t="inlineStr">
        <is>
          <t>σύστημα συστάσεων</t>
        </is>
      </c>
      <c r="U142" s="2" t="inlineStr">
        <is>
          <t>3</t>
        </is>
      </c>
      <c r="V142" s="2" t="inlineStr">
        <is>
          <t/>
        </is>
      </c>
      <c r="W142" t="inlineStr">
        <is>
          <t>πλήρως ή μερικώς αυτοματοποιημένο σύστημα το οποίο χρησιμοποιείται από επιγραμμική πλατφόρμα για να προτείνει στην επιγραμμική διεπαφή της συγκεκριμένες πληροφορίες σε αποδέκτες της υπηρεσίας, μεταξύ άλλων, ως αποτέλεσμα αναζήτησης που ξεκίνησε ο αποδέκτης ή προσδιορίζοντας με άλλον τρόπο τη σχετική σειρά ή την προβολή των πληροφοριών που εμφανίζονται</t>
        </is>
      </c>
      <c r="X142" s="2" t="inlineStr">
        <is>
          <t>recommendation system|
recommender system</t>
        </is>
      </c>
      <c r="Y142" s="2" t="inlineStr">
        <is>
          <t>3|
3</t>
        </is>
      </c>
      <c r="Z142" s="2" t="inlineStr">
        <is>
          <t xml:space="preserve">|
</t>
        </is>
      </c>
      <c r="AA142" t="inlineStr">
        <is>
          <t>system that provides suggestions to users through a filtering process that is based on user preferences and browsing history</t>
        </is>
      </c>
      <c r="AB142" s="2" t="inlineStr">
        <is>
          <t>sistema recomendador|
sistemas de recomendación</t>
        </is>
      </c>
      <c r="AC142" s="2" t="inlineStr">
        <is>
          <t>3|
3</t>
        </is>
      </c>
      <c r="AD142" s="2" t="inlineStr">
        <is>
          <t xml:space="preserve">|
</t>
        </is>
      </c>
      <c r="AE142" t="inlineStr">
        <is>
          <t>Sistema que se encarga de recomendar o sugerir a los usuarios ítems o productos concretos basándose en sus preferencias.</t>
        </is>
      </c>
      <c r="AF142" s="2" t="inlineStr">
        <is>
          <t>soovitussüsteem</t>
        </is>
      </c>
      <c r="AG142" s="2" t="inlineStr">
        <is>
          <t>3</t>
        </is>
      </c>
      <c r="AH142" s="2" t="inlineStr">
        <is>
          <t/>
        </is>
      </c>
      <c r="AI142" t="inlineStr">
        <is>
          <t>süsteem, mis annab kasutajatele soovitusi kasutajaeelistuste ja sirvimisajaloo alusel</t>
        </is>
      </c>
      <c r="AJ142" s="2" t="inlineStr">
        <is>
          <t>suosittelujärjestelmä</t>
        </is>
      </c>
      <c r="AK142" s="2" t="inlineStr">
        <is>
          <t>3</t>
        </is>
      </c>
      <c r="AL142" s="2" t="inlineStr">
        <is>
          <t/>
        </is>
      </c>
      <c r="AM142" t="inlineStr">
        <is>
          <t>suosituksia tekevä tiedonsuodatusjärjestelmä</t>
        </is>
      </c>
      <c r="AN142" s="2" t="inlineStr">
        <is>
          <t>système de recommandation</t>
        </is>
      </c>
      <c r="AO142" s="2" t="inlineStr">
        <is>
          <t>3</t>
        </is>
      </c>
      <c r="AP142" s="2" t="inlineStr">
        <is>
          <t/>
        </is>
      </c>
      <c r="AQ142" t="inlineStr">
        <is>
          <t>forme spécifique de filtrage de l'information visant à présenter les éléments d'information (flims, musique, livres, news, images, pages Web, etc.) qui sont susceptibles d'intéresser l'utilisateur, par comparaison entre le profil d'un utilisateur et certaines caractéristiques de référence</t>
        </is>
      </c>
      <c r="AR142" s="2" t="inlineStr">
        <is>
          <t>córas moltaí</t>
        </is>
      </c>
      <c r="AS142" s="2" t="inlineStr">
        <is>
          <t>3</t>
        </is>
      </c>
      <c r="AT142" s="2" t="inlineStr">
        <is>
          <t/>
        </is>
      </c>
      <c r="AU142" t="inlineStr">
        <is>
          <t/>
        </is>
      </c>
      <c r="AV142" s="2" t="inlineStr">
        <is>
          <t>preporučiteljski sustav</t>
        </is>
      </c>
      <c r="AW142" s="2" t="inlineStr">
        <is>
          <t>3</t>
        </is>
      </c>
      <c r="AX142" s="2" t="inlineStr">
        <is>
          <t>proposed</t>
        </is>
      </c>
      <c r="AY142" t="inlineStr">
        <is>
          <t/>
        </is>
      </c>
      <c r="AZ142" s="2" t="inlineStr">
        <is>
          <t>ajánlórendszer</t>
        </is>
      </c>
      <c r="BA142" s="2" t="inlineStr">
        <is>
          <t>3</t>
        </is>
      </c>
      <c r="BB142" s="2" t="inlineStr">
        <is>
          <t/>
        </is>
      </c>
      <c r="BC142" t="inlineStr">
        <is>
          <t>olyan információszűrő alkalmazás, amely korábbi vásárlásokra, termékértékelésekre stb. támaszkodva segít a felhasználóinak megtalálni a számukra releváns tartalmat/termékeket</t>
        </is>
      </c>
      <c r="BD142" s="2" t="inlineStr">
        <is>
          <t>sistema di raccomandazione</t>
        </is>
      </c>
      <c r="BE142" s="2" t="inlineStr">
        <is>
          <t>3</t>
        </is>
      </c>
      <c r="BF142" s="2" t="inlineStr">
        <is>
          <t/>
        </is>
      </c>
      <c r="BG142" t="inlineStr">
        <is>
          <t>software di filtraggio dei contenuti che crea delle raccomandazioni personalizzate specifiche per l’utente così da aiutarlo nelle sue scelte</t>
        </is>
      </c>
      <c r="BH142" s="2" t="inlineStr">
        <is>
          <t>rekomendavimo sistema</t>
        </is>
      </c>
      <c r="BI142" s="2" t="inlineStr">
        <is>
          <t>3</t>
        </is>
      </c>
      <c r="BJ142" s="2" t="inlineStr">
        <is>
          <t/>
        </is>
      </c>
      <c r="BK142" t="inlineStr">
        <is>
          <t/>
        </is>
      </c>
      <c r="BL142" s="2" t="inlineStr">
        <is>
          <t>rekomendāciju sistēma</t>
        </is>
      </c>
      <c r="BM142" s="2" t="inlineStr">
        <is>
          <t>2</t>
        </is>
      </c>
      <c r="BN142" s="2" t="inlineStr">
        <is>
          <t/>
        </is>
      </c>
      <c r="BO142" t="inlineStr">
        <is>
          <t>pilnīgi
vai daļēji automatizēta sistēma, kuru izmanto tiešsaistes platforma, lai savā
tiešsaistes saskarnē veicinātu un optimizētu pakalpojuma saņēmēju piekļuvi
informācijai un ieteiktu tiem konkrētu informāciju, tostarp algoritmiski
iesakot, sarindojot un prioritizējot informāciju teksta vai citu vizuālu
attēlojumu veidā vai citādi pārvaldot saņēmēju sniegto informāciju</t>
        </is>
      </c>
      <c r="BP142" s="2" t="inlineStr">
        <is>
          <t>sistema ta' rakkomandazzjoni</t>
        </is>
      </c>
      <c r="BQ142" s="2" t="inlineStr">
        <is>
          <t>3</t>
        </is>
      </c>
      <c r="BR142" s="2" t="inlineStr">
        <is>
          <t/>
        </is>
      </c>
      <c r="BS142" t="inlineStr">
        <is>
          <t>sistema li tipprovdi suġġerimenti lill-utenti permezz ta' proċess ta' ffiltrar li jkun ibbażat fuq il-preferenzi tal-utent u l-istorja tal-ibbrawżjar tiegħu</t>
        </is>
      </c>
      <c r="BT142" s="2" t="inlineStr">
        <is>
          <t>aanbevelingssysteem</t>
        </is>
      </c>
      <c r="BU142" s="2" t="inlineStr">
        <is>
          <t>3</t>
        </is>
      </c>
      <c r="BV142" s="2" t="inlineStr">
        <is>
          <t/>
        </is>
      </c>
      <c r="BW142" t="inlineStr">
        <is>
          <t>systeem dat gebruikers aanbevelingen doet op basis van voorkeuren en eerder gedrag</t>
        </is>
      </c>
      <c r="BX142" s="2" t="inlineStr">
        <is>
          <t>system rekomendacji</t>
        </is>
      </c>
      <c r="BY142" s="2" t="inlineStr">
        <is>
          <t>3</t>
        </is>
      </c>
      <c r="BZ142" s="2" t="inlineStr">
        <is>
          <t/>
        </is>
      </c>
      <c r="CA142" t="inlineStr">
        <is>
          <t>system korzystający z algorytmów, które są w stanie oszacować, jaka oferta bądź jaki produkt wybrany z przestrzeni możliwych opcji najlepiej trafi w gusta konsumenta, a przy tym zwiększy jego komfort podczas korzystania z aplikacji, serwisu czy portalu</t>
        </is>
      </c>
      <c r="CB142" s="2" t="inlineStr">
        <is>
          <t>sistema de recomendação</t>
        </is>
      </c>
      <c r="CC142" s="2" t="inlineStr">
        <is>
          <t>3</t>
        </is>
      </c>
      <c r="CD142" s="2" t="inlineStr">
        <is>
          <t/>
        </is>
      </c>
      <c r="CE142" t="inlineStr">
        <is>
          <t>Sistema que combina várias técnicas computacionais para selecionar itens personalizados com base nos interesses dos utilizadores e conforme o contexto no qual estão inseridos.</t>
        </is>
      </c>
      <c r="CF142" s="2" t="inlineStr">
        <is>
          <t>sistem de recomandare</t>
        </is>
      </c>
      <c r="CG142" s="2" t="inlineStr">
        <is>
          <t>3</t>
        </is>
      </c>
      <c r="CH142" s="2" t="inlineStr">
        <is>
          <t/>
        </is>
      </c>
      <c r="CI142" t="inlineStr">
        <is>
          <t/>
        </is>
      </c>
      <c r="CJ142" s="2" t="inlineStr">
        <is>
          <t>odporúčací systém|
systém na vytváranie odporúčaní</t>
        </is>
      </c>
      <c r="CK142" s="2" t="inlineStr">
        <is>
          <t>3|
3</t>
        </is>
      </c>
      <c r="CL142" s="2" t="inlineStr">
        <is>
          <t xml:space="preserve">preferred|
</t>
        </is>
      </c>
      <c r="CM142" t="inlineStr">
        <is>
          <t>systém využívajúci filtrovanie a triedenie informácií, na základe ktorých potom používateľovi predkladá iba položky, ktoré sa najlepšie zhodujú s jeho odhadovanými preferenciami</t>
        </is>
      </c>
      <c r="CN142" s="2" t="inlineStr">
        <is>
          <t>priporočilni sistem</t>
        </is>
      </c>
      <c r="CO142" s="2" t="inlineStr">
        <is>
          <t>3</t>
        </is>
      </c>
      <c r="CP142" s="2" t="inlineStr">
        <is>
          <t/>
        </is>
      </c>
      <c r="CQ142" t="inlineStr">
        <is>
          <t>algoritem, ki na podlagi zgodovine dejanj uporabnika podaja priporočila za prihodnjo rabo</t>
        </is>
      </c>
      <c r="CR142" s="2" t="inlineStr">
        <is>
          <t>rekommendationssystem</t>
        </is>
      </c>
      <c r="CS142" s="2" t="inlineStr">
        <is>
          <t>3</t>
        </is>
      </c>
      <c r="CT142" s="2" t="inlineStr">
        <is>
          <t/>
        </is>
      </c>
      <c r="CU142" t="inlineStr">
        <is>
          <t>system som tillhandahåller förslag till användarna genom en filtreringsprocess baserad på användarpreferenser och sökhistorik</t>
        </is>
      </c>
    </row>
    <row r="143">
      <c r="A143" s="1" t="str">
        <f>HYPERLINK("https://iate.europa.eu/entry/result/48709/all", "48709")</f>
        <v>48709</v>
      </c>
      <c r="B143" t="inlineStr">
        <is>
          <t>ENVIRONMENT</t>
        </is>
      </c>
      <c r="C143" t="inlineStr">
        <is>
          <t>ENVIRONMENT</t>
        </is>
      </c>
      <c r="D143" t="inlineStr">
        <is>
          <t/>
        </is>
      </c>
      <c r="E143" t="inlineStr">
        <is>
          <t/>
        </is>
      </c>
      <c r="F143" t="inlineStr">
        <is>
          <t/>
        </is>
      </c>
      <c r="G143" t="inlineStr">
        <is>
          <t/>
        </is>
      </c>
      <c r="H143" t="inlineStr">
        <is>
          <t/>
        </is>
      </c>
      <c r="I143" t="inlineStr">
        <is>
          <t/>
        </is>
      </c>
      <c r="J143" t="inlineStr">
        <is>
          <t/>
        </is>
      </c>
      <c r="K143" t="inlineStr">
        <is>
          <t/>
        </is>
      </c>
      <c r="L143" s="2" t="inlineStr">
        <is>
          <t>restaureringsforanstaltning|
genopretningsforanstaltning</t>
        </is>
      </c>
      <c r="M143" s="2" t="inlineStr">
        <is>
          <t>3|
3</t>
        </is>
      </c>
      <c r="N143" s="2" t="inlineStr">
        <is>
          <t xml:space="preserve">|
</t>
        </is>
      </c>
      <c r="O143" t="inlineStr">
        <is>
          <t>foranstaltning med henblik på at retablere et forringet, beskadiget eller ødelagt økosystem</t>
        </is>
      </c>
      <c r="P143" s="2" t="inlineStr">
        <is>
          <t>Sanierungsmaßnahme</t>
        </is>
      </c>
      <c r="Q143" s="2" t="inlineStr">
        <is>
          <t>3</t>
        </is>
      </c>
      <c r="R143" s="2" t="inlineStr">
        <is>
          <t/>
        </is>
      </c>
      <c r="S143" t="inlineStr">
        <is>
          <t/>
        </is>
      </c>
      <c r="T143" s="2" t="inlineStr">
        <is>
          <t>μέτρο αποκατάστασης</t>
        </is>
      </c>
      <c r="U143" s="2" t="inlineStr">
        <is>
          <t>3</t>
        </is>
      </c>
      <c r="V143" s="2" t="inlineStr">
        <is>
          <t/>
        </is>
      </c>
      <c r="W143" t="inlineStr">
        <is>
          <t/>
        </is>
      </c>
      <c r="X143" s="2" t="inlineStr">
        <is>
          <t>restoration measure</t>
        </is>
      </c>
      <c r="Y143" s="2" t="inlineStr">
        <is>
          <t>3</t>
        </is>
      </c>
      <c r="Z143" s="2" t="inlineStr">
        <is>
          <t/>
        </is>
      </c>
      <c r="AA143" t="inlineStr">
        <is>
          <t>course of action to assist the recovery of an ecosystem that has been degraded, damaged,
or destroyed</t>
        </is>
      </c>
      <c r="AB143" s="2" t="inlineStr">
        <is>
          <t>medida de restauración</t>
        </is>
      </c>
      <c r="AC143" s="2" t="inlineStr">
        <is>
          <t>3</t>
        </is>
      </c>
      <c r="AD143" s="2" t="inlineStr">
        <is>
          <t/>
        </is>
      </c>
      <c r="AE143" t="inlineStr">
        <is>
          <t/>
        </is>
      </c>
      <c r="AF143" s="2" t="inlineStr">
        <is>
          <t>taastamismeede</t>
        </is>
      </c>
      <c r="AG143" s="2" t="inlineStr">
        <is>
          <t>2</t>
        </is>
      </c>
      <c r="AH143" s="2" t="inlineStr">
        <is>
          <t>proposed</t>
        </is>
      </c>
      <c r="AI143" t="inlineStr">
        <is>
          <t>degradeerunud, kahjustunud või hävinud ökosüsteemi taastumist toetav tegevus</t>
        </is>
      </c>
      <c r="AJ143" s="2" t="inlineStr">
        <is>
          <t>kunnostustoimenpide</t>
        </is>
      </c>
      <c r="AK143" s="2" t="inlineStr">
        <is>
          <t>3</t>
        </is>
      </c>
      <c r="AL143" s="2" t="inlineStr">
        <is>
          <t/>
        </is>
      </c>
      <c r="AM143" t="inlineStr">
        <is>
          <t/>
        </is>
      </c>
      <c r="AN143" s="2" t="inlineStr">
        <is>
          <t>mesure de restauration</t>
        </is>
      </c>
      <c r="AO143" s="2" t="inlineStr">
        <is>
          <t>3</t>
        </is>
      </c>
      <c r="AP143" s="2" t="inlineStr">
        <is>
          <t/>
        </is>
      </c>
      <c r="AQ143" t="inlineStr">
        <is>
          <t>mesure prise en vue du rétablissement d'un écosystème qui a été dégradé, endommagé ou détruit</t>
        </is>
      </c>
      <c r="AR143" s="2" t="inlineStr">
        <is>
          <t>beart athchóiriúcháin|
beart athshlánúcháin</t>
        </is>
      </c>
      <c r="AS143" s="2" t="inlineStr">
        <is>
          <t>3|
3</t>
        </is>
      </c>
      <c r="AT143" s="2" t="inlineStr">
        <is>
          <t xml:space="preserve">|
</t>
        </is>
      </c>
      <c r="AU143" t="inlineStr">
        <is>
          <t/>
        </is>
      </c>
      <c r="AV143" t="inlineStr">
        <is>
          <t/>
        </is>
      </c>
      <c r="AW143" t="inlineStr">
        <is>
          <t/>
        </is>
      </c>
      <c r="AX143" t="inlineStr">
        <is>
          <t/>
        </is>
      </c>
      <c r="AY143" t="inlineStr">
        <is>
          <t/>
        </is>
      </c>
      <c r="AZ143" t="inlineStr">
        <is>
          <t/>
        </is>
      </c>
      <c r="BA143" t="inlineStr">
        <is>
          <t/>
        </is>
      </c>
      <c r="BB143" t="inlineStr">
        <is>
          <t/>
        </is>
      </c>
      <c r="BC143" t="inlineStr">
        <is>
          <t/>
        </is>
      </c>
      <c r="BD143" s="2" t="inlineStr">
        <is>
          <t>misura di risanamento</t>
        </is>
      </c>
      <c r="BE143" s="2" t="inlineStr">
        <is>
          <t>3</t>
        </is>
      </c>
      <c r="BF143" s="2" t="inlineStr">
        <is>
          <t/>
        </is>
      </c>
      <c r="BG143" t="inlineStr">
        <is>
          <t/>
        </is>
      </c>
      <c r="BH143" s="2" t="inlineStr">
        <is>
          <t>atkūrimo priemonė</t>
        </is>
      </c>
      <c r="BI143" s="2" t="inlineStr">
        <is>
          <t>3</t>
        </is>
      </c>
      <c r="BJ143" s="2" t="inlineStr">
        <is>
          <t/>
        </is>
      </c>
      <c r="BK143" t="inlineStr">
        <is>
          <t/>
        </is>
      </c>
      <c r="BL143" s="2" t="inlineStr">
        <is>
          <t>atjaunošanas pasākums</t>
        </is>
      </c>
      <c r="BM143" s="2" t="inlineStr">
        <is>
          <t>3</t>
        </is>
      </c>
      <c r="BN143" s="2" t="inlineStr">
        <is>
          <t/>
        </is>
      </c>
      <c r="BO143" t="inlineStr">
        <is>
          <t/>
        </is>
      </c>
      <c r="BP143" t="inlineStr">
        <is>
          <t/>
        </is>
      </c>
      <c r="BQ143" t="inlineStr">
        <is>
          <t/>
        </is>
      </c>
      <c r="BR143" t="inlineStr">
        <is>
          <t/>
        </is>
      </c>
      <c r="BS143" t="inlineStr">
        <is>
          <t/>
        </is>
      </c>
      <c r="BT143" s="2" t="inlineStr">
        <is>
          <t>herstelmaatregel</t>
        </is>
      </c>
      <c r="BU143" s="2" t="inlineStr">
        <is>
          <t>3</t>
        </is>
      </c>
      <c r="BV143" s="2" t="inlineStr">
        <is>
          <t/>
        </is>
      </c>
      <c r="BW143" t="inlineStr">
        <is>
          <t/>
        </is>
      </c>
      <c r="BX143" s="2" t="inlineStr">
        <is>
          <t>środek odtworzenia</t>
        </is>
      </c>
      <c r="BY143" s="2" t="inlineStr">
        <is>
          <t>2</t>
        </is>
      </c>
      <c r="BZ143" s="2" t="inlineStr">
        <is>
          <t/>
        </is>
      </c>
      <c r="CA143" t="inlineStr">
        <is>
          <t/>
        </is>
      </c>
      <c r="CB143" s="2" t="inlineStr">
        <is>
          <t>medida de restauração|
medidas de restauração</t>
        </is>
      </c>
      <c r="CC143" s="2" t="inlineStr">
        <is>
          <t>3|
3</t>
        </is>
      </c>
      <c r="CD143" s="2" t="inlineStr">
        <is>
          <t xml:space="preserve">|
</t>
        </is>
      </c>
      <c r="CE143" t="inlineStr">
        <is>
          <t/>
        </is>
      </c>
      <c r="CF143" t="inlineStr">
        <is>
          <t/>
        </is>
      </c>
      <c r="CG143" t="inlineStr">
        <is>
          <t/>
        </is>
      </c>
      <c r="CH143" t="inlineStr">
        <is>
          <t/>
        </is>
      </c>
      <c r="CI143" t="inlineStr">
        <is>
          <t/>
        </is>
      </c>
      <c r="CJ143" t="inlineStr">
        <is>
          <t/>
        </is>
      </c>
      <c r="CK143" t="inlineStr">
        <is>
          <t/>
        </is>
      </c>
      <c r="CL143" t="inlineStr">
        <is>
          <t/>
        </is>
      </c>
      <c r="CM143" t="inlineStr">
        <is>
          <t/>
        </is>
      </c>
      <c r="CN143" t="inlineStr">
        <is>
          <t/>
        </is>
      </c>
      <c r="CO143" t="inlineStr">
        <is>
          <t/>
        </is>
      </c>
      <c r="CP143" t="inlineStr">
        <is>
          <t/>
        </is>
      </c>
      <c r="CQ143" t="inlineStr">
        <is>
          <t/>
        </is>
      </c>
      <c r="CR143" s="2" t="inlineStr">
        <is>
          <t>återställande åtgärd</t>
        </is>
      </c>
      <c r="CS143" s="2" t="inlineStr">
        <is>
          <t>3</t>
        </is>
      </c>
      <c r="CT143" s="2" t="inlineStr">
        <is>
          <t/>
        </is>
      </c>
      <c r="CU143" t="inlineStr">
        <is>
          <t/>
        </is>
      </c>
    </row>
    <row r="144">
      <c r="A144" s="1" t="str">
        <f>HYPERLINK("https://iate.europa.eu/entry/result/47323/all", "47323")</f>
        <v>47323</v>
      </c>
      <c r="B144" t="inlineStr">
        <is>
          <t>ENVIRONMENT</t>
        </is>
      </c>
      <c r="C144" t="inlineStr">
        <is>
          <t>ENVIRONMENT|natural environment|physical environment|ecosystem</t>
        </is>
      </c>
      <c r="D144" s="2" t="inlineStr">
        <is>
          <t>възстановяване (подновяване) на земята</t>
        </is>
      </c>
      <c r="E144" s="2" t="inlineStr">
        <is>
          <t>3</t>
        </is>
      </c>
      <c r="F144" s="2" t="inlineStr">
        <is>
          <t/>
        </is>
      </c>
      <c r="G144" t="inlineStr">
        <is>
          <t/>
        </is>
      </c>
      <c r="H144" s="2" t="inlineStr">
        <is>
          <t>rekultivace půdy|
rehabilitace půdy</t>
        </is>
      </c>
      <c r="I144" s="2" t="inlineStr">
        <is>
          <t>2|
2</t>
        </is>
      </c>
      <c r="J144" s="2" t="inlineStr">
        <is>
          <t xml:space="preserve">|
</t>
        </is>
      </c>
      <c r="K144" t="inlineStr">
        <is>
          <t/>
        </is>
      </c>
      <c r="L144" s="2" t="inlineStr">
        <is>
          <t>landskabsgenopretning|
landskabsretablering</t>
        </is>
      </c>
      <c r="M144" s="2" t="inlineStr">
        <is>
          <t>3|
3</t>
        </is>
      </c>
      <c r="N144" s="2" t="inlineStr">
        <is>
          <t xml:space="preserve">|
</t>
        </is>
      </c>
      <c r="O144" t="inlineStr">
        <is>
          <t>genetablering af et landområde, der er blevet ødelagt eller forringet, så det bragt tilbage til sin oprindelige form eller til en ny bæredygtig form</t>
        </is>
      </c>
      <c r="P144" s="2" t="inlineStr">
        <is>
          <t>Bodensanierung|
Wiederherstellung von Flächen|
Ödlandkultivierung</t>
        </is>
      </c>
      <c r="Q144" s="2" t="inlineStr">
        <is>
          <t>3|
2|
2</t>
        </is>
      </c>
      <c r="R144" s="2" t="inlineStr">
        <is>
          <t xml:space="preserve">|
|
</t>
        </is>
      </c>
      <c r="S144" t="inlineStr">
        <is>
          <t/>
        </is>
      </c>
      <c r="T144" s="2" t="inlineStr">
        <is>
          <t>αποκατάσταση γαιών (του εδάφους)</t>
        </is>
      </c>
      <c r="U144" s="2" t="inlineStr">
        <is>
          <t>3</t>
        </is>
      </c>
      <c r="V144" s="2" t="inlineStr">
        <is>
          <t/>
        </is>
      </c>
      <c r="W144" t="inlineStr">
        <is>
          <t/>
        </is>
      </c>
      <c r="X144" s="2" t="inlineStr">
        <is>
          <t>land restoration|
landscape restoration|
land rehabilitation|
restoration</t>
        </is>
      </c>
      <c r="Y144" s="2" t="inlineStr">
        <is>
          <t>3|
3|
3|
3</t>
        </is>
      </c>
      <c r="Z144" s="2" t="inlineStr">
        <is>
          <t xml:space="preserve">|
|
|
</t>
        </is>
      </c>
      <c r="AA144" t="inlineStr">
        <is>
          <t>process of restoration to bring an area of land back to its natural state after it has been damaged or degraded, making it safe for wildlife and flora as well as humans</t>
        </is>
      </c>
      <c r="AB144" s="2" t="inlineStr">
        <is>
          <t>rehabilitación de tierras</t>
        </is>
      </c>
      <c r="AC144" s="2" t="inlineStr">
        <is>
          <t>3</t>
        </is>
      </c>
      <c r="AD144" s="2" t="inlineStr">
        <is>
          <t/>
        </is>
      </c>
      <c r="AE144" t="inlineStr">
        <is>
          <t/>
        </is>
      </c>
      <c r="AF144" s="2" t="inlineStr">
        <is>
          <t>maastiku taastamine|
alade taastamine|
maa taastamine|
maapinna korrastamine</t>
        </is>
      </c>
      <c r="AG144" s="2" t="inlineStr">
        <is>
          <t>3|
3|
3|
2</t>
        </is>
      </c>
      <c r="AH144" s="2" t="inlineStr">
        <is>
          <t xml:space="preserve">|
|
|
</t>
        </is>
      </c>
      <c r="AI144" t="inlineStr">
        <is>
          <t>protsess, mille eesmärk on taastatda maaala looduslik seisund pärast selle kahjustamist või degradeerimist, muutes selle ohutuks eluslooduse, taimestiku ning inimeste jaoks</t>
        </is>
      </c>
      <c r="AJ144" s="2" t="inlineStr">
        <is>
          <t>maan saneeraus</t>
        </is>
      </c>
      <c r="AK144" s="2" t="inlineStr">
        <is>
          <t>3</t>
        </is>
      </c>
      <c r="AL144" s="2" t="inlineStr">
        <is>
          <t/>
        </is>
      </c>
      <c r="AM144" t="inlineStr">
        <is>
          <t/>
        </is>
      </c>
      <c r="AN144" s="2" t="inlineStr">
        <is>
          <t>restauration des terres|
remise en état|
réhabilitation|
restauration</t>
        </is>
      </c>
      <c r="AO144" s="2" t="inlineStr">
        <is>
          <t>3|
3|
3|
3</t>
        </is>
      </c>
      <c r="AP144" s="2" t="inlineStr">
        <is>
          <t xml:space="preserve">|
|
|
</t>
        </is>
      </c>
      <c r="AQ144" t="inlineStr">
        <is>
          <t>processus d'aide au
rétablissement d'un écosystème qui a été dégradé, endommagé ou détruit afin de permettre un retour à son état d'origine</t>
        </is>
      </c>
      <c r="AR144" s="2" t="inlineStr">
        <is>
          <t>athshlánú talún|
athchóiriú talún</t>
        </is>
      </c>
      <c r="AS144" s="2" t="inlineStr">
        <is>
          <t>3|
3</t>
        </is>
      </c>
      <c r="AT144" s="2" t="inlineStr">
        <is>
          <t xml:space="preserve">|
</t>
        </is>
      </c>
      <c r="AU144" t="inlineStr">
        <is>
          <t/>
        </is>
      </c>
      <c r="AV144" t="inlineStr">
        <is>
          <t/>
        </is>
      </c>
      <c r="AW144" t="inlineStr">
        <is>
          <t/>
        </is>
      </c>
      <c r="AX144" t="inlineStr">
        <is>
          <t/>
        </is>
      </c>
      <c r="AY144" t="inlineStr">
        <is>
          <t/>
        </is>
      </c>
      <c r="AZ144" t="inlineStr">
        <is>
          <t/>
        </is>
      </c>
      <c r="BA144" t="inlineStr">
        <is>
          <t/>
        </is>
      </c>
      <c r="BB144" t="inlineStr">
        <is>
          <t/>
        </is>
      </c>
      <c r="BC144" t="inlineStr">
        <is>
          <t/>
        </is>
      </c>
      <c r="BD144" s="2" t="inlineStr">
        <is>
          <t>bonifica del territorio</t>
        </is>
      </c>
      <c r="BE144" s="2" t="inlineStr">
        <is>
          <t>3</t>
        </is>
      </c>
      <c r="BF144" s="2" t="inlineStr">
        <is>
          <t/>
        </is>
      </c>
      <c r="BG144" t="inlineStr">
        <is>
          <t/>
        </is>
      </c>
      <c r="BH144" s="2" t="inlineStr">
        <is>
          <t>dirvos atkūrimas|
dirvos atkūrimas</t>
        </is>
      </c>
      <c r="BI144" s="2" t="inlineStr">
        <is>
          <t>2|
3</t>
        </is>
      </c>
      <c r="BJ144" s="2" t="inlineStr">
        <is>
          <t xml:space="preserve">|
</t>
        </is>
      </c>
      <c r="BK144" t="inlineStr">
        <is>
          <t/>
        </is>
      </c>
      <c r="BL144" t="inlineStr">
        <is>
          <t/>
        </is>
      </c>
      <c r="BM144" t="inlineStr">
        <is>
          <t/>
        </is>
      </c>
      <c r="BN144" t="inlineStr">
        <is>
          <t/>
        </is>
      </c>
      <c r="BO144" t="inlineStr">
        <is>
          <t/>
        </is>
      </c>
      <c r="BP144" s="2" t="inlineStr">
        <is>
          <t>restawr ta’ art</t>
        </is>
      </c>
      <c r="BQ144" s="2" t="inlineStr">
        <is>
          <t>3</t>
        </is>
      </c>
      <c r="BR144" s="2" t="inlineStr">
        <is>
          <t/>
        </is>
      </c>
      <c r="BS144" t="inlineStr">
        <is>
          <t/>
        </is>
      </c>
      <c r="BT144" s="2" t="inlineStr">
        <is>
          <t>bodemverbetering</t>
        </is>
      </c>
      <c r="BU144" s="2" t="inlineStr">
        <is>
          <t>3</t>
        </is>
      </c>
      <c r="BV144" s="2" t="inlineStr">
        <is>
          <t/>
        </is>
      </c>
      <c r="BW144" t="inlineStr">
        <is>
          <t/>
        </is>
      </c>
      <c r="BX144" s="2" t="inlineStr">
        <is>
          <t>renaturalizacja terenu</t>
        </is>
      </c>
      <c r="BY144" s="2" t="inlineStr">
        <is>
          <t>3</t>
        </is>
      </c>
      <c r="BZ144" s="2" t="inlineStr">
        <is>
          <t/>
        </is>
      </c>
      <c r="CA144" t="inlineStr">
        <is>
          <t/>
        </is>
      </c>
      <c r="CB144" s="2" t="inlineStr">
        <is>
          <t>recuperação de solos|
restauração dos terrenos</t>
        </is>
      </c>
      <c r="CC144" s="2" t="inlineStr">
        <is>
          <t>3|
3</t>
        </is>
      </c>
      <c r="CD144" s="2" t="inlineStr">
        <is>
          <t xml:space="preserve">|
</t>
        </is>
      </c>
      <c r="CE144" t="inlineStr">
        <is>
          <t/>
        </is>
      </c>
      <c r="CF144" s="2" t="inlineStr">
        <is>
          <t>regenerarea solului</t>
        </is>
      </c>
      <c r="CG144" s="2" t="inlineStr">
        <is>
          <t>3</t>
        </is>
      </c>
      <c r="CH144" s="2" t="inlineStr">
        <is>
          <t/>
        </is>
      </c>
      <c r="CI144" t="inlineStr">
        <is>
          <t/>
        </is>
      </c>
      <c r="CJ144" t="inlineStr">
        <is>
          <t/>
        </is>
      </c>
      <c r="CK144" t="inlineStr">
        <is>
          <t/>
        </is>
      </c>
      <c r="CL144" t="inlineStr">
        <is>
          <t/>
        </is>
      </c>
      <c r="CM144" t="inlineStr">
        <is>
          <t/>
        </is>
      </c>
      <c r="CN144" s="2" t="inlineStr">
        <is>
          <t>sanacija tal za rabo</t>
        </is>
      </c>
      <c r="CO144" s="2" t="inlineStr">
        <is>
          <t>3</t>
        </is>
      </c>
      <c r="CP144" s="2" t="inlineStr">
        <is>
          <t/>
        </is>
      </c>
      <c r="CQ144" t="inlineStr">
        <is>
          <t>obdelava in priprava neuporabljenega zemljišča, običajno z odlaganjem odpadnega materiala v neravnih delih zemljišča ali z izravnavo neravnih delov zemljišča, dokler tako zemljišče ni primerno za določeno rabo.</t>
        </is>
      </c>
      <c r="CR144" s="2" t="inlineStr">
        <is>
          <t>jordsanering|
jordåtervinning</t>
        </is>
      </c>
      <c r="CS144" s="2" t="inlineStr">
        <is>
          <t>3|
3</t>
        </is>
      </c>
      <c r="CT144" s="2" t="inlineStr">
        <is>
          <t xml:space="preserve">|
</t>
        </is>
      </c>
      <c r="CU144" t="inlineStr">
        <is>
          <t/>
        </is>
      </c>
    </row>
    <row r="145">
      <c r="A145" s="1" t="str">
        <f>HYPERLINK("https://iate.europa.eu/entry/result/3573490/all", "3573490")</f>
        <v>3573490</v>
      </c>
      <c r="B145" t="inlineStr">
        <is>
          <t>ENVIRONMENT</t>
        </is>
      </c>
      <c r="C145" t="inlineStr">
        <is>
          <t>ENVIRONMENT|environmental policy|climate change policy|emission trading|EU Emissions Trading Scheme;ENVIRONMENT|environmental policy|climate change policy</t>
        </is>
      </c>
      <c r="D145" t="inlineStr">
        <is>
          <t/>
        </is>
      </c>
      <c r="E145" t="inlineStr">
        <is>
          <t/>
        </is>
      </c>
      <c r="F145" t="inlineStr">
        <is>
          <t/>
        </is>
      </c>
      <c r="G145" t="inlineStr">
        <is>
          <t/>
        </is>
      </c>
      <c r="H145" t="inlineStr">
        <is>
          <t/>
        </is>
      </c>
      <c r="I145" t="inlineStr">
        <is>
          <t/>
        </is>
      </c>
      <c r="J145" t="inlineStr">
        <is>
          <t/>
        </is>
      </c>
      <c r="K145" t="inlineStr">
        <is>
          <t/>
        </is>
      </c>
      <c r="L145" s="2" t="inlineStr">
        <is>
          <t>nyplantet areal</t>
        </is>
      </c>
      <c r="M145" s="2" t="inlineStr">
        <is>
          <t>3</t>
        </is>
      </c>
      <c r="N145" s="2" t="inlineStr">
        <is>
          <t/>
        </is>
      </c>
      <c r="O145" t="inlineStr">
        <is>
          <t>arealanvendelse rapporteret som dyrkede arealer, græsarealer, vådområder, bebyggelse eller andre arealer, der er omlagt til skovarealer</t>
        </is>
      </c>
      <c r="P145" s="2" t="inlineStr">
        <is>
          <t>aufgeforstete Fläche</t>
        </is>
      </c>
      <c r="Q145" s="2" t="inlineStr">
        <is>
          <t>3</t>
        </is>
      </c>
      <c r="R145" s="2" t="inlineStr">
        <is>
          <t/>
        </is>
      </c>
      <c r="S145" t="inlineStr">
        <is>
          <t>Waldfläche, die aus Ackerfläche, Grünland, Feuchtgebiet, Siedlung oder sonstigen Flächen umgewandelt wurde</t>
        </is>
      </c>
      <c r="T145" s="2" t="inlineStr">
        <is>
          <t>δασωμένες εκτάσεις</t>
        </is>
      </c>
      <c r="U145" s="2" t="inlineStr">
        <is>
          <t>3</t>
        </is>
      </c>
      <c r="V145" s="2" t="inlineStr">
        <is>
          <t/>
        </is>
      </c>
      <c r="W145" t="inlineStr">
        <is>
          <t/>
        </is>
      </c>
      <c r="X145" s="2" t="inlineStr">
        <is>
          <t>afforested land</t>
        </is>
      </c>
      <c r="Y145" s="2" t="inlineStr">
        <is>
          <t>3</t>
        </is>
      </c>
      <c r="Z145" s="2" t="inlineStr">
        <is>
          <t/>
        </is>
      </c>
      <c r="AA145" t="inlineStr">
        <is>
          <t>forest land converted from cropland, grassland, wetlands, settlements, and other land</t>
        </is>
      </c>
      <c r="AB145" s="2" t="inlineStr">
        <is>
          <t>tierra forestada</t>
        </is>
      </c>
      <c r="AC145" s="2" t="inlineStr">
        <is>
          <t>3</t>
        </is>
      </c>
      <c r="AD145" s="2" t="inlineStr">
        <is>
          <t/>
        </is>
      </c>
      <c r="AE145" t="inlineStr">
        <is>
          <t>Tierras cuyo uso notificado es el de cultivos, 
pastos, humedales, asentamientos u otras tierras, convertidas en tierras
 forestales.</t>
        </is>
      </c>
      <c r="AF145" s="2" t="inlineStr">
        <is>
          <t>metsastatud maa</t>
        </is>
      </c>
      <c r="AG145" s="2" t="inlineStr">
        <is>
          <t>3</t>
        </is>
      </c>
      <c r="AH145" s="2" t="inlineStr">
        <is>
          <t/>
        </is>
      </c>
      <c r="AI145" t="inlineStr">
        <is>
          <t>metsamaaks muudetud maa, mille maakasutuseks on märgitud põllumaa, rohumaa, märgala, asulad või muu maa</t>
        </is>
      </c>
      <c r="AJ145" s="2" t="inlineStr">
        <is>
          <t>metsitetty maa</t>
        </is>
      </c>
      <c r="AK145" s="2" t="inlineStr">
        <is>
          <t>3</t>
        </is>
      </c>
      <c r="AL145" s="2" t="inlineStr">
        <is>
          <t/>
        </is>
      </c>
      <c r="AM145" t="inlineStr">
        <is>
          <t>maa, joka on ilmoitettu metsämaaksi, joka on muutettu viljelymaasta, ruohikkoalueesta, kosteikosta, asutusalueesta tai muusta maasta</t>
        </is>
      </c>
      <c r="AN145" s="2" t="inlineStr">
        <is>
          <t>terres boisées</t>
        </is>
      </c>
      <c r="AO145" s="2" t="inlineStr">
        <is>
          <t>3</t>
        </is>
      </c>
      <c r="AP145" s="2" t="inlineStr">
        <is>
          <t/>
        </is>
      </c>
      <c r="AQ145" t="inlineStr">
        <is>
          <t>terres forestières issues de la conversion de terres cultivées, de prairies, de zones humides, d'établissements ou d'autres terres</t>
        </is>
      </c>
      <c r="AR145" s="2" t="inlineStr">
        <is>
          <t>talamh foraoisithe</t>
        </is>
      </c>
      <c r="AS145" s="2" t="inlineStr">
        <is>
          <t>3</t>
        </is>
      </c>
      <c r="AT145" s="2" t="inlineStr">
        <is>
          <t/>
        </is>
      </c>
      <c r="AU145" t="inlineStr">
        <is>
          <t>úsáid talún a thuairiscítear mar thalamh curaíochta, féarthalamh, bogaigh, lonnaíochtaí nó talamh eile, atá tiontaithe go talamh foraoise</t>
        </is>
      </c>
      <c r="AV145" t="inlineStr">
        <is>
          <t/>
        </is>
      </c>
      <c r="AW145" t="inlineStr">
        <is>
          <t/>
        </is>
      </c>
      <c r="AX145" t="inlineStr">
        <is>
          <t/>
        </is>
      </c>
      <c r="AY145" t="inlineStr">
        <is>
          <t/>
        </is>
      </c>
      <c r="AZ145" s="2" t="inlineStr">
        <is>
          <t>erdősített terület</t>
        </is>
      </c>
      <c r="BA145" s="2" t="inlineStr">
        <is>
          <t>3</t>
        </is>
      </c>
      <c r="BB145" s="2" t="inlineStr">
        <is>
          <t/>
        </is>
      </c>
      <c r="BC145" t="inlineStr">
        <is>
          <t>a szántóterületből, gyepterületből, vizes élőhelyből, beépített területből vagy egyéb földterületből átalakított erdőterületként bejelentett földhasználat</t>
        </is>
      </c>
      <c r="BD145" s="2" t="inlineStr">
        <is>
          <t>terreni imboschiti</t>
        </is>
      </c>
      <c r="BE145" s="2" t="inlineStr">
        <is>
          <t>3</t>
        </is>
      </c>
      <c r="BF145" s="2" t="inlineStr">
        <is>
          <t/>
        </is>
      </c>
      <c r="BG145" t="inlineStr">
        <is>
          <t>uso del suolo comunicato come terre coltivate, pascoli, zone umide, insediamenti o altri terreni, convertiti in terreni forestali</t>
        </is>
      </c>
      <c r="BH145" s="2" t="inlineStr">
        <is>
          <t>mišku apželdinta žemė</t>
        </is>
      </c>
      <c r="BI145" s="2" t="inlineStr">
        <is>
          <t>3</t>
        </is>
      </c>
      <c r="BJ145" s="2" t="inlineStr">
        <is>
          <t/>
        </is>
      </c>
      <c r="BK145" t="inlineStr">
        <is>
          <t>deklaruota kaip pasėliai, pievos, šlapynės, gyvenamosios paskirties arba kita žemė, paversta miško žeme</t>
        </is>
      </c>
      <c r="BL145" s="2" t="inlineStr">
        <is>
          <t>apmežota zeme</t>
        </is>
      </c>
      <c r="BM145" s="2" t="inlineStr">
        <is>
          <t>3</t>
        </is>
      </c>
      <c r="BN145" s="2" t="inlineStr">
        <is>
          <t/>
        </is>
      </c>
      <c r="BO145" t="inlineStr">
        <is>
          <t>zeme, kura saskaņā ar paziņoto izmantojumu ir aramzeme, zālāji, mitrāji, apdzīvotas teritorijas vai cita zeme, kas pārveidota par meža zemi</t>
        </is>
      </c>
      <c r="BP145" s="2" t="inlineStr">
        <is>
          <t>art forestali</t>
        </is>
      </c>
      <c r="BQ145" s="2" t="inlineStr">
        <is>
          <t>3</t>
        </is>
      </c>
      <c r="BR145" s="2" t="inlineStr">
        <is>
          <t/>
        </is>
      </c>
      <c r="BS145" t="inlineStr">
        <is>
          <t>użu tal-art rapportat bħala raba’, bur, art mistagħdra, insedjamenti, u art oħra konvertita f’foresta</t>
        </is>
      </c>
      <c r="BT145" s="2" t="inlineStr">
        <is>
          <t>bebost land</t>
        </is>
      </c>
      <c r="BU145" s="2" t="inlineStr">
        <is>
          <t>3</t>
        </is>
      </c>
      <c r="BV145" s="2" t="inlineStr">
        <is>
          <t/>
        </is>
      </c>
      <c r="BW145" t="inlineStr">
        <is>
          <t>landgebruik
 dat is aangegeven als in bosgrond omgezet(te) bouwland, grasland, wetlands,
 woongebied of overig land</t>
        </is>
      </c>
      <c r="BX145" s="2" t="inlineStr">
        <is>
          <t>grunty zalesione</t>
        </is>
      </c>
      <c r="BY145" s="2" t="inlineStr">
        <is>
          <t>3</t>
        </is>
      </c>
      <c r="BZ145" s="2" t="inlineStr">
        <is>
          <t/>
        </is>
      </c>
      <c r="CA145" t="inlineStr">
        <is>
          <t>grunty uprawne, użytki zielone, tereny podmokłe, grunty zabudowane i inne grunty przekształcone w grunty leśne</t>
        </is>
      </c>
      <c r="CB145" s="2" t="inlineStr">
        <is>
          <t>solo florestado</t>
        </is>
      </c>
      <c r="CC145" s="2" t="inlineStr">
        <is>
          <t>3</t>
        </is>
      </c>
      <c r="CD145" s="2" t="inlineStr">
        <is>
          <t/>
        </is>
      </c>
      <c r="CE145" t="inlineStr">
        <is>
          <t>Solo identificado como solo agrícola, pastagem, zona húmida, povoação e outros tipos de solos convertidos em solos florestais.</t>
        </is>
      </c>
      <c r="CF145" s="2" t="inlineStr">
        <is>
          <t>terenuri împădurite</t>
        </is>
      </c>
      <c r="CG145" s="2" t="inlineStr">
        <is>
          <t>3</t>
        </is>
      </c>
      <c r="CH145" s="2" t="inlineStr">
        <is>
          <t/>
        </is>
      </c>
      <c r="CI145" t="inlineStr">
        <is>
          <t>terenuri declarate ca având destinația de terenuri cultivate, pajiști, 
zone umede, așezări sau alte tipuri de terenuri, transformate în 
terenuri forestiere</t>
        </is>
      </c>
      <c r="CJ145" s="2" t="inlineStr">
        <is>
          <t>zalesnená pôda</t>
        </is>
      </c>
      <c r="CK145" s="2" t="inlineStr">
        <is>
          <t>3</t>
        </is>
      </c>
      <c r="CL145" s="2" t="inlineStr">
        <is>
          <t/>
        </is>
      </c>
      <c r="CM145" t="inlineStr">
        <is>
          <t>využívanie pôdy nahlasované ako orná pôda, trávne porasty, mokrade, sídla a iná pôda konvertovaná na lesnú pôdu</t>
        </is>
      </c>
      <c r="CN145" s="2" t="inlineStr">
        <is>
          <t>pogozdeno zemljišče</t>
        </is>
      </c>
      <c r="CO145" s="2" t="inlineStr">
        <is>
          <t>3</t>
        </is>
      </c>
      <c r="CP145" s="2" t="inlineStr">
        <is>
          <t/>
        </is>
      </c>
      <c r="CQ145" t="inlineStr">
        <is>
          <t>raba zemljišč, sporočena kot njivske površine, travinje, mokrišča, naselja ali druga zemljišča, spremenjena v gozdna zemljišča</t>
        </is>
      </c>
      <c r="CR145" s="2" t="inlineStr">
        <is>
          <t>beskogad mark</t>
        </is>
      </c>
      <c r="CS145" s="2" t="inlineStr">
        <is>
          <t>3</t>
        </is>
      </c>
      <c r="CT145" s="2" t="inlineStr">
        <is>
          <t/>
        </is>
      </c>
      <c r="CU145" t="inlineStr">
        <is>
          <t>markanvändning som rapporterats som åkermark, betesmark, våtmark, bebyggd mark och övrig mark som ställts om till skogsmark</t>
        </is>
      </c>
    </row>
    <row r="146">
      <c r="A146" s="1" t="str">
        <f>HYPERLINK("https://iate.europa.eu/entry/result/3574370/all", "3574370")</f>
        <v>3574370</v>
      </c>
      <c r="B146" t="inlineStr">
        <is>
          <t>ENVIRONMENT</t>
        </is>
      </c>
      <c r="C146" t="inlineStr">
        <is>
          <t>ENVIRONMENT|environmental policy|climate change policy|emission trading|EU Emissions Trading Scheme;ENVIRONMENT|natural environment|natural resources;ENVIRONMENT|environmental policy|climate change policy</t>
        </is>
      </c>
      <c r="D146" t="inlineStr">
        <is>
          <t/>
        </is>
      </c>
      <c r="E146" t="inlineStr">
        <is>
          <t/>
        </is>
      </c>
      <c r="F146" t="inlineStr">
        <is>
          <t/>
        </is>
      </c>
      <c r="G146" t="inlineStr">
        <is>
          <t/>
        </is>
      </c>
      <c r="H146" t="inlineStr">
        <is>
          <t/>
        </is>
      </c>
      <c r="I146" t="inlineStr">
        <is>
          <t/>
        </is>
      </c>
      <c r="J146" t="inlineStr">
        <is>
          <t/>
        </is>
      </c>
      <c r="K146" t="inlineStr">
        <is>
          <t/>
        </is>
      </c>
      <c r="L146" s="2" t="inlineStr">
        <is>
          <t>skovreferenceniveau</t>
        </is>
      </c>
      <c r="M146" s="2" t="inlineStr">
        <is>
          <t>3</t>
        </is>
      </c>
      <c r="N146" s="2" t="inlineStr">
        <is>
          <t/>
        </is>
      </c>
      <c r="O146" t="inlineStr">
        <is>
          <t>et skøn udtrykt i ton CO&lt;sub&gt;2&lt;/sub&gt;-ækvivalenter pr. år over de gennemsnitlige årlige nettoemissioner eller -optag fra forvaltede skovarealer inden for en medlemsstats område i perioderne fra 2021 til 2025 og fra 2026 til 2030 ud fra kriterierne fastsat i denne forordning</t>
        </is>
      </c>
      <c r="P146" s="2" t="inlineStr">
        <is>
          <t>Referenzwert für Wälder</t>
        </is>
      </c>
      <c r="Q146" s="2" t="inlineStr">
        <is>
          <t>3</t>
        </is>
      </c>
      <c r="R146" s="2" t="inlineStr">
        <is>
          <t/>
        </is>
      </c>
      <c r="S146" t="inlineStr">
        <is>
          <t/>
        </is>
      </c>
      <c r="T146" s="2" t="inlineStr">
        <is>
          <t>επίπεδο αναφοράς δασικών εκτάσεων</t>
        </is>
      </c>
      <c r="U146" s="2" t="inlineStr">
        <is>
          <t>3</t>
        </is>
      </c>
      <c r="V146" s="2" t="inlineStr">
        <is>
          <t/>
        </is>
      </c>
      <c r="W146" t="inlineStr">
        <is>
          <t/>
        </is>
      </c>
      <c r="X146" s="2" t="inlineStr">
        <is>
          <t>forest reference level|
FRL</t>
        </is>
      </c>
      <c r="Y146" s="2" t="inlineStr">
        <is>
          <t>3|
3</t>
        </is>
      </c>
      <c r="Z146" s="2" t="inlineStr">
        <is>
          <t xml:space="preserve">|
</t>
        </is>
      </c>
      <c r="AA146" t="inlineStr">
        <is>
          <t>indication by a country of the level that it intends to use as the reference for calculations of the contribution that its forest management activities are making to the increase in greenhouse gas levels in the atmosphere</t>
        </is>
      </c>
      <c r="AB146" s="2" t="inlineStr">
        <is>
          <t>nivel de referencia de la gestión forestal|
nivel de referencia forestal|
nivel de referencia de la gestión de bosques</t>
        </is>
      </c>
      <c r="AC146" s="2" t="inlineStr">
        <is>
          <t>2|
3|
2</t>
        </is>
      </c>
      <c r="AD146" s="2" t="inlineStr">
        <is>
          <t xml:space="preserve">|
|
</t>
        </is>
      </c>
      <c r="AE146" t="inlineStr">
        <is>
          <t>Indicación dada por un país del nivel que se propone utilizar como referencia para calcular la contribución que sus actividades de gestión forestal aportan al incremento de la cantidad de gases de efecto invernadero en la atmósfera. 
&lt;br&gt;Se expresa en millones de toneladas anuales de dióxido de carbono equivalente (un número negativo indica que las actividades de gestión forestal están permitiendo retirar de la atmósfera más gases de efecto invernadero de los que se están emitiendo).</t>
        </is>
      </c>
      <c r="AF146" s="2" t="inlineStr">
        <is>
          <t>metsa heitkoguse võrdlustase</t>
        </is>
      </c>
      <c r="AG146" s="2" t="inlineStr">
        <is>
          <t>3</t>
        </is>
      </c>
      <c r="AH146" s="2" t="inlineStr">
        <is>
          <t/>
        </is>
      </c>
      <c r="AI146" t="inlineStr">
        <is>
          <t>&lt;div&gt;liikmesriigi territooriumil majandatavast metsamaast tuleneva aastase 
keskmise netoheite või selle netosidumise prognoos ajavahemikeks 
2021–2025 ja 2026–2030, väljendatud CO&lt;sub&gt;2 &lt;/sub&gt;ekvivalenttonnidena aastas, vastavalt määruses (EL) 2018/841 sätestatud kriteeriumidele&lt;/div&gt;</t>
        </is>
      </c>
      <c r="AJ146" s="2" t="inlineStr">
        <is>
          <t>metsien vertailutaso</t>
        </is>
      </c>
      <c r="AK146" s="2" t="inlineStr">
        <is>
          <t>3</t>
        </is>
      </c>
      <c r="AL146" s="2" t="inlineStr">
        <is>
          <t/>
        </is>
      </c>
      <c r="AM146" t="inlineStr">
        <is>
          <t>arvio, joka ilmaistaan tonneina hiilidioksidiekvivalenttia vuodessa, hoidetusta metsämaasta aiheutuvista keskimääräisistä vuotuisista nettopäästöistä tai -poistumista jäsenvaltion alueella tiettyinä kausina perustuen asetuksessa (EU) 2018/841 säädettyihin kriteereihin</t>
        </is>
      </c>
      <c r="AN146" s="2" t="inlineStr">
        <is>
          <t>niveau de référence pour les forêts|
NRF</t>
        </is>
      </c>
      <c r="AO146" s="2" t="inlineStr">
        <is>
          <t>3|
3</t>
        </is>
      </c>
      <c r="AP146" s="2" t="inlineStr">
        <is>
          <t xml:space="preserve">|
</t>
        </is>
      </c>
      <c r="AQ146" t="inlineStr">
        <is>
          <t>estimation, exprimée en tonnes-équivalent CO&lt;sub&gt;2&lt;/sub&gt; par an, des émissions ou des absorptions annuelles nettes moyennes résultant des terres forestières gérées sur le territoire d’un État membre au cours d'une période donnée</t>
        </is>
      </c>
      <c r="AR146" s="2" t="inlineStr">
        <is>
          <t>leibhéal tagartha foraoise</t>
        </is>
      </c>
      <c r="AS146" s="2" t="inlineStr">
        <is>
          <t>3</t>
        </is>
      </c>
      <c r="AT146" s="2" t="inlineStr">
        <is>
          <t/>
        </is>
      </c>
      <c r="AU146" t="inlineStr">
        <is>
          <t/>
        </is>
      </c>
      <c r="AV146" t="inlineStr">
        <is>
          <t/>
        </is>
      </c>
      <c r="AW146" t="inlineStr">
        <is>
          <t/>
        </is>
      </c>
      <c r="AX146" t="inlineStr">
        <is>
          <t/>
        </is>
      </c>
      <c r="AY146" t="inlineStr">
        <is>
          <t/>
        </is>
      </c>
      <c r="AZ146" s="2" t="inlineStr">
        <is>
          <t>erdőkre vonatkozó referenciaszint</t>
        </is>
      </c>
      <c r="BA146" s="2" t="inlineStr">
        <is>
          <t>3</t>
        </is>
      </c>
      <c r="BB146" s="2" t="inlineStr">
        <is>
          <t/>
        </is>
      </c>
      <c r="BC146" t="inlineStr">
        <is>
          <t>a tagállam területén a 2021–2025-ös és a 2026–2030-as időszakban a gazdálkodás alatt álló erdőterülethez kapcsolódó nettó kibocsátásnak vagy elnyelésnek az e rendeletben meghatározott követelmények alapján megbecsült éves átlaga, évi CO2-egyenértékben (tonna) kifejezve</t>
        </is>
      </c>
      <c r="BD146" s="2" t="inlineStr">
        <is>
          <t>livello di riferimento per le foreste</t>
        </is>
      </c>
      <c r="BE146" s="2" t="inlineStr">
        <is>
          <t>3</t>
        </is>
      </c>
      <c r="BF146" s="2" t="inlineStr">
        <is>
          <t/>
        </is>
      </c>
      <c r="BG146" t="inlineStr">
        <is>
          <t>stima delle emissioni o degli assorbimenti annuali netti medi risultanti dai terreni forestali gestiti nel territorio di uno Stato membro nei periodi compresi tra il 2021 e il 2025 e tra il 2026 e il 2030</t>
        </is>
      </c>
      <c r="BH146" s="2" t="inlineStr">
        <is>
          <t>miškų atskaitos lygis</t>
        </is>
      </c>
      <c r="BI146" s="2" t="inlineStr">
        <is>
          <t>3</t>
        </is>
      </c>
      <c r="BJ146" s="2" t="inlineStr">
        <is>
          <t/>
        </is>
      </c>
      <c r="BK146" t="inlineStr">
        <is>
          <t>atskaitos dydis, skirtas UNFCCC kontekste įvertinti, kokiu mastu konkrečios šalies miškų tvarkymas prisideda prie ŠESD kiekio išmetimo arba pašalinimo</t>
        </is>
      </c>
      <c r="BL146" s="2" t="inlineStr">
        <is>
          <t>meža references līmenis</t>
        </is>
      </c>
      <c r="BM146" s="2" t="inlineStr">
        <is>
          <t>3</t>
        </is>
      </c>
      <c r="BN146" s="2" t="inlineStr">
        <is>
          <t/>
        </is>
      </c>
      <c r="BO146" t="inlineStr">
        <is>
          <t/>
        </is>
      </c>
      <c r="BP146" s="2" t="inlineStr">
        <is>
          <t>livell ta' referenza għall-foresti</t>
        </is>
      </c>
      <c r="BQ146" s="2" t="inlineStr">
        <is>
          <t>3</t>
        </is>
      </c>
      <c r="BR146" s="2" t="inlineStr">
        <is>
          <t/>
        </is>
      </c>
      <c r="BS146" t="inlineStr">
        <is>
          <t>kwantità ta' tunnellati ta' emissjonijiet jew assorbimenti ta' CO2 ekwivalenti fis-sena użata biex jitqabblu magħha l-emissjonijiet jew l-assorbimenti li jirriżultaw mill-foresti ġestiti f'pajjiż tul perjodu ta' żmien speċifikat</t>
        </is>
      </c>
      <c r="BT146" s="2" t="inlineStr">
        <is>
          <t>referentieniveau voor bossen</t>
        </is>
      </c>
      <c r="BU146" s="2" t="inlineStr">
        <is>
          <t>3</t>
        </is>
      </c>
      <c r="BV146" s="2" t="inlineStr">
        <is>
          <t/>
        </is>
      </c>
      <c r="BW146" t="inlineStr">
        <is>
          <t>raming,
 uitgedrukt in tonnen CO2-equivalent per jaar, van de gemiddelde jaarlijkse
 netto-emissies of -verwijderingen afkomstig van beheerde bosgrond op het
 grondgebied van een lidstaat tijdens de perioden van 2021 tot en met 2025 en
 van 2026 tot en met 2030, op basis van de criteria van deze verordening</t>
        </is>
      </c>
      <c r="BX146" s="2" t="inlineStr">
        <is>
          <t>poziom referencyjny dla lasów</t>
        </is>
      </c>
      <c r="BY146" s="2" t="inlineStr">
        <is>
          <t>3</t>
        </is>
      </c>
      <c r="BZ146" s="2" t="inlineStr">
        <is>
          <t/>
        </is>
      </c>
      <c r="CA146" t="inlineStr">
        <is>
          <t>szacunkowy poziom referencyjny dla lasów wyrażony w tonach ekwiwalentu CO2 rocznie, średni roczny poziom netto emisji lub pochłaniania pochodzących z zarządzanych gruntów leśnych na terytorium danego państwa członkowskiego w okresach do 2021 r. do 2025 r. oraz od 2026 r. do 2030 r. w oparciu o kryteria określone w rozporządzeniu (UE) 2018/841</t>
        </is>
      </c>
      <c r="CB146" s="2" t="inlineStr">
        <is>
          <t>nível de referência florestal</t>
        </is>
      </c>
      <c r="CC146" s="2" t="inlineStr">
        <is>
          <t>3</t>
        </is>
      </c>
      <c r="CD146" s="2" t="inlineStr">
        <is>
          <t/>
        </is>
      </c>
      <c r="CE146" t="inlineStr">
        <is>
          <t>Estimativa, expressa em toneladas de equivalente CO 
&lt;sub&gt;2&lt;/sub&gt; por ano, da média anual das emissões ou remoções líquidas resultantes do solo florestal gerido no território de um Estado-Membro nos períodos de 2021 a 2025 e 2026 a 2030, baseada nos critérios estabelecidos no presente regulamento.</t>
        </is>
      </c>
      <c r="CF146" s="2" t="inlineStr">
        <is>
          <t>nivel de referință pentru păduri</t>
        </is>
      </c>
      <c r="CG146" s="2" t="inlineStr">
        <is>
          <t>3</t>
        </is>
      </c>
      <c r="CH146" s="2" t="inlineStr">
        <is>
          <t/>
        </is>
      </c>
      <c r="CI146" t="inlineStr">
        <is>
          <t>o estimare, exprimată în tone de echivalent CO&lt;sub&gt;2&lt;/sub&gt; pe an, a emisiilor sau 
absorbțiilor nete medii anuale provenite din terenuri forestiere 
gestionate pe teritoriul unui stat membru în decursul unei anumite perioade</t>
        </is>
      </c>
      <c r="CJ146" t="inlineStr">
        <is>
          <t/>
        </is>
      </c>
      <c r="CK146" t="inlineStr">
        <is>
          <t/>
        </is>
      </c>
      <c r="CL146" t="inlineStr">
        <is>
          <t/>
        </is>
      </c>
      <c r="CM146" t="inlineStr">
        <is>
          <t/>
        </is>
      </c>
      <c r="CN146" s="2" t="inlineStr">
        <is>
          <t>referenčna vrednost za gospodarjenje z gozdovi</t>
        </is>
      </c>
      <c r="CO146" s="2" t="inlineStr">
        <is>
          <t>3</t>
        </is>
      </c>
      <c r="CP146" s="2" t="inlineStr">
        <is>
          <t/>
        </is>
      </c>
      <c r="CQ146" t="inlineStr">
        <is>
          <t/>
        </is>
      </c>
      <c r="CR146" t="inlineStr">
        <is>
          <t/>
        </is>
      </c>
      <c r="CS146" t="inlineStr">
        <is>
          <t/>
        </is>
      </c>
      <c r="CT146" t="inlineStr">
        <is>
          <t/>
        </is>
      </c>
      <c r="CU146" t="inlineStr">
        <is>
          <t/>
        </is>
      </c>
    </row>
    <row r="147">
      <c r="A147" s="1" t="str">
        <f>HYPERLINK("https://iate.europa.eu/entry/result/3626367/all", "3626367")</f>
        <v>3626367</v>
      </c>
      <c r="B147" t="inlineStr">
        <is>
          <t>INDUSTRY;ENERGY</t>
        </is>
      </c>
      <c r="C147" t="inlineStr">
        <is>
          <t>INDUSTRY|building and public works|building industry|building;ENERGY|energy policy|energy policy|energy audit|energy consumption</t>
        </is>
      </c>
      <c r="D147" t="inlineStr">
        <is>
          <t/>
        </is>
      </c>
      <c r="E147" t="inlineStr">
        <is>
          <t/>
        </is>
      </c>
      <c r="F147" t="inlineStr">
        <is>
          <t/>
        </is>
      </c>
      <c r="G147" t="inlineStr">
        <is>
          <t/>
        </is>
      </c>
      <c r="H147" t="inlineStr">
        <is>
          <t/>
        </is>
      </c>
      <c r="I147" t="inlineStr">
        <is>
          <t/>
        </is>
      </c>
      <c r="J147" t="inlineStr">
        <is>
          <t/>
        </is>
      </c>
      <c r="K147" t="inlineStr">
        <is>
          <t/>
        </is>
      </c>
      <c r="L147" t="inlineStr">
        <is>
          <t/>
        </is>
      </c>
      <c r="M147" t="inlineStr">
        <is>
          <t/>
        </is>
      </c>
      <c r="N147" t="inlineStr">
        <is>
          <t/>
        </is>
      </c>
      <c r="O147" t="inlineStr">
        <is>
          <t/>
        </is>
      </c>
      <c r="P147" t="inlineStr">
        <is>
          <t/>
        </is>
      </c>
      <c r="Q147" t="inlineStr">
        <is>
          <t/>
        </is>
      </c>
      <c r="R147" t="inlineStr">
        <is>
          <t/>
        </is>
      </c>
      <c r="S147" t="inlineStr">
        <is>
          <t/>
        </is>
      </c>
      <c r="T147" t="inlineStr">
        <is>
          <t/>
        </is>
      </c>
      <c r="U147" t="inlineStr">
        <is>
          <t/>
        </is>
      </c>
      <c r="V147" t="inlineStr">
        <is>
          <t/>
        </is>
      </c>
      <c r="W147" t="inlineStr">
        <is>
          <t/>
        </is>
      </c>
      <c r="X147" s="2" t="inlineStr">
        <is>
          <t>energy performance class</t>
        </is>
      </c>
      <c r="Y147" s="2" t="inlineStr">
        <is>
          <t>3</t>
        </is>
      </c>
      <c r="Z147" s="2" t="inlineStr">
        <is>
          <t/>
        </is>
      </c>
      <c r="AA147" t="inlineStr">
        <is>
          <t/>
        </is>
      </c>
      <c r="AB147" s="2" t="inlineStr">
        <is>
          <t>clase de eficiencia energética</t>
        </is>
      </c>
      <c r="AC147" s="2" t="inlineStr">
        <is>
          <t>3</t>
        </is>
      </c>
      <c r="AD147" s="2" t="inlineStr">
        <is>
          <t/>
        </is>
      </c>
      <c r="AE147" t="inlineStr">
        <is>
          <t/>
        </is>
      </c>
      <c r="AF147" t="inlineStr">
        <is>
          <t/>
        </is>
      </c>
      <c r="AG147" t="inlineStr">
        <is>
          <t/>
        </is>
      </c>
      <c r="AH147" t="inlineStr">
        <is>
          <t/>
        </is>
      </c>
      <c r="AI147" t="inlineStr">
        <is>
          <t/>
        </is>
      </c>
      <c r="AJ147" t="inlineStr">
        <is>
          <t/>
        </is>
      </c>
      <c r="AK147" t="inlineStr">
        <is>
          <t/>
        </is>
      </c>
      <c r="AL147" t="inlineStr">
        <is>
          <t/>
        </is>
      </c>
      <c r="AM147" t="inlineStr">
        <is>
          <t/>
        </is>
      </c>
      <c r="AN147" t="inlineStr">
        <is>
          <t/>
        </is>
      </c>
      <c r="AO147" t="inlineStr">
        <is>
          <t/>
        </is>
      </c>
      <c r="AP147" t="inlineStr">
        <is>
          <t/>
        </is>
      </c>
      <c r="AQ147" t="inlineStr">
        <is>
          <t/>
        </is>
      </c>
      <c r="AR147" t="inlineStr">
        <is>
          <t/>
        </is>
      </c>
      <c r="AS147" t="inlineStr">
        <is>
          <t/>
        </is>
      </c>
      <c r="AT147" t="inlineStr">
        <is>
          <t/>
        </is>
      </c>
      <c r="AU147" t="inlineStr">
        <is>
          <t/>
        </is>
      </c>
      <c r="AV147" s="2" t="inlineStr">
        <is>
          <t>razred energetskih svojstava</t>
        </is>
      </c>
      <c r="AW147" s="2" t="inlineStr">
        <is>
          <t>3</t>
        </is>
      </c>
      <c r="AX147" s="2" t="inlineStr">
        <is>
          <t/>
        </is>
      </c>
      <c r="AY147" t="inlineStr">
        <is>
          <t/>
        </is>
      </c>
      <c r="AZ147" t="inlineStr">
        <is>
          <t/>
        </is>
      </c>
      <c r="BA147" t="inlineStr">
        <is>
          <t/>
        </is>
      </c>
      <c r="BB147" t="inlineStr">
        <is>
          <t/>
        </is>
      </c>
      <c r="BC147" t="inlineStr">
        <is>
          <t/>
        </is>
      </c>
      <c r="BD147" t="inlineStr">
        <is>
          <t/>
        </is>
      </c>
      <c r="BE147" t="inlineStr">
        <is>
          <t/>
        </is>
      </c>
      <c r="BF147" t="inlineStr">
        <is>
          <t/>
        </is>
      </c>
      <c r="BG147" t="inlineStr">
        <is>
          <t/>
        </is>
      </c>
      <c r="BH147" s="2" t="inlineStr">
        <is>
          <t>energinio naudingumo klasė</t>
        </is>
      </c>
      <c r="BI147" s="2" t="inlineStr">
        <is>
          <t>3</t>
        </is>
      </c>
      <c r="BJ147" s="2" t="inlineStr">
        <is>
          <t/>
        </is>
      </c>
      <c r="BK147" t="inlineStr">
        <is>
          <t/>
        </is>
      </c>
      <c r="BL147" t="inlineStr">
        <is>
          <t/>
        </is>
      </c>
      <c r="BM147" t="inlineStr">
        <is>
          <t/>
        </is>
      </c>
      <c r="BN147" t="inlineStr">
        <is>
          <t/>
        </is>
      </c>
      <c r="BO147" t="inlineStr">
        <is>
          <t/>
        </is>
      </c>
      <c r="BP147" t="inlineStr">
        <is>
          <t/>
        </is>
      </c>
      <c r="BQ147" t="inlineStr">
        <is>
          <t/>
        </is>
      </c>
      <c r="BR147" t="inlineStr">
        <is>
          <t/>
        </is>
      </c>
      <c r="BS147" t="inlineStr">
        <is>
          <t/>
        </is>
      </c>
      <c r="BT147" s="2" t="inlineStr">
        <is>
          <t>energieprestatieklasse</t>
        </is>
      </c>
      <c r="BU147" s="2" t="inlineStr">
        <is>
          <t>3</t>
        </is>
      </c>
      <c r="BV147" s="2" t="inlineStr">
        <is>
          <t/>
        </is>
      </c>
      <c r="BW147" t="inlineStr">
        <is>
          <t>energieprestatie van een gebouw die beoordeeld wordt aan de hand van een schaal van A tot G, waarbij de letter A overeenkomt met volledig &lt;i&gt;emissievrije gebouwen&lt;/i&gt; en de letter G met de 15% van de minst efficiënte gebouwen in het nationale gebouwenbestand</t>
        </is>
      </c>
      <c r="BX147" s="2" t="inlineStr">
        <is>
          <t>klasa energetyczna</t>
        </is>
      </c>
      <c r="BY147" s="2" t="inlineStr">
        <is>
          <t>3</t>
        </is>
      </c>
      <c r="BZ147" s="2" t="inlineStr">
        <is>
          <t/>
        </is>
      </c>
      <c r="CA147" t="inlineStr">
        <is>
          <t/>
        </is>
      </c>
      <c r="CB147" t="inlineStr">
        <is>
          <t/>
        </is>
      </c>
      <c r="CC147" t="inlineStr">
        <is>
          <t/>
        </is>
      </c>
      <c r="CD147" t="inlineStr">
        <is>
          <t/>
        </is>
      </c>
      <c r="CE147" t="inlineStr">
        <is>
          <t/>
        </is>
      </c>
      <c r="CF147" t="inlineStr">
        <is>
          <t/>
        </is>
      </c>
      <c r="CG147" t="inlineStr">
        <is>
          <t/>
        </is>
      </c>
      <c r="CH147" t="inlineStr">
        <is>
          <t/>
        </is>
      </c>
      <c r="CI147" t="inlineStr">
        <is>
          <t/>
        </is>
      </c>
      <c r="CJ147" t="inlineStr">
        <is>
          <t/>
        </is>
      </c>
      <c r="CK147" t="inlineStr">
        <is>
          <t/>
        </is>
      </c>
      <c r="CL147" t="inlineStr">
        <is>
          <t/>
        </is>
      </c>
      <c r="CM147" t="inlineStr">
        <is>
          <t/>
        </is>
      </c>
      <c r="CN147" s="2" t="inlineStr">
        <is>
          <t>razred energijske učinkovitosti|
energijski razred</t>
        </is>
      </c>
      <c r="CO147" s="2" t="inlineStr">
        <is>
          <t>3|
3</t>
        </is>
      </c>
      <c r="CP147" s="2" t="inlineStr">
        <is>
          <t xml:space="preserve">|
</t>
        </is>
      </c>
      <c r="CQ147" t="inlineStr">
        <is>
          <t/>
        </is>
      </c>
      <c r="CR147" t="inlineStr">
        <is>
          <t/>
        </is>
      </c>
      <c r="CS147" t="inlineStr">
        <is>
          <t/>
        </is>
      </c>
      <c r="CT147" t="inlineStr">
        <is>
          <t/>
        </is>
      </c>
      <c r="CU147" t="inlineStr">
        <is>
          <t/>
        </is>
      </c>
    </row>
    <row r="148">
      <c r="A148" s="1" t="str">
        <f>HYPERLINK("https://iate.europa.eu/entry/result/3626613/all", "3626613")</f>
        <v>3626613</v>
      </c>
      <c r="B148" t="inlineStr">
        <is>
          <t>INDUSTRY</t>
        </is>
      </c>
      <c r="C148" t="inlineStr">
        <is>
          <t>INDUSTRY|building and public works|building industry|building;INDUSTRY|building and public works|building services|heating</t>
        </is>
      </c>
      <c r="D148" t="inlineStr">
        <is>
          <t/>
        </is>
      </c>
      <c r="E148" t="inlineStr">
        <is>
          <t/>
        </is>
      </c>
      <c r="F148" t="inlineStr">
        <is>
          <t/>
        </is>
      </c>
      <c r="G148" t="inlineStr">
        <is>
          <t/>
        </is>
      </c>
      <c r="H148" t="inlineStr">
        <is>
          <t/>
        </is>
      </c>
      <c r="I148" t="inlineStr">
        <is>
          <t/>
        </is>
      </c>
      <c r="J148" t="inlineStr">
        <is>
          <t/>
        </is>
      </c>
      <c r="K148" t="inlineStr">
        <is>
          <t/>
        </is>
      </c>
      <c r="L148" t="inlineStr">
        <is>
          <t/>
        </is>
      </c>
      <c r="M148" t="inlineStr">
        <is>
          <t/>
        </is>
      </c>
      <c r="N148" t="inlineStr">
        <is>
          <t/>
        </is>
      </c>
      <c r="O148" t="inlineStr">
        <is>
          <t/>
        </is>
      </c>
      <c r="P148" t="inlineStr">
        <is>
          <t/>
        </is>
      </c>
      <c r="Q148" t="inlineStr">
        <is>
          <t/>
        </is>
      </c>
      <c r="R148" t="inlineStr">
        <is>
          <t/>
        </is>
      </c>
      <c r="S148" t="inlineStr">
        <is>
          <t/>
        </is>
      </c>
      <c r="T148" t="inlineStr">
        <is>
          <t/>
        </is>
      </c>
      <c r="U148" t="inlineStr">
        <is>
          <t/>
        </is>
      </c>
      <c r="V148" t="inlineStr">
        <is>
          <t/>
        </is>
      </c>
      <c r="W148" t="inlineStr">
        <is>
          <t/>
        </is>
      </c>
      <c r="X148" s="2" t="inlineStr">
        <is>
          <t>heat generator|
heating generator</t>
        </is>
      </c>
      <c r="Y148" s="2" t="inlineStr">
        <is>
          <t>3|
3</t>
        </is>
      </c>
      <c r="Z148" s="2" t="inlineStr">
        <is>
          <t xml:space="preserve">|
</t>
        </is>
      </c>
      <c r="AA148" t="inlineStr">
        <is>
          <t>part of a heating system that generates useful heat for uses identified in Annex I, using one or more of the following processes:&lt;div&gt;(a) the combustion of fuels in, for example, a boiler;&lt;/div&gt;&lt;div&gt;(b) the Joule effect, taking place in the heating elements of an electric resistance heating system;&lt;/div&gt;&lt;div&gt;(c) capturing heat from ambient air, ventilation exhaust air, or a water or ground heat source using a heat pump;&lt;/div&gt;</t>
        </is>
      </c>
      <c r="AB148" s="2" t="inlineStr">
        <is>
          <t>generador de calor</t>
        </is>
      </c>
      <c r="AC148" s="2" t="inlineStr">
        <is>
          <t>3</t>
        </is>
      </c>
      <c r="AD148" s="2" t="inlineStr">
        <is>
          <t/>
        </is>
      </c>
      <c r="AE148" t="inlineStr">
        <is>
          <t>&lt;div&gt;
 &lt;div&gt;Parte de una
instalación de calefacción que genera calor útil para los usos
indicados en el anexo I, mediante uno o varios
de los siguientes procesos: &lt;br&gt;&lt;/div&gt;&lt;div&gt;a) la
combustión de combustibles en, por ejemplo, una caldera; &lt;br&gt;&lt;/div&gt;&lt;div&gt;b) el
efecto Joule en los elementos calefactores de un sistema de calefacción por
resistencia eléctrica; &lt;br&gt;&lt;/div&gt;&lt;div&gt;c) la
captura de calor del aire ambiente, del aire extraído de un sistema de
ventilación o del agua o de la tierra utilizando una bomba de calor.&lt;/div&gt;&lt;/div&gt;</t>
        </is>
      </c>
      <c r="AF148" t="inlineStr">
        <is>
          <t/>
        </is>
      </c>
      <c r="AG148" t="inlineStr">
        <is>
          <t/>
        </is>
      </c>
      <c r="AH148" t="inlineStr">
        <is>
          <t/>
        </is>
      </c>
      <c r="AI148" t="inlineStr">
        <is>
          <t/>
        </is>
      </c>
      <c r="AJ148" t="inlineStr">
        <is>
          <t/>
        </is>
      </c>
      <c r="AK148" t="inlineStr">
        <is>
          <t/>
        </is>
      </c>
      <c r="AL148" t="inlineStr">
        <is>
          <t/>
        </is>
      </c>
      <c r="AM148" t="inlineStr">
        <is>
          <t/>
        </is>
      </c>
      <c r="AN148" t="inlineStr">
        <is>
          <t/>
        </is>
      </c>
      <c r="AO148" t="inlineStr">
        <is>
          <t/>
        </is>
      </c>
      <c r="AP148" t="inlineStr">
        <is>
          <t/>
        </is>
      </c>
      <c r="AQ148" t="inlineStr">
        <is>
          <t/>
        </is>
      </c>
      <c r="AR148" t="inlineStr">
        <is>
          <t/>
        </is>
      </c>
      <c r="AS148" t="inlineStr">
        <is>
          <t/>
        </is>
      </c>
      <c r="AT148" t="inlineStr">
        <is>
          <t/>
        </is>
      </c>
      <c r="AU148" t="inlineStr">
        <is>
          <t/>
        </is>
      </c>
      <c r="AV148" s="2" t="inlineStr">
        <is>
          <t>generator topline</t>
        </is>
      </c>
      <c r="AW148" s="2" t="inlineStr">
        <is>
          <t>3</t>
        </is>
      </c>
      <c r="AX148" s="2" t="inlineStr">
        <is>
          <t/>
        </is>
      </c>
      <c r="AY148" t="inlineStr">
        <is>
          <t/>
        </is>
      </c>
      <c r="AZ148" t="inlineStr">
        <is>
          <t/>
        </is>
      </c>
      <c r="BA148" t="inlineStr">
        <is>
          <t/>
        </is>
      </c>
      <c r="BB148" t="inlineStr">
        <is>
          <t/>
        </is>
      </c>
      <c r="BC148" t="inlineStr">
        <is>
          <t/>
        </is>
      </c>
      <c r="BD148" t="inlineStr">
        <is>
          <t/>
        </is>
      </c>
      <c r="BE148" t="inlineStr">
        <is>
          <t/>
        </is>
      </c>
      <c r="BF148" t="inlineStr">
        <is>
          <t/>
        </is>
      </c>
      <c r="BG148" t="inlineStr">
        <is>
          <t/>
        </is>
      </c>
      <c r="BH148" s="2" t="inlineStr">
        <is>
          <t>šilumos generatorius</t>
        </is>
      </c>
      <c r="BI148" s="2" t="inlineStr">
        <is>
          <t>3</t>
        </is>
      </c>
      <c r="BJ148" s="2" t="inlineStr">
        <is>
          <t/>
        </is>
      </c>
      <c r="BK148" t="inlineStr">
        <is>
          <t>generatorius šilumai gaminti</t>
        </is>
      </c>
      <c r="BL148" t="inlineStr">
        <is>
          <t/>
        </is>
      </c>
      <c r="BM148" t="inlineStr">
        <is>
          <t/>
        </is>
      </c>
      <c r="BN148" t="inlineStr">
        <is>
          <t/>
        </is>
      </c>
      <c r="BO148" t="inlineStr">
        <is>
          <t/>
        </is>
      </c>
      <c r="BP148" t="inlineStr">
        <is>
          <t/>
        </is>
      </c>
      <c r="BQ148" t="inlineStr">
        <is>
          <t/>
        </is>
      </c>
      <c r="BR148" t="inlineStr">
        <is>
          <t/>
        </is>
      </c>
      <c r="BS148" t="inlineStr">
        <is>
          <t/>
        </is>
      </c>
      <c r="BT148" t="inlineStr">
        <is>
          <t/>
        </is>
      </c>
      <c r="BU148" t="inlineStr">
        <is>
          <t/>
        </is>
      </c>
      <c r="BV148" t="inlineStr">
        <is>
          <t/>
        </is>
      </c>
      <c r="BW148" t="inlineStr">
        <is>
          <t/>
        </is>
      </c>
      <c r="BX148" s="2" t="inlineStr">
        <is>
          <t>źródło ciepła</t>
        </is>
      </c>
      <c r="BY148" s="2" t="inlineStr">
        <is>
          <t>3</t>
        </is>
      </c>
      <c r="BZ148" s="2" t="inlineStr">
        <is>
          <t/>
        </is>
      </c>
      <c r="CA148" t="inlineStr">
        <is>
          <t>część systemu ogrzewania, która wytwarza ciepło użytkowe do zastosowań określonych w załączniku I, wykorzystując w tym celu jeden z następujących procesów:&lt;br&gt;&lt;div&gt;a) spalanie paliw, na przykład w kotle;&lt;br&gt;&lt;/div&gt;&lt;div&gt;b) efekt Joule’a zachodzący w elementach grzewczych systemu elektrycznego ogrzewania oporowego;&lt;br&gt;&lt;/div&gt;&lt;div&gt;c) wychwytywanie ciepła z powietrza atmosferycznego, powietrza wylotowego systemu wentylacji lub wody lub źródła ciepła w gruncie za pomocą pomp ciepła&lt;br&gt;&lt;/div&gt;</t>
        </is>
      </c>
      <c r="CB148" t="inlineStr">
        <is>
          <t/>
        </is>
      </c>
      <c r="CC148" t="inlineStr">
        <is>
          <t/>
        </is>
      </c>
      <c r="CD148" t="inlineStr">
        <is>
          <t/>
        </is>
      </c>
      <c r="CE148" t="inlineStr">
        <is>
          <t/>
        </is>
      </c>
      <c r="CF148" t="inlineStr">
        <is>
          <t/>
        </is>
      </c>
      <c r="CG148" t="inlineStr">
        <is>
          <t/>
        </is>
      </c>
      <c r="CH148" t="inlineStr">
        <is>
          <t/>
        </is>
      </c>
      <c r="CI148" t="inlineStr">
        <is>
          <t/>
        </is>
      </c>
      <c r="CJ148" t="inlineStr">
        <is>
          <t/>
        </is>
      </c>
      <c r="CK148" t="inlineStr">
        <is>
          <t/>
        </is>
      </c>
      <c r="CL148" t="inlineStr">
        <is>
          <t/>
        </is>
      </c>
      <c r="CM148" t="inlineStr">
        <is>
          <t/>
        </is>
      </c>
      <c r="CN148" s="2" t="inlineStr">
        <is>
          <t>generator toplote</t>
        </is>
      </c>
      <c r="CO148" s="2" t="inlineStr">
        <is>
          <t>3</t>
        </is>
      </c>
      <c r="CP148" s="2" t="inlineStr">
        <is>
          <t/>
        </is>
      </c>
      <c r="CQ148" t="inlineStr">
        <is>
          <t>del ogrevalnega sistema, ki z enim ali več naslednjih procesov ustvarja koristno toploto za vrste uporabe, opredeljene v Prilogi I:&lt;div&gt;(a) zgorevanje goriv, na primer v kotlu;&lt;br&gt;&lt;/div&gt;&lt;div&gt;(b) učinek na podlagi Joulovega zakona, do katerega pride v grelnih elementih ogrevalnega sistema z električno upornostjo;&lt;br&gt;&lt;/div&gt;&lt;div&gt;(c) zajemanje toplote iz okoliškega zraka, iz izpušnega zraka od prezračevanja ali vodnih ali talnih virov toplote z uporabo toplotnih črpalk&lt;br&gt;&lt;/div&gt;</t>
        </is>
      </c>
      <c r="CR148" s="2" t="inlineStr">
        <is>
          <t>värmegenerator</t>
        </is>
      </c>
      <c r="CS148" s="2" t="inlineStr">
        <is>
          <t>3</t>
        </is>
      </c>
      <c r="CT148" s="2" t="inlineStr">
        <is>
          <t/>
        </is>
      </c>
      <c r="CU148" t="inlineStr">
        <is>
          <t>den del av ett uppvärmningssystem som genererar nyttig värme för användningsområden som identifieras i bilaga I, genom en eller flera av följande processer:&lt;br&gt;a) Förbränning av bränslen i t.ex. en värmepanna.&lt;br&gt;b) Jouleeffekt i värmeelement med elektriska motstånd.&lt;br&gt;c) Värmeupptagning från en värmekälla i form av omgivningsluft, ventilationsfrånluft, vatten eller mark med hjälp av en värmepump</t>
        </is>
      </c>
    </row>
    <row r="149">
      <c r="A149" s="1" t="str">
        <f>HYPERLINK("https://iate.europa.eu/entry/result/1292000/all", "1292000")</f>
        <v>1292000</v>
      </c>
      <c r="B149" t="inlineStr">
        <is>
          <t>INDUSTRY;PRODUCTION, TECHNOLOGY AND RESEARCH</t>
        </is>
      </c>
      <c r="C149" t="inlineStr">
        <is>
          <t>INDUSTRY|building and public works|building industry|building;PRODUCTION, TECHNOLOGY AND RESEARCH|technology and technical regulations|materials technology|technological process|physical process</t>
        </is>
      </c>
      <c r="D149" t="inlineStr">
        <is>
          <t/>
        </is>
      </c>
      <c r="E149" t="inlineStr">
        <is>
          <t/>
        </is>
      </c>
      <c r="F149" t="inlineStr">
        <is>
          <t/>
        </is>
      </c>
      <c r="G149" t="inlineStr">
        <is>
          <t/>
        </is>
      </c>
      <c r="H149" t="inlineStr">
        <is>
          <t/>
        </is>
      </c>
      <c r="I149" t="inlineStr">
        <is>
          <t/>
        </is>
      </c>
      <c r="J149" t="inlineStr">
        <is>
          <t/>
        </is>
      </c>
      <c r="K149" t="inlineStr">
        <is>
          <t/>
        </is>
      </c>
      <c r="L149" t="inlineStr">
        <is>
          <t/>
        </is>
      </c>
      <c r="M149" t="inlineStr">
        <is>
          <t/>
        </is>
      </c>
      <c r="N149" t="inlineStr">
        <is>
          <t/>
        </is>
      </c>
      <c r="O149" t="inlineStr">
        <is>
          <t/>
        </is>
      </c>
      <c r="P149" t="inlineStr">
        <is>
          <t/>
        </is>
      </c>
      <c r="Q149" t="inlineStr">
        <is>
          <t/>
        </is>
      </c>
      <c r="R149" t="inlineStr">
        <is>
          <t/>
        </is>
      </c>
      <c r="S149" t="inlineStr">
        <is>
          <t/>
        </is>
      </c>
      <c r="T149" t="inlineStr">
        <is>
          <t/>
        </is>
      </c>
      <c r="U149" t="inlineStr">
        <is>
          <t/>
        </is>
      </c>
      <c r="V149" t="inlineStr">
        <is>
          <t/>
        </is>
      </c>
      <c r="W149" t="inlineStr">
        <is>
          <t/>
        </is>
      </c>
      <c r="X149" s="2" t="inlineStr">
        <is>
          <t>generator</t>
        </is>
      </c>
      <c r="Y149" s="2" t="inlineStr">
        <is>
          <t>3</t>
        </is>
      </c>
      <c r="Z149" s="2" t="inlineStr">
        <is>
          <t/>
        </is>
      </c>
      <c r="AA149" t="inlineStr">
        <is>
          <t>heating or cooling generator of a building</t>
        </is>
      </c>
      <c r="AB149" s="2" t="inlineStr">
        <is>
          <t>generador</t>
        </is>
      </c>
      <c r="AC149" s="2" t="inlineStr">
        <is>
          <t>3</t>
        </is>
      </c>
      <c r="AD149" s="2" t="inlineStr">
        <is>
          <t/>
        </is>
      </c>
      <c r="AE149" t="inlineStr">
        <is>
          <t/>
        </is>
      </c>
      <c r="AF149" t="inlineStr">
        <is>
          <t/>
        </is>
      </c>
      <c r="AG149" t="inlineStr">
        <is>
          <t/>
        </is>
      </c>
      <c r="AH149" t="inlineStr">
        <is>
          <t/>
        </is>
      </c>
      <c r="AI149" t="inlineStr">
        <is>
          <t/>
        </is>
      </c>
      <c r="AJ149" t="inlineStr">
        <is>
          <t/>
        </is>
      </c>
      <c r="AK149" t="inlineStr">
        <is>
          <t/>
        </is>
      </c>
      <c r="AL149" t="inlineStr">
        <is>
          <t/>
        </is>
      </c>
      <c r="AM149" t="inlineStr">
        <is>
          <t/>
        </is>
      </c>
      <c r="AN149" t="inlineStr">
        <is>
          <t/>
        </is>
      </c>
      <c r="AO149" t="inlineStr">
        <is>
          <t/>
        </is>
      </c>
      <c r="AP149" t="inlineStr">
        <is>
          <t/>
        </is>
      </c>
      <c r="AQ149" t="inlineStr">
        <is>
          <t/>
        </is>
      </c>
      <c r="AR149" t="inlineStr">
        <is>
          <t/>
        </is>
      </c>
      <c r="AS149" t="inlineStr">
        <is>
          <t/>
        </is>
      </c>
      <c r="AT149" t="inlineStr">
        <is>
          <t/>
        </is>
      </c>
      <c r="AU149" t="inlineStr">
        <is>
          <t/>
        </is>
      </c>
      <c r="AV149" s="2" t="inlineStr">
        <is>
          <t>generator</t>
        </is>
      </c>
      <c r="AW149" s="2" t="inlineStr">
        <is>
          <t>3</t>
        </is>
      </c>
      <c r="AX149" s="2" t="inlineStr">
        <is>
          <t/>
        </is>
      </c>
      <c r="AY149" t="inlineStr">
        <is>
          <t/>
        </is>
      </c>
      <c r="AZ149" t="inlineStr">
        <is>
          <t/>
        </is>
      </c>
      <c r="BA149" t="inlineStr">
        <is>
          <t/>
        </is>
      </c>
      <c r="BB149" t="inlineStr">
        <is>
          <t/>
        </is>
      </c>
      <c r="BC149" t="inlineStr">
        <is>
          <t/>
        </is>
      </c>
      <c r="BD149" t="inlineStr">
        <is>
          <t/>
        </is>
      </c>
      <c r="BE149" t="inlineStr">
        <is>
          <t/>
        </is>
      </c>
      <c r="BF149" t="inlineStr">
        <is>
          <t/>
        </is>
      </c>
      <c r="BG149" t="inlineStr">
        <is>
          <t/>
        </is>
      </c>
      <c r="BH149" s="2" t="inlineStr">
        <is>
          <t>generatorius</t>
        </is>
      </c>
      <c r="BI149" s="2" t="inlineStr">
        <is>
          <t>3</t>
        </is>
      </c>
      <c r="BJ149" s="2" t="inlineStr">
        <is>
          <t/>
        </is>
      </c>
      <c r="BK149" t="inlineStr">
        <is>
          <t/>
        </is>
      </c>
      <c r="BL149" t="inlineStr">
        <is>
          <t/>
        </is>
      </c>
      <c r="BM149" t="inlineStr">
        <is>
          <t/>
        </is>
      </c>
      <c r="BN149" t="inlineStr">
        <is>
          <t/>
        </is>
      </c>
      <c r="BO149" t="inlineStr">
        <is>
          <t/>
        </is>
      </c>
      <c r="BP149" t="inlineStr">
        <is>
          <t/>
        </is>
      </c>
      <c r="BQ149" t="inlineStr">
        <is>
          <t/>
        </is>
      </c>
      <c r="BR149" t="inlineStr">
        <is>
          <t/>
        </is>
      </c>
      <c r="BS149" t="inlineStr">
        <is>
          <t/>
        </is>
      </c>
      <c r="BT149" t="inlineStr">
        <is>
          <t/>
        </is>
      </c>
      <c r="BU149" t="inlineStr">
        <is>
          <t/>
        </is>
      </c>
      <c r="BV149" t="inlineStr">
        <is>
          <t/>
        </is>
      </c>
      <c r="BW149" t="inlineStr">
        <is>
          <t/>
        </is>
      </c>
      <c r="BX149" s="2" t="inlineStr">
        <is>
          <t>generator</t>
        </is>
      </c>
      <c r="BY149" s="2" t="inlineStr">
        <is>
          <t>3</t>
        </is>
      </c>
      <c r="BZ149" s="2" t="inlineStr">
        <is>
          <t/>
        </is>
      </c>
      <c r="CA149" t="inlineStr">
        <is>
          <t>generator ogrzewania lub klimatyzacji w budynku</t>
        </is>
      </c>
      <c r="CB149" t="inlineStr">
        <is>
          <t/>
        </is>
      </c>
      <c r="CC149" t="inlineStr">
        <is>
          <t/>
        </is>
      </c>
      <c r="CD149" t="inlineStr">
        <is>
          <t/>
        </is>
      </c>
      <c r="CE149" t="inlineStr">
        <is>
          <t/>
        </is>
      </c>
      <c r="CF149" t="inlineStr">
        <is>
          <t/>
        </is>
      </c>
      <c r="CG149" t="inlineStr">
        <is>
          <t/>
        </is>
      </c>
      <c r="CH149" t="inlineStr">
        <is>
          <t/>
        </is>
      </c>
      <c r="CI149" t="inlineStr">
        <is>
          <t/>
        </is>
      </c>
      <c r="CJ149" t="inlineStr">
        <is>
          <t/>
        </is>
      </c>
      <c r="CK149" t="inlineStr">
        <is>
          <t/>
        </is>
      </c>
      <c r="CL149" t="inlineStr">
        <is>
          <t/>
        </is>
      </c>
      <c r="CM149" t="inlineStr">
        <is>
          <t/>
        </is>
      </c>
      <c r="CN149" s="2" t="inlineStr">
        <is>
          <t>generator</t>
        </is>
      </c>
      <c r="CO149" s="2" t="inlineStr">
        <is>
          <t>3</t>
        </is>
      </c>
      <c r="CP149" s="2" t="inlineStr">
        <is>
          <t/>
        </is>
      </c>
      <c r="CQ149" t="inlineStr">
        <is>
          <t/>
        </is>
      </c>
      <c r="CR149" t="inlineStr">
        <is>
          <t/>
        </is>
      </c>
      <c r="CS149" t="inlineStr">
        <is>
          <t/>
        </is>
      </c>
      <c r="CT149" t="inlineStr">
        <is>
          <t/>
        </is>
      </c>
      <c r="CU149" t="inlineStr">
        <is>
          <t/>
        </is>
      </c>
    </row>
    <row r="150">
      <c r="A150" s="1" t="str">
        <f>HYPERLINK("https://iate.europa.eu/entry/result/3626612/all", "3626612")</f>
        <v>3626612</v>
      </c>
      <c r="B150" t="inlineStr">
        <is>
          <t>INDUSTRY</t>
        </is>
      </c>
      <c r="C150" t="inlineStr">
        <is>
          <t>INDUSTRY|building and public works|building industry|building</t>
        </is>
      </c>
      <c r="D150" t="inlineStr">
        <is>
          <t/>
        </is>
      </c>
      <c r="E150" t="inlineStr">
        <is>
          <t/>
        </is>
      </c>
      <c r="F150" t="inlineStr">
        <is>
          <t/>
        </is>
      </c>
      <c r="G150" t="inlineStr">
        <is>
          <t/>
        </is>
      </c>
      <c r="H150" t="inlineStr">
        <is>
          <t/>
        </is>
      </c>
      <c r="I150" t="inlineStr">
        <is>
          <t/>
        </is>
      </c>
      <c r="J150" t="inlineStr">
        <is>
          <t/>
        </is>
      </c>
      <c r="K150" t="inlineStr">
        <is>
          <t/>
        </is>
      </c>
      <c r="L150" t="inlineStr">
        <is>
          <t/>
        </is>
      </c>
      <c r="M150" t="inlineStr">
        <is>
          <t/>
        </is>
      </c>
      <c r="N150" t="inlineStr">
        <is>
          <t/>
        </is>
      </c>
      <c r="O150" t="inlineStr">
        <is>
          <t/>
        </is>
      </c>
      <c r="P150" t="inlineStr">
        <is>
          <t/>
        </is>
      </c>
      <c r="Q150" t="inlineStr">
        <is>
          <t/>
        </is>
      </c>
      <c r="R150" t="inlineStr">
        <is>
          <t/>
        </is>
      </c>
      <c r="S150" t="inlineStr">
        <is>
          <t/>
        </is>
      </c>
      <c r="T150" t="inlineStr">
        <is>
          <t/>
        </is>
      </c>
      <c r="U150" t="inlineStr">
        <is>
          <t/>
        </is>
      </c>
      <c r="V150" t="inlineStr">
        <is>
          <t/>
        </is>
      </c>
      <c r="W150" t="inlineStr">
        <is>
          <t/>
        </is>
      </c>
      <c r="X150" s="2" t="inlineStr">
        <is>
          <t>exhaust fan|
fan</t>
        </is>
      </c>
      <c r="Y150" s="2" t="inlineStr">
        <is>
          <t>3|
3</t>
        </is>
      </c>
      <c r="Z150" s="2" t="inlineStr">
        <is>
          <t xml:space="preserve">|
</t>
        </is>
      </c>
      <c r="AA150" t="inlineStr">
        <is>
          <t>machine that propels air within a ventilation system</t>
        </is>
      </c>
      <c r="AB150" s="2" t="inlineStr">
        <is>
          <t>ventilador</t>
        </is>
      </c>
      <c r="AC150" s="2" t="inlineStr">
        <is>
          <t>3</t>
        </is>
      </c>
      <c r="AD150" s="2" t="inlineStr">
        <is>
          <t/>
        </is>
      </c>
      <c r="AE150" t="inlineStr">
        <is>
          <t>Equipo mecánico para mover el aire de una instalación en conexión con el exterior, renovarlo, hacerlo respirable y confortable.</t>
        </is>
      </c>
      <c r="AF150" t="inlineStr">
        <is>
          <t/>
        </is>
      </c>
      <c r="AG150" t="inlineStr">
        <is>
          <t/>
        </is>
      </c>
      <c r="AH150" t="inlineStr">
        <is>
          <t/>
        </is>
      </c>
      <c r="AI150" t="inlineStr">
        <is>
          <t/>
        </is>
      </c>
      <c r="AJ150" t="inlineStr">
        <is>
          <t/>
        </is>
      </c>
      <c r="AK150" t="inlineStr">
        <is>
          <t/>
        </is>
      </c>
      <c r="AL150" t="inlineStr">
        <is>
          <t/>
        </is>
      </c>
      <c r="AM150" t="inlineStr">
        <is>
          <t/>
        </is>
      </c>
      <c r="AN150" t="inlineStr">
        <is>
          <t/>
        </is>
      </c>
      <c r="AO150" t="inlineStr">
        <is>
          <t/>
        </is>
      </c>
      <c r="AP150" t="inlineStr">
        <is>
          <t/>
        </is>
      </c>
      <c r="AQ150" t="inlineStr">
        <is>
          <t/>
        </is>
      </c>
      <c r="AR150" t="inlineStr">
        <is>
          <t/>
        </is>
      </c>
      <c r="AS150" t="inlineStr">
        <is>
          <t/>
        </is>
      </c>
      <c r="AT150" t="inlineStr">
        <is>
          <t/>
        </is>
      </c>
      <c r="AU150" t="inlineStr">
        <is>
          <t/>
        </is>
      </c>
      <c r="AV150" s="2" t="inlineStr">
        <is>
          <t>ventilator</t>
        </is>
      </c>
      <c r="AW150" s="2" t="inlineStr">
        <is>
          <t>3</t>
        </is>
      </c>
      <c r="AX150" s="2" t="inlineStr">
        <is>
          <t/>
        </is>
      </c>
      <c r="AY150" t="inlineStr">
        <is>
          <t/>
        </is>
      </c>
      <c r="AZ150" t="inlineStr">
        <is>
          <t/>
        </is>
      </c>
      <c r="BA150" t="inlineStr">
        <is>
          <t/>
        </is>
      </c>
      <c r="BB150" t="inlineStr">
        <is>
          <t/>
        </is>
      </c>
      <c r="BC150" t="inlineStr">
        <is>
          <t/>
        </is>
      </c>
      <c r="BD150" t="inlineStr">
        <is>
          <t/>
        </is>
      </c>
      <c r="BE150" t="inlineStr">
        <is>
          <t/>
        </is>
      </c>
      <c r="BF150" t="inlineStr">
        <is>
          <t/>
        </is>
      </c>
      <c r="BG150" t="inlineStr">
        <is>
          <t/>
        </is>
      </c>
      <c r="BH150" s="2" t="inlineStr">
        <is>
          <t>ištraukiamasis ventiliatorius</t>
        </is>
      </c>
      <c r="BI150" s="2" t="inlineStr">
        <is>
          <t>3</t>
        </is>
      </c>
      <c r="BJ150" s="2" t="inlineStr">
        <is>
          <t/>
        </is>
      </c>
      <c r="BK150" t="inlineStr">
        <is>
          <t>ventiliatorius, kuris siurbia orą iš tam tikros erdvės ir jį varo ortakiais arba oro kanalais</t>
        </is>
      </c>
      <c r="BL150" t="inlineStr">
        <is>
          <t/>
        </is>
      </c>
      <c r="BM150" t="inlineStr">
        <is>
          <t/>
        </is>
      </c>
      <c r="BN150" t="inlineStr">
        <is>
          <t/>
        </is>
      </c>
      <c r="BO150" t="inlineStr">
        <is>
          <t/>
        </is>
      </c>
      <c r="BP150" t="inlineStr">
        <is>
          <t/>
        </is>
      </c>
      <c r="BQ150" t="inlineStr">
        <is>
          <t/>
        </is>
      </c>
      <c r="BR150" t="inlineStr">
        <is>
          <t/>
        </is>
      </c>
      <c r="BS150" t="inlineStr">
        <is>
          <t/>
        </is>
      </c>
      <c r="BT150" t="inlineStr">
        <is>
          <t/>
        </is>
      </c>
      <c r="BU150" t="inlineStr">
        <is>
          <t/>
        </is>
      </c>
      <c r="BV150" t="inlineStr">
        <is>
          <t/>
        </is>
      </c>
      <c r="BW150" t="inlineStr">
        <is>
          <t/>
        </is>
      </c>
      <c r="BX150" s="2" t="inlineStr">
        <is>
          <t>wentylator|
ekshaustor</t>
        </is>
      </c>
      <c r="BY150" s="2" t="inlineStr">
        <is>
          <t>3|
3</t>
        </is>
      </c>
      <c r="BZ150" s="2" t="inlineStr">
        <is>
          <t xml:space="preserve">|
</t>
        </is>
      </c>
      <c r="CA150" t="inlineStr">
        <is>
          <t>wentylator wysysający gazy, pyły lub dymy ze zbiornika, pomieszczenia itp</t>
        </is>
      </c>
      <c r="CB150" t="inlineStr">
        <is>
          <t/>
        </is>
      </c>
      <c r="CC150" t="inlineStr">
        <is>
          <t/>
        </is>
      </c>
      <c r="CD150" t="inlineStr">
        <is>
          <t/>
        </is>
      </c>
      <c r="CE150" t="inlineStr">
        <is>
          <t/>
        </is>
      </c>
      <c r="CF150" t="inlineStr">
        <is>
          <t/>
        </is>
      </c>
      <c r="CG150" t="inlineStr">
        <is>
          <t/>
        </is>
      </c>
      <c r="CH150" t="inlineStr">
        <is>
          <t/>
        </is>
      </c>
      <c r="CI150" t="inlineStr">
        <is>
          <t/>
        </is>
      </c>
      <c r="CJ150" t="inlineStr">
        <is>
          <t/>
        </is>
      </c>
      <c r="CK150" t="inlineStr">
        <is>
          <t/>
        </is>
      </c>
      <c r="CL150" t="inlineStr">
        <is>
          <t/>
        </is>
      </c>
      <c r="CM150" t="inlineStr">
        <is>
          <t/>
        </is>
      </c>
      <c r="CN150" s="2" t="inlineStr">
        <is>
          <t>ventilator</t>
        </is>
      </c>
      <c r="CO150" s="2" t="inlineStr">
        <is>
          <t>3</t>
        </is>
      </c>
      <c r="CP150" s="2" t="inlineStr">
        <is>
          <t/>
        </is>
      </c>
      <c r="CQ150" t="inlineStr">
        <is>
          <t/>
        </is>
      </c>
      <c r="CR150" t="inlineStr">
        <is>
          <t/>
        </is>
      </c>
      <c r="CS150" t="inlineStr">
        <is>
          <t/>
        </is>
      </c>
      <c r="CT150" t="inlineStr">
        <is>
          <t/>
        </is>
      </c>
      <c r="CU150" t="inlineStr">
        <is>
          <t/>
        </is>
      </c>
    </row>
    <row r="151">
      <c r="A151" s="1" t="str">
        <f>HYPERLINK("https://iate.europa.eu/entry/result/3524183/all", "3524183")</f>
        <v>3524183</v>
      </c>
      <c r="B151" t="inlineStr">
        <is>
          <t>INDUSTRY</t>
        </is>
      </c>
      <c r="C151" t="inlineStr">
        <is>
          <t>INDUSTRY|building and public works|building industry|building</t>
        </is>
      </c>
      <c r="D151" t="inlineStr">
        <is>
          <t/>
        </is>
      </c>
      <c r="E151" t="inlineStr">
        <is>
          <t/>
        </is>
      </c>
      <c r="F151" t="inlineStr">
        <is>
          <t/>
        </is>
      </c>
      <c r="G151" t="inlineStr">
        <is>
          <t/>
        </is>
      </c>
      <c r="H151" t="inlineStr">
        <is>
          <t/>
        </is>
      </c>
      <c r="I151" t="inlineStr">
        <is>
          <t/>
        </is>
      </c>
      <c r="J151" t="inlineStr">
        <is>
          <t/>
        </is>
      </c>
      <c r="K151" t="inlineStr">
        <is>
          <t/>
        </is>
      </c>
      <c r="L151" t="inlineStr">
        <is>
          <t/>
        </is>
      </c>
      <c r="M151" t="inlineStr">
        <is>
          <t/>
        </is>
      </c>
      <c r="N151" t="inlineStr">
        <is>
          <t/>
        </is>
      </c>
      <c r="O151" t="inlineStr">
        <is>
          <t/>
        </is>
      </c>
      <c r="P151" t="inlineStr">
        <is>
          <t/>
        </is>
      </c>
      <c r="Q151" t="inlineStr">
        <is>
          <t/>
        </is>
      </c>
      <c r="R151" t="inlineStr">
        <is>
          <t/>
        </is>
      </c>
      <c r="S151" t="inlineStr">
        <is>
          <t/>
        </is>
      </c>
      <c r="T151" s="2" t="inlineStr">
        <is>
          <t>δομικό στοιχείο</t>
        </is>
      </c>
      <c r="U151" s="2" t="inlineStr">
        <is>
          <t>2</t>
        </is>
      </c>
      <c r="V151" s="2" t="inlineStr">
        <is>
          <t/>
        </is>
      </c>
      <c r="W151" t="inlineStr">
        <is>
          <t>τεχνικό σύστημα κτιρίου ή στοιχείο του κελύφους του κτιρίου</t>
        </is>
      </c>
      <c r="X151" s="2" t="inlineStr">
        <is>
          <t>building element</t>
        </is>
      </c>
      <c r="Y151" s="2" t="inlineStr">
        <is>
          <t>3</t>
        </is>
      </c>
      <c r="Z151" s="2" t="inlineStr">
        <is>
          <t/>
        </is>
      </c>
      <c r="AA151" t="inlineStr">
        <is>
          <t>&lt;a href="https://iate.europa.eu/entry/result/3501066/en" target="_blank"&gt;technical building system&lt;/a&gt; or an element of the &lt;a href="https://iate.europa.eu/entry/result/1750516/en" target="_blank"&gt;building envelope&lt;/a&gt;</t>
        </is>
      </c>
      <c r="AB151" s="2" t="inlineStr">
        <is>
          <t>elemento de un edificio</t>
        </is>
      </c>
      <c r="AC151" s="2" t="inlineStr">
        <is>
          <t>3</t>
        </is>
      </c>
      <c r="AD151" s="2" t="inlineStr">
        <is>
          <t/>
        </is>
      </c>
      <c r="AE151" t="inlineStr">
        <is>
          <t>&lt;a href="https://iate.europa.eu/entry/result/3501066/es" target="_blank"&gt;Instalación técnica del edificio&lt;/a&gt; o elemento de la &lt;a href="https://iate.europa.eu/entry/result/1750516/es" target="_blank"&gt;envolvente del edificio.&lt;/a&gt;</t>
        </is>
      </c>
      <c r="AF151" s="2" t="inlineStr">
        <is>
          <t>ehitusdetail</t>
        </is>
      </c>
      <c r="AG151" s="2" t="inlineStr">
        <is>
          <t>3</t>
        </is>
      </c>
      <c r="AH151" s="2" t="inlineStr">
        <is>
          <t/>
        </is>
      </c>
      <c r="AI151" t="inlineStr">
        <is>
          <t>hoone tehnosüsteem või hoone välispiirde element</t>
        </is>
      </c>
      <c r="AJ151" s="2" t="inlineStr">
        <is>
          <t>rakennusosa</t>
        </is>
      </c>
      <c r="AK151" s="2" t="inlineStr">
        <is>
          <t>3</t>
        </is>
      </c>
      <c r="AL151" s="2" t="inlineStr">
        <is>
          <t/>
        </is>
      </c>
      <c r="AM151" t="inlineStr">
        <is>
          <t>rakennuksen tekninen järjestelmä tai rakennuksen vaipan osa</t>
        </is>
      </c>
      <c r="AN151" s="2" t="inlineStr">
        <is>
          <t>élément de bâtiment</t>
        </is>
      </c>
      <c r="AO151" s="2" t="inlineStr">
        <is>
          <t>1</t>
        </is>
      </c>
      <c r="AP151" s="2" t="inlineStr">
        <is>
          <t/>
        </is>
      </c>
      <c r="AQ151" t="inlineStr">
        <is>
          <t>un système technique de bâtiment ou un élément de l’enveloppe du bâtiment</t>
        </is>
      </c>
      <c r="AR151" t="inlineStr">
        <is>
          <t/>
        </is>
      </c>
      <c r="AS151" t="inlineStr">
        <is>
          <t/>
        </is>
      </c>
      <c r="AT151" t="inlineStr">
        <is>
          <t/>
        </is>
      </c>
      <c r="AU151" t="inlineStr">
        <is>
          <t/>
        </is>
      </c>
      <c r="AV151" s="2" t="inlineStr">
        <is>
          <t>dio zgrade</t>
        </is>
      </c>
      <c r="AW151" s="2" t="inlineStr">
        <is>
          <t>3</t>
        </is>
      </c>
      <c r="AX151" s="2" t="inlineStr">
        <is>
          <t/>
        </is>
      </c>
      <c r="AY151" t="inlineStr">
        <is>
          <t>&lt;a href="https://iate.europa.eu/entry/result/3501066/hr" target="_blank"&gt;tehnički sustav zgrade&lt;/a&gt; ili dio &lt;a href="https://iate.europa.eu/entry/result/1750516/hr" target="_blank"&gt;ovojnice zgrade&lt;/a&gt;</t>
        </is>
      </c>
      <c r="AZ151" t="inlineStr">
        <is>
          <t/>
        </is>
      </c>
      <c r="BA151" t="inlineStr">
        <is>
          <t/>
        </is>
      </c>
      <c r="BB151" t="inlineStr">
        <is>
          <t/>
        </is>
      </c>
      <c r="BC151" t="inlineStr">
        <is>
          <t/>
        </is>
      </c>
      <c r="BD151" t="inlineStr">
        <is>
          <t/>
        </is>
      </c>
      <c r="BE151" t="inlineStr">
        <is>
          <t/>
        </is>
      </c>
      <c r="BF151" t="inlineStr">
        <is>
          <t/>
        </is>
      </c>
      <c r="BG151" t="inlineStr">
        <is>
          <t/>
        </is>
      </c>
      <c r="BH151" s="2" t="inlineStr">
        <is>
          <t>pastato elementas|
pastato dalis</t>
        </is>
      </c>
      <c r="BI151" s="2" t="inlineStr">
        <is>
          <t>3|
2</t>
        </is>
      </c>
      <c r="BJ151" s="2" t="inlineStr">
        <is>
          <t xml:space="preserve">|
</t>
        </is>
      </c>
      <c r="BK151" t="inlineStr">
        <is>
          <t>techninė pastato sistema arba pastato apvalkalo dalis</t>
        </is>
      </c>
      <c r="BL151" t="inlineStr">
        <is>
          <t/>
        </is>
      </c>
      <c r="BM151" t="inlineStr">
        <is>
          <t/>
        </is>
      </c>
      <c r="BN151" t="inlineStr">
        <is>
          <t/>
        </is>
      </c>
      <c r="BO151" t="inlineStr">
        <is>
          <t/>
        </is>
      </c>
      <c r="BP151" t="inlineStr">
        <is>
          <t/>
        </is>
      </c>
      <c r="BQ151" t="inlineStr">
        <is>
          <t/>
        </is>
      </c>
      <c r="BR151" t="inlineStr">
        <is>
          <t/>
        </is>
      </c>
      <c r="BS151" t="inlineStr">
        <is>
          <t/>
        </is>
      </c>
      <c r="BT151" s="2" t="inlineStr">
        <is>
          <t>gebouwelement|
constructiedeel|
onderdeel van een gebouw</t>
        </is>
      </c>
      <c r="BU151" s="2" t="inlineStr">
        <is>
          <t>3|
2|
3</t>
        </is>
      </c>
      <c r="BV151" s="2" t="inlineStr">
        <is>
          <t xml:space="preserve">|
|
</t>
        </is>
      </c>
      <c r="BW151" t="inlineStr">
        <is>
          <t>technisch bouwsysteem of onderdeel van de bouwschil</t>
        </is>
      </c>
      <c r="BX151" s="2" t="inlineStr">
        <is>
          <t>element budynku</t>
        </is>
      </c>
      <c r="BY151" s="2" t="inlineStr">
        <is>
          <t>3</t>
        </is>
      </c>
      <c r="BZ151" s="2" t="inlineStr">
        <is>
          <t/>
        </is>
      </c>
      <c r="CA151" t="inlineStr">
        <is>
          <t>system techniczny budynku lub element przegród zewnętrznych budynku</t>
        </is>
      </c>
      <c r="CB151" t="inlineStr">
        <is>
          <t/>
        </is>
      </c>
      <c r="CC151" t="inlineStr">
        <is>
          <t/>
        </is>
      </c>
      <c r="CD151" t="inlineStr">
        <is>
          <t/>
        </is>
      </c>
      <c r="CE151" t="inlineStr">
        <is>
          <t/>
        </is>
      </c>
      <c r="CF151" t="inlineStr">
        <is>
          <t/>
        </is>
      </c>
      <c r="CG151" t="inlineStr">
        <is>
          <t/>
        </is>
      </c>
      <c r="CH151" t="inlineStr">
        <is>
          <t/>
        </is>
      </c>
      <c r="CI151" t="inlineStr">
        <is>
          <t/>
        </is>
      </c>
      <c r="CJ151" t="inlineStr">
        <is>
          <t/>
        </is>
      </c>
      <c r="CK151" t="inlineStr">
        <is>
          <t/>
        </is>
      </c>
      <c r="CL151" t="inlineStr">
        <is>
          <t/>
        </is>
      </c>
      <c r="CM151" t="inlineStr">
        <is>
          <t/>
        </is>
      </c>
      <c r="CN151" s="2" t="inlineStr">
        <is>
          <t>element stavbe</t>
        </is>
      </c>
      <c r="CO151" s="2" t="inlineStr">
        <is>
          <t>3</t>
        </is>
      </c>
      <c r="CP151" s="2" t="inlineStr">
        <is>
          <t/>
        </is>
      </c>
      <c r="CQ151" t="inlineStr">
        <is>
          <t>&lt;a href="https://iate.europa.eu/entry/result/3501066/sl" target="_blank"&gt;tehnični stavbni sistem&lt;/a&gt; ali element &lt;a href="https://iate.europa.eu/entry/result/1750516/sl" target="_blank"&gt;ovoja stavbe&lt;/a&gt;</t>
        </is>
      </c>
      <c r="CR151" s="2" t="inlineStr">
        <is>
          <t>byggnadselement</t>
        </is>
      </c>
      <c r="CS151" s="2" t="inlineStr">
        <is>
          <t>3</t>
        </is>
      </c>
      <c r="CT151" s="2" t="inlineStr">
        <is>
          <t/>
        </is>
      </c>
      <c r="CU151" t="inlineStr">
        <is>
          <t>ett byggnadsinstallationssystem eller en komponent i klimatskalet</t>
        </is>
      </c>
    </row>
    <row r="152">
      <c r="A152" s="1" t="str">
        <f>HYPERLINK("https://iate.europa.eu/entry/result/1591993/all", "1591993")</f>
        <v>1591993</v>
      </c>
      <c r="B152" t="inlineStr">
        <is>
          <t>INDUSTRY</t>
        </is>
      </c>
      <c r="C152" t="inlineStr">
        <is>
          <t>INDUSTRY|building and public works|building industry|building</t>
        </is>
      </c>
      <c r="D152" t="inlineStr">
        <is>
          <t/>
        </is>
      </c>
      <c r="E152" t="inlineStr">
        <is>
          <t/>
        </is>
      </c>
      <c r="F152" t="inlineStr">
        <is>
          <t/>
        </is>
      </c>
      <c r="G152" t="inlineStr">
        <is>
          <t/>
        </is>
      </c>
      <c r="H152" t="inlineStr">
        <is>
          <t/>
        </is>
      </c>
      <c r="I152" t="inlineStr">
        <is>
          <t/>
        </is>
      </c>
      <c r="J152" t="inlineStr">
        <is>
          <t/>
        </is>
      </c>
      <c r="K152" t="inlineStr">
        <is>
          <t/>
        </is>
      </c>
      <c r="L152" s="2" t="inlineStr">
        <is>
          <t>byggeelement</t>
        </is>
      </c>
      <c r="M152" s="2" t="inlineStr">
        <is>
          <t>3</t>
        </is>
      </c>
      <c r="N152" s="2" t="inlineStr">
        <is>
          <t/>
        </is>
      </c>
      <c r="O152" t="inlineStr">
        <is>
          <t>enhed fremstillet til sin funktion, almindeligvis beregnet til sammensætning med andre lignende enheder indgående i et byggeri. Byggeelementet fremstilles således at der efter montering kun henstår mindre arbejder</t>
        </is>
      </c>
      <c r="P152" s="2" t="inlineStr">
        <is>
          <t>Bauelement</t>
        </is>
      </c>
      <c r="Q152" s="2" t="inlineStr">
        <is>
          <t>3</t>
        </is>
      </c>
      <c r="R152" s="2" t="inlineStr">
        <is>
          <t/>
        </is>
      </c>
      <c r="S152" t="inlineStr">
        <is>
          <t/>
        </is>
      </c>
      <c r="T152" s="2" t="inlineStr">
        <is>
          <t>κτιριακή μονάδα|
προκατασκευασμένο δομικό στοιχείο</t>
        </is>
      </c>
      <c r="U152" s="2" t="inlineStr">
        <is>
          <t>2|
3</t>
        </is>
      </c>
      <c r="V152" s="2" t="inlineStr">
        <is>
          <t xml:space="preserve">|
</t>
        </is>
      </c>
      <c r="W152" t="inlineStr">
        <is>
          <t>"τμήμα, όροφος ή διαμέρισμα εντός κτιρίου, που έχει σχεδιασθεί ή υποστεί μετατροπή ώστε να χρησιμοποιείται χωριστά"</t>
        </is>
      </c>
      <c r="X152" s="2" t="inlineStr">
        <is>
          <t>building unit</t>
        </is>
      </c>
      <c r="Y152" s="2" t="inlineStr">
        <is>
          <t>3</t>
        </is>
      </c>
      <c r="Z152" s="2" t="inlineStr">
        <is>
          <t/>
        </is>
      </c>
      <c r="AA152" t="inlineStr">
        <is>
          <t>section, floor or apartment within a building which is designed or altered to be used separately</t>
        </is>
      </c>
      <c r="AB152" s="2" t="inlineStr">
        <is>
          <t>unidad de un edificio</t>
        </is>
      </c>
      <c r="AC152" s="2" t="inlineStr">
        <is>
          <t>3</t>
        </is>
      </c>
      <c r="AD152" s="2" t="inlineStr">
        <is>
          <t/>
        </is>
      </c>
      <c r="AE152" t="inlineStr">
        <is>
          <t>Parte, planta o apartamento en un edificio, diseñados o modificados para su utilización independiente.</t>
        </is>
      </c>
      <c r="AF152" s="2" t="inlineStr">
        <is>
          <t>hoone osa</t>
        </is>
      </c>
      <c r="AG152" s="2" t="inlineStr">
        <is>
          <t>3</t>
        </is>
      </c>
      <c r="AH152" s="2" t="inlineStr">
        <is>
          <t/>
        </is>
      </c>
      <c r="AI152" t="inlineStr">
        <is>
          <t>hoones paiknev hoone osa, korrus või korter, mis on konstrueeritud või mida on muudetud nii, et seda saab kasutada eraldi</t>
        </is>
      </c>
      <c r="AJ152" s="2" t="inlineStr">
        <is>
          <t>elementti|
rakennuselementti</t>
        </is>
      </c>
      <c r="AK152" s="2" t="inlineStr">
        <is>
          <t>3|
3</t>
        </is>
      </c>
      <c r="AL152" s="2" t="inlineStr">
        <is>
          <t xml:space="preserve">|
</t>
        </is>
      </c>
      <c r="AM152" t="inlineStr">
        <is>
          <t>suurikokoinen rakennejärjestelmään kuuluva valmisosa</t>
        </is>
      </c>
      <c r="AN152" s="2" t="inlineStr">
        <is>
          <t>élément de construction|
unité de bâtiment</t>
        </is>
      </c>
      <c r="AO152" s="2" t="inlineStr">
        <is>
          <t>3|
3</t>
        </is>
      </c>
      <c r="AP152" s="2" t="inlineStr">
        <is>
          <t xml:space="preserve">|
</t>
        </is>
      </c>
      <c r="AQ152" t="inlineStr">
        <is>
          <t>une section, un étage ou un appartement dans un bâtiment qui est conçu ou modifié pour être utilisé séparément</t>
        </is>
      </c>
      <c r="AR152" t="inlineStr">
        <is>
          <t/>
        </is>
      </c>
      <c r="AS152" t="inlineStr">
        <is>
          <t/>
        </is>
      </c>
      <c r="AT152" t="inlineStr">
        <is>
          <t/>
        </is>
      </c>
      <c r="AU152" t="inlineStr">
        <is>
          <t/>
        </is>
      </c>
      <c r="AV152" s="2" t="inlineStr">
        <is>
          <t>građevinska cjelina|
samostalna uporabna cjelina zgrade</t>
        </is>
      </c>
      <c r="AW152" s="2" t="inlineStr">
        <is>
          <t>3|
3</t>
        </is>
      </c>
      <c r="AX152" s="2" t="inlineStr">
        <is>
          <t xml:space="preserve">|
</t>
        </is>
      </c>
      <c r="AY152" t="inlineStr">
        <is>
          <t>dio zgrade, kat ili stan unutar zgrade koji je predviđen ili preuređen za zasebno korištenje</t>
        </is>
      </c>
      <c r="AZ152" t="inlineStr">
        <is>
          <t/>
        </is>
      </c>
      <c r="BA152" t="inlineStr">
        <is>
          <t/>
        </is>
      </c>
      <c r="BB152" t="inlineStr">
        <is>
          <t/>
        </is>
      </c>
      <c r="BC152" t="inlineStr">
        <is>
          <t/>
        </is>
      </c>
      <c r="BD152" t="inlineStr">
        <is>
          <t/>
        </is>
      </c>
      <c r="BE152" t="inlineStr">
        <is>
          <t/>
        </is>
      </c>
      <c r="BF152" t="inlineStr">
        <is>
          <t/>
        </is>
      </c>
      <c r="BG152" t="inlineStr">
        <is>
          <t/>
        </is>
      </c>
      <c r="BH152" s="2" t="inlineStr">
        <is>
          <t>pastato vienetas</t>
        </is>
      </c>
      <c r="BI152" s="2" t="inlineStr">
        <is>
          <t>3</t>
        </is>
      </c>
      <c r="BJ152" s="2" t="inlineStr">
        <is>
          <t/>
        </is>
      </c>
      <c r="BK152" t="inlineStr">
        <is>
          <t>sekcija, aukštas arba butas pastate, skirti arba pakeitus pritaikyti naudoti atskirai</t>
        </is>
      </c>
      <c r="BL152" t="inlineStr">
        <is>
          <t/>
        </is>
      </c>
      <c r="BM152" t="inlineStr">
        <is>
          <t/>
        </is>
      </c>
      <c r="BN152" t="inlineStr">
        <is>
          <t/>
        </is>
      </c>
      <c r="BO152" t="inlineStr">
        <is>
          <t/>
        </is>
      </c>
      <c r="BP152" t="inlineStr">
        <is>
          <t/>
        </is>
      </c>
      <c r="BQ152" t="inlineStr">
        <is>
          <t/>
        </is>
      </c>
      <c r="BR152" t="inlineStr">
        <is>
          <t/>
        </is>
      </c>
      <c r="BS152" t="inlineStr">
        <is>
          <t/>
        </is>
      </c>
      <c r="BT152" s="2" t="inlineStr">
        <is>
          <t>gebouwunit</t>
        </is>
      </c>
      <c r="BU152" s="2" t="inlineStr">
        <is>
          <t>3</t>
        </is>
      </c>
      <c r="BV152" s="2" t="inlineStr">
        <is>
          <t/>
        </is>
      </c>
      <c r="BW152" t="inlineStr">
        <is>
          <t>"gedeelte, verdieping of appartement in een gebouw dat is ontworpen of gewijzigd om afzonderlijk te worden gebruikt"</t>
        </is>
      </c>
      <c r="BX152" s="2" t="inlineStr">
        <is>
          <t>moduł budynku</t>
        </is>
      </c>
      <c r="BY152" s="2" t="inlineStr">
        <is>
          <t>3</t>
        </is>
      </c>
      <c r="BZ152" s="2" t="inlineStr">
        <is>
          <t/>
        </is>
      </c>
      <c r="CA152" t="inlineStr">
        <is>
          <t>sekcja, piętro lub mieszkanie w budynku zaprojektowane lub przerobione do odrębnego użycia</t>
        </is>
      </c>
      <c r="CB152" s="2" t="inlineStr">
        <is>
          <t>painel construtivo prefabricado|
elemento construtivo prefabricado</t>
        </is>
      </c>
      <c r="CC152" s="2" t="inlineStr">
        <is>
          <t>3|
3</t>
        </is>
      </c>
      <c r="CD152" s="2" t="inlineStr">
        <is>
          <t xml:space="preserve">|
</t>
        </is>
      </c>
      <c r="CE152" t="inlineStr">
        <is>
          <t/>
        </is>
      </c>
      <c r="CF152" t="inlineStr">
        <is>
          <t/>
        </is>
      </c>
      <c r="CG152" t="inlineStr">
        <is>
          <t/>
        </is>
      </c>
      <c r="CH152" t="inlineStr">
        <is>
          <t/>
        </is>
      </c>
      <c r="CI152" t="inlineStr">
        <is>
          <t/>
        </is>
      </c>
      <c r="CJ152" t="inlineStr">
        <is>
          <t/>
        </is>
      </c>
      <c r="CK152" t="inlineStr">
        <is>
          <t/>
        </is>
      </c>
      <c r="CL152" t="inlineStr">
        <is>
          <t/>
        </is>
      </c>
      <c r="CM152" t="inlineStr">
        <is>
          <t/>
        </is>
      </c>
      <c r="CN152" s="2" t="inlineStr">
        <is>
          <t>stavbna enota</t>
        </is>
      </c>
      <c r="CO152" s="2" t="inlineStr">
        <is>
          <t>3</t>
        </is>
      </c>
      <c r="CP152" s="2" t="inlineStr">
        <is>
          <t/>
        </is>
      </c>
      <c r="CQ152" t="inlineStr">
        <is>
          <t>del, nadstropje ali stanovanje znotraj stavbe, ki je namenjen ali spremenjen za ločeno uporabo</t>
        </is>
      </c>
      <c r="CR152" s="2" t="inlineStr">
        <is>
          <t>byggnadsenhet</t>
        </is>
      </c>
      <c r="CS152" s="2" t="inlineStr">
        <is>
          <t>3</t>
        </is>
      </c>
      <c r="CT152" s="2" t="inlineStr">
        <is>
          <t/>
        </is>
      </c>
      <c r="CU152" t="inlineStr">
        <is>
          <t>del, våning eller lägenhet inom en byggnad som är konstruerad eller ombyggd för att användas som en separat enhet</t>
        </is>
      </c>
    </row>
    <row r="153">
      <c r="A153" s="1" t="str">
        <f>HYPERLINK("https://iate.europa.eu/entry/result/3580873/all", "3580873")</f>
        <v>3580873</v>
      </c>
      <c r="B153" t="inlineStr">
        <is>
          <t>INDUSTRY;ENERGY</t>
        </is>
      </c>
      <c r="C153" t="inlineStr">
        <is>
          <t>INDUSTRY|building and public works|building industry;ENERGY|energy policy</t>
        </is>
      </c>
      <c r="D153" t="inlineStr">
        <is>
          <t/>
        </is>
      </c>
      <c r="E153" t="inlineStr">
        <is>
          <t/>
        </is>
      </c>
      <c r="F153" t="inlineStr">
        <is>
          <t/>
        </is>
      </c>
      <c r="G153" t="inlineStr">
        <is>
          <t/>
        </is>
      </c>
      <c r="H153" s="2" t="inlineStr">
        <is>
          <t>BACS|
systém automatizace a kontroly budov</t>
        </is>
      </c>
      <c r="I153" s="2" t="inlineStr">
        <is>
          <t>2|
3</t>
        </is>
      </c>
      <c r="J153" s="2" t="inlineStr">
        <is>
          <t xml:space="preserve">|
</t>
        </is>
      </c>
      <c r="K153" t="inlineStr">
        <is>
          <t>systém sestávající ze všech produktů, softwaru a inženýrských služeb, 
které mohou podporovat energeticky účinný, hospodárný a bezpečný provoz 
technických systémů budovy pomocí automatického ovládání a usnadněním 
jejich manuálního řízení</t>
        </is>
      </c>
      <c r="L153" t="inlineStr">
        <is>
          <t/>
        </is>
      </c>
      <c r="M153" t="inlineStr">
        <is>
          <t/>
        </is>
      </c>
      <c r="N153" t="inlineStr">
        <is>
          <t/>
        </is>
      </c>
      <c r="O153" t="inlineStr">
        <is>
          <t/>
        </is>
      </c>
      <c r="P153" t="inlineStr">
        <is>
          <t/>
        </is>
      </c>
      <c r="Q153" t="inlineStr">
        <is>
          <t/>
        </is>
      </c>
      <c r="R153" t="inlineStr">
        <is>
          <t/>
        </is>
      </c>
      <c r="S153" t="inlineStr">
        <is>
          <t/>
        </is>
      </c>
      <c r="T153" s="2" t="inlineStr">
        <is>
          <t>σύστημα αυτοματισμού και ελέγχου κτιρίου</t>
        </is>
      </c>
      <c r="U153" s="2" t="inlineStr">
        <is>
          <t>2</t>
        </is>
      </c>
      <c r="V153" s="2" t="inlineStr">
        <is>
          <t/>
        </is>
      </c>
      <c r="W153" t="inlineStr">
        <is>
          <t>σύστημα που περιλαμβάνει όλα τα προϊόντα, λογισμικά και μηχανικές υπηρεσίες που μπορούν να υποστηρίξουν την ενεργειακά αποδοτική, οικονομική και ασφαλή λειτουργία των τεχνικών συστημάτων κτιρίου μέσω αυτόματων ελέγχων και διευκόλυνσης της χειροκίνητης διαχείρισης των εν λόγω τεχνικών συστημάτων κτιρίου</t>
        </is>
      </c>
      <c r="X153" s="2" t="inlineStr">
        <is>
          <t>building automation and control system|
BACS</t>
        </is>
      </c>
      <c r="Y153" s="2" t="inlineStr">
        <is>
          <t>3|
3</t>
        </is>
      </c>
      <c r="Z153" s="2" t="inlineStr">
        <is>
          <t xml:space="preserve">|
</t>
        </is>
      </c>
      <c r="AA153" t="inlineStr">
        <is>
          <t>system comprising all products, software and engineering services that 
can support energy efficient, economical and safe operation of technical
 building systems through automatic controls and by facilitating the 
manual management of those technical building systems</t>
        </is>
      </c>
      <c r="AB153" s="2" t="inlineStr">
        <is>
          <t>sistema de automatización y control de edificios</t>
        </is>
      </c>
      <c r="AC153" s="2" t="inlineStr">
        <is>
          <t>3</t>
        </is>
      </c>
      <c r="AD153" s="2" t="inlineStr">
        <is>
          <t/>
        </is>
      </c>
      <c r="AE153" t="inlineStr">
        <is>
          <t>Sistema que incluya 
todos los productos, programas informáticos y servicios de ingeniería 
que puedan apoyar el funcionamiento eficiente energéticamente, económico
 y seguro de las instalaciones técnicas del edificio mediante controles 
automatizados y facilitando su gestión manual de dichas instalaciones 
técnicas del edificio.</t>
        </is>
      </c>
      <c r="AF153" t="inlineStr">
        <is>
          <t/>
        </is>
      </c>
      <c r="AG153" t="inlineStr">
        <is>
          <t/>
        </is>
      </c>
      <c r="AH153" t="inlineStr">
        <is>
          <t/>
        </is>
      </c>
      <c r="AI153" t="inlineStr">
        <is>
          <t/>
        </is>
      </c>
      <c r="AJ153" t="inlineStr">
        <is>
          <t/>
        </is>
      </c>
      <c r="AK153" t="inlineStr">
        <is>
          <t/>
        </is>
      </c>
      <c r="AL153" t="inlineStr">
        <is>
          <t/>
        </is>
      </c>
      <c r="AM153" t="inlineStr">
        <is>
          <t/>
        </is>
      </c>
      <c r="AN153" t="inlineStr">
        <is>
          <t/>
        </is>
      </c>
      <c r="AO153" t="inlineStr">
        <is>
          <t/>
        </is>
      </c>
      <c r="AP153" t="inlineStr">
        <is>
          <t/>
        </is>
      </c>
      <c r="AQ153" t="inlineStr">
        <is>
          <t/>
        </is>
      </c>
      <c r="AR153" t="inlineStr">
        <is>
          <t/>
        </is>
      </c>
      <c r="AS153" t="inlineStr">
        <is>
          <t/>
        </is>
      </c>
      <c r="AT153" t="inlineStr">
        <is>
          <t/>
        </is>
      </c>
      <c r="AU153" t="inlineStr">
        <is>
          <t/>
        </is>
      </c>
      <c r="AV153" s="2" t="inlineStr">
        <is>
          <t>sustav automatizacije i kontrole zgrade</t>
        </is>
      </c>
      <c r="AW153" s="2" t="inlineStr">
        <is>
          <t>3</t>
        </is>
      </c>
      <c r="AX153" s="2" t="inlineStr">
        <is>
          <t/>
        </is>
      </c>
      <c r="AY153" t="inlineStr">
        <is>
          <t>sustav, koji obuhvaća sve proizvode, softver i inženjerske usluge, kojim se može poduprijeti energetski učinkovito, ekonomično i sigurno funkcioniranje tehničkih sustava zgrade putem automatskih kontrola i olakšavanjem ručnog upravljanja tim tehničkim sustavima zgrade</t>
        </is>
      </c>
      <c r="AZ153" t="inlineStr">
        <is>
          <t/>
        </is>
      </c>
      <c r="BA153" t="inlineStr">
        <is>
          <t/>
        </is>
      </c>
      <c r="BB153" t="inlineStr">
        <is>
          <t/>
        </is>
      </c>
      <c r="BC153" t="inlineStr">
        <is>
          <t/>
        </is>
      </c>
      <c r="BD153" t="inlineStr">
        <is>
          <t/>
        </is>
      </c>
      <c r="BE153" t="inlineStr">
        <is>
          <t/>
        </is>
      </c>
      <c r="BF153" t="inlineStr">
        <is>
          <t/>
        </is>
      </c>
      <c r="BG153" t="inlineStr">
        <is>
          <t/>
        </is>
      </c>
      <c r="BH153" s="2" t="inlineStr">
        <is>
          <t>pastato automatizavimo ir kontrolės sistema</t>
        </is>
      </c>
      <c r="BI153" s="2" t="inlineStr">
        <is>
          <t>3</t>
        </is>
      </c>
      <c r="BJ153" s="2" t="inlineStr">
        <is>
          <t/>
        </is>
      </c>
      <c r="BK153" t="inlineStr">
        <is>
          <t>sistema, kuri apima visus produktus, programinę įrangą ir inžinerijos paslaugas, galinčius padėti užtikrinti energijos vartojimo požiūriu efektyvų, ekonominį ir saugų techninių pastato sistemų veikimą taikant automatines kontrolės priemones ir palengvinant tų techninių pastato sistemų valdymą rankiniu būdu</t>
        </is>
      </c>
      <c r="BL153" t="inlineStr">
        <is>
          <t/>
        </is>
      </c>
      <c r="BM153" t="inlineStr">
        <is>
          <t/>
        </is>
      </c>
      <c r="BN153" t="inlineStr">
        <is>
          <t/>
        </is>
      </c>
      <c r="BO153" t="inlineStr">
        <is>
          <t/>
        </is>
      </c>
      <c r="BP153" t="inlineStr">
        <is>
          <t/>
        </is>
      </c>
      <c r="BQ153" t="inlineStr">
        <is>
          <t/>
        </is>
      </c>
      <c r="BR153" t="inlineStr">
        <is>
          <t/>
        </is>
      </c>
      <c r="BS153" t="inlineStr">
        <is>
          <t/>
        </is>
      </c>
      <c r="BT153" t="inlineStr">
        <is>
          <t/>
        </is>
      </c>
      <c r="BU153" t="inlineStr">
        <is>
          <t/>
        </is>
      </c>
      <c r="BV153" t="inlineStr">
        <is>
          <t/>
        </is>
      </c>
      <c r="BW153" t="inlineStr">
        <is>
          <t/>
        </is>
      </c>
      <c r="BX153" s="2" t="inlineStr">
        <is>
          <t>system automatyki i sterowania budynku</t>
        </is>
      </c>
      <c r="BY153" s="2" t="inlineStr">
        <is>
          <t>3</t>
        </is>
      </c>
      <c r="BZ153" s="2" t="inlineStr">
        <is>
          <t/>
        </is>
      </c>
      <c r="CA153" t="inlineStr">
        <is>
          <t>system obejmujący wszystkie produkty, oprogramowanie oraz usługi inżynieryjne, które ułatwiają efektywne energetycznie, oszczędne i bezpieczne działanie systemów technicznych budynku poprzez automatyczne sterowanie i dzięki umożliwianiu manualnego zarządzania tymi systemami technicznymi budynku</t>
        </is>
      </c>
      <c r="CB153" t="inlineStr">
        <is>
          <t/>
        </is>
      </c>
      <c r="CC153" t="inlineStr">
        <is>
          <t/>
        </is>
      </c>
      <c r="CD153" t="inlineStr">
        <is>
          <t/>
        </is>
      </c>
      <c r="CE153" t="inlineStr">
        <is>
          <t/>
        </is>
      </c>
      <c r="CF153" t="inlineStr">
        <is>
          <t/>
        </is>
      </c>
      <c r="CG153" t="inlineStr">
        <is>
          <t/>
        </is>
      </c>
      <c r="CH153" t="inlineStr">
        <is>
          <t/>
        </is>
      </c>
      <c r="CI153" t="inlineStr">
        <is>
          <t/>
        </is>
      </c>
      <c r="CJ153" t="inlineStr">
        <is>
          <t/>
        </is>
      </c>
      <c r="CK153" t="inlineStr">
        <is>
          <t/>
        </is>
      </c>
      <c r="CL153" t="inlineStr">
        <is>
          <t/>
        </is>
      </c>
      <c r="CM153" t="inlineStr">
        <is>
          <t/>
        </is>
      </c>
      <c r="CN153" s="2" t="inlineStr">
        <is>
          <t>sistem za avtomatizacijo in nadzor stavb</t>
        </is>
      </c>
      <c r="CO153" s="2" t="inlineStr">
        <is>
          <t>3</t>
        </is>
      </c>
      <c r="CP153" s="2" t="inlineStr">
        <is>
          <t/>
        </is>
      </c>
      <c r="CQ153" t="inlineStr">
        <is>
          <t>sistem, ki vključuje vse proizvode, programsko opremo in inženirske storitve, ki lahko s samodejnim nadzorom in omogočanjem ročnega upravljanja tehničnih stavbnih sistemov podpirajo energetsko učinkovito, gospodarno in varno delovanje teh tehničnih stavbnih sistemov</t>
        </is>
      </c>
      <c r="CR153" s="2" t="inlineStr">
        <is>
          <t>system för fastighetsautomation och fastighetsstyrning</t>
        </is>
      </c>
      <c r="CS153" s="2" t="inlineStr">
        <is>
          <t>3</t>
        </is>
      </c>
      <c r="CT153" s="2" t="inlineStr">
        <is>
          <t/>
        </is>
      </c>
      <c r="CU153" t="inlineStr">
        <is>
          <t>system som omfattar alla produkter, all programvara och allt tekniskt underhåll som kan stödja en energieffektiv, ekonomisk och säker drift av byggnadens installationssystem genom automatisk styrning och genom att underlätta den manuella hanteringen av byggnaders installationssystem</t>
        </is>
      </c>
    </row>
    <row r="154">
      <c r="A154" s="1" t="str">
        <f>HYPERLINK("https://iate.europa.eu/entry/result/3626461/all", "3626461")</f>
        <v>3626461</v>
      </c>
      <c r="B154" t="inlineStr">
        <is>
          <t>ENERGY;INDUSTRY;SOCIAL QUESTIONS</t>
        </is>
      </c>
      <c r="C154" t="inlineStr">
        <is>
          <t>ENERGY|energy policy|energy policy|energy audit|energy consumption;INDUSTRY|building and public works|building industry|building;SOCIAL QUESTIONS|construction and town planning|construction policy</t>
        </is>
      </c>
      <c r="D154" t="inlineStr">
        <is>
          <t/>
        </is>
      </c>
      <c r="E154" t="inlineStr">
        <is>
          <t/>
        </is>
      </c>
      <c r="F154" t="inlineStr">
        <is>
          <t/>
        </is>
      </c>
      <c r="G154" t="inlineStr">
        <is>
          <t/>
        </is>
      </c>
      <c r="H154" t="inlineStr">
        <is>
          <t/>
        </is>
      </c>
      <c r="I154" t="inlineStr">
        <is>
          <t/>
        </is>
      </c>
      <c r="J154" t="inlineStr">
        <is>
          <t/>
        </is>
      </c>
      <c r="K154" t="inlineStr">
        <is>
          <t/>
        </is>
      </c>
      <c r="L154" t="inlineStr">
        <is>
          <t/>
        </is>
      </c>
      <c r="M154" t="inlineStr">
        <is>
          <t/>
        </is>
      </c>
      <c r="N154" t="inlineStr">
        <is>
          <t/>
        </is>
      </c>
      <c r="O154" t="inlineStr">
        <is>
          <t/>
        </is>
      </c>
      <c r="P154" t="inlineStr">
        <is>
          <t/>
        </is>
      </c>
      <c r="Q154" t="inlineStr">
        <is>
          <t/>
        </is>
      </c>
      <c r="R154" t="inlineStr">
        <is>
          <t/>
        </is>
      </c>
      <c r="S154" t="inlineStr">
        <is>
          <t/>
        </is>
      </c>
      <c r="T154" t="inlineStr">
        <is>
          <t/>
        </is>
      </c>
      <c r="U154" t="inlineStr">
        <is>
          <t/>
        </is>
      </c>
      <c r="V154" t="inlineStr">
        <is>
          <t/>
        </is>
      </c>
      <c r="W154" t="inlineStr">
        <is>
          <t/>
        </is>
      </c>
      <c r="X154" s="2" t="inlineStr">
        <is>
          <t>calculated energy use</t>
        </is>
      </c>
      <c r="Y154" s="2" t="inlineStr">
        <is>
          <t>3</t>
        </is>
      </c>
      <c r="Z154" s="2" t="inlineStr">
        <is>
          <t/>
        </is>
      </c>
      <c r="AA154" t="inlineStr">
        <is>
          <t>&lt;a href="https://iate.europa.eu/entry/result/1691471/en" target="_blank"&gt;energy consumption&lt;/a&gt; that has been calculated
following a specific calculation methodology</t>
        </is>
      </c>
      <c r="AB154" s="2" t="inlineStr">
        <is>
          <t>consumo de energía calculado</t>
        </is>
      </c>
      <c r="AC154" s="2" t="inlineStr">
        <is>
          <t>3</t>
        </is>
      </c>
      <c r="AD154" s="2" t="inlineStr">
        <is>
          <t/>
        </is>
      </c>
      <c r="AE154" t="inlineStr">
        <is>
          <t/>
        </is>
      </c>
      <c r="AF154" t="inlineStr">
        <is>
          <t/>
        </is>
      </c>
      <c r="AG154" t="inlineStr">
        <is>
          <t/>
        </is>
      </c>
      <c r="AH154" t="inlineStr">
        <is>
          <t/>
        </is>
      </c>
      <c r="AI154" t="inlineStr">
        <is>
          <t/>
        </is>
      </c>
      <c r="AJ154" t="inlineStr">
        <is>
          <t/>
        </is>
      </c>
      <c r="AK154" t="inlineStr">
        <is>
          <t/>
        </is>
      </c>
      <c r="AL154" t="inlineStr">
        <is>
          <t/>
        </is>
      </c>
      <c r="AM154" t="inlineStr">
        <is>
          <t/>
        </is>
      </c>
      <c r="AN154" t="inlineStr">
        <is>
          <t/>
        </is>
      </c>
      <c r="AO154" t="inlineStr">
        <is>
          <t/>
        </is>
      </c>
      <c r="AP154" t="inlineStr">
        <is>
          <t/>
        </is>
      </c>
      <c r="AQ154" t="inlineStr">
        <is>
          <t/>
        </is>
      </c>
      <c r="AR154" t="inlineStr">
        <is>
          <t/>
        </is>
      </c>
      <c r="AS154" t="inlineStr">
        <is>
          <t/>
        </is>
      </c>
      <c r="AT154" t="inlineStr">
        <is>
          <t/>
        </is>
      </c>
      <c r="AU154" t="inlineStr">
        <is>
          <t/>
        </is>
      </c>
      <c r="AV154" s="2" t="inlineStr">
        <is>
          <t>izračunano korištenje energije</t>
        </is>
      </c>
      <c r="AW154" s="2" t="inlineStr">
        <is>
          <t>3</t>
        </is>
      </c>
      <c r="AX154" s="2" t="inlineStr">
        <is>
          <t/>
        </is>
      </c>
      <c r="AY154" t="inlineStr">
        <is>
          <t/>
        </is>
      </c>
      <c r="AZ154" t="inlineStr">
        <is>
          <t/>
        </is>
      </c>
      <c r="BA154" t="inlineStr">
        <is>
          <t/>
        </is>
      </c>
      <c r="BB154" t="inlineStr">
        <is>
          <t/>
        </is>
      </c>
      <c r="BC154" t="inlineStr">
        <is>
          <t/>
        </is>
      </c>
      <c r="BD154" t="inlineStr">
        <is>
          <t/>
        </is>
      </c>
      <c r="BE154" t="inlineStr">
        <is>
          <t/>
        </is>
      </c>
      <c r="BF154" t="inlineStr">
        <is>
          <t/>
        </is>
      </c>
      <c r="BG154" t="inlineStr">
        <is>
          <t/>
        </is>
      </c>
      <c r="BH154" s="2" t="inlineStr">
        <is>
          <t>apskaičiuotas suvartotos energijos kiekis</t>
        </is>
      </c>
      <c r="BI154" s="2" t="inlineStr">
        <is>
          <t>3</t>
        </is>
      </c>
      <c r="BJ154" s="2" t="inlineStr">
        <is>
          <t/>
        </is>
      </c>
      <c r="BK154" t="inlineStr">
        <is>
          <t/>
        </is>
      </c>
      <c r="BL154" t="inlineStr">
        <is>
          <t/>
        </is>
      </c>
      <c r="BM154" t="inlineStr">
        <is>
          <t/>
        </is>
      </c>
      <c r="BN154" t="inlineStr">
        <is>
          <t/>
        </is>
      </c>
      <c r="BO154" t="inlineStr">
        <is>
          <t/>
        </is>
      </c>
      <c r="BP154" t="inlineStr">
        <is>
          <t/>
        </is>
      </c>
      <c r="BQ154" t="inlineStr">
        <is>
          <t/>
        </is>
      </c>
      <c r="BR154" t="inlineStr">
        <is>
          <t/>
        </is>
      </c>
      <c r="BS154" t="inlineStr">
        <is>
          <t/>
        </is>
      </c>
      <c r="BT154" t="inlineStr">
        <is>
          <t/>
        </is>
      </c>
      <c r="BU154" t="inlineStr">
        <is>
          <t/>
        </is>
      </c>
      <c r="BV154" t="inlineStr">
        <is>
          <t/>
        </is>
      </c>
      <c r="BW154" t="inlineStr">
        <is>
          <t/>
        </is>
      </c>
      <c r="BX154" s="2" t="inlineStr">
        <is>
          <t>obliczone zużycie energii</t>
        </is>
      </c>
      <c r="BY154" s="2" t="inlineStr">
        <is>
          <t>3</t>
        </is>
      </c>
      <c r="BZ154" s="2" t="inlineStr">
        <is>
          <t/>
        </is>
      </c>
      <c r="CA154" t="inlineStr">
        <is>
          <t>zużycie energii obliczone według określonej metodyki</t>
        </is>
      </c>
      <c r="CB154" t="inlineStr">
        <is>
          <t/>
        </is>
      </c>
      <c r="CC154" t="inlineStr">
        <is>
          <t/>
        </is>
      </c>
      <c r="CD154" t="inlineStr">
        <is>
          <t/>
        </is>
      </c>
      <c r="CE154" t="inlineStr">
        <is>
          <t/>
        </is>
      </c>
      <c r="CF154" t="inlineStr">
        <is>
          <t/>
        </is>
      </c>
      <c r="CG154" t="inlineStr">
        <is>
          <t/>
        </is>
      </c>
      <c r="CH154" t="inlineStr">
        <is>
          <t/>
        </is>
      </c>
      <c r="CI154" t="inlineStr">
        <is>
          <t/>
        </is>
      </c>
      <c r="CJ154" t="inlineStr">
        <is>
          <t/>
        </is>
      </c>
      <c r="CK154" t="inlineStr">
        <is>
          <t/>
        </is>
      </c>
      <c r="CL154" t="inlineStr">
        <is>
          <t/>
        </is>
      </c>
      <c r="CM154" t="inlineStr">
        <is>
          <t/>
        </is>
      </c>
      <c r="CN154" s="2" t="inlineStr">
        <is>
          <t>izračunana poraba energije</t>
        </is>
      </c>
      <c r="CO154" s="2" t="inlineStr">
        <is>
          <t>3</t>
        </is>
      </c>
      <c r="CP154" s="2" t="inlineStr">
        <is>
          <t/>
        </is>
      </c>
      <c r="CQ154" t="inlineStr">
        <is>
          <t/>
        </is>
      </c>
      <c r="CR154" t="inlineStr">
        <is>
          <t/>
        </is>
      </c>
      <c r="CS154" t="inlineStr">
        <is>
          <t/>
        </is>
      </c>
      <c r="CT154" t="inlineStr">
        <is>
          <t/>
        </is>
      </c>
      <c r="CU154" t="inlineStr">
        <is>
          <t/>
        </is>
      </c>
    </row>
    <row r="155">
      <c r="A155" s="1" t="str">
        <f>HYPERLINK("https://iate.europa.eu/entry/result/3626378/all", "3626378")</f>
        <v>3626378</v>
      </c>
      <c r="B155" t="inlineStr">
        <is>
          <t>ENERGY;INDUSTRY;SOCIAL QUESTIONS</t>
        </is>
      </c>
      <c r="C155" t="inlineStr">
        <is>
          <t>ENERGY|energy policy|energy policy|energy audit|energy consumption;INDUSTRY|building and public works|building industry|building;SOCIAL QUESTIONS|construction and town planning|construction policy</t>
        </is>
      </c>
      <c r="D155" t="inlineStr">
        <is>
          <t/>
        </is>
      </c>
      <c r="E155" t="inlineStr">
        <is>
          <t/>
        </is>
      </c>
      <c r="F155" t="inlineStr">
        <is>
          <t/>
        </is>
      </c>
      <c r="G155" t="inlineStr">
        <is>
          <t/>
        </is>
      </c>
      <c r="H155" t="inlineStr">
        <is>
          <t/>
        </is>
      </c>
      <c r="I155" t="inlineStr">
        <is>
          <t/>
        </is>
      </c>
      <c r="J155" t="inlineStr">
        <is>
          <t/>
        </is>
      </c>
      <c r="K155" t="inlineStr">
        <is>
          <t/>
        </is>
      </c>
      <c r="L155" t="inlineStr">
        <is>
          <t/>
        </is>
      </c>
      <c r="M155" t="inlineStr">
        <is>
          <t/>
        </is>
      </c>
      <c r="N155" t="inlineStr">
        <is>
          <t/>
        </is>
      </c>
      <c r="O155" t="inlineStr">
        <is>
          <t/>
        </is>
      </c>
      <c r="P155" t="inlineStr">
        <is>
          <t/>
        </is>
      </c>
      <c r="Q155" t="inlineStr">
        <is>
          <t/>
        </is>
      </c>
      <c r="R155" t="inlineStr">
        <is>
          <t/>
        </is>
      </c>
      <c r="S155" t="inlineStr">
        <is>
          <t/>
        </is>
      </c>
      <c r="T155" t="inlineStr">
        <is>
          <t/>
        </is>
      </c>
      <c r="U155" t="inlineStr">
        <is>
          <t/>
        </is>
      </c>
      <c r="V155" t="inlineStr">
        <is>
          <t/>
        </is>
      </c>
      <c r="W155" t="inlineStr">
        <is>
          <t/>
        </is>
      </c>
      <c r="X155" s="2" t="inlineStr">
        <is>
          <t>metered energy use|
metered energy consumption</t>
        </is>
      </c>
      <c r="Y155" s="2" t="inlineStr">
        <is>
          <t>3|
3</t>
        </is>
      </c>
      <c r="Z155" s="2" t="inlineStr">
        <is>
          <t xml:space="preserve">|
</t>
        </is>
      </c>
      <c r="AA155" t="inlineStr">
        <is>
          <t>measurement of energy consumption taken from a meter reading</t>
        </is>
      </c>
      <c r="AB155" s="2" t="inlineStr">
        <is>
          <t>consumo de energia medido con contador</t>
        </is>
      </c>
      <c r="AC155" s="2" t="inlineStr">
        <is>
          <t>3</t>
        </is>
      </c>
      <c r="AD155" s="2" t="inlineStr">
        <is>
          <t/>
        </is>
      </c>
      <c r="AE155" t="inlineStr">
        <is>
          <t/>
        </is>
      </c>
      <c r="AF155" t="inlineStr">
        <is>
          <t/>
        </is>
      </c>
      <c r="AG155" t="inlineStr">
        <is>
          <t/>
        </is>
      </c>
      <c r="AH155" t="inlineStr">
        <is>
          <t/>
        </is>
      </c>
      <c r="AI155" t="inlineStr">
        <is>
          <t/>
        </is>
      </c>
      <c r="AJ155" t="inlineStr">
        <is>
          <t/>
        </is>
      </c>
      <c r="AK155" t="inlineStr">
        <is>
          <t/>
        </is>
      </c>
      <c r="AL155" t="inlineStr">
        <is>
          <t/>
        </is>
      </c>
      <c r="AM155" t="inlineStr">
        <is>
          <t/>
        </is>
      </c>
      <c r="AN155" t="inlineStr">
        <is>
          <t/>
        </is>
      </c>
      <c r="AO155" t="inlineStr">
        <is>
          <t/>
        </is>
      </c>
      <c r="AP155" t="inlineStr">
        <is>
          <t/>
        </is>
      </c>
      <c r="AQ155" t="inlineStr">
        <is>
          <t/>
        </is>
      </c>
      <c r="AR155" t="inlineStr">
        <is>
          <t/>
        </is>
      </c>
      <c r="AS155" t="inlineStr">
        <is>
          <t/>
        </is>
      </c>
      <c r="AT155" t="inlineStr">
        <is>
          <t/>
        </is>
      </c>
      <c r="AU155" t="inlineStr">
        <is>
          <t/>
        </is>
      </c>
      <c r="AV155" s="2" t="inlineStr">
        <is>
          <t>potrošnja energije utvrđena na temelju očitanja brojila</t>
        </is>
      </c>
      <c r="AW155" s="2" t="inlineStr">
        <is>
          <t>3</t>
        </is>
      </c>
      <c r="AX155" s="2" t="inlineStr">
        <is>
          <t/>
        </is>
      </c>
      <c r="AY155" t="inlineStr">
        <is>
          <t/>
        </is>
      </c>
      <c r="AZ155" t="inlineStr">
        <is>
          <t/>
        </is>
      </c>
      <c r="BA155" t="inlineStr">
        <is>
          <t/>
        </is>
      </c>
      <c r="BB155" t="inlineStr">
        <is>
          <t/>
        </is>
      </c>
      <c r="BC155" t="inlineStr">
        <is>
          <t/>
        </is>
      </c>
      <c r="BD155" t="inlineStr">
        <is>
          <t/>
        </is>
      </c>
      <c r="BE155" t="inlineStr">
        <is>
          <t/>
        </is>
      </c>
      <c r="BF155" t="inlineStr">
        <is>
          <t/>
        </is>
      </c>
      <c r="BG155" t="inlineStr">
        <is>
          <t/>
        </is>
      </c>
      <c r="BH155" s="2" t="inlineStr">
        <is>
          <t>išmatuotas suvartotos energijos kiekis|
skaitikliu išmatuotas suvartotos energijos kiekis</t>
        </is>
      </c>
      <c r="BI155" s="2" t="inlineStr">
        <is>
          <t>3|
3</t>
        </is>
      </c>
      <c r="BJ155" s="2" t="inlineStr">
        <is>
          <t xml:space="preserve">|
</t>
        </is>
      </c>
      <c r="BK155" t="inlineStr">
        <is>
          <t/>
        </is>
      </c>
      <c r="BL155" t="inlineStr">
        <is>
          <t/>
        </is>
      </c>
      <c r="BM155" t="inlineStr">
        <is>
          <t/>
        </is>
      </c>
      <c r="BN155" t="inlineStr">
        <is>
          <t/>
        </is>
      </c>
      <c r="BO155" t="inlineStr">
        <is>
          <t/>
        </is>
      </c>
      <c r="BP155" t="inlineStr">
        <is>
          <t/>
        </is>
      </c>
      <c r="BQ155" t="inlineStr">
        <is>
          <t/>
        </is>
      </c>
      <c r="BR155" t="inlineStr">
        <is>
          <t/>
        </is>
      </c>
      <c r="BS155" t="inlineStr">
        <is>
          <t/>
        </is>
      </c>
      <c r="BT155" t="inlineStr">
        <is>
          <t/>
        </is>
      </c>
      <c r="BU155" t="inlineStr">
        <is>
          <t/>
        </is>
      </c>
      <c r="BV155" t="inlineStr">
        <is>
          <t/>
        </is>
      </c>
      <c r="BW155" t="inlineStr">
        <is>
          <t/>
        </is>
      </c>
      <c r="BX155" s="2" t="inlineStr">
        <is>
          <t>opomiarowane zużycie energii</t>
        </is>
      </c>
      <c r="BY155" s="2" t="inlineStr">
        <is>
          <t>3</t>
        </is>
      </c>
      <c r="BZ155" s="2" t="inlineStr">
        <is>
          <t/>
        </is>
      </c>
      <c r="CA155" t="inlineStr">
        <is>
          <t/>
        </is>
      </c>
      <c r="CB155" t="inlineStr">
        <is>
          <t/>
        </is>
      </c>
      <c r="CC155" t="inlineStr">
        <is>
          <t/>
        </is>
      </c>
      <c r="CD155" t="inlineStr">
        <is>
          <t/>
        </is>
      </c>
      <c r="CE155" t="inlineStr">
        <is>
          <t/>
        </is>
      </c>
      <c r="CF155" t="inlineStr">
        <is>
          <t/>
        </is>
      </c>
      <c r="CG155" t="inlineStr">
        <is>
          <t/>
        </is>
      </c>
      <c r="CH155" t="inlineStr">
        <is>
          <t/>
        </is>
      </c>
      <c r="CI155" t="inlineStr">
        <is>
          <t/>
        </is>
      </c>
      <c r="CJ155" t="inlineStr">
        <is>
          <t/>
        </is>
      </c>
      <c r="CK155" t="inlineStr">
        <is>
          <t/>
        </is>
      </c>
      <c r="CL155" t="inlineStr">
        <is>
          <t/>
        </is>
      </c>
      <c r="CM155" t="inlineStr">
        <is>
          <t/>
        </is>
      </c>
      <c r="CN155" s="2" t="inlineStr">
        <is>
          <t>odčitana poraba energije</t>
        </is>
      </c>
      <c r="CO155" s="2" t="inlineStr">
        <is>
          <t>3</t>
        </is>
      </c>
      <c r="CP155" s="2" t="inlineStr">
        <is>
          <t/>
        </is>
      </c>
      <c r="CQ155" t="inlineStr">
        <is>
          <t/>
        </is>
      </c>
      <c r="CR155" t="inlineStr">
        <is>
          <t/>
        </is>
      </c>
      <c r="CS155" t="inlineStr">
        <is>
          <t/>
        </is>
      </c>
      <c r="CT155" t="inlineStr">
        <is>
          <t/>
        </is>
      </c>
      <c r="CU155" t="inlineStr">
        <is>
          <t/>
        </is>
      </c>
    </row>
    <row r="156">
      <c r="A156" s="1" t="str">
        <f>HYPERLINK("https://iate.europa.eu/entry/result/3626370/all", "3626370")</f>
        <v>3626370</v>
      </c>
      <c r="B156" t="inlineStr">
        <is>
          <t>ENERGY;INDUSTRY;SOCIAL QUESTIONS</t>
        </is>
      </c>
      <c r="C156" t="inlineStr">
        <is>
          <t>ENERGY|energy policy|energy policy|energy audit|energy consumption;INDUSTRY|building and public works|building industry|building;SOCIAL QUESTIONS|construction and town planning|construction policy</t>
        </is>
      </c>
      <c r="D156" t="inlineStr">
        <is>
          <t/>
        </is>
      </c>
      <c r="E156" t="inlineStr">
        <is>
          <t/>
        </is>
      </c>
      <c r="F156" t="inlineStr">
        <is>
          <t/>
        </is>
      </c>
      <c r="G156" t="inlineStr">
        <is>
          <t/>
        </is>
      </c>
      <c r="H156" t="inlineStr">
        <is>
          <t/>
        </is>
      </c>
      <c r="I156" t="inlineStr">
        <is>
          <t/>
        </is>
      </c>
      <c r="J156" t="inlineStr">
        <is>
          <t/>
        </is>
      </c>
      <c r="K156" t="inlineStr">
        <is>
          <t/>
        </is>
      </c>
      <c r="L156" t="inlineStr">
        <is>
          <t/>
        </is>
      </c>
      <c r="M156" t="inlineStr">
        <is>
          <t/>
        </is>
      </c>
      <c r="N156" t="inlineStr">
        <is>
          <t/>
        </is>
      </c>
      <c r="O156" t="inlineStr">
        <is>
          <t/>
        </is>
      </c>
      <c r="P156" t="inlineStr">
        <is>
          <t/>
        </is>
      </c>
      <c r="Q156" t="inlineStr">
        <is>
          <t/>
        </is>
      </c>
      <c r="R156" t="inlineStr">
        <is>
          <t/>
        </is>
      </c>
      <c r="S156" t="inlineStr">
        <is>
          <t/>
        </is>
      </c>
      <c r="T156" t="inlineStr">
        <is>
          <t/>
        </is>
      </c>
      <c r="U156" t="inlineStr">
        <is>
          <t/>
        </is>
      </c>
      <c r="V156" t="inlineStr">
        <is>
          <t/>
        </is>
      </c>
      <c r="W156" t="inlineStr">
        <is>
          <t/>
        </is>
      </c>
      <c r="X156" s="2" t="inlineStr">
        <is>
          <t>miscellaneous and ancillary loads</t>
        </is>
      </c>
      <c r="Y156" s="2" t="inlineStr">
        <is>
          <t>3</t>
        </is>
      </c>
      <c r="Z156" s="2" t="inlineStr">
        <is>
          <t/>
        </is>
      </c>
      <c r="AA156" t="inlineStr">
        <is>
          <t/>
        </is>
      </c>
      <c r="AB156" s="2" t="inlineStr">
        <is>
          <t>cargas diversas y cargas auxiliares</t>
        </is>
      </c>
      <c r="AC156" s="2" t="inlineStr">
        <is>
          <t>3</t>
        </is>
      </c>
      <c r="AD156" s="2" t="inlineStr">
        <is>
          <t/>
        </is>
      </c>
      <c r="AE156" t="inlineStr">
        <is>
          <t/>
        </is>
      </c>
      <c r="AF156" t="inlineStr">
        <is>
          <t/>
        </is>
      </c>
      <c r="AG156" t="inlineStr">
        <is>
          <t/>
        </is>
      </c>
      <c r="AH156" t="inlineStr">
        <is>
          <t/>
        </is>
      </c>
      <c r="AI156" t="inlineStr">
        <is>
          <t/>
        </is>
      </c>
      <c r="AJ156" t="inlineStr">
        <is>
          <t/>
        </is>
      </c>
      <c r="AK156" t="inlineStr">
        <is>
          <t/>
        </is>
      </c>
      <c r="AL156" t="inlineStr">
        <is>
          <t/>
        </is>
      </c>
      <c r="AM156" t="inlineStr">
        <is>
          <t/>
        </is>
      </c>
      <c r="AN156" t="inlineStr">
        <is>
          <t/>
        </is>
      </c>
      <c r="AO156" t="inlineStr">
        <is>
          <t/>
        </is>
      </c>
      <c r="AP156" t="inlineStr">
        <is>
          <t/>
        </is>
      </c>
      <c r="AQ156" t="inlineStr">
        <is>
          <t/>
        </is>
      </c>
      <c r="AR156" t="inlineStr">
        <is>
          <t/>
        </is>
      </c>
      <c r="AS156" t="inlineStr">
        <is>
          <t/>
        </is>
      </c>
      <c r="AT156" t="inlineStr">
        <is>
          <t/>
        </is>
      </c>
      <c r="AU156" t="inlineStr">
        <is>
          <t/>
        </is>
      </c>
      <c r="AV156" s="2" t="inlineStr">
        <is>
          <t>razne ili pomoćne namjene</t>
        </is>
      </c>
      <c r="AW156" s="2" t="inlineStr">
        <is>
          <t>3</t>
        </is>
      </c>
      <c r="AX156" s="2" t="inlineStr">
        <is>
          <t/>
        </is>
      </c>
      <c r="AY156" t="inlineStr">
        <is>
          <t/>
        </is>
      </c>
      <c r="AZ156" t="inlineStr">
        <is>
          <t/>
        </is>
      </c>
      <c r="BA156" t="inlineStr">
        <is>
          <t/>
        </is>
      </c>
      <c r="BB156" t="inlineStr">
        <is>
          <t/>
        </is>
      </c>
      <c r="BC156" t="inlineStr">
        <is>
          <t/>
        </is>
      </c>
      <c r="BD156" t="inlineStr">
        <is>
          <t/>
        </is>
      </c>
      <c r="BE156" t="inlineStr">
        <is>
          <t/>
        </is>
      </c>
      <c r="BF156" t="inlineStr">
        <is>
          <t/>
        </is>
      </c>
      <c r="BG156" t="inlineStr">
        <is>
          <t/>
        </is>
      </c>
      <c r="BH156" t="inlineStr">
        <is>
          <t/>
        </is>
      </c>
      <c r="BI156" t="inlineStr">
        <is>
          <t/>
        </is>
      </c>
      <c r="BJ156" t="inlineStr">
        <is>
          <t/>
        </is>
      </c>
      <c r="BK156" t="inlineStr">
        <is>
          <t/>
        </is>
      </c>
      <c r="BL156" t="inlineStr">
        <is>
          <t/>
        </is>
      </c>
      <c r="BM156" t="inlineStr">
        <is>
          <t/>
        </is>
      </c>
      <c r="BN156" t="inlineStr">
        <is>
          <t/>
        </is>
      </c>
      <c r="BO156" t="inlineStr">
        <is>
          <t/>
        </is>
      </c>
      <c r="BP156" t="inlineStr">
        <is>
          <t/>
        </is>
      </c>
      <c r="BQ156" t="inlineStr">
        <is>
          <t/>
        </is>
      </c>
      <c r="BR156" t="inlineStr">
        <is>
          <t/>
        </is>
      </c>
      <c r="BS156" t="inlineStr">
        <is>
          <t/>
        </is>
      </c>
      <c r="BT156" t="inlineStr">
        <is>
          <t/>
        </is>
      </c>
      <c r="BU156" t="inlineStr">
        <is>
          <t/>
        </is>
      </c>
      <c r="BV156" t="inlineStr">
        <is>
          <t/>
        </is>
      </c>
      <c r="BW156" t="inlineStr">
        <is>
          <t/>
        </is>
      </c>
      <c r="BX156" s="2" t="inlineStr">
        <is>
          <t>obciążenia różne i pomocnicze</t>
        </is>
      </c>
      <c r="BY156" s="2" t="inlineStr">
        <is>
          <t>3</t>
        </is>
      </c>
      <c r="BZ156" s="2" t="inlineStr">
        <is>
          <t/>
        </is>
      </c>
      <c r="CA156" t="inlineStr">
        <is>
          <t/>
        </is>
      </c>
      <c r="CB156" t="inlineStr">
        <is>
          <t/>
        </is>
      </c>
      <c r="CC156" t="inlineStr">
        <is>
          <t/>
        </is>
      </c>
      <c r="CD156" t="inlineStr">
        <is>
          <t/>
        </is>
      </c>
      <c r="CE156" t="inlineStr">
        <is>
          <t/>
        </is>
      </c>
      <c r="CF156" t="inlineStr">
        <is>
          <t/>
        </is>
      </c>
      <c r="CG156" t="inlineStr">
        <is>
          <t/>
        </is>
      </c>
      <c r="CH156" t="inlineStr">
        <is>
          <t/>
        </is>
      </c>
      <c r="CI156" t="inlineStr">
        <is>
          <t/>
        </is>
      </c>
      <c r="CJ156" t="inlineStr">
        <is>
          <t/>
        </is>
      </c>
      <c r="CK156" t="inlineStr">
        <is>
          <t/>
        </is>
      </c>
      <c r="CL156" t="inlineStr">
        <is>
          <t/>
        </is>
      </c>
      <c r="CM156" t="inlineStr">
        <is>
          <t/>
        </is>
      </c>
      <c r="CN156" t="inlineStr">
        <is>
          <t/>
        </is>
      </c>
      <c r="CO156" t="inlineStr">
        <is>
          <t/>
        </is>
      </c>
      <c r="CP156" t="inlineStr">
        <is>
          <t/>
        </is>
      </c>
      <c r="CQ156" t="inlineStr">
        <is>
          <t/>
        </is>
      </c>
      <c r="CR156" t="inlineStr">
        <is>
          <t/>
        </is>
      </c>
      <c r="CS156" t="inlineStr">
        <is>
          <t/>
        </is>
      </c>
      <c r="CT156" t="inlineStr">
        <is>
          <t/>
        </is>
      </c>
      <c r="CU156" t="inlineStr">
        <is>
          <t/>
        </is>
      </c>
    </row>
    <row r="157">
      <c r="A157" s="1" t="str">
        <f>HYPERLINK("https://iate.europa.eu/entry/result/3627667/all", "3627667")</f>
        <v>3627667</v>
      </c>
      <c r="B157" t="inlineStr">
        <is>
          <t>EDUCATION AND COMMUNICATIONS</t>
        </is>
      </c>
      <c r="C157" t="inlineStr">
        <is>
          <t>EDUCATION AND COMMUNICATIONS|information technology and data processing</t>
        </is>
      </c>
      <c r="D157" t="inlineStr">
        <is>
          <t/>
        </is>
      </c>
      <c r="E157" t="inlineStr">
        <is>
          <t/>
        </is>
      </c>
      <c r="F157" t="inlineStr">
        <is>
          <t/>
        </is>
      </c>
      <c r="G157" t="inlineStr">
        <is>
          <t/>
        </is>
      </c>
      <c r="H157" s="2" t="inlineStr">
        <is>
          <t>šířka přístupu do paměti|
šířka přístupu</t>
        </is>
      </c>
      <c r="I157" s="2" t="inlineStr">
        <is>
          <t>3|
3</t>
        </is>
      </c>
      <c r="J157" s="2" t="inlineStr">
        <is>
          <t xml:space="preserve">|
</t>
        </is>
      </c>
      <c r="K157" t="inlineStr">
        <is>
          <t/>
        </is>
      </c>
      <c r="L157" s="2" t="inlineStr">
        <is>
          <t>chunkstørrelse|
adgangsbredde</t>
        </is>
      </c>
      <c r="M157" s="2" t="inlineStr">
        <is>
          <t>3|
3</t>
        </is>
      </c>
      <c r="N157" s="2" t="inlineStr">
        <is>
          <t xml:space="preserve">|
</t>
        </is>
      </c>
      <c r="O157" t="inlineStr">
        <is>
          <t/>
        </is>
      </c>
      <c r="P157" s="2" t="inlineStr">
        <is>
          <t>Zugriffsbreite</t>
        </is>
      </c>
      <c r="Q157" s="2" t="inlineStr">
        <is>
          <t>3</t>
        </is>
      </c>
      <c r="R157" s="2" t="inlineStr">
        <is>
          <t/>
        </is>
      </c>
      <c r="S157" t="inlineStr">
        <is>
          <t/>
        </is>
      </c>
      <c r="T157" s="2" t="inlineStr">
        <is>
          <t>εύρος προσπέλασης</t>
        </is>
      </c>
      <c r="U157" s="2" t="inlineStr">
        <is>
          <t>3</t>
        </is>
      </c>
      <c r="V157" s="2" t="inlineStr">
        <is>
          <t/>
        </is>
      </c>
      <c r="W157" t="inlineStr">
        <is>
          <t>ποσότητα δεδομένων που μπορεί να μεταφερθεί μια δεδομένη στιγμή από ένα μέρος της μνήμης σε άλλο</t>
        </is>
      </c>
      <c r="X157" s="2" t="inlineStr">
        <is>
          <t>chunk size|
memory access width|
access width|
chunk-size</t>
        </is>
      </c>
      <c r="Y157" s="2" t="inlineStr">
        <is>
          <t>3|
3|
3|
1</t>
        </is>
      </c>
      <c r="Z157" s="2" t="inlineStr">
        <is>
          <t xml:space="preserve">|
|
|
</t>
        </is>
      </c>
      <c r="AA157" t="inlineStr">
        <is>
          <t>amount of data that can be transferred from one part of memory to another at a given time</t>
        </is>
      </c>
      <c r="AB157" s="2" t="inlineStr">
        <is>
          <t>ancho de acceso</t>
        </is>
      </c>
      <c r="AC157" s="2" t="inlineStr">
        <is>
          <t>3</t>
        </is>
      </c>
      <c r="AD157" s="2" t="inlineStr">
        <is>
          <t/>
        </is>
      </c>
      <c r="AE157" t="inlineStr">
        <is>
          <t>Tamaño, en bits, de la porción de datos transferida de la memoria «lenta» a la «rápida» en un intervalo de tiempo denominado latencia.</t>
        </is>
      </c>
      <c r="AF157" s="2" t="inlineStr">
        <is>
          <t>juurdepääsu laius|
mälu ribalaius</t>
        </is>
      </c>
      <c r="AG157" s="2" t="inlineStr">
        <is>
          <t>2|
3</t>
        </is>
      </c>
      <c r="AH157" s="2" t="inlineStr">
        <is>
          <t xml:space="preserve">|
</t>
        </is>
      </c>
      <c r="AI157" t="inlineStr">
        <is>
          <t/>
        </is>
      </c>
      <c r="AJ157" s="2" t="inlineStr">
        <is>
          <t>hakuleveys</t>
        </is>
      </c>
      <c r="AK157" s="2" t="inlineStr">
        <is>
          <t>2</t>
        </is>
      </c>
      <c r="AL157" s="2" t="inlineStr">
        <is>
          <t/>
        </is>
      </c>
      <c r="AM157" t="inlineStr">
        <is>
          <t>datan määrä, joka voidaan siirtää tiettynä aikana yhdestä muistin osasta toiseen muistin osaan</t>
        </is>
      </c>
      <c r="AN157" s="2" t="inlineStr">
        <is>
          <t>chunk size|
taille d'un chunk|
largeur d’accès</t>
        </is>
      </c>
      <c r="AO157" s="2" t="inlineStr">
        <is>
          <t>3|
3|
3</t>
        </is>
      </c>
      <c r="AP157" s="2" t="inlineStr">
        <is>
          <t xml:space="preserve">|
|
</t>
        </is>
      </c>
      <c r="AQ157" t="inlineStr">
        <is>
          <t>quantité de données qui peut être transférée d'une partie d'une mémoire à une autre en un temps donné</t>
        </is>
      </c>
      <c r="AR157" t="inlineStr">
        <is>
          <t/>
        </is>
      </c>
      <c r="AS157" t="inlineStr">
        <is>
          <t/>
        </is>
      </c>
      <c r="AT157" t="inlineStr">
        <is>
          <t/>
        </is>
      </c>
      <c r="AU157" t="inlineStr">
        <is>
          <t/>
        </is>
      </c>
      <c r="AV157" s="2" t="inlineStr">
        <is>
          <t>širina pristupa</t>
        </is>
      </c>
      <c r="AW157" s="2" t="inlineStr">
        <is>
          <t>3</t>
        </is>
      </c>
      <c r="AX157" s="2" t="inlineStr">
        <is>
          <t/>
        </is>
      </c>
      <c r="AY157" t="inlineStr">
        <is>
          <t/>
        </is>
      </c>
      <c r="AZ157" t="inlineStr">
        <is>
          <t/>
        </is>
      </c>
      <c r="BA157" t="inlineStr">
        <is>
          <t/>
        </is>
      </c>
      <c r="BB157" t="inlineStr">
        <is>
          <t/>
        </is>
      </c>
      <c r="BC157" t="inlineStr">
        <is>
          <t/>
        </is>
      </c>
      <c r="BD157" s="2" t="inlineStr">
        <is>
          <t>dimensione del blocco|
larghezza di accesso</t>
        </is>
      </c>
      <c r="BE157" s="2" t="inlineStr">
        <is>
          <t>3|
3</t>
        </is>
      </c>
      <c r="BF157" s="2" t="inlineStr">
        <is>
          <t xml:space="preserve">|
</t>
        </is>
      </c>
      <c r="BG157" t="inlineStr">
        <is>
          <t>dimensione dell’unità
elementare di trasferimento di dati tra memoria secondaria e principale, contenente i byte di informazione</t>
        </is>
      </c>
      <c r="BH157" s="2" t="inlineStr">
        <is>
          <t>prieigos plotis</t>
        </is>
      </c>
      <c r="BI157" s="2" t="inlineStr">
        <is>
          <t>2</t>
        </is>
      </c>
      <c r="BJ157" s="2" t="inlineStr">
        <is>
          <t/>
        </is>
      </c>
      <c r="BK157" t="inlineStr">
        <is>
          <t/>
        </is>
      </c>
      <c r="BL157" t="inlineStr">
        <is>
          <t/>
        </is>
      </c>
      <c r="BM157" t="inlineStr">
        <is>
          <t/>
        </is>
      </c>
      <c r="BN157" t="inlineStr">
        <is>
          <t/>
        </is>
      </c>
      <c r="BO157" t="inlineStr">
        <is>
          <t/>
        </is>
      </c>
      <c r="BP157" t="inlineStr">
        <is>
          <t/>
        </is>
      </c>
      <c r="BQ157" t="inlineStr">
        <is>
          <t/>
        </is>
      </c>
      <c r="BR157" t="inlineStr">
        <is>
          <t/>
        </is>
      </c>
      <c r="BS157" t="inlineStr">
        <is>
          <t/>
        </is>
      </c>
      <c r="BT157" t="inlineStr">
        <is>
          <t/>
        </is>
      </c>
      <c r="BU157" t="inlineStr">
        <is>
          <t/>
        </is>
      </c>
      <c r="BV157" t="inlineStr">
        <is>
          <t/>
        </is>
      </c>
      <c r="BW157" t="inlineStr">
        <is>
          <t/>
        </is>
      </c>
      <c r="BX157" s="2" t="inlineStr">
        <is>
          <t>szyna dostępu|
szyna dostępu do pamięci</t>
        </is>
      </c>
      <c r="BY157" s="2" t="inlineStr">
        <is>
          <t>3|
3</t>
        </is>
      </c>
      <c r="BZ157" s="2" t="inlineStr">
        <is>
          <t xml:space="preserve">|
</t>
        </is>
      </c>
      <c r="CA157" t="inlineStr">
        <is>
          <t/>
        </is>
      </c>
      <c r="CB157" s="2" t="inlineStr">
        <is>
          <t>largura de acesso</t>
        </is>
      </c>
      <c r="CC157" s="2" t="inlineStr">
        <is>
          <t>3</t>
        </is>
      </c>
      <c r="CD157" s="2" t="inlineStr">
        <is>
          <t/>
        </is>
      </c>
      <c r="CE157" t="inlineStr">
        <is>
          <t>Quantidade de dados que podem ser transferidos de uma parte da memória para outra num dado momento.</t>
        </is>
      </c>
      <c r="CF157" s="2" t="inlineStr">
        <is>
          <t>lățime de acces</t>
        </is>
      </c>
      <c r="CG157" s="2" t="inlineStr">
        <is>
          <t>3</t>
        </is>
      </c>
      <c r="CH157" s="2" t="inlineStr">
        <is>
          <t/>
        </is>
      </c>
      <c r="CI157" t="inlineStr">
        <is>
          <t/>
        </is>
      </c>
      <c r="CJ157" s="2" t="inlineStr">
        <is>
          <t>šírka prístupu</t>
        </is>
      </c>
      <c r="CK157" s="2" t="inlineStr">
        <is>
          <t>3</t>
        </is>
      </c>
      <c r="CL157" s="2" t="inlineStr">
        <is>
          <t/>
        </is>
      </c>
      <c r="CM157" t="inlineStr">
        <is>
          <t>rýchlosť, ktorou môže procesor čítať údaje z polovodičovej pamäte alebo ich do nej ukladať</t>
        </is>
      </c>
      <c r="CN157" s="2" t="inlineStr">
        <is>
          <t>širina dostopa</t>
        </is>
      </c>
      <c r="CO157" s="2" t="inlineStr">
        <is>
          <t>3</t>
        </is>
      </c>
      <c r="CP157" s="2" t="inlineStr">
        <is>
          <t/>
        </is>
      </c>
      <c r="CQ157" t="inlineStr">
        <is>
          <t/>
        </is>
      </c>
      <c r="CR157" s="2" t="inlineStr">
        <is>
          <t>chunkstorlek</t>
        </is>
      </c>
      <c r="CS157" s="2" t="inlineStr">
        <is>
          <t>3</t>
        </is>
      </c>
      <c r="CT157" s="2" t="inlineStr">
        <is>
          <t/>
        </is>
      </c>
      <c r="CU157" t="inlineStr">
        <is>
          <t/>
        </is>
      </c>
    </row>
    <row r="158">
      <c r="A158" s="1" t="str">
        <f>HYPERLINK("https://iate.europa.eu/entry/result/3626368/all", "3626368")</f>
        <v>3626368</v>
      </c>
      <c r="B158" t="inlineStr">
        <is>
          <t>INDUSTRY;ENERGY</t>
        </is>
      </c>
      <c r="C158" t="inlineStr">
        <is>
          <t>INDUSTRY|building and public works|building industry|building;ENERGY|energy policy|energy policy|energy audit|energy consumption</t>
        </is>
      </c>
      <c r="D158" t="inlineStr">
        <is>
          <t/>
        </is>
      </c>
      <c r="E158" t="inlineStr">
        <is>
          <t/>
        </is>
      </c>
      <c r="F158" t="inlineStr">
        <is>
          <t/>
        </is>
      </c>
      <c r="G158" t="inlineStr">
        <is>
          <t/>
        </is>
      </c>
      <c r="H158" t="inlineStr">
        <is>
          <t/>
        </is>
      </c>
      <c r="I158" t="inlineStr">
        <is>
          <t/>
        </is>
      </c>
      <c r="J158" t="inlineStr">
        <is>
          <t/>
        </is>
      </c>
      <c r="K158" t="inlineStr">
        <is>
          <t/>
        </is>
      </c>
      <c r="L158" t="inlineStr">
        <is>
          <t/>
        </is>
      </c>
      <c r="M158" t="inlineStr">
        <is>
          <t/>
        </is>
      </c>
      <c r="N158" t="inlineStr">
        <is>
          <t/>
        </is>
      </c>
      <c r="O158" t="inlineStr">
        <is>
          <t/>
        </is>
      </c>
      <c r="P158" t="inlineStr">
        <is>
          <t/>
        </is>
      </c>
      <c r="Q158" t="inlineStr">
        <is>
          <t/>
        </is>
      </c>
      <c r="R158" t="inlineStr">
        <is>
          <t/>
        </is>
      </c>
      <c r="S158" t="inlineStr">
        <is>
          <t/>
        </is>
      </c>
      <c r="T158" t="inlineStr">
        <is>
          <t/>
        </is>
      </c>
      <c r="U158" t="inlineStr">
        <is>
          <t/>
        </is>
      </c>
      <c r="V158" t="inlineStr">
        <is>
          <t/>
        </is>
      </c>
      <c r="W158" t="inlineStr">
        <is>
          <t/>
        </is>
      </c>
      <c r="X158" s="2" t="inlineStr">
        <is>
          <t>smart readiness assessment</t>
        </is>
      </c>
      <c r="Y158" s="2" t="inlineStr">
        <is>
          <t>3</t>
        </is>
      </c>
      <c r="Z158" s="2" t="inlineStr">
        <is>
          <t/>
        </is>
      </c>
      <c r="AA158" t="inlineStr">
        <is>
          <t/>
        </is>
      </c>
      <c r="AB158" s="2" t="inlineStr">
        <is>
          <t>evaluación de la preparación para aplicaciones inteligentes</t>
        </is>
      </c>
      <c r="AC158" s="2" t="inlineStr">
        <is>
          <t>3</t>
        </is>
      </c>
      <c r="AD158" s="2" t="inlineStr">
        <is>
          <t/>
        </is>
      </c>
      <c r="AE158" t="inlineStr">
        <is>
          <t/>
        </is>
      </c>
      <c r="AF158" t="inlineStr">
        <is>
          <t/>
        </is>
      </c>
      <c r="AG158" t="inlineStr">
        <is>
          <t/>
        </is>
      </c>
      <c r="AH158" t="inlineStr">
        <is>
          <t/>
        </is>
      </c>
      <c r="AI158" t="inlineStr">
        <is>
          <t/>
        </is>
      </c>
      <c r="AJ158" t="inlineStr">
        <is>
          <t/>
        </is>
      </c>
      <c r="AK158" t="inlineStr">
        <is>
          <t/>
        </is>
      </c>
      <c r="AL158" t="inlineStr">
        <is>
          <t/>
        </is>
      </c>
      <c r="AM158" t="inlineStr">
        <is>
          <t/>
        </is>
      </c>
      <c r="AN158" t="inlineStr">
        <is>
          <t/>
        </is>
      </c>
      <c r="AO158" t="inlineStr">
        <is>
          <t/>
        </is>
      </c>
      <c r="AP158" t="inlineStr">
        <is>
          <t/>
        </is>
      </c>
      <c r="AQ158" t="inlineStr">
        <is>
          <t/>
        </is>
      </c>
      <c r="AR158" t="inlineStr">
        <is>
          <t/>
        </is>
      </c>
      <c r="AS158" t="inlineStr">
        <is>
          <t/>
        </is>
      </c>
      <c r="AT158" t="inlineStr">
        <is>
          <t/>
        </is>
      </c>
      <c r="AU158" t="inlineStr">
        <is>
          <t/>
        </is>
      </c>
      <c r="AV158" s="2" t="inlineStr">
        <is>
          <t>pripremljenost za pametne tehnologije</t>
        </is>
      </c>
      <c r="AW158" s="2" t="inlineStr">
        <is>
          <t>3</t>
        </is>
      </c>
      <c r="AX158" s="2" t="inlineStr">
        <is>
          <t/>
        </is>
      </c>
      <c r="AY158" t="inlineStr">
        <is>
          <t/>
        </is>
      </c>
      <c r="AZ158" t="inlineStr">
        <is>
          <t/>
        </is>
      </c>
      <c r="BA158" t="inlineStr">
        <is>
          <t/>
        </is>
      </c>
      <c r="BB158" t="inlineStr">
        <is>
          <t/>
        </is>
      </c>
      <c r="BC158" t="inlineStr">
        <is>
          <t/>
        </is>
      </c>
      <c r="BD158" t="inlineStr">
        <is>
          <t/>
        </is>
      </c>
      <c r="BE158" t="inlineStr">
        <is>
          <t/>
        </is>
      </c>
      <c r="BF158" t="inlineStr">
        <is>
          <t/>
        </is>
      </c>
      <c r="BG158" t="inlineStr">
        <is>
          <t/>
        </is>
      </c>
      <c r="BH158" s="2" t="inlineStr">
        <is>
          <t>pažangiojo parengtumo vertinimas</t>
        </is>
      </c>
      <c r="BI158" s="2" t="inlineStr">
        <is>
          <t>2</t>
        </is>
      </c>
      <c r="BJ158" s="2" t="inlineStr">
        <is>
          <t/>
        </is>
      </c>
      <c r="BK158" t="inlineStr">
        <is>
          <t/>
        </is>
      </c>
      <c r="BL158" t="inlineStr">
        <is>
          <t/>
        </is>
      </c>
      <c r="BM158" t="inlineStr">
        <is>
          <t/>
        </is>
      </c>
      <c r="BN158" t="inlineStr">
        <is>
          <t/>
        </is>
      </c>
      <c r="BO158" t="inlineStr">
        <is>
          <t/>
        </is>
      </c>
      <c r="BP158" t="inlineStr">
        <is>
          <t/>
        </is>
      </c>
      <c r="BQ158" t="inlineStr">
        <is>
          <t/>
        </is>
      </c>
      <c r="BR158" t="inlineStr">
        <is>
          <t/>
        </is>
      </c>
      <c r="BS158" t="inlineStr">
        <is>
          <t/>
        </is>
      </c>
      <c r="BT158" t="inlineStr">
        <is>
          <t/>
        </is>
      </c>
      <c r="BU158" t="inlineStr">
        <is>
          <t/>
        </is>
      </c>
      <c r="BV158" t="inlineStr">
        <is>
          <t/>
        </is>
      </c>
      <c r="BW158" t="inlineStr">
        <is>
          <t/>
        </is>
      </c>
      <c r="BX158" s="2" t="inlineStr">
        <is>
          <t>ocena gotowości do obsługi inteligentnych sieci</t>
        </is>
      </c>
      <c r="BY158" s="2" t="inlineStr">
        <is>
          <t>3</t>
        </is>
      </c>
      <c r="BZ158" s="2" t="inlineStr">
        <is>
          <t/>
        </is>
      </c>
      <c r="CA158" t="inlineStr">
        <is>
          <t/>
        </is>
      </c>
      <c r="CB158" t="inlineStr">
        <is>
          <t/>
        </is>
      </c>
      <c r="CC158" t="inlineStr">
        <is>
          <t/>
        </is>
      </c>
      <c r="CD158" t="inlineStr">
        <is>
          <t/>
        </is>
      </c>
      <c r="CE158" t="inlineStr">
        <is>
          <t/>
        </is>
      </c>
      <c r="CF158" t="inlineStr">
        <is>
          <t/>
        </is>
      </c>
      <c r="CG158" t="inlineStr">
        <is>
          <t/>
        </is>
      </c>
      <c r="CH158" t="inlineStr">
        <is>
          <t/>
        </is>
      </c>
      <c r="CI158" t="inlineStr">
        <is>
          <t/>
        </is>
      </c>
      <c r="CJ158" t="inlineStr">
        <is>
          <t/>
        </is>
      </c>
      <c r="CK158" t="inlineStr">
        <is>
          <t/>
        </is>
      </c>
      <c r="CL158" t="inlineStr">
        <is>
          <t/>
        </is>
      </c>
      <c r="CM158" t="inlineStr">
        <is>
          <t/>
        </is>
      </c>
      <c r="CN158" s="2" t="inlineStr">
        <is>
          <t>ocena pripravljenosti na pametne sisteme</t>
        </is>
      </c>
      <c r="CO158" s="2" t="inlineStr">
        <is>
          <t>3</t>
        </is>
      </c>
      <c r="CP158" s="2" t="inlineStr">
        <is>
          <t/>
        </is>
      </c>
      <c r="CQ158" t="inlineStr">
        <is>
          <t/>
        </is>
      </c>
      <c r="CR158" t="inlineStr">
        <is>
          <t/>
        </is>
      </c>
      <c r="CS158" t="inlineStr">
        <is>
          <t/>
        </is>
      </c>
      <c r="CT158" t="inlineStr">
        <is>
          <t/>
        </is>
      </c>
      <c r="CU158" t="inlineStr">
        <is>
          <t/>
        </is>
      </c>
    </row>
    <row r="159">
      <c r="A159" s="1" t="str">
        <f>HYPERLINK("https://iate.europa.eu/entry/result/1681386/all", "1681386")</f>
        <v>1681386</v>
      </c>
      <c r="B159" t="inlineStr">
        <is>
          <t>EDUCATION AND COMMUNICATIONS;INDUSTRY</t>
        </is>
      </c>
      <c r="C159" t="inlineStr">
        <is>
          <t>EDUCATION AND COMMUNICATIONS|information technology and data processing;INDUSTRY|electronics and electrical engineering</t>
        </is>
      </c>
      <c r="D159" t="inlineStr">
        <is>
          <t/>
        </is>
      </c>
      <c r="E159" t="inlineStr">
        <is>
          <t/>
        </is>
      </c>
      <c r="F159" t="inlineStr">
        <is>
          <t/>
        </is>
      </c>
      <c r="G159" t="inlineStr">
        <is>
          <t/>
        </is>
      </c>
      <c r="H159" s="2" t="inlineStr">
        <is>
          <t>ALU|
aritmeticko-logická jednotka</t>
        </is>
      </c>
      <c r="I159" s="2" t="inlineStr">
        <is>
          <t>3|
3</t>
        </is>
      </c>
      <c r="J159" s="2" t="inlineStr">
        <is>
          <t xml:space="preserve">|
</t>
        </is>
      </c>
      <c r="K159" t="inlineStr">
        <is>
          <t>základní komponenta počítačového procesoru,
ve které se provádějí všechny aritmetické a logické výpočty</t>
        </is>
      </c>
      <c r="L159" s="2" t="inlineStr">
        <is>
          <t>aritmetisk logikenhed|
aritmetisk logisk enhed|
ALU</t>
        </is>
      </c>
      <c r="M159" s="2" t="inlineStr">
        <is>
          <t>3|
3|
3</t>
        </is>
      </c>
      <c r="N159" s="2" t="inlineStr">
        <is>
          <t xml:space="preserve">|
|
</t>
        </is>
      </c>
      <c r="O159" t="inlineStr">
        <is>
          <t>enhed, der udfører selve de aritmetiske og logiske operationer på data</t>
        </is>
      </c>
      <c r="P159" s="2" t="inlineStr">
        <is>
          <t>arithmetische Logikeinheit</t>
        </is>
      </c>
      <c r="Q159" s="2" t="inlineStr">
        <is>
          <t>3</t>
        </is>
      </c>
      <c r="R159" s="2" t="inlineStr">
        <is>
          <t/>
        </is>
      </c>
      <c r="S159" t="inlineStr">
        <is>
          <t>Teil der Zentraleinheit (CPU) eines Computers, der es dem Computer ermöglicht, numerische Berechnungen und logische Entscheidungen zu treffen</t>
        </is>
      </c>
      <c r="T159" s="2" t="inlineStr">
        <is>
          <t>ALU|
αριθμητική λογική μονάδα</t>
        </is>
      </c>
      <c r="U159" s="2" t="inlineStr">
        <is>
          <t>3|
3</t>
        </is>
      </c>
      <c r="V159" s="2" t="inlineStr">
        <is>
          <t xml:space="preserve">|
</t>
        </is>
      </c>
      <c r="W159" t="inlineStr">
        <is>
          <t>ψηφιακό συνδυαστικό ηλεκτρονικό κύκλωμα
που εκτελεί αριθμητικούς και λογικούς υπολογισμούς μέσω της επεξεργασίας δυαδικών αριθμών και 
δυαδικών λέξεων</t>
        </is>
      </c>
      <c r="X159" s="2" t="inlineStr">
        <is>
          <t>arithmetic logic unit|
ALU</t>
        </is>
      </c>
      <c r="Y159" s="2" t="inlineStr">
        <is>
          <t>3|
3</t>
        </is>
      </c>
      <c r="Z159" s="2" t="inlineStr">
        <is>
          <t xml:space="preserve">|
</t>
        </is>
      </c>
      <c r="AA159" t="inlineStr">
        <is>
          <t>combinational digital electronic circuit that performs arithmetic and bitwise operations on integer binary numbers</t>
        </is>
      </c>
      <c r="AB159" s="2" t="inlineStr">
        <is>
          <t>ALU|
unidad aritmética lógica</t>
        </is>
      </c>
      <c r="AC159" s="2" t="inlineStr">
        <is>
          <t>3|
3</t>
        </is>
      </c>
      <c r="AD159" s="2" t="inlineStr">
        <is>
          <t xml:space="preserve">|
</t>
        </is>
      </c>
      <c r="AE159" t="inlineStr">
        <is>
          <t>Circuito digital que realiza operaciones aritméticas (suma, resta) y operaciones lógicas (SI, Y, O, NO) entre los valores de los argumentos (uno o dos).</t>
        </is>
      </c>
      <c r="AF159" s="2" t="inlineStr">
        <is>
          <t>aritmeetika-loogikaseadis|
aritmeetika-loogikaplokk</t>
        </is>
      </c>
      <c r="AG159" s="2" t="inlineStr">
        <is>
          <t>3|
3</t>
        </is>
      </c>
      <c r="AH159" s="2" t="inlineStr">
        <is>
          <t xml:space="preserve">|
</t>
        </is>
      </c>
      <c r="AI159" t="inlineStr">
        <is>
          <t>protsessori plokk, mis on mõeldud aritmeetika- ja loogikateheteks kahendarvudega</t>
        </is>
      </c>
      <c r="AJ159" s="2" t="inlineStr">
        <is>
          <t>aritmeettislooginen yksikkö|
ALU</t>
        </is>
      </c>
      <c r="AK159" s="2" t="inlineStr">
        <is>
          <t>3|
2</t>
        </is>
      </c>
      <c r="AL159" s="2" t="inlineStr">
        <is>
          <t xml:space="preserve">|
</t>
        </is>
      </c>
      <c r="AM159" t="inlineStr">
        <is>
          <t>tietokoneen keskusyksikköön sisältyvä yksikkö, joka vastaa esimerkiksi laskutoimituksista</t>
        </is>
      </c>
      <c r="AN159" s="2" t="inlineStr">
        <is>
          <t>UAL|
unité arithmétique et logique</t>
        </is>
      </c>
      <c r="AO159" s="2" t="inlineStr">
        <is>
          <t>3|
3</t>
        </is>
      </c>
      <c r="AP159" s="2" t="inlineStr">
        <is>
          <t xml:space="preserve">|
</t>
        </is>
      </c>
      <c r="AQ159" t="inlineStr">
        <is>
          <t>ensemble de circuits électroniques connectés logiquement de façon à réaliser, sous l'action de commandes élémentaires, les opérations arithmétiques ou logiques pour lesquelles cet ensemble a été conçu</t>
        </is>
      </c>
      <c r="AR159" s="2" t="inlineStr">
        <is>
          <t>aonad loighce agus uimhríochta|
ALU</t>
        </is>
      </c>
      <c r="AS159" s="2" t="inlineStr">
        <is>
          <t>3|
3</t>
        </is>
      </c>
      <c r="AT159" s="2" t="inlineStr">
        <is>
          <t xml:space="preserve">|
</t>
        </is>
      </c>
      <c r="AU159" t="inlineStr">
        <is>
          <t/>
        </is>
      </c>
      <c r="AV159" s="2" t="inlineStr">
        <is>
          <t>aritmetička logička jedinica|
ALU</t>
        </is>
      </c>
      <c r="AW159" s="2" t="inlineStr">
        <is>
          <t>3|
3</t>
        </is>
      </c>
      <c r="AX159" s="2" t="inlineStr">
        <is>
          <t xml:space="preserve">|
</t>
        </is>
      </c>
      <c r="AY159" t="inlineStr">
        <is>
          <t/>
        </is>
      </c>
      <c r="AZ159" t="inlineStr">
        <is>
          <t/>
        </is>
      </c>
      <c r="BA159" t="inlineStr">
        <is>
          <t/>
        </is>
      </c>
      <c r="BB159" t="inlineStr">
        <is>
          <t/>
        </is>
      </c>
      <c r="BC159" t="inlineStr">
        <is>
          <t/>
        </is>
      </c>
      <c r="BD159" s="2" t="inlineStr">
        <is>
          <t>unità logica aritmetica|
ALU</t>
        </is>
      </c>
      <c r="BE159" s="2" t="inlineStr">
        <is>
          <t>3|
3</t>
        </is>
      </c>
      <c r="BF159" s="2" t="inlineStr">
        <is>
          <t xml:space="preserve">|
</t>
        </is>
      </c>
      <c r="BG159" t="inlineStr">
        <is>
          <t>parte del processore di un computer che svolge le operazioni aritmetico-logiche</t>
        </is>
      </c>
      <c r="BH159" s="2" t="inlineStr">
        <is>
          <t>aritmetinis-loginis įtaisas|
ALĮ</t>
        </is>
      </c>
      <c r="BI159" s="2" t="inlineStr">
        <is>
          <t>3|
3</t>
        </is>
      </c>
      <c r="BJ159" s="2" t="inlineStr">
        <is>
          <t xml:space="preserve">|
</t>
        </is>
      </c>
      <c r="BK159" t="inlineStr">
        <is>
          <t>centrinio procesoriaus funkcinis komponentas aritmetinėms ir loginėms operacijoms atlikti</t>
        </is>
      </c>
      <c r="BL159" s="2" t="inlineStr">
        <is>
          <t>aritmētiski loģiskais bloks</t>
        </is>
      </c>
      <c r="BM159" s="2" t="inlineStr">
        <is>
          <t>2</t>
        </is>
      </c>
      <c r="BN159" s="2" t="inlineStr">
        <is>
          <t/>
        </is>
      </c>
      <c r="BO159" t="inlineStr">
        <is>
          <t/>
        </is>
      </c>
      <c r="BP159" t="inlineStr">
        <is>
          <t/>
        </is>
      </c>
      <c r="BQ159" t="inlineStr">
        <is>
          <t/>
        </is>
      </c>
      <c r="BR159" t="inlineStr">
        <is>
          <t/>
        </is>
      </c>
      <c r="BS159" t="inlineStr">
        <is>
          <t/>
        </is>
      </c>
      <c r="BT159" s="2" t="inlineStr">
        <is>
          <t>rekenkundige en logische eenheid</t>
        </is>
      </c>
      <c r="BU159" s="2" t="inlineStr">
        <is>
          <t>3</t>
        </is>
      </c>
      <c r="BV159" s="2" t="inlineStr">
        <is>
          <t/>
        </is>
      </c>
      <c r="BW159" t="inlineStr">
        <is>
          <t/>
        </is>
      </c>
      <c r="BX159" s="2" t="inlineStr">
        <is>
          <t>ALU|
jednostka arytmetyczno-logiczna</t>
        </is>
      </c>
      <c r="BY159" s="2" t="inlineStr">
        <is>
          <t>3|
3</t>
        </is>
      </c>
      <c r="BZ159" s="2" t="inlineStr">
        <is>
          <t xml:space="preserve">|
</t>
        </is>
      </c>
      <c r="CA159" t="inlineStr">
        <is>
          <t>układ cyfrowy, wykonujący operacje arytmetyczne (takie jak dodawanie, odejmowanie itp.), operacje logiczne na dwóch liczbach oraz operacje jednoargumentowe, takie jak przesunięcie bitów, negacja</t>
        </is>
      </c>
      <c r="CB159" s="2" t="inlineStr">
        <is>
          <t>unidade lógica e aritmética|
unidade lógica aritmética</t>
        </is>
      </c>
      <c r="CC159" s="2" t="inlineStr">
        <is>
          <t>3|
3</t>
        </is>
      </c>
      <c r="CD159" s="2" t="inlineStr">
        <is>
          <t xml:space="preserve">|
</t>
        </is>
      </c>
      <c r="CE159" t="inlineStr">
        <is>
          <t>Circuito digital que executa as operações lógicas e aritméticas do computador.</t>
        </is>
      </c>
      <c r="CF159" s="2" t="inlineStr">
        <is>
          <t>unitate aritmetico-logică|
ALU</t>
        </is>
      </c>
      <c r="CG159" s="2" t="inlineStr">
        <is>
          <t>3|
3</t>
        </is>
      </c>
      <c r="CH159" s="2" t="inlineStr">
        <is>
          <t xml:space="preserve">|
</t>
        </is>
      </c>
      <c r="CI159" t="inlineStr">
        <is>
          <t>componentă a microprocesorului care execută
toate operaţiile aritmetice şi logice</t>
        </is>
      </c>
      <c r="CJ159" s="2" t="inlineStr">
        <is>
          <t>ALU|
aritmeticko-logická jednotka|
aritmetická logická jednotka</t>
        </is>
      </c>
      <c r="CK159" s="2" t="inlineStr">
        <is>
          <t>3|
3|
3</t>
        </is>
      </c>
      <c r="CL159" s="2" t="inlineStr">
        <is>
          <t xml:space="preserve">|
|
</t>
        </is>
      </c>
      <c r="CM159" t="inlineStr">
        <is>
          <t>centrálna časť procesora (CPU), v ktorej sa vykonávajú základné aritmetické a logické operácie s číslami, ako je sčítanie, odčítanie, násobenie, delenie, logický posun, negácia alebo komplement</t>
        </is>
      </c>
      <c r="CN159" s="2" t="inlineStr">
        <is>
          <t>aritmetično-logična enota</t>
        </is>
      </c>
      <c r="CO159" s="2" t="inlineStr">
        <is>
          <t>3</t>
        </is>
      </c>
      <c r="CP159" s="2" t="inlineStr">
        <is>
          <t/>
        </is>
      </c>
      <c r="CQ159" t="inlineStr">
        <is>
          <t>del centralnega procesorja za izvajanje operacij na vhodnih spremenljivkah in za določanje vrednosti izhodnih spremenljivk</t>
        </is>
      </c>
      <c r="CR159" s="2" t="inlineStr">
        <is>
          <t>aritmetisk logisk enhet|
ALU</t>
        </is>
      </c>
      <c r="CS159" s="2" t="inlineStr">
        <is>
          <t>3|
3</t>
        </is>
      </c>
      <c r="CT159" s="2" t="inlineStr">
        <is>
          <t xml:space="preserve">|
</t>
        </is>
      </c>
      <c r="CU159" t="inlineStr">
        <is>
          <t/>
        </is>
      </c>
    </row>
    <row r="160">
      <c r="A160" s="1" t="str">
        <f>HYPERLINK("https://iate.europa.eu/entry/result/3541431/all", "3541431")</f>
        <v>3541431</v>
      </c>
      <c r="B160" t="inlineStr">
        <is>
          <t>AGRICULTURE, FORESTRY AND FISHERIES;ENVIRONMENT</t>
        </is>
      </c>
      <c r="C160" t="inlineStr">
        <is>
          <t>AGRICULTURE, FORESTRY AND FISHERIES|forestry;ENVIRONMENT|environmental policy|climate change policy|emission trading|EU Emissions Trading Scheme;ENVIRONMENT|environmental policy</t>
        </is>
      </c>
      <c r="D160" s="2" t="inlineStr">
        <is>
          <t>природно смущение</t>
        </is>
      </c>
      <c r="E160" s="2" t="inlineStr">
        <is>
          <t>3</t>
        </is>
      </c>
      <c r="F160" s="2" t="inlineStr">
        <is>
          <t/>
        </is>
      </c>
      <c r="G160" t="inlineStr">
        <is>
          <t>Всяко неантропогенно събитие или обстоятелство, причиняващо значителни емисии от гори или от селскостопански почви, чието настъпване е извън контрола на съответната държава членка, при положение че последната също така няма възможност да ограничи значително ефекта от събитието или обстоятелството върху емисиите, дори и след неговата проява.</t>
        </is>
      </c>
      <c r="H160" t="inlineStr">
        <is>
          <t/>
        </is>
      </c>
      <c r="I160" t="inlineStr">
        <is>
          <t/>
        </is>
      </c>
      <c r="J160" t="inlineStr">
        <is>
          <t/>
        </is>
      </c>
      <c r="K160" t="inlineStr">
        <is>
          <t/>
        </is>
      </c>
      <c r="L160" s="2" t="inlineStr">
        <is>
          <t>naturlig forstyrrelse</t>
        </is>
      </c>
      <c r="M160" s="2" t="inlineStr">
        <is>
          <t>3</t>
        </is>
      </c>
      <c r="N160" s="2" t="inlineStr">
        <is>
          <t/>
        </is>
      </c>
      <c r="O160" t="inlineStr">
        <is>
          <t>alle ikkemenneskeskabte begivenheder eller omstændigheder, som forårsager betydelige emissioner i skove, og hvis opståen den pågældende medlemsstat ikke har indflydelse på, og hvis virkninger for emissionerne medlemsstaten objektivt set er ude af stand til væsentligt at begrænse, selv efter at de er indtruffet</t>
        </is>
      </c>
      <c r="P160" s="2" t="inlineStr">
        <is>
          <t>natürliche Störung</t>
        </is>
      </c>
      <c r="Q160" s="2" t="inlineStr">
        <is>
          <t>3</t>
        </is>
      </c>
      <c r="R160" s="2" t="inlineStr">
        <is>
          <t/>
        </is>
      </c>
      <c r="S160" t="inlineStr">
        <is>
          <t>alle nicht
anthropogenen Ereignisse oder Situationen, die in Wäldern erhebliche Emissionen
verursachen und deren Auftreten außerhalb der Kontrolle des betreffenden
Mitgliedstaats liegt, und deren Folgen unter Emissionsgesichtspunkten selbst
nach ihrem Auftreten der Mitgliedstaat nicht wesentlich zu begrenzen vermag</t>
        </is>
      </c>
      <c r="T160" s="2" t="inlineStr">
        <is>
          <t>φυσική διαταραχή</t>
        </is>
      </c>
      <c r="U160" s="2" t="inlineStr">
        <is>
          <t>3</t>
        </is>
      </c>
      <c r="V160" s="2" t="inlineStr">
        <is>
          <t/>
        </is>
      </c>
      <c r="W160" t="inlineStr">
        <is>
          <t/>
        </is>
      </c>
      <c r="X160" s="2" t="inlineStr">
        <is>
          <t>disturbances|
natural disturbance</t>
        </is>
      </c>
      <c r="Y160" s="2" t="inlineStr">
        <is>
          <t>1|
3</t>
        </is>
      </c>
      <c r="Z160" s="2" t="inlineStr">
        <is>
          <t xml:space="preserve">|
</t>
        </is>
      </c>
      <c r="AA160" t="inlineStr">
        <is>
          <t>any non-anthropogenic events or circumstances that cause significant 
emissions in forests and the occurrence of which is beyond the control 
of the relevant Member State, and the effects of which the Member State 
is objectively unable to significantly limit, even after their 
occurrence, on emissions</t>
        </is>
      </c>
      <c r="AB160" s="2" t="inlineStr">
        <is>
          <t>perturbación natural</t>
        </is>
      </c>
      <c r="AC160" s="2" t="inlineStr">
        <is>
          <t>3</t>
        </is>
      </c>
      <c r="AD160" s="2" t="inlineStr">
        <is>
          <t/>
        </is>
      </c>
      <c r="AE160" t="inlineStr">
        <is>
          <t>Cualquier fenómeno o circunstancia de origen no antropogénico que, causando importantes emisiones en bosques o en tierras agrícolas, escape al control del Estado miembro que lo padezca y cuyo efecto en dichas emisiones no pueda ser limitado objetivamente ni de forma significativa por ese Estado miembro ni siquiera después de que se produzca.</t>
        </is>
      </c>
      <c r="AF160" s="2" t="inlineStr">
        <is>
          <t>looduslik häiring</t>
        </is>
      </c>
      <c r="AG160" s="2" t="inlineStr">
        <is>
          <t>3</t>
        </is>
      </c>
      <c r="AH160" s="2" t="inlineStr">
        <is>
          <t/>
        </is>
      </c>
      <c r="AI160" t="inlineStr">
        <is>
          <t>mitte-inimtekkelised sündmused või asjaolud, mis põhjustavad metsas märkimisväärset heidet ja mille esinemine ei ole asjaomase liikmesriigi kontrolli all ning mille mõju liikmesriik on objektiivselt võimetu oluliselt piirama isegi pärast nende asetleidmistsündmus või asjaolu, mis ei ole inimtekkeline, põhjustab metsas või põllumajandusmaal märkimisväärset heidet ja mille juhtumine ei ole asjaomase liikmesriigi kontrolli all, tingimusel et liikmesriik on ka objektiivselt võimetu oluliselt piirama selle sündmuse või asjaolu mõju heitele</t>
        </is>
      </c>
      <c r="AJ160" s="2" t="inlineStr">
        <is>
          <t>luonnonhäiriö|
luonnollinen häiriötekijä</t>
        </is>
      </c>
      <c r="AK160" s="2" t="inlineStr">
        <is>
          <t>3|
3</t>
        </is>
      </c>
      <c r="AL160" s="2" t="inlineStr">
        <is>
          <t xml:space="preserve">|
</t>
        </is>
      </c>
      <c r="AM160" t="inlineStr">
        <is>
          <t>LULUCFin [ &lt;a href="/entry/result/922868/all" id="ENTRY_TO_ENTRY_CONVERTER" target="_blank"&gt;IATE:922868&lt;/a&gt; ] yhteydessä mikä tahansa muusta kuin ihmisen toiminnasta johtuva tilanne tai olosuhde, joka aiheuttaa metsissä tai maatalousmaassa merkittäviä päästöjä ja jonka esiintymiseen asianomainen jäsenvaltio ei voi vaikuttaa, edellyttäen, ettei kyseinen jäsenvaltio myöskään pysty objektiivisesti arvioiden rajoittamaan mainitun tilanteen tai olosuhteen vaikutuksia päästöihin sen esiintymisen jälkeenkään</t>
        </is>
      </c>
      <c r="AN160" s="2" t="inlineStr">
        <is>
          <t>perturbation naturelle</t>
        </is>
      </c>
      <c r="AO160" s="2" t="inlineStr">
        <is>
          <t>3</t>
        </is>
      </c>
      <c r="AP160" s="2" t="inlineStr">
        <is>
          <t/>
        </is>
      </c>
      <c r="AQ160" t="inlineStr">
        <is>
          <t>tout événement ou circonstance non anthropique qui entraîne d’importantes émissions dans les forêts et qui échappe au contrôle de l’État membre concerné, et dont l’État membre est objectivement incapable de limiter les effets sur les émissions de manière significative, même après qu’il se soit produit</t>
        </is>
      </c>
      <c r="AR160" s="2" t="inlineStr">
        <is>
          <t>suaitheadh nádúrtha</t>
        </is>
      </c>
      <c r="AS160" s="2" t="inlineStr">
        <is>
          <t>3</t>
        </is>
      </c>
      <c r="AT160" s="2" t="inlineStr">
        <is>
          <t/>
        </is>
      </c>
      <c r="AU160" t="inlineStr">
        <is>
          <t/>
        </is>
      </c>
      <c r="AV160" t="inlineStr">
        <is>
          <t/>
        </is>
      </c>
      <c r="AW160" t="inlineStr">
        <is>
          <t/>
        </is>
      </c>
      <c r="AX160" t="inlineStr">
        <is>
          <t/>
        </is>
      </c>
      <c r="AY160" t="inlineStr">
        <is>
          <t/>
        </is>
      </c>
      <c r="AZ160" s="2" t="inlineStr">
        <is>
          <t>természetes bolygatás</t>
        </is>
      </c>
      <c r="BA160" s="2" t="inlineStr">
        <is>
          <t>3</t>
        </is>
      </c>
      <c r="BB160" s="2" t="inlineStr">
        <is>
          <t/>
        </is>
      </c>
      <c r="BC160" t="inlineStr">
        <is>
          <t>nem emberi beavatkozásra fellépő bármely olyan esemény vagy körülmény, amely az erdőkben jelentős mértékű kibocsátáshoz vezet, és amelynek előfordulását az érintett tagállam nem képes befolyásolni, valamint amelynek a kibocsátásra gyakorolt hatásait a tagállam objektív tényezőkből kifolyólag nem tudja jelentősen csökkenteni, annak bekövetkezését követően sem</t>
        </is>
      </c>
      <c r="BD160" s="2" t="inlineStr">
        <is>
          <t>perturbazione naturale</t>
        </is>
      </c>
      <c r="BE160" s="2" t="inlineStr">
        <is>
          <t>3</t>
        </is>
      </c>
      <c r="BF160" s="2" t="inlineStr">
        <is>
          <t/>
        </is>
      </c>
      <c r="BG160" t="inlineStr">
        <is>
          <t>ogni evento o circostanza non antropogenici che provocano un rilascio significativo di emissioni dalle foreste o dai suoli agricoli e il cui manifestarsi sfugge al controllo dello Stato membro interessato, a condizione che lo Stato membro suddetto sia anche obiettivamente incapace di limitare in misura significativa l'effetto del fenomeno o della circostanza sulle emissioni, anche successivamente al loro verificarsi</t>
        </is>
      </c>
      <c r="BH160" s="2" t="inlineStr">
        <is>
          <t>natūralus trikdis</t>
        </is>
      </c>
      <c r="BI160" s="2" t="inlineStr">
        <is>
          <t>3</t>
        </is>
      </c>
      <c r="BJ160" s="2" t="inlineStr">
        <is>
          <t/>
        </is>
      </c>
      <c r="BK160" t="inlineStr">
        <is>
          <t>bet kokie ne žmogaus nulemti įvykiai ar aplinkybės, dėl kurių miškuose išmetamas didelis ŠESD kiekis ir kurių atitinkama valstybė narė nepajėgia kontroliuoti, jei ta valstybė narė dėl objektyvių priežasčių negali pastebimai apriboti dėl tų įvykių ar aplinkybių išmetamo ŠESD kiekio, net jiems įvykus</t>
        </is>
      </c>
      <c r="BL160" s="2" t="inlineStr">
        <is>
          <t>dabisks traucējums</t>
        </is>
      </c>
      <c r="BM160" s="2" t="inlineStr">
        <is>
          <t>3</t>
        </is>
      </c>
      <c r="BN160" s="2" t="inlineStr">
        <is>
          <t/>
        </is>
      </c>
      <c r="BO160" t="inlineStr">
        <is>
          <t>jebkāds neantropogēns notikums vai apstākļi, kas izraisa ievērojamas emisijas mežos un kuru norise ir ārpus attiecīgās dalībvalsts kontroles, ar noteikumu, ka šī dalībvalsts pat pēc šo notikumu vai apstākļu rašanās objektīvi nespēj ievērojami ierobežot to ietekmi uz emisijām</t>
        </is>
      </c>
      <c r="BP160" s="2" t="inlineStr">
        <is>
          <t>disturb naturali</t>
        </is>
      </c>
      <c r="BQ160" s="2" t="inlineStr">
        <is>
          <t>3</t>
        </is>
      </c>
      <c r="BR160" s="2" t="inlineStr">
        <is>
          <t/>
        </is>
      </c>
      <c r="BS160" t="inlineStr">
        <is>
          <t>kwalunkwe avveniment mhux antropoġeniku jew ċirkostanza mhux antropoġenika li jikkawża/tikkawża emissjonijiet sinifikanti fil-foresti jew fil-ħamrija agrikola u li l-Istat Membru rilevanti ma jkollu l-ebda kontroll fuq l-okkorrenza tiegħu/tagħha, sakemm dak l-Istat Membru, b'mod oġġettiv, lanqas ma jkun jista' jillimita b'mod sinifikanti l-effett fuq l-emissjonijiet ta’ dak l-avveniment jew ta’ dik iċ-ċirkostanza, anke wara li dan jokkorri/li din tokkorri</t>
        </is>
      </c>
      <c r="BT160" s="2" t="inlineStr">
        <is>
          <t>natuurlijke verstoring</t>
        </is>
      </c>
      <c r="BU160" s="2" t="inlineStr">
        <is>
          <t>3</t>
        </is>
      </c>
      <c r="BV160" s="2" t="inlineStr">
        <is>
          <t/>
        </is>
      </c>
      <c r="BW160" t="inlineStr">
        <is>
          <t>"elke niet-antropogene gebeurtenis of omstandigheid die aanzienlijke emissies in bossen veroorzaakt en plaatsvindt buiten de wil van de betrokken lidstaat, mits de lidstaat objectief niet in staat is om het effect van de gebeurtenis of de omstandigheid op de emissies aanzienlijk te beperken, zelfs niet nadat die zich heeft voorgedaan"</t>
        </is>
      </c>
      <c r="BX160" s="2" t="inlineStr">
        <is>
          <t>zjawisko katastrofalne</t>
        </is>
      </c>
      <c r="BY160" s="2" t="inlineStr">
        <is>
          <t>3</t>
        </is>
      </c>
      <c r="BZ160" s="2" t="inlineStr">
        <is>
          <t/>
        </is>
      </c>
      <c r="CA160" t="inlineStr">
        <is>
          <t>wszelkie nieantropogeniczne zdarzenia lub okoliczności, które prowadzą do znacznych emisji z lasów i których występowanie leży poza kontrolą odpowiedniego państwa członkowskiego, oraz których skutków dane państwo członkowskie obiektywnie nie jest w stanie znacząco ograniczyć nawet po ich wystąpieniu</t>
        </is>
      </c>
      <c r="CB160" s="2" t="inlineStr">
        <is>
          <t>perturbação natural</t>
        </is>
      </c>
      <c r="CC160" s="2" t="inlineStr">
        <is>
          <t>3</t>
        </is>
      </c>
      <c r="CD160" s="2" t="inlineStr">
        <is>
          <t/>
        </is>
      </c>
      <c r="CE160" t="inlineStr">
        <is>
          <t>Modificações do meio ambiente devido a fatores naturais ou antropogénicos, como o fogo, avalanches, tempestades, ataque de insetos, processos geomórficos ou exploração florestal.</t>
        </is>
      </c>
      <c r="CF160" s="2" t="inlineStr">
        <is>
          <t>perturbare naturală</t>
        </is>
      </c>
      <c r="CG160" s="2" t="inlineStr">
        <is>
          <t>2</t>
        </is>
      </c>
      <c r="CH160" s="2" t="inlineStr">
        <is>
          <t/>
        </is>
      </c>
      <c r="CI160" t="inlineStr">
        <is>
          <t>orice eveniment sau circumstanță nedeterminate de către om, care generează emisii semnificative în păduri sau în solurile agricole și a cărui (cărei) apariție nu poate fi controlată de statul membru în cauză, cu condiția ca statul membru respectiv să fie, de asemenea, în incapacitatea obiectivă de a limita semnificativ efectul evenimentului sau circumstanței respective asupra emisiilor, chiar și după apariția acestuia (acesteia)</t>
        </is>
      </c>
      <c r="CJ160" s="2" t="inlineStr">
        <is>
          <t>prírodný škodlivý činiteľ</t>
        </is>
      </c>
      <c r="CK160" s="2" t="inlineStr">
        <is>
          <t>3</t>
        </is>
      </c>
      <c r="CL160" s="2" t="inlineStr">
        <is>
          <t/>
        </is>
      </c>
      <c r="CM160" t="inlineStr">
        <is>
          <t>akákoľvek neantropogénna udalosť alebo okolnosť, ktorá spôsobuje významné emisie v lesoch alebo v poľnohospodárskej pôde a ktorej výskyt je mimo kontroly príslušného členského štátu za predpokladu, že členský štát objektívne nemôže ani po výskyte udalosti alebo okolnosti významne obmedziť jej vplyv na emisie</t>
        </is>
      </c>
      <c r="CN160" s="2" t="inlineStr">
        <is>
          <t>naravna motnja</t>
        </is>
      </c>
      <c r="CO160" s="2" t="inlineStr">
        <is>
          <t>3</t>
        </is>
      </c>
      <c r="CP160" s="2" t="inlineStr">
        <is>
          <t/>
        </is>
      </c>
      <c r="CQ160" t="inlineStr">
        <is>
          <t>&lt;div&gt;kateri koli neantropogeni dogodek ali okoliščina, ki povzroči znatne emisije v gozdovih in na pojav katerih zadevna država članica ne more vplivati, če ta država članica tudi po pojavu takšnih dogodkov ali okoliščin objektivno ne more znatno omejiti njihovega vpliva na emisije&lt;br&gt;&lt;/div&gt;</t>
        </is>
      </c>
      <c r="CR160" s="2" t="inlineStr">
        <is>
          <t>naturlig störning</t>
        </is>
      </c>
      <c r="CS160" s="2" t="inlineStr">
        <is>
          <t>3</t>
        </is>
      </c>
      <c r="CT160" s="2" t="inlineStr">
        <is>
          <t/>
        </is>
      </c>
      <c r="CU160" t="inlineStr">
        <is>
          <t>varje icke-antropogen händelse eller omständighet som orsakar betydande utsläpp från skogar eller jordbruksmarker och som ligger utom den berörda medlemsstatens kontroll, förutsatt att medlemsstaten även objektivt sett inte i någon betydande omfattning kan begränsa händelsens eller omständighetens effekt på utsläppen även efter det att händelsen eller omständigheten har uppstått</t>
        </is>
      </c>
    </row>
    <row r="161">
      <c r="A161" s="1" t="str">
        <f>HYPERLINK("https://iate.europa.eu/entry/result/3626363/all", "3626363")</f>
        <v>3626363</v>
      </c>
      <c r="B161" t="inlineStr">
        <is>
          <t>ENERGY;INDUSTRY;SOCIAL QUESTIONS</t>
        </is>
      </c>
      <c r="C161" t="inlineStr">
        <is>
          <t>ENERGY|energy policy|energy policy|energy audit|energy consumption;INDUSTRY|building and public works|building industry|building;SOCIAL QUESTIONS|construction and town planning|construction policy</t>
        </is>
      </c>
      <c r="D161" t="inlineStr">
        <is>
          <t/>
        </is>
      </c>
      <c r="E161" t="inlineStr">
        <is>
          <t/>
        </is>
      </c>
      <c r="F161" t="inlineStr">
        <is>
          <t/>
        </is>
      </c>
      <c r="G161" t="inlineStr">
        <is>
          <t/>
        </is>
      </c>
      <c r="H161" t="inlineStr">
        <is>
          <t/>
        </is>
      </c>
      <c r="I161" t="inlineStr">
        <is>
          <t/>
        </is>
      </c>
      <c r="J161" t="inlineStr">
        <is>
          <t/>
        </is>
      </c>
      <c r="K161" t="inlineStr">
        <is>
          <t/>
        </is>
      </c>
      <c r="L161" t="inlineStr">
        <is>
          <t/>
        </is>
      </c>
      <c r="M161" t="inlineStr">
        <is>
          <t/>
        </is>
      </c>
      <c r="N161" t="inlineStr">
        <is>
          <t/>
        </is>
      </c>
      <c r="O161" t="inlineStr">
        <is>
          <t/>
        </is>
      </c>
      <c r="P161" t="inlineStr">
        <is>
          <t/>
        </is>
      </c>
      <c r="Q161" t="inlineStr">
        <is>
          <t/>
        </is>
      </c>
      <c r="R161" t="inlineStr">
        <is>
          <t/>
        </is>
      </c>
      <c r="S161" t="inlineStr">
        <is>
          <t/>
        </is>
      </c>
      <c r="T161" t="inlineStr">
        <is>
          <t/>
        </is>
      </c>
      <c r="U161" t="inlineStr">
        <is>
          <t/>
        </is>
      </c>
      <c r="V161" t="inlineStr">
        <is>
          <t/>
        </is>
      </c>
      <c r="W161" t="inlineStr">
        <is>
          <t/>
        </is>
      </c>
      <c r="X161" s="2" t="inlineStr">
        <is>
          <t>pre-cabling</t>
        </is>
      </c>
      <c r="Y161" s="2" t="inlineStr">
        <is>
          <t>3</t>
        </is>
      </c>
      <c r="Z161" s="2" t="inlineStr">
        <is>
          <t/>
        </is>
      </c>
      <c r="AA161" t="inlineStr">
        <is>
          <t>installation in advance of cables in &lt;a href="https://iate.europa.eu/entry/result/3626364/en" target="_blank"&gt;ducting infrastructure&lt;/a&gt;</t>
        </is>
      </c>
      <c r="AB161" s="2" t="inlineStr">
        <is>
          <t>precableado</t>
        </is>
      </c>
      <c r="AC161" s="2" t="inlineStr">
        <is>
          <t>3</t>
        </is>
      </c>
      <c r="AD161" s="2" t="inlineStr">
        <is>
          <t/>
        </is>
      </c>
      <c r="AE161" t="inlineStr">
        <is>
          <t>Instalación de una red de cables y conectores suficientes para unir dos puntos cualesquiera dentro de un edificio.</t>
        </is>
      </c>
      <c r="AF161" t="inlineStr">
        <is>
          <t/>
        </is>
      </c>
      <c r="AG161" t="inlineStr">
        <is>
          <t/>
        </is>
      </c>
      <c r="AH161" t="inlineStr">
        <is>
          <t/>
        </is>
      </c>
      <c r="AI161" t="inlineStr">
        <is>
          <t/>
        </is>
      </c>
      <c r="AJ161" t="inlineStr">
        <is>
          <t/>
        </is>
      </c>
      <c r="AK161" t="inlineStr">
        <is>
          <t/>
        </is>
      </c>
      <c r="AL161" t="inlineStr">
        <is>
          <t/>
        </is>
      </c>
      <c r="AM161" t="inlineStr">
        <is>
          <t/>
        </is>
      </c>
      <c r="AN161" t="inlineStr">
        <is>
          <t/>
        </is>
      </c>
      <c r="AO161" t="inlineStr">
        <is>
          <t/>
        </is>
      </c>
      <c r="AP161" t="inlineStr">
        <is>
          <t/>
        </is>
      </c>
      <c r="AQ161" t="inlineStr">
        <is>
          <t/>
        </is>
      </c>
      <c r="AR161" t="inlineStr">
        <is>
          <t/>
        </is>
      </c>
      <c r="AS161" t="inlineStr">
        <is>
          <t/>
        </is>
      </c>
      <c r="AT161" t="inlineStr">
        <is>
          <t/>
        </is>
      </c>
      <c r="AU161" t="inlineStr">
        <is>
          <t/>
        </is>
      </c>
      <c r="AV161" s="2" t="inlineStr">
        <is>
          <t>postavljanje vodova unaprijed</t>
        </is>
      </c>
      <c r="AW161" s="2" t="inlineStr">
        <is>
          <t>3</t>
        </is>
      </c>
      <c r="AX161" s="2" t="inlineStr">
        <is>
          <t/>
        </is>
      </c>
      <c r="AY161" t="inlineStr">
        <is>
          <t/>
        </is>
      </c>
      <c r="AZ161" t="inlineStr">
        <is>
          <t/>
        </is>
      </c>
      <c r="BA161" t="inlineStr">
        <is>
          <t/>
        </is>
      </c>
      <c r="BB161" t="inlineStr">
        <is>
          <t/>
        </is>
      </c>
      <c r="BC161" t="inlineStr">
        <is>
          <t/>
        </is>
      </c>
      <c r="BD161" t="inlineStr">
        <is>
          <t/>
        </is>
      </c>
      <c r="BE161" t="inlineStr">
        <is>
          <t/>
        </is>
      </c>
      <c r="BF161" t="inlineStr">
        <is>
          <t/>
        </is>
      </c>
      <c r="BG161" t="inlineStr">
        <is>
          <t/>
        </is>
      </c>
      <c r="BH161" s="2" t="inlineStr">
        <is>
          <t>kabelių nutiesimas iš anksto</t>
        </is>
      </c>
      <c r="BI161" s="2" t="inlineStr">
        <is>
          <t>3</t>
        </is>
      </c>
      <c r="BJ161" s="2" t="inlineStr">
        <is>
          <t/>
        </is>
      </c>
      <c r="BK161" t="inlineStr">
        <is>
          <t/>
        </is>
      </c>
      <c r="BL161" t="inlineStr">
        <is>
          <t/>
        </is>
      </c>
      <c r="BM161" t="inlineStr">
        <is>
          <t/>
        </is>
      </c>
      <c r="BN161" t="inlineStr">
        <is>
          <t/>
        </is>
      </c>
      <c r="BO161" t="inlineStr">
        <is>
          <t/>
        </is>
      </c>
      <c r="BP161" s="2" t="inlineStr">
        <is>
          <t>kablaġġ mgħoddi minn qabel</t>
        </is>
      </c>
      <c r="BQ161" s="2" t="inlineStr">
        <is>
          <t>3</t>
        </is>
      </c>
      <c r="BR161" s="2" t="inlineStr">
        <is>
          <t/>
        </is>
      </c>
      <c r="BS161" t="inlineStr">
        <is>
          <t>installazzjoni minn qabel ta' kejbils mill-&lt;a href="https://iate.europa.eu/entry/result/3626364/all" target="_blank"&gt;infrastruttura ta' kanali&lt;/a&gt;</t>
        </is>
      </c>
      <c r="BT161" t="inlineStr">
        <is>
          <t/>
        </is>
      </c>
      <c r="BU161" t="inlineStr">
        <is>
          <t/>
        </is>
      </c>
      <c r="BV161" t="inlineStr">
        <is>
          <t/>
        </is>
      </c>
      <c r="BW161" t="inlineStr">
        <is>
          <t/>
        </is>
      </c>
      <c r="BX161" s="2" t="inlineStr">
        <is>
          <t>wbudowane okablowanie</t>
        </is>
      </c>
      <c r="BY161" s="2" t="inlineStr">
        <is>
          <t>3</t>
        </is>
      </c>
      <c r="BZ161" s="2" t="inlineStr">
        <is>
          <t/>
        </is>
      </c>
      <c r="CA161" t="inlineStr">
        <is>
          <t>kable zainstalowane w &lt;a href="https://iate.europa.eu/entry/result/3626364/pl" target="_blank"&gt;infrastrukturze kanałowej&lt;/a&gt;</t>
        </is>
      </c>
      <c r="CB161" t="inlineStr">
        <is>
          <t/>
        </is>
      </c>
      <c r="CC161" t="inlineStr">
        <is>
          <t/>
        </is>
      </c>
      <c r="CD161" t="inlineStr">
        <is>
          <t/>
        </is>
      </c>
      <c r="CE161" t="inlineStr">
        <is>
          <t/>
        </is>
      </c>
      <c r="CF161" t="inlineStr">
        <is>
          <t/>
        </is>
      </c>
      <c r="CG161" t="inlineStr">
        <is>
          <t/>
        </is>
      </c>
      <c r="CH161" t="inlineStr">
        <is>
          <t/>
        </is>
      </c>
      <c r="CI161" t="inlineStr">
        <is>
          <t/>
        </is>
      </c>
      <c r="CJ161" t="inlineStr">
        <is>
          <t/>
        </is>
      </c>
      <c r="CK161" t="inlineStr">
        <is>
          <t/>
        </is>
      </c>
      <c r="CL161" t="inlineStr">
        <is>
          <t/>
        </is>
      </c>
      <c r="CM161" t="inlineStr">
        <is>
          <t/>
        </is>
      </c>
      <c r="CN161" s="2" t="inlineStr">
        <is>
          <t>vnaprejšnje polaganje kablov</t>
        </is>
      </c>
      <c r="CO161" s="2" t="inlineStr">
        <is>
          <t>3</t>
        </is>
      </c>
      <c r="CP161" s="2" t="inlineStr">
        <is>
          <t/>
        </is>
      </c>
      <c r="CQ161" t="inlineStr">
        <is>
          <t/>
        </is>
      </c>
      <c r="CR161" t="inlineStr">
        <is>
          <t/>
        </is>
      </c>
      <c r="CS161" t="inlineStr">
        <is>
          <t/>
        </is>
      </c>
      <c r="CT161" t="inlineStr">
        <is>
          <t/>
        </is>
      </c>
      <c r="CU161" t="inlineStr">
        <is>
          <t/>
        </is>
      </c>
    </row>
    <row r="162">
      <c r="A162" s="1" t="str">
        <f>HYPERLINK("https://iate.europa.eu/entry/result/2246186/all", "2246186")</f>
        <v>2246186</v>
      </c>
      <c r="B162" t="inlineStr">
        <is>
          <t>INDUSTRY;ENERGY</t>
        </is>
      </c>
      <c r="C162" t="inlineStr">
        <is>
          <t>INDUSTRY|building and public works|building industry|building;ENERGY|energy policy|energy policy|energy audit|energy consumption</t>
        </is>
      </c>
      <c r="D162" t="inlineStr">
        <is>
          <t/>
        </is>
      </c>
      <c r="E162" t="inlineStr">
        <is>
          <t/>
        </is>
      </c>
      <c r="F162" t="inlineStr">
        <is>
          <t/>
        </is>
      </c>
      <c r="G162" t="inlineStr">
        <is>
          <t/>
        </is>
      </c>
      <c r="H162" t="inlineStr">
        <is>
          <t/>
        </is>
      </c>
      <c r="I162" t="inlineStr">
        <is>
          <t/>
        </is>
      </c>
      <c r="J162" t="inlineStr">
        <is>
          <t/>
        </is>
      </c>
      <c r="K162" t="inlineStr">
        <is>
          <t/>
        </is>
      </c>
      <c r="L162" s="2" t="inlineStr">
        <is>
          <t>nominel nytteeffekt</t>
        </is>
      </c>
      <c r="M162" s="2" t="inlineStr">
        <is>
          <t>4</t>
        </is>
      </c>
      <c r="N162" s="2" t="inlineStr">
        <is>
          <t/>
        </is>
      </c>
      <c r="O162" t="inlineStr">
        <is>
          <t>"Nominel nytteeffekt udtryk i kW: Den af fabrikanten fastsatte og garanterede maksimale varmeeffekt ved kontinuerlig drift under overholdelse af de nyttevirkningsgrader, fabrikanten har angivet."</t>
        </is>
      </c>
      <c r="P162" t="inlineStr">
        <is>
          <t/>
        </is>
      </c>
      <c r="Q162" t="inlineStr">
        <is>
          <t/>
        </is>
      </c>
      <c r="R162" t="inlineStr">
        <is>
          <t/>
        </is>
      </c>
      <c r="S162" t="inlineStr">
        <is>
          <t/>
        </is>
      </c>
      <c r="T162" s="2" t="inlineStr">
        <is>
          <t>ωφέλιμη ονομαστική ισχύς (εκφραζόμενη σε kW)</t>
        </is>
      </c>
      <c r="U162" s="2" t="inlineStr">
        <is>
          <t>2</t>
        </is>
      </c>
      <c r="V162" s="2" t="inlineStr">
        <is>
          <t/>
        </is>
      </c>
      <c r="W162" t="inlineStr">
        <is>
          <t>η μέγιστη θερμική ισχύς την οποία αναφέρει και εγγυάται ο κατασκευαστής ως παρεχόμενη κατά τη συνεχή λειτουργία με ταυτόχρονη τήρηση της ωφέλιμης απόδοσης που προσδιορίζεται από τον κατασκευαστή</t>
        </is>
      </c>
      <c r="X162" s="2" t="inlineStr">
        <is>
          <t>effective rating|
effective rated output</t>
        </is>
      </c>
      <c r="Y162" s="2" t="inlineStr">
        <is>
          <t>3|
3</t>
        </is>
      </c>
      <c r="Z162" s="2" t="inlineStr">
        <is>
          <t xml:space="preserve">|
</t>
        </is>
      </c>
      <c r="AA162" t="inlineStr">
        <is>
          <t>maximum calorific output, expressed in kW, specified and guaranteed by the manufacturer as being deliverable during continuous operation while complying with the useful efficiency indicated by the manufacturer</t>
        </is>
      </c>
      <c r="AB162" s="2" t="inlineStr">
        <is>
          <t>potencia nominal útil</t>
        </is>
      </c>
      <c r="AC162" s="2" t="inlineStr">
        <is>
          <t>3</t>
        </is>
      </c>
      <c r="AD162" s="2" t="inlineStr">
        <is>
          <t/>
        </is>
      </c>
      <c r="AE162" t="inlineStr">
        <is>
          <t>Potencia calorífica máxima, expresada en kW, 
especificada y garantizada por el fabricante que se obtiene en régimen 
de funcionamiento continuo, respetando el rendimiento útil expresado por
 el fabricante.</t>
        </is>
      </c>
      <c r="AF162" t="inlineStr">
        <is>
          <t/>
        </is>
      </c>
      <c r="AG162" t="inlineStr">
        <is>
          <t/>
        </is>
      </c>
      <c r="AH162" t="inlineStr">
        <is>
          <t/>
        </is>
      </c>
      <c r="AI162" t="inlineStr">
        <is>
          <t/>
        </is>
      </c>
      <c r="AJ162" s="2" t="inlineStr">
        <is>
          <t>nimellisteho</t>
        </is>
      </c>
      <c r="AK162" s="2" t="inlineStr">
        <is>
          <t>2</t>
        </is>
      </c>
      <c r="AL162" s="2" t="inlineStr">
        <is>
          <t/>
        </is>
      </c>
      <c r="AM162" t="inlineStr">
        <is>
          <t/>
        </is>
      </c>
      <c r="AN162" s="2" t="inlineStr">
        <is>
          <t>puissance nominale utile (exprimée en kilowatts)|
puissance utile nominale|
puissance nominale utile</t>
        </is>
      </c>
      <c r="AO162" s="2" t="inlineStr">
        <is>
          <t>3|
2|
2</t>
        </is>
      </c>
      <c r="AP162" s="2" t="inlineStr">
        <is>
          <t xml:space="preserve">|
|
</t>
        </is>
      </c>
      <c r="AQ162" t="inlineStr">
        <is>
          <t>la puissance calorifique maximale fixée et garantie par le constructeur comme pouvant être fournie en marche continue tout en respectant les rendements utiles annoncés par le constructeur</t>
        </is>
      </c>
      <c r="AR162" t="inlineStr">
        <is>
          <t/>
        </is>
      </c>
      <c r="AS162" t="inlineStr">
        <is>
          <t/>
        </is>
      </c>
      <c r="AT162" t="inlineStr">
        <is>
          <t/>
        </is>
      </c>
      <c r="AU162" t="inlineStr">
        <is>
          <t/>
        </is>
      </c>
      <c r="AV162" s="2" t="inlineStr">
        <is>
          <t>nazivna snaga</t>
        </is>
      </c>
      <c r="AW162" s="2" t="inlineStr">
        <is>
          <t>3</t>
        </is>
      </c>
      <c r="AX162" s="2" t="inlineStr">
        <is>
          <t/>
        </is>
      </c>
      <c r="AY162" t="inlineStr">
        <is>
          <t>dogovorna vrijednost prividne snage u VA ili kVA, koja je osnova za projekt, dizajn, deklariranje, ispitivanje i određivanje nazivne struje transformatora</t>
        </is>
      </c>
      <c r="AZ162" t="inlineStr">
        <is>
          <t/>
        </is>
      </c>
      <c r="BA162" t="inlineStr">
        <is>
          <t/>
        </is>
      </c>
      <c r="BB162" t="inlineStr">
        <is>
          <t/>
        </is>
      </c>
      <c r="BC162" t="inlineStr">
        <is>
          <t/>
        </is>
      </c>
      <c r="BD162" t="inlineStr">
        <is>
          <t/>
        </is>
      </c>
      <c r="BE162" t="inlineStr">
        <is>
          <t/>
        </is>
      </c>
      <c r="BF162" t="inlineStr">
        <is>
          <t/>
        </is>
      </c>
      <c r="BG162" t="inlineStr">
        <is>
          <t/>
        </is>
      </c>
      <c r="BH162" s="2" t="inlineStr">
        <is>
          <t>vardinė atiduodamoji galia</t>
        </is>
      </c>
      <c r="BI162" s="2" t="inlineStr">
        <is>
          <t>3</t>
        </is>
      </c>
      <c r="BJ162" s="2" t="inlineStr">
        <is>
          <t/>
        </is>
      </c>
      <c r="BK162" t="inlineStr">
        <is>
          <t>didžiausia šiluminė galia, matuojama kW, kurią, kaip nurodo ir užtikrina gamintojas, galima pasiekti nepertraukiamos eksploatacijos metu esant gamintojo nurodytam šiluminio naudingumo koeficientui</t>
        </is>
      </c>
      <c r="BL162" t="inlineStr">
        <is>
          <t/>
        </is>
      </c>
      <c r="BM162" t="inlineStr">
        <is>
          <t/>
        </is>
      </c>
      <c r="BN162" t="inlineStr">
        <is>
          <t/>
        </is>
      </c>
      <c r="BO162" t="inlineStr">
        <is>
          <t/>
        </is>
      </c>
      <c r="BP162" t="inlineStr">
        <is>
          <t/>
        </is>
      </c>
      <c r="BQ162" t="inlineStr">
        <is>
          <t/>
        </is>
      </c>
      <c r="BR162" t="inlineStr">
        <is>
          <t/>
        </is>
      </c>
      <c r="BS162" t="inlineStr">
        <is>
          <t/>
        </is>
      </c>
      <c r="BT162" s="2" t="inlineStr">
        <is>
          <t>nominaal vermogen</t>
        </is>
      </c>
      <c r="BU162" s="2" t="inlineStr">
        <is>
          <t>3</t>
        </is>
      </c>
      <c r="BV162" s="2" t="inlineStr">
        <is>
          <t/>
        </is>
      </c>
      <c r="BW162" t="inlineStr">
        <is>
          <t>maximaal verwarmingsvermogen, uitgedrukt in kW, dat door de fabrikant voor continu gebruik is aangegeven en gegarandeerd, waarbij het door hem aangegeven nuttig rendement wordt gehaald</t>
        </is>
      </c>
      <c r="BX162" s="2" t="inlineStr">
        <is>
          <t>znamionowa moc użyteczna</t>
        </is>
      </c>
      <c r="BY162" s="2" t="inlineStr">
        <is>
          <t>3</t>
        </is>
      </c>
      <c r="BZ162" s="2" t="inlineStr">
        <is>
          <t/>
        </is>
      </c>
      <c r="CA162" t="inlineStr">
        <is>
          <t>maksymalna moc cieplna, wyrażona w kW, określona i gwarantowana przez producenta jako możliwa do dostarczenia podczas ciągłej pracy przy zachowaniu sprawności użytkowej podanej przez producenta</t>
        </is>
      </c>
      <c r="CB162" t="inlineStr">
        <is>
          <t/>
        </is>
      </c>
      <c r="CC162" t="inlineStr">
        <is>
          <t/>
        </is>
      </c>
      <c r="CD162" t="inlineStr">
        <is>
          <t/>
        </is>
      </c>
      <c r="CE162" t="inlineStr">
        <is>
          <t/>
        </is>
      </c>
      <c r="CF162" t="inlineStr">
        <is>
          <t/>
        </is>
      </c>
      <c r="CG162" t="inlineStr">
        <is>
          <t/>
        </is>
      </c>
      <c r="CH162" t="inlineStr">
        <is>
          <t/>
        </is>
      </c>
      <c r="CI162" t="inlineStr">
        <is>
          <t/>
        </is>
      </c>
      <c r="CJ162" t="inlineStr">
        <is>
          <t/>
        </is>
      </c>
      <c r="CK162" t="inlineStr">
        <is>
          <t/>
        </is>
      </c>
      <c r="CL162" t="inlineStr">
        <is>
          <t/>
        </is>
      </c>
      <c r="CM162" t="inlineStr">
        <is>
          <t/>
        </is>
      </c>
      <c r="CN162" s="2" t="inlineStr">
        <is>
          <t>efektivna nazivna moč</t>
        </is>
      </c>
      <c r="CO162" s="2" t="inlineStr">
        <is>
          <t>3</t>
        </is>
      </c>
      <c r="CP162" s="2" t="inlineStr">
        <is>
          <t/>
        </is>
      </c>
      <c r="CQ162" t="inlineStr">
        <is>
          <t>maksimalna toplotna moč, izražena v kW, za katero proizvajalec navede in zagotavlja, da jo je mogoče ob doseganju izkoristka, ki ga navede, doseči med neprekinjenim delovanjem</t>
        </is>
      </c>
      <c r="CR162" s="2" t="inlineStr">
        <is>
          <t>nominell effekt</t>
        </is>
      </c>
      <c r="CS162" s="2" t="inlineStr">
        <is>
          <t>3</t>
        </is>
      </c>
      <c r="CT162" s="2" t="inlineStr">
        <is>
          <t/>
        </is>
      </c>
      <c r="CU162" t="inlineStr">
        <is>
          <t>den maximala värmeeffekt, uttryckt i kW, som tillverkaren fastställt och garanterar vid kontinuerlig drift om de av tillverkaren angivna verkningsgraderna respekteras</t>
        </is>
      </c>
    </row>
    <row r="163">
      <c r="A163" s="1" t="str">
        <f>HYPERLINK("https://iate.europa.eu/entry/result/3626356/all", "3626356")</f>
        <v>3626356</v>
      </c>
      <c r="B163" t="inlineStr">
        <is>
          <t>ENERGY;INDUSTRY;SOCIAL QUESTIONS</t>
        </is>
      </c>
      <c r="C163" t="inlineStr">
        <is>
          <t>ENERGY|energy policy|energy policy|energy audit|energy consumption;INDUSTRY|building and public works|building industry|building;SOCIAL QUESTIONS|construction and town planning|construction policy</t>
        </is>
      </c>
      <c r="D163" t="inlineStr">
        <is>
          <t/>
        </is>
      </c>
      <c r="E163" t="inlineStr">
        <is>
          <t/>
        </is>
      </c>
      <c r="F163" t="inlineStr">
        <is>
          <t/>
        </is>
      </c>
      <c r="G163" t="inlineStr">
        <is>
          <t/>
        </is>
      </c>
      <c r="H163" t="inlineStr">
        <is>
          <t/>
        </is>
      </c>
      <c r="I163" t="inlineStr">
        <is>
          <t/>
        </is>
      </c>
      <c r="J163" t="inlineStr">
        <is>
          <t/>
        </is>
      </c>
      <c r="K163" t="inlineStr">
        <is>
          <t/>
        </is>
      </c>
      <c r="L163" t="inlineStr">
        <is>
          <t/>
        </is>
      </c>
      <c r="M163" t="inlineStr">
        <is>
          <t/>
        </is>
      </c>
      <c r="N163" t="inlineStr">
        <is>
          <t/>
        </is>
      </c>
      <c r="O163" t="inlineStr">
        <is>
          <t/>
        </is>
      </c>
      <c r="P163" t="inlineStr">
        <is>
          <t/>
        </is>
      </c>
      <c r="Q163" t="inlineStr">
        <is>
          <t/>
        </is>
      </c>
      <c r="R163" t="inlineStr">
        <is>
          <t/>
        </is>
      </c>
      <c r="S163" t="inlineStr">
        <is>
          <t/>
        </is>
      </c>
      <c r="T163" t="inlineStr">
        <is>
          <t/>
        </is>
      </c>
      <c r="U163" t="inlineStr">
        <is>
          <t/>
        </is>
      </c>
      <c r="V163" t="inlineStr">
        <is>
          <t/>
        </is>
      </c>
      <c r="W163" t="inlineStr">
        <is>
          <t/>
        </is>
      </c>
      <c r="X163" s="2" t="inlineStr">
        <is>
          <t>building system</t>
        </is>
      </c>
      <c r="Y163" s="2" t="inlineStr">
        <is>
          <t>3</t>
        </is>
      </c>
      <c r="Z163" s="2" t="inlineStr">
        <is>
          <t/>
        </is>
      </c>
      <c r="AA163" t="inlineStr">
        <is>
          <t/>
        </is>
      </c>
      <c r="AB163" s="2" t="inlineStr">
        <is>
          <t>instalación del edificio</t>
        </is>
      </c>
      <c r="AC163" s="2" t="inlineStr">
        <is>
          <t>3</t>
        </is>
      </c>
      <c r="AD163" s="2" t="inlineStr">
        <is>
          <t/>
        </is>
      </c>
      <c r="AE163" t="inlineStr">
        <is>
          <t/>
        </is>
      </c>
      <c r="AF163" t="inlineStr">
        <is>
          <t/>
        </is>
      </c>
      <c r="AG163" t="inlineStr">
        <is>
          <t/>
        </is>
      </c>
      <c r="AH163" t="inlineStr">
        <is>
          <t/>
        </is>
      </c>
      <c r="AI163" t="inlineStr">
        <is>
          <t/>
        </is>
      </c>
      <c r="AJ163" t="inlineStr">
        <is>
          <t/>
        </is>
      </c>
      <c r="AK163" t="inlineStr">
        <is>
          <t/>
        </is>
      </c>
      <c r="AL163" t="inlineStr">
        <is>
          <t/>
        </is>
      </c>
      <c r="AM163" t="inlineStr">
        <is>
          <t/>
        </is>
      </c>
      <c r="AN163" t="inlineStr">
        <is>
          <t/>
        </is>
      </c>
      <c r="AO163" t="inlineStr">
        <is>
          <t/>
        </is>
      </c>
      <c r="AP163" t="inlineStr">
        <is>
          <t/>
        </is>
      </c>
      <c r="AQ163" t="inlineStr">
        <is>
          <t/>
        </is>
      </c>
      <c r="AR163" t="inlineStr">
        <is>
          <t/>
        </is>
      </c>
      <c r="AS163" t="inlineStr">
        <is>
          <t/>
        </is>
      </c>
      <c r="AT163" t="inlineStr">
        <is>
          <t/>
        </is>
      </c>
      <c r="AU163" t="inlineStr">
        <is>
          <t/>
        </is>
      </c>
      <c r="AV163" s="2" t="inlineStr">
        <is>
          <t>sustav zgrade</t>
        </is>
      </c>
      <c r="AW163" s="2" t="inlineStr">
        <is>
          <t>3</t>
        </is>
      </c>
      <c r="AX163" s="2" t="inlineStr">
        <is>
          <t/>
        </is>
      </c>
      <c r="AY163" t="inlineStr">
        <is>
          <t/>
        </is>
      </c>
      <c r="AZ163" t="inlineStr">
        <is>
          <t/>
        </is>
      </c>
      <c r="BA163" t="inlineStr">
        <is>
          <t/>
        </is>
      </c>
      <c r="BB163" t="inlineStr">
        <is>
          <t/>
        </is>
      </c>
      <c r="BC163" t="inlineStr">
        <is>
          <t/>
        </is>
      </c>
      <c r="BD163" t="inlineStr">
        <is>
          <t/>
        </is>
      </c>
      <c r="BE163" t="inlineStr">
        <is>
          <t/>
        </is>
      </c>
      <c r="BF163" t="inlineStr">
        <is>
          <t/>
        </is>
      </c>
      <c r="BG163" t="inlineStr">
        <is>
          <t/>
        </is>
      </c>
      <c r="BH163" s="2" t="inlineStr">
        <is>
          <t>pastato sistema</t>
        </is>
      </c>
      <c r="BI163" s="2" t="inlineStr">
        <is>
          <t>3</t>
        </is>
      </c>
      <c r="BJ163" s="2" t="inlineStr">
        <is>
          <t/>
        </is>
      </c>
      <c r="BK163" t="inlineStr">
        <is>
          <t/>
        </is>
      </c>
      <c r="BL163" t="inlineStr">
        <is>
          <t/>
        </is>
      </c>
      <c r="BM163" t="inlineStr">
        <is>
          <t/>
        </is>
      </c>
      <c r="BN163" t="inlineStr">
        <is>
          <t/>
        </is>
      </c>
      <c r="BO163" t="inlineStr">
        <is>
          <t/>
        </is>
      </c>
      <c r="BP163" t="inlineStr">
        <is>
          <t/>
        </is>
      </c>
      <c r="BQ163" t="inlineStr">
        <is>
          <t/>
        </is>
      </c>
      <c r="BR163" t="inlineStr">
        <is>
          <t/>
        </is>
      </c>
      <c r="BS163" t="inlineStr">
        <is>
          <t/>
        </is>
      </c>
      <c r="BT163" t="inlineStr">
        <is>
          <t/>
        </is>
      </c>
      <c r="BU163" t="inlineStr">
        <is>
          <t/>
        </is>
      </c>
      <c r="BV163" t="inlineStr">
        <is>
          <t/>
        </is>
      </c>
      <c r="BW163" t="inlineStr">
        <is>
          <t/>
        </is>
      </c>
      <c r="BX163" s="2" t="inlineStr">
        <is>
          <t>system budynku</t>
        </is>
      </c>
      <c r="BY163" s="2" t="inlineStr">
        <is>
          <t>3</t>
        </is>
      </c>
      <c r="BZ163" s="2" t="inlineStr">
        <is>
          <t/>
        </is>
      </c>
      <c r="CA163" t="inlineStr">
        <is>
          <t/>
        </is>
      </c>
      <c r="CB163" t="inlineStr">
        <is>
          <t/>
        </is>
      </c>
      <c r="CC163" t="inlineStr">
        <is>
          <t/>
        </is>
      </c>
      <c r="CD163" t="inlineStr">
        <is>
          <t/>
        </is>
      </c>
      <c r="CE163" t="inlineStr">
        <is>
          <t/>
        </is>
      </c>
      <c r="CF163" t="inlineStr">
        <is>
          <t/>
        </is>
      </c>
      <c r="CG163" t="inlineStr">
        <is>
          <t/>
        </is>
      </c>
      <c r="CH163" t="inlineStr">
        <is>
          <t/>
        </is>
      </c>
      <c r="CI163" t="inlineStr">
        <is>
          <t/>
        </is>
      </c>
      <c r="CJ163" t="inlineStr">
        <is>
          <t/>
        </is>
      </c>
      <c r="CK163" t="inlineStr">
        <is>
          <t/>
        </is>
      </c>
      <c r="CL163" t="inlineStr">
        <is>
          <t/>
        </is>
      </c>
      <c r="CM163" t="inlineStr">
        <is>
          <t/>
        </is>
      </c>
      <c r="CN163" s="2" t="inlineStr">
        <is>
          <t>stavbni sistem</t>
        </is>
      </c>
      <c r="CO163" s="2" t="inlineStr">
        <is>
          <t>3</t>
        </is>
      </c>
      <c r="CP163" s="2" t="inlineStr">
        <is>
          <t/>
        </is>
      </c>
      <c r="CQ163" t="inlineStr">
        <is>
          <t/>
        </is>
      </c>
      <c r="CR163" t="inlineStr">
        <is>
          <t/>
        </is>
      </c>
      <c r="CS163" t="inlineStr">
        <is>
          <t/>
        </is>
      </c>
      <c r="CT163" t="inlineStr">
        <is>
          <t/>
        </is>
      </c>
      <c r="CU163" t="inlineStr">
        <is>
          <t/>
        </is>
      </c>
    </row>
    <row r="164">
      <c r="A164" s="1" t="str">
        <f>HYPERLINK("https://iate.europa.eu/entry/result/3626355/all", "3626355")</f>
        <v>3626355</v>
      </c>
      <c r="B164" t="inlineStr">
        <is>
          <t>ENERGY;INDUSTRY;SOCIAL QUESTIONS</t>
        </is>
      </c>
      <c r="C164" t="inlineStr">
        <is>
          <t>ENERGY|energy policy|energy policy|energy audit|energy consumption;INDUSTRY|building and public works|building industry|building;SOCIAL QUESTIONS|construction and town planning|construction policy</t>
        </is>
      </c>
      <c r="D164" t="inlineStr">
        <is>
          <t/>
        </is>
      </c>
      <c r="E164" t="inlineStr">
        <is>
          <t/>
        </is>
      </c>
      <c r="F164" t="inlineStr">
        <is>
          <t/>
        </is>
      </c>
      <c r="G164" t="inlineStr">
        <is>
          <t/>
        </is>
      </c>
      <c r="H164" t="inlineStr">
        <is>
          <t/>
        </is>
      </c>
      <c r="I164" t="inlineStr">
        <is>
          <t/>
        </is>
      </c>
      <c r="J164" t="inlineStr">
        <is>
          <t/>
        </is>
      </c>
      <c r="K164" t="inlineStr">
        <is>
          <t/>
        </is>
      </c>
      <c r="L164" s="2" t="inlineStr">
        <is>
          <t>eksporteret energi</t>
        </is>
      </c>
      <c r="M164" s="2" t="inlineStr">
        <is>
          <t>3</t>
        </is>
      </c>
      <c r="N164" s="2" t="inlineStr">
        <is>
          <t/>
        </is>
      </c>
      <c r="O164" t="inlineStr">
        <is>
          <t>den andel af den vedvarende energi, udtrykt pr. energibærer og pr. primærenergifaktor, der eksporteres til energinettet i stedet for at blive anvendt på stedet til eget brug eller til andre anvendelser på stedet</t>
        </is>
      </c>
      <c r="P164" t="inlineStr">
        <is>
          <t/>
        </is>
      </c>
      <c r="Q164" t="inlineStr">
        <is>
          <t/>
        </is>
      </c>
      <c r="R164" t="inlineStr">
        <is>
          <t/>
        </is>
      </c>
      <c r="S164" t="inlineStr">
        <is>
          <t/>
        </is>
      </c>
      <c r="T164" s="2" t="inlineStr">
        <is>
          <t>εξαγόμενη ενέργεια</t>
        </is>
      </c>
      <c r="U164" s="2" t="inlineStr">
        <is>
          <t>3</t>
        </is>
      </c>
      <c r="V164" s="2" t="inlineStr">
        <is>
          <t/>
        </is>
      </c>
      <c r="W164" t="inlineStr">
        <is>
          <t>αναλογία της ανανεώσιμης ενέργειας που εξάγεται στο δίκτυο ενέργειας αντί να χρησιμοποιείται επιτόπου για &lt;a href="https://iate.europa.eu/entry/result/3626350/en-el" target="_blank"&gt;ιδία χρήση&lt;/a&gt; ή για άλλες επιτόπιες χρήσεις, εκφραζόμενη ανά φορέα ενέργειας και ανά συντελεστή πρωτογενούς ενέργειας</t>
        </is>
      </c>
      <c r="X164" s="2" t="inlineStr">
        <is>
          <t>exported energy</t>
        </is>
      </c>
      <c r="Y164" s="2" t="inlineStr">
        <is>
          <t>3</t>
        </is>
      </c>
      <c r="Z164" s="2" t="inlineStr">
        <is>
          <t/>
        </is>
      </c>
      <c r="AA164" t="inlineStr">
        <is>
          <t>expressed
per energy carrier and per primary energy factor, the proportion of the
renewable energy that is exported to the energy grid instead of being used on
site for &lt;a href="https://iate.europa.eu/entry/result/3626350/en" target="_blank"&gt;self-use&lt;/a&gt; or for other &lt;a href="https://iate.europa.eu/entry/result/3626351/en" target="_blank"&gt;on-site&lt;/a&gt; uses</t>
        </is>
      </c>
      <c r="AB164" s="2" t="inlineStr">
        <is>
          <t>energía exportada</t>
        </is>
      </c>
      <c r="AC164" s="2" t="inlineStr">
        <is>
          <t>3</t>
        </is>
      </c>
      <c r="AD164" s="2" t="inlineStr">
        <is>
          <t/>
        </is>
      </c>
      <c r="AE164" t="inlineStr">
        <is>
          <t>&lt;div&gt;Proporción
de la energía renovable, expresada por vector energético y por factor de
energía primaria, que se exporta a la red energética en lugar de utilizarse &lt;i&gt;in
situ&lt;/i&gt; para &lt;a href="https://iate.europa.eu/entry/result/3626350/es" target="_blank"&gt;uso propio&lt;/a&gt; o para otros usos&lt;a href="https://iate.europa.eu/entry/result/3626351/es" target="_blank"&gt; &lt;i&gt;in situ&lt;/i&gt;&lt;/a&gt;.&lt;br&gt;&lt;/div&gt;</t>
        </is>
      </c>
      <c r="AF164" t="inlineStr">
        <is>
          <t/>
        </is>
      </c>
      <c r="AG164" t="inlineStr">
        <is>
          <t/>
        </is>
      </c>
      <c r="AH164" t="inlineStr">
        <is>
          <t/>
        </is>
      </c>
      <c r="AI164" t="inlineStr">
        <is>
          <t/>
        </is>
      </c>
      <c r="AJ164" t="inlineStr">
        <is>
          <t/>
        </is>
      </c>
      <c r="AK164" t="inlineStr">
        <is>
          <t/>
        </is>
      </c>
      <c r="AL164" t="inlineStr">
        <is>
          <t/>
        </is>
      </c>
      <c r="AM164" t="inlineStr">
        <is>
          <t/>
        </is>
      </c>
      <c r="AN164" s="2" t="inlineStr">
        <is>
          <t>énergie exportée|
énergie fournie à l'extérieur</t>
        </is>
      </c>
      <c r="AO164" s="2" t="inlineStr">
        <is>
          <t>3|
3</t>
        </is>
      </c>
      <c r="AP164" s="2" t="inlineStr">
        <is>
          <t xml:space="preserve">|
</t>
        </is>
      </c>
      <c r="AQ164" t="inlineStr">
        <is>
          <t>proportion, exprimée par vecteur énergétique et par facteur 
d’énergie primaire, de l’énergie renouvelable qui est exportée vers le réseau 
d’énergie au lieu d’être consommée sur place pour l’autoconsommation ou pour 
d’autres usages sur place</t>
        </is>
      </c>
      <c r="AR164" t="inlineStr">
        <is>
          <t/>
        </is>
      </c>
      <c r="AS164" t="inlineStr">
        <is>
          <t/>
        </is>
      </c>
      <c r="AT164" t="inlineStr">
        <is>
          <t/>
        </is>
      </c>
      <c r="AU164" t="inlineStr">
        <is>
          <t/>
        </is>
      </c>
      <c r="AV164" s="2" t="inlineStr">
        <is>
          <t>izvezena energija</t>
        </is>
      </c>
      <c r="AW164" s="2" t="inlineStr">
        <is>
          <t>3</t>
        </is>
      </c>
      <c r="AX164" s="2" t="inlineStr">
        <is>
          <t/>
        </is>
      </c>
      <c r="AY164" t="inlineStr">
        <is>
          <t>izraženo po nositelju energije i po faktoru primarne energije, udio energije iz obnovljivih izvora koji se izvozi u energetsku mrežu umjesto da se upotrijebi u krugu zgrade za &lt;a href="https://iate.europa.eu/entry/result/3626350/hr" target="_blank"&gt;vlastitu upotrebu&lt;/a&gt; ili za druge upotrebe &lt;a href="https://iate.europa.eu/entry/result/3626351/hr" target="_blank"&gt;u krugu zgrade&lt;/a&gt;</t>
        </is>
      </c>
      <c r="AZ164" t="inlineStr">
        <is>
          <t/>
        </is>
      </c>
      <c r="BA164" t="inlineStr">
        <is>
          <t/>
        </is>
      </c>
      <c r="BB164" t="inlineStr">
        <is>
          <t/>
        </is>
      </c>
      <c r="BC164" t="inlineStr">
        <is>
          <t/>
        </is>
      </c>
      <c r="BD164" t="inlineStr">
        <is>
          <t/>
        </is>
      </c>
      <c r="BE164" t="inlineStr">
        <is>
          <t/>
        </is>
      </c>
      <c r="BF164" t="inlineStr">
        <is>
          <t/>
        </is>
      </c>
      <c r="BG164" t="inlineStr">
        <is>
          <t/>
        </is>
      </c>
      <c r="BH164" s="2" t="inlineStr">
        <is>
          <t>eksportuojamos energijos kiekis|
eksportuojama energija</t>
        </is>
      </c>
      <c r="BI164" s="2" t="inlineStr">
        <is>
          <t>3|
3</t>
        </is>
      </c>
      <c r="BJ164" s="2" t="inlineStr">
        <is>
          <t xml:space="preserve">|
</t>
        </is>
      </c>
      <c r="BK164" t="inlineStr">
        <is>
          <t/>
        </is>
      </c>
      <c r="BL164" t="inlineStr">
        <is>
          <t/>
        </is>
      </c>
      <c r="BM164" t="inlineStr">
        <is>
          <t/>
        </is>
      </c>
      <c r="BN164" t="inlineStr">
        <is>
          <t/>
        </is>
      </c>
      <c r="BO164" t="inlineStr">
        <is>
          <t/>
        </is>
      </c>
      <c r="BP164" t="inlineStr">
        <is>
          <t/>
        </is>
      </c>
      <c r="BQ164" t="inlineStr">
        <is>
          <t/>
        </is>
      </c>
      <c r="BR164" t="inlineStr">
        <is>
          <t/>
        </is>
      </c>
      <c r="BS164" t="inlineStr">
        <is>
          <t/>
        </is>
      </c>
      <c r="BT164" t="inlineStr">
        <is>
          <t/>
        </is>
      </c>
      <c r="BU164" t="inlineStr">
        <is>
          <t/>
        </is>
      </c>
      <c r="BV164" t="inlineStr">
        <is>
          <t/>
        </is>
      </c>
      <c r="BW164" t="inlineStr">
        <is>
          <t/>
        </is>
      </c>
      <c r="BX164" s="2" t="inlineStr">
        <is>
          <t>energia eksportowana</t>
        </is>
      </c>
      <c r="BY164" s="2" t="inlineStr">
        <is>
          <t>3</t>
        </is>
      </c>
      <c r="BZ164" s="2" t="inlineStr">
        <is>
          <t/>
        </is>
      </c>
      <c r="CA164" t="inlineStr">
        <is>
          <t>udział energii ze źródeł odnawialnych, która jest eksportowana do sieci energetycznej, a nie wykorzystywana na miejscu na potrzeby własne lub do innych zastosowań na miejscu</t>
        </is>
      </c>
      <c r="CB164" t="inlineStr">
        <is>
          <t/>
        </is>
      </c>
      <c r="CC164" t="inlineStr">
        <is>
          <t/>
        </is>
      </c>
      <c r="CD164" t="inlineStr">
        <is>
          <t/>
        </is>
      </c>
      <c r="CE164" t="inlineStr">
        <is>
          <t/>
        </is>
      </c>
      <c r="CF164" t="inlineStr">
        <is>
          <t/>
        </is>
      </c>
      <c r="CG164" t="inlineStr">
        <is>
          <t/>
        </is>
      </c>
      <c r="CH164" t="inlineStr">
        <is>
          <t/>
        </is>
      </c>
      <c r="CI164" t="inlineStr">
        <is>
          <t/>
        </is>
      </c>
      <c r="CJ164" s="2" t="inlineStr">
        <is>
          <t>odvádzaná energia</t>
        </is>
      </c>
      <c r="CK164" s="2" t="inlineStr">
        <is>
          <t>3</t>
        </is>
      </c>
      <c r="CL164" s="2" t="inlineStr">
        <is>
          <t/>
        </is>
      </c>
      <c r="CM164" t="inlineStr">
        <is>
          <t>podiel &lt;a href="https://iate.europa.eu/entry/result/1691552/sk" target="_blank"&gt;energie z obnoviteľných zdrojov&lt;/a&gt;, ktorý sa odvádza do energetickej siete namiesto toho, aby sa využil na mieste na vlastnú spotrebu alebo na iné spôsoby využitia na mieste, vyjadrený za &lt;a href="https://iate.europa.eu/entry/result/760430/sk" target="_blank"&gt;energetický nosič&lt;/a&gt; a za &lt;a href="https://iate.europa.eu/entry/result/3522981/sk" target="_blank"&gt;faktor primárnej energie&lt;/a&gt;</t>
        </is>
      </c>
      <c r="CN164" s="2" t="inlineStr">
        <is>
          <t>oddana energija</t>
        </is>
      </c>
      <c r="CO164" s="2" t="inlineStr">
        <is>
          <t>3</t>
        </is>
      </c>
      <c r="CP164" s="2" t="inlineStr">
        <is>
          <t/>
        </is>
      </c>
      <c r="CQ164" t="inlineStr">
        <is>
          <t>delež energije iz obnovljivih virov, izražen na nosilec energije in na faktor primarne energije, ki se odda v energetsko omrežje, namesto da bi se porabila na kraju samem za &lt;a href="https://iate.europa.eu/entry/result/3626350/sl" target="_blank"&gt;lastno rabo&lt;/a&gt; ali drugo uporabo &lt;a href="https://iate.europa.eu/entry/result/3626351/sl" target="_blank"&gt;na kraju samem&lt;/a&gt;</t>
        </is>
      </c>
      <c r="CR164" s="2" t="inlineStr">
        <is>
          <t>exporterad energi</t>
        </is>
      </c>
      <c r="CS164" s="2" t="inlineStr">
        <is>
          <t>3</t>
        </is>
      </c>
      <c r="CT164" s="2" t="inlineStr">
        <is>
          <t/>
        </is>
      </c>
      <c r="CU164" t="inlineStr">
        <is>
          <t>den andel förnybar energi som exporteras till energinätet i stället för att användas på plats för egenanvändning eller annan användning på plats, uttryckt per energibärare och per primärenergifaktor</t>
        </is>
      </c>
    </row>
    <row r="165">
      <c r="A165" s="1" t="str">
        <f>HYPERLINK("https://iate.europa.eu/entry/result/3501066/all", "3501066")</f>
        <v>3501066</v>
      </c>
      <c r="B165" t="inlineStr">
        <is>
          <t>ENERGY;INDUSTRY</t>
        </is>
      </c>
      <c r="C165" t="inlineStr">
        <is>
          <t>ENERGY;INDUSTRY|building and public works|building services</t>
        </is>
      </c>
      <c r="D165" t="inlineStr">
        <is>
          <t/>
        </is>
      </c>
      <c r="E165" t="inlineStr">
        <is>
          <t/>
        </is>
      </c>
      <c r="F165" t="inlineStr">
        <is>
          <t/>
        </is>
      </c>
      <c r="G165" t="inlineStr">
        <is>
          <t/>
        </is>
      </c>
      <c r="H165" s="2" t="inlineStr">
        <is>
          <t>technický systém budovy</t>
        </is>
      </c>
      <c r="I165" s="2" t="inlineStr">
        <is>
          <t>3</t>
        </is>
      </c>
      <c r="J165" s="2" t="inlineStr">
        <is>
          <t/>
        </is>
      </c>
      <c r="K165" t="inlineStr">
        <is>
          <t>technické zařízení budovy nebo její ucelené části určené k vytápění 
prostor, chlazení prostor, větrání, přípravě teplé vody, zabudovanému 
osvětlení, automatizaci a kontrole budov, výrobě elektrické energie na 
místě nebo kombinace těchto systémů, včetně systémů, které využívají 
energii z obnovitelných zdrojů</t>
        </is>
      </c>
      <c r="L165" s="2" t="inlineStr">
        <is>
          <t>teknisk bygningsinstallation</t>
        </is>
      </c>
      <c r="M165" s="2" t="inlineStr">
        <is>
          <t>3</t>
        </is>
      </c>
      <c r="N165" s="2" t="inlineStr">
        <is>
          <t/>
        </is>
      </c>
      <c r="O165" t="inlineStr">
        <is>
          <t>teknisk udstyr til en bygnings eller bygningsenheds rumopvarmning, rumkøling, ventilation, varmt brugsvand, indbygget belysning, automatisering og kontrol, elproduktion på stedet eller en kombination heraf, herunder sådanne installationer, der anvender energi fra vedvarende energikilder</t>
        </is>
      </c>
      <c r="P165" t="inlineStr">
        <is>
          <t/>
        </is>
      </c>
      <c r="Q165" t="inlineStr">
        <is>
          <t/>
        </is>
      </c>
      <c r="R165" t="inlineStr">
        <is>
          <t/>
        </is>
      </c>
      <c r="S165" t="inlineStr">
        <is>
          <t/>
        </is>
      </c>
      <c r="T165" s="2" t="inlineStr">
        <is>
          <t>τεχνικό σύστημα κτιρίου</t>
        </is>
      </c>
      <c r="U165" s="2" t="inlineStr">
        <is>
          <t>3</t>
        </is>
      </c>
      <c r="V165" s="2" t="inlineStr">
        <is>
          <t/>
        </is>
      </c>
      <c r="W165" t="inlineStr">
        <is>
          <t>τεχνικός εξοπλισμός κτιρίου ή κτιριακής μονάδας για θέρμανση και ψύξη χώρου, εξαερισμό, παραγωγή ζεστού νερού για οικιακή χρήση, ενσωματωμένη εγκατάσταση φωτισμού, αυτοματισμό και έλεγχο κτιρίου, επιτόπια παραγωγή ηλεκτρικής ενέργειας ή συνδυασμός των εν λόγω συστημάτων, συμπεριλαμβανομένων των συστημάτων που χρησιμοποιούν ενέργεια από ανανεώσιμες πηγές</t>
        </is>
      </c>
      <c r="X165" s="2" t="inlineStr">
        <is>
          <t>building services system|
technical building system</t>
        </is>
      </c>
      <c r="Y165" s="2" t="inlineStr">
        <is>
          <t>3|
3</t>
        </is>
      </c>
      <c r="Z165" s="2" t="inlineStr">
        <is>
          <t>|
preferred</t>
        </is>
      </c>
      <c r="AA165" t="inlineStr">
        <is>
          <t>technical equipment for space heating, space cooling, ventilation, 
domestic hot water, built-in lighting, building automation and control, 
on-site electricity generation, or a combination thereof, including 
those systems using energy from renewable sources, of a building or 
building unit</t>
        </is>
      </c>
      <c r="AB165" s="2" t="inlineStr">
        <is>
          <t>instalación técnica del edificio</t>
        </is>
      </c>
      <c r="AC165" s="2" t="inlineStr">
        <is>
          <t>3</t>
        </is>
      </c>
      <c r="AD165" s="2" t="inlineStr">
        <is>
          <t/>
        </is>
      </c>
      <c r="AE165" t="inlineStr">
        <is>
          <t>Equipos técnicos destinados a 
calefacción y refrigeración de espacios, ventilación, agua caliente 
sanitaria, iluminación integrada, automatización y control de edificios,
 generación de electricidad&lt;i&gt; in situ&lt;/i&gt;, o una combinación de los mismos, 
incluidas las instalaciones que utilicen energía procedente de fuentes 
renovables, de un edificio o de una unidad de este.</t>
        </is>
      </c>
      <c r="AF165" s="2" t="inlineStr">
        <is>
          <t>hoone tehnosüsteem</t>
        </is>
      </c>
      <c r="AG165" s="2" t="inlineStr">
        <is>
          <t>3</t>
        </is>
      </c>
      <c r="AH165" s="2" t="inlineStr">
        <is>
          <t/>
        </is>
      </c>
      <c r="AI165" t="inlineStr">
        <is>
          <t>hoone või hoone osa kütte-, jahutus-, ventilatsiooni-, vee soojendamise ja valgustusseadmed või nende kombinatsioon</t>
        </is>
      </c>
      <c r="AJ165" s="2" t="inlineStr">
        <is>
          <t>rakennuksen tekninen järjestelmä</t>
        </is>
      </c>
      <c r="AK165" s="2" t="inlineStr">
        <is>
          <t>3</t>
        </is>
      </c>
      <c r="AL165" s="2" t="inlineStr">
        <is>
          <t/>
        </is>
      </c>
      <c r="AM165" t="inlineStr">
        <is>
          <t>tekniset laitteet, joita käytetään rakennuksen tai rakennuksen osan tilojen lämmitykseen, tilojen jäähdytykseen, ilmanvaihtoon, käyttöveden lämmitykseen, kiinteään valaistukseen, rakennuksen automaatioon ja ohjaukseen, paikalla tapahtuvaan sähköntuotantoon tai näiden yhdistelmään, mukaan luettuna ne järjestelmät, jotka käyttävät uusiutuvista lähteistä peräisin olevaa energiaa</t>
        </is>
      </c>
      <c r="AN165" s="2" t="inlineStr">
        <is>
          <t>système technique de bâtiment</t>
        </is>
      </c>
      <c r="AO165" s="2" t="inlineStr">
        <is>
          <t>3</t>
        </is>
      </c>
      <c r="AP165" s="2" t="inlineStr">
        <is>
          <t/>
        </is>
      </c>
      <c r="AQ165" t="inlineStr">
        <is>
          <t>équipement technique de chauffage, de refroidissement, de ventilation, de production d’eau chaude, d’éclairage d’un bâtiment ou d’une unité de bâtiment, ou combinant plusieurs de ces fonctions</t>
        </is>
      </c>
      <c r="AR165" t="inlineStr">
        <is>
          <t/>
        </is>
      </c>
      <c r="AS165" t="inlineStr">
        <is>
          <t/>
        </is>
      </c>
      <c r="AT165" t="inlineStr">
        <is>
          <t/>
        </is>
      </c>
      <c r="AU165" t="inlineStr">
        <is>
          <t/>
        </is>
      </c>
      <c r="AV165" s="2" t="inlineStr">
        <is>
          <t>tehnički sustav zgrade</t>
        </is>
      </c>
      <c r="AW165" s="2" t="inlineStr">
        <is>
          <t>3</t>
        </is>
      </c>
      <c r="AX165" s="2" t="inlineStr">
        <is>
          <t/>
        </is>
      </c>
      <c r="AY165" t="inlineStr">
        <is>
          <t/>
        </is>
      </c>
      <c r="AZ165" s="2" t="inlineStr">
        <is>
          <t>épülettechnikai rendszer</t>
        </is>
      </c>
      <c r="BA165" s="2" t="inlineStr">
        <is>
          <t>4</t>
        </is>
      </c>
      <c r="BB165" s="2" t="inlineStr">
        <is>
          <t/>
        </is>
      </c>
      <c r="BC165" t="inlineStr">
        <is>
          <t>az épületgépészeti (hűtés, fűtés, szellőzés, melegvíz stb.) és az épületvillamossági (világítás, villamosenergia-termelés stb.) berendezéseket egyaránt magában foglaló, komplex rendszer</t>
        </is>
      </c>
      <c r="BD165" s="2" t="inlineStr">
        <is>
          <t>sistema tecnico per l’edilizia</t>
        </is>
      </c>
      <c r="BE165" s="2" t="inlineStr">
        <is>
          <t>3</t>
        </is>
      </c>
      <c r="BF165" s="2" t="inlineStr">
        <is>
          <t/>
        </is>
      </c>
      <c r="BG165" t="inlineStr">
        <is>
          <t>apparecchiatura
tecnica di un edificio o di un’unità immobiliare per il riscaldamento o il
rinfrescamento di ambienti, la ventilazione, la produzione di acqua calda per
uso domestico, l’illuminazione integrata, l’automazione e il controllo, la
produzione di energia elettrica in loco o una combinazione degli stessi,
compresi i sistemi che sfruttano energie da fonti rinnovabili</t>
        </is>
      </c>
      <c r="BH165" s="2" t="inlineStr">
        <is>
          <t>inžinerinė pastato sistema|
techninė pastato sistema</t>
        </is>
      </c>
      <c r="BI165" s="2" t="inlineStr">
        <is>
          <t>3|
3</t>
        </is>
      </c>
      <c r="BJ165" s="2" t="inlineStr">
        <is>
          <t xml:space="preserve">|
</t>
        </is>
      </c>
      <c r="BK165" t="inlineStr">
        <is>
          <t>techninė (inžinerinė) šildymo, vėsinimo, vėdinimo, buitinio karšto vandens, apšvietimo ir energijos gamybos vietoje įranga</t>
        </is>
      </c>
      <c r="BL165" s="2" t="inlineStr">
        <is>
          <t>ēkas inženiertehniskā sistēma</t>
        </is>
      </c>
      <c r="BM165" s="2" t="inlineStr">
        <is>
          <t>2</t>
        </is>
      </c>
      <c r="BN165" s="2" t="inlineStr">
        <is>
          <t/>
        </is>
      </c>
      <c r="BO165" t="inlineStr">
        <is>
          <t>tehnisks aprīkojums, kas nodrošina ēkas vai ēkas daļas telpas apkuri, telpas dzesēšanu, ventilāciju, mājsaimniecības karstā ūdens apgādi, iebūvēto apgaismojumu, ēkas automatizāciju un vadību, elektroenerģijas ražošanu objektā, vai šādu sistēmu kombinācija, ieskaitot tās sistēmas, kurās izmanto atjaunojamo energoresursu enerģiju</t>
        </is>
      </c>
      <c r="BP165" s="2" t="inlineStr">
        <is>
          <t>sistema teknika tal-bini</t>
        </is>
      </c>
      <c r="BQ165" s="2" t="inlineStr">
        <is>
          <t>3</t>
        </is>
      </c>
      <c r="BR165" s="2" t="inlineStr">
        <is>
          <t/>
        </is>
      </c>
      <c r="BS165" t="inlineStr">
        <is>
          <t>tagħmir tekniku għat-tisħin tal-ispazju, għat-tkessiħ tal-ispazju, għall-ventilazzjoni, għall-ilma sħun domestiku, għad-dawl integrat, għall-awtomatizzazzjoni u l-kontroll tal-bini, għall-ġenerazzjoni tal-elettriku fuq il-post, jew għal taħlita tagħhom, inklużi dawk is-sistemi li jużaw enerġija minn sorsi rinnovabbli, ta’ bini jew ta’ unità ta’ bini</t>
        </is>
      </c>
      <c r="BT165" s="2" t="inlineStr">
        <is>
          <t>technisch bouwsysteem</t>
        </is>
      </c>
      <c r="BU165" s="2" t="inlineStr">
        <is>
          <t>3</t>
        </is>
      </c>
      <c r="BV165" s="2" t="inlineStr">
        <is>
          <t/>
        </is>
      </c>
      <c r="BW165" t="inlineStr">
        <is>
          <t>"technische uitrusting voor ruimteverwarming, ruimtekoeling, ventilatie, warm water voor huishoudelijke doeleinden, ingebouwde verlichting, gebouwautomatisering en -controle, elektriciteitsopwekking ter plaatse, of een combinatie daarvan, met inbegrip van systemen die gebruikmaken van energie uit hernieuwbare bronnen, van een gebouw of gebouwunit"</t>
        </is>
      </c>
      <c r="BX165" s="2" t="inlineStr">
        <is>
          <t>system techniczny budynku</t>
        </is>
      </c>
      <c r="BY165" s="2" t="inlineStr">
        <is>
          <t>3</t>
        </is>
      </c>
      <c r="BZ165" s="2" t="inlineStr">
        <is>
          <t/>
        </is>
      </c>
      <c r="CA165" t="inlineStr">
        <is>
          <t>urządzenia techniczne do ogrzewania, chłodzenia, wentylacji, ciepłej wody, oświetlenia budynku lub modułów budynku, lub ich kombinację</t>
        </is>
      </c>
      <c r="CB165" t="inlineStr">
        <is>
          <t/>
        </is>
      </c>
      <c r="CC165" t="inlineStr">
        <is>
          <t/>
        </is>
      </c>
      <c r="CD165" t="inlineStr">
        <is>
          <t/>
        </is>
      </c>
      <c r="CE165" t="inlineStr">
        <is>
          <t/>
        </is>
      </c>
      <c r="CF165" t="inlineStr">
        <is>
          <t/>
        </is>
      </c>
      <c r="CG165" t="inlineStr">
        <is>
          <t/>
        </is>
      </c>
      <c r="CH165" t="inlineStr">
        <is>
          <t/>
        </is>
      </c>
      <c r="CI165" t="inlineStr">
        <is>
          <t/>
        </is>
      </c>
      <c r="CJ165" s="2" t="inlineStr">
        <is>
          <t>technický systém budovy</t>
        </is>
      </c>
      <c r="CK165" s="2" t="inlineStr">
        <is>
          <t>3</t>
        </is>
      </c>
      <c r="CL165" s="2" t="inlineStr">
        <is>
          <t/>
        </is>
      </c>
      <c r="CM165" t="inlineStr">
        <is>
          <t>technické zariadenia budovy alebo jednotky budovy na vykurovanie, chladenie, vetranie, prípravu teplej vody, osvetlenie alebo na ich kombináciu</t>
        </is>
      </c>
      <c r="CN165" s="2" t="inlineStr">
        <is>
          <t>tehnični stavbni sistem</t>
        </is>
      </c>
      <c r="CO165" s="2" t="inlineStr">
        <is>
          <t>3</t>
        </is>
      </c>
      <c r="CP165" s="2" t="inlineStr">
        <is>
          <t/>
        </is>
      </c>
      <c r="CQ165" t="inlineStr">
        <is>
          <t>tehnična oprema stavbe ali stavbna enota, ki omogoča ogrevanje in hlajenje prostorov, prezračevanje, sanitarno toplo vodo, vgrajeno razsvetljavo, avtomatizacijo in nadzor stavbe, proizvodnjo električne energije na kraju samem ali kombinacijo navedenega, vključno s tistimi sistemi, ki uporabljajo energijo iz obnovljivih virov</t>
        </is>
      </c>
      <c r="CR165" s="2" t="inlineStr">
        <is>
          <t>byggnadens installationssystem|
installationssystem</t>
        </is>
      </c>
      <c r="CS165" s="2" t="inlineStr">
        <is>
          <t>3|
3</t>
        </is>
      </c>
      <c r="CT165" s="2" t="inlineStr">
        <is>
          <t xml:space="preserve">|
</t>
        </is>
      </c>
      <c r="CU165" t="inlineStr">
        <is>
          <t>teknisk utrustning för en byggnads eller byggnadsenhets uppvärmning, kylning, ventilation, varmvatten, belysning eller för en kombination av dessa ändamål</t>
        </is>
      </c>
    </row>
    <row r="166">
      <c r="A166" s="1" t="str">
        <f>HYPERLINK("https://iate.europa.eu/entry/result/3626353/all", "3626353")</f>
        <v>3626353</v>
      </c>
      <c r="B166" t="inlineStr">
        <is>
          <t>ENERGY;INDUSTRY;SOCIAL QUESTIONS</t>
        </is>
      </c>
      <c r="C166" t="inlineStr">
        <is>
          <t>ENERGY|energy policy|energy policy|energy audit|energy consumption;INDUSTRY|building and public works|building industry|building;SOCIAL QUESTIONS|construction and town planning|construction policy</t>
        </is>
      </c>
      <c r="D166" t="inlineStr">
        <is>
          <t/>
        </is>
      </c>
      <c r="E166" t="inlineStr">
        <is>
          <t/>
        </is>
      </c>
      <c r="F166" t="inlineStr">
        <is>
          <t/>
        </is>
      </c>
      <c r="G166" t="inlineStr">
        <is>
          <t/>
        </is>
      </c>
      <c r="H166" t="inlineStr">
        <is>
          <t/>
        </is>
      </c>
      <c r="I166" t="inlineStr">
        <is>
          <t/>
        </is>
      </c>
      <c r="J166" t="inlineStr">
        <is>
          <t/>
        </is>
      </c>
      <c r="K166" t="inlineStr">
        <is>
          <t/>
        </is>
      </c>
      <c r="L166" t="inlineStr">
        <is>
          <t/>
        </is>
      </c>
      <c r="M166" t="inlineStr">
        <is>
          <t/>
        </is>
      </c>
      <c r="N166" t="inlineStr">
        <is>
          <t/>
        </is>
      </c>
      <c r="O166" t="inlineStr">
        <is>
          <t/>
        </is>
      </c>
      <c r="P166" t="inlineStr">
        <is>
          <t/>
        </is>
      </c>
      <c r="Q166" t="inlineStr">
        <is>
          <t/>
        </is>
      </c>
      <c r="R166" t="inlineStr">
        <is>
          <t/>
        </is>
      </c>
      <c r="S166" t="inlineStr">
        <is>
          <t/>
        </is>
      </c>
      <c r="T166" t="inlineStr">
        <is>
          <t/>
        </is>
      </c>
      <c r="U166" t="inlineStr">
        <is>
          <t/>
        </is>
      </c>
      <c r="V166" t="inlineStr">
        <is>
          <t/>
        </is>
      </c>
      <c r="W166" t="inlineStr">
        <is>
          <t/>
        </is>
      </c>
      <c r="X166" s="2" t="inlineStr">
        <is>
          <t>calculation interval</t>
        </is>
      </c>
      <c r="Y166" s="2" t="inlineStr">
        <is>
          <t>3</t>
        </is>
      </c>
      <c r="Z166" s="2" t="inlineStr">
        <is>
          <t/>
        </is>
      </c>
      <c r="AA166" t="inlineStr">
        <is>
          <t>discrete
time interval used for the calculation of the &lt;a href="https://iate.europa.eu/entry/result/2246179/en" target="_blank"&gt;energy performance&lt;/a&gt;</t>
        </is>
      </c>
      <c r="AB166" s="2" t="inlineStr">
        <is>
          <t>intervalo de cálculo</t>
        </is>
      </c>
      <c r="AC166" s="2" t="inlineStr">
        <is>
          <t>3</t>
        </is>
      </c>
      <c r="AD166" s="2" t="inlineStr">
        <is>
          <t/>
        </is>
      </c>
      <c r="AE166" t="inlineStr">
        <is>
          <t>Intervalo de tiempo discreto utilizado para calcular la &lt;a href="https://iate.europa.eu/entry/result/2246179/es" target="_blank"&gt;eficiencia energética&lt;/a&gt;.</t>
        </is>
      </c>
      <c r="AF166" t="inlineStr">
        <is>
          <t/>
        </is>
      </c>
      <c r="AG166" t="inlineStr">
        <is>
          <t/>
        </is>
      </c>
      <c r="AH166" t="inlineStr">
        <is>
          <t/>
        </is>
      </c>
      <c r="AI166" t="inlineStr">
        <is>
          <t/>
        </is>
      </c>
      <c r="AJ166" t="inlineStr">
        <is>
          <t/>
        </is>
      </c>
      <c r="AK166" t="inlineStr">
        <is>
          <t/>
        </is>
      </c>
      <c r="AL166" t="inlineStr">
        <is>
          <t/>
        </is>
      </c>
      <c r="AM166" t="inlineStr">
        <is>
          <t/>
        </is>
      </c>
      <c r="AN166" t="inlineStr">
        <is>
          <t/>
        </is>
      </c>
      <c r="AO166" t="inlineStr">
        <is>
          <t/>
        </is>
      </c>
      <c r="AP166" t="inlineStr">
        <is>
          <t/>
        </is>
      </c>
      <c r="AQ166" t="inlineStr">
        <is>
          <t/>
        </is>
      </c>
      <c r="AR166" t="inlineStr">
        <is>
          <t/>
        </is>
      </c>
      <c r="AS166" t="inlineStr">
        <is>
          <t/>
        </is>
      </c>
      <c r="AT166" t="inlineStr">
        <is>
          <t/>
        </is>
      </c>
      <c r="AU166" t="inlineStr">
        <is>
          <t/>
        </is>
      </c>
      <c r="AV166" s="2" t="inlineStr">
        <is>
          <t>interval za izračun</t>
        </is>
      </c>
      <c r="AW166" s="2" t="inlineStr">
        <is>
          <t>3</t>
        </is>
      </c>
      <c r="AX166" s="2" t="inlineStr">
        <is>
          <t/>
        </is>
      </c>
      <c r="AY166" t="inlineStr">
        <is>
          <t>izdvojeni vremenski interval koji se koristi za izračun energetskih svojstava</t>
        </is>
      </c>
      <c r="AZ166" t="inlineStr">
        <is>
          <t/>
        </is>
      </c>
      <c r="BA166" t="inlineStr">
        <is>
          <t/>
        </is>
      </c>
      <c r="BB166" t="inlineStr">
        <is>
          <t/>
        </is>
      </c>
      <c r="BC166" t="inlineStr">
        <is>
          <t/>
        </is>
      </c>
      <c r="BD166" t="inlineStr">
        <is>
          <t/>
        </is>
      </c>
      <c r="BE166" t="inlineStr">
        <is>
          <t/>
        </is>
      </c>
      <c r="BF166" t="inlineStr">
        <is>
          <t/>
        </is>
      </c>
      <c r="BG166" t="inlineStr">
        <is>
          <t/>
        </is>
      </c>
      <c r="BH166" s="2" t="inlineStr">
        <is>
          <t>skaičiavimo intervalas</t>
        </is>
      </c>
      <c r="BI166" s="2" t="inlineStr">
        <is>
          <t>3</t>
        </is>
      </c>
      <c r="BJ166" s="2" t="inlineStr">
        <is>
          <t/>
        </is>
      </c>
      <c r="BK166" t="inlineStr">
        <is>
          <t/>
        </is>
      </c>
      <c r="BL166" t="inlineStr">
        <is>
          <t/>
        </is>
      </c>
      <c r="BM166" t="inlineStr">
        <is>
          <t/>
        </is>
      </c>
      <c r="BN166" t="inlineStr">
        <is>
          <t/>
        </is>
      </c>
      <c r="BO166" t="inlineStr">
        <is>
          <t/>
        </is>
      </c>
      <c r="BP166" t="inlineStr">
        <is>
          <t/>
        </is>
      </c>
      <c r="BQ166" t="inlineStr">
        <is>
          <t/>
        </is>
      </c>
      <c r="BR166" t="inlineStr">
        <is>
          <t/>
        </is>
      </c>
      <c r="BS166" t="inlineStr">
        <is>
          <t/>
        </is>
      </c>
      <c r="BT166" t="inlineStr">
        <is>
          <t/>
        </is>
      </c>
      <c r="BU166" t="inlineStr">
        <is>
          <t/>
        </is>
      </c>
      <c r="BV166" t="inlineStr">
        <is>
          <t/>
        </is>
      </c>
      <c r="BW166" t="inlineStr">
        <is>
          <t/>
        </is>
      </c>
      <c r="BX166" s="2" t="inlineStr">
        <is>
          <t>przedział obliczeniowy</t>
        </is>
      </c>
      <c r="BY166" s="2" t="inlineStr">
        <is>
          <t>3</t>
        </is>
      </c>
      <c r="BZ166" s="2" t="inlineStr">
        <is>
          <t/>
        </is>
      </c>
      <c r="CA166" t="inlineStr">
        <is>
          <t>wyodrębniony przedział czasowy stosowany do obliczania charakterystyki energetycznej</t>
        </is>
      </c>
      <c r="CB166" t="inlineStr">
        <is>
          <t/>
        </is>
      </c>
      <c r="CC166" t="inlineStr">
        <is>
          <t/>
        </is>
      </c>
      <c r="CD166" t="inlineStr">
        <is>
          <t/>
        </is>
      </c>
      <c r="CE166" t="inlineStr">
        <is>
          <t/>
        </is>
      </c>
      <c r="CF166" t="inlineStr">
        <is>
          <t/>
        </is>
      </c>
      <c r="CG166" t="inlineStr">
        <is>
          <t/>
        </is>
      </c>
      <c r="CH166" t="inlineStr">
        <is>
          <t/>
        </is>
      </c>
      <c r="CI166" t="inlineStr">
        <is>
          <t/>
        </is>
      </c>
      <c r="CJ166" t="inlineStr">
        <is>
          <t/>
        </is>
      </c>
      <c r="CK166" t="inlineStr">
        <is>
          <t/>
        </is>
      </c>
      <c r="CL166" t="inlineStr">
        <is>
          <t/>
        </is>
      </c>
      <c r="CM166" t="inlineStr">
        <is>
          <t/>
        </is>
      </c>
      <c r="CN166" s="2" t="inlineStr">
        <is>
          <t>interval za izračun</t>
        </is>
      </c>
      <c r="CO166" s="2" t="inlineStr">
        <is>
          <t>3</t>
        </is>
      </c>
      <c r="CP166" s="2" t="inlineStr">
        <is>
          <t/>
        </is>
      </c>
      <c r="CQ166" t="inlineStr">
        <is>
          <t>diskretni časovni interval, ki se uporablja za izračun &lt;a href="https://iate.europa.eu/entry/result/2246179/sl" target="_blank"&gt;energijske učinkovitosti&lt;/a&gt;</t>
        </is>
      </c>
      <c r="CR166" s="2" t="inlineStr">
        <is>
          <t>beräkningsintervall</t>
        </is>
      </c>
      <c r="CS166" s="2" t="inlineStr">
        <is>
          <t>3</t>
        </is>
      </c>
      <c r="CT166" s="2" t="inlineStr">
        <is>
          <t/>
        </is>
      </c>
      <c r="CU166" t="inlineStr">
        <is>
          <t>det diskreta tidsintervall som används för beräkning av energiprestanda</t>
        </is>
      </c>
    </row>
    <row r="167">
      <c r="A167" s="1" t="str">
        <f>HYPERLINK("https://iate.europa.eu/entry/result/3626352/all", "3626352")</f>
        <v>3626352</v>
      </c>
      <c r="B167" t="inlineStr">
        <is>
          <t>ENERGY;INDUSTRY;SOCIAL QUESTIONS</t>
        </is>
      </c>
      <c r="C167" t="inlineStr">
        <is>
          <t>ENERGY|energy policy|energy policy|energy audit|energy consumption;INDUSTRY|building and public works|building industry|building;SOCIAL QUESTIONS|construction and town planning|construction policy</t>
        </is>
      </c>
      <c r="D167" t="inlineStr">
        <is>
          <t/>
        </is>
      </c>
      <c r="E167" t="inlineStr">
        <is>
          <t/>
        </is>
      </c>
      <c r="F167" t="inlineStr">
        <is>
          <t/>
        </is>
      </c>
      <c r="G167" t="inlineStr">
        <is>
          <t/>
        </is>
      </c>
      <c r="H167" t="inlineStr">
        <is>
          <t/>
        </is>
      </c>
      <c r="I167" t="inlineStr">
        <is>
          <t/>
        </is>
      </c>
      <c r="J167" t="inlineStr">
        <is>
          <t/>
        </is>
      </c>
      <c r="K167" t="inlineStr">
        <is>
          <t/>
        </is>
      </c>
      <c r="L167" t="inlineStr">
        <is>
          <t/>
        </is>
      </c>
      <c r="M167" t="inlineStr">
        <is>
          <t/>
        </is>
      </c>
      <c r="N167" t="inlineStr">
        <is>
          <t/>
        </is>
      </c>
      <c r="O167" t="inlineStr">
        <is>
          <t/>
        </is>
      </c>
      <c r="P167" t="inlineStr">
        <is>
          <t/>
        </is>
      </c>
      <c r="Q167" t="inlineStr">
        <is>
          <t/>
        </is>
      </c>
      <c r="R167" t="inlineStr">
        <is>
          <t/>
        </is>
      </c>
      <c r="S167" t="inlineStr">
        <is>
          <t/>
        </is>
      </c>
      <c r="T167" t="inlineStr">
        <is>
          <t/>
        </is>
      </c>
      <c r="U167" t="inlineStr">
        <is>
          <t/>
        </is>
      </c>
      <c r="V167" t="inlineStr">
        <is>
          <t/>
        </is>
      </c>
      <c r="W167" t="inlineStr">
        <is>
          <t/>
        </is>
      </c>
      <c r="X167" s="2" t="inlineStr">
        <is>
          <t>other on-site uses</t>
        </is>
      </c>
      <c r="Y167" s="2" t="inlineStr">
        <is>
          <t>3</t>
        </is>
      </c>
      <c r="Z167" s="2" t="inlineStr">
        <is>
          <t/>
        </is>
      </c>
      <c r="AA167" t="inlineStr">
        <is>
          <t>energy
used &lt;a href="https://iate.europa.eu/entry/result/3626351/en" target="_blank"&gt;on-site&lt;/a&gt; for uses other than &lt;a href="https://iate.europa.eu/entry/result/3626347/en" target="_blank"&gt;EPB services&lt;/a&gt;, and may include appliances,
&lt;a href="https://iate.europa.eu/entry/result/3626370/en" target="_blank"&gt;miscellaneous and ancillary loads&lt;/a&gt; or electro-mobility &lt;a href="https://iate.europa.eu/entry/result/3548582/en" target="_blank"&gt;charging points&lt;/a&gt;</t>
        </is>
      </c>
      <c r="AB167" s="2" t="inlineStr">
        <is>
          <t>otros usos &lt;i&gt;in situ&lt;/i&gt;</t>
        </is>
      </c>
      <c r="AC167" s="2" t="inlineStr">
        <is>
          <t>3</t>
        </is>
      </c>
      <c r="AD167" s="2" t="inlineStr">
        <is>
          <t/>
        </is>
      </c>
      <c r="AE167" t="inlineStr">
        <is>
          <t>Energía utilizada &lt;a href="https://iate.europa.eu/entry/result/3626351/es" target="_blank"&gt;&lt;i&gt;in situ&lt;/i&gt;&lt;/a&gt; para usos distintos de
los &lt;a href="https://iate.europa.eu/entry/result/3626347/es" target="_blank"&gt;servicios de eficiencia energética de los edificios&lt;/a&gt;, como pueden ser
aparatos, &lt;a href="https://iate.europa.eu/entry/result/3626370/es" target="_blank"&gt;cargas diversas y cargas auxiliares&lt;/a&gt; o &lt;a href="https://iate.europa.eu/entry/result/3548582/es" target="_blank"&gt;puntos de recarga&lt;/a&gt; de
electromovilidad.</t>
        </is>
      </c>
      <c r="AF167" t="inlineStr">
        <is>
          <t/>
        </is>
      </c>
      <c r="AG167" t="inlineStr">
        <is>
          <t/>
        </is>
      </c>
      <c r="AH167" t="inlineStr">
        <is>
          <t/>
        </is>
      </c>
      <c r="AI167" t="inlineStr">
        <is>
          <t/>
        </is>
      </c>
      <c r="AJ167" t="inlineStr">
        <is>
          <t/>
        </is>
      </c>
      <c r="AK167" t="inlineStr">
        <is>
          <t/>
        </is>
      </c>
      <c r="AL167" t="inlineStr">
        <is>
          <t/>
        </is>
      </c>
      <c r="AM167" t="inlineStr">
        <is>
          <t/>
        </is>
      </c>
      <c r="AN167" t="inlineStr">
        <is>
          <t/>
        </is>
      </c>
      <c r="AO167" t="inlineStr">
        <is>
          <t/>
        </is>
      </c>
      <c r="AP167" t="inlineStr">
        <is>
          <t/>
        </is>
      </c>
      <c r="AQ167" t="inlineStr">
        <is>
          <t/>
        </is>
      </c>
      <c r="AR167" t="inlineStr">
        <is>
          <t/>
        </is>
      </c>
      <c r="AS167" t="inlineStr">
        <is>
          <t/>
        </is>
      </c>
      <c r="AT167" t="inlineStr">
        <is>
          <t/>
        </is>
      </c>
      <c r="AU167" t="inlineStr">
        <is>
          <t/>
        </is>
      </c>
      <c r="AV167" s="2" t="inlineStr">
        <is>
          <t>druge upotrebe u krugu zgrade</t>
        </is>
      </c>
      <c r="AW167" s="2" t="inlineStr">
        <is>
          <t>3</t>
        </is>
      </c>
      <c r="AX167" s="2" t="inlineStr">
        <is>
          <t/>
        </is>
      </c>
      <c r="AY167" t="inlineStr">
        <is>
          <t>energija koja se koristi &lt;a href="https://iate.europa.eu/entry/result/3626351/hr" target="_blank"&gt;u krugu zgrade&lt;/a&gt; za namjene osim &lt;a href="https://iate.europa.eu/entry/result/3626347/hr" target="_blank"&gt;usluga povezanih s energetskim svojstvima zgrada&lt;/a&gt;, što može uključivati uređaje, razne ili pomoćne namjene ili mjesta za punjenje za elektromobilnost</t>
        </is>
      </c>
      <c r="AZ167" t="inlineStr">
        <is>
          <t/>
        </is>
      </c>
      <c r="BA167" t="inlineStr">
        <is>
          <t/>
        </is>
      </c>
      <c r="BB167" t="inlineStr">
        <is>
          <t/>
        </is>
      </c>
      <c r="BC167" t="inlineStr">
        <is>
          <t/>
        </is>
      </c>
      <c r="BD167" t="inlineStr">
        <is>
          <t/>
        </is>
      </c>
      <c r="BE167" t="inlineStr">
        <is>
          <t/>
        </is>
      </c>
      <c r="BF167" t="inlineStr">
        <is>
          <t/>
        </is>
      </c>
      <c r="BG167" t="inlineStr">
        <is>
          <t/>
        </is>
      </c>
      <c r="BH167" s="2" t="inlineStr">
        <is>
          <t>naudojama vietoje kitoms reikmėms</t>
        </is>
      </c>
      <c r="BI167" s="2" t="inlineStr">
        <is>
          <t>3</t>
        </is>
      </c>
      <c r="BJ167" s="2" t="inlineStr">
        <is>
          <t/>
        </is>
      </c>
      <c r="BK167" t="inlineStr">
        <is>
          <t>naudojama vietoje ne energinį naudingumą veikiančioms paslaugomis, o kitoms reikmėms, kaip antai prietaisams, įvairioms papildomoms ir šalutinėms apkrovoms arba elektromobilumo priemonių įkrovimo prieigoms</t>
        </is>
      </c>
      <c r="BL167" t="inlineStr">
        <is>
          <t/>
        </is>
      </c>
      <c r="BM167" t="inlineStr">
        <is>
          <t/>
        </is>
      </c>
      <c r="BN167" t="inlineStr">
        <is>
          <t/>
        </is>
      </c>
      <c r="BO167" t="inlineStr">
        <is>
          <t/>
        </is>
      </c>
      <c r="BP167" t="inlineStr">
        <is>
          <t/>
        </is>
      </c>
      <c r="BQ167" t="inlineStr">
        <is>
          <t/>
        </is>
      </c>
      <c r="BR167" t="inlineStr">
        <is>
          <t/>
        </is>
      </c>
      <c r="BS167" t="inlineStr">
        <is>
          <t/>
        </is>
      </c>
      <c r="BT167" t="inlineStr">
        <is>
          <t/>
        </is>
      </c>
      <c r="BU167" t="inlineStr">
        <is>
          <t/>
        </is>
      </c>
      <c r="BV167" t="inlineStr">
        <is>
          <t/>
        </is>
      </c>
      <c r="BW167" t="inlineStr">
        <is>
          <t/>
        </is>
      </c>
      <c r="BX167" s="2" t="inlineStr">
        <is>
          <t>inne zastosowania na miejscu</t>
        </is>
      </c>
      <c r="BY167" s="2" t="inlineStr">
        <is>
          <t>3</t>
        </is>
      </c>
      <c r="BZ167" s="2" t="inlineStr">
        <is>
          <t/>
        </is>
      </c>
      <c r="CA167" t="inlineStr">
        <is>
          <t>energia zużyta na miejscu do zastosowań innych niż usługi związane z charakterystyką energetyczną budynków i mogą obejmować urządzenia, obciążenia różne i pomocnicze lub punkty ładowania na potrzeby elektromobilności</t>
        </is>
      </c>
      <c r="CB167" t="inlineStr">
        <is>
          <t/>
        </is>
      </c>
      <c r="CC167" t="inlineStr">
        <is>
          <t/>
        </is>
      </c>
      <c r="CD167" t="inlineStr">
        <is>
          <t/>
        </is>
      </c>
      <c r="CE167" t="inlineStr">
        <is>
          <t/>
        </is>
      </c>
      <c r="CF167" t="inlineStr">
        <is>
          <t/>
        </is>
      </c>
      <c r="CG167" t="inlineStr">
        <is>
          <t/>
        </is>
      </c>
      <c r="CH167" t="inlineStr">
        <is>
          <t/>
        </is>
      </c>
      <c r="CI167" t="inlineStr">
        <is>
          <t/>
        </is>
      </c>
      <c r="CJ167" t="inlineStr">
        <is>
          <t/>
        </is>
      </c>
      <c r="CK167" t="inlineStr">
        <is>
          <t/>
        </is>
      </c>
      <c r="CL167" t="inlineStr">
        <is>
          <t/>
        </is>
      </c>
      <c r="CM167" t="inlineStr">
        <is>
          <t/>
        </is>
      </c>
      <c r="CN167" s="2" t="inlineStr">
        <is>
          <t>druge rabe na kraju samem</t>
        </is>
      </c>
      <c r="CO167" s="2" t="inlineStr">
        <is>
          <t>3</t>
        </is>
      </c>
      <c r="CP167" s="2" t="inlineStr">
        <is>
          <t/>
        </is>
      </c>
      <c r="CQ167" t="inlineStr">
        <is>
          <t>energija, ki se rabi &lt;a href="https://iate.europa.eu/entry/result/3626351/sl" target="_blank"&gt;na kraju samem&lt;/a&gt; za druge namene kot za &lt;a href="https://iate.europa.eu/entry/result/3626347/sl" target="_blank"&gt;storitve energijske učinkovitosti stavb&lt;/a&gt; in lahko vključuje naprave, &lt;a href="https://iate.europa.eu/entry/result/3626370/sl" target="_blank"&gt;razne in pomožne porabnike&lt;/a&gt; ali &lt;a href="https://iate.europa.eu/entry/result/3548582/sl" target="_blank"&gt;polnilna mesta&lt;/a&gt; za elektromobilnost</t>
        </is>
      </c>
      <c r="CR167" s="2" t="inlineStr">
        <is>
          <t>annan användning på plats</t>
        </is>
      </c>
      <c r="CS167" s="2" t="inlineStr">
        <is>
          <t>3</t>
        </is>
      </c>
      <c r="CT167" s="2" t="inlineStr">
        <is>
          <t/>
        </is>
      </c>
      <c r="CU167" t="inlineStr">
        <is>
          <t>energi som används på plats för andra ändamål än EPB-tjänster, och som kan omfatta apparater, diverse och stödjande laster eller laddningspunkter för elektromobilite</t>
        </is>
      </c>
    </row>
    <row r="168">
      <c r="A168" s="1" t="str">
        <f>HYPERLINK("https://iate.europa.eu/entry/result/3626351/all", "3626351")</f>
        <v>3626351</v>
      </c>
      <c r="B168" t="inlineStr">
        <is>
          <t>ENERGY;INDUSTRY;SOCIAL QUESTIONS</t>
        </is>
      </c>
      <c r="C168" t="inlineStr">
        <is>
          <t>ENERGY|energy policy|energy policy|energy audit|energy consumption;INDUSTRY|building and public works|building industry|building;SOCIAL QUESTIONS|construction and town planning|construction policy</t>
        </is>
      </c>
      <c r="D168" t="inlineStr">
        <is>
          <t/>
        </is>
      </c>
      <c r="E168" t="inlineStr">
        <is>
          <t/>
        </is>
      </c>
      <c r="F168" t="inlineStr">
        <is>
          <t/>
        </is>
      </c>
      <c r="G168" t="inlineStr">
        <is>
          <t/>
        </is>
      </c>
      <c r="H168" t="inlineStr">
        <is>
          <t/>
        </is>
      </c>
      <c r="I168" t="inlineStr">
        <is>
          <t/>
        </is>
      </c>
      <c r="J168" t="inlineStr">
        <is>
          <t/>
        </is>
      </c>
      <c r="K168" t="inlineStr">
        <is>
          <t/>
        </is>
      </c>
      <c r="L168" t="inlineStr">
        <is>
          <t/>
        </is>
      </c>
      <c r="M168" t="inlineStr">
        <is>
          <t/>
        </is>
      </c>
      <c r="N168" t="inlineStr">
        <is>
          <t/>
        </is>
      </c>
      <c r="O168" t="inlineStr">
        <is>
          <t/>
        </is>
      </c>
      <c r="P168" t="inlineStr">
        <is>
          <t/>
        </is>
      </c>
      <c r="Q168" t="inlineStr">
        <is>
          <t/>
        </is>
      </c>
      <c r="R168" t="inlineStr">
        <is>
          <t/>
        </is>
      </c>
      <c r="S168" t="inlineStr">
        <is>
          <t/>
        </is>
      </c>
      <c r="T168" t="inlineStr">
        <is>
          <t/>
        </is>
      </c>
      <c r="U168" t="inlineStr">
        <is>
          <t/>
        </is>
      </c>
      <c r="V168" t="inlineStr">
        <is>
          <t/>
        </is>
      </c>
      <c r="W168" t="inlineStr">
        <is>
          <t/>
        </is>
      </c>
      <c r="X168" s="2" t="inlineStr">
        <is>
          <t>on-site</t>
        </is>
      </c>
      <c r="Y168" s="2" t="inlineStr">
        <is>
          <t>3</t>
        </is>
      </c>
      <c r="Z168" s="2" t="inlineStr">
        <is>
          <t/>
        </is>
      </c>
      <c r="AA168" t="inlineStr">
        <is>
          <t>premises
and land on which a building is located and the building itself</t>
        </is>
      </c>
      <c r="AB168" s="2" t="inlineStr">
        <is>
          <t>&lt;i&gt;in situ&lt;/i&gt;</t>
        </is>
      </c>
      <c r="AC168" s="2" t="inlineStr">
        <is>
          <t>3</t>
        </is>
      </c>
      <c r="AD168" s="2" t="inlineStr">
        <is>
          <t/>
        </is>
      </c>
      <c r="AE168" t="inlineStr">
        <is>
          <t>Los locales y el terreno en los que está situado el edificio, así como el
propio edificio.</t>
        </is>
      </c>
      <c r="AF168" t="inlineStr">
        <is>
          <t/>
        </is>
      </c>
      <c r="AG168" t="inlineStr">
        <is>
          <t/>
        </is>
      </c>
      <c r="AH168" t="inlineStr">
        <is>
          <t/>
        </is>
      </c>
      <c r="AI168" t="inlineStr">
        <is>
          <t/>
        </is>
      </c>
      <c r="AJ168" t="inlineStr">
        <is>
          <t/>
        </is>
      </c>
      <c r="AK168" t="inlineStr">
        <is>
          <t/>
        </is>
      </c>
      <c r="AL168" t="inlineStr">
        <is>
          <t/>
        </is>
      </c>
      <c r="AM168" t="inlineStr">
        <is>
          <t/>
        </is>
      </c>
      <c r="AN168" t="inlineStr">
        <is>
          <t/>
        </is>
      </c>
      <c r="AO168" t="inlineStr">
        <is>
          <t/>
        </is>
      </c>
      <c r="AP168" t="inlineStr">
        <is>
          <t/>
        </is>
      </c>
      <c r="AQ168" t="inlineStr">
        <is>
          <t/>
        </is>
      </c>
      <c r="AR168" t="inlineStr">
        <is>
          <t/>
        </is>
      </c>
      <c r="AS168" t="inlineStr">
        <is>
          <t/>
        </is>
      </c>
      <c r="AT168" t="inlineStr">
        <is>
          <t/>
        </is>
      </c>
      <c r="AU168" t="inlineStr">
        <is>
          <t/>
        </is>
      </c>
      <c r="AV168" s="2" t="inlineStr">
        <is>
          <t>u krugu zgrade</t>
        </is>
      </c>
      <c r="AW168" s="2" t="inlineStr">
        <is>
          <t>3</t>
        </is>
      </c>
      <c r="AX168" s="2" t="inlineStr">
        <is>
          <t/>
        </is>
      </c>
      <c r="AY168" t="inlineStr">
        <is>
          <t>u prostoru i na zemljištu na kojem se zgrada nalazi i u samoj zgradi</t>
        </is>
      </c>
      <c r="AZ168" t="inlineStr">
        <is>
          <t/>
        </is>
      </c>
      <c r="BA168" t="inlineStr">
        <is>
          <t/>
        </is>
      </c>
      <c r="BB168" t="inlineStr">
        <is>
          <t/>
        </is>
      </c>
      <c r="BC168" t="inlineStr">
        <is>
          <t/>
        </is>
      </c>
      <c r="BD168" t="inlineStr">
        <is>
          <t/>
        </is>
      </c>
      <c r="BE168" t="inlineStr">
        <is>
          <t/>
        </is>
      </c>
      <c r="BF168" t="inlineStr">
        <is>
          <t/>
        </is>
      </c>
      <c r="BG168" t="inlineStr">
        <is>
          <t/>
        </is>
      </c>
      <c r="BH168" s="2" t="inlineStr">
        <is>
          <t>vietoje</t>
        </is>
      </c>
      <c r="BI168" s="2" t="inlineStr">
        <is>
          <t>3</t>
        </is>
      </c>
      <c r="BJ168" s="2" t="inlineStr">
        <is>
          <t/>
        </is>
      </c>
      <c r="BK168" t="inlineStr">
        <is>
          <t/>
        </is>
      </c>
      <c r="BL168" t="inlineStr">
        <is>
          <t/>
        </is>
      </c>
      <c r="BM168" t="inlineStr">
        <is>
          <t/>
        </is>
      </c>
      <c r="BN168" t="inlineStr">
        <is>
          <t/>
        </is>
      </c>
      <c r="BO168" t="inlineStr">
        <is>
          <t/>
        </is>
      </c>
      <c r="BP168" t="inlineStr">
        <is>
          <t/>
        </is>
      </c>
      <c r="BQ168" t="inlineStr">
        <is>
          <t/>
        </is>
      </c>
      <c r="BR168" t="inlineStr">
        <is>
          <t/>
        </is>
      </c>
      <c r="BS168" t="inlineStr">
        <is>
          <t/>
        </is>
      </c>
      <c r="BT168" t="inlineStr">
        <is>
          <t/>
        </is>
      </c>
      <c r="BU168" t="inlineStr">
        <is>
          <t/>
        </is>
      </c>
      <c r="BV168" t="inlineStr">
        <is>
          <t/>
        </is>
      </c>
      <c r="BW168" t="inlineStr">
        <is>
          <t/>
        </is>
      </c>
      <c r="BX168" s="2" t="inlineStr">
        <is>
          <t>na miejscu</t>
        </is>
      </c>
      <c r="BY168" s="2" t="inlineStr">
        <is>
          <t>3</t>
        </is>
      </c>
      <c r="BZ168" s="2" t="inlineStr">
        <is>
          <t/>
        </is>
      </c>
      <c r="CA168" t="inlineStr">
        <is>
          <t>działka, na której znajduje się budynek, oraz sam budynek</t>
        </is>
      </c>
      <c r="CB168" t="inlineStr">
        <is>
          <t/>
        </is>
      </c>
      <c r="CC168" t="inlineStr">
        <is>
          <t/>
        </is>
      </c>
      <c r="CD168" t="inlineStr">
        <is>
          <t/>
        </is>
      </c>
      <c r="CE168" t="inlineStr">
        <is>
          <t/>
        </is>
      </c>
      <c r="CF168" t="inlineStr">
        <is>
          <t/>
        </is>
      </c>
      <c r="CG168" t="inlineStr">
        <is>
          <t/>
        </is>
      </c>
      <c r="CH168" t="inlineStr">
        <is>
          <t/>
        </is>
      </c>
      <c r="CI168" t="inlineStr">
        <is>
          <t/>
        </is>
      </c>
      <c r="CJ168" t="inlineStr">
        <is>
          <t/>
        </is>
      </c>
      <c r="CK168" t="inlineStr">
        <is>
          <t/>
        </is>
      </c>
      <c r="CL168" t="inlineStr">
        <is>
          <t/>
        </is>
      </c>
      <c r="CM168" t="inlineStr">
        <is>
          <t/>
        </is>
      </c>
      <c r="CN168" s="2" t="inlineStr">
        <is>
          <t>na kraju samem</t>
        </is>
      </c>
      <c r="CO168" s="2" t="inlineStr">
        <is>
          <t>3</t>
        </is>
      </c>
      <c r="CP168" s="2" t="inlineStr">
        <is>
          <t/>
        </is>
      </c>
      <c r="CQ168" t="inlineStr">
        <is>
          <t>prostori in zemljišče, na katerem stoji stavba, in stavbo samo</t>
        </is>
      </c>
      <c r="CR168" s="2" t="inlineStr">
        <is>
          <t>på plats</t>
        </is>
      </c>
      <c r="CS168" s="2" t="inlineStr">
        <is>
          <t>3</t>
        </is>
      </c>
      <c r="CT168" s="2" t="inlineStr">
        <is>
          <t/>
        </is>
      </c>
      <c r="CU168" t="inlineStr">
        <is>
          <t>den fastighet och den mark där byggnaden är belägen, samt själva byggnaden</t>
        </is>
      </c>
    </row>
    <row r="169">
      <c r="A169" s="1" t="str">
        <f>HYPERLINK("https://iate.europa.eu/entry/result/3626350/all", "3626350")</f>
        <v>3626350</v>
      </c>
      <c r="B169" t="inlineStr">
        <is>
          <t>ENERGY;INDUSTRY;SOCIAL QUESTIONS</t>
        </is>
      </c>
      <c r="C169" t="inlineStr">
        <is>
          <t>ENERGY|energy policy|energy policy|energy audit|energy consumption;INDUSTRY|building and public works|building industry|building;SOCIAL QUESTIONS|construction and town planning|construction policy</t>
        </is>
      </c>
      <c r="D169" t="inlineStr">
        <is>
          <t/>
        </is>
      </c>
      <c r="E169" t="inlineStr">
        <is>
          <t/>
        </is>
      </c>
      <c r="F169" t="inlineStr">
        <is>
          <t/>
        </is>
      </c>
      <c r="G169" t="inlineStr">
        <is>
          <t/>
        </is>
      </c>
      <c r="H169" t="inlineStr">
        <is>
          <t/>
        </is>
      </c>
      <c r="I169" t="inlineStr">
        <is>
          <t/>
        </is>
      </c>
      <c r="J169" t="inlineStr">
        <is>
          <t/>
        </is>
      </c>
      <c r="K169" t="inlineStr">
        <is>
          <t/>
        </is>
      </c>
      <c r="L169" t="inlineStr">
        <is>
          <t/>
        </is>
      </c>
      <c r="M169" t="inlineStr">
        <is>
          <t/>
        </is>
      </c>
      <c r="N169" t="inlineStr">
        <is>
          <t/>
        </is>
      </c>
      <c r="O169" t="inlineStr">
        <is>
          <t/>
        </is>
      </c>
      <c r="P169" t="inlineStr">
        <is>
          <t/>
        </is>
      </c>
      <c r="Q169" t="inlineStr">
        <is>
          <t/>
        </is>
      </c>
      <c r="R169" t="inlineStr">
        <is>
          <t/>
        </is>
      </c>
      <c r="S169" t="inlineStr">
        <is>
          <t/>
        </is>
      </c>
      <c r="T169" s="2" t="inlineStr">
        <is>
          <t>ιδίας χρήσης</t>
        </is>
      </c>
      <c r="U169" s="2" t="inlineStr">
        <is>
          <t>3</t>
        </is>
      </c>
      <c r="V169" s="2" t="inlineStr">
        <is>
          <t/>
        </is>
      </c>
      <c r="W169" t="inlineStr">
        <is>
          <t>μέρος της ανανεώσιμης ενέργειας που παράγεται επιτόπου ή σε κοντινή απόσταση το οποίο χρησιμοποιείται από επιτόπια τεχνικά συστήματα για υπηρεσίες ενεργειακής απόδοσης κτιρίων</t>
        </is>
      </c>
      <c r="X169" s="2" t="inlineStr">
        <is>
          <t>self-used</t>
        </is>
      </c>
      <c r="Y169" s="2" t="inlineStr">
        <is>
          <t>3</t>
        </is>
      </c>
      <c r="Z169" s="2" t="inlineStr">
        <is>
          <t/>
        </is>
      </c>
      <c r="AA169" t="inlineStr">
        <is>
          <t>part
of &lt;a href="https://iate.europa.eu/entry/result/3626351/en" target="_blank"&gt;on-site&lt;/a&gt; or &lt;a href="https://iate.europa.eu/entry/result/3626346/en" target="_blank"&gt;nearby produced renewable energy&lt;/a&gt; used by on-site technical
systems for &lt;a href="https://iate.europa.eu/entry/result/3626347/en" target="_blank"&gt;EPB services&lt;/a&gt;</t>
        </is>
      </c>
      <c r="AB169" s="2" t="inlineStr">
        <is>
          <t>uso propio</t>
        </is>
      </c>
      <c r="AC169" s="2" t="inlineStr">
        <is>
          <t>3</t>
        </is>
      </c>
      <c r="AD169" s="2" t="inlineStr">
        <is>
          <t/>
        </is>
      </c>
      <c r="AE169" t="inlineStr">
        <is>
          <t>Parte de la energía renovable producida&lt;a href="https://iate.europa.eu/entry/result/3626351/es" target="_blank"&gt; &lt;i&gt;in situ&lt;/i&gt;&lt;/a&gt; o en las
proximidades utilizada por instalaciones técnicas &lt;i&gt;in situ&lt;/i&gt; para &lt;a href="https://iate.europa.eu/entry/result/3626347/es" target="_blank"&gt;servicios de eficiencia energética de los edificios&lt;/a&gt;.</t>
        </is>
      </c>
      <c r="AF169" t="inlineStr">
        <is>
          <t/>
        </is>
      </c>
      <c r="AG169" t="inlineStr">
        <is>
          <t/>
        </is>
      </c>
      <c r="AH169" t="inlineStr">
        <is>
          <t/>
        </is>
      </c>
      <c r="AI169" t="inlineStr">
        <is>
          <t/>
        </is>
      </c>
      <c r="AJ169" t="inlineStr">
        <is>
          <t/>
        </is>
      </c>
      <c r="AK169" t="inlineStr">
        <is>
          <t/>
        </is>
      </c>
      <c r="AL169" t="inlineStr">
        <is>
          <t/>
        </is>
      </c>
      <c r="AM169" t="inlineStr">
        <is>
          <t/>
        </is>
      </c>
      <c r="AN169" t="inlineStr">
        <is>
          <t/>
        </is>
      </c>
      <c r="AO169" t="inlineStr">
        <is>
          <t/>
        </is>
      </c>
      <c r="AP169" t="inlineStr">
        <is>
          <t/>
        </is>
      </c>
      <c r="AQ169" t="inlineStr">
        <is>
          <t/>
        </is>
      </c>
      <c r="AR169" t="inlineStr">
        <is>
          <t/>
        </is>
      </c>
      <c r="AS169" t="inlineStr">
        <is>
          <t/>
        </is>
      </c>
      <c r="AT169" t="inlineStr">
        <is>
          <t/>
        </is>
      </c>
      <c r="AU169" t="inlineStr">
        <is>
          <t/>
        </is>
      </c>
      <c r="AV169" s="2" t="inlineStr">
        <is>
          <t>vlastita upotreba</t>
        </is>
      </c>
      <c r="AW169" s="2" t="inlineStr">
        <is>
          <t>3</t>
        </is>
      </c>
      <c r="AX169" s="2" t="inlineStr">
        <is>
          <t/>
        </is>
      </c>
      <c r="AY169" t="inlineStr">
        <is>
          <t>dio energije iz obnovljivih izvora proizvedene u krugu zgrade ili u blizini koji se koristi u tehničkim sustavima u krugu zgrade za usluge povezane s energetskim svojstvima zgrada</t>
        </is>
      </c>
      <c r="AZ169" t="inlineStr">
        <is>
          <t/>
        </is>
      </c>
      <c r="BA169" t="inlineStr">
        <is>
          <t/>
        </is>
      </c>
      <c r="BB169" t="inlineStr">
        <is>
          <t/>
        </is>
      </c>
      <c r="BC169" t="inlineStr">
        <is>
          <t/>
        </is>
      </c>
      <c r="BD169" t="inlineStr">
        <is>
          <t/>
        </is>
      </c>
      <c r="BE169" t="inlineStr">
        <is>
          <t/>
        </is>
      </c>
      <c r="BF169" t="inlineStr">
        <is>
          <t/>
        </is>
      </c>
      <c r="BG169" t="inlineStr">
        <is>
          <t/>
        </is>
      </c>
      <c r="BH169" s="2" t="inlineStr">
        <is>
          <t>naudojama savoms reikmėms</t>
        </is>
      </c>
      <c r="BI169" s="2" t="inlineStr">
        <is>
          <t>3</t>
        </is>
      </c>
      <c r="BJ169" s="2" t="inlineStr">
        <is>
          <t/>
        </is>
      </c>
      <c r="BK169" t="inlineStr">
        <is>
          <t>naudojama vietoje esančiose techninėse sistemose pastatų energinį naudingumą veikiančioms paslaugoms teikti</t>
        </is>
      </c>
      <c r="BL169" t="inlineStr">
        <is>
          <t/>
        </is>
      </c>
      <c r="BM169" t="inlineStr">
        <is>
          <t/>
        </is>
      </c>
      <c r="BN169" t="inlineStr">
        <is>
          <t/>
        </is>
      </c>
      <c r="BO169" t="inlineStr">
        <is>
          <t/>
        </is>
      </c>
      <c r="BP169" s="2" t="inlineStr">
        <is>
          <t>użu proprju</t>
        </is>
      </c>
      <c r="BQ169" s="2" t="inlineStr">
        <is>
          <t>3</t>
        </is>
      </c>
      <c r="BR169" s="2" t="inlineStr">
        <is>
          <t/>
        </is>
      </c>
      <c r="BS169" t="inlineStr">
        <is>
          <t>parti mill-enerġija rinnovabbli prodotta fuq il-post jew fil-qrib użata minn sistemi tekniċi fuq il-post għal servizzi EPB</t>
        </is>
      </c>
      <c r="BT169" t="inlineStr">
        <is>
          <t/>
        </is>
      </c>
      <c r="BU169" t="inlineStr">
        <is>
          <t/>
        </is>
      </c>
      <c r="BV169" t="inlineStr">
        <is>
          <t/>
        </is>
      </c>
      <c r="BW169" t="inlineStr">
        <is>
          <t/>
        </is>
      </c>
      <c r="BX169" s="2" t="inlineStr">
        <is>
          <t>użyta na potrzeby własne</t>
        </is>
      </c>
      <c r="BY169" s="2" t="inlineStr">
        <is>
          <t>3</t>
        </is>
      </c>
      <c r="BZ169" s="2" t="inlineStr">
        <is>
          <t/>
        </is>
      </c>
      <c r="CA169" t="inlineStr">
        <is>
          <t>część energii ze źródeł odnawialnych wytworzonej na miejscu lub w pobliżu, wykorzystywaną przez systemy techniczne na miejscu na potrzeby usług związanych z charakterystyką energetyczną budynków</t>
        </is>
      </c>
      <c r="CB169" t="inlineStr">
        <is>
          <t/>
        </is>
      </c>
      <c r="CC169" t="inlineStr">
        <is>
          <t/>
        </is>
      </c>
      <c r="CD169" t="inlineStr">
        <is>
          <t/>
        </is>
      </c>
      <c r="CE169" t="inlineStr">
        <is>
          <t/>
        </is>
      </c>
      <c r="CF169" t="inlineStr">
        <is>
          <t/>
        </is>
      </c>
      <c r="CG169" t="inlineStr">
        <is>
          <t/>
        </is>
      </c>
      <c r="CH169" t="inlineStr">
        <is>
          <t/>
        </is>
      </c>
      <c r="CI169" t="inlineStr">
        <is>
          <t/>
        </is>
      </c>
      <c r="CJ169" t="inlineStr">
        <is>
          <t/>
        </is>
      </c>
      <c r="CK169" t="inlineStr">
        <is>
          <t/>
        </is>
      </c>
      <c r="CL169" t="inlineStr">
        <is>
          <t/>
        </is>
      </c>
      <c r="CM169" t="inlineStr">
        <is>
          <t/>
        </is>
      </c>
      <c r="CN169" s="2" t="inlineStr">
        <is>
          <t>lastna raba</t>
        </is>
      </c>
      <c r="CO169" s="2" t="inlineStr">
        <is>
          <t>3</t>
        </is>
      </c>
      <c r="CP169" s="2" t="inlineStr">
        <is>
          <t/>
        </is>
      </c>
      <c r="CQ169" t="inlineStr">
        <is>
          <t>del &lt;a href="https://iate.europa.eu/entry/result/3626346/sl" target="_blank"&gt;energije iz obnovljivih virov&lt;/a&gt;, &lt;a href="https://iate.europa.eu/entry/result/3626346/sl" target="_blank"&gt;proizvedene&lt;/a&gt; &lt;a href="https://iate.europa.eu/entry/result/3626351/sl" target="_blank"&gt;na kraju samem&lt;/a&gt; ali &lt;a href="https://iate.europa.eu/entry/result/3626346/sl" target="_blank"&gt;v bližini&lt;/a&gt;, ki se uporablja v tehničnih sistemih na kraju samem za &lt;a href="https://iate.europa.eu/entry/result/3626347/sl" target="_blank"&gt;storitve energijske učinkovitosti stavb&lt;/a&gt;</t>
        </is>
      </c>
      <c r="CR169" s="2" t="inlineStr">
        <is>
          <t>egenanvändning</t>
        </is>
      </c>
      <c r="CS169" s="2" t="inlineStr">
        <is>
          <t>3</t>
        </is>
      </c>
      <c r="CT169" s="2" t="inlineStr">
        <is>
          <t/>
        </is>
      </c>
      <c r="CU169" t="inlineStr">
        <is>
          <t>andel av den förnybara energi som produceras på plats eller i närheten som används av tekniska system på plats för EPB-tjänster</t>
        </is>
      </c>
    </row>
    <row r="170">
      <c r="A170" s="1" t="str">
        <f>HYPERLINK("https://iate.europa.eu/entry/result/3626348/all", "3626348")</f>
        <v>3626348</v>
      </c>
      <c r="B170" t="inlineStr">
        <is>
          <t>ENERGY;INDUSTRY;SOCIAL QUESTIONS</t>
        </is>
      </c>
      <c r="C170" t="inlineStr">
        <is>
          <t>ENERGY|energy policy|energy policy|energy audit|energy consumption;INDUSTRY|building and public works|building industry|building;SOCIAL QUESTIONS|construction and town planning|construction policy</t>
        </is>
      </c>
      <c r="D170" t="inlineStr">
        <is>
          <t/>
        </is>
      </c>
      <c r="E170" t="inlineStr">
        <is>
          <t/>
        </is>
      </c>
      <c r="F170" t="inlineStr">
        <is>
          <t/>
        </is>
      </c>
      <c r="G170" t="inlineStr">
        <is>
          <t/>
        </is>
      </c>
      <c r="H170" t="inlineStr">
        <is>
          <t/>
        </is>
      </c>
      <c r="I170" t="inlineStr">
        <is>
          <t/>
        </is>
      </c>
      <c r="J170" t="inlineStr">
        <is>
          <t/>
        </is>
      </c>
      <c r="K170" t="inlineStr">
        <is>
          <t/>
        </is>
      </c>
      <c r="L170" s="2" t="inlineStr">
        <is>
          <t>energibehov</t>
        </is>
      </c>
      <c r="M170" s="2" t="inlineStr">
        <is>
          <t>3</t>
        </is>
      </c>
      <c r="N170" s="2" t="inlineStr">
        <is>
          <t/>
        </is>
      </c>
      <c r="O170" t="inlineStr">
        <is>
          <t>energi, der skal leveres til eller trækkes ud af et klimatiseret rum for at opretholde de tilsigtede rumforhold i et givet tidsrum, uanset en eventuel ineffektivitet i de &lt;a href="https://iate.europa.eu/entry/result/3501066/da" target="_blank"&gt;tekniske bygningsinstallationer&lt;/a&gt;</t>
        </is>
      </c>
      <c r="P170" t="inlineStr">
        <is>
          <t/>
        </is>
      </c>
      <c r="Q170" t="inlineStr">
        <is>
          <t/>
        </is>
      </c>
      <c r="R170" t="inlineStr">
        <is>
          <t/>
        </is>
      </c>
      <c r="S170" t="inlineStr">
        <is>
          <t/>
        </is>
      </c>
      <c r="T170" s="2" t="inlineStr">
        <is>
          <t>ενεργειακή ανάγκη</t>
        </is>
      </c>
      <c r="U170" s="2" t="inlineStr">
        <is>
          <t>3</t>
        </is>
      </c>
      <c r="V170" s="2" t="inlineStr">
        <is>
          <t/>
        </is>
      </c>
      <c r="W170" t="inlineStr">
        <is>
          <t>η ενέργεια που πρέπει να παρέχεται σε κλιματιζόμενο χώρο ή να εξάγεται από αυτόν ώστε να διατηρούνται οι επιδιωκόμενες συνθήκες του χώρου κατά τη διάρκεια δεδομένης χρονικής περιόδου, χωρίς να λαμβάνονται υπόψη τυχόν αδυναμίες του τεχνικού συστήματος του κτιρίου</t>
        </is>
      </c>
      <c r="X170" s="2" t="inlineStr">
        <is>
          <t>energy need</t>
        </is>
      </c>
      <c r="Y170" s="2" t="inlineStr">
        <is>
          <t>3</t>
        </is>
      </c>
      <c r="Z170" s="2" t="inlineStr">
        <is>
          <t/>
        </is>
      </c>
      <c r="AA170" t="inlineStr">
        <is>
          <t>energy
to be delivered to, or extracted from, a conditioned space to maintain the
intended space conditions during a given period of time disregarding any technical
building system inefficiencies</t>
        </is>
      </c>
      <c r="AB170" s="2" t="inlineStr">
        <is>
          <t>necesidad energética</t>
        </is>
      </c>
      <c r="AC170" s="2" t="inlineStr">
        <is>
          <t>3</t>
        </is>
      </c>
      <c r="AD170" s="2" t="inlineStr">
        <is>
          <t/>
        </is>
      </c>
      <c r="AE170" t="inlineStr">
        <is>
          <t>Energía que debe suministrarse a un
espacio acondicionado o extraerse de él para mantener las condiciones previstas
en ese espacio durante un período de tiempo determinado, sin tener en cuenta
las ineficiencias de las &lt;a href="https://iate.europa.eu/entry/result/3501066/es" target="_blank"&gt;instalaciones técnicas del edificio&lt;/a&gt;.</t>
        </is>
      </c>
      <c r="AF170" t="inlineStr">
        <is>
          <t/>
        </is>
      </c>
      <c r="AG170" t="inlineStr">
        <is>
          <t/>
        </is>
      </c>
      <c r="AH170" t="inlineStr">
        <is>
          <t/>
        </is>
      </c>
      <c r="AI170" t="inlineStr">
        <is>
          <t/>
        </is>
      </c>
      <c r="AJ170" s="2" t="inlineStr">
        <is>
          <t>energiatarve</t>
        </is>
      </c>
      <c r="AK170" s="2" t="inlineStr">
        <is>
          <t>3</t>
        </is>
      </c>
      <c r="AL170" s="2" t="inlineStr">
        <is>
          <t/>
        </is>
      </c>
      <c r="AM170" t="inlineStr">
        <is>
          <t>energia, joka toimitetaan ilmastoituun sisätilaan tai poistetaan sieltä haluttujen olosuhteiden ylläpitämiseksi sisätilassa tietyn ajanjakson aikana, ottamatta huomioon mahdollista rakennuksen teknisen järjestelmän tehottomuutta</t>
        </is>
      </c>
      <c r="AN170" s="2" t="inlineStr">
        <is>
          <t>besoin en énergie</t>
        </is>
      </c>
      <c r="AO170" s="2" t="inlineStr">
        <is>
          <t>3</t>
        </is>
      </c>
      <c r="AP170" s="2" t="inlineStr">
        <is>
          <t/>
        </is>
      </c>
      <c r="AQ170" t="inlineStr">
        <is>
          <t>énergie à fournir ou à extraire à destination ou en provenance 
d’un local conditionné afin d’y maintenir les conditions souhaitées pendant un laps 
de temps donné, sans tenir compte des inefficacités des &lt;a href="https://iate.europa.eu/entry/result/3501066/fr" target="_blank"&gt;systèmes techniques de bâtiment&lt;/a&gt;</t>
        </is>
      </c>
      <c r="AR170" t="inlineStr">
        <is>
          <t/>
        </is>
      </c>
      <c r="AS170" t="inlineStr">
        <is>
          <t/>
        </is>
      </c>
      <c r="AT170" t="inlineStr">
        <is>
          <t/>
        </is>
      </c>
      <c r="AU170" t="inlineStr">
        <is>
          <t/>
        </is>
      </c>
      <c r="AV170" s="2" t="inlineStr">
        <is>
          <t>energetska potreba</t>
        </is>
      </c>
      <c r="AW170" s="2" t="inlineStr">
        <is>
          <t>3</t>
        </is>
      </c>
      <c r="AX170" s="2" t="inlineStr">
        <is>
          <t/>
        </is>
      </c>
      <c r="AY170" t="inlineStr">
        <is>
          <t>energija koju je potrebno isporučiti u klimatizirani prostor ili izvući iz njega kako bi se održali željeni prostorni uvjeti u određenom razdoblju, pri čemu se zanemaruje eventualna neučinkovitost u tehničkim sustavima zgrade</t>
        </is>
      </c>
      <c r="AZ170" t="inlineStr">
        <is>
          <t/>
        </is>
      </c>
      <c r="BA170" t="inlineStr">
        <is>
          <t/>
        </is>
      </c>
      <c r="BB170" t="inlineStr">
        <is>
          <t/>
        </is>
      </c>
      <c r="BC170" t="inlineStr">
        <is>
          <t/>
        </is>
      </c>
      <c r="BD170" t="inlineStr">
        <is>
          <t/>
        </is>
      </c>
      <c r="BE170" t="inlineStr">
        <is>
          <t/>
        </is>
      </c>
      <c r="BF170" t="inlineStr">
        <is>
          <t/>
        </is>
      </c>
      <c r="BG170" t="inlineStr">
        <is>
          <t/>
        </is>
      </c>
      <c r="BH170" t="inlineStr">
        <is>
          <t/>
        </is>
      </c>
      <c r="BI170" t="inlineStr">
        <is>
          <t/>
        </is>
      </c>
      <c r="BJ170" t="inlineStr">
        <is>
          <t/>
        </is>
      </c>
      <c r="BK170" t="inlineStr">
        <is>
          <t/>
        </is>
      </c>
      <c r="BL170" t="inlineStr">
        <is>
          <t/>
        </is>
      </c>
      <c r="BM170" t="inlineStr">
        <is>
          <t/>
        </is>
      </c>
      <c r="BN170" t="inlineStr">
        <is>
          <t/>
        </is>
      </c>
      <c r="BO170" t="inlineStr">
        <is>
          <t/>
        </is>
      </c>
      <c r="BP170" t="inlineStr">
        <is>
          <t/>
        </is>
      </c>
      <c r="BQ170" t="inlineStr">
        <is>
          <t/>
        </is>
      </c>
      <c r="BR170" t="inlineStr">
        <is>
          <t/>
        </is>
      </c>
      <c r="BS170" t="inlineStr">
        <is>
          <t/>
        </is>
      </c>
      <c r="BT170" t="inlineStr">
        <is>
          <t/>
        </is>
      </c>
      <c r="BU170" t="inlineStr">
        <is>
          <t/>
        </is>
      </c>
      <c r="BV170" t="inlineStr">
        <is>
          <t/>
        </is>
      </c>
      <c r="BW170" t="inlineStr">
        <is>
          <t/>
        </is>
      </c>
      <c r="BX170" s="2" t="inlineStr">
        <is>
          <t>potrzeba energetyczna</t>
        </is>
      </c>
      <c r="BY170" s="2" t="inlineStr">
        <is>
          <t>3</t>
        </is>
      </c>
      <c r="BZ170" s="2" t="inlineStr">
        <is>
          <t/>
        </is>
      </c>
      <c r="CA170" t="inlineStr">
        <is>
          <t>energia, która ma być dostarczana do klimatyzowanej przestrzeni lub z niej odprowadzana w celu utrzymania pożądanych warunków w danym okresie, z pominięciem wszelkich przypadków niewydolności systemów technicznych budynku</t>
        </is>
      </c>
      <c r="CB170" t="inlineStr">
        <is>
          <t/>
        </is>
      </c>
      <c r="CC170" t="inlineStr">
        <is>
          <t/>
        </is>
      </c>
      <c r="CD170" t="inlineStr">
        <is>
          <t/>
        </is>
      </c>
      <c r="CE170" t="inlineStr">
        <is>
          <t/>
        </is>
      </c>
      <c r="CF170" t="inlineStr">
        <is>
          <t/>
        </is>
      </c>
      <c r="CG170" t="inlineStr">
        <is>
          <t/>
        </is>
      </c>
      <c r="CH170" t="inlineStr">
        <is>
          <t/>
        </is>
      </c>
      <c r="CI170" t="inlineStr">
        <is>
          <t/>
        </is>
      </c>
      <c r="CJ170" t="inlineStr">
        <is>
          <t/>
        </is>
      </c>
      <c r="CK170" t="inlineStr">
        <is>
          <t/>
        </is>
      </c>
      <c r="CL170" t="inlineStr">
        <is>
          <t/>
        </is>
      </c>
      <c r="CM170" t="inlineStr">
        <is>
          <t/>
        </is>
      </c>
      <c r="CN170" s="2" t="inlineStr">
        <is>
          <t>potreba po energiji</t>
        </is>
      </c>
      <c r="CO170" s="2" t="inlineStr">
        <is>
          <t>3</t>
        </is>
      </c>
      <c r="CP170" s="2" t="inlineStr">
        <is>
          <t/>
        </is>
      </c>
      <c r="CQ170" t="inlineStr">
        <is>
          <t>energija, s katero je treba oskrbeti klimatiziran prostor ali ki jo je treba iz njega odvesti, da bi v določenem časovnem obdobju vzdrževali želene prostorske pogoje, pri čemer se ne upoštevajo morebitne neučinkovitosti &lt;a href="https://iate.europa.eu/entry/result/3501066/sl" target="_blank"&gt;tehničnega stavbnega sistema&lt;/a&gt;</t>
        </is>
      </c>
      <c r="CR170" s="2" t="inlineStr">
        <is>
          <t>energibehov</t>
        </is>
      </c>
      <c r="CS170" s="2" t="inlineStr">
        <is>
          <t>3</t>
        </is>
      </c>
      <c r="CT170" s="2" t="inlineStr">
        <is>
          <t/>
        </is>
      </c>
      <c r="CU170" t="inlineStr">
        <is>
          <t>den energi som behöver levereras till, eller avges från, ett konditionerat utrymme för att upprätthålla avsedda förhållanden i utrymmet under en viss tidsperiod, utan beaktande av bristande effektivitet i byggnadens installationssystem</t>
        </is>
      </c>
    </row>
    <row r="171">
      <c r="A171" s="1" t="str">
        <f>HYPERLINK("https://iate.europa.eu/entry/result/3626347/all", "3626347")</f>
        <v>3626347</v>
      </c>
      <c r="B171" t="inlineStr">
        <is>
          <t>ENERGY;INDUSTRY;SOCIAL QUESTIONS</t>
        </is>
      </c>
      <c r="C171" t="inlineStr">
        <is>
          <t>ENERGY|energy policy|energy policy|energy audit|energy consumption;INDUSTRY|building and public works|building industry|building;SOCIAL QUESTIONS|construction and town planning|construction policy</t>
        </is>
      </c>
      <c r="D171" t="inlineStr">
        <is>
          <t/>
        </is>
      </c>
      <c r="E171" t="inlineStr">
        <is>
          <t/>
        </is>
      </c>
      <c r="F171" t="inlineStr">
        <is>
          <t/>
        </is>
      </c>
      <c r="G171" t="inlineStr">
        <is>
          <t/>
        </is>
      </c>
      <c r="H171" t="inlineStr">
        <is>
          <t/>
        </is>
      </c>
      <c r="I171" t="inlineStr">
        <is>
          <t/>
        </is>
      </c>
      <c r="J171" t="inlineStr">
        <is>
          <t/>
        </is>
      </c>
      <c r="K171" t="inlineStr">
        <is>
          <t/>
        </is>
      </c>
      <c r="L171" s="2" t="inlineStr">
        <is>
          <t>EPB-tjeneste|
tjeneste forbundet med bygningers energimæssige ydeevne</t>
        </is>
      </c>
      <c r="M171" s="2" t="inlineStr">
        <is>
          <t>3|
3</t>
        </is>
      </c>
      <c r="N171" s="2" t="inlineStr">
        <is>
          <t xml:space="preserve">|
</t>
        </is>
      </c>
      <c r="O171" t="inlineStr">
        <is>
          <t>tjeneste såsom opvarmning, køling, ventilation, varmt brugsvand og belysning og andre tjenester, for hvilke energiforbruget tages i betragtning i bygningers energimæssige ydeevne</t>
        </is>
      </c>
      <c r="P171" t="inlineStr">
        <is>
          <t/>
        </is>
      </c>
      <c r="Q171" t="inlineStr">
        <is>
          <t/>
        </is>
      </c>
      <c r="R171" t="inlineStr">
        <is>
          <t/>
        </is>
      </c>
      <c r="S171" t="inlineStr">
        <is>
          <t/>
        </is>
      </c>
      <c r="T171" s="2" t="inlineStr">
        <is>
          <t>υπηρεσία ενεργειακής απόδοσης κτιρίου</t>
        </is>
      </c>
      <c r="U171" s="2" t="inlineStr">
        <is>
          <t>3</t>
        </is>
      </c>
      <c r="V171" s="2" t="inlineStr">
        <is>
          <t/>
        </is>
      </c>
      <c r="W171" t="inlineStr">
        <is>
          <t>υπηρεσία όπως η θέρμανση, η ψύξη, ο εξαερισμός, το ζεστό νερό για οικιακή χρήση, ο φωτισμός και άλλες υπηρεσίες για την οποία η χρήση ενέργειας λαμβάνεται υπόψη στην ενεργειακή απόδοση των κτιρίων</t>
        </is>
      </c>
      <c r="X171" s="2" t="inlineStr">
        <is>
          <t>energy performance of buildings (EPB) service|
EPB service|
energy performance of buildings service</t>
        </is>
      </c>
      <c r="Y171" s="2" t="inlineStr">
        <is>
          <t>1|
3|
3</t>
        </is>
      </c>
      <c r="Z171" s="2" t="inlineStr">
        <is>
          <t xml:space="preserve">|
|
</t>
        </is>
      </c>
      <c r="AA171" t="inlineStr">
        <is>
          <t>service,
such as heating, cooling, ventilation, domestic hot water and lighting and
others for which the energy use is taken into account in the energy performance
of buildings</t>
        </is>
      </c>
      <c r="AB171" s="2" t="inlineStr">
        <is>
          <t>servicio de eficiencia energética de los edificios</t>
        </is>
      </c>
      <c r="AC171" s="2" t="inlineStr">
        <is>
          <t>3</t>
        </is>
      </c>
      <c r="AD171" s="2" t="inlineStr">
        <is>
          <t/>
        </is>
      </c>
      <c r="AE171" t="inlineStr">
        <is>
          <t>Servicios tales como la
calefacción, la refrigeración, la ventilación, el agua caliente sanitaria, la
iluminación y otros, cuyo consumo de energía se tiene en cuenta en la
&lt;a href="https://iate.europa.eu/entry/result/2246179/es" target="_blank"&gt;eficiencia energética de los edificios&lt;/a&gt;.</t>
        </is>
      </c>
      <c r="AF171" t="inlineStr">
        <is>
          <t/>
        </is>
      </c>
      <c r="AG171" t="inlineStr">
        <is>
          <t/>
        </is>
      </c>
      <c r="AH171" t="inlineStr">
        <is>
          <t/>
        </is>
      </c>
      <c r="AI171" t="inlineStr">
        <is>
          <t/>
        </is>
      </c>
      <c r="AJ171" s="2" t="inlineStr">
        <is>
          <t>rakennuksen energiatehokkuuteen vaikuttava palvelu</t>
        </is>
      </c>
      <c r="AK171" s="2" t="inlineStr">
        <is>
          <t>3</t>
        </is>
      </c>
      <c r="AL171" s="2" t="inlineStr">
        <is>
          <t/>
        </is>
      </c>
      <c r="AM171" t="inlineStr">
        <is>
          <t>palvelu kuten kuin lämmitys, jäähdytys, ilmanvaihto, lämmin käyttövesi ja valaistus sekä muut palvelut, joiden energiankäyttö otetaan huomioon rakennusten energiatehokkuudessa</t>
        </is>
      </c>
      <c r="AN171" s="2" t="inlineStr">
        <is>
          <t>service PEB|
service de performance énergétique des bâtiments</t>
        </is>
      </c>
      <c r="AO171" s="2" t="inlineStr">
        <is>
          <t>3|
3</t>
        </is>
      </c>
      <c r="AP171" s="2" t="inlineStr">
        <is>
          <t xml:space="preserve">|
</t>
        </is>
      </c>
      <c r="AQ171" t="inlineStr">
        <is>
          <t>service tel que le 
chauffage, le refroidissement, la ventilation, l’eau chaude domestique et l’éclairage 
ainsi que d’autres services pour lesquels la consommation d’énergie est prise en 
compte dans la performance énergétique des bâtiments</t>
        </is>
      </c>
      <c r="AR171" t="inlineStr">
        <is>
          <t/>
        </is>
      </c>
      <c r="AS171" t="inlineStr">
        <is>
          <t/>
        </is>
      </c>
      <c r="AT171" t="inlineStr">
        <is>
          <t/>
        </is>
      </c>
      <c r="AU171" t="inlineStr">
        <is>
          <t/>
        </is>
      </c>
      <c r="AV171" s="2" t="inlineStr">
        <is>
          <t>usluge povezane s energetskim svojstvima zgrada</t>
        </is>
      </c>
      <c r="AW171" s="2" t="inlineStr">
        <is>
          <t>3</t>
        </is>
      </c>
      <c r="AX171" s="2" t="inlineStr">
        <is>
          <t/>
        </is>
      </c>
      <c r="AY171" t="inlineStr">
        <is>
          <t>usluge kao što su grijanje, hlađenje, ventilacija, grijanje potrošne vode, rasvjeta i druge čija se potrošnja energije uzima u obzir u energetskim svojstvima zgrada</t>
        </is>
      </c>
      <c r="AZ171" t="inlineStr">
        <is>
          <t/>
        </is>
      </c>
      <c r="BA171" t="inlineStr">
        <is>
          <t/>
        </is>
      </c>
      <c r="BB171" t="inlineStr">
        <is>
          <t/>
        </is>
      </c>
      <c r="BC171" t="inlineStr">
        <is>
          <t/>
        </is>
      </c>
      <c r="BD171" t="inlineStr">
        <is>
          <t/>
        </is>
      </c>
      <c r="BE171" t="inlineStr">
        <is>
          <t/>
        </is>
      </c>
      <c r="BF171" t="inlineStr">
        <is>
          <t/>
        </is>
      </c>
      <c r="BG171" t="inlineStr">
        <is>
          <t/>
        </is>
      </c>
      <c r="BH171" s="2" t="inlineStr">
        <is>
          <t>pastatų energinį naudingumą veikiančios paslaugos</t>
        </is>
      </c>
      <c r="BI171" s="2" t="inlineStr">
        <is>
          <t>2</t>
        </is>
      </c>
      <c r="BJ171" s="2" t="inlineStr">
        <is>
          <t/>
        </is>
      </c>
      <c r="BK171" t="inlineStr">
        <is>
          <t>tokios paslaugos kaip šildymas, vėsinimas, vėdinimas, buitinio karšto vandens tiekimas, apšvietimas ir kt., į kurioms sunaudojamą energijos kiekį atsižvelgiama vertinant pastato energinį naudingumą</t>
        </is>
      </c>
      <c r="BL171" t="inlineStr">
        <is>
          <t/>
        </is>
      </c>
      <c r="BM171" t="inlineStr">
        <is>
          <t/>
        </is>
      </c>
      <c r="BN171" t="inlineStr">
        <is>
          <t/>
        </is>
      </c>
      <c r="BO171" t="inlineStr">
        <is>
          <t/>
        </is>
      </c>
      <c r="BP171" t="inlineStr">
        <is>
          <t/>
        </is>
      </c>
      <c r="BQ171" t="inlineStr">
        <is>
          <t/>
        </is>
      </c>
      <c r="BR171" t="inlineStr">
        <is>
          <t/>
        </is>
      </c>
      <c r="BS171" t="inlineStr">
        <is>
          <t/>
        </is>
      </c>
      <c r="BT171" t="inlineStr">
        <is>
          <t/>
        </is>
      </c>
      <c r="BU171" t="inlineStr">
        <is>
          <t/>
        </is>
      </c>
      <c r="BV171" t="inlineStr">
        <is>
          <t/>
        </is>
      </c>
      <c r="BW171" t="inlineStr">
        <is>
          <t/>
        </is>
      </c>
      <c r="BX171" s="2" t="inlineStr">
        <is>
          <t>usługi związane z charakterystyką energetyczną budynków</t>
        </is>
      </c>
      <c r="BY171" s="2" t="inlineStr">
        <is>
          <t>3</t>
        </is>
      </c>
      <c r="BZ171" s="2" t="inlineStr">
        <is>
          <t/>
        </is>
      </c>
      <c r="CA171" t="inlineStr">
        <is>
          <t>usługi polegające na zapewnieniu ogrzewania, chłodzenia, wentylacji, ciepłej wody użytkowej i oświetlenia oraz inne usługi, w przypadku których zużycie energii jest uwzględniane w charakterystyce energetycznej budynków</t>
        </is>
      </c>
      <c r="CB171" t="inlineStr">
        <is>
          <t/>
        </is>
      </c>
      <c r="CC171" t="inlineStr">
        <is>
          <t/>
        </is>
      </c>
      <c r="CD171" t="inlineStr">
        <is>
          <t/>
        </is>
      </c>
      <c r="CE171" t="inlineStr">
        <is>
          <t/>
        </is>
      </c>
      <c r="CF171" t="inlineStr">
        <is>
          <t/>
        </is>
      </c>
      <c r="CG171" t="inlineStr">
        <is>
          <t/>
        </is>
      </c>
      <c r="CH171" t="inlineStr">
        <is>
          <t/>
        </is>
      </c>
      <c r="CI171" t="inlineStr">
        <is>
          <t/>
        </is>
      </c>
      <c r="CJ171" t="inlineStr">
        <is>
          <t/>
        </is>
      </c>
      <c r="CK171" t="inlineStr">
        <is>
          <t/>
        </is>
      </c>
      <c r="CL171" t="inlineStr">
        <is>
          <t/>
        </is>
      </c>
      <c r="CM171" t="inlineStr">
        <is>
          <t/>
        </is>
      </c>
      <c r="CN171" s="2" t="inlineStr">
        <is>
          <t>storitev energijske učinkovitost stavb</t>
        </is>
      </c>
      <c r="CO171" s="2" t="inlineStr">
        <is>
          <t>3</t>
        </is>
      </c>
      <c r="CP171" s="2" t="inlineStr">
        <is>
          <t/>
        </is>
      </c>
      <c r="CQ171" t="inlineStr">
        <is>
          <t>storitev, kot je ogrevanje, hlajenje, prezračevanje, topla sanitarna voda in razsvetljava ter druge storitve, katerih raba energije se upošteva pri energijski učinkovitosti stavb</t>
        </is>
      </c>
      <c r="CR171" s="2" t="inlineStr">
        <is>
          <t>tjänster relaterade till byggnaders energiprestanda|
EPB-tjänster</t>
        </is>
      </c>
      <c r="CS171" s="2" t="inlineStr">
        <is>
          <t>3|
3</t>
        </is>
      </c>
      <c r="CT171" s="2" t="inlineStr">
        <is>
          <t xml:space="preserve">|
</t>
        </is>
      </c>
      <c r="CU171" t="inlineStr">
        <is>
          <t>de tjänster, t.ex. uppvärmning, kylning, ventilation, varmvatten för hushållsbruk och belysning, vars energianvändning påverkar byggnaders energiprestanda</t>
        </is>
      </c>
    </row>
    <row r="172">
      <c r="A172" s="1" t="str">
        <f>HYPERLINK("https://iate.europa.eu/entry/result/3579340/all", "3579340")</f>
        <v>3579340</v>
      </c>
      <c r="B172" t="inlineStr">
        <is>
          <t>EDUCATION AND COMMUNICATIONS;INDUSTRY</t>
        </is>
      </c>
      <c r="C172" t="inlineStr">
        <is>
          <t>EDUCATION AND COMMUNICATIONS|information technology and data processing;INDUSTRY|electronics and electrical engineering</t>
        </is>
      </c>
      <c r="D172" t="inlineStr">
        <is>
          <t/>
        </is>
      </c>
      <c r="E172" t="inlineStr">
        <is>
          <t/>
        </is>
      </c>
      <c r="F172" t="inlineStr">
        <is>
          <t/>
        </is>
      </c>
      <c r="G172" t="inlineStr">
        <is>
          <t/>
        </is>
      </c>
      <c r="H172" s="2" t="inlineStr">
        <is>
          <t>mikropočítačový mikroobvod</t>
        </is>
      </c>
      <c r="I172" s="2" t="inlineStr">
        <is>
          <t>3</t>
        </is>
      </c>
      <c r="J172" s="2" t="inlineStr">
        <is>
          <t/>
        </is>
      </c>
      <c r="K172" t="inlineStr">
        <is>
          <t>monolitický integrovaný obvod nebo vícečipový integrovaný obvod 
obsahující aritmeticko-logickou jednotku (ALU), který je schopen provádět
 univerzální příkazy z vnitřní paměti o datech obsažených ve vnitřní 
paměti</t>
        </is>
      </c>
      <c r="L172" s="2" t="inlineStr">
        <is>
          <t>mikrocomputer-mikrokredsløb</t>
        </is>
      </c>
      <c r="M172" s="2" t="inlineStr">
        <is>
          <t>3</t>
        </is>
      </c>
      <c r="N172" s="2" t="inlineStr">
        <is>
          <t/>
        </is>
      </c>
      <c r="O172" t="inlineStr">
        <is>
          <t>"monolitisk integreret kredsløb" eller "multichip integreret kredsløb", der indeholder en aritmetisk logikenhed (ALU), der er i stand til at udføre en serie generelle ordrer fra et internt lager, på data, der indeholdes i det interne lager</t>
        </is>
      </c>
      <c r="P172" s="2" t="inlineStr">
        <is>
          <t>Mikrocomputer</t>
        </is>
      </c>
      <c r="Q172" s="2" t="inlineStr">
        <is>
          <t>3</t>
        </is>
      </c>
      <c r="R172" s="2" t="inlineStr">
        <is>
          <t/>
        </is>
      </c>
      <c r="S172" t="inlineStr">
        <is>
          <t/>
        </is>
      </c>
      <c r="T172" s="2" t="inlineStr">
        <is>
          <t>μικροκύκλωμα μικροϋπολογιστή</t>
        </is>
      </c>
      <c r="U172" s="2" t="inlineStr">
        <is>
          <t>3</t>
        </is>
      </c>
      <c r="V172" s="2" t="inlineStr">
        <is>
          <t/>
        </is>
      </c>
      <c r="W172" t="inlineStr">
        <is>
          <t>&lt;a href="https://iate.europa.eu/entry/result/143392/en-el" target="_blank"&gt;μονολιθικό ολοκληρωμένο κύκλωμα&lt;/a&gt; ή &lt;a href="https://iate.europa.eu/entry/result/143025/en-el" target="_blank"&gt;σύνθετο ολοκληρωμένο κύκλωμα&lt;/a&gt; το οποίο περιλαμβάνει μια &lt;a href="https://iate.europa.eu/entry/result/1681386/en-el" target="_blank"&gt;αριθμητική λογική μονάδα&lt;/a&gt; (ΑLU) ικανή να εκτελεί γενικές εντολές προερχόμενες από μια εσωτερική μνήμη για την επεξεργασία δεδομένων που περιλαμβάνονται στην εσωτερική μνήμη</t>
        </is>
      </c>
      <c r="X172" s="2" t="inlineStr">
        <is>
          <t>microcomputer microcircuit</t>
        </is>
      </c>
      <c r="Y172" s="2" t="inlineStr">
        <is>
          <t>3</t>
        </is>
      </c>
      <c r="Z172" s="2" t="inlineStr">
        <is>
          <t/>
        </is>
      </c>
      <c r="AA172" t="inlineStr">
        <is>
          <t>&lt;a href="https://iate.europa.eu/entry/result/143392/all" target="_blank"&gt;monolithic integrated circuit&lt;/a&gt; or &lt;a href="https://iate.europa.eu/entry/result/143025/all" target="_blank"&gt;multichip integrated circuit&lt;/a&gt; containing an &lt;a href="https://iate.europa.eu/entry/result/1681386/all" target="_blank"&gt;arithmetic logic unit (ALU)&lt;/a&gt; capable of executing general purpose instructions from an internal storage, on data contained in the internal storage</t>
        </is>
      </c>
      <c r="AB172" s="2" t="inlineStr">
        <is>
          <t>mcrocircuito de microordenador</t>
        </is>
      </c>
      <c r="AC172" s="2" t="inlineStr">
        <is>
          <t>3</t>
        </is>
      </c>
      <c r="AD172" s="2" t="inlineStr">
        <is>
          <t/>
        </is>
      </c>
      <c r="AE172" t="inlineStr">
        <is>
          <t>&lt;a href="https://iate.europa.eu/entry/result/143392/es" target="_blank"&gt;Circuito integrado monolítico&lt;/a&gt; o &lt;a href="https://iate.europa.eu/entry/result/143025/es" target="_blank"&gt;circuito integrado multipastilla&lt;/a&gt; que contiene una &lt;a href="https://iate.europa.eu/entry/result/1681386/es" target="_blank"&gt;unidad aritmética lógica (ALU)&lt;/a&gt; capaz de ejecutar instrucciones de propósito 
general almacenadas en una memoria interna, sobre datos obtenidos en la 
memoria interna.</t>
        </is>
      </c>
      <c r="AF172" s="2" t="inlineStr">
        <is>
          <t>mikroarvuti mikroskeem</t>
        </is>
      </c>
      <c r="AG172" s="2" t="inlineStr">
        <is>
          <t>3</t>
        </is>
      </c>
      <c r="AH172" s="2" t="inlineStr">
        <is>
          <t/>
        </is>
      </c>
      <c r="AI172" t="inlineStr">
        <is>
          <t>&lt;a href="https://iate.europa.eu/entry/result/143392/et" target="_blank"&gt;monoliit-integraallülitus &lt;/a&gt;või &lt;a href="https://iate.europa.eu/entry/result/143025/et" target="_blank"&gt;mitmekiibiline integraallülitus&lt;/a&gt;, mis sisaldab aritmeetika-loogikaseadet (ALU), mis on võimeline täitma põhimälus asuvaid üldotstarbelisi käske põhimälus sisalduvate andmete kohta.</t>
        </is>
      </c>
      <c r="AJ172" s="2" t="inlineStr">
        <is>
          <t>mikrotietokonepiiri</t>
        </is>
      </c>
      <c r="AK172" s="2" t="inlineStr">
        <is>
          <t>2</t>
        </is>
      </c>
      <c r="AL172" s="2" t="inlineStr">
        <is>
          <t/>
        </is>
      </c>
      <c r="AM172" t="inlineStr">
        <is>
          <t>monoliittinen integroitu piiri tai monipalapiiri, joka sisältää sisäisessä muistissa olevia tietoja koskevia sisäisen muistin yleisluonteisten käskyjen sarjoja suorittamaan kykenevän aritmetiikkayksikön (ALU)</t>
        </is>
      </c>
      <c r="AN172" s="2" t="inlineStr">
        <is>
          <t>microcircuit microcalculateur</t>
        </is>
      </c>
      <c r="AO172" s="2" t="inlineStr">
        <is>
          <t>3</t>
        </is>
      </c>
      <c r="AP172" s="2" t="inlineStr">
        <is>
          <t/>
        </is>
      </c>
      <c r="AQ172" t="inlineStr">
        <is>
          <t>&lt;a href="https://iate.europa.eu/entry/result/143392/fr" target="_blank"&gt;circuit intégré monolithique&lt;/a&gt; ou &lt;a href="https://iate.europa.eu/entry/result/143025/fr" target="_blank"&gt;circuit intégré à multiplaquettes&lt;/a&gt; contenant une &lt;a href="https://iate.europa.eu/entry/result/1681386/fr" target="_blank"&gt;unité arithmétique et logique (UAL)&lt;/a&gt; capable d’exécuter des instructions universelles à partir d’une mémoire interne, sur des données contenues dans la mémoire interne</t>
        </is>
      </c>
      <c r="AR172" t="inlineStr">
        <is>
          <t/>
        </is>
      </c>
      <c r="AS172" t="inlineStr">
        <is>
          <t/>
        </is>
      </c>
      <c r="AT172" t="inlineStr">
        <is>
          <t/>
        </is>
      </c>
      <c r="AU172" t="inlineStr">
        <is>
          <t/>
        </is>
      </c>
      <c r="AV172" s="2" t="inlineStr">
        <is>
          <t>mikroračunalni mikrosklop</t>
        </is>
      </c>
      <c r="AW172" s="2" t="inlineStr">
        <is>
          <t>3</t>
        </is>
      </c>
      <c r="AX172" s="2" t="inlineStr">
        <is>
          <t/>
        </is>
      </c>
      <c r="AY172" t="inlineStr">
        <is>
          <t>„monolitni integrirani sklop” ili „integrirani sklop s više čipova” koji sadržava aritmetičku logičku jedinicu (ALU) koja može izvršavati upute za opću primjenu iz unutarnje memorije na podacima koji se nalaze u unutarnjoj memoriji.</t>
        </is>
      </c>
      <c r="AZ172" t="inlineStr">
        <is>
          <t/>
        </is>
      </c>
      <c r="BA172" t="inlineStr">
        <is>
          <t/>
        </is>
      </c>
      <c r="BB172" t="inlineStr">
        <is>
          <t/>
        </is>
      </c>
      <c r="BC172" t="inlineStr">
        <is>
          <t/>
        </is>
      </c>
      <c r="BD172" s="2" t="inlineStr">
        <is>
          <t>microcircuito microcalcolatore</t>
        </is>
      </c>
      <c r="BE172" s="2" t="inlineStr">
        <is>
          <t>3</t>
        </is>
      </c>
      <c r="BF172" s="2" t="inlineStr">
        <is>
          <t/>
        </is>
      </c>
      <c r="BG172" t="inlineStr">
        <is>
          <t>circuito integrato monolitico o circuito integrato multichip contenente una unità logica aritmetica (ALU) in grado di eseguire istruzioni di tipo generale da una memoria interna, su dati contenuti nella memoria interna</t>
        </is>
      </c>
      <c r="BH172" s="2" t="inlineStr">
        <is>
          <t>integrinis mikrokompiuterio grandynas</t>
        </is>
      </c>
      <c r="BI172" s="2" t="inlineStr">
        <is>
          <t>3</t>
        </is>
      </c>
      <c r="BJ172" s="2" t="inlineStr">
        <is>
          <t/>
        </is>
      </c>
      <c r="BK172" t="inlineStr">
        <is>
          <t/>
        </is>
      </c>
      <c r="BL172" s="2" t="inlineStr">
        <is>
          <t>mikrodatora mikroshēma</t>
        </is>
      </c>
      <c r="BM172" s="2" t="inlineStr">
        <is>
          <t>3</t>
        </is>
      </c>
      <c r="BN172" s="2" t="inlineStr">
        <is>
          <t/>
        </is>
      </c>
      <c r="BO172" t="inlineStr">
        <is>
          <t>monolīta integrālā shēma jeb daudzelementu integrālā shēma ar aritmētisko loģisko elementu (&lt;i&gt;ALU&lt;/i&gt;), kura no iekšējas atmiņas var izpildīt vispārīgas instrukcijas attiecībā uz iekšējas atmiņas datiem</t>
        </is>
      </c>
      <c r="BP172" t="inlineStr">
        <is>
          <t/>
        </is>
      </c>
      <c r="BQ172" t="inlineStr">
        <is>
          <t/>
        </is>
      </c>
      <c r="BR172" t="inlineStr">
        <is>
          <t/>
        </is>
      </c>
      <c r="BS172" t="inlineStr">
        <is>
          <t/>
        </is>
      </c>
      <c r="BT172" t="inlineStr">
        <is>
          <t/>
        </is>
      </c>
      <c r="BU172" t="inlineStr">
        <is>
          <t/>
        </is>
      </c>
      <c r="BV172" t="inlineStr">
        <is>
          <t/>
        </is>
      </c>
      <c r="BW172" t="inlineStr">
        <is>
          <t/>
        </is>
      </c>
      <c r="BX172" s="2" t="inlineStr">
        <is>
          <t>mikroukład mikrokomputerowy</t>
        </is>
      </c>
      <c r="BY172" s="2" t="inlineStr">
        <is>
          <t>3</t>
        </is>
      </c>
      <c r="BZ172" s="2" t="inlineStr">
        <is>
          <t/>
        </is>
      </c>
      <c r="CA172" t="inlineStr">
        <is>
          <t>&lt;a href="https://iate.europa.eu/entry/result/143392/pl" target="_blank"&gt;monolityczny układ scalony&lt;/a&gt; lub &lt;a href="https://iate.europa.eu/entry/result/143025/pl" target="_blank"&gt;wieloukład scalony&lt;/a&gt; zawierający &lt;a href="https://iate.europa.eu/entry/result/1681386/pl" target="_blank"&gt;jednostkę arytmetyczno-logiczną&lt;/a&gt; zdolną do wykonywania ogólnych instrukcji pochodzących z pamięci wewnętrznej</t>
        </is>
      </c>
      <c r="CB172" s="2" t="inlineStr">
        <is>
          <t>microcircuito de microcomputador|
microcircuito microcomputador</t>
        </is>
      </c>
      <c r="CC172" s="2" t="inlineStr">
        <is>
          <t>3|
3</t>
        </is>
      </c>
      <c r="CD172" s="2" t="inlineStr">
        <is>
          <t xml:space="preserve">|
</t>
        </is>
      </c>
      <c r="CE172" t="inlineStr">
        <is>
          <t>Circuito integrado monolítico ou circuito integrado multipastilhas que contém uma unidade lógica aritmética (ULA) capaz de executar instruções elementares a partir de uma memória interna, sobre dados nesta contidos.</t>
        </is>
      </c>
      <c r="CF172" s="2" t="inlineStr">
        <is>
          <t>microcircuit microcalculator</t>
        </is>
      </c>
      <c r="CG172" s="2" t="inlineStr">
        <is>
          <t>3</t>
        </is>
      </c>
      <c r="CH172" s="2" t="inlineStr">
        <is>
          <t/>
        </is>
      </c>
      <c r="CI172" t="inlineStr">
        <is>
          <t>circuit integrat monolitic sau circuit integrat cu 
microplachete multicip, conținând o unitate aritmetică logică (ALU), 
capabilă să execute instrucțiuni cu caracter general, dintr-o memorie 
internă, asupra datelor conținute în memoria internă</t>
        </is>
      </c>
      <c r="CJ172" s="2" t="inlineStr">
        <is>
          <t>mikropočítačový mikroobvod|
mikroobvod mikropočítača</t>
        </is>
      </c>
      <c r="CK172" s="2" t="inlineStr">
        <is>
          <t>3|
3</t>
        </is>
      </c>
      <c r="CL172" s="2" t="inlineStr">
        <is>
          <t xml:space="preserve">preferred|
</t>
        </is>
      </c>
      <c r="CM172" t="inlineStr">
        <is>
          <t>&lt;a href="https://iate.europa.eu/entry/result/143392/sk" target="_blank"&gt;monolitický integrovaný obvod&lt;/a&gt; alebo &lt;a href="https://iate.europa.eu/entry/result/143025/sk" target="_blank"&gt;mnohočipový integrovaný obvod&lt;/a&gt; obsahujúci &lt;a href="https://iate.europa.eu/entry/result/1681386/sk" target="_blank"&gt;aritmetickú logickú jednotku&lt;/a&gt; (ALU), schopný vykonávať univerzálne inštrukcie z vnútornej pamäte, na údajoch nachádzajúcich sa vo vnútornej pamäti</t>
        </is>
      </c>
      <c r="CN172" s="2" t="inlineStr">
        <is>
          <t>mikroračunalniško mikrovezje</t>
        </is>
      </c>
      <c r="CO172" s="2" t="inlineStr">
        <is>
          <t>3</t>
        </is>
      </c>
      <c r="CP172" s="2" t="inlineStr">
        <is>
          <t/>
        </is>
      </c>
      <c r="CQ172" t="inlineStr">
        <is>
          <t>&lt;a href="https://iate.europa.eu/entry/result/143392/sl" target="_blank"&gt;monolitno integrirano vezje&lt;/a&gt; ali &lt;a href="https://iate.europa.eu/entry/result/143025/sl" target="_blank"&gt;veččipno integrirano vezje&lt;/a&gt;, ki vsebuje &lt;a href="https://iate.europa.eu/entry/result/1681386/sl" target="_blank"&gt;aritmetično-logično enoto (ALU)&lt;/a&gt;, zmožno izvajati splošne ukaze iz notranjega pomnilnika glede podatkov, shranjenih v notranjem pomnilniku</t>
        </is>
      </c>
      <c r="CR172" s="2" t="inlineStr">
        <is>
          <t>mikrodator-mikrokrets</t>
        </is>
      </c>
      <c r="CS172" s="2" t="inlineStr">
        <is>
          <t>3</t>
        </is>
      </c>
      <c r="CT172" s="2" t="inlineStr">
        <is>
          <t/>
        </is>
      </c>
      <c r="CU172" t="inlineStr">
        <is>
          <t>”&lt;a href="https://iate.europa.eu/entry/result/143392" target="_blank"&gt;monolitisk integrerad krets&lt;/a&gt;” eller ”&lt;a href="https://iate.europa.eu/entry/result/143025" target="_blank"&gt;integrerad multikrets&lt;/a&gt;” som innehåller en &lt;a href="https://iate.europa.eu/entry/result/1681386" target="_blank"&gt;aritmetisk logisk enhet &lt;/a&gt;(ALU) som kan utföra allmänna instruktioner från ett internt minne på data som är lagrade i det interna minnet</t>
        </is>
      </c>
    </row>
    <row r="173">
      <c r="A173" s="1" t="str">
        <f>HYPERLINK("https://iate.europa.eu/entry/result/3626346/all", "3626346")</f>
        <v>3626346</v>
      </c>
      <c r="B173" t="inlineStr">
        <is>
          <t>ENERGY;INDUSTRY;SOCIAL QUESTIONS</t>
        </is>
      </c>
      <c r="C173" t="inlineStr">
        <is>
          <t>ENERGY|energy policy|energy policy|energy audit|energy consumption;INDUSTRY|building and public works|building industry|building;SOCIAL QUESTIONS|construction and town planning|construction policy</t>
        </is>
      </c>
      <c r="D173" t="inlineStr">
        <is>
          <t/>
        </is>
      </c>
      <c r="E173" t="inlineStr">
        <is>
          <t/>
        </is>
      </c>
      <c r="F173" t="inlineStr">
        <is>
          <t/>
        </is>
      </c>
      <c r="G173" t="inlineStr">
        <is>
          <t/>
        </is>
      </c>
      <c r="H173" t="inlineStr">
        <is>
          <t/>
        </is>
      </c>
      <c r="I173" t="inlineStr">
        <is>
          <t/>
        </is>
      </c>
      <c r="J173" t="inlineStr">
        <is>
          <t/>
        </is>
      </c>
      <c r="K173" t="inlineStr">
        <is>
          <t/>
        </is>
      </c>
      <c r="L173" t="inlineStr">
        <is>
          <t/>
        </is>
      </c>
      <c r="M173" t="inlineStr">
        <is>
          <t/>
        </is>
      </c>
      <c r="N173" t="inlineStr">
        <is>
          <t/>
        </is>
      </c>
      <c r="O173" t="inlineStr">
        <is>
          <t/>
        </is>
      </c>
      <c r="P173" t="inlineStr">
        <is>
          <t/>
        </is>
      </c>
      <c r="Q173" t="inlineStr">
        <is>
          <t/>
        </is>
      </c>
      <c r="R173" t="inlineStr">
        <is>
          <t/>
        </is>
      </c>
      <c r="S173" t="inlineStr">
        <is>
          <t/>
        </is>
      </c>
      <c r="T173" t="inlineStr">
        <is>
          <t/>
        </is>
      </c>
      <c r="U173" t="inlineStr">
        <is>
          <t/>
        </is>
      </c>
      <c r="V173" t="inlineStr">
        <is>
          <t/>
        </is>
      </c>
      <c r="W173" t="inlineStr">
        <is>
          <t/>
        </is>
      </c>
      <c r="X173" s="2" t="inlineStr">
        <is>
          <t>energy from renewable sources produced nearby</t>
        </is>
      </c>
      <c r="Y173" s="2" t="inlineStr">
        <is>
          <t>3</t>
        </is>
      </c>
      <c r="Z173" s="2" t="inlineStr">
        <is>
          <t/>
        </is>
      </c>
      <c r="AA173" t="inlineStr">
        <is>
          <t>&lt;div&gt;energy from renewable sources produced within a local or district
level perimeter of the building assessed, which fulfils all the following
conditions:&lt;/div&gt;&lt;div&gt;(a) it can only be
distributed and used within that local and district level perimeter through a
dedicated distribution network; &lt;/div&gt;&lt;div&gt;(b) it allows for the
calculation of a specific primary energy factor valid only for the energy from
renewable sources produced within that local or district level perimeter; and &lt;/div&gt;&lt;div&gt;(c) it can be used
on-site at the building assessed through a dedicated connection to the energy
production source, that dedicated connection requiring specific equipment for
the safe supply and metering of energy for self-use of the building assessed;&lt;/div&gt;</t>
        </is>
      </c>
      <c r="AB173" s="2" t="inlineStr">
        <is>
          <t>energía procedente de fuentes renovables producida en las proximidades</t>
        </is>
      </c>
      <c r="AC173" s="2" t="inlineStr">
        <is>
          <t>3</t>
        </is>
      </c>
      <c r="AD173" s="2" t="inlineStr">
        <is>
          <t/>
        </is>
      </c>
      <c r="AE173" t="inlineStr">
        <is>
          <t>&lt;div&gt;Energía procedente de fuentes renovables, producida dentro de un
perímetro de escala local o de distrito alrededor del edificio evaluado, que
cumple todas las condiciones siguientes: &lt;br&gt;&lt;/div&gt;&lt;div&gt;
a) solo puede distribuirse y
utilizarse dentro de ese perímetro de escala local o de distrito mediante una
red de distribución específica; &lt;br&gt;&lt;/div&gt;&lt;div&gt;b) permite el cálculo de un
factor de energía primaria específico válido únicamente para la energía
procedente de fuentes renovables producida dentro del perímetro de escala local
o de distrito; y &lt;br&gt;&lt;/div&gt;&lt;div&gt;
c) puede utilizarse
&lt;i&gt;in situ&lt;/i&gt; en el edificio evaluado a través de una conexión particular a la
fuente de producción de energía, y esa conexión particular requiere equipos
específicos para suministrar de forma segura y medir con contadores la energía
para uso propio del edificio evaluado.&lt;/div&gt;</t>
        </is>
      </c>
      <c r="AF173" t="inlineStr">
        <is>
          <t/>
        </is>
      </c>
      <c r="AG173" t="inlineStr">
        <is>
          <t/>
        </is>
      </c>
      <c r="AH173" t="inlineStr">
        <is>
          <t/>
        </is>
      </c>
      <c r="AI173" t="inlineStr">
        <is>
          <t/>
        </is>
      </c>
      <c r="AJ173" t="inlineStr">
        <is>
          <t/>
        </is>
      </c>
      <c r="AK173" t="inlineStr">
        <is>
          <t/>
        </is>
      </c>
      <c r="AL173" t="inlineStr">
        <is>
          <t/>
        </is>
      </c>
      <c r="AM173" t="inlineStr">
        <is>
          <t/>
        </is>
      </c>
      <c r="AN173" t="inlineStr">
        <is>
          <t/>
        </is>
      </c>
      <c r="AO173" t="inlineStr">
        <is>
          <t/>
        </is>
      </c>
      <c r="AP173" t="inlineStr">
        <is>
          <t/>
        </is>
      </c>
      <c r="AQ173" t="inlineStr">
        <is>
          <t/>
        </is>
      </c>
      <c r="AR173" t="inlineStr">
        <is>
          <t/>
        </is>
      </c>
      <c r="AS173" t="inlineStr">
        <is>
          <t/>
        </is>
      </c>
      <c r="AT173" t="inlineStr">
        <is>
          <t/>
        </is>
      </c>
      <c r="AU173" t="inlineStr">
        <is>
          <t/>
        </is>
      </c>
      <c r="AV173" s="2" t="inlineStr">
        <is>
          <t>energija iz obnovljivih izvora proizvedena u blizini</t>
        </is>
      </c>
      <c r="AW173" s="2" t="inlineStr">
        <is>
          <t>3</t>
        </is>
      </c>
      <c r="AX173" s="2" t="inlineStr">
        <is>
          <t/>
        </is>
      </c>
      <c r="AY173" t="inlineStr">
        <is>
          <t>energija iz obnovljivih izvora proizvedena na lokalnoj ili okružnoj razini udaljenosti od zgrade koja se procjenjuje, uz ispunjavanje svih sljedećih uvjeta:&lt;div&gt;(a) može se distribuirati i koristiti samo na toj lokalnoj ili okružnoj razini udaljenosti putem namjenske distribucijske mreže;&lt;br&gt;&lt;/div&gt;&lt;div&gt;(b) omogućava izračun posebnog faktora primarne energije valjanog samo za energiju iz obnovljivih izvora proizvedenu na toj lokalnoj ili okružnoj razini udaljenosti; te&lt;br&gt;&lt;/div&gt;&lt;div&gt;(c) može se koristiti u krugu zgrade koja se procjenjuje putem namjenske veze s izvorom za proizvodnju energije, pri čemu ta namjenska veza zahtijeva posebnu opremu za sigurnu opskrbu i mjerenje količine energije za vlastitu upotrebu u zgradi koja se procjenjuje&lt;br&gt;&lt;/div&gt;</t>
        </is>
      </c>
      <c r="AZ173" t="inlineStr">
        <is>
          <t/>
        </is>
      </c>
      <c r="BA173" t="inlineStr">
        <is>
          <t/>
        </is>
      </c>
      <c r="BB173" t="inlineStr">
        <is>
          <t/>
        </is>
      </c>
      <c r="BC173" t="inlineStr">
        <is>
          <t/>
        </is>
      </c>
      <c r="BD173" t="inlineStr">
        <is>
          <t/>
        </is>
      </c>
      <c r="BE173" t="inlineStr">
        <is>
          <t/>
        </is>
      </c>
      <c r="BF173" t="inlineStr">
        <is>
          <t/>
        </is>
      </c>
      <c r="BG173" t="inlineStr">
        <is>
          <t/>
        </is>
      </c>
      <c r="BH173" s="2" t="inlineStr">
        <is>
          <t>netoliese pagaminta atsinaujinančiųjų išteklių energija</t>
        </is>
      </c>
      <c r="BI173" s="2" t="inlineStr">
        <is>
          <t>2</t>
        </is>
      </c>
      <c r="BJ173" s="2" t="inlineStr">
        <is>
          <t/>
        </is>
      </c>
      <c r="BK173" t="inlineStr">
        <is>
          <t>vertinamo pastato vietos ar rajono teritorijoje pagaminta atsinaujinančiųjų išteklių energija</t>
        </is>
      </c>
      <c r="BL173" t="inlineStr">
        <is>
          <t/>
        </is>
      </c>
      <c r="BM173" t="inlineStr">
        <is>
          <t/>
        </is>
      </c>
      <c r="BN173" t="inlineStr">
        <is>
          <t/>
        </is>
      </c>
      <c r="BO173" t="inlineStr">
        <is>
          <t/>
        </is>
      </c>
      <c r="BP173" t="inlineStr">
        <is>
          <t/>
        </is>
      </c>
      <c r="BQ173" t="inlineStr">
        <is>
          <t/>
        </is>
      </c>
      <c r="BR173" t="inlineStr">
        <is>
          <t/>
        </is>
      </c>
      <c r="BS173" t="inlineStr">
        <is>
          <t/>
        </is>
      </c>
      <c r="BT173" t="inlineStr">
        <is>
          <t/>
        </is>
      </c>
      <c r="BU173" t="inlineStr">
        <is>
          <t/>
        </is>
      </c>
      <c r="BV173" t="inlineStr">
        <is>
          <t/>
        </is>
      </c>
      <c r="BW173" t="inlineStr">
        <is>
          <t/>
        </is>
      </c>
      <c r="BX173" s="2" t="inlineStr">
        <is>
          <t>energia ze źródeł odnawialnych wytwarzana w pobliżu</t>
        </is>
      </c>
      <c r="BY173" s="2" t="inlineStr">
        <is>
          <t>3</t>
        </is>
      </c>
      <c r="BZ173" s="2" t="inlineStr">
        <is>
          <t/>
        </is>
      </c>
      <c r="CA173" t="inlineStr">
        <is>
          <t>energię ze źródeł odnawialnych wytwarzaną miejscowo lub lokalnie w stosunku do ocenianego budynku, spełniającą wszystkie następujące warunki:&lt;div&gt;a)może być dystrybuowana i wykorzystywana wyłącznie miejscowo lub lokalnie za pośrednictwem specjalnego systemu dystrybucyjnego;&lt;br&gt;&lt;/div&gt;&lt;div&gt;b)umożliwia obliczenie szczegółowego współczynnika energii pierwotnej obowiązującego wyłącznie w odniesieniu do energii ze źródeł odnawialnych wytwarzanej miejscowo lub lokalnie; oraz&lt;br&gt;&lt;/div&gt;&lt;div&gt;c) może być wykorzystywana na miejscu ocenianego budynku za pośrednictwem specjalnego podłączenia do źródła produkcji energii, które to podłączenie wymaga specjalnego sprzętu do bezpiecznego dostarczania i pomiaru energii na własny użytek ocenianego budynku&lt;br&gt;&lt;/div&gt;</t>
        </is>
      </c>
      <c r="CB173" t="inlineStr">
        <is>
          <t/>
        </is>
      </c>
      <c r="CC173" t="inlineStr">
        <is>
          <t/>
        </is>
      </c>
      <c r="CD173" t="inlineStr">
        <is>
          <t/>
        </is>
      </c>
      <c r="CE173" t="inlineStr">
        <is>
          <t/>
        </is>
      </c>
      <c r="CF173" t="inlineStr">
        <is>
          <t/>
        </is>
      </c>
      <c r="CG173" t="inlineStr">
        <is>
          <t/>
        </is>
      </c>
      <c r="CH173" t="inlineStr">
        <is>
          <t/>
        </is>
      </c>
      <c r="CI173" t="inlineStr">
        <is>
          <t/>
        </is>
      </c>
      <c r="CJ173" t="inlineStr">
        <is>
          <t/>
        </is>
      </c>
      <c r="CK173" t="inlineStr">
        <is>
          <t/>
        </is>
      </c>
      <c r="CL173" t="inlineStr">
        <is>
          <t/>
        </is>
      </c>
      <c r="CM173" t="inlineStr">
        <is>
          <t/>
        </is>
      </c>
      <c r="CN173" s="2" t="inlineStr">
        <is>
          <t>v bližini proizvedena energija iz obnovljivih virov</t>
        </is>
      </c>
      <c r="CO173" s="2" t="inlineStr">
        <is>
          <t>3</t>
        </is>
      </c>
      <c r="CP173" s="2" t="inlineStr">
        <is>
          <t/>
        </is>
      </c>
      <c r="CQ173" t="inlineStr">
        <is>
          <t>energija iz obnovljivih virov, proizvedena na lokalni ali četrtni ravni območja ocenjene stavbe, ki izpolnjuje vse naslednje pogoje:&lt;div&gt;(a) distribuira in uporablja se lahko le na tem območju na lokalni in četrtni ravni prek namenskega distribucijskega omrežja;&lt;br&gt;&lt;/div&gt;&lt;div&gt;(b) omogoča izračun posebnega faktorja primarne energije, ki velja samo za energijo iz obnovljivih virov, proizvedeno na tem območju na lokalni ali četrtni ravni; in&lt;br&gt;&lt;/div&gt;&lt;div&gt;(c) uporablja se lahko na kraju samem ocenjene stavbe prek namenske povezave z virom proizvodnje energije, pri čemer je za to namensko povezavo potrebna posebna oprema za varno oskrbo z energijo in njeno odčitavanje za lastno rabo v ocenjeni stavbi&lt;br&gt;&lt;/div&gt;</t>
        </is>
      </c>
      <c r="CR173" s="2" t="inlineStr">
        <is>
          <t>energi från förnybara energikällor som produceras i närheten</t>
        </is>
      </c>
      <c r="CS173" s="2" t="inlineStr">
        <is>
          <t>3</t>
        </is>
      </c>
      <c r="CT173" s="2" t="inlineStr">
        <is>
          <t/>
        </is>
      </c>
      <c r="CU173" t="inlineStr">
        <is>
          <t>energi från förnybara energikällor som produceras i ett lokal- eller närområde kring den bedömda byggnaden och som uppfyller samtliga följande villkor</t>
        </is>
      </c>
    </row>
    <row r="174">
      <c r="A174" s="1" t="str">
        <f>HYPERLINK("https://iate.europa.eu/entry/result/3626345/all", "3626345")</f>
        <v>3626345</v>
      </c>
      <c r="B174" t="inlineStr">
        <is>
          <t>ENERGY;INDUSTRY;SOCIAL QUESTIONS</t>
        </is>
      </c>
      <c r="C174" t="inlineStr">
        <is>
          <t>ENERGY|energy policy|energy policy|energy audit|energy consumption;INDUSTRY|building and public works|building industry|building;SOCIAL QUESTIONS|construction and town planning|construction policy</t>
        </is>
      </c>
      <c r="D174" t="inlineStr">
        <is>
          <t/>
        </is>
      </c>
      <c r="E174" t="inlineStr">
        <is>
          <t/>
        </is>
      </c>
      <c r="F174" t="inlineStr">
        <is>
          <t/>
        </is>
      </c>
      <c r="G174" t="inlineStr">
        <is>
          <t/>
        </is>
      </c>
      <c r="H174" t="inlineStr">
        <is>
          <t/>
        </is>
      </c>
      <c r="I174" t="inlineStr">
        <is>
          <t/>
        </is>
      </c>
      <c r="J174" t="inlineStr">
        <is>
          <t/>
        </is>
      </c>
      <c r="K174" t="inlineStr">
        <is>
          <t/>
        </is>
      </c>
      <c r="L174" s="2" t="inlineStr">
        <is>
          <t>vurderingsgrænse</t>
        </is>
      </c>
      <c r="M174" s="2" t="inlineStr">
        <is>
          <t>3</t>
        </is>
      </c>
      <c r="N174" s="2" t="inlineStr">
        <is>
          <t/>
        </is>
      </c>
      <c r="O174" t="inlineStr">
        <is>
          <t>grænse, ved hvilken den &lt;a href="https://iate.europa.eu/entry/result/221981/da" target="_blank"&gt;leverede&lt;/a&gt; og &lt;a href="https://iate.europa.eu/entry/result/3626355/da" target="_blank"&gt;eksporterede energi&lt;/a&gt; måles eller beregnes</t>
        </is>
      </c>
      <c r="P174" t="inlineStr">
        <is>
          <t/>
        </is>
      </c>
      <c r="Q174" t="inlineStr">
        <is>
          <t/>
        </is>
      </c>
      <c r="R174" t="inlineStr">
        <is>
          <t/>
        </is>
      </c>
      <c r="S174" t="inlineStr">
        <is>
          <t/>
        </is>
      </c>
      <c r="T174" s="2" t="inlineStr">
        <is>
          <t>όριο αξιολόγησης</t>
        </is>
      </c>
      <c r="U174" s="2" t="inlineStr">
        <is>
          <t>3</t>
        </is>
      </c>
      <c r="V174" s="2" t="inlineStr">
        <is>
          <t/>
        </is>
      </c>
      <c r="W174" t="inlineStr">
        <is>
          <t>όριο στο οποίο μετράται ή υπολογίζεται η παρεχόμενη ή εξαγόμενη ενέργεια</t>
        </is>
      </c>
      <c r="X174" s="2" t="inlineStr">
        <is>
          <t>assessment boundary</t>
        </is>
      </c>
      <c r="Y174" s="2" t="inlineStr">
        <is>
          <t>3</t>
        </is>
      </c>
      <c r="Z174" s="2" t="inlineStr">
        <is>
          <t/>
        </is>
      </c>
      <c r="AA174" t="inlineStr">
        <is>
          <t>boundary
where the delivered and exported energy are measured or calculated</t>
        </is>
      </c>
      <c r="AB174" s="2" t="inlineStr">
        <is>
          <t>límite de evaluación</t>
        </is>
      </c>
      <c r="AC174" s="2" t="inlineStr">
        <is>
          <t>3</t>
        </is>
      </c>
      <c r="AD174" s="2" t="inlineStr">
        <is>
          <t/>
        </is>
      </c>
      <c r="AE174" t="inlineStr">
        <is>
          <t>Límite en el que se miden o calculan la energía suministrada y
la energía exportada.</t>
        </is>
      </c>
      <c r="AF174" t="inlineStr">
        <is>
          <t/>
        </is>
      </c>
      <c r="AG174" t="inlineStr">
        <is>
          <t/>
        </is>
      </c>
      <c r="AH174" t="inlineStr">
        <is>
          <t/>
        </is>
      </c>
      <c r="AI174" t="inlineStr">
        <is>
          <t/>
        </is>
      </c>
      <c r="AJ174" t="inlineStr">
        <is>
          <t/>
        </is>
      </c>
      <c r="AK174" t="inlineStr">
        <is>
          <t/>
        </is>
      </c>
      <c r="AL174" t="inlineStr">
        <is>
          <t/>
        </is>
      </c>
      <c r="AM174" t="inlineStr">
        <is>
          <t/>
        </is>
      </c>
      <c r="AN174" s="2" t="inlineStr">
        <is>
          <t>limite de l’évaluation</t>
        </is>
      </c>
      <c r="AO174" s="2" t="inlineStr">
        <is>
          <t>3</t>
        </is>
      </c>
      <c r="AP174" s="2" t="inlineStr">
        <is>
          <t/>
        </is>
      </c>
      <c r="AQ174" t="inlineStr">
        <is>
          <t>limite où l’énergie fournie ou exportée est mesurée ou 
calculée</t>
        </is>
      </c>
      <c r="AR174" t="inlineStr">
        <is>
          <t/>
        </is>
      </c>
      <c r="AS174" t="inlineStr">
        <is>
          <t/>
        </is>
      </c>
      <c r="AT174" t="inlineStr">
        <is>
          <t/>
        </is>
      </c>
      <c r="AU174" t="inlineStr">
        <is>
          <t/>
        </is>
      </c>
      <c r="AV174" s="2" t="inlineStr">
        <is>
          <t>granica procjene</t>
        </is>
      </c>
      <c r="AW174" s="2" t="inlineStr">
        <is>
          <t>3</t>
        </is>
      </c>
      <c r="AX174" s="2" t="inlineStr">
        <is>
          <t/>
        </is>
      </c>
      <c r="AY174" t="inlineStr">
        <is>
          <t>granica na kojoj se mjere ili izračunavaju isporučena i izvezena energija</t>
        </is>
      </c>
      <c r="AZ174" t="inlineStr">
        <is>
          <t/>
        </is>
      </c>
      <c r="BA174" t="inlineStr">
        <is>
          <t/>
        </is>
      </c>
      <c r="BB174" t="inlineStr">
        <is>
          <t/>
        </is>
      </c>
      <c r="BC174" t="inlineStr">
        <is>
          <t/>
        </is>
      </c>
      <c r="BD174" s="2" t="inlineStr">
        <is>
          <t>limite della valutazione</t>
        </is>
      </c>
      <c r="BE174" s="2" t="inlineStr">
        <is>
          <t>3</t>
        </is>
      </c>
      <c r="BF174" s="2" t="inlineStr">
        <is>
          <t/>
        </is>
      </c>
      <c r="BG174" t="inlineStr">
        <is>
          <t>limite entro il
quale l'energia fornita ed esportata è misurata o calcolata</t>
        </is>
      </c>
      <c r="BH174" s="2" t="inlineStr">
        <is>
          <t>vertinamosios erdvės ribos</t>
        </is>
      </c>
      <c r="BI174" s="2" t="inlineStr">
        <is>
          <t>3</t>
        </is>
      </c>
      <c r="BJ174" s="2" t="inlineStr">
        <is>
          <t/>
        </is>
      </c>
      <c r="BK174" t="inlineStr">
        <is>
          <t>erdvės, į kurią patiekiamos ir iš kurios eksportuojamos energijos kiekis yra matuojamas arba skaičiuojamas, ribos</t>
        </is>
      </c>
      <c r="BL174" t="inlineStr">
        <is>
          <t/>
        </is>
      </c>
      <c r="BM174" t="inlineStr">
        <is>
          <t/>
        </is>
      </c>
      <c r="BN174" t="inlineStr">
        <is>
          <t/>
        </is>
      </c>
      <c r="BO174" t="inlineStr">
        <is>
          <t/>
        </is>
      </c>
      <c r="BP174" s="2" t="inlineStr">
        <is>
          <t>konfini tal-valutazzjoni</t>
        </is>
      </c>
      <c r="BQ174" s="2" t="inlineStr">
        <is>
          <t>3</t>
        </is>
      </c>
      <c r="BR174" s="2" t="inlineStr">
        <is>
          <t/>
        </is>
      </c>
      <c r="BS174" t="inlineStr">
        <is>
          <t>konfini fejn titkejjel jew tiġi kkalkulata l-enerġija kkonsenjata u esportata</t>
        </is>
      </c>
      <c r="BT174" t="inlineStr">
        <is>
          <t/>
        </is>
      </c>
      <c r="BU174" t="inlineStr">
        <is>
          <t/>
        </is>
      </c>
      <c r="BV174" t="inlineStr">
        <is>
          <t/>
        </is>
      </c>
      <c r="BW174" t="inlineStr">
        <is>
          <t/>
        </is>
      </c>
      <c r="BX174" s="2" t="inlineStr">
        <is>
          <t>granica oceny</t>
        </is>
      </c>
      <c r="BY174" s="2" t="inlineStr">
        <is>
          <t>3</t>
        </is>
      </c>
      <c r="BZ174" s="2" t="inlineStr">
        <is>
          <t/>
        </is>
      </c>
      <c r="CA174" t="inlineStr">
        <is>
          <t>granica, w obrębie której mierzy się lub oblicza dostarczoną i eksportowaną energię</t>
        </is>
      </c>
      <c r="CB174" t="inlineStr">
        <is>
          <t/>
        </is>
      </c>
      <c r="CC174" t="inlineStr">
        <is>
          <t/>
        </is>
      </c>
      <c r="CD174" t="inlineStr">
        <is>
          <t/>
        </is>
      </c>
      <c r="CE174" t="inlineStr">
        <is>
          <t/>
        </is>
      </c>
      <c r="CF174" t="inlineStr">
        <is>
          <t/>
        </is>
      </c>
      <c r="CG174" t="inlineStr">
        <is>
          <t/>
        </is>
      </c>
      <c r="CH174" t="inlineStr">
        <is>
          <t/>
        </is>
      </c>
      <c r="CI174" t="inlineStr">
        <is>
          <t/>
        </is>
      </c>
      <c r="CJ174" s="2" t="inlineStr">
        <is>
          <t>hranica posudzovania</t>
        </is>
      </c>
      <c r="CK174" s="2" t="inlineStr">
        <is>
          <t>3</t>
        </is>
      </c>
      <c r="CL174" s="2" t="inlineStr">
        <is>
          <t/>
        </is>
      </c>
      <c r="CM174" t="inlineStr">
        <is>
          <t>hranica, kde sa meria alebo vypočítava &lt;a href="https://iate.europa.eu/entry/result/3626345/sk" target="_blank"&gt;dodaná&lt;/a&gt; a &lt;a href="https://iate.europa.eu/entry/result/3626355/sk" target="_blank"&gt;odvádzaná energia&lt;/a&gt;</t>
        </is>
      </c>
      <c r="CN174" s="2" t="inlineStr">
        <is>
          <t>meja ocenjevanja</t>
        </is>
      </c>
      <c r="CO174" s="2" t="inlineStr">
        <is>
          <t>3</t>
        </is>
      </c>
      <c r="CP174" s="2" t="inlineStr">
        <is>
          <t/>
        </is>
      </c>
      <c r="CQ174" t="inlineStr">
        <is>
          <t>meja, na kateri se meri ali izračuna &lt;a href="https://iate.europa.eu/entry/result/221981/sl" target="_blank"&gt;dobavljena&lt;/a&gt; in &lt;a href="https://iate.europa.eu/entry/result/3626355/sl" target="_blank"&gt;oddana energija&lt;/a&gt;</t>
        </is>
      </c>
      <c r="CR174" s="2" t="inlineStr">
        <is>
          <t>bedömningsgräns:</t>
        </is>
      </c>
      <c r="CS174" s="2" t="inlineStr">
        <is>
          <t>3</t>
        </is>
      </c>
      <c r="CT174" s="2" t="inlineStr">
        <is>
          <t/>
        </is>
      </c>
      <c r="CU174" t="inlineStr">
        <is>
          <t>gräns där levererad och exporterad energi mäts eller beräknas</t>
        </is>
      </c>
    </row>
    <row r="175">
      <c r="A175" s="1" t="str">
        <f>HYPERLINK("https://iate.europa.eu/entry/result/3626344/all", "3626344")</f>
        <v>3626344</v>
      </c>
      <c r="B175" t="inlineStr">
        <is>
          <t>ENERGY;INDUSTRY;SOCIAL QUESTIONS</t>
        </is>
      </c>
      <c r="C175" t="inlineStr">
        <is>
          <t>ENERGY|energy policy|energy policy|energy audit|energy consumption;INDUSTRY|building and public works|building industry|building;SOCIAL QUESTIONS|construction and town planning|construction policy</t>
        </is>
      </c>
      <c r="D175" t="inlineStr">
        <is>
          <t/>
        </is>
      </c>
      <c r="E175" t="inlineStr">
        <is>
          <t/>
        </is>
      </c>
      <c r="F175" t="inlineStr">
        <is>
          <t/>
        </is>
      </c>
      <c r="G175" t="inlineStr">
        <is>
          <t/>
        </is>
      </c>
      <c r="H175" t="inlineStr">
        <is>
          <t/>
        </is>
      </c>
      <c r="I175" t="inlineStr">
        <is>
          <t/>
        </is>
      </c>
      <c r="J175" t="inlineStr">
        <is>
          <t/>
        </is>
      </c>
      <c r="K175" t="inlineStr">
        <is>
          <t/>
        </is>
      </c>
      <c r="L175" t="inlineStr">
        <is>
          <t/>
        </is>
      </c>
      <c r="M175" t="inlineStr">
        <is>
          <t/>
        </is>
      </c>
      <c r="N175" t="inlineStr">
        <is>
          <t/>
        </is>
      </c>
      <c r="O175" t="inlineStr">
        <is>
          <t/>
        </is>
      </c>
      <c r="P175" t="inlineStr">
        <is>
          <t/>
        </is>
      </c>
      <c r="Q175" t="inlineStr">
        <is>
          <t/>
        </is>
      </c>
      <c r="R175" t="inlineStr">
        <is>
          <t/>
        </is>
      </c>
      <c r="S175" t="inlineStr">
        <is>
          <t/>
        </is>
      </c>
      <c r="T175" t="inlineStr">
        <is>
          <t/>
        </is>
      </c>
      <c r="U175" t="inlineStr">
        <is>
          <t/>
        </is>
      </c>
      <c r="V175" t="inlineStr">
        <is>
          <t/>
        </is>
      </c>
      <c r="W175" t="inlineStr">
        <is>
          <t/>
        </is>
      </c>
      <c r="X175" s="2" t="inlineStr">
        <is>
          <t>reference floor area</t>
        </is>
      </c>
      <c r="Y175" s="2" t="inlineStr">
        <is>
          <t>3</t>
        </is>
      </c>
      <c r="Z175" s="2" t="inlineStr">
        <is>
          <t/>
        </is>
      </c>
      <c r="AA175" t="inlineStr">
        <is>
          <t>floor
area used as reference size for the assessment of the energy performance of a
building, calculated as the sum of the useful floor areas of the spaces within
the &lt;a href="https://iate.europa.eu/entry/result/3533199/en" target="_blank"&gt;building envelope&lt;/a&gt; specified for the energy performance assessment</t>
        </is>
      </c>
      <c r="AB175" s="2" t="inlineStr">
        <is>
          <t>superficie de referencia</t>
        </is>
      </c>
      <c r="AC175" s="2" t="inlineStr">
        <is>
          <t>3</t>
        </is>
      </c>
      <c r="AD175" s="2" t="inlineStr">
        <is>
          <t/>
        </is>
      </c>
      <c r="AE175" t="inlineStr">
        <is>
          <t>Superficie utilizada como tamaño de referencia para la
evaluación de la eficiencia energética de un edificio, calculada como la suma
de las superficies útiles de los espacios comprendidos dentro de la &lt;a href="https://iate.europa.eu/entry/result/3533199/es" target="_blank"&gt;envolvente del edificio&lt;/a&gt; especificados para la evaluación de la eficiencia energética.</t>
        </is>
      </c>
      <c r="AF175" t="inlineStr">
        <is>
          <t/>
        </is>
      </c>
      <c r="AG175" t="inlineStr">
        <is>
          <t/>
        </is>
      </c>
      <c r="AH175" t="inlineStr">
        <is>
          <t/>
        </is>
      </c>
      <c r="AI175" t="inlineStr">
        <is>
          <t/>
        </is>
      </c>
      <c r="AJ175" t="inlineStr">
        <is>
          <t/>
        </is>
      </c>
      <c r="AK175" t="inlineStr">
        <is>
          <t/>
        </is>
      </c>
      <c r="AL175" t="inlineStr">
        <is>
          <t/>
        </is>
      </c>
      <c r="AM175" t="inlineStr">
        <is>
          <t/>
        </is>
      </c>
      <c r="AN175" t="inlineStr">
        <is>
          <t/>
        </is>
      </c>
      <c r="AO175" t="inlineStr">
        <is>
          <t/>
        </is>
      </c>
      <c r="AP175" t="inlineStr">
        <is>
          <t/>
        </is>
      </c>
      <c r="AQ175" t="inlineStr">
        <is>
          <t/>
        </is>
      </c>
      <c r="AR175" t="inlineStr">
        <is>
          <t/>
        </is>
      </c>
      <c r="AS175" t="inlineStr">
        <is>
          <t/>
        </is>
      </c>
      <c r="AT175" t="inlineStr">
        <is>
          <t/>
        </is>
      </c>
      <c r="AU175" t="inlineStr">
        <is>
          <t/>
        </is>
      </c>
      <c r="AV175" s="2" t="inlineStr">
        <is>
          <t>referentna podna površina</t>
        </is>
      </c>
      <c r="AW175" s="2" t="inlineStr">
        <is>
          <t>3</t>
        </is>
      </c>
      <c r="AX175" s="2" t="inlineStr">
        <is>
          <t/>
        </is>
      </c>
      <c r="AY175" t="inlineStr">
        <is>
          <t>podna površina koja se koristi kao referentna veličina za procjenu energetskih svojstava zgrade, a izračunava se kao zbroj korisnih podnih površina prostora unutar omotnice zgrade određenih za procjenu energetskih svojstava</t>
        </is>
      </c>
      <c r="AZ175" t="inlineStr">
        <is>
          <t/>
        </is>
      </c>
      <c r="BA175" t="inlineStr">
        <is>
          <t/>
        </is>
      </c>
      <c r="BB175" t="inlineStr">
        <is>
          <t/>
        </is>
      </c>
      <c r="BC175" t="inlineStr">
        <is>
          <t/>
        </is>
      </c>
      <c r="BD175" t="inlineStr">
        <is>
          <t/>
        </is>
      </c>
      <c r="BE175" t="inlineStr">
        <is>
          <t/>
        </is>
      </c>
      <c r="BF175" t="inlineStr">
        <is>
          <t/>
        </is>
      </c>
      <c r="BG175" t="inlineStr">
        <is>
          <t/>
        </is>
      </c>
      <c r="BH175" s="2" t="inlineStr">
        <is>
          <t>atskaitinis grindų plotas</t>
        </is>
      </c>
      <c r="BI175" s="2" t="inlineStr">
        <is>
          <t>3</t>
        </is>
      </c>
      <c r="BJ175" s="2" t="inlineStr">
        <is>
          <t/>
        </is>
      </c>
      <c r="BK175" t="inlineStr">
        <is>
          <t>grindų plotas, naudojamas kaip atskaitinis dydis vertinant pastato energinį naudingumą, apskaičiuojamas kaip pastato apvalkale esančių erdvių, pagal kurias vertinamas energinis naudingumas, naudingojo grindų ploto suma</t>
        </is>
      </c>
      <c r="BL175" s="2" t="inlineStr">
        <is>
          <t>references grīdas platība</t>
        </is>
      </c>
      <c r="BM175" s="2" t="inlineStr">
        <is>
          <t>3</t>
        </is>
      </c>
      <c r="BN175" s="2" t="inlineStr">
        <is>
          <t/>
        </is>
      </c>
      <c r="BO175" t="inlineStr">
        <is>
          <t/>
        </is>
      </c>
      <c r="BP175" t="inlineStr">
        <is>
          <t/>
        </is>
      </c>
      <c r="BQ175" t="inlineStr">
        <is>
          <t/>
        </is>
      </c>
      <c r="BR175" t="inlineStr">
        <is>
          <t/>
        </is>
      </c>
      <c r="BS175" t="inlineStr">
        <is>
          <t/>
        </is>
      </c>
      <c r="BT175" t="inlineStr">
        <is>
          <t/>
        </is>
      </c>
      <c r="BU175" t="inlineStr">
        <is>
          <t/>
        </is>
      </c>
      <c r="BV175" t="inlineStr">
        <is>
          <t/>
        </is>
      </c>
      <c r="BW175" t="inlineStr">
        <is>
          <t/>
        </is>
      </c>
      <c r="BX175" s="2" t="inlineStr">
        <is>
          <t>powierzchnia referencyjna</t>
        </is>
      </c>
      <c r="BY175" s="2" t="inlineStr">
        <is>
          <t>3</t>
        </is>
      </c>
      <c r="BZ175" s="2" t="inlineStr">
        <is>
          <t/>
        </is>
      </c>
      <c r="CA175" t="inlineStr">
        <is>
          <t>powierzchnia podłogi wykorzystywana jako wielkość odniesienia do oceny charakterystyki energetycznej budynku, obliczoną jako sumę powierzchni użytkowych pomieszczeń w obrębie przegród zewnętrznych budynku, określoną do celów oceny charakterystyki energetycznej</t>
        </is>
      </c>
      <c r="CB175" t="inlineStr">
        <is>
          <t/>
        </is>
      </c>
      <c r="CC175" t="inlineStr">
        <is>
          <t/>
        </is>
      </c>
      <c r="CD175" t="inlineStr">
        <is>
          <t/>
        </is>
      </c>
      <c r="CE175" t="inlineStr">
        <is>
          <t/>
        </is>
      </c>
      <c r="CF175" t="inlineStr">
        <is>
          <t/>
        </is>
      </c>
      <c r="CG175" t="inlineStr">
        <is>
          <t/>
        </is>
      </c>
      <c r="CH175" t="inlineStr">
        <is>
          <t/>
        </is>
      </c>
      <c r="CI175" t="inlineStr">
        <is>
          <t/>
        </is>
      </c>
      <c r="CJ175" t="inlineStr">
        <is>
          <t/>
        </is>
      </c>
      <c r="CK175" t="inlineStr">
        <is>
          <t/>
        </is>
      </c>
      <c r="CL175" t="inlineStr">
        <is>
          <t/>
        </is>
      </c>
      <c r="CM175" t="inlineStr">
        <is>
          <t/>
        </is>
      </c>
      <c r="CN175" s="2" t="inlineStr">
        <is>
          <t>referenčna tlorisna površina</t>
        </is>
      </c>
      <c r="CO175" s="2" t="inlineStr">
        <is>
          <t>3</t>
        </is>
      </c>
      <c r="CP175" s="2" t="inlineStr">
        <is>
          <t/>
        </is>
      </c>
      <c r="CQ175" t="inlineStr">
        <is>
          <t>tlorisna površina, ki se uporablja kot referenčna velikost za oceno energijske učinkovitosti stavbe in je izračunana kot vsota uporabnih tlorisnih površin prostorov znotraj &lt;a href="https://iate.europa.eu/entry/result/3533199/sl" target="_blank"&gt;ovoja stavbe&lt;/a&gt;, določenega za oceno energijske učinkovitosti</t>
        </is>
      </c>
      <c r="CR175" s="2" t="inlineStr">
        <is>
          <t>referensgolvyta</t>
        </is>
      </c>
      <c r="CS175" s="2" t="inlineStr">
        <is>
          <t>3</t>
        </is>
      </c>
      <c r="CT175" s="2" t="inlineStr">
        <is>
          <t/>
        </is>
      </c>
      <c r="CU175" t="inlineStr">
        <is>
          <t>den golvyta som används som referensmått för bedömning av en byggnads energiprestanda, beräknad som summan av de användbara golvytorna i de utrymmen inom klimatskalet som anges för bedömningen av energiprestanda</t>
        </is>
      </c>
    </row>
    <row r="176">
      <c r="A176" s="1" t="str">
        <f>HYPERLINK("https://iate.europa.eu/entry/result/1357317/all", "1357317")</f>
        <v>1357317</v>
      </c>
      <c r="B176" t="inlineStr">
        <is>
          <t>INDUSTRY</t>
        </is>
      </c>
      <c r="C176" t="inlineStr">
        <is>
          <t>INDUSTRY|building and public works|building industry|building</t>
        </is>
      </c>
      <c r="D176" t="inlineStr">
        <is>
          <t/>
        </is>
      </c>
      <c r="E176" t="inlineStr">
        <is>
          <t/>
        </is>
      </c>
      <c r="F176" t="inlineStr">
        <is>
          <t/>
        </is>
      </c>
      <c r="G176" t="inlineStr">
        <is>
          <t/>
        </is>
      </c>
      <c r="H176" t="inlineStr">
        <is>
          <t/>
        </is>
      </c>
      <c r="I176" t="inlineStr">
        <is>
          <t/>
        </is>
      </c>
      <c r="J176" t="inlineStr">
        <is>
          <t/>
        </is>
      </c>
      <c r="K176" t="inlineStr">
        <is>
          <t/>
        </is>
      </c>
      <c r="L176" s="2" t="inlineStr">
        <is>
          <t>nytteareal|
samlet beboelsesareal</t>
        </is>
      </c>
      <c r="M176" s="2" t="inlineStr">
        <is>
          <t>4|
2</t>
        </is>
      </c>
      <c r="N176" s="2" t="inlineStr">
        <is>
          <t xml:space="preserve">|
</t>
        </is>
      </c>
      <c r="O176" t="inlineStr">
        <is>
          <t/>
        </is>
      </c>
      <c r="P176" s="2" t="inlineStr">
        <is>
          <t>Nutzfläche</t>
        </is>
      </c>
      <c r="Q176" s="2" t="inlineStr">
        <is>
          <t>3</t>
        </is>
      </c>
      <c r="R176" s="2" t="inlineStr">
        <is>
          <t/>
        </is>
      </c>
      <c r="S176" t="inlineStr">
        <is>
          <t>Nutzflaechen ergeben sich aus den Bruttoflaechen (Aussenmassflaechen der Geschosse abzueglich der Konstrukionsflaechen) abzueglich der Nebenflaechen (Verkehrsflaechen),Funktionsflaechen (Flaechen fuer betriebstechnische Anlagen) und-im Industriebau-Flaechen fuer soziale Einrichtungen</t>
        </is>
      </c>
      <c r="T176" t="inlineStr">
        <is>
          <t/>
        </is>
      </c>
      <c r="U176" t="inlineStr">
        <is>
          <t/>
        </is>
      </c>
      <c r="V176" t="inlineStr">
        <is>
          <t/>
        </is>
      </c>
      <c r="W176" t="inlineStr">
        <is>
          <t/>
        </is>
      </c>
      <c r="X176" s="2" t="inlineStr">
        <is>
          <t>useful floor area</t>
        </is>
      </c>
      <c r="Y176" s="2" t="inlineStr">
        <is>
          <t>3</t>
        </is>
      </c>
      <c r="Z176" s="2" t="inlineStr">
        <is>
          <t/>
        </is>
      </c>
      <c r="AA176" t="inlineStr">
        <is>
          <t>area
of the floor of a building needed as a parameter to quantify specific conditions
of use that are expressed per unit of floor area and to apply simplifications and zoning and (re-)allocation rules</t>
        </is>
      </c>
      <c r="AB176" s="2" t="inlineStr">
        <is>
          <t>superficie útil|
superficie útil habitable</t>
        </is>
      </c>
      <c r="AC176" s="2" t="inlineStr">
        <is>
          <t>3|
3</t>
        </is>
      </c>
      <c r="AD176" s="2" t="inlineStr">
        <is>
          <t xml:space="preserve">|
</t>
        </is>
      </c>
      <c r="AE176" t="inlineStr">
        <is>
          <t>Superficie del suelo de un edificio que sirve de parámetro para
cuantificar las condiciones específicas de uso que se expresan por unidad de
superficie y para la aplicación de las simplificaciones y de las normas de
zonificación y (re)asignación.</t>
        </is>
      </c>
      <c r="AF176" t="inlineStr">
        <is>
          <t/>
        </is>
      </c>
      <c r="AG176" t="inlineStr">
        <is>
          <t/>
        </is>
      </c>
      <c r="AH176" t="inlineStr">
        <is>
          <t/>
        </is>
      </c>
      <c r="AI176" t="inlineStr">
        <is>
          <t/>
        </is>
      </c>
      <c r="AJ176" t="inlineStr">
        <is>
          <t/>
        </is>
      </c>
      <c r="AK176" t="inlineStr">
        <is>
          <t/>
        </is>
      </c>
      <c r="AL176" t="inlineStr">
        <is>
          <t/>
        </is>
      </c>
      <c r="AM176" t="inlineStr">
        <is>
          <t/>
        </is>
      </c>
      <c r="AN176" s="2" t="inlineStr">
        <is>
          <t>surface au sol utile|
superficie utile habitable</t>
        </is>
      </c>
      <c r="AO176" s="2" t="inlineStr">
        <is>
          <t>3|
3</t>
        </is>
      </c>
      <c r="AP176" s="2" t="inlineStr">
        <is>
          <t xml:space="preserve">|
</t>
        </is>
      </c>
      <c r="AQ176" t="inlineStr">
        <is>
          <t/>
        </is>
      </c>
      <c r="AR176" t="inlineStr">
        <is>
          <t/>
        </is>
      </c>
      <c r="AS176" t="inlineStr">
        <is>
          <t/>
        </is>
      </c>
      <c r="AT176" t="inlineStr">
        <is>
          <t/>
        </is>
      </c>
      <c r="AU176" t="inlineStr">
        <is>
          <t/>
        </is>
      </c>
      <c r="AV176" s="2" t="inlineStr">
        <is>
          <t>korisna podna površina|
korisna površina</t>
        </is>
      </c>
      <c r="AW176" s="2" t="inlineStr">
        <is>
          <t>3|
3</t>
        </is>
      </c>
      <c r="AX176" s="2" t="inlineStr">
        <is>
          <t xml:space="preserve">|
</t>
        </is>
      </c>
      <c r="AY176" t="inlineStr">
        <is>
          <t>ukupna podna površina stana ili druge samostalne prostorije, umanjena za širinu zidova koji je prekidaju</t>
        </is>
      </c>
      <c r="AZ176" s="2" t="inlineStr">
        <is>
          <t>hasznos alapterület</t>
        </is>
      </c>
      <c r="BA176" s="2" t="inlineStr">
        <is>
          <t>3</t>
        </is>
      </c>
      <c r="BB176" s="2" t="inlineStr">
        <is>
          <t/>
        </is>
      </c>
      <c r="BC176" t="inlineStr">
        <is>
          <t>az épület alapterülete, amely paraméterként szükséges az egységnyi alapterületre kifejezett konkrét használati feltételek számszerűsítéséhez, valamint az egyszerűsítések, illetve az övezetekbe sorolási és (át)kategorizálási szabályok alkalmazásához</t>
        </is>
      </c>
      <c r="BD176" s="2" t="inlineStr">
        <is>
          <t>superficie utile residenziale</t>
        </is>
      </c>
      <c r="BE176" s="2" t="inlineStr">
        <is>
          <t>3</t>
        </is>
      </c>
      <c r="BF176" s="2" t="inlineStr">
        <is>
          <t/>
        </is>
      </c>
      <c r="BG176" t="inlineStr">
        <is>
          <t/>
        </is>
      </c>
      <c r="BH176" s="2" t="inlineStr">
        <is>
          <t>naudingasis grindų plotas</t>
        </is>
      </c>
      <c r="BI176" s="2" t="inlineStr">
        <is>
          <t>3</t>
        </is>
      </c>
      <c r="BJ176" s="2" t="inlineStr">
        <is>
          <t/>
        </is>
      </c>
      <c r="BK176" t="inlineStr">
        <is>
          <t/>
        </is>
      </c>
      <c r="BL176" s="2" t="inlineStr">
        <is>
          <t>lietderīgā grīdas platība</t>
        </is>
      </c>
      <c r="BM176" s="2" t="inlineStr">
        <is>
          <t>3</t>
        </is>
      </c>
      <c r="BN176" s="2" t="inlineStr">
        <is>
          <t/>
        </is>
      </c>
      <c r="BO176" t="inlineStr">
        <is>
          <t/>
        </is>
      </c>
      <c r="BP176" t="inlineStr">
        <is>
          <t/>
        </is>
      </c>
      <c r="BQ176" t="inlineStr">
        <is>
          <t/>
        </is>
      </c>
      <c r="BR176" t="inlineStr">
        <is>
          <t/>
        </is>
      </c>
      <c r="BS176" t="inlineStr">
        <is>
          <t/>
        </is>
      </c>
      <c r="BT176" s="2" t="inlineStr">
        <is>
          <t>bruikbare vloeroppervlakte</t>
        </is>
      </c>
      <c r="BU176" s="2" t="inlineStr">
        <is>
          <t>3</t>
        </is>
      </c>
      <c r="BV176" s="2" t="inlineStr">
        <is>
          <t/>
        </is>
      </c>
      <c r="BW176" t="inlineStr">
        <is>
          <t>"oppervlakte van de vloer van een gebouw die vereist is als parameter voor het kwantificeren van specifieke gebruiksomstandigheden uitgedrukt per vloeroppervlakte-eenheid en voor het toepassen van vereenvoudigingen en indelings- en de (her)bestemmingsregels"</t>
        </is>
      </c>
      <c r="BX176" s="2" t="inlineStr">
        <is>
          <t>powierzchnia użytkowa</t>
        </is>
      </c>
      <c r="BY176" s="2" t="inlineStr">
        <is>
          <t>3</t>
        </is>
      </c>
      <c r="BZ176" s="2" t="inlineStr">
        <is>
          <t/>
        </is>
      </c>
      <c r="CA176" t="inlineStr">
        <is>
          <t>powierzchnia podłogi budynku potrzebną jako parametr do ilościowego określania szczegółowych warunków użytkowania, które są wyrażane na jednostkę powierzchni oraz do celów stosowania uproszczeń oraz zasad podziału na strefy i zmian tego podziału</t>
        </is>
      </c>
      <c r="CB176" s="2" t="inlineStr">
        <is>
          <t>área útil de pavimento|
área útil total</t>
        </is>
      </c>
      <c r="CC176" s="2" t="inlineStr">
        <is>
          <t>3|
3</t>
        </is>
      </c>
      <c r="CD176" s="2" t="inlineStr">
        <is>
          <t xml:space="preserve">|
</t>
        </is>
      </c>
      <c r="CE176" t="inlineStr">
        <is>
          <t>Soma das áreas, medidas em planta pelo perímetro interior das paredes, de todos os compartimentos de uma fração autónoma de um edifício, incluindo vestíbulos, circulações internas, instalações sanitárias, arrumos interiores e outros compartimentos de função similar e armários nas paredes.</t>
        </is>
      </c>
      <c r="CF176" t="inlineStr">
        <is>
          <t/>
        </is>
      </c>
      <c r="CG176" t="inlineStr">
        <is>
          <t/>
        </is>
      </c>
      <c r="CH176" t="inlineStr">
        <is>
          <t/>
        </is>
      </c>
      <c r="CI176" t="inlineStr">
        <is>
          <t/>
        </is>
      </c>
      <c r="CJ176" s="2" t="inlineStr">
        <is>
          <t>úžitková plocha</t>
        </is>
      </c>
      <c r="CK176" s="2" t="inlineStr">
        <is>
          <t>3</t>
        </is>
      </c>
      <c r="CL176" s="2" t="inlineStr">
        <is>
          <t/>
        </is>
      </c>
      <c r="CM176" t="inlineStr">
        <is>
          <t>plocha podlahy budovy potrebná ako parameter na kvantifikáciu špecifických podmienok používania, ktoré sú vyjadrené na jednotku podlahovej plochy, a na uplatnenie zjednodušených postupov a pravidiel týkajúcich sa rozdelenia do zón a (nového) prideľovania</t>
        </is>
      </c>
      <c r="CN176" s="2" t="inlineStr">
        <is>
          <t>uporabna tlorisna površina</t>
        </is>
      </c>
      <c r="CO176" s="2" t="inlineStr">
        <is>
          <t>3</t>
        </is>
      </c>
      <c r="CP176" s="2" t="inlineStr">
        <is>
          <t/>
        </is>
      </c>
      <c r="CQ176" t="inlineStr">
        <is>
          <t>površina tal stavbe, ki je potrebna kot parameter za količinsko opredelitev posebnih pogojev uporabe, izraženih na enoto tlorisne površine, in za uporabo poenostavitev ter pravil za določanje območij in (pre)razporeditev</t>
        </is>
      </c>
      <c r="CR176" s="2" t="inlineStr">
        <is>
          <t>användbar golvyta</t>
        </is>
      </c>
      <c r="CS176" s="2" t="inlineStr">
        <is>
          <t>3</t>
        </is>
      </c>
      <c r="CT176" s="2" t="inlineStr">
        <is>
          <t/>
        </is>
      </c>
      <c r="CU176" t="inlineStr">
        <is>
          <t>den golvyta i en byggnad som behövs som parameter för att kvantifiera specifika användningsvillkor som uttrycks per enhet golvyta och för tillämpningen av förenklingarna och reglerna för zonindelning och (ändrad) tilldelning</t>
        </is>
      </c>
    </row>
    <row r="177">
      <c r="A177" s="1" t="str">
        <f>HYPERLINK("https://iate.europa.eu/entry/result/3626341/all", "3626341")</f>
        <v>3626341</v>
      </c>
      <c r="B177" t="inlineStr">
        <is>
          <t>ENERGY;INDUSTRY;SOCIAL QUESTIONS</t>
        </is>
      </c>
      <c r="C177" t="inlineStr">
        <is>
          <t>ENERGY|energy policy|energy policy|energy audit|energy consumption;INDUSTRY|building and public works|building industry|building;SOCIAL QUESTIONS|construction and town planning|construction policy</t>
        </is>
      </c>
      <c r="D177" t="inlineStr">
        <is>
          <t/>
        </is>
      </c>
      <c r="E177" t="inlineStr">
        <is>
          <t/>
        </is>
      </c>
      <c r="F177" t="inlineStr">
        <is>
          <t/>
        </is>
      </c>
      <c r="G177" t="inlineStr">
        <is>
          <t/>
        </is>
      </c>
      <c r="H177" t="inlineStr">
        <is>
          <t/>
        </is>
      </c>
      <c r="I177" t="inlineStr">
        <is>
          <t/>
        </is>
      </c>
      <c r="J177" t="inlineStr">
        <is>
          <t/>
        </is>
      </c>
      <c r="K177" t="inlineStr">
        <is>
          <t/>
        </is>
      </c>
      <c r="L177" t="inlineStr">
        <is>
          <t/>
        </is>
      </c>
      <c r="M177" t="inlineStr">
        <is>
          <t/>
        </is>
      </c>
      <c r="N177" t="inlineStr">
        <is>
          <t/>
        </is>
      </c>
      <c r="O177" t="inlineStr">
        <is>
          <t/>
        </is>
      </c>
      <c r="P177" t="inlineStr">
        <is>
          <t/>
        </is>
      </c>
      <c r="Q177" t="inlineStr">
        <is>
          <t/>
        </is>
      </c>
      <c r="R177" t="inlineStr">
        <is>
          <t/>
        </is>
      </c>
      <c r="S177" t="inlineStr">
        <is>
          <t/>
        </is>
      </c>
      <c r="T177" t="inlineStr">
        <is>
          <t/>
        </is>
      </c>
      <c r="U177" t="inlineStr">
        <is>
          <t/>
        </is>
      </c>
      <c r="V177" t="inlineStr">
        <is>
          <t/>
        </is>
      </c>
      <c r="W177" t="inlineStr">
        <is>
          <t/>
        </is>
      </c>
      <c r="X177" s="2" t="inlineStr">
        <is>
          <t>digital building logbook</t>
        </is>
      </c>
      <c r="Y177" s="2" t="inlineStr">
        <is>
          <t>3</t>
        </is>
      </c>
      <c r="Z177" s="2" t="inlineStr">
        <is>
          <t/>
        </is>
      </c>
      <c r="AA177" t="inlineStr">
        <is>
          <t>common
repository for all relevant building data, including data related to energy
performance such as &lt;a href="https://iate.europa.eu/entry/result/3533263/en" target="_blank"&gt;energy performance certificates&lt;/a&gt;, renovation passports and
&lt;a href="https://iate.europa.eu/entry/result/3573100/en" target="_blank"&gt;smart readiness indicators&lt;/a&gt;, which facilitates informed decision making and
information sharing within the construction sector, among building owners and
occupants, financial institutions and public authorities</t>
        </is>
      </c>
      <c r="AB177" s="2" t="inlineStr">
        <is>
          <t>registro digital del edificio</t>
        </is>
      </c>
      <c r="AC177" s="2" t="inlineStr">
        <is>
          <t>3</t>
        </is>
      </c>
      <c r="AD177" s="2" t="inlineStr">
        <is>
          <t/>
        </is>
      </c>
      <c r="AE177" t="inlineStr">
        <is>
          <t>Repositorio común de todos los datos pertinentes del
edificio, incluidos los datos relacionados con la eficiencia energética, como
los certificados de eficiencia energética, los pasaportes de renovación y los
indicadores de preparación para aplicaciones inteligentes, que facilita la toma
de decisiones informadas y el intercambio de información dentro del sector de
la construcción, y entre los propietarios y los ocupantes de los edificios, las
instituciones financieras y las autoridades públicas.</t>
        </is>
      </c>
      <c r="AF177" t="inlineStr">
        <is>
          <t/>
        </is>
      </c>
      <c r="AG177" t="inlineStr">
        <is>
          <t/>
        </is>
      </c>
      <c r="AH177" t="inlineStr">
        <is>
          <t/>
        </is>
      </c>
      <c r="AI177" t="inlineStr">
        <is>
          <t/>
        </is>
      </c>
      <c r="AJ177" t="inlineStr">
        <is>
          <t/>
        </is>
      </c>
      <c r="AK177" t="inlineStr">
        <is>
          <t/>
        </is>
      </c>
      <c r="AL177" t="inlineStr">
        <is>
          <t/>
        </is>
      </c>
      <c r="AM177" t="inlineStr">
        <is>
          <t/>
        </is>
      </c>
      <c r="AN177" t="inlineStr">
        <is>
          <t/>
        </is>
      </c>
      <c r="AO177" t="inlineStr">
        <is>
          <t/>
        </is>
      </c>
      <c r="AP177" t="inlineStr">
        <is>
          <t/>
        </is>
      </c>
      <c r="AQ177" t="inlineStr">
        <is>
          <t/>
        </is>
      </c>
      <c r="AR177" t="inlineStr">
        <is>
          <t/>
        </is>
      </c>
      <c r="AS177" t="inlineStr">
        <is>
          <t/>
        </is>
      </c>
      <c r="AT177" t="inlineStr">
        <is>
          <t/>
        </is>
      </c>
      <c r="AU177" t="inlineStr">
        <is>
          <t/>
        </is>
      </c>
      <c r="AV177" s="2" t="inlineStr">
        <is>
          <t>digitalni dnevnik zgrade</t>
        </is>
      </c>
      <c r="AW177" s="2" t="inlineStr">
        <is>
          <t>3</t>
        </is>
      </c>
      <c r="AX177" s="2" t="inlineStr">
        <is>
          <t/>
        </is>
      </c>
      <c r="AY177" t="inlineStr">
        <is>
          <t>zajednički repozitorij svih relevantnih podataka o zgradi, uključujući podatke povezane s energetskim svojstvima kao što su &lt;a href="https://iate.europa.eu/entry/result/3533263/hr" target="_blank"&gt;energetski certifikati&lt;/a&gt;, putovnice za obnovu i &lt;a href="https://iate.europa.eu/entry/result/3573100/hr" target="_blank"&gt;pokazatelji pripremljenosti za pametne tehnologije&lt;/a&gt;, koji olakšava informirano donošenje odluka i razmjenu informacija u građevinskom sektoru te među vlasnicima i korisnicima zgrada, financijskim institucijama i javnim tijelima</t>
        </is>
      </c>
      <c r="AZ177" t="inlineStr">
        <is>
          <t/>
        </is>
      </c>
      <c r="BA177" t="inlineStr">
        <is>
          <t/>
        </is>
      </c>
      <c r="BB177" t="inlineStr">
        <is>
          <t/>
        </is>
      </c>
      <c r="BC177" t="inlineStr">
        <is>
          <t/>
        </is>
      </c>
      <c r="BD177" t="inlineStr">
        <is>
          <t/>
        </is>
      </c>
      <c r="BE177" t="inlineStr">
        <is>
          <t/>
        </is>
      </c>
      <c r="BF177" t="inlineStr">
        <is>
          <t/>
        </is>
      </c>
      <c r="BG177" t="inlineStr">
        <is>
          <t/>
        </is>
      </c>
      <c r="BH177" s="2" t="inlineStr">
        <is>
          <t>skaitmeninis pastato žurnalas</t>
        </is>
      </c>
      <c r="BI177" s="2" t="inlineStr">
        <is>
          <t>3</t>
        </is>
      </c>
      <c r="BJ177" s="2" t="inlineStr">
        <is>
          <t/>
        </is>
      </c>
      <c r="BK177" t="inlineStr">
        <is>
          <t>bendra visų atitinkamų pastato duomenų, įskaitant su energiniu naudingumu susijusius duomenis, pvz., energinio naudingumo sertifikatus, renovacijos pasus ir pažangiojo parengtumo rodiklius, saugykla, kuri padeda pastatų savininkams ir naudotojams, finansų įstaigoms ir valdžios institucijoms priimti pagrįstus sprendimus ir dalytis informacija statybos sektoriuje</t>
        </is>
      </c>
      <c r="BL177" t="inlineStr">
        <is>
          <t/>
        </is>
      </c>
      <c r="BM177" t="inlineStr">
        <is>
          <t/>
        </is>
      </c>
      <c r="BN177" t="inlineStr">
        <is>
          <t/>
        </is>
      </c>
      <c r="BO177" t="inlineStr">
        <is>
          <t/>
        </is>
      </c>
      <c r="BP177" t="inlineStr">
        <is>
          <t/>
        </is>
      </c>
      <c r="BQ177" t="inlineStr">
        <is>
          <t/>
        </is>
      </c>
      <c r="BR177" t="inlineStr">
        <is>
          <t/>
        </is>
      </c>
      <c r="BS177" t="inlineStr">
        <is>
          <t/>
        </is>
      </c>
      <c r="BT177" t="inlineStr">
        <is>
          <t/>
        </is>
      </c>
      <c r="BU177" t="inlineStr">
        <is>
          <t/>
        </is>
      </c>
      <c r="BV177" t="inlineStr">
        <is>
          <t/>
        </is>
      </c>
      <c r="BW177" t="inlineStr">
        <is>
          <t/>
        </is>
      </c>
      <c r="BX177" s="2" t="inlineStr">
        <is>
          <t>cyfrowy dziennik budynku</t>
        </is>
      </c>
      <c r="BY177" s="2" t="inlineStr">
        <is>
          <t>3</t>
        </is>
      </c>
      <c r="BZ177" s="2" t="inlineStr">
        <is>
          <t/>
        </is>
      </c>
      <c r="CA177" t="inlineStr">
        <is>
          <t>wspólne repozytorium wszystkich istotnych danych dotyczących budynków, w tym danych dotyczących charakterystyki energetycznej, takich jak świadectwa charakterystyki energetycznej, paszporty renowacji i wskaźniki gotowości budynków do obsługi inteligentnych sieci, które ułatwia podejmowanie świadomych decyzji i wymianę informacji w sektorze budowlanym między właścicielami i użytkownikami budynków, instytucjami finansowymi i organami publicznymi</t>
        </is>
      </c>
      <c r="CB177" t="inlineStr">
        <is>
          <t/>
        </is>
      </c>
      <c r="CC177" t="inlineStr">
        <is>
          <t/>
        </is>
      </c>
      <c r="CD177" t="inlineStr">
        <is>
          <t/>
        </is>
      </c>
      <c r="CE177" t="inlineStr">
        <is>
          <t/>
        </is>
      </c>
      <c r="CF177" t="inlineStr">
        <is>
          <t/>
        </is>
      </c>
      <c r="CG177" t="inlineStr">
        <is>
          <t/>
        </is>
      </c>
      <c r="CH177" t="inlineStr">
        <is>
          <t/>
        </is>
      </c>
      <c r="CI177" t="inlineStr">
        <is>
          <t/>
        </is>
      </c>
      <c r="CJ177" s="2" t="inlineStr">
        <is>
          <t>digitálny denník budovy</t>
        </is>
      </c>
      <c r="CK177" s="2" t="inlineStr">
        <is>
          <t>3</t>
        </is>
      </c>
      <c r="CL177" s="2" t="inlineStr">
        <is>
          <t/>
        </is>
      </c>
      <c r="CM177" t="inlineStr">
        <is>
          <t>spoločná databáza všetkých relevantných údajov o budove vrátane údajov týkajúcich sa energetickej hospodárnosti, ako sú energetické certifikáty, pasporty obnovy budov a indikátory inteligentnej pripravenosti, ktorá uľahčuje informované rozhodovanie a výmenu informácií v sektore stavebníctva medzi vlastníkmi a užívateľmi budov, finančnými inštitúciami a verejnými orgánmi</t>
        </is>
      </c>
      <c r="CN177" s="2" t="inlineStr">
        <is>
          <t>digitalni dnevnik stavb</t>
        </is>
      </c>
      <c r="CO177" s="2" t="inlineStr">
        <is>
          <t>3</t>
        </is>
      </c>
      <c r="CP177" s="2" t="inlineStr">
        <is>
          <t/>
        </is>
      </c>
      <c r="CQ177" t="inlineStr">
        <is>
          <t>skupno odložišče vseh zadevnih podatkov o stavbah, vključno s podatki o energijski učinkovitosti, kot so &lt;a href="https://iate.europa.eu/entry/result/3533263/sl" target="_blank"&gt;energijske izkaznice&lt;/a&gt;, izkazi o prenovi stavb in &lt;a href="https://iate.europa.eu/entry/result/3573100/sl" target="_blank"&gt;indikatorji pripravljenosti na pametne sisteme&lt;/a&gt;, ki olajšuje informirano odločanje in izmenjavo informacij v gradbenem sektorju med lastniki in stanovalci stavb, finančnimi institucijami in javnimi organi</t>
        </is>
      </c>
      <c r="CR177" s="2" t="inlineStr">
        <is>
          <t>digital byggnadsloggbok</t>
        </is>
      </c>
      <c r="CS177" s="2" t="inlineStr">
        <is>
          <t>3</t>
        </is>
      </c>
      <c r="CT177" s="2" t="inlineStr">
        <is>
          <t/>
        </is>
      </c>
      <c r="CU177" t="inlineStr">
        <is>
          <t>gemensam databas för alla relevanta byggnadsdata, inklusive data som rör energiprestanda, i form av t.ex. energicertifikat, renoveringspass och indikatorer för smart beredskap, som underlättar välgrundat beslutsfattande och informationsutbyte inom byggsektorn bland fastighetsägare och boende, finansinstitut och offentliga myndigheter</t>
        </is>
      </c>
    </row>
    <row r="178">
      <c r="A178" s="1" t="str">
        <f>HYPERLINK("https://iate.europa.eu/entry/result/3626340/all", "3626340")</f>
        <v>3626340</v>
      </c>
      <c r="B178" t="inlineStr">
        <is>
          <t>ENERGY;INDUSTRY;SOCIAL QUESTIONS</t>
        </is>
      </c>
      <c r="C178" t="inlineStr">
        <is>
          <t>ENERGY|energy policy|energy policy|energy audit|energy consumption;INDUSTRY|building and public works|building industry|building;SOCIAL QUESTIONS|construction and town planning|construction policy</t>
        </is>
      </c>
      <c r="D178" t="inlineStr">
        <is>
          <t/>
        </is>
      </c>
      <c r="E178" t="inlineStr">
        <is>
          <t/>
        </is>
      </c>
      <c r="F178" t="inlineStr">
        <is>
          <t/>
        </is>
      </c>
      <c r="G178" t="inlineStr">
        <is>
          <t/>
        </is>
      </c>
      <c r="H178" t="inlineStr">
        <is>
          <t/>
        </is>
      </c>
      <c r="I178" t="inlineStr">
        <is>
          <t/>
        </is>
      </c>
      <c r="J178" t="inlineStr">
        <is>
          <t/>
        </is>
      </c>
      <c r="K178" t="inlineStr">
        <is>
          <t/>
        </is>
      </c>
      <c r="L178" t="inlineStr">
        <is>
          <t/>
        </is>
      </c>
      <c r="M178" t="inlineStr">
        <is>
          <t/>
        </is>
      </c>
      <c r="N178" t="inlineStr">
        <is>
          <t/>
        </is>
      </c>
      <c r="O178" t="inlineStr">
        <is>
          <t/>
        </is>
      </c>
      <c r="P178" t="inlineStr">
        <is>
          <t/>
        </is>
      </c>
      <c r="Q178" t="inlineStr">
        <is>
          <t/>
        </is>
      </c>
      <c r="R178" t="inlineStr">
        <is>
          <t/>
        </is>
      </c>
      <c r="S178" t="inlineStr">
        <is>
          <t/>
        </is>
      </c>
      <c r="T178" t="inlineStr">
        <is>
          <t/>
        </is>
      </c>
      <c r="U178" t="inlineStr">
        <is>
          <t/>
        </is>
      </c>
      <c r="V178" t="inlineStr">
        <is>
          <t/>
        </is>
      </c>
      <c r="W178" t="inlineStr">
        <is>
          <t/>
        </is>
      </c>
      <c r="X178" s="2" t="inlineStr">
        <is>
          <t>mortgage portfolio standards</t>
        </is>
      </c>
      <c r="Y178" s="2" t="inlineStr">
        <is>
          <t>3</t>
        </is>
      </c>
      <c r="Z178" s="2" t="inlineStr">
        <is>
          <t/>
        </is>
      </c>
      <c r="AA178" t="inlineStr">
        <is>
          <t>mechanisms
incentivising mortgage lenders to increase the median energy performance of the
portfolio of buildings covered by their mortgages and to encourage potential
clients to make their property more energy-performant as regards the Union’s
decarbonisation ambition and relevant energy targets in the area of energy
consumption in buildings, relying on the definition of sustainable economic
activities in the &lt;a href="https://iate.europa.eu/entry/result/3575948/en" target="_blank"&gt;EU Taxonomy&lt;/a&gt;</t>
        </is>
      </c>
      <c r="AB178" s="2" t="inlineStr">
        <is>
          <t>normas de cartera hipotecaria</t>
        </is>
      </c>
      <c r="AC178" s="2" t="inlineStr">
        <is>
          <t>3</t>
        </is>
      </c>
      <c r="AD178" s="2" t="inlineStr">
        <is>
          <t/>
        </is>
      </c>
      <c r="AE178" t="inlineStr">
        <is>
          <t>Mecanismos para incentivar a los
prestamistas hipotecarios a que aumenten la eficiencia energética mediana de su
cartera de edificios a los que han concedido hipotecas, y a que animen a los
clientes potenciales a hacer que su propiedad sea más eficiente desde el punto
de vista energético, en consonancia con la ambición de descarbonización de la
Unión y los objetivos energéticos pertinentes de esta en el ámbito del consumo
de energía de los edificios, sobre la base de la definición de actividades
económicas sostenibles de la &lt;a href="https://iate.europa.eu/entry/result/3575948/es" target="_blank"&gt;taxonomía de la UE&lt;/a&gt;.</t>
        </is>
      </c>
      <c r="AF178" t="inlineStr">
        <is>
          <t/>
        </is>
      </c>
      <c r="AG178" t="inlineStr">
        <is>
          <t/>
        </is>
      </c>
      <c r="AH178" t="inlineStr">
        <is>
          <t/>
        </is>
      </c>
      <c r="AI178" t="inlineStr">
        <is>
          <t/>
        </is>
      </c>
      <c r="AJ178" t="inlineStr">
        <is>
          <t/>
        </is>
      </c>
      <c r="AK178" t="inlineStr">
        <is>
          <t/>
        </is>
      </c>
      <c r="AL178" t="inlineStr">
        <is>
          <t/>
        </is>
      </c>
      <c r="AM178" t="inlineStr">
        <is>
          <t/>
        </is>
      </c>
      <c r="AN178" t="inlineStr">
        <is>
          <t/>
        </is>
      </c>
      <c r="AO178" t="inlineStr">
        <is>
          <t/>
        </is>
      </c>
      <c r="AP178" t="inlineStr">
        <is>
          <t/>
        </is>
      </c>
      <c r="AQ178" t="inlineStr">
        <is>
          <t/>
        </is>
      </c>
      <c r="AR178" t="inlineStr">
        <is>
          <t/>
        </is>
      </c>
      <c r="AS178" t="inlineStr">
        <is>
          <t/>
        </is>
      </c>
      <c r="AT178" t="inlineStr">
        <is>
          <t/>
        </is>
      </c>
      <c r="AU178" t="inlineStr">
        <is>
          <t/>
        </is>
      </c>
      <c r="AV178" s="2" t="inlineStr">
        <is>
          <t>standardi za hipotekarne kredite</t>
        </is>
      </c>
      <c r="AW178" s="2" t="inlineStr">
        <is>
          <t>3</t>
        </is>
      </c>
      <c r="AX178" s="2" t="inlineStr">
        <is>
          <t/>
        </is>
      </c>
      <c r="AY178" t="inlineStr">
        <is>
          <t>mehanizmi kojima se hipotekarni zajmodavci potiču da povećaju medijan energetskih svojstava u portfelju zgrada koje su obuhvaćene njihovim hipotekarnim kreditima te da potiču potencijalne klijente na poboljšavanje energetskih svojstava svoje imovine, u skladu s Unijinom ambicijom u pogledu dekarbonizacije i relevantnim energetskim ciljevima u području potrošnje energije u zgradama, oslanjajući se na definiciju održivih gospodarskih djelatnosti iz &lt;a href="https://iate.europa.eu/entry/result/3575948/hr" target="_blank"&gt;taksonomije EU-a&lt;/a&gt;</t>
        </is>
      </c>
      <c r="AZ178" t="inlineStr">
        <is>
          <t/>
        </is>
      </c>
      <c r="BA178" t="inlineStr">
        <is>
          <t/>
        </is>
      </c>
      <c r="BB178" t="inlineStr">
        <is>
          <t/>
        </is>
      </c>
      <c r="BC178" t="inlineStr">
        <is>
          <t/>
        </is>
      </c>
      <c r="BD178" t="inlineStr">
        <is>
          <t/>
        </is>
      </c>
      <c r="BE178" t="inlineStr">
        <is>
          <t/>
        </is>
      </c>
      <c r="BF178" t="inlineStr">
        <is>
          <t/>
        </is>
      </c>
      <c r="BG178" t="inlineStr">
        <is>
          <t/>
        </is>
      </c>
      <c r="BH178" s="2" t="inlineStr">
        <is>
          <t>hipotekos portfelio standartai</t>
        </is>
      </c>
      <c r="BI178" s="2" t="inlineStr">
        <is>
          <t>2</t>
        </is>
      </c>
      <c r="BJ178" s="2" t="inlineStr">
        <is>
          <t/>
        </is>
      </c>
      <c r="BK178" t="inlineStr">
        <is>
          <t>mechanizmai, kuriais hipotekos skolintojai skatinami didinti portfelyje esančių pastatų, kuriems taikoma jų hipoteka, vidutinį energinį naudingumą ir motyvuoti potencialius klientus didinti savo nekilnojamojo turto energinį naudingumą</t>
        </is>
      </c>
      <c r="BL178" t="inlineStr">
        <is>
          <t/>
        </is>
      </c>
      <c r="BM178" t="inlineStr">
        <is>
          <t/>
        </is>
      </c>
      <c r="BN178" t="inlineStr">
        <is>
          <t/>
        </is>
      </c>
      <c r="BO178" t="inlineStr">
        <is>
          <t/>
        </is>
      </c>
      <c r="BP178" t="inlineStr">
        <is>
          <t/>
        </is>
      </c>
      <c r="BQ178" t="inlineStr">
        <is>
          <t/>
        </is>
      </c>
      <c r="BR178" t="inlineStr">
        <is>
          <t/>
        </is>
      </c>
      <c r="BS178" t="inlineStr">
        <is>
          <t/>
        </is>
      </c>
      <c r="BT178" t="inlineStr">
        <is>
          <t/>
        </is>
      </c>
      <c r="BU178" t="inlineStr">
        <is>
          <t/>
        </is>
      </c>
      <c r="BV178" t="inlineStr">
        <is>
          <t/>
        </is>
      </c>
      <c r="BW178" t="inlineStr">
        <is>
          <t/>
        </is>
      </c>
      <c r="BX178" s="2" t="inlineStr">
        <is>
          <t>normy portfela hipotecznego</t>
        </is>
      </c>
      <c r="BY178" s="2" t="inlineStr">
        <is>
          <t>3</t>
        </is>
      </c>
      <c r="BZ178" s="2" t="inlineStr">
        <is>
          <t/>
        </is>
      </c>
      <c r="CA178" t="inlineStr">
        <is>
          <t>mechanizmy motywujące wierzycieli hipotecznych do zwiększania mediany charakterystyki energetycznej portfela budynków objętych hipotekami oraz do zachęcania potencjalnych klientów do zwiększania efektywności energetycznej ich nieruchomości zgodnie z ambicjami Unii w zakresie dekarbonizacji i odpowiednimi celami energetycznymi w obszarze zużycia energii w budynkach, w oparciu o definicję zrównoważonej działalności gospodarczej w unijnej systematyce zrównoważonego rozwoju</t>
        </is>
      </c>
      <c r="CB178" t="inlineStr">
        <is>
          <t/>
        </is>
      </c>
      <c r="CC178" t="inlineStr">
        <is>
          <t/>
        </is>
      </c>
      <c r="CD178" t="inlineStr">
        <is>
          <t/>
        </is>
      </c>
      <c r="CE178" t="inlineStr">
        <is>
          <t/>
        </is>
      </c>
      <c r="CF178" t="inlineStr">
        <is>
          <t/>
        </is>
      </c>
      <c r="CG178" t="inlineStr">
        <is>
          <t/>
        </is>
      </c>
      <c r="CH178" t="inlineStr">
        <is>
          <t/>
        </is>
      </c>
      <c r="CI178" t="inlineStr">
        <is>
          <t/>
        </is>
      </c>
      <c r="CJ178" s="2" t="inlineStr">
        <is>
          <t>normy pre hypotekárne portfólio</t>
        </is>
      </c>
      <c r="CK178" s="2" t="inlineStr">
        <is>
          <t>3</t>
        </is>
      </c>
      <c r="CL178" s="2" t="inlineStr">
        <is>
          <t/>
        </is>
      </c>
      <c r="CM178" t="inlineStr">
        <is>
          <t>mechanizmy, ktoré stimulujú hypotekárnych veriteľov, aby zvýšili medián energetickej hospodárnosti portfólia budov, na ktoré sa vzťahujú ich hypotéky, a nabádali potenciálnych klientov k tomu, aby zvýšili energetickú účinnosť svojho majetku v súlade s ambíciou Únie v oblasti dekarbonizácie a príslušnými energetickými cieľmi v oblasti spotreby energie v budovách, pričom sa opierajú o vymedzenie udržateľných hospodárskych činností v &lt;a href="https://iate.europa.eu/entry/result/3575948/sk" target="_blank"&gt;taxonómii EÚ&lt;/a&gt;</t>
        </is>
      </c>
      <c r="CN178" s="2" t="inlineStr">
        <is>
          <t>standardi hipotekarnega portfelja</t>
        </is>
      </c>
      <c r="CO178" s="2" t="inlineStr">
        <is>
          <t>3</t>
        </is>
      </c>
      <c r="CP178" s="2" t="inlineStr">
        <is>
          <t/>
        </is>
      </c>
      <c r="CQ178" t="inlineStr">
        <is>
          <t>mehanizmi za spodbujanje hipotekarnih posojilodajalcev k povečanju mediane energijske učinkovitosti portfelja stavb, zavarovanih s hipotekami, in spodbujanje potencialnih strank, da izboljšajo energijsko učinkovitost svojih nepremičnin v skladu z ambicijami Unije glede razogljičenja in ustreznimi energetskimi cilji na področju porabe energije v stavbah, pri čemer se opirajo na opredelitev trajnostnih gospodarskih dejavnosti v &lt;a href="https://iate.europa.eu/entry/result/3575948/sl" target="_blank"&gt;taksonomiji EU&lt;/a&gt;</t>
        </is>
      </c>
      <c r="CR178" s="2" t="inlineStr">
        <is>
          <t>standard för hypoteksportföljer</t>
        </is>
      </c>
      <c r="CS178" s="2" t="inlineStr">
        <is>
          <t>3</t>
        </is>
      </c>
      <c r="CT178" s="2" t="inlineStr">
        <is>
          <t/>
        </is>
      </c>
      <c r="CU178" t="inlineStr">
        <is>
          <t>mekanism som ger hypotekslångivare incitament att öka medianvärdet för energiprestanda hos de byggnader som omfattas av hypotekslån i en portfölj och uppmuntra potentiella kunder att förbättra sina fastigheters energiprestanda i linje med unionens ambition att minska koldioxidutsläppen och relevanta mål vad gäller byggnaders energianvändning, med utgångspunkt i definitionen av hållbara ekonomiska verksamheter i EU-taxonomi</t>
        </is>
      </c>
    </row>
    <row r="179">
      <c r="A179" s="1" t="str">
        <f>HYPERLINK("https://iate.europa.eu/entry/result/2112923/all", "2112923")</f>
        <v>2112923</v>
      </c>
      <c r="B179" t="inlineStr">
        <is>
          <t>INDUSTRY;ENERGY</t>
        </is>
      </c>
      <c r="C179" t="inlineStr">
        <is>
          <t>INDUSTRY|building and public works|building industry|building;ENERGY|energy policy|energy policy</t>
        </is>
      </c>
      <c r="D179" t="inlineStr">
        <is>
          <t/>
        </is>
      </c>
      <c r="E179" t="inlineStr">
        <is>
          <t/>
        </is>
      </c>
      <c r="F179" t="inlineStr">
        <is>
          <t/>
        </is>
      </c>
      <c r="G179" t="inlineStr">
        <is>
          <t/>
        </is>
      </c>
      <c r="H179" t="inlineStr">
        <is>
          <t/>
        </is>
      </c>
      <c r="I179" t="inlineStr">
        <is>
          <t/>
        </is>
      </c>
      <c r="J179" t="inlineStr">
        <is>
          <t/>
        </is>
      </c>
      <c r="K179" t="inlineStr">
        <is>
          <t/>
        </is>
      </c>
      <c r="L179" t="inlineStr">
        <is>
          <t/>
        </is>
      </c>
      <c r="M179" t="inlineStr">
        <is>
          <t/>
        </is>
      </c>
      <c r="N179" t="inlineStr">
        <is>
          <t/>
        </is>
      </c>
      <c r="O179" t="inlineStr">
        <is>
          <t/>
        </is>
      </c>
      <c r="P179" t="inlineStr">
        <is>
          <t/>
        </is>
      </c>
      <c r="Q179" t="inlineStr">
        <is>
          <t/>
        </is>
      </c>
      <c r="R179" t="inlineStr">
        <is>
          <t/>
        </is>
      </c>
      <c r="S179" t="inlineStr">
        <is>
          <t/>
        </is>
      </c>
      <c r="T179" t="inlineStr">
        <is>
          <t/>
        </is>
      </c>
      <c r="U179" t="inlineStr">
        <is>
          <t/>
        </is>
      </c>
      <c r="V179" t="inlineStr">
        <is>
          <t/>
        </is>
      </c>
      <c r="W179" t="inlineStr">
        <is>
          <t/>
        </is>
      </c>
      <c r="X179" s="2" t="inlineStr">
        <is>
          <t>micro isolated system</t>
        </is>
      </c>
      <c r="Y179" s="2" t="inlineStr">
        <is>
          <t>3</t>
        </is>
      </c>
      <c r="Z179" s="2" t="inlineStr">
        <is>
          <t/>
        </is>
      </c>
      <c r="AA179" t="inlineStr">
        <is>
          <t>system with consumption less than 500 GWh in the year 1996, where there is no connection with other systems</t>
        </is>
      </c>
      <c r="AB179" s="2" t="inlineStr">
        <is>
          <t>microrred aislada</t>
        </is>
      </c>
      <c r="AC179" s="2" t="inlineStr">
        <is>
          <t>3</t>
        </is>
      </c>
      <c r="AD179" s="2" t="inlineStr">
        <is>
          <t/>
        </is>
      </c>
      <c r="AE179" t="inlineStr">
        <is>
          <t>Cualquier red de consumo inferior a 500 GWh en el año 1996 y que no esté conectada a otras redes.</t>
        </is>
      </c>
      <c r="AF179" t="inlineStr">
        <is>
          <t/>
        </is>
      </c>
      <c r="AG179" t="inlineStr">
        <is>
          <t/>
        </is>
      </c>
      <c r="AH179" t="inlineStr">
        <is>
          <t/>
        </is>
      </c>
      <c r="AI179" t="inlineStr">
        <is>
          <t/>
        </is>
      </c>
      <c r="AJ179" t="inlineStr">
        <is>
          <t/>
        </is>
      </c>
      <c r="AK179" t="inlineStr">
        <is>
          <t/>
        </is>
      </c>
      <c r="AL179" t="inlineStr">
        <is>
          <t/>
        </is>
      </c>
      <c r="AM179" t="inlineStr">
        <is>
          <t/>
        </is>
      </c>
      <c r="AN179" s="2" t="inlineStr">
        <is>
          <t>micro réseau isolé</t>
        </is>
      </c>
      <c r="AO179" s="2" t="inlineStr">
        <is>
          <t>2</t>
        </is>
      </c>
      <c r="AP179" s="2" t="inlineStr">
        <is>
          <t/>
        </is>
      </c>
      <c r="AQ179" t="inlineStr">
        <is>
          <t/>
        </is>
      </c>
      <c r="AR179" t="inlineStr">
        <is>
          <t/>
        </is>
      </c>
      <c r="AS179" t="inlineStr">
        <is>
          <t/>
        </is>
      </c>
      <c r="AT179" t="inlineStr">
        <is>
          <t/>
        </is>
      </c>
      <c r="AU179" t="inlineStr">
        <is>
          <t/>
        </is>
      </c>
      <c r="AV179" s="2" t="inlineStr">
        <is>
          <t>mikro izolirani sustav</t>
        </is>
      </c>
      <c r="AW179" s="2" t="inlineStr">
        <is>
          <t>3</t>
        </is>
      </c>
      <c r="AX179" s="2" t="inlineStr">
        <is>
          <t/>
        </is>
      </c>
      <c r="AY179" t="inlineStr">
        <is>
          <t/>
        </is>
      </c>
      <c r="AZ179" t="inlineStr">
        <is>
          <t/>
        </is>
      </c>
      <c r="BA179" t="inlineStr">
        <is>
          <t/>
        </is>
      </c>
      <c r="BB179" t="inlineStr">
        <is>
          <t/>
        </is>
      </c>
      <c r="BC179" t="inlineStr">
        <is>
          <t/>
        </is>
      </c>
      <c r="BD179" t="inlineStr">
        <is>
          <t/>
        </is>
      </c>
      <c r="BE179" t="inlineStr">
        <is>
          <t/>
        </is>
      </c>
      <c r="BF179" t="inlineStr">
        <is>
          <t/>
        </is>
      </c>
      <c r="BG179" t="inlineStr">
        <is>
          <t/>
        </is>
      </c>
      <c r="BH179" s="2" t="inlineStr">
        <is>
          <t>AMS|
atskira mikrosistema</t>
        </is>
      </c>
      <c r="BI179" s="2" t="inlineStr">
        <is>
          <t>3|
3</t>
        </is>
      </c>
      <c r="BJ179" s="2" t="inlineStr">
        <is>
          <t xml:space="preserve">|
</t>
        </is>
      </c>
      <c r="BK179" t="inlineStr">
        <is>
          <t>su kitomis sistemomis nesujungta sistema, 1996 m. suvartojusi mažiau nei 500 GWh</t>
        </is>
      </c>
      <c r="BL179" s="2" t="inlineStr">
        <is>
          <t>izolēta mikrosistēma</t>
        </is>
      </c>
      <c r="BM179" s="2" t="inlineStr">
        <is>
          <t>3</t>
        </is>
      </c>
      <c r="BN179" s="2" t="inlineStr">
        <is>
          <t/>
        </is>
      </c>
      <c r="BO179" t="inlineStr">
        <is>
          <t>sistēma, kuras patēriņš 1996. gadā bija mazāks par 500 GWh un kurai nav savienojumu ar citām sistēmām</t>
        </is>
      </c>
      <c r="BP179" t="inlineStr">
        <is>
          <t/>
        </is>
      </c>
      <c r="BQ179" t="inlineStr">
        <is>
          <t/>
        </is>
      </c>
      <c r="BR179" t="inlineStr">
        <is>
          <t/>
        </is>
      </c>
      <c r="BS179" t="inlineStr">
        <is>
          <t/>
        </is>
      </c>
      <c r="BT179" t="inlineStr">
        <is>
          <t/>
        </is>
      </c>
      <c r="BU179" t="inlineStr">
        <is>
          <t/>
        </is>
      </c>
      <c r="BV179" t="inlineStr">
        <is>
          <t/>
        </is>
      </c>
      <c r="BW179" t="inlineStr">
        <is>
          <t/>
        </is>
      </c>
      <c r="BX179" s="2" t="inlineStr">
        <is>
          <t>mikrosystem wydzielony</t>
        </is>
      </c>
      <c r="BY179" s="2" t="inlineStr">
        <is>
          <t>3</t>
        </is>
      </c>
      <c r="BZ179" s="2" t="inlineStr">
        <is>
          <t/>
        </is>
      </c>
      <c r="CA179" t="inlineStr">
        <is>
          <t>każdy system, który w 1996 r. osiągnął zużycie mniejsze niż 500 GWh i który nie ma połączenia z innymi systemami</t>
        </is>
      </c>
      <c r="CB179" t="inlineStr">
        <is>
          <t/>
        </is>
      </c>
      <c r="CC179" t="inlineStr">
        <is>
          <t/>
        </is>
      </c>
      <c r="CD179" t="inlineStr">
        <is>
          <t/>
        </is>
      </c>
      <c r="CE179" t="inlineStr">
        <is>
          <t/>
        </is>
      </c>
      <c r="CF179" t="inlineStr">
        <is>
          <t/>
        </is>
      </c>
      <c r="CG179" t="inlineStr">
        <is>
          <t/>
        </is>
      </c>
      <c r="CH179" t="inlineStr">
        <is>
          <t/>
        </is>
      </c>
      <c r="CI179" t="inlineStr">
        <is>
          <t/>
        </is>
      </c>
      <c r="CJ179" s="2" t="inlineStr">
        <is>
          <t>izolovaná mikrosústava</t>
        </is>
      </c>
      <c r="CK179" s="2" t="inlineStr">
        <is>
          <t>3</t>
        </is>
      </c>
      <c r="CL179" s="2" t="inlineStr">
        <is>
          <t/>
        </is>
      </c>
      <c r="CM179" t="inlineStr">
        <is>
          <t>akákoľvek sústava so spotrebou nižšou ako 500 GWh v roku 2022, ktorá nie je prepojená s inými sústavami</t>
        </is>
      </c>
      <c r="CN179" s="2" t="inlineStr">
        <is>
          <t>mikro izdvojeni sistem</t>
        </is>
      </c>
      <c r="CO179" s="2" t="inlineStr">
        <is>
          <t>3</t>
        </is>
      </c>
      <c r="CP179" s="2" t="inlineStr">
        <is>
          <t/>
        </is>
      </c>
      <c r="CQ179" t="inlineStr">
        <is>
          <t>vsak sistem s porabo, ki je manjša od 500 GWh v letu 1996, kjer ni povezav z drugimi sistemi</t>
        </is>
      </c>
      <c r="CR179" s="2" t="inlineStr">
        <is>
          <t>enskilt mikrosystem</t>
        </is>
      </c>
      <c r="CS179" s="2" t="inlineStr">
        <is>
          <t>3</t>
        </is>
      </c>
      <c r="CT179" s="2" t="inlineStr">
        <is>
          <t/>
        </is>
      </c>
      <c r="CU179" t="inlineStr">
        <is>
          <t>varje system med en förbrukning på mindre än 500 GWh under 2022, där det inte finns någon koppling till andra system</t>
        </is>
      </c>
    </row>
    <row r="180">
      <c r="A180" s="1" t="str">
        <f>HYPERLINK("https://iate.europa.eu/entry/result/3598816/all", "3598816")</f>
        <v>3598816</v>
      </c>
      <c r="B180" t="inlineStr">
        <is>
          <t>EDUCATION AND COMMUNICATIONS</t>
        </is>
      </c>
      <c r="C180" t="inlineStr">
        <is>
          <t>EDUCATION AND COMMUNICATIONS|information technology and data processing|computer system</t>
        </is>
      </c>
      <c r="D180" s="2" t="inlineStr">
        <is>
          <t>риск от концентрация при ИКТ</t>
        </is>
      </c>
      <c r="E180" s="2" t="inlineStr">
        <is>
          <t>3</t>
        </is>
      </c>
      <c r="F180" s="2" t="inlineStr">
        <is>
          <t/>
        </is>
      </c>
      <c r="G180" t="inlineStr">
        <is>
          <t>експозиция към даден възлов доставчик трета страна на услуги в областта на ИКТ или към множество свързани такива доставчици, която поражда известна степен на зависимост от такива доставчици, така че ако един от тях не бъде достъпен, престане да предоставя услугите си или понесе друг вид неизправност, това потенциално може да застраши капацитета на финансовия субект и в крайна сметка — на финансовата система на Съюза като цяло, да изпълнява възлови функции или да понесе друг вид неблагоприятни последици, в т.ч. огромни загуби</t>
        </is>
      </c>
      <c r="H180" s="2" t="inlineStr">
        <is>
          <t>riziko koncentrace IKT</t>
        </is>
      </c>
      <c r="I180" s="2" t="inlineStr">
        <is>
          <t>2</t>
        </is>
      </c>
      <c r="J180" s="2" t="inlineStr">
        <is>
          <t>proposed</t>
        </is>
      </c>
      <c r="K180" t="inlineStr">
        <is>
          <t>expozice jednotlivým či více spřízněným poskytovatelům služeb IKT z řad 
třetích stran vytvářející takovou míru závislosti na těchto 
poskytovatelích, že jejich nedostupnost, selhání nebo jiná 
nedostatečnost mohou potenciálně ohrozit schopnost finančního subjektu, a
 v konečném důsledku i celého finančního systému Unie poskytovat zásadní
 funkce nebo způsobit, že utrpí jinou újmu, včetně vysokých ztrát</t>
        </is>
      </c>
      <c r="L180" s="2" t="inlineStr">
        <is>
          <t>IKT-koncentrationsrisiko</t>
        </is>
      </c>
      <c r="M180" s="2" t="inlineStr">
        <is>
          <t>3</t>
        </is>
      </c>
      <c r="N180" s="2" t="inlineStr">
        <is>
          <t/>
        </is>
      </c>
      <c r="O180" t="inlineStr">
        <is>
          <t>eksponering for individuelle eller flere indbyrdes forbundne kritiske tredjepartsudbydere af IKT-tjenester, som skaber en grad af afhængighed af sådanne udbydere, der bevirker, at manglende tilgængelighed, fejl eller andre typer af mangler i forbindelse med sidstnævnte potentielt kan være til fare for en finansiel enheds evne, og i sidste ende Unionens finansielle system som helhed, til at varetage kritiske funktioner eller håndtere andre former for negative virkninger, herunder store tab</t>
        </is>
      </c>
      <c r="P180" s="2" t="inlineStr">
        <is>
          <t>IKT-Konzentrationsrisiko</t>
        </is>
      </c>
      <c r="Q180" s="2" t="inlineStr">
        <is>
          <t>3</t>
        </is>
      </c>
      <c r="R180" s="2" t="inlineStr">
        <is>
          <t/>
        </is>
      </c>
      <c r="S180" t="inlineStr">
        <is>
          <t>Exposition gegenüber einzelnen oder mehreren verbundenen kritischen IKT-Drittanbietern, die zu einer gewissen Abhängigkeit von solchen Anbietern führt, sodass die Nichtverfügbarkeit, der Ausfall oder sonstige Defizite Letzterer die Fähigkeit eines Finanzunternehmens und letztlich des Finanzsystems der Union insgesamt gefährden könnte, kritische Funktionen zu erfüllen, oder andere Formen nachteiliger Auswirkungen, einschließlich großer Verluste, herbeiführen</t>
        </is>
      </c>
      <c r="T180" s="2" t="inlineStr">
        <is>
          <t>κίνδυνος συγκέντρωσης ΤΠΕ</t>
        </is>
      </c>
      <c r="U180" s="2" t="inlineStr">
        <is>
          <t>3</t>
        </is>
      </c>
      <c r="V180" s="2" t="inlineStr">
        <is>
          <t/>
        </is>
      </c>
      <c r="W180" t="inlineStr">
        <is>
          <t>έκθεση σε μεμονωμένους ή πολλαπλούς σχετικούς κρίσιμους τρίτους παρόχους υπηρεσιών ΤΠΕ που δημιουργεί βαθμό εξάρτησης από τους εν λόγω παρόχους κατά τέτοιον τρόπο ώστε η μη διαθεσιμότητα, η αθέτηση υποχρεώσεων ή άλλου είδους αδυναμία εκ μέρους των εν λόγω παρόχων να μπορεί δυνητικά να θέσει σε κίνδυνο την ικανότητα της χρηματοπιστωτικής οντότητας, και εντέλει του χρηματοπιστωτικού συστήματος της Ένωσης συνολικά, να παρέχει κρίσιμες λειτουργίες, ή να έχει άλλες μορφές δυσμενών επιπτώσεων, προκαλώντας, μεταξύ άλλων, μεγάλες ζημιές</t>
        </is>
      </c>
      <c r="X180" s="2" t="inlineStr">
        <is>
          <t>ICT concentration risk|
information and communication technology concentration risk</t>
        </is>
      </c>
      <c r="Y180" s="2" t="inlineStr">
        <is>
          <t>3|
1</t>
        </is>
      </c>
      <c r="Z180" s="2" t="inlineStr">
        <is>
          <t xml:space="preserve">|
</t>
        </is>
      </c>
      <c r="AA180" t="inlineStr">
        <is>
          <t>exposure to individual or multiple related critical ICT third-party service providers creating a degree of dependency on such providers so that the unavailability, failure or other type of shortfall of the latter may potentially endanger the ability of a financial entity, and ultimately of the Union’s financial system as a whole, to deliver critical functions, or to suffer other type of adverse effects, including large losses</t>
        </is>
      </c>
      <c r="AB180" s="2" t="inlineStr">
        <is>
          <t>riesgo de concentración de TIC</t>
        </is>
      </c>
      <c r="AC180" s="2" t="inlineStr">
        <is>
          <t>3</t>
        </is>
      </c>
      <c r="AD180" s="2" t="inlineStr">
        <is>
          <t/>
        </is>
      </c>
      <c r="AE180" t="inlineStr">
        <is>
          <t>Exposición a uno o múltiples proveedores terceros esenciales de servicios de TIC relacionados que cree un grado de dependencia con respecto a dichos proveedores tal que la indisponibilidad o un fallo u otro tipo de deficiencia de estos últimos pueda poner en peligro la capacidad de una entidad financiera y, en última instancia, del sistema financiero de la Unión en su conjunto, para desempeñar funciones esenciales o soportar otro tipo de efectos adversos, incluidas grandes pérdidas.</t>
        </is>
      </c>
      <c r="AF180" s="2" t="inlineStr">
        <is>
          <t>IKT kontsentratsioonirisk</t>
        </is>
      </c>
      <c r="AG180" s="2" t="inlineStr">
        <is>
          <t>3</t>
        </is>
      </c>
      <c r="AH180" s="2" t="inlineStr">
        <is>
          <t/>
        </is>
      </c>
      <c r="AI180" t="inlineStr">
        <is>
          <t>suhe ühe või mitme seotud kriitilise tähtsusega kolmandast isikust IKT-teenuste osutajaga, mis tekitab nendest teenuseosutajatest teatava sõltuvuse, nii et juhul, kui kõnealused teenuseosutajad ei ole kättesaadavad, muutuvad maksejõuetuks või omavad muid puudusi, võib sattuda ohtu finantssektori ettevõtja ja kokkuvõttes liidu finantssüsteemi kui terviku suutlikkus täita kriitilise tähtsusega funktsioone või tulla toime muud liiki negatiivse mõju, sealhulgas suure kahjuga</t>
        </is>
      </c>
      <c r="AJ180" s="2" t="inlineStr">
        <is>
          <t>TVT-keskittymäriski</t>
        </is>
      </c>
      <c r="AK180" s="2" t="inlineStr">
        <is>
          <t>3</t>
        </is>
      </c>
      <c r="AL180" s="2" t="inlineStr">
        <is>
          <t/>
        </is>
      </c>
      <c r="AM180" t="inlineStr">
        <is>
          <t>se, että käytetään yhtä tai useampaa toisiinsa liittyvää kriittistä TVT-palveluntarjoajana olevaa kolmatta osapuolta, mikä johtaa sellaiseen riippuvuuteen näistä palveluntarjoajista, että kun ne eivät ole käytettävissä tai kun niiden toiminta keskeytyy tai siihen liittyy muita puutteita, tämä voi vaarantaa finanssiyhteisön ja viime kädessä koko unionin rahoitusjärjestelmän kyvyn suorittaa kriittisiä toimintoja, tai aiheuttaa muita haittavaikutuksia, kuten suuria menetyksiä</t>
        </is>
      </c>
      <c r="AN180" s="2" t="inlineStr">
        <is>
          <t>risque de concentration informatique</t>
        </is>
      </c>
      <c r="AO180" s="2" t="inlineStr">
        <is>
          <t>3</t>
        </is>
      </c>
      <c r="AP180" s="2" t="inlineStr">
        <is>
          <t/>
        </is>
      </c>
      <c r="AQ180" t="inlineStr">
        <is>
          <t>exposition à des tiers prestataires critiques de services informatiques individuels ou multiples et liés, créant un degré de dépendance à l’égard de ces prestataires, de sorte que l’indisponibilité, la défaillance ou tout autre type d’insuffisance de ces derniers peut potentiellement mettre en péril la capacité d’une entité financière, et en fin de compte du système financier de l’Union dans son ensemble, à assurer des fonctions critiques, ou à faire face à d’autres types d’effets préjudiciables, y compris des pertes importantes</t>
        </is>
      </c>
      <c r="AR180" t="inlineStr">
        <is>
          <t/>
        </is>
      </c>
      <c r="AS180" t="inlineStr">
        <is>
          <t/>
        </is>
      </c>
      <c r="AT180" t="inlineStr">
        <is>
          <t/>
        </is>
      </c>
      <c r="AU180" t="inlineStr">
        <is>
          <t/>
        </is>
      </c>
      <c r="AV180" s="2" t="inlineStr">
        <is>
          <t>koncentracijski rizik IKT-a</t>
        </is>
      </c>
      <c r="AW180" s="2" t="inlineStr">
        <is>
          <t>3</t>
        </is>
      </c>
      <c r="AX180" s="2" t="inlineStr">
        <is>
          <t/>
        </is>
      </c>
      <c r="AY180" t="inlineStr">
        <is>
          <t>izloženost prema jednoj ili više povezanih trećih strana pružatelja ključnih IKT usluga, čime se stvara stupanj ovisnosti o takvim pružateljima tako da nedostupnost, kvar ili druga vrsta nedostatka tih pružatelja može potencijalno ugroziti sposobnost financijskog subjekta, a u konačnici financijskog sustava Unije u cjelini, za obavljanje ključnih funkcija ili može dovesti do drugih vrsta negativnih učinaka, među ostalim velikih gubitaka</t>
        </is>
      </c>
      <c r="AZ180" s="2" t="inlineStr">
        <is>
          <t>IKT-koncentrációs kockázat</t>
        </is>
      </c>
      <c r="BA180" s="2" t="inlineStr">
        <is>
          <t>3</t>
        </is>
      </c>
      <c r="BB180" s="2" t="inlineStr">
        <is>
          <t>proposed</t>
        </is>
      </c>
      <c r="BC180" t="inlineStr">
        <is>
          <t>harmadik félnek minősülő kulcsfontosságú IKT-szolgáltatóval vagy több ilyen, egymással kapcsolatban álló szolgáltatóval szembeni kitettség, amely e szolgáltatóktól olyan mértékű függőséget eredményez, hogy kiesésük, megszűnésük vagy egyéb hiányosságuk veszélyeztetheti a pénzügyi szervezet és végső soron a teljes uniós pénzügyi rendszer kulcsfontosságú funkciók ellátására való képességét, vagy egyéb káros hatásokkal, többek között jelentős veszteségekkel járhat</t>
        </is>
      </c>
      <c r="BD180" s="2" t="inlineStr">
        <is>
          <t>rischio di concentrazione delle TIC</t>
        </is>
      </c>
      <c r="BE180" s="2" t="inlineStr">
        <is>
          <t>3</t>
        </is>
      </c>
      <c r="BF180" s="2" t="inlineStr">
        <is>
          <t/>
        </is>
      </c>
      <c r="BG180" t="inlineStr">
        <is>
          <t>esposizione
a fornitori terzi di servizi di &lt;a href="https://iate.europa.eu/entry/slideshow/1624521998424/866454/en-it" target="_blank"&gt;TIC&lt;/a&gt; critici, singoli o molteplici e correlati
tra loro, che crea un grado di dipendenza tale da detti fornitori che
l'indisponibilità, i guasti o altri tipi di carenze che si verificassero presso
di loro potrebbero mettere a repentaglio la capacità di un'entità finanziaria,
e in ultima analisi dell'intero sistema finanziario dell'Unione, di assolvere
funzioni critiche oppure di assorbire altri tipi di effetti avversi, comprese
perdite cospicue</t>
        </is>
      </c>
      <c r="BH180" s="2" t="inlineStr">
        <is>
          <t>IRT koncentracijos rizika</t>
        </is>
      </c>
      <c r="BI180" s="2" t="inlineStr">
        <is>
          <t>3</t>
        </is>
      </c>
      <c r="BJ180" s="2" t="inlineStr">
        <is>
          <t/>
        </is>
      </c>
      <c r="BK180" t="inlineStr">
        <is>
          <t>dėl atskirų arba kelių susijusių ypatingos svarbos IRT paslaugas teikiančių trečiųjų šalių kylanti rizika, dėl kurios atsiranda tam tikra priklausomybė nuo tokių paslaugų teikėjų, kai dėl jų neprieinamumo, žlugimo ar kitokio pobūdžio trūkumo gali kilti pavojus, kad finansų sektoriaus subjektas, o galiausiai ir visos Sąjungos finansų sistema, nebegalės vykdyti ypatingos svarbos funkcijų arba patirs kitokio pobūdžio neigiamą poveikį, įskaitant didelius nuostolius</t>
        </is>
      </c>
      <c r="BL180" s="2" t="inlineStr">
        <is>
          <t>IKT koncentrācijas risks</t>
        </is>
      </c>
      <c r="BM180" s="2" t="inlineStr">
        <is>
          <t>3</t>
        </is>
      </c>
      <c r="BN180" s="2" t="inlineStr">
        <is>
          <t/>
        </is>
      </c>
      <c r="BO180" t="inlineStr">
        <is>
          <t/>
        </is>
      </c>
      <c r="BP180" s="2" t="inlineStr">
        <is>
          <t>riskju ta’ konċentrazzjoni tal-ICT</t>
        </is>
      </c>
      <c r="BQ180" s="2" t="inlineStr">
        <is>
          <t>3</t>
        </is>
      </c>
      <c r="BR180" s="2" t="inlineStr">
        <is>
          <t/>
        </is>
      </c>
      <c r="BS180" t="inlineStr">
        <is>
          <t>skopertura għal fornituri terzi kritiċi ta’ servizzi tal-ICT individwali jew multipli li toħloq grad ta’ dipendenza fuq tali fornituri b’mod li n-nuqqas ta’ disponibbiltà, il-falliment jew tip ieħor ta’ nuqqas ta’ dawn tal-aħħar jistgħu potenzjalment jipperikolaw il-kapaċità ta’ entità finanzjarja u, finalment, tas-sistema finanzjarja tal-Unjoni kollha kemm hi, milli twettaq funzjonijiet kritiċi, jew iwassluha biex iġġarrab tipi oħrajn ta’ effetti avversi, inkluż telf kbir</t>
        </is>
      </c>
      <c r="BT180" s="2" t="inlineStr">
        <is>
          <t>ICT-concentratierisico</t>
        </is>
      </c>
      <c r="BU180" s="2" t="inlineStr">
        <is>
          <t>3</t>
        </is>
      </c>
      <c r="BV180" s="2" t="inlineStr">
        <is>
          <t/>
        </is>
      </c>
      <c r="BW180" t="inlineStr">
        <is>
          <t>blootstelling aan individuele of aan meerdere onderling verbonden cruciale derde aanbieders van ICT-diensten, waardoor een bepaalde mate van afhankelijkheid ten aanzien van deze aanbieders ontstaat, zodat de onbeschikbaarheid, het falen of een ander soort tekortkoming van deze laatste het vermogen van een financiële entiteit, en uiteindelijk van het financiële stelsel van de Unie in zijn geheel, om cruciale functies te vervullen of om andere soorten nadelige effecten, waaronder grote verliezen, op te vangen, in gevaar kan brengen</t>
        </is>
      </c>
      <c r="BX180" s="2" t="inlineStr">
        <is>
          <t>ryzyko koncentracji w obszarze ICT</t>
        </is>
      </c>
      <c r="BY180" s="2" t="inlineStr">
        <is>
          <t>3</t>
        </is>
      </c>
      <c r="BZ180" s="2" t="inlineStr">
        <is>
          <t/>
        </is>
      </c>
      <c r="CA180" t="inlineStr">
        <is>
          <t>ekspozycja na poszczególnych lub wielu powiązanych ze sobą kluczowych zewnętrznych dostawców usług ICT, która prowadzi do takiego stopnia uzależnienia od takich dostawców, że niedostępność, awaria lub innego rodzaju niedociągnięcie tych ostatnich może potencjalnie zagrozić zdolności podmiotu finansowego, a ostatecznie także całego systemu finansowego Unii, do wypełniania kluczowych funkcji lub przyczynić się do poniesienia innego rodzaju negatywnych skutków, w tym dużych strat</t>
        </is>
      </c>
      <c r="CB180" s="2" t="inlineStr">
        <is>
          <t>risco de concentração no domínio das TIC</t>
        </is>
      </c>
      <c r="CC180" s="2" t="inlineStr">
        <is>
          <t>2</t>
        </is>
      </c>
      <c r="CD180" s="2" t="inlineStr">
        <is>
          <t>proposed</t>
        </is>
      </c>
      <c r="CE180" t="inlineStr">
        <is>
          <t>Exposição a um ou mais terceiros prestadores de serviços de tecnologias da informação e comunicação críticos que cria um nível de dependência desses prestadores de tal modo que a indisponibilidade, uma avaria ou outro tipo de insuficiência destes últimos pode pôr em perigo a capacidade de uma entidade financeira, e, em última análise, do sistema financeiro da União no seu todo, para desempenhar funções críticas, ou acarretar outro tipo de efeitos negativos para essa entidade, incluindo perdas consideráveis.</t>
        </is>
      </c>
      <c r="CF180" s="2" t="inlineStr">
        <is>
          <t>risc de concentrare a serviciilor TIC</t>
        </is>
      </c>
      <c r="CG180" s="2" t="inlineStr">
        <is>
          <t>3</t>
        </is>
      </c>
      <c r="CH180" s="2" t="inlineStr">
        <is>
          <t/>
        </is>
      </c>
      <c r="CI180" t="inlineStr">
        <is>
          <t>o expunere la furnizori terți esențiali de servicii TIC individuali sau 
multipli, care creează un grad de dependență față de acești furnizori, 
astfel încât indisponibilitatea, intrarea în dificultate sau alt tip de 
deficiență a acestora din urmă poate pune în pericol capacitatea unei 
entități financiare și, în cele din urmă, a sistemului financiar al 
Uniunii în ansamblul său, de a îndeplini funcții critice sau de a 
suporta alte tipuri de efecte adverse, inclusiv pierderi mari</t>
        </is>
      </c>
      <c r="CJ180" s="2" t="inlineStr">
        <is>
          <t>riziko koncentrácie IKT</t>
        </is>
      </c>
      <c r="CK180" s="2" t="inlineStr">
        <is>
          <t>3</t>
        </is>
      </c>
      <c r="CL180" s="2" t="inlineStr">
        <is>
          <t/>
        </is>
      </c>
      <c r="CM180" t="inlineStr">
        <is>
          <t>expozícia voči jednotlivému externému poskytovateľovi kritických IKT služieb alebo viacerým súvisiacim externým poskytovateľom kritických IKT služieb, v dôsledku čoho vzniká určitá závislosť od takýchto poskytovateľov, takže nedostupnosť, zlyhanie alebo iný druh nedostatku takýchto poskytovateľov môže potenciálne ohroziť schopnosť finančného subjektu – a v konečnom dôsledku finančného systému Únie ako celku – plniť kritické funkcie alebo utrpieť iný druh nepriaznivých účinkov vrátane veľkých strát</t>
        </is>
      </c>
      <c r="CN180" s="2" t="inlineStr">
        <is>
          <t>tveganje koncentracije na področju IKT</t>
        </is>
      </c>
      <c r="CO180" s="2" t="inlineStr">
        <is>
          <t>3</t>
        </is>
      </c>
      <c r="CP180" s="2" t="inlineStr">
        <is>
          <t/>
        </is>
      </c>
      <c r="CQ180" t="inlineStr">
        <is>
          <t>izpostavljenost enemu ali več povezanim ključnim tretjim ponudnikom storitev IKT, ki ustvarja določeno stopnjo odvisnosti od takih ponudnikov, tako da lahko njihova nedosegljivost, nezmožnost opravljanja storitev ali druga vrsta izpada potencialno ogrozi sposobnost finančnega subjekta in nazadnje celotnega finančnega sistema Unije, da opravlja kritične funkcije, ali pa mu povzroči druge vrste škodljivih učinkov, vključno z velikimi izgubami</t>
        </is>
      </c>
      <c r="CR180" s="2" t="inlineStr">
        <is>
          <t>IKT-koncentrationsrisk</t>
        </is>
      </c>
      <c r="CS180" s="2" t="inlineStr">
        <is>
          <t>3</t>
        </is>
      </c>
      <c r="CT180" s="2" t="inlineStr">
        <is>
          <t/>
        </is>
      </c>
      <c r="CU180" t="inlineStr">
        <is>
          <t>exponering mot enskilda eller flera närstående kritiska tredjepartsleverantörer av IKT-tjänster som skapar ett visst beroende av sådana leverantörer, så att otillgänglighet, fel eller annan typ av brist hos dessa kan äventyra förmågan hos en finansiell enhet och i förlängningen hos unionens finansiella system som helhet att tillhandahålla kritiska funktioner eller leda till andra typer av negativa effekter, inbegripet stora förluster</t>
        </is>
      </c>
    </row>
    <row r="181">
      <c r="A181" s="1" t="str">
        <f>HYPERLINK("https://iate.europa.eu/entry/result/3590397/all", "3590397")</f>
        <v>3590397</v>
      </c>
      <c r="B181" t="inlineStr">
        <is>
          <t>ENERGY</t>
        </is>
      </c>
      <c r="C181" t="inlineStr">
        <is>
          <t>ENERGY|soft energy|soft energy|renewable energy</t>
        </is>
      </c>
      <c r="D181" s="2" t="inlineStr">
        <is>
          <t>ДЗРЦВЕ|
договор за въглеродна разлика|
договор за разлика в цената на въглеродните емисии</t>
        </is>
      </c>
      <c r="E181" s="2" t="inlineStr">
        <is>
          <t>2|
2|
3</t>
        </is>
      </c>
      <c r="F181" s="2" t="inlineStr">
        <is>
          <t xml:space="preserve">|
|
</t>
        </is>
      </c>
      <c r="G181" t="inlineStr">
        <is>
          <t>дългосрочен договор, който гарантира на инвеститорите в благоприятни за климата иновативни технологии фиксирана цена, която възнаграждава намаляването на емисиите на CO&lt;sub&gt;2&lt;/sub&gt; над текущите ценови равнища в СТЕ на ЕС</t>
        </is>
      </c>
      <c r="H181" s="2" t="inlineStr">
        <is>
          <t>rozdílová smlouva o uhlíku</t>
        </is>
      </c>
      <c r="I181" s="2" t="inlineStr">
        <is>
          <t>2</t>
        </is>
      </c>
      <c r="J181" s="2" t="inlineStr">
        <is>
          <t/>
        </is>
      </c>
      <c r="K181" t="inlineStr">
        <is>
          <t/>
        </is>
      </c>
      <c r="L181" s="2" t="inlineStr">
        <is>
          <t>CCD|
CO2-differencekontrakt|
Carbon Contract for Difference|
CCfD</t>
        </is>
      </c>
      <c r="M181" s="2" t="inlineStr">
        <is>
          <t>3|
3|
3|
3</t>
        </is>
      </c>
      <c r="N181" s="2" t="inlineStr">
        <is>
          <t xml:space="preserve">preferred|
|
|
</t>
        </is>
      </c>
      <c r="O181" t="inlineStr">
        <is>
          <t>kontrakt, hvorved en offentlig forvaltning eller en privat agent indgår aftale med en anden agent om en fast kulstofpris i en given periode, formuleret som en strikepris over en CO&lt;sub&gt;2&lt;/sub&gt;-markedspris</t>
        </is>
      </c>
      <c r="P181" s="2" t="inlineStr">
        <is>
          <t>CCD|
CO&lt;sub&gt;2&lt;/sub&gt;-Differenzvertrag</t>
        </is>
      </c>
      <c r="Q181" s="2" t="inlineStr">
        <is>
          <t>3|
3</t>
        </is>
      </c>
      <c r="R181" s="2" t="inlineStr">
        <is>
          <t xml:space="preserve">|
</t>
        </is>
      </c>
      <c r="S181" t="inlineStr">
        <is>
          <t>langfristiger Vertrag mit einem öffentlichen Vertragspartner, der dem 
Investor zugutekommt, da explizit die Differenz zwischen dem 
CO&lt;sub&gt;2&lt;/sub&gt;-Ausübungspreis und dem tatsächlichen CO&lt;sub&gt;2&lt;/sub&gt;-Preis im EHS gezahlt und 
damit die Kostenlücke zur konventionellen Wasserstofferzeugung 
geschlossen wird</t>
        </is>
      </c>
      <c r="T181" s="2" t="inlineStr">
        <is>
          <t>συμβάσεις επί διαφοράς για τον άνθρακα</t>
        </is>
      </c>
      <c r="U181" s="2" t="inlineStr">
        <is>
          <t>3</t>
        </is>
      </c>
      <c r="V181" s="2" t="inlineStr">
        <is>
          <t/>
        </is>
      </c>
      <c r="W181" t="inlineStr">
        <is>
          <t>μακροπρόθεσμη σύμβαση με δημόσιο συμβαλλόμενο μέρος η οποία προβλέπει την αποζημίωση του επενδυτή με την καταβολή της διαφοράς μεταξύ της τιμής άσκησης του δικαώματος CO2 και της πραγματικής τιμής CO2 στο ΣΕΔΕ με σαφή τρόπο</t>
        </is>
      </c>
      <c r="X181" s="2" t="inlineStr">
        <is>
          <t>CCDs|
CCfD|
CCD|
Carbon Contract for Difference</t>
        </is>
      </c>
      <c r="Y181" s="2" t="inlineStr">
        <is>
          <t>1|
3|
3|
3</t>
        </is>
      </c>
      <c r="Z181" s="2" t="inlineStr">
        <is>
          <t xml:space="preserve">|
|
preferred|
</t>
        </is>
      </c>
      <c r="AA181" t="inlineStr">
        <is>
          <t>contract under which a public administration or a private agent agrees with
 another agent on a fixed carbon price over a given period formulated as a strike price over a carbon market price (a two-sided 
option)</t>
        </is>
      </c>
      <c r="AB181" s="2" t="inlineStr">
        <is>
          <t>contrato por diferencia para el carbono</t>
        </is>
      </c>
      <c r="AC181" s="2" t="inlineStr">
        <is>
          <t>3</t>
        </is>
      </c>
      <c r="AD181" s="2" t="inlineStr">
        <is>
          <t/>
        </is>
      </c>
      <c r="AE181" t="inlineStr">
        <is>
          <t>Contrato a largo plazo con una contraparte pública que remuneraría al inversor pagando la diferencia entre el precio de ejercicio del CO&lt;sub&gt;2&lt;/sub&gt; y el precio real del CO&lt;sub&gt;2&lt;/sub&gt; en el &lt;a href="https://iate.europa.eu/entry/result/933098/es" target="_blank"&gt;RCDE &lt;/a&gt;de manera explícita.</t>
        </is>
      </c>
      <c r="AF181" s="2" t="inlineStr">
        <is>
          <t>CO&lt;sub&gt;2 &lt;/sub&gt;heite hinnavahe leping</t>
        </is>
      </c>
      <c r="AG181" s="2" t="inlineStr">
        <is>
          <t>2</t>
        </is>
      </c>
      <c r="AH181" s="2" t="inlineStr">
        <is>
          <t>proposed</t>
        </is>
      </c>
      <c r="AI181" t="inlineStr">
        <is>
          <t/>
        </is>
      </c>
      <c r="AJ181" s="2" t="inlineStr">
        <is>
          <t>hiilen hinnanerosopimus</t>
        </is>
      </c>
      <c r="AK181" s="2" t="inlineStr">
        <is>
          <t>3</t>
        </is>
      </c>
      <c r="AL181" s="2" t="inlineStr">
        <is>
          <t/>
        </is>
      </c>
      <c r="AM181" t="inlineStr">
        <is>
          <t>hankeperusteinen sopimus, jonka avulla maa voi taata innovatiivisiin ilmastoystävällisiin teknologioihin ja käytäntöihin investoiville tahoille hiilidioksidivähennyksistä kiinteän hinnan, joka ylittää EU:n päästökauppajärjestelmän senhetkiset hintatasot</t>
        </is>
      </c>
      <c r="AN181" s="2" t="inlineStr">
        <is>
          <t>contrat d’écart compensatoire appliqué au carbone</t>
        </is>
      </c>
      <c r="AO181" s="2" t="inlineStr">
        <is>
          <t>3</t>
        </is>
      </c>
      <c r="AP181" s="2" t="inlineStr">
        <is>
          <t/>
        </is>
      </c>
      <c r="AQ181" t="inlineStr">
        <is>
          <t>contrat à long terme avec une contrepartie publique, qui rémunère un investisseur dans les technologies innovantes respectueuses du climat en payant la différence entre le prix
d’exercice du CO&lt;sub&gt;2&lt;/sub&gt; et le prix réel du CO&lt;sub&gt;2&lt;/sub&gt; dans le SEQE</t>
        </is>
      </c>
      <c r="AR181" s="2" t="inlineStr">
        <is>
          <t>conradh difríochta carbóin</t>
        </is>
      </c>
      <c r="AS181" s="2" t="inlineStr">
        <is>
          <t>3</t>
        </is>
      </c>
      <c r="AT181" s="2" t="inlineStr">
        <is>
          <t/>
        </is>
      </c>
      <c r="AU181" t="inlineStr">
        <is>
          <t/>
        </is>
      </c>
      <c r="AV181" t="inlineStr">
        <is>
          <t/>
        </is>
      </c>
      <c r="AW181" t="inlineStr">
        <is>
          <t/>
        </is>
      </c>
      <c r="AX181" t="inlineStr">
        <is>
          <t/>
        </is>
      </c>
      <c r="AY181" t="inlineStr">
        <is>
          <t/>
        </is>
      </c>
      <c r="AZ181" s="2" t="inlineStr">
        <is>
          <t>CCfD|
karboncsökkentési célú szerződés</t>
        </is>
      </c>
      <c r="BA181" s="2" t="inlineStr">
        <is>
          <t>2|
2</t>
        </is>
      </c>
      <c r="BB181" s="2" t="inlineStr">
        <is>
          <t>|
proposed</t>
        </is>
      </c>
      <c r="BC181" t="inlineStr">
        <is>
          <t/>
        </is>
      </c>
      <c r="BD181" s="2" t="inlineStr">
        <is>
          <t>contratto per differenza sul carbonio|
contratto per differenza di carbonio</t>
        </is>
      </c>
      <c r="BE181" s="2" t="inlineStr">
        <is>
          <t>3|
3</t>
        </is>
      </c>
      <c r="BF181" s="2" t="inlineStr">
        <is>
          <t xml:space="preserve">|
</t>
        </is>
      </c>
      <c r="BG181" t="inlineStr">
        <is>
          <t>contratto a lungo termine stipulato, a seguito di
specifiche aste, tra una controparte pubblica e quanti investono in grandi
progetti commerciali per produrre beni e materiali climaticamente neutri o a
bassissimo tenore di carbonio, finalizzato a scambiare la differenza tra il prezzo
di esercizio del carbonio e il prezzo effettivo al momento della conclusione
del contratto</t>
        </is>
      </c>
      <c r="BH181" s="2" t="inlineStr">
        <is>
          <t>sandoris dėl anglies dioksido kainų skirtumo|
sutartis dėl anglies dioksido kainų skirtumo</t>
        </is>
      </c>
      <c r="BI181" s="2" t="inlineStr">
        <is>
          <t>2|
3</t>
        </is>
      </c>
      <c r="BJ181" s="2" t="inlineStr">
        <is>
          <t xml:space="preserve">|
</t>
        </is>
      </c>
      <c r="BK181" t="inlineStr">
        <is>
          <t>ilgalaikė sutartis, pagal kurią, panaudojant valstybines lėšas, būtų atlyginama investuotojui konkrečiai sumokant CO&lt;sub&gt;2&lt;/sub&gt; vykdymo kainos ir faktinės ATLPS CO&lt;sub&gt;2&lt;/sub&gt; kainos skirtumą</t>
        </is>
      </c>
      <c r="BL181" s="2" t="inlineStr">
        <is>
          <t>oglekļa cenas starpības līgums</t>
        </is>
      </c>
      <c r="BM181" s="2" t="inlineStr">
        <is>
          <t>3</t>
        </is>
      </c>
      <c r="BN181" s="2" t="inlineStr">
        <is>
          <t/>
        </is>
      </c>
      <c r="BO181" t="inlineStr">
        <is>
          <t>ilgtermiņa līgums ar publiskā sektora darījuma partneri, kas investoram sniegtu tādu labumu, ka tas eksplicīti paredzētu, ka investoram tiek samaksāta starpība starp CO&lt;sub&gt;2&lt;/sub&gt; norunas cenu un CO&lt;sub&gt;2&lt;/sub&gt; faktisko cenu ETS, un tas palīdzētu samazināt izmaksu atšķirību salīdzinājumā ar konvencionālo ūdeņraža ražošanu</t>
        </is>
      </c>
      <c r="BP181" s="2" t="inlineStr">
        <is>
          <t>kuntratt għad-differenza għall-karbonju|
CCD</t>
        </is>
      </c>
      <c r="BQ181" s="2" t="inlineStr">
        <is>
          <t>3|
3</t>
        </is>
      </c>
      <c r="BR181" s="2" t="inlineStr">
        <is>
          <t xml:space="preserve">|
</t>
        </is>
      </c>
      <c r="BS181" t="inlineStr">
        <is>
          <t/>
        </is>
      </c>
      <c r="BT181" s="2" t="inlineStr">
        <is>
          <t>CCfD|
CCD|
carbon contract for difference|
koolstofcontract ter verrekening van verschillen</t>
        </is>
      </c>
      <c r="BU181" s="2" t="inlineStr">
        <is>
          <t>2|
3|
3|
3</t>
        </is>
      </c>
      <c r="BV181" s="2" t="inlineStr">
        <is>
          <t xml:space="preserve">|
preferred|
|
</t>
        </is>
      </c>
      <c r="BW181" t="inlineStr">
        <is>
          <t>&lt;div&gt;langetermijncontract met een publieke tegenpartij die de investeerder vergoedt door expliciet het verschil te betalen tussen de CO&lt;sub&gt;2&lt;/sub&gt;-uitoefenprijs en de werkelijke CO&lt;sub&gt;2&lt;/sub&gt;-prijs in de regeling voor de handel in emissierechten (ETS)&lt;br&gt;&lt;/div&gt;</t>
        </is>
      </c>
      <c r="BX181" s="2" t="inlineStr">
        <is>
          <t>kontrakt na transakcje różnicowe dotyczące dwutlenku węgla</t>
        </is>
      </c>
      <c r="BY181" s="2" t="inlineStr">
        <is>
          <t>3</t>
        </is>
      </c>
      <c r="BZ181" s="2" t="inlineStr">
        <is>
          <t/>
        </is>
      </c>
      <c r="CA181" t="inlineStr">
        <is>
          <t>długoterminowy
kontrakt z udziałem podmiotu publicznego, który nagradzałby inwestora przez wypłacanie
wprost różnicy między ustaloną ceną emisji CO&lt;sub&gt;2&lt;/sub&gt; (kurs wykonania) a
rzeczywistą ceną emisji CO&lt;sub&gt;2&lt;/sub&gt; w systemie EU ETS, niwelując różnicę w
kosztach w porównaniu z konwencjonalną produkcją wodoru</t>
        </is>
      </c>
      <c r="CB181" s="2" t="inlineStr">
        <is>
          <t>contrato por diferenças para o carbono</t>
        </is>
      </c>
      <c r="CC181" s="2" t="inlineStr">
        <is>
          <t>3</t>
        </is>
      </c>
      <c r="CD181" s="2" t="inlineStr">
        <is>
          <t/>
        </is>
      </c>
      <c r="CE181" t="inlineStr">
        <is>
          <t>Contrato ao abrigo do qual uma administração pública ou um agente privado acorda com outro agente um preço fixo de CO&lt;sub&gt;2&lt;/sub&gt; durante um determinado período, formulado como um preço de exercício sobre um preço de mercado do CO&lt;sub&gt;2&lt;/sub&gt; (opção bilateral)</t>
        </is>
      </c>
      <c r="CF181" s="2" t="inlineStr">
        <is>
          <t>contract pentru diferență în materie de carbon|
CCfD</t>
        </is>
      </c>
      <c r="CG181" s="2" t="inlineStr">
        <is>
          <t>2|
3</t>
        </is>
      </c>
      <c r="CH181" s="2" t="inlineStr">
        <is>
          <t xml:space="preserve">|
</t>
        </is>
      </c>
      <c r="CI181" t="inlineStr">
        <is>
          <t>contract pe termen lung cu o autoritate publică ce remunerează investitorul prin plata diferenței dintre prețul de exercitare al CO&lt;sub&gt;2 &lt;/sub&gt;și prețul real al CO&lt;sub&gt;2&lt;/sub&gt; din ETS</t>
        </is>
      </c>
      <c r="CJ181" s="2" t="inlineStr">
        <is>
          <t>rozdielová zmluva v oblasti uhlíka</t>
        </is>
      </c>
      <c r="CK181" s="2" t="inlineStr">
        <is>
          <t>2</t>
        </is>
      </c>
      <c r="CL181" s="2" t="inlineStr">
        <is>
          <t/>
        </is>
      </c>
      <c r="CM181" t="inlineStr">
        <is>
          <t/>
        </is>
      </c>
      <c r="CN181" s="2" t="inlineStr">
        <is>
          <t>pogodba na razliko za ogljik</t>
        </is>
      </c>
      <c r="CO181" s="2" t="inlineStr">
        <is>
          <t>3</t>
        </is>
      </c>
      <c r="CP181" s="2" t="inlineStr">
        <is>
          <t/>
        </is>
      </c>
      <c r="CQ181" t="inlineStr">
        <is>
          <t>pogodba, po kateri ena od 
pogodbenih strank drugi izplača razliko med vrednostjo ogljika na začetku in na koncu obdobja veljavnosti pogodbe</t>
        </is>
      </c>
      <c r="CR181" s="2" t="inlineStr">
        <is>
          <t>differenskontrakt för koldioxid</t>
        </is>
      </c>
      <c r="CS181" s="2" t="inlineStr">
        <is>
          <t>3</t>
        </is>
      </c>
      <c r="CT181" s="2" t="inlineStr">
        <is>
          <t/>
        </is>
      </c>
      <c r="CU181" t="inlineStr">
        <is>
          <t>kontrakt där 1) en offentlig förvaltning eller en privat aktör tillsammans med 2) en annan aktör kommer överens om ett fast pris på kol under en viss period i form av ett &lt;a href="https://iate.europa.eu/entry/result/1420579/sv" target="_blank"&gt;lösenpris&lt;/a&gt;, där differensen tillfaller den första parten om marknadspriset visar sig överstiga lösenpriset och den andra parten om lösenpriset visar sig överstiga marknadspriset</t>
        </is>
      </c>
    </row>
    <row r="182">
      <c r="A182" s="1" t="str">
        <f>HYPERLINK("https://iate.europa.eu/entry/result/764076/all", "764076")</f>
        <v>764076</v>
      </c>
      <c r="B182" t="inlineStr">
        <is>
          <t>ENVIRONMENT</t>
        </is>
      </c>
      <c r="C182" t="inlineStr">
        <is>
          <t>ENVIRONMENT|environmental policy|pollution control measures</t>
        </is>
      </c>
      <c r="D182" s="2" t="inlineStr">
        <is>
          <t>принцип „замърсителят плаща“</t>
        </is>
      </c>
      <c r="E182" s="2" t="inlineStr">
        <is>
          <t>3</t>
        </is>
      </c>
      <c r="F182" s="2" t="inlineStr">
        <is>
          <t/>
        </is>
      </c>
      <c r="G182" t="inlineStr">
        <is>
          <t>принцип на заплащане на разходите за подобряване на състоянието на околната среда за сметка на причинителя на замърсяването</t>
        </is>
      </c>
      <c r="H182" s="2" t="inlineStr">
        <is>
          <t>zásada „znečišťovatel platí“</t>
        </is>
      </c>
      <c r="I182" s="2" t="inlineStr">
        <is>
          <t>3</t>
        </is>
      </c>
      <c r="J182" s="2" t="inlineStr">
        <is>
          <t/>
        </is>
      </c>
      <c r="K182" t="inlineStr">
        <is>
          <t>Jedna ze zásad politiky Společenství v oblasti životního prostředí, stanovená v čl. 174 odst. 2 Smlouvy o ES. Znamená zahrnutí negativních externalit (např. formou daní a poplatků za ekologické újmy, které stanoví regulátor, nebo náhrady stanovené soudem) do nákladů znečišťovatele (znečišťovatel hradí způsobené škody).</t>
        </is>
      </c>
      <c r="L182" s="2" t="inlineStr">
        <is>
          <t>princippet om, at forureneren betaler|
forureneren betaler-princippet</t>
        </is>
      </c>
      <c r="M182" s="2" t="inlineStr">
        <is>
          <t>3|
3</t>
        </is>
      </c>
      <c r="N182" s="2" t="inlineStr">
        <is>
          <t xml:space="preserve">|
</t>
        </is>
      </c>
      <c r="O182" t="inlineStr">
        <is>
          <t>princippet om, at forurenerne bærer omkostningerne ved deres forurening, herunder omkostningerne til de foranstaltninger, der træffes for at forhindre, kontrollere og afhjælpe forureningen, og de omkostninger, denne forurening påfører samfundet</t>
        </is>
      </c>
      <c r="P182" s="2" t="inlineStr">
        <is>
          <t>Verursacherprinzip</t>
        </is>
      </c>
      <c r="Q182" s="2" t="inlineStr">
        <is>
          <t>3</t>
        </is>
      </c>
      <c r="R182" s="2" t="inlineStr">
        <is>
          <t/>
        </is>
      </c>
      <c r="S182" t="inlineStr">
        <is>
          <t>speziell in der Umweltpolitik angewandter Grundsatz, nach dem auch die gesamtwirtschaftl. Kosten einer wirtschaftl. Aktivität von dem zu tragen sind, der sie verursacht hat, und namentlich die Umweltschäden bei der Produktion eines Gutes in dessen betriebswirtschaftl. Kosten einfließen müssen</t>
        </is>
      </c>
      <c r="T182" s="2" t="inlineStr">
        <is>
          <t>αρχή "ο ρυπαίνων πληρώνει"</t>
        </is>
      </c>
      <c r="U182" s="2" t="inlineStr">
        <is>
          <t>3</t>
        </is>
      </c>
      <c r="V182" s="2" t="inlineStr">
        <is>
          <t/>
        </is>
      </c>
      <c r="W182" t="inlineStr">
        <is>
          <t>"Η πολιτική της Κοινότητας στον τομέα του περιβάλλοντος αποβλέπει σε υψηλό επίπεδο προστασίας καιλαμβάνει υπόψη την ποικιλομορφία των καταστάσεων στις διάφορες περιοχές της Κοινότητας. Στηρίζεται στιςαρχές της προφύλαξης και της προληπτικής δράσης, της επανόρθωσης των καταστροφών του περιβάλλοντος,κατά προτεραιότητα στην πηγή, καθώς και στην αρχή «ο ρυπαίνων πληρώνει»." (σ. 108 της Ενοποιημένης απόδοσης της Συνθήκης για την Ευρωπαϊκή Ένωση).</t>
        </is>
      </c>
      <c r="X182" s="2" t="inlineStr">
        <is>
          <t>polluter-pays principle|
polluter pays principle|
PPP|
principle that the polluter should pay|
'polluter pays' principle</t>
        </is>
      </c>
      <c r="Y182" s="2" t="inlineStr">
        <is>
          <t>1|
1|
3|
1|
3</t>
        </is>
      </c>
      <c r="Z182" s="2" t="inlineStr">
        <is>
          <t xml:space="preserve">|
|
|
|
</t>
        </is>
      </c>
      <c r="AA182" t="inlineStr">
        <is>
          <t>principle that those causing pollution should meet the costs to which it gives rise</t>
        </is>
      </c>
      <c r="AB182" s="2" t="inlineStr">
        <is>
          <t>principio del contaminador responsable|
principio de que quien contamina paga|
principio de responsabilidad económica del contaminador</t>
        </is>
      </c>
      <c r="AC182" s="2" t="inlineStr">
        <is>
          <t>2|
4|
3</t>
        </is>
      </c>
      <c r="AD182" s="2" t="inlineStr">
        <is>
          <t xml:space="preserve">|
|
</t>
        </is>
      </c>
      <c r="AE182" t="inlineStr">
        <is>
          <t>Principio del Derecho medioambiental, vinculado al principio de prevención, que exige que el contaminador soporte los gastos necesarios para reparar la contaminación generada por sus actividades.</t>
        </is>
      </c>
      <c r="AF182" s="2" t="inlineStr">
        <is>
          <t>põhimõte, et saastaja maksab|
põhimõte „saastaja maksab“</t>
        </is>
      </c>
      <c r="AG182" s="2" t="inlineStr">
        <is>
          <t>3|
3</t>
        </is>
      </c>
      <c r="AH182" s="2" t="inlineStr">
        <is>
          <t xml:space="preserve">preferred|
</t>
        </is>
      </c>
      <c r="AI182" t="inlineStr">
        <is>
          <t>põhimõte, mille kohaselt kannavad saaste vältimise ja heastamise kulud saaste tekitajad</t>
        </is>
      </c>
      <c r="AJ182" s="2" t="inlineStr">
        <is>
          <t>aiheuttaja maksaa -periaate|
saastuttaja maksaa -periaate|
aiheuttamisperiaate</t>
        </is>
      </c>
      <c r="AK182" s="2" t="inlineStr">
        <is>
          <t>3|
3|
4</t>
        </is>
      </c>
      <c r="AL182" s="2" t="inlineStr">
        <is>
          <t xml:space="preserve">|
|
</t>
        </is>
      </c>
      <c r="AM182" t="inlineStr">
        <is>
          <t/>
        </is>
      </c>
      <c r="AN182" s="2" t="inlineStr">
        <is>
          <t>principe du pollueur-payeur|
PPP</t>
        </is>
      </c>
      <c r="AO182" s="2" t="inlineStr">
        <is>
          <t>3|
3</t>
        </is>
      </c>
      <c r="AP182" s="2" t="inlineStr">
        <is>
          <t xml:space="preserve">|
</t>
        </is>
      </c>
      <c r="AQ182" t="inlineStr">
        <is>
          <t>principe selon lequel le pollueur supporte les coûts engendrés par la pollution résultant de ses activités, y
compris le coût des mesures prises pour prévenir, combattre et éliminer la pollution</t>
        </is>
      </c>
      <c r="AR182" s="2" t="inlineStr">
        <is>
          <t>an prionsabal ‘íoc mar a thruaillítear’|
an prionsabal gurb é údar an truaillithe a íocfaidh as|
an prionsabal 'costas an truaillithe ar an truaillitheoir'</t>
        </is>
      </c>
      <c r="AS182" s="2" t="inlineStr">
        <is>
          <t>3|
4|
3</t>
        </is>
      </c>
      <c r="AT182" s="2" t="inlineStr">
        <is>
          <t xml:space="preserve">|
preferred|
</t>
        </is>
      </c>
      <c r="AU182" t="inlineStr">
        <is>
          <t/>
        </is>
      </c>
      <c r="AV182" t="inlineStr">
        <is>
          <t/>
        </is>
      </c>
      <c r="AW182" t="inlineStr">
        <is>
          <t/>
        </is>
      </c>
      <c r="AX182" t="inlineStr">
        <is>
          <t/>
        </is>
      </c>
      <c r="AY182" t="inlineStr">
        <is>
          <t/>
        </is>
      </c>
      <c r="AZ182" s="2" t="inlineStr">
        <is>
          <t>„a szennyező fizet” elv</t>
        </is>
      </c>
      <c r="BA182" s="2" t="inlineStr">
        <is>
          <t>4</t>
        </is>
      </c>
      <c r="BB182" s="2" t="inlineStr">
        <is>
          <t/>
        </is>
      </c>
      <c r="BC182" t="inlineStr">
        <is>
          <t>elv, amely szerint ha megállapítható a szennyező személye, az általa okozott környezeti terhelés költségeit neki kell megtérítenie</t>
        </is>
      </c>
      <c r="BD182" s="2" t="inlineStr">
        <is>
          <t>principio "chi inquina paga"|
principio dell'inquinatore pagatore</t>
        </is>
      </c>
      <c r="BE182" s="2" t="inlineStr">
        <is>
          <t>4|
3</t>
        </is>
      </c>
      <c r="BF182" s="2" t="inlineStr">
        <is>
          <t xml:space="preserve">|
</t>
        </is>
      </c>
      <c r="BG182" t="inlineStr">
        <is>
          <t>principio di imputazione che prevede di far assumere i costi ambientali derivanti dalla attività di produzione (le esternalità ambientali negative) al produttore. Attraverso l'adozione di tale principio si richiede al produttore di internalizzare nel prezzo del bene anche i costi ambientali sostenuti. Non si tratta pertanto di un "principio etico" o "punitivo" ma di un sistema per assegnare un prezzo alle variabili ambientali che intervengono nei processi di produzione.</t>
        </is>
      </c>
      <c r="BH182" s="2" t="inlineStr">
        <is>
          <t>principas „teršėjas moka“</t>
        </is>
      </c>
      <c r="BI182" s="2" t="inlineStr">
        <is>
          <t>3</t>
        </is>
      </c>
      <c r="BJ182" s="2" t="inlineStr">
        <is>
          <t/>
        </is>
      </c>
      <c r="BK182" t="inlineStr">
        <is>
          <t>koncepcija, kuria vadovaujantis tie, kas savo veikla daro žalą aplinkai, savo lėšomis stengiasi tos žalos išvengti arba moka kompensaciją</t>
        </is>
      </c>
      <c r="BL182" s="2" t="inlineStr">
        <is>
          <t>"piesārņotājs maksā" princips|
princips "piesārņotājs maksā"</t>
        </is>
      </c>
      <c r="BM182" s="2" t="inlineStr">
        <is>
          <t>3|
3</t>
        </is>
      </c>
      <c r="BN182" s="2" t="inlineStr">
        <is>
          <t>|
preferred</t>
        </is>
      </c>
      <c r="BO182" t="inlineStr">
        <is>
          <t>Princips, kas nozīmē, ka piesārņojuma novēršanas, likvidēšanas vai kompensēšanas izmaksas sedz izraisītāji. Potenciālajiem piesārņotājiem izmaksu segšana tiek uzdota, lai motivētu šos piesārņotājus novērst turpmāko piesārņošanu, samazināt piesārņojuma apjomu, nodrošināt nekaitīgāku ražošanas procesu un ekoloģiski tīrākas tehnoloģijas. Līdz ar to šis princips atspoguļo izplatīto pieeju, saskaņā ar kuru finansiālu stimulu un izmaksu sodu ieviešana ir iedarbīgāki pasākumi nekā saistību un aizliegumu noteikšana.</t>
        </is>
      </c>
      <c r="BP182" s="2" t="inlineStr">
        <is>
          <t>prinċipju ta' min iniġġes iħallas|
PPP</t>
        </is>
      </c>
      <c r="BQ182" s="2" t="inlineStr">
        <is>
          <t>3|
3</t>
        </is>
      </c>
      <c r="BR182" s="2" t="inlineStr">
        <is>
          <t xml:space="preserve">|
</t>
        </is>
      </c>
      <c r="BS182" t="inlineStr">
        <is>
          <t>il-prinċipju li jipprevedi li pajjiżi jew kumpaniji privati jew saħansitra individwi għandhom b'xi mod jikkumpensaw lil ħaddieħor għall-effetti kkaġunati mit-tniġġis iġġenerat minnhom jew miċ-ċittadini tagħhom</t>
        </is>
      </c>
      <c r="BT182" s="2" t="inlineStr">
        <is>
          <t>het principe dat de vervuiler betaalt|
het beginsel dat de vervuiler betaalt|
het vervuiler betaalt-principe</t>
        </is>
      </c>
      <c r="BU182" s="2" t="inlineStr">
        <is>
          <t>3|
3|
3</t>
        </is>
      </c>
      <c r="BV182" s="2" t="inlineStr">
        <is>
          <t xml:space="preserve">|
|
</t>
        </is>
      </c>
      <c r="BW182" t="inlineStr">
        <is>
          <t>Naast onder meer het preventiebeginsel en het beginsel dat de vervuiling aan de bron moet worden aangepakt, een van de hoekstenen van het communautair en internationaal milieubeleid</t>
        </is>
      </c>
      <c r="BX182" s="2" t="inlineStr">
        <is>
          <t>zasada „zanieczyszczający płaci”</t>
        </is>
      </c>
      <c r="BY182" s="2" t="inlineStr">
        <is>
          <t>4</t>
        </is>
      </c>
      <c r="BZ182" s="2" t="inlineStr">
        <is>
          <t/>
        </is>
      </c>
      <c r="CA182" t="inlineStr">
        <is>
          <t>jedna z zasad ekologicznych UE, polegająca na tym, że sprawca zanieczyszczenia zobowiązany jest do poniesienia kosztów usunięcia skutków spowodowanego przez siebie zanieczyszczenia</t>
        </is>
      </c>
      <c r="CB182" s="2" t="inlineStr">
        <is>
          <t>PPP|
princípio do poluidor-pagador</t>
        </is>
      </c>
      <c r="CC182" s="2" t="inlineStr">
        <is>
          <t>3|
3</t>
        </is>
      </c>
      <c r="CD182" s="2" t="inlineStr">
        <is>
          <t xml:space="preserve">|
</t>
        </is>
      </c>
      <c r="CE182" t="inlineStr">
        <is>
          <t>Um dos princípios fundamentais em que assenta a
política ambiental da União Europeia, segundo o qual os poluidores
suportam os custos da poluição resultante das suas atividades, incluindo os das medidas tomadas para
prevenir, controlar e reparar os danos da poluição, bem como os custos que impõem à
sociedade.</t>
        </is>
      </c>
      <c r="CF182" s="2" t="inlineStr">
        <is>
          <t>principiul „poluatorul plătește"</t>
        </is>
      </c>
      <c r="CG182" s="2" t="inlineStr">
        <is>
          <t>3</t>
        </is>
      </c>
      <c r="CH182" s="2" t="inlineStr">
        <is>
          <t/>
        </is>
      </c>
      <c r="CI182" t="inlineStr">
        <is>
          <t>principiu conform căruia poluatorii suportă costurile poluării provocate, inclusiv costul măsurilor luate pentru
prevenirea, combaterea și remedierea poluării, precum și costurile pe care aceasta le
impune societății, fiind încurajați să evite daunele
aduse mediului și fiind trași la răspundere pentru poluarea pe care o provoacă</t>
        </is>
      </c>
      <c r="CJ182" s="2" t="inlineStr">
        <is>
          <t>zásada „znečisťovateľ platí“</t>
        </is>
      </c>
      <c r="CK182" s="2" t="inlineStr">
        <is>
          <t>3</t>
        </is>
      </c>
      <c r="CL182" s="2" t="inlineStr">
        <is>
          <t/>
        </is>
      </c>
      <c r="CM182" t="inlineStr">
        <is>
          <t>zásada, v súlade s ktorou by pôvodca znečistenia životného prostredia mal pokryť náklady, ktoré v súvislosti so znečistením vznikli</t>
        </is>
      </c>
      <c r="CN182" s="2" t="inlineStr">
        <is>
          <t>načelo "onesnaževalec plača"|
načelo odgovornosti povzročitelja|
PPP</t>
        </is>
      </c>
      <c r="CO182" s="2" t="inlineStr">
        <is>
          <t>3|
3|
2</t>
        </is>
      </c>
      <c r="CP182" s="2" t="inlineStr">
        <is>
          <t xml:space="preserve">|
|
</t>
        </is>
      </c>
      <c r="CQ182" t="inlineStr">
        <is>
          <t>"mednarodno načelo, da povzročitelj onesnaženja, škode, poškodbe, nesreče ali neustreznega in nedovoljenega posega v okolje nosi vse moralne, kazenske in materialne posledice dokazane škode"</t>
        </is>
      </c>
      <c r="CR182" s="2" t="inlineStr">
        <is>
          <t>principen att förorenaren betalar</t>
        </is>
      </c>
      <c r="CS182" s="2" t="inlineStr">
        <is>
          <t>3</t>
        </is>
      </c>
      <c r="CT182" s="2" t="inlineStr">
        <is>
          <t/>
        </is>
      </c>
      <c r="CU182" t="inlineStr">
        <is>
          <t>principen att betalningsansvaret för miljöskador får bäras av förorenaren</t>
        </is>
      </c>
    </row>
    <row r="183">
      <c r="A183" s="1" t="str">
        <f>HYPERLINK("https://iate.europa.eu/entry/result/3579342/all", "3579342")</f>
        <v>3579342</v>
      </c>
      <c r="B183" t="inlineStr">
        <is>
          <t>EDUCATION AND COMMUNICATIONS;INDUSTRY</t>
        </is>
      </c>
      <c r="C183" t="inlineStr">
        <is>
          <t>EDUCATION AND COMMUNICATIONS|information technology and data processing;INDUSTRY|electronics and electrical engineering</t>
        </is>
      </c>
      <c r="D183" t="inlineStr">
        <is>
          <t/>
        </is>
      </c>
      <c r="E183" t="inlineStr">
        <is>
          <t/>
        </is>
      </c>
      <c r="F183" t="inlineStr">
        <is>
          <t/>
        </is>
      </c>
      <c r="G183" t="inlineStr">
        <is>
          <t/>
        </is>
      </c>
      <c r="H183" s="2" t="inlineStr">
        <is>
          <t>mikroprocesorový mikroobvod</t>
        </is>
      </c>
      <c r="I183" s="2" t="inlineStr">
        <is>
          <t>3</t>
        </is>
      </c>
      <c r="J183" s="2" t="inlineStr">
        <is>
          <t/>
        </is>
      </c>
      <c r="K183" t="inlineStr">
        <is>
          <t>monolitický integrovaný obvod nebo vícečipový integrovaný obvod“obsahující aritmeticko-logickou jednotku (ALU), který je schopen 
provádět řady univerzálních instrukcí z vnější paměti</t>
        </is>
      </c>
      <c r="L183" s="2" t="inlineStr">
        <is>
          <t>mikroprocessor-mikrokredsløb</t>
        </is>
      </c>
      <c r="M183" s="2" t="inlineStr">
        <is>
          <t>3</t>
        </is>
      </c>
      <c r="N183" s="2" t="inlineStr">
        <is>
          <t/>
        </is>
      </c>
      <c r="O183" t="inlineStr">
        <is>
          <t>"monolitisk integreret kredsløb" eller "multichip integreret kredsløb", der indeholder en aritmetisk logikenhed (ALU), der er i stand til at udføre en serie generelle ordrer fra et eksternt lager</t>
        </is>
      </c>
      <c r="P183" s="2" t="inlineStr">
        <is>
          <t>Mikroprozessor</t>
        </is>
      </c>
      <c r="Q183" s="2" t="inlineStr">
        <is>
          <t>3</t>
        </is>
      </c>
      <c r="R183" s="2" t="inlineStr">
        <is>
          <t/>
        </is>
      </c>
      <c r="S183" t="inlineStr">
        <is>
          <t/>
        </is>
      </c>
      <c r="T183" s="2" t="inlineStr">
        <is>
          <t>μικροκύκλωμα με μικροεπεξεργαστή|
μικροκύκλωμα μικροεπεξεργαστή</t>
        </is>
      </c>
      <c r="U183" s="2" t="inlineStr">
        <is>
          <t>3|
3</t>
        </is>
      </c>
      <c r="V183" s="2" t="inlineStr">
        <is>
          <t xml:space="preserve">|
</t>
        </is>
      </c>
      <c r="W183" t="inlineStr">
        <is>
          <t>&lt;a href="https://iate.europa.eu/entry/result/143392/en-el" target="_blank"&gt;μονολιθικό ολοκληρωμένο κύκλωμα&lt;/a&gt; ή &lt;a href="https://iate.europa.eu/entry/result/143025/en-el" target="_blank"&gt;σύνθετο ολοκληρωμένο κύκλωμα&lt;/a&gt; το οποίο περιλαμβάνει μια &lt;a href="https://iate.europa.eu/entry/result/1681386/en-el" target="_blank"&gt;αριθμητική λογική μονάδα&lt;/a&gt; (ΑLU) ικανή να εκτελεί μια σειρά γενικών εντολών προερχόμενων από εξωτερική μνήμη</t>
        </is>
      </c>
      <c r="X183" s="2" t="inlineStr">
        <is>
          <t>microprocessor microcircuit</t>
        </is>
      </c>
      <c r="Y183" s="2" t="inlineStr">
        <is>
          <t>3</t>
        </is>
      </c>
      <c r="Z183" s="2" t="inlineStr">
        <is>
          <t/>
        </is>
      </c>
      <c r="AA183" t="inlineStr">
        <is>
          <t>&lt;a href="https://iate.europa.eu/entry/result/143392/all" target="_blank"&gt;monolithic integrated circuit&lt;/a&gt; or &lt;a href="https://iate.europa.eu/entry/result/143025/all" target="_blank"&gt;multichip integrated circuit&lt;/a&gt; containing an &lt;a href="https://iate.europa.eu/entry/result/1681386/all" target="_blank"&gt;arithmetic logic unit (ALU)&lt;/a&gt; capable of executing a series of general purpose instructions from an external storage</t>
        </is>
      </c>
      <c r="AB183" s="2" t="inlineStr">
        <is>
          <t>microcircuito de microprocesador</t>
        </is>
      </c>
      <c r="AC183" s="2" t="inlineStr">
        <is>
          <t>3</t>
        </is>
      </c>
      <c r="AD183" s="2" t="inlineStr">
        <is>
          <t/>
        </is>
      </c>
      <c r="AE183" t="inlineStr">
        <is>
          <t>&lt;a href="https://iate.europa.eu/entry/result/143392/es" target="_blank"&gt;Circuito integrado monolítico&lt;/a&gt; o &lt;a href="https://iate.europa.eu/entry/result/143025/es" target="_blank"&gt;circuito integrado multipastilla&lt;/a&gt; que contiene una &lt;a href="https://iate.europa.eu/entry/result/1681386/es" target="_blank"&gt;unidad aritmética lógica (ALU)&lt;/a&gt; capaz de ejecutar unas series de instrucciones 
de propósito general almacenadas en un almacenamiento externo.</t>
        </is>
      </c>
      <c r="AF183" s="2" t="inlineStr">
        <is>
          <t>mikroprotsessori mikroskeem</t>
        </is>
      </c>
      <c r="AG183" s="2" t="inlineStr">
        <is>
          <t>3</t>
        </is>
      </c>
      <c r="AH183" s="2" t="inlineStr">
        <is>
          <t/>
        </is>
      </c>
      <c r="AI183" t="inlineStr">
        <is>
          <t>&lt;a href="https://iate.europa.eu/entry/result/143392/et" target="_blank"&gt;monoliit-integraallülitus&lt;/a&gt; või &lt;a href="https://iate.europa.eu/entry/result/143025/et" target="_blank"&gt;mitmekiibiline integraallülitus&lt;/a&gt;, mis sisaldab aritmeetika-loogikaseadet (ALU), mis on võimeline täitma välismälus asuvaid üldotstarbelisi käskude jadasid</t>
        </is>
      </c>
      <c r="AJ183" s="2" t="inlineStr">
        <is>
          <t>mikroprosessoripiiri</t>
        </is>
      </c>
      <c r="AK183" s="2" t="inlineStr">
        <is>
          <t>2</t>
        </is>
      </c>
      <c r="AL183" s="2" t="inlineStr">
        <is>
          <t/>
        </is>
      </c>
      <c r="AM183" t="inlineStr">
        <is>
          <t>monoliittinen integroitu piiri tai monipalapiiri, joka sisältää ulkoisen muistin yleisluontoisia käskyjä suorittamaan kykenevän aritmetiikkayksikön (ALU)</t>
        </is>
      </c>
      <c r="AN183" s="2" t="inlineStr">
        <is>
          <t>microcircuit microprocesseur</t>
        </is>
      </c>
      <c r="AO183" s="2" t="inlineStr">
        <is>
          <t>3</t>
        </is>
      </c>
      <c r="AP183" s="2" t="inlineStr">
        <is>
          <t/>
        </is>
      </c>
      <c r="AQ183" t="inlineStr">
        <is>
          <t>&lt;a href="https://iate.europa.eu/entry/result/143392/fr" target="_blank"&gt;circuit intégré monolithique&lt;/a&gt; ou &lt;a href="https://iate.europa.eu/entry/result/143025/fr" target="_blank"&gt;circuit intégré à multiplaquettes&lt;/a&gt; contenant une &lt;a href="https://iate.europa.eu/entry/result/1681386/fr" target="_blank"&gt;unité arithmétique et logique (UAL)&lt;/a&gt; capable d’exécuter à partir d’une mémoire externe une série d’instructions universelles</t>
        </is>
      </c>
      <c r="AR183" t="inlineStr">
        <is>
          <t/>
        </is>
      </c>
      <c r="AS183" t="inlineStr">
        <is>
          <t/>
        </is>
      </c>
      <c r="AT183" t="inlineStr">
        <is>
          <t/>
        </is>
      </c>
      <c r="AU183" t="inlineStr">
        <is>
          <t/>
        </is>
      </c>
      <c r="AV183" s="2" t="inlineStr">
        <is>
          <t>mikroprocesorski mikrosklop</t>
        </is>
      </c>
      <c r="AW183" s="2" t="inlineStr">
        <is>
          <t>3</t>
        </is>
      </c>
      <c r="AX183" s="2" t="inlineStr">
        <is>
          <t/>
        </is>
      </c>
      <c r="AY183" t="inlineStr">
        <is>
          <t>„monolitni integrirani sklop” ili „integrirani sklop s više čipova” koji sadrže aritmetičku logičku jedinicu (ALU) koja može izvršavati seriju općih instrukcija iz vanjske memorije.</t>
        </is>
      </c>
      <c r="AZ183" t="inlineStr">
        <is>
          <t/>
        </is>
      </c>
      <c r="BA183" t="inlineStr">
        <is>
          <t/>
        </is>
      </c>
      <c r="BB183" t="inlineStr">
        <is>
          <t/>
        </is>
      </c>
      <c r="BC183" t="inlineStr">
        <is>
          <t/>
        </is>
      </c>
      <c r="BD183" s="2" t="inlineStr">
        <is>
          <t>microcircuito microprocessore</t>
        </is>
      </c>
      <c r="BE183" s="2" t="inlineStr">
        <is>
          <t>3</t>
        </is>
      </c>
      <c r="BF183" s="2" t="inlineStr">
        <is>
          <t/>
        </is>
      </c>
      <c r="BG183" t="inlineStr">
        <is>
          <t>circuito integrato monolitico o circuito integrato multichip contenente una unità logica aritmetica (ALU) in grado di eseguire istruzioni di tipo generale da una memoria esterna.</t>
        </is>
      </c>
      <c r="BH183" s="2" t="inlineStr">
        <is>
          <t>integrinis mikroprocesoriaus grandynas</t>
        </is>
      </c>
      <c r="BI183" s="2" t="inlineStr">
        <is>
          <t>3</t>
        </is>
      </c>
      <c r="BJ183" s="2" t="inlineStr">
        <is>
          <t/>
        </is>
      </c>
      <c r="BK183" t="inlineStr">
        <is>
          <t/>
        </is>
      </c>
      <c r="BL183" s="2" t="inlineStr">
        <is>
          <t>mikroprocesora mikroshēma</t>
        </is>
      </c>
      <c r="BM183" s="2" t="inlineStr">
        <is>
          <t>3</t>
        </is>
      </c>
      <c r="BN183" s="2" t="inlineStr">
        <is>
          <t/>
        </is>
      </c>
      <c r="BO183" t="inlineStr">
        <is>
          <t>monolīta integrālā shēma jeb daudzelementu integrālā shēma ar aritmētisko loģisko elementu (&lt;i&gt;ALU&lt;/i&gt;), kura var izpildīt vispārīgu instrukciju sekvences no ārējas atmiņas</t>
        </is>
      </c>
      <c r="BP183" t="inlineStr">
        <is>
          <t/>
        </is>
      </c>
      <c r="BQ183" t="inlineStr">
        <is>
          <t/>
        </is>
      </c>
      <c r="BR183" t="inlineStr">
        <is>
          <t/>
        </is>
      </c>
      <c r="BS183" t="inlineStr">
        <is>
          <t/>
        </is>
      </c>
      <c r="BT183" t="inlineStr">
        <is>
          <t/>
        </is>
      </c>
      <c r="BU183" t="inlineStr">
        <is>
          <t/>
        </is>
      </c>
      <c r="BV183" t="inlineStr">
        <is>
          <t/>
        </is>
      </c>
      <c r="BW183" t="inlineStr">
        <is>
          <t/>
        </is>
      </c>
      <c r="BX183" s="2" t="inlineStr">
        <is>
          <t>mikroukład mikroprocesorowy</t>
        </is>
      </c>
      <c r="BY183" s="2" t="inlineStr">
        <is>
          <t>3</t>
        </is>
      </c>
      <c r="BZ183" s="2" t="inlineStr">
        <is>
          <t/>
        </is>
      </c>
      <c r="CA183" t="inlineStr">
        <is>
          <t>&lt;a href="https://iate.europa.eu/entry/result/143392/pl" target="_blank"&gt;monolityczny układ scalony&lt;/a&gt; lub &lt;a href="https://iate.europa.eu/entry/result/143025/pl" target="_blank"&gt;wieloukład scalony&lt;/a&gt; zawierający &lt;a href="https://iate.europa.eu/entry/result/1681386/pl" target="_blank"&gt;jednostkę arytmetyczno-logiczną&lt;/a&gt; zdolną do wykonywania szeregu ogólnych instrukcji pochodzących z pamięci zewnętrznej</t>
        </is>
      </c>
      <c r="CB183" s="2" t="inlineStr">
        <is>
          <t>microcircuito microprocessador</t>
        </is>
      </c>
      <c r="CC183" s="2" t="inlineStr">
        <is>
          <t>3</t>
        </is>
      </c>
      <c r="CD183" s="2" t="inlineStr">
        <is>
          <t/>
        </is>
      </c>
      <c r="CE183" t="inlineStr">
        <is>
          <t>Circuito integrado monolítico ou circuito integrado multipastilhas que contém uma unidade lógica aritmética (ULA) capaz de executar uma série de instruções elementares a partir de uma memória externa.</t>
        </is>
      </c>
      <c r="CF183" s="2" t="inlineStr">
        <is>
          <t>microcircuit microprocesor</t>
        </is>
      </c>
      <c r="CG183" s="2" t="inlineStr">
        <is>
          <t>3</t>
        </is>
      </c>
      <c r="CH183" s="2" t="inlineStr">
        <is>
          <t/>
        </is>
      </c>
      <c r="CI183" t="inlineStr">
        <is>
          <t>circuit integrat monolitic sau Circuit integrat cu 
microplachete multicip, conținând o unitate aritmetică logică (ALU), 
capabilă să execute instrucțiuni cu caracter general dintr-o memorie 
externă</t>
        </is>
      </c>
      <c r="CJ183" s="2" t="inlineStr">
        <is>
          <t>mikroobvod mikroprocesora|
mikroprocesorový mikroobvod</t>
        </is>
      </c>
      <c r="CK183" s="2" t="inlineStr">
        <is>
          <t>3|
3</t>
        </is>
      </c>
      <c r="CL183" s="2" t="inlineStr">
        <is>
          <t>|
preferred</t>
        </is>
      </c>
      <c r="CM183" t="inlineStr">
        <is>
          <t>&lt;a href="https://iate.europa.eu/entry/result/143392/sk" target="_blank"&gt;monolitický integrovaný obvod&lt;/a&gt; alebo &lt;a href="https://iate.europa.eu/entry/result/143025/sk" target="_blank"&gt;mnohočipový integrovaný obvod&lt;/a&gt; s &lt;a href="https://iate.europa.eu/entry/result/1681386/sk" target="_blank"&gt;aritmetickou logickou jednotkou&lt;/a&gt; (ALU), schopný vykonávať sériu všeobecných inštrukcií z vonkajšej pamäte</t>
        </is>
      </c>
      <c r="CN183" s="2" t="inlineStr">
        <is>
          <t>mikroprocesorsko mikrovezje</t>
        </is>
      </c>
      <c r="CO183" s="2" t="inlineStr">
        <is>
          <t>3</t>
        </is>
      </c>
      <c r="CP183" s="2" t="inlineStr">
        <is>
          <t/>
        </is>
      </c>
      <c r="CQ183" t="inlineStr">
        <is>
          <t>&lt;a href="https://iate.europa.eu/entry/result/143392/sl" target="_blank"&gt;monolitno integrirano vezje&lt;/a&gt; ali &lt;a href="https://iate.europa.eu/entry/result/143025/sl" target="_blank"&gt;veččipno integrirano vezje&lt;/a&gt;, ki vsebuje &lt;a href="https://iate.europa.eu/entry/result/1681386/sl" target="_blank"&gt;aritmetično-logično enoto (ALU)&lt;/a&gt;, zmožno izvajati serije splošnih ukazov iz zunanjega pomnilnika</t>
        </is>
      </c>
      <c r="CR183" s="2" t="inlineStr">
        <is>
          <t>mikroprocessor-mikrokrets</t>
        </is>
      </c>
      <c r="CS183" s="2" t="inlineStr">
        <is>
          <t>3</t>
        </is>
      </c>
      <c r="CT183" s="2" t="inlineStr">
        <is>
          <t/>
        </is>
      </c>
      <c r="CU183" t="inlineStr">
        <is>
          <t>”&lt;a href="https://iate.europa.eu/entry/result/143392" target="_blank"&gt;monolitisk integrerad krets&lt;/a&gt;” eller en ”&lt;a href="https://iate.europa.eu/entry/result/143025" target="_blank"&gt;integrerad multikrets&lt;/a&gt;” som innehåller en &lt;a href="https://iate.europa.eu/entry/result/1681386" target="_blank"&gt;aritmetisk logisk enhet&lt;/a&gt; (ALU) som kan utföra en serie av allmänna instruktioner från ett externt minne</t>
        </is>
      </c>
    </row>
    <row r="184">
      <c r="A184" s="1" t="str">
        <f>HYPERLINK("https://iate.europa.eu/entry/result/3627829/all", "3627829")</f>
        <v>3627829</v>
      </c>
      <c r="B184" t="inlineStr">
        <is>
          <t>ENVIRONMENT</t>
        </is>
      </c>
      <c r="C184" t="inlineStr">
        <is>
          <t>ENVIRONMENT|environmental policy|climate change policy|emission trading|EU Emissions Trading Scheme</t>
        </is>
      </c>
      <c r="D184" s="2" t="inlineStr">
        <is>
          <t>предлагане на квоти за емисии|
предлагане на квоти</t>
        </is>
      </c>
      <c r="E184" s="2" t="inlineStr">
        <is>
          <t>3|
3</t>
        </is>
      </c>
      <c r="F184" s="2" t="inlineStr">
        <is>
          <t xml:space="preserve">|
</t>
        </is>
      </c>
      <c r="G184" t="inlineStr">
        <is>
          <t>общият брой издадени квоти на пазара от началото на втората фаза на &lt;a href="https://iate.europa.eu/entry/result/933374/bg" target="_blank"&gt;системата на ЕС за търговия с емисии&lt;/a&gt; през 2008 г.</t>
        </is>
      </c>
      <c r="H184" s="2" t="inlineStr">
        <is>
          <t>nabídka povolenek|
nabídka emisních povolenek</t>
        </is>
      </c>
      <c r="I184" s="2" t="inlineStr">
        <is>
          <t>3|
3</t>
        </is>
      </c>
      <c r="J184" s="2" t="inlineStr">
        <is>
          <t xml:space="preserve">|
</t>
        </is>
      </c>
      <c r="K184" t="inlineStr">
        <is>
          <t>celkový počet povolenek vydaných na trh od druhé fáze &lt;a href="https://iate.europa.eu/entry/result/933374/all" target="_blank"&gt;systému EU pro obchodování s emisemi &lt;/a&gt;(ETS), která byla zahájena v roce 2008</t>
        </is>
      </c>
      <c r="L184" s="2" t="inlineStr">
        <is>
          <t>udbud af kvoter|
udbud af emissionskvoter</t>
        </is>
      </c>
      <c r="M184" s="2" t="inlineStr">
        <is>
          <t>3|
3</t>
        </is>
      </c>
      <c r="N184" s="2" t="inlineStr">
        <is>
          <t xml:space="preserve">|
</t>
        </is>
      </c>
      <c r="O184" t="inlineStr">
        <is>
          <t>den samlede mængde kvoter udstedt i fase 2 af EU ETS , der begyndte den 1. januar 2008</t>
        </is>
      </c>
      <c r="P184" s="2" t="inlineStr">
        <is>
          <t>Angebot an Emissionszertifikaten|
Angebot an Zertifikaten</t>
        </is>
      </c>
      <c r="Q184" s="2" t="inlineStr">
        <is>
          <t>3|
3</t>
        </is>
      </c>
      <c r="R184" s="2" t="inlineStr">
        <is>
          <t xml:space="preserve">|
</t>
        </is>
      </c>
      <c r="S184" t="inlineStr">
        <is>
          <t>Gesamtmenge der vergebenen Zertifikate seit Beginn von Phase 2 des EU-Emissionshandelssystem am 1. Januar 2008</t>
        </is>
      </c>
      <c r="T184" s="2" t="inlineStr">
        <is>
          <t>προσφορά δικαιωμάτων</t>
        </is>
      </c>
      <c r="U184" s="2" t="inlineStr">
        <is>
          <t>3</t>
        </is>
      </c>
      <c r="V184" s="2" t="inlineStr">
        <is>
          <t/>
        </is>
      </c>
      <c r="W184" t="inlineStr">
        <is>
          <t>σύνολο των διαθέσιμων δικαιωμάτων εκπομπών στην αγορά κατά τη δεύτερη φάση του &lt;a href="https://iate.europa.eu/entry/result/933374" target="_blank"&gt;&lt;b&gt;&lt;i&gt;συστήματος ε&lt;/i&gt;&lt;/b&gt;&lt;strong&gt;&lt;i&gt;μπορίας εκπομπών της ΕΕ&lt;/i&gt;&lt;/strong&gt;&lt;time datetime="22.6.2022"&gt; (22.6.2022)&lt;/time&gt;&lt;/a&gt;</t>
        </is>
      </c>
      <c r="X184" s="2" t="inlineStr">
        <is>
          <t>supply of emission allowances|
supply of allowances</t>
        </is>
      </c>
      <c r="Y184" s="2" t="inlineStr">
        <is>
          <t>3|
3</t>
        </is>
      </c>
      <c r="Z184" s="2" t="inlineStr">
        <is>
          <t xml:space="preserve">|
</t>
        </is>
      </c>
      <c r="AA184" t="inlineStr">
        <is>
          <t>total amount of allowances issued to the market since the second &lt;a href="https://iate.europa.eu/entry/result/933374/all" target="_blank"&gt;EU ETS&lt;/a&gt; phase, which started in 2008</t>
        </is>
      </c>
      <c r="AB184" t="inlineStr">
        <is>
          <t/>
        </is>
      </c>
      <c r="AC184" t="inlineStr">
        <is>
          <t/>
        </is>
      </c>
      <c r="AD184" t="inlineStr">
        <is>
          <t/>
        </is>
      </c>
      <c r="AE184" t="inlineStr">
        <is>
          <t/>
        </is>
      </c>
      <c r="AF184" t="inlineStr">
        <is>
          <t/>
        </is>
      </c>
      <c r="AG184" t="inlineStr">
        <is>
          <t/>
        </is>
      </c>
      <c r="AH184" t="inlineStr">
        <is>
          <t/>
        </is>
      </c>
      <c r="AI184" t="inlineStr">
        <is>
          <t/>
        </is>
      </c>
      <c r="AJ184" t="inlineStr">
        <is>
          <t/>
        </is>
      </c>
      <c r="AK184" t="inlineStr">
        <is>
          <t/>
        </is>
      </c>
      <c r="AL184" t="inlineStr">
        <is>
          <t/>
        </is>
      </c>
      <c r="AM184" t="inlineStr">
        <is>
          <t/>
        </is>
      </c>
      <c r="AN184" s="2" t="inlineStr">
        <is>
          <t>offre de quotas</t>
        </is>
      </c>
      <c r="AO184" s="2" t="inlineStr">
        <is>
          <t>3</t>
        </is>
      </c>
      <c r="AP184" s="2" t="inlineStr">
        <is>
          <t/>
        </is>
      </c>
      <c r="AQ184" t="inlineStr">
        <is>
          <t>nombre total de quotas d'émission disponibles sur le marché depuis la phase 2 du&lt;a href="https://iate.europa.eu/entry/result/933374" target="_blank"&gt; système d'échange de quotas d'émission de l'UE&lt;/a&gt;, qui a été lancée en 2008</t>
        </is>
      </c>
      <c r="AR184" t="inlineStr">
        <is>
          <t/>
        </is>
      </c>
      <c r="AS184" t="inlineStr">
        <is>
          <t/>
        </is>
      </c>
      <c r="AT184" t="inlineStr">
        <is>
          <t/>
        </is>
      </c>
      <c r="AU184" t="inlineStr">
        <is>
          <t/>
        </is>
      </c>
      <c r="AV184" t="inlineStr">
        <is>
          <t/>
        </is>
      </c>
      <c r="AW184" t="inlineStr">
        <is>
          <t/>
        </is>
      </c>
      <c r="AX184" t="inlineStr">
        <is>
          <t/>
        </is>
      </c>
      <c r="AY184" t="inlineStr">
        <is>
          <t/>
        </is>
      </c>
      <c r="AZ184" t="inlineStr">
        <is>
          <t/>
        </is>
      </c>
      <c r="BA184" t="inlineStr">
        <is>
          <t/>
        </is>
      </c>
      <c r="BB184" t="inlineStr">
        <is>
          <t/>
        </is>
      </c>
      <c r="BC184" t="inlineStr">
        <is>
          <t/>
        </is>
      </c>
      <c r="BD184" s="2" t="inlineStr">
        <is>
          <t>offerta di quote di emissioni|
offerta di quote</t>
        </is>
      </c>
      <c r="BE184" s="2" t="inlineStr">
        <is>
          <t>3|
3</t>
        </is>
      </c>
      <c r="BF184" s="2" t="inlineStr">
        <is>
          <t xml:space="preserve">|
</t>
        </is>
      </c>
      <c r="BG184" t="inlineStr">
        <is>
          <t>numero complessivo di quote rilasciate sul mercato dall'inizio della fase 2 dell'&lt;a href="https://iate.europa.eu/entry/result/933374/it" target="_blank"&gt;EU ETS&lt;/a&gt; nel 2008</t>
        </is>
      </c>
      <c r="BH184" s="2" t="inlineStr">
        <is>
          <t>apyvartinių taršos leidimų pasiūla</t>
        </is>
      </c>
      <c r="BI184" s="2" t="inlineStr">
        <is>
          <t>3</t>
        </is>
      </c>
      <c r="BJ184" s="2" t="inlineStr">
        <is>
          <t/>
        </is>
      </c>
      <c r="BK184" t="inlineStr">
        <is>
          <t>&lt;a href="https://iate.europa.eu/entry/result/933374/lt" target="_blank"&gt;ES ATLPS&lt;/a&gt; išleisti apyvartiniai taršos leidimai</t>
        </is>
      </c>
      <c r="BL184" s="2" t="inlineStr">
        <is>
          <t>kvotu piedāvājums</t>
        </is>
      </c>
      <c r="BM184" s="2" t="inlineStr">
        <is>
          <t>2</t>
        </is>
      </c>
      <c r="BN184" s="2" t="inlineStr">
        <is>
          <t/>
        </is>
      </c>
      <c r="BO184" t="inlineStr">
        <is>
          <t>to apritē esošo kvotu kopskaits, kuras piešķirtas kopš &lt;a href="https://iate.europa.eu/entry/result/933374/lv" target="_blank"&gt;ES ETS&lt;/a&gt; otrā posma, proti, kopš 2008. gada</t>
        </is>
      </c>
      <c r="BP184" s="2" t="inlineStr">
        <is>
          <t>provvista ta' kwoti|
provvista ta' kwoti tal-emissjonijiet</t>
        </is>
      </c>
      <c r="BQ184" s="2" t="inlineStr">
        <is>
          <t>3|
3</t>
        </is>
      </c>
      <c r="BR184" s="2" t="inlineStr">
        <is>
          <t xml:space="preserve">|
</t>
        </is>
      </c>
      <c r="BS184" t="inlineStr">
        <is>
          <t>l-ammont totali ta' kwoti maħruġ fis-suq sa mit-tieni fażi tal-&lt;a href="https://iate.europa.eu/entry/result/933374/mt" target="_blank"&gt;EU ETS&lt;/a&gt;, li bdiet fl-2008</t>
        </is>
      </c>
      <c r="BT184" s="2" t="inlineStr">
        <is>
          <t>aanbod van emissierechten</t>
        </is>
      </c>
      <c r="BU184" s="2" t="inlineStr">
        <is>
          <t>3</t>
        </is>
      </c>
      <c r="BV184" s="2" t="inlineStr">
        <is>
          <t/>
        </is>
      </c>
      <c r="BW184" t="inlineStr">
        <is>
          <t>totale hoeveelheid sinds de tweede fase van het EU-ETS op de markt gebrachte emissierechten</t>
        </is>
      </c>
      <c r="BX184" s="2" t="inlineStr">
        <is>
          <t>podaż uprawnień do emisji|
podaż uprawnień</t>
        </is>
      </c>
      <c r="BY184" s="2" t="inlineStr">
        <is>
          <t>3|
3</t>
        </is>
      </c>
      <c r="BZ184" s="2" t="inlineStr">
        <is>
          <t xml:space="preserve">|
</t>
        </is>
      </c>
      <c r="CA184" t="inlineStr">
        <is>
          <t/>
        </is>
      </c>
      <c r="CB184" s="2" t="inlineStr">
        <is>
          <t>oferta de licenças de emissão|
oferta de licenças</t>
        </is>
      </c>
      <c r="CC184" s="2" t="inlineStr">
        <is>
          <t>3|
3</t>
        </is>
      </c>
      <c r="CD184" s="2" t="inlineStr">
        <is>
          <t xml:space="preserve">|
</t>
        </is>
      </c>
      <c r="CE184" t="inlineStr">
        <is>
          <t>Número total de licenças colocadas no mercado desde janeiro de 2008 no âmbito do &lt;a href="https://iate.europa.eu/entry/result/933374/all" target="_blank"&gt;CELE&lt;/a&gt;.</t>
        </is>
      </c>
      <c r="CF184" s="2" t="inlineStr">
        <is>
          <t>ofertă de certificate</t>
        </is>
      </c>
      <c r="CG184" s="2" t="inlineStr">
        <is>
          <t>3</t>
        </is>
      </c>
      <c r="CH184" s="2" t="inlineStr">
        <is>
          <t/>
        </is>
      </c>
      <c r="CI184" t="inlineStr">
        <is>
          <t>numărul cumulat de certificate emise pe piață în perioada de după 1 ianuarie 2008, când a fost lansată etapa a doua a &lt;a href="https://iate.europa.eu/entry/result/933374/RO" target="_blank"&gt;sistemului UE de comercializare a certificatelor de emisii&lt;/a&gt;</t>
        </is>
      </c>
      <c r="CJ184" t="inlineStr">
        <is>
          <t/>
        </is>
      </c>
      <c r="CK184" t="inlineStr">
        <is>
          <t/>
        </is>
      </c>
      <c r="CL184" t="inlineStr">
        <is>
          <t/>
        </is>
      </c>
      <c r="CM184" t="inlineStr">
        <is>
          <t/>
        </is>
      </c>
      <c r="CN184" s="2" t="inlineStr">
        <is>
          <t>ponudba pravic do emisije|
ponudba pravic</t>
        </is>
      </c>
      <c r="CO184" s="2" t="inlineStr">
        <is>
          <t>3|
3</t>
        </is>
      </c>
      <c r="CP184" s="2" t="inlineStr">
        <is>
          <t xml:space="preserve">|
</t>
        </is>
      </c>
      <c r="CQ184" t="inlineStr">
        <is>
          <t>skupna količina pravic, danih na trg od začetka druge faze &lt;a href="https://iate.europa.eu/entry/result/933374/sl" target="_blank"&gt;sistema EU za trgovanje z emisijami&lt;/a&gt;, ki se je začela leta 2008</t>
        </is>
      </c>
      <c r="CR184" s="2" t="inlineStr">
        <is>
          <t>utbud av utsläppsrätter|
tillgång på utsläppsrätter</t>
        </is>
      </c>
      <c r="CS184" s="2" t="inlineStr">
        <is>
          <t>3|
3</t>
        </is>
      </c>
      <c r="CT184" s="2" t="inlineStr">
        <is>
          <t xml:space="preserve">|
</t>
        </is>
      </c>
      <c r="CU184" t="inlineStr">
        <is>
          <t>det totala antalet utsläppsrätter som utfärdats sedan fas 2 i &lt;a href="https://iate.europa.eu/entry/result/933374/sv" target="_blank"&gt;EU:s utsläppshandelssystem&lt;/a&gt; inleddes 2008</t>
        </is>
      </c>
    </row>
    <row r="185">
      <c r="A185" s="1" t="str">
        <f>HYPERLINK("https://iate.europa.eu/entry/result/3619794/all", "3619794")</f>
        <v>3619794</v>
      </c>
      <c r="B185" t="inlineStr">
        <is>
          <t>SCIENCE</t>
        </is>
      </c>
      <c r="C185" t="inlineStr">
        <is>
          <t>SCIENCE|natural and applied sciences|earth sciences</t>
        </is>
      </c>
      <c r="D185" t="inlineStr">
        <is>
          <t/>
        </is>
      </c>
      <c r="E185" t="inlineStr">
        <is>
          <t/>
        </is>
      </c>
      <c r="F185" t="inlineStr">
        <is>
          <t/>
        </is>
      </c>
      <c r="G185" t="inlineStr">
        <is>
          <t/>
        </is>
      </c>
      <c r="H185" t="inlineStr">
        <is>
          <t/>
        </is>
      </c>
      <c r="I185" t="inlineStr">
        <is>
          <t/>
        </is>
      </c>
      <c r="J185" t="inlineStr">
        <is>
          <t/>
        </is>
      </c>
      <c r="K185" t="inlineStr">
        <is>
          <t/>
        </is>
      </c>
      <c r="L185" s="2" t="inlineStr">
        <is>
          <t>atmosfærisk aflejring</t>
        </is>
      </c>
      <c r="M185" s="2" t="inlineStr">
        <is>
          <t>3</t>
        </is>
      </c>
      <c r="N185" s="2" t="inlineStr">
        <is>
          <t/>
        </is>
      </c>
      <c r="O185" t="inlineStr">
        <is>
          <t>proces, hvorved næringsstoffer, kvælstof og svovl, gennem nedbør overføres fra atmosfæren til jordens overflade</t>
        </is>
      </c>
      <c r="P185" s="2" t="inlineStr">
        <is>
          <t>atmosphärische Deposition</t>
        </is>
      </c>
      <c r="Q185" s="2" t="inlineStr">
        <is>
          <t>3</t>
        </is>
      </c>
      <c r="R185" s="2" t="inlineStr">
        <is>
          <t/>
        </is>
      </c>
      <c r="S185" t="inlineStr">
        <is>
          <t>Stoffflüsse aus
der Erdatmosphäre auf die Erdoberfläche, das heißt Niederschlag (Regen, Schnee,
Nebel) und die Ablagerung von gelösten, partikelgebundenen oder gasförmigen
Luftinhaltsstoffen auf Oberflächen</t>
        </is>
      </c>
      <c r="T185" t="inlineStr">
        <is>
          <t/>
        </is>
      </c>
      <c r="U185" t="inlineStr">
        <is>
          <t/>
        </is>
      </c>
      <c r="V185" t="inlineStr">
        <is>
          <t/>
        </is>
      </c>
      <c r="W185" t="inlineStr">
        <is>
          <t/>
        </is>
      </c>
      <c r="X185" s="2" t="inlineStr">
        <is>
          <t>atmospheric deposition</t>
        </is>
      </c>
      <c r="Y185" s="2" t="inlineStr">
        <is>
          <t>3</t>
        </is>
      </c>
      <c r="Z185" s="2" t="inlineStr">
        <is>
          <t/>
        </is>
      </c>
      <c r="AA185" t="inlineStr">
        <is>
          <t>process whereby precipitation (rain, snow, fog), particles, aerosols, and gases move from the atmosphere to the earth's surface</t>
        </is>
      </c>
      <c r="AB185" t="inlineStr">
        <is>
          <t/>
        </is>
      </c>
      <c r="AC185" t="inlineStr">
        <is>
          <t/>
        </is>
      </c>
      <c r="AD185" t="inlineStr">
        <is>
          <t/>
        </is>
      </c>
      <c r="AE185" t="inlineStr">
        <is>
          <t/>
        </is>
      </c>
      <c r="AF185" s="2" t="inlineStr">
        <is>
          <t>saasteainete sadestumine atmosfäärist|
sadestumine atmosfäärist</t>
        </is>
      </c>
      <c r="AG185" s="2" t="inlineStr">
        <is>
          <t>3|
3</t>
        </is>
      </c>
      <c r="AH185" s="2" t="inlineStr">
        <is>
          <t xml:space="preserve">|
</t>
        </is>
      </c>
      <c r="AI185" t="inlineStr">
        <is>
          <t>protsess, mille käigus sademed, osakesed, aerosoolid ja gaasid liiguvad atmosfäärist maapinnale</t>
        </is>
      </c>
      <c r="AJ185" t="inlineStr">
        <is>
          <t/>
        </is>
      </c>
      <c r="AK185" t="inlineStr">
        <is>
          <t/>
        </is>
      </c>
      <c r="AL185" t="inlineStr">
        <is>
          <t/>
        </is>
      </c>
      <c r="AM185" t="inlineStr">
        <is>
          <t/>
        </is>
      </c>
      <c r="AN185" s="2" t="inlineStr">
        <is>
          <t>dépôt atmosphérique|
apport atmosphérique</t>
        </is>
      </c>
      <c r="AO185" s="2" t="inlineStr">
        <is>
          <t>3|
3</t>
        </is>
      </c>
      <c r="AP185" s="2" t="inlineStr">
        <is>
          <t xml:space="preserve">|
</t>
        </is>
      </c>
      <c r="AQ185" t="inlineStr">
        <is>
          <t>processus par lequel les polluants sont retirés de l’atmosphère et déposés sur les surfaces terrestres et aquatiques de la Terre</t>
        </is>
      </c>
      <c r="AR185" t="inlineStr">
        <is>
          <t/>
        </is>
      </c>
      <c r="AS185" t="inlineStr">
        <is>
          <t/>
        </is>
      </c>
      <c r="AT185" t="inlineStr">
        <is>
          <t/>
        </is>
      </c>
      <c r="AU185" t="inlineStr">
        <is>
          <t/>
        </is>
      </c>
      <c r="AV185" t="inlineStr">
        <is>
          <t/>
        </is>
      </c>
      <c r="AW185" t="inlineStr">
        <is>
          <t/>
        </is>
      </c>
      <c r="AX185" t="inlineStr">
        <is>
          <t/>
        </is>
      </c>
      <c r="AY185" t="inlineStr">
        <is>
          <t/>
        </is>
      </c>
      <c r="AZ185" t="inlineStr">
        <is>
          <t/>
        </is>
      </c>
      <c r="BA185" t="inlineStr">
        <is>
          <t/>
        </is>
      </c>
      <c r="BB185" t="inlineStr">
        <is>
          <t/>
        </is>
      </c>
      <c r="BC185" t="inlineStr">
        <is>
          <t/>
        </is>
      </c>
      <c r="BD185" t="inlineStr">
        <is>
          <t/>
        </is>
      </c>
      <c r="BE185" t="inlineStr">
        <is>
          <t/>
        </is>
      </c>
      <c r="BF185" t="inlineStr">
        <is>
          <t/>
        </is>
      </c>
      <c r="BG185" t="inlineStr">
        <is>
          <t/>
        </is>
      </c>
      <c r="BH185" s="2" t="inlineStr">
        <is>
          <t>atmosferinės iškritos</t>
        </is>
      </c>
      <c r="BI185" s="2" t="inlineStr">
        <is>
          <t>3</t>
        </is>
      </c>
      <c r="BJ185" s="2" t="inlineStr">
        <is>
          <t/>
        </is>
      </c>
      <c r="BK185" t="inlineStr">
        <is>
          <t>procesas, kurio metu kritulių (lietaus, sniego, rūko) dalelės ir dujos iš atmosferos krenta ant žemės paviršiaus</t>
        </is>
      </c>
      <c r="BL185" t="inlineStr">
        <is>
          <t/>
        </is>
      </c>
      <c r="BM185" t="inlineStr">
        <is>
          <t/>
        </is>
      </c>
      <c r="BN185" t="inlineStr">
        <is>
          <t/>
        </is>
      </c>
      <c r="BO185" t="inlineStr">
        <is>
          <t/>
        </is>
      </c>
      <c r="BP185" t="inlineStr">
        <is>
          <t/>
        </is>
      </c>
      <c r="BQ185" t="inlineStr">
        <is>
          <t/>
        </is>
      </c>
      <c r="BR185" t="inlineStr">
        <is>
          <t/>
        </is>
      </c>
      <c r="BS185" t="inlineStr">
        <is>
          <t/>
        </is>
      </c>
      <c r="BT185" t="inlineStr">
        <is>
          <t/>
        </is>
      </c>
      <c r="BU185" t="inlineStr">
        <is>
          <t/>
        </is>
      </c>
      <c r="BV185" t="inlineStr">
        <is>
          <t/>
        </is>
      </c>
      <c r="BW185" t="inlineStr">
        <is>
          <t/>
        </is>
      </c>
      <c r="BX185" t="inlineStr">
        <is>
          <t/>
        </is>
      </c>
      <c r="BY185" t="inlineStr">
        <is>
          <t/>
        </is>
      </c>
      <c r="BZ185" t="inlineStr">
        <is>
          <t/>
        </is>
      </c>
      <c r="CA185" t="inlineStr">
        <is>
          <t/>
        </is>
      </c>
      <c r="CB185" t="inlineStr">
        <is>
          <t/>
        </is>
      </c>
      <c r="CC185" t="inlineStr">
        <is>
          <t/>
        </is>
      </c>
      <c r="CD185" t="inlineStr">
        <is>
          <t/>
        </is>
      </c>
      <c r="CE185" t="inlineStr">
        <is>
          <t/>
        </is>
      </c>
      <c r="CF185" t="inlineStr">
        <is>
          <t/>
        </is>
      </c>
      <c r="CG185" t="inlineStr">
        <is>
          <t/>
        </is>
      </c>
      <c r="CH185" t="inlineStr">
        <is>
          <t/>
        </is>
      </c>
      <c r="CI185" t="inlineStr">
        <is>
          <t/>
        </is>
      </c>
      <c r="CJ185" t="inlineStr">
        <is>
          <t/>
        </is>
      </c>
      <c r="CK185" t="inlineStr">
        <is>
          <t/>
        </is>
      </c>
      <c r="CL185" t="inlineStr">
        <is>
          <t/>
        </is>
      </c>
      <c r="CM185" t="inlineStr">
        <is>
          <t/>
        </is>
      </c>
      <c r="CN185" t="inlineStr">
        <is>
          <t/>
        </is>
      </c>
      <c r="CO185" t="inlineStr">
        <is>
          <t/>
        </is>
      </c>
      <c r="CP185" t="inlineStr">
        <is>
          <t/>
        </is>
      </c>
      <c r="CQ185" t="inlineStr">
        <is>
          <t/>
        </is>
      </c>
      <c r="CR185" t="inlineStr">
        <is>
          <t/>
        </is>
      </c>
      <c r="CS185" t="inlineStr">
        <is>
          <t/>
        </is>
      </c>
      <c r="CT185" t="inlineStr">
        <is>
          <t/>
        </is>
      </c>
      <c r="CU185" t="inlineStr">
        <is>
          <t/>
        </is>
      </c>
    </row>
    <row r="186">
      <c r="A186" s="1" t="str">
        <f>HYPERLINK("https://iate.europa.eu/entry/result/1491165/all", "1491165")</f>
        <v>1491165</v>
      </c>
      <c r="B186" t="inlineStr">
        <is>
          <t>AGRICULTURE, FORESTRY AND FISHERIES;ENVIRONMENT</t>
        </is>
      </c>
      <c r="C186" t="inlineStr">
        <is>
          <t>AGRICULTURE, FORESTRY AND FISHERIES;ENVIRONMENT|deterioration of the environment|nuisance|pollutant</t>
        </is>
      </c>
      <c r="D186" s="2" t="inlineStr">
        <is>
          <t>атмосферни утайки|
утаявания на замърсители от атмосферата</t>
        </is>
      </c>
      <c r="E186" s="2" t="inlineStr">
        <is>
          <t>3|
3</t>
        </is>
      </c>
      <c r="F186" s="2" t="inlineStr">
        <is>
          <t xml:space="preserve">|
</t>
        </is>
      </c>
      <c r="G186" t="inlineStr">
        <is>
          <t>Атмосферните утайки в резултат от преносими по въздуха химични съединения, отлагащи се върху земната или водна повърхност</t>
        </is>
      </c>
      <c r="H186" t="inlineStr">
        <is>
          <t/>
        </is>
      </c>
      <c r="I186" t="inlineStr">
        <is>
          <t/>
        </is>
      </c>
      <c r="J186" t="inlineStr">
        <is>
          <t/>
        </is>
      </c>
      <c r="K186" t="inlineStr">
        <is>
          <t/>
        </is>
      </c>
      <c r="L186" s="2" t="inlineStr">
        <is>
          <t>luftbåren afsætning|
atmosfærisk deposition|
afsætning fra atmosfæren</t>
        </is>
      </c>
      <c r="M186" s="2" t="inlineStr">
        <is>
          <t>3|
3|
3</t>
        </is>
      </c>
      <c r="N186" s="2" t="inlineStr">
        <is>
          <t xml:space="preserve">|
|
</t>
        </is>
      </c>
      <c r="O186" t="inlineStr">
        <is>
          <t>luftbåren forureningskilde (ofte kvælstof), der falder på landjorden og optages i vandet eller falder på selve vandoverfladen</t>
        </is>
      </c>
      <c r="P186" s="2" t="inlineStr">
        <is>
          <t>atmosphärische Ablagerung|
atmosphärische Deposition</t>
        </is>
      </c>
      <c r="Q186" s="2" t="inlineStr">
        <is>
          <t>3|
3</t>
        </is>
      </c>
      <c r="R186" s="2" t="inlineStr">
        <is>
          <t xml:space="preserve">|
</t>
        </is>
      </c>
      <c r="S186" t="inlineStr">
        <is>
          <t>Austrag von
Luftschadstoffen aus der Atmosphäre an die Erdoberfläche</t>
        </is>
      </c>
      <c r="T186" s="2" t="inlineStr">
        <is>
          <t>ατμοσφαιρική εναπόθεση</t>
        </is>
      </c>
      <c r="U186" s="2" t="inlineStr">
        <is>
          <t>3</t>
        </is>
      </c>
      <c r="V186" s="2" t="inlineStr">
        <is>
          <t/>
        </is>
      </c>
      <c r="W186" t="inlineStr">
        <is>
          <t/>
        </is>
      </c>
      <c r="X186" s="2" t="inlineStr">
        <is>
          <t>atmospheric input|
atmospheric deposit|
air deposition|
atmospheric deposition</t>
        </is>
      </c>
      <c r="Y186" s="2" t="inlineStr">
        <is>
          <t>3|
1|
3|
3</t>
        </is>
      </c>
      <c r="Z186" s="2" t="inlineStr">
        <is>
          <t xml:space="preserve">|
|
|
</t>
        </is>
      </c>
      <c r="AA186" t="inlineStr">
        <is>
          <t>airborne pollutant (often nitrogen) that
falls onto the land and runs off into the water, or falls onto the water itself</t>
        </is>
      </c>
      <c r="AB186" t="inlineStr">
        <is>
          <t/>
        </is>
      </c>
      <c r="AC186" t="inlineStr">
        <is>
          <t/>
        </is>
      </c>
      <c r="AD186" t="inlineStr">
        <is>
          <t/>
        </is>
      </c>
      <c r="AE186" t="inlineStr">
        <is>
          <t/>
        </is>
      </c>
      <c r="AF186" s="2" t="inlineStr">
        <is>
          <t>atmosfäärne sisend|
õhusaastasadestis</t>
        </is>
      </c>
      <c r="AG186" s="2" t="inlineStr">
        <is>
          <t>3|
3</t>
        </is>
      </c>
      <c r="AH186" s="2" t="inlineStr">
        <is>
          <t xml:space="preserve">|
</t>
        </is>
      </c>
      <c r="AI186" t="inlineStr">
        <is>
          <t>õhusaasteaine (tihtipeale lämmastik), mis langeb pinnasele ja kandub sealt vette või langeb otse vette</t>
        </is>
      </c>
      <c r="AJ186" s="2" t="inlineStr">
        <is>
          <t>ilmansaastelaskeuma|
laskeuma</t>
        </is>
      </c>
      <c r="AK186" s="2" t="inlineStr">
        <is>
          <t>3|
3</t>
        </is>
      </c>
      <c r="AL186" s="2" t="inlineStr">
        <is>
          <t xml:space="preserve">|
</t>
        </is>
      </c>
      <c r="AM186" t="inlineStr">
        <is>
          <t>"maahan tai veteen ilmasta laskeutunutta ainetta, joka on tavallisimmin rikki- tai typpiyhdiste"</t>
        </is>
      </c>
      <c r="AN186" s="2" t="inlineStr">
        <is>
          <t>dépôt atmosphérique|
retombée atmosphérique|
apport atmosphérique</t>
        </is>
      </c>
      <c r="AO186" s="2" t="inlineStr">
        <is>
          <t>3|
3|
2</t>
        </is>
      </c>
      <c r="AP186" s="2" t="inlineStr">
        <is>
          <t xml:space="preserve">|
|
</t>
        </is>
      </c>
      <c r="AQ186" t="inlineStr">
        <is>
          <t>matière polluante, d'origine atmosphérique, qui s'est déposée par voie humide ou par voie sèche</t>
        </is>
      </c>
      <c r="AR186" s="2" t="inlineStr">
        <is>
          <t>ionchur atmaisféarach|
sil-leagan atmaisféarach</t>
        </is>
      </c>
      <c r="AS186" s="2" t="inlineStr">
        <is>
          <t>3|
3</t>
        </is>
      </c>
      <c r="AT186" s="2" t="inlineStr">
        <is>
          <t xml:space="preserve">|
</t>
        </is>
      </c>
      <c r="AU186" t="inlineStr">
        <is>
          <t/>
        </is>
      </c>
      <c r="AV186" t="inlineStr">
        <is>
          <t/>
        </is>
      </c>
      <c r="AW186" t="inlineStr">
        <is>
          <t/>
        </is>
      </c>
      <c r="AX186" t="inlineStr">
        <is>
          <t/>
        </is>
      </c>
      <c r="AY186" t="inlineStr">
        <is>
          <t/>
        </is>
      </c>
      <c r="AZ186" t="inlineStr">
        <is>
          <t/>
        </is>
      </c>
      <c r="BA186" t="inlineStr">
        <is>
          <t/>
        </is>
      </c>
      <c r="BB186" t="inlineStr">
        <is>
          <t/>
        </is>
      </c>
      <c r="BC186" t="inlineStr">
        <is>
          <t/>
        </is>
      </c>
      <c r="BD186" s="2" t="inlineStr">
        <is>
          <t>deposizione atmosferica</t>
        </is>
      </c>
      <c r="BE186" s="2" t="inlineStr">
        <is>
          <t>3</t>
        </is>
      </c>
      <c r="BF186" s="2" t="inlineStr">
        <is>
          <t/>
        </is>
      </c>
      <c r="BG186" t="inlineStr">
        <is>
          <t>fenomeno di autodepurazione dell'atmosfera attraverso il trasferimento degli inquinanti verso la superficie terrestre</t>
        </is>
      </c>
      <c r="BH186" s="2" t="inlineStr">
        <is>
          <t>atmosferinės iškritos</t>
        </is>
      </c>
      <c r="BI186" s="2" t="inlineStr">
        <is>
          <t>3</t>
        </is>
      </c>
      <c r="BJ186" s="2" t="inlineStr">
        <is>
          <t/>
        </is>
      </c>
      <c r="BK186" t="inlineStr">
        <is>
          <t/>
        </is>
      </c>
      <c r="BL186" s="2" t="inlineStr">
        <is>
          <t>atmosfēriskie nosēdumi</t>
        </is>
      </c>
      <c r="BM186" s="2" t="inlineStr">
        <is>
          <t>3</t>
        </is>
      </c>
      <c r="BN186" s="2" t="inlineStr">
        <is>
          <t/>
        </is>
      </c>
      <c r="BO186" t="inlineStr">
        <is>
          <t>gaisa piesārņotājs (bieži slāpeklis), kas no atmosfēras nosēžas uz sauszemes un ieplūst ūdenī vai nosēžas uz ūdens</t>
        </is>
      </c>
      <c r="BP186" s="2" t="inlineStr">
        <is>
          <t>depożizzjoni atmosferika</t>
        </is>
      </c>
      <c r="BQ186" s="2" t="inlineStr">
        <is>
          <t>3</t>
        </is>
      </c>
      <c r="BR186" s="2" t="inlineStr">
        <is>
          <t/>
        </is>
      </c>
      <c r="BS186" t="inlineStr">
        <is>
          <t>fenomenu li jseħħ meta inkwinanti jiġu trasferiti mill-arja għall-wiċċ tad-dinja</t>
        </is>
      </c>
      <c r="BT186" s="2" t="inlineStr">
        <is>
          <t>atmosferische depositie|
atmosferische toevoer</t>
        </is>
      </c>
      <c r="BU186" s="2" t="inlineStr">
        <is>
          <t>2|
3</t>
        </is>
      </c>
      <c r="BV186" s="2" t="inlineStr">
        <is>
          <t xml:space="preserve">|
</t>
        </is>
      </c>
      <c r="BW186" t="inlineStr">
        <is>
          <t>neerslag van stoffen uit de lucht, veroorzaakt door de uitstoot van de industrie, het verkeer, de landbouw enz. (zie IT NOTES)</t>
        </is>
      </c>
      <c r="BX186" s="2" t="inlineStr">
        <is>
          <t>depozycja atmosferyczna</t>
        </is>
      </c>
      <c r="BY186" s="2" t="inlineStr">
        <is>
          <t>3</t>
        </is>
      </c>
      <c r="BZ186" s="2" t="inlineStr">
        <is>
          <t/>
        </is>
      </c>
      <c r="CA186" t="inlineStr">
        <is>
          <t>przekazywanie związków chemicznych zawartych w atmosferze do powierzchni Ziemi wraz z opadem atmosferycznym (depozycja mokra) oraz w drodze opadania i osadzania związków chemicznych w postaci gazów i aerozoli (depozycja sucha)</t>
        </is>
      </c>
      <c r="CB186" s="2" t="inlineStr">
        <is>
          <t>depósito atmosférico</t>
        </is>
      </c>
      <c r="CC186" s="2" t="inlineStr">
        <is>
          <t>3</t>
        </is>
      </c>
      <c r="CD186" s="2" t="inlineStr">
        <is>
          <t/>
        </is>
      </c>
      <c r="CE186" t="inlineStr">
        <is>
          <t/>
        </is>
      </c>
      <c r="CF186" s="2" t="inlineStr">
        <is>
          <t>depuneri atmosferice</t>
        </is>
      </c>
      <c r="CG186" s="2" t="inlineStr">
        <is>
          <t>3</t>
        </is>
      </c>
      <c r="CH186" s="2" t="inlineStr">
        <is>
          <t/>
        </is>
      </c>
      <c r="CI186" t="inlineStr">
        <is>
          <t>cantitatea de poluanți care este transferată din atmosferă pe suprafețe cum ar fi sol, vegetație, apă, clădiri etc., cu o anumită arie, într-un anumit interval de timp</t>
        </is>
      </c>
      <c r="CJ186" s="2" t="inlineStr">
        <is>
          <t>atmosférická depozícia</t>
        </is>
      </c>
      <c r="CK186" s="2" t="inlineStr">
        <is>
          <t>3</t>
        </is>
      </c>
      <c r="CL186" s="2" t="inlineStr">
        <is>
          <t/>
        </is>
      </c>
      <c r="CM186" t="inlineStr">
        <is>
          <t>usadzovanie nečistôt z ovzdušia na zemskom povrchu</t>
        </is>
      </c>
      <c r="CN186" s="2" t="inlineStr">
        <is>
          <t>atmosferska depozicija</t>
        </is>
      </c>
      <c r="CO186" s="2" t="inlineStr">
        <is>
          <t>3</t>
        </is>
      </c>
      <c r="CP186" s="2" t="inlineStr">
        <is>
          <t/>
        </is>
      </c>
      <c r="CQ186" t="inlineStr">
        <is>
          <t/>
        </is>
      </c>
      <c r="CR186" s="2" t="inlineStr">
        <is>
          <t>deposition från atmosfären</t>
        </is>
      </c>
      <c r="CS186" s="2" t="inlineStr">
        <is>
          <t>3</t>
        </is>
      </c>
      <c r="CT186" s="2" t="inlineStr">
        <is>
          <t/>
        </is>
      </c>
      <c r="CU186" t="inlineStr">
        <is>
          <t/>
        </is>
      </c>
    </row>
    <row r="187">
      <c r="A187" s="1" t="str">
        <f>HYPERLINK("https://iate.europa.eu/entry/result/3626332/all", "3626332")</f>
        <v>3626332</v>
      </c>
      <c r="B187" t="inlineStr">
        <is>
          <t>ENERGY;INDUSTRY;SOCIAL QUESTIONS</t>
        </is>
      </c>
      <c r="C187" t="inlineStr">
        <is>
          <t>ENERGY|energy policy|energy policy|energy audit|energy consumption;INDUSTRY|building and public works|building industry|building;SOCIAL QUESTIONS|construction and town planning|construction policy</t>
        </is>
      </c>
      <c r="D187" t="inlineStr">
        <is>
          <t/>
        </is>
      </c>
      <c r="E187" t="inlineStr">
        <is>
          <t/>
        </is>
      </c>
      <c r="F187" t="inlineStr">
        <is>
          <t/>
        </is>
      </c>
      <c r="G187" t="inlineStr">
        <is>
          <t/>
        </is>
      </c>
      <c r="H187" t="inlineStr">
        <is>
          <t/>
        </is>
      </c>
      <c r="I187" t="inlineStr">
        <is>
          <t/>
        </is>
      </c>
      <c r="J187" t="inlineStr">
        <is>
          <t/>
        </is>
      </c>
      <c r="K187" t="inlineStr">
        <is>
          <t/>
        </is>
      </c>
      <c r="L187" t="inlineStr">
        <is>
          <t/>
        </is>
      </c>
      <c r="M187" t="inlineStr">
        <is>
          <t/>
        </is>
      </c>
      <c r="N187" t="inlineStr">
        <is>
          <t/>
        </is>
      </c>
      <c r="O187" t="inlineStr">
        <is>
          <t/>
        </is>
      </c>
      <c r="P187" t="inlineStr">
        <is>
          <t/>
        </is>
      </c>
      <c r="Q187" t="inlineStr">
        <is>
          <t/>
        </is>
      </c>
      <c r="R187" t="inlineStr">
        <is>
          <t/>
        </is>
      </c>
      <c r="S187" t="inlineStr">
        <is>
          <t/>
        </is>
      </c>
      <c r="T187" t="inlineStr">
        <is>
          <t/>
        </is>
      </c>
      <c r="U187" t="inlineStr">
        <is>
          <t/>
        </is>
      </c>
      <c r="V187" t="inlineStr">
        <is>
          <t/>
        </is>
      </c>
      <c r="W187" t="inlineStr">
        <is>
          <t/>
        </is>
      </c>
      <c r="X187" s="2" t="inlineStr">
        <is>
          <t>whole life-cycle greenhouse gas emissions</t>
        </is>
      </c>
      <c r="Y187" s="2" t="inlineStr">
        <is>
          <t>3</t>
        </is>
      </c>
      <c r="Z187" s="2" t="inlineStr">
        <is>
          <t/>
        </is>
      </c>
      <c r="AA187" t="inlineStr">
        <is>
          <t>combined
greenhouse gas emissions associated with the building at all stages of its
life-cycle, from the ‘cradle’ (extraction of raw materials
used in the construction of the building), during material production and
processing, and the building’s operation stage, to the ‘grave’ (deconstruction
of building and reuse, recycling, recovery and disposal of its
materials)</t>
        </is>
      </c>
      <c r="AB187" s="2" t="inlineStr">
        <is>
          <t>emisiones de gases de efecto invernadero del ciclo de vida completo</t>
        </is>
      </c>
      <c r="AC187" s="2" t="inlineStr">
        <is>
          <t>3</t>
        </is>
      </c>
      <c r="AD187" s="2" t="inlineStr">
        <is>
          <t/>
        </is>
      </c>
      <c r="AE187" t="inlineStr">
        <is>
          <t>Conjunto de las
emisiones de gases de efecto invernadero asociadas al edificio en todas las
etapas de su ciclo de vida, desde la «cuna» (extracción de las materias primas
utilizadas en la construcción del edificio), pasando por la producción y la
transformación de los materiales y por la etapa de funcionamiento del edificio,
hasta la «tumba» (desmontaje del edificio y reutilización, reciclado,
recuperación de otro tipo y eliminación de sus materiales).</t>
        </is>
      </c>
      <c r="AF187" t="inlineStr">
        <is>
          <t/>
        </is>
      </c>
      <c r="AG187" t="inlineStr">
        <is>
          <t/>
        </is>
      </c>
      <c r="AH187" t="inlineStr">
        <is>
          <t/>
        </is>
      </c>
      <c r="AI187" t="inlineStr">
        <is>
          <t/>
        </is>
      </c>
      <c r="AJ187" t="inlineStr">
        <is>
          <t/>
        </is>
      </c>
      <c r="AK187" t="inlineStr">
        <is>
          <t/>
        </is>
      </c>
      <c r="AL187" t="inlineStr">
        <is>
          <t/>
        </is>
      </c>
      <c r="AM187" t="inlineStr">
        <is>
          <t/>
        </is>
      </c>
      <c r="AN187" t="inlineStr">
        <is>
          <t/>
        </is>
      </c>
      <c r="AO187" t="inlineStr">
        <is>
          <t/>
        </is>
      </c>
      <c r="AP187" t="inlineStr">
        <is>
          <t/>
        </is>
      </c>
      <c r="AQ187" t="inlineStr">
        <is>
          <t/>
        </is>
      </c>
      <c r="AR187" t="inlineStr">
        <is>
          <t/>
        </is>
      </c>
      <c r="AS187" t="inlineStr">
        <is>
          <t/>
        </is>
      </c>
      <c r="AT187" t="inlineStr">
        <is>
          <t/>
        </is>
      </c>
      <c r="AU187" t="inlineStr">
        <is>
          <t/>
        </is>
      </c>
      <c r="AV187" s="2" t="inlineStr">
        <is>
          <t>emisije stakleničkih plinova iz cijelog životnog ciklusa</t>
        </is>
      </c>
      <c r="AW187" s="2" t="inlineStr">
        <is>
          <t>3</t>
        </is>
      </c>
      <c r="AX187" s="2" t="inlineStr">
        <is>
          <t/>
        </is>
      </c>
      <c r="AY187" t="inlineStr">
        <is>
          <t>ukupne emisije stakleničkih plinova povezane sa svim fazama životnog ciklusa određene zgrade, od „kolijevke” (vađenja sirovina koje se upotrebljavaju za izgradnju zgrade), preko proizvodnje i obrade materijala te operativne faze zgrade, do „groba” (razgradnje zgrade te ponovne uporabe, recikliranja ili druge vrste oporabe i odlaganja materijala)</t>
        </is>
      </c>
      <c r="AZ187" t="inlineStr">
        <is>
          <t/>
        </is>
      </c>
      <c r="BA187" t="inlineStr">
        <is>
          <t/>
        </is>
      </c>
      <c r="BB187" t="inlineStr">
        <is>
          <t/>
        </is>
      </c>
      <c r="BC187" t="inlineStr">
        <is>
          <t/>
        </is>
      </c>
      <c r="BD187" t="inlineStr">
        <is>
          <t/>
        </is>
      </c>
      <c r="BE187" t="inlineStr">
        <is>
          <t/>
        </is>
      </c>
      <c r="BF187" t="inlineStr">
        <is>
          <t/>
        </is>
      </c>
      <c r="BG187" t="inlineStr">
        <is>
          <t/>
        </is>
      </c>
      <c r="BH187" s="2" t="inlineStr">
        <is>
          <t>per visą gyvavimo ciklą išmetamas šiltnamio efektą sukeliančių dujų kiekis</t>
        </is>
      </c>
      <c r="BI187" s="2" t="inlineStr">
        <is>
          <t>3</t>
        </is>
      </c>
      <c r="BJ187" s="2" t="inlineStr">
        <is>
          <t/>
        </is>
      </c>
      <c r="BK187" t="inlineStr">
        <is>
          <t>bendras šiltnamio efektą sukeliančių dujų kiekis, išmestas per visus pastato gyvavimo ciklo etapus: nuo pradinio etapo (pastato statybai naudojamų žaliavų gavybos), prie medžiagų gamybos ir apdorojimo, iki pastato eksploatavimo ir pašalinimo (pastato išmontavimo ir jo medžiagų pakartotinio panaudojimo, perdirbimo, kitokio panaudojimo ar pašalinimo)</t>
        </is>
      </c>
      <c r="BL187" t="inlineStr">
        <is>
          <t/>
        </is>
      </c>
      <c r="BM187" t="inlineStr">
        <is>
          <t/>
        </is>
      </c>
      <c r="BN187" t="inlineStr">
        <is>
          <t/>
        </is>
      </c>
      <c r="BO187" t="inlineStr">
        <is>
          <t/>
        </is>
      </c>
      <c r="BP187" t="inlineStr">
        <is>
          <t/>
        </is>
      </c>
      <c r="BQ187" t="inlineStr">
        <is>
          <t/>
        </is>
      </c>
      <c r="BR187" t="inlineStr">
        <is>
          <t/>
        </is>
      </c>
      <c r="BS187" t="inlineStr">
        <is>
          <t/>
        </is>
      </c>
      <c r="BT187" t="inlineStr">
        <is>
          <t/>
        </is>
      </c>
      <c r="BU187" t="inlineStr">
        <is>
          <t/>
        </is>
      </c>
      <c r="BV187" t="inlineStr">
        <is>
          <t/>
        </is>
      </c>
      <c r="BW187" t="inlineStr">
        <is>
          <t/>
        </is>
      </c>
      <c r="BX187" s="2" t="inlineStr">
        <is>
          <t>emisje gazów cieplarnianych w całym cyklu życia</t>
        </is>
      </c>
      <c r="BY187" s="2" t="inlineStr">
        <is>
          <t>3</t>
        </is>
      </c>
      <c r="BZ187" s="2" t="inlineStr">
        <is>
          <t/>
        </is>
      </c>
      <c r="CA187" t="inlineStr">
        <is>
          <t>łączne emisje gazów cieplarnianych związane z budynkiem na wszystkich etapach jego cyklu życia, od „kołyski” (wydobycie surowców wykorzystywanych do budowy budynku) poprzez etap produkcji i przetwarzania materiałów oraz etap eksploatacji budynku, aż po „grób” (rozbiórka budynku oraz ponowne użycie, recykling, inne rodzaje odzysku i unieszkodliwianie materiałów)</t>
        </is>
      </c>
      <c r="CB187" t="inlineStr">
        <is>
          <t/>
        </is>
      </c>
      <c r="CC187" t="inlineStr">
        <is>
          <t/>
        </is>
      </c>
      <c r="CD187" t="inlineStr">
        <is>
          <t/>
        </is>
      </c>
      <c r="CE187" t="inlineStr">
        <is>
          <t/>
        </is>
      </c>
      <c r="CF187" t="inlineStr">
        <is>
          <t/>
        </is>
      </c>
      <c r="CG187" t="inlineStr">
        <is>
          <t/>
        </is>
      </c>
      <c r="CH187" t="inlineStr">
        <is>
          <t/>
        </is>
      </c>
      <c r="CI187" t="inlineStr">
        <is>
          <t/>
        </is>
      </c>
      <c r="CJ187" s="2" t="inlineStr">
        <is>
          <t>emisie skleníkových plynov počas celého životného cyklu</t>
        </is>
      </c>
      <c r="CK187" s="2" t="inlineStr">
        <is>
          <t>3</t>
        </is>
      </c>
      <c r="CL187" s="2" t="inlineStr">
        <is>
          <t/>
        </is>
      </c>
      <c r="CM187" t="inlineStr">
        <is>
          <t>kombinované emisie skleníkových plynov spojené s budovou vo všetkých fázach jej životného cyklu, od „kolísky“ (ťažba surovín, ktoré sa použijú na výstavbu budovy) cez výrobu a spracovanie materiálov a fázu prevádzky budovy až po „hrob“ (demontáž budovy a opätovné použitie, recyklácia, iné zhodnotenie a likvidácia jej materiálov)</t>
        </is>
      </c>
      <c r="CN187" s="2" t="inlineStr">
        <is>
          <t>emisije toplogrednih plinov v celotnem življenjskem ciklu</t>
        </is>
      </c>
      <c r="CO187" s="2" t="inlineStr">
        <is>
          <t>3</t>
        </is>
      </c>
      <c r="CP187" s="2" t="inlineStr">
        <is>
          <t/>
        </is>
      </c>
      <c r="CQ187" t="inlineStr">
        <is>
          <t>skupne emisije toplogrednih plinov, povezane s stavbo na vseh stopnjah njenega življenjskega cikla, od zasnove stavbe (pridobivanje materialov, ki se uporabljajo pri gradnji stavbe) do proizvodnje in predelave materialov in stopnje obratovanja stavbe ter do njenega konca (razgradnja stavbe in ponovna uporaba, recikliranje, druga predelava in odstranjevanje njenih materialov)</t>
        </is>
      </c>
      <c r="CR187" s="2" t="inlineStr">
        <is>
          <t>växthusgasutsläpp under hela livscykeln</t>
        </is>
      </c>
      <c r="CS187" s="2" t="inlineStr">
        <is>
          <t>3</t>
        </is>
      </c>
      <c r="CT187" s="2" t="inlineStr">
        <is>
          <t/>
        </is>
      </c>
      <c r="CU187" t="inlineStr">
        <is>
          <t>de sammanlagda växthusgasutsläpp som orsakas av byggnaden under alla skeden i dess livscykel, från ”vaggan” (utvinning av råvaror som används i byggnadens konstruktion), via produktion och förädling av material och byggnadens driftsfas, till ”graven” (demontering av byggnaden samt återanvändning, materialåtervinning, annan återvinning och bortskaffande av dess material)</t>
        </is>
      </c>
    </row>
    <row r="188">
      <c r="A188" s="1" t="str">
        <f>HYPERLINK("https://iate.europa.eu/entry/result/3626331/all", "3626331")</f>
        <v>3626331</v>
      </c>
      <c r="B188" t="inlineStr">
        <is>
          <t>ENERGY;INDUSTRY;SOCIAL QUESTIONS</t>
        </is>
      </c>
      <c r="C188" t="inlineStr">
        <is>
          <t>ENERGY|energy policy|energy policy|energy audit|energy consumption;INDUSTRY|building and public works|building industry|building;SOCIAL QUESTIONS|construction and town planning|construction policy</t>
        </is>
      </c>
      <c r="D188" t="inlineStr">
        <is>
          <t/>
        </is>
      </c>
      <c r="E188" t="inlineStr">
        <is>
          <t/>
        </is>
      </c>
      <c r="F188" t="inlineStr">
        <is>
          <t/>
        </is>
      </c>
      <c r="G188" t="inlineStr">
        <is>
          <t/>
        </is>
      </c>
      <c r="H188" t="inlineStr">
        <is>
          <t/>
        </is>
      </c>
      <c r="I188" t="inlineStr">
        <is>
          <t/>
        </is>
      </c>
      <c r="J188" t="inlineStr">
        <is>
          <t/>
        </is>
      </c>
      <c r="K188" t="inlineStr">
        <is>
          <t/>
        </is>
      </c>
      <c r="L188" t="inlineStr">
        <is>
          <t/>
        </is>
      </c>
      <c r="M188" t="inlineStr">
        <is>
          <t/>
        </is>
      </c>
      <c r="N188" t="inlineStr">
        <is>
          <t/>
        </is>
      </c>
      <c r="O188" t="inlineStr">
        <is>
          <t/>
        </is>
      </c>
      <c r="P188" s="2" t="inlineStr">
        <is>
          <t>betriebsbedingte Treibhausgasemissionen</t>
        </is>
      </c>
      <c r="Q188" s="2" t="inlineStr">
        <is>
          <t>3</t>
        </is>
      </c>
      <c r="R188" s="2" t="inlineStr">
        <is>
          <t/>
        </is>
      </c>
      <c r="S188" t="inlineStr">
        <is>
          <t>Treibhausgasemissionen im Zusammenhang mit dem Energieverbrauch der gebäudetechnischen Systeme während der Nutzung und des Betriebs des Gebäudes</t>
        </is>
      </c>
      <c r="T188" t="inlineStr">
        <is>
          <t/>
        </is>
      </c>
      <c r="U188" t="inlineStr">
        <is>
          <t/>
        </is>
      </c>
      <c r="V188" t="inlineStr">
        <is>
          <t/>
        </is>
      </c>
      <c r="W188" t="inlineStr">
        <is>
          <t/>
        </is>
      </c>
      <c r="X188" s="2" t="inlineStr">
        <is>
          <t>operational emissions|
operational greenhouse gas emissions|
operational GHG emissions</t>
        </is>
      </c>
      <c r="Y188" s="2" t="inlineStr">
        <is>
          <t>3|
3|
3</t>
        </is>
      </c>
      <c r="Z188" s="2" t="inlineStr">
        <is>
          <t xml:space="preserve">|
|
</t>
        </is>
      </c>
      <c r="AA188" t="inlineStr">
        <is>
          <t>&lt;a href="https://iate.europa.eu/entry/result/873472" target="_blank"&gt;greenhouse gas emissions&lt;/a&gt; generated directly or indirectly by the operation or use of a product, service, vehicle, building or infrastructure</t>
        </is>
      </c>
      <c r="AB188" s="2" t="inlineStr">
        <is>
          <t>emisiones operativas|
emisiones de gases de efecto invernadero operativas</t>
        </is>
      </c>
      <c r="AC188" s="2" t="inlineStr">
        <is>
          <t>3|
3</t>
        </is>
      </c>
      <c r="AD188" s="2" t="inlineStr">
        <is>
          <t xml:space="preserve">|
</t>
        </is>
      </c>
      <c r="AE188" t="inlineStr">
        <is>
          <t>Emisiones de
gases de efecto invernadero asociadas al consumo de energía de las
&lt;a href="https://iate.europa.eu/entry/result/3501066/es" target="_blank"&gt;instalaciones técnicas de un edificio &lt;/a&gt;durante el uso y el funcionamiento de
este.</t>
        </is>
      </c>
      <c r="AF188" t="inlineStr">
        <is>
          <t/>
        </is>
      </c>
      <c r="AG188" t="inlineStr">
        <is>
          <t/>
        </is>
      </c>
      <c r="AH188" t="inlineStr">
        <is>
          <t/>
        </is>
      </c>
      <c r="AI188" t="inlineStr">
        <is>
          <t/>
        </is>
      </c>
      <c r="AJ188" t="inlineStr">
        <is>
          <t/>
        </is>
      </c>
      <c r="AK188" t="inlineStr">
        <is>
          <t/>
        </is>
      </c>
      <c r="AL188" t="inlineStr">
        <is>
          <t/>
        </is>
      </c>
      <c r="AM188" t="inlineStr">
        <is>
          <t/>
        </is>
      </c>
      <c r="AN188" s="2" t="inlineStr">
        <is>
          <t>émissions opérationnelles de gaz à effet de serre|
émissions opérationnelles</t>
        </is>
      </c>
      <c r="AO188" s="2" t="inlineStr">
        <is>
          <t>3|
3</t>
        </is>
      </c>
      <c r="AP188" s="2" t="inlineStr">
        <is>
          <t xml:space="preserve">|
</t>
        </is>
      </c>
      <c r="AQ188" t="inlineStr">
        <is>
          <t>émissions de gaz à effet de serre produites
tout au long du cycle de vie d'un bâtiment lors de son fonctionnement et de son utilisation (chauffage, climatisation, éclairage)</t>
        </is>
      </c>
      <c r="AR188" t="inlineStr">
        <is>
          <t/>
        </is>
      </c>
      <c r="AS188" t="inlineStr">
        <is>
          <t/>
        </is>
      </c>
      <c r="AT188" t="inlineStr">
        <is>
          <t/>
        </is>
      </c>
      <c r="AU188" t="inlineStr">
        <is>
          <t/>
        </is>
      </c>
      <c r="AV188" s="2" t="inlineStr">
        <is>
          <t>operativne emisije stakleničkih plinova</t>
        </is>
      </c>
      <c r="AW188" s="2" t="inlineStr">
        <is>
          <t>3</t>
        </is>
      </c>
      <c r="AX188" s="2" t="inlineStr">
        <is>
          <t/>
        </is>
      </c>
      <c r="AY188" t="inlineStr">
        <is>
          <t>&lt;a href="https://iate.europa.eu/entry/result/873472/hr" target="_blank"&gt;emisije stakleničkih plinova&lt;/a&gt; povezane s potrošnjom energije u tehničkim sustavima zgrade tijekom upotrebe i rada zgrade</t>
        </is>
      </c>
      <c r="AZ188" t="inlineStr">
        <is>
          <t/>
        </is>
      </c>
      <c r="BA188" t="inlineStr">
        <is>
          <t/>
        </is>
      </c>
      <c r="BB188" t="inlineStr">
        <is>
          <t/>
        </is>
      </c>
      <c r="BC188" t="inlineStr">
        <is>
          <t/>
        </is>
      </c>
      <c r="BD188" t="inlineStr">
        <is>
          <t/>
        </is>
      </c>
      <c r="BE188" t="inlineStr">
        <is>
          <t/>
        </is>
      </c>
      <c r="BF188" t="inlineStr">
        <is>
          <t/>
        </is>
      </c>
      <c r="BG188" t="inlineStr">
        <is>
          <t/>
        </is>
      </c>
      <c r="BH188" s="2" t="inlineStr">
        <is>
          <t>eksploatavimo metu išmetamas šiltnamio efektą sukeliančių dujų kiekis</t>
        </is>
      </c>
      <c r="BI188" s="2" t="inlineStr">
        <is>
          <t>3</t>
        </is>
      </c>
      <c r="BJ188" s="2" t="inlineStr">
        <is>
          <t/>
        </is>
      </c>
      <c r="BK188" t="inlineStr">
        <is>
          <t>išmetamas šiltnamio efektą sukeliančių dujų kiekis, susijęs su techninių pastato sistemų energijos vartojimu pastato naudojimo ir eksploatavimo metu</t>
        </is>
      </c>
      <c r="BL188" t="inlineStr">
        <is>
          <t/>
        </is>
      </c>
      <c r="BM188" t="inlineStr">
        <is>
          <t/>
        </is>
      </c>
      <c r="BN188" t="inlineStr">
        <is>
          <t/>
        </is>
      </c>
      <c r="BO188" t="inlineStr">
        <is>
          <t/>
        </is>
      </c>
      <c r="BP188" t="inlineStr">
        <is>
          <t/>
        </is>
      </c>
      <c r="BQ188" t="inlineStr">
        <is>
          <t/>
        </is>
      </c>
      <c r="BR188" t="inlineStr">
        <is>
          <t/>
        </is>
      </c>
      <c r="BS188" t="inlineStr">
        <is>
          <t/>
        </is>
      </c>
      <c r="BT188" t="inlineStr">
        <is>
          <t/>
        </is>
      </c>
      <c r="BU188" t="inlineStr">
        <is>
          <t/>
        </is>
      </c>
      <c r="BV188" t="inlineStr">
        <is>
          <t/>
        </is>
      </c>
      <c r="BW188" t="inlineStr">
        <is>
          <t/>
        </is>
      </c>
      <c r="BX188" s="2" t="inlineStr">
        <is>
          <t>emisje operacyjne|
operacyjne emisje gazów cieplarnianych</t>
        </is>
      </c>
      <c r="BY188" s="2" t="inlineStr">
        <is>
          <t>3|
3</t>
        </is>
      </c>
      <c r="BZ188" s="2" t="inlineStr">
        <is>
          <t xml:space="preserve">|
</t>
        </is>
      </c>
      <c r="CA188" t="inlineStr">
        <is>
          <t>emisje gazów cieplarnianych związane z zużyciem energii przez systemy techniczne budynku podczas użytkowania i eksploatacji budynku</t>
        </is>
      </c>
      <c r="CB188" s="2" t="inlineStr">
        <is>
          <t>emissões operacionais de gases com efeito de estufa|
emissões operacionais</t>
        </is>
      </c>
      <c r="CC188" s="2" t="inlineStr">
        <is>
          <t>3|
3</t>
        </is>
      </c>
      <c r="CD188" s="2" t="inlineStr">
        <is>
          <t xml:space="preserve">|
</t>
        </is>
      </c>
      <c r="CE188" t="inlineStr">
        <is>
          <t>Emissões de gases com efeito de estufa geradas direta ou indiretamente pela exploração ou utilização de um produto, serviço, veículo, edifício ou infraestrutura.</t>
        </is>
      </c>
      <c r="CF188" t="inlineStr">
        <is>
          <t/>
        </is>
      </c>
      <c r="CG188" t="inlineStr">
        <is>
          <t/>
        </is>
      </c>
      <c r="CH188" t="inlineStr">
        <is>
          <t/>
        </is>
      </c>
      <c r="CI188" t="inlineStr">
        <is>
          <t/>
        </is>
      </c>
      <c r="CJ188" s="2" t="inlineStr">
        <is>
          <t>prevádzkové emisie skleníkových plynov</t>
        </is>
      </c>
      <c r="CK188" s="2" t="inlineStr">
        <is>
          <t>3</t>
        </is>
      </c>
      <c r="CL188" s="2" t="inlineStr">
        <is>
          <t/>
        </is>
      </c>
      <c r="CM188" t="inlineStr">
        <is>
          <t>&lt;a href="https://iate.europa.eu/entry/result/873472/sk" target="_blank"&gt;emisie skleníkových plynov&lt;/a&gt; spojené so spotrebou energie &lt;a href="https://iate.europa.eu/entry/result/3501066/sk" target="_blank"&gt;technických systémov budovy&lt;/a&gt; počas používania a prevádzky budovy</t>
        </is>
      </c>
      <c r="CN188" s="2" t="inlineStr">
        <is>
          <t>obratovalne emisije toplogrednih plinov</t>
        </is>
      </c>
      <c r="CO188" s="2" t="inlineStr">
        <is>
          <t>3</t>
        </is>
      </c>
      <c r="CP188" s="2" t="inlineStr">
        <is>
          <t/>
        </is>
      </c>
      <c r="CQ188" t="inlineStr">
        <is>
          <t/>
        </is>
      </c>
      <c r="CR188" s="2" t="inlineStr">
        <is>
          <t>driftsrelaterade växthusgasutsläpp</t>
        </is>
      </c>
      <c r="CS188" s="2" t="inlineStr">
        <is>
          <t>3</t>
        </is>
      </c>
      <c r="CT188" s="2" t="inlineStr">
        <is>
          <t/>
        </is>
      </c>
      <c r="CU188" t="inlineStr">
        <is>
          <t/>
        </is>
      </c>
    </row>
    <row r="189">
      <c r="A189" s="1" t="str">
        <f>HYPERLINK("https://iate.europa.eu/entry/result/3565973/all", "3565973")</f>
        <v>3565973</v>
      </c>
      <c r="B189" t="inlineStr">
        <is>
          <t>EDUCATION AND COMMUNICATIONS</t>
        </is>
      </c>
      <c r="C189" t="inlineStr">
        <is>
          <t>EDUCATION AND COMMUNICATIONS|information technology and data processing|computer system|information security</t>
        </is>
      </c>
      <c r="D189" s="2" t="inlineStr">
        <is>
          <t>червен екип</t>
        </is>
      </c>
      <c r="E189" s="2" t="inlineStr">
        <is>
          <t>3</t>
        </is>
      </c>
      <c r="F189" s="2" t="inlineStr">
        <is>
          <t/>
        </is>
      </c>
      <c r="G189" t="inlineStr">
        <is>
          <t/>
        </is>
      </c>
      <c r="H189" s="2" t="inlineStr">
        <is>
          <t>červený tým</t>
        </is>
      </c>
      <c r="I189" s="2" t="inlineStr">
        <is>
          <t>3</t>
        </is>
      </c>
      <c r="J189" s="2" t="inlineStr">
        <is>
          <t/>
        </is>
      </c>
      <c r="K189" t="inlineStr">
        <is>
          <t>skupina simulující útok fiktivního nepřítele na organizaci s cílem zlepšit zabezpečení její počítačové sítě</t>
        </is>
      </c>
      <c r="L189" s="2" t="inlineStr">
        <is>
          <t>rødt team</t>
        </is>
      </c>
      <c r="M189" s="2" t="inlineStr">
        <is>
          <t>3</t>
        </is>
      </c>
      <c r="N189" s="2" t="inlineStr">
        <is>
          <t/>
        </is>
      </c>
      <c r="O189" t="inlineStr">
        <is>
          <t>team, som i forbindelse med it-sikkerhedsøvelser spiller rollen som hackere, der angriber en virksomheds IT-systemer og data, som på den anden side forsvares af et blåt team</t>
        </is>
      </c>
      <c r="P189" s="2" t="inlineStr">
        <is>
          <t>Red Team</t>
        </is>
      </c>
      <c r="Q189" s="2" t="inlineStr">
        <is>
          <t>3</t>
        </is>
      </c>
      <c r="R189" s="2" t="inlineStr">
        <is>
          <t/>
        </is>
      </c>
      <c r="S189" t="inlineStr">
        <is>
          <t/>
        </is>
      </c>
      <c r="T189" s="2" t="inlineStr">
        <is>
          <t>κόκκινη ομάδα</t>
        </is>
      </c>
      <c r="U189" s="2" t="inlineStr">
        <is>
          <t>4</t>
        </is>
      </c>
      <c r="V189" s="2" t="inlineStr">
        <is>
          <t/>
        </is>
      </c>
      <c r="W189" t="inlineStr">
        <is>
          <t/>
        </is>
      </c>
      <c r="X189" s="2" t="inlineStr">
        <is>
          <t>red team</t>
        </is>
      </c>
      <c r="Y189" s="2" t="inlineStr">
        <is>
          <t>3</t>
        </is>
      </c>
      <c r="Z189" s="2" t="inlineStr">
        <is>
          <t/>
        </is>
      </c>
      <c r="AA189" t="inlineStr">
        <is>
          <t>group of ethical hackers that work for an organisation to find security holes that a malicious individual could exploit</t>
        </is>
      </c>
      <c r="AB189" s="2" t="inlineStr">
        <is>
          <t>equipo rojo</t>
        </is>
      </c>
      <c r="AC189" s="2" t="inlineStr">
        <is>
          <t>3</t>
        </is>
      </c>
      <c r="AD189" s="2" t="inlineStr">
        <is>
          <t/>
        </is>
      </c>
      <c r="AE189" t="inlineStr">
        <is>
          <t>Elemento de una organización compuesto por miembros entrenados y educados que proporcionan una capacidad independiente para explorar a fondo las alternativas a los planes y actividades en el contexto del entorno operativo y desde la perspectiva de los adversarios.</t>
        </is>
      </c>
      <c r="AF189" s="2" t="inlineStr">
        <is>
          <t>punane tiim</t>
        </is>
      </c>
      <c r="AG189" s="2" t="inlineStr">
        <is>
          <t>3</t>
        </is>
      </c>
      <c r="AH189" s="2" t="inlineStr">
        <is>
          <t/>
        </is>
      </c>
      <c r="AI189" t="inlineStr">
        <is>
          <t>vastast (infoturbe puhul sissetungijat) imiteeriv pool õppuste ja testimiste stsenaariumis</t>
        </is>
      </c>
      <c r="AJ189" s="2" t="inlineStr">
        <is>
          <t>red team|
punainen joukkue|
punainen tiimi</t>
        </is>
      </c>
      <c r="AK189" s="2" t="inlineStr">
        <is>
          <t>3|
3|
3</t>
        </is>
      </c>
      <c r="AL189" s="2" t="inlineStr">
        <is>
          <t xml:space="preserve">|
|
</t>
        </is>
      </c>
      <c r="AM189" t="inlineStr">
        <is>
          <t/>
        </is>
      </c>
      <c r="AN189" s="2" t="inlineStr">
        <is>
          <t>red team|
équipe rouge</t>
        </is>
      </c>
      <c r="AO189" s="2" t="inlineStr">
        <is>
          <t>3|
3</t>
        </is>
      </c>
      <c r="AP189" s="2" t="inlineStr">
        <is>
          <t xml:space="preserve">|
</t>
        </is>
      </c>
      <c r="AQ189" t="inlineStr">
        <is>
          <t>groupe de &lt;a href="https://iate.europa.eu/entry/result/920338" target="_blank"&gt;pirates éthiques &lt;/a&gt;qui met une organisation au défi d'améliorer son efficacité en adoptant un rôle ou un point de vue adverse</t>
        </is>
      </c>
      <c r="AR189" s="2" t="inlineStr">
        <is>
          <t>foireann dhearg</t>
        </is>
      </c>
      <c r="AS189" s="2" t="inlineStr">
        <is>
          <t>3</t>
        </is>
      </c>
      <c r="AT189" s="2" t="inlineStr">
        <is>
          <t/>
        </is>
      </c>
      <c r="AU189" t="inlineStr">
        <is>
          <t/>
        </is>
      </c>
      <c r="AV189" s="2" t="inlineStr">
        <is>
          <t>crveni tim</t>
        </is>
      </c>
      <c r="AW189" s="2" t="inlineStr">
        <is>
          <t>3</t>
        </is>
      </c>
      <c r="AX189" s="2" t="inlineStr">
        <is>
          <t/>
        </is>
      </c>
      <c r="AY189" t="inlineStr">
        <is>
          <t/>
        </is>
      </c>
      <c r="AZ189" s="2" t="inlineStr">
        <is>
          <t>vörös csapat</t>
        </is>
      </c>
      <c r="BA189" s="2" t="inlineStr">
        <is>
          <t>2</t>
        </is>
      </c>
      <c r="BB189" s="2" t="inlineStr">
        <is>
          <t/>
        </is>
      </c>
      <c r="BC189" t="inlineStr">
        <is>
          <t>etikus hekkerek csoportja, amely valamely szervezetnek dolgozik a rosszindulatú egyének által kiaknázható IT-biztonsági problémák felderítésén</t>
        </is>
      </c>
      <c r="BD189" s="2" t="inlineStr">
        <is>
          <t>red team|
squadra rossa</t>
        </is>
      </c>
      <c r="BE189" s="2" t="inlineStr">
        <is>
          <t>3|
3</t>
        </is>
      </c>
      <c r="BF189" s="2" t="inlineStr">
        <is>
          <t xml:space="preserve">|
</t>
        </is>
      </c>
      <c r="BG189" t="inlineStr">
        <is>
          <t>nell'ambito del test di penetrazione [&lt;a href="https://iate.europa.eu/entry/result/1196603/en" target="_blank"&gt;1196603&lt;/a&gt;], squadra incaricata di condurre efficacemente l’attacco alla struttura mettendosi nei panni di un vero e proprio hacker pronto ad attaccare l’azienda con lo scopo di bucare il sistema</t>
        </is>
      </c>
      <c r="BH189" s="2" t="inlineStr">
        <is>
          <t>raudonoji komanda</t>
        </is>
      </c>
      <c r="BI189" s="2" t="inlineStr">
        <is>
          <t>3</t>
        </is>
      </c>
      <c r="BJ189" s="2" t="inlineStr">
        <is>
          <t/>
        </is>
      </c>
      <c r="BK189" t="inlineStr">
        <is>
          <t>specialistų grupė, pratybų ir testavimo metu atliekanti įsilaužėlių vaidmenį</t>
        </is>
      </c>
      <c r="BL189" s="2" t="inlineStr">
        <is>
          <t>sarkanā komanda</t>
        </is>
      </c>
      <c r="BM189" s="2" t="inlineStr">
        <is>
          <t>2</t>
        </is>
      </c>
      <c r="BN189" s="2" t="inlineStr">
        <is>
          <t/>
        </is>
      </c>
      <c r="BO189" t="inlineStr">
        <is>
          <t/>
        </is>
      </c>
      <c r="BP189" s="2" t="inlineStr">
        <is>
          <t>it-tim l-aħmar</t>
        </is>
      </c>
      <c r="BQ189" s="2" t="inlineStr">
        <is>
          <t>3</t>
        </is>
      </c>
      <c r="BR189" s="2" t="inlineStr">
        <is>
          <t/>
        </is>
      </c>
      <c r="BS189" t="inlineStr">
        <is>
          <t>grupp ta' hackers etiċi li jaħdmu għal organizzazzjoni biex isibu id-difetti fis-sigurtà li individwu malizzjuż jaf japprofitta minnhom</t>
        </is>
      </c>
      <c r="BT189" s="2" t="inlineStr">
        <is>
          <t>red team</t>
        </is>
      </c>
      <c r="BU189" s="2" t="inlineStr">
        <is>
          <t>3</t>
        </is>
      </c>
      <c r="BV189" s="2" t="inlineStr">
        <is>
          <t/>
        </is>
      </c>
      <c r="BW189" t="inlineStr">
        <is>
          <t>team van 'goede' hackers dat bij het testen van computersystemen probeert 'in te breken' met als doel de veiligheid van de systemen te testen en oplossingen aan te dragen voor geconstateerde problemen</t>
        </is>
      </c>
      <c r="BX189" s="2" t="inlineStr">
        <is>
          <t>zespół atakujący|
red team|
zespół czerwony</t>
        </is>
      </c>
      <c r="BY189" s="2" t="inlineStr">
        <is>
          <t>3|
3|
3</t>
        </is>
      </c>
      <c r="BZ189" s="2" t="inlineStr">
        <is>
          <t xml:space="preserve">|
|
</t>
        </is>
      </c>
      <c r="CA189" t="inlineStr">
        <is>
          <t>w przypadku ćwiczeń testujących bezpieczeństwo teleinformatyczne mających formę symulowanego ataku – strona atakująca, zazwyczaj wykonawca zewnętrzny, który nie posiada znajomości zabezpieczeń systemu</t>
        </is>
      </c>
      <c r="CB189" s="2" t="inlineStr">
        <is>
          <t>equipa vermelha|
equipa de segurança ofensiva</t>
        </is>
      </c>
      <c r="CC189" s="2" t="inlineStr">
        <is>
          <t>3|
3</t>
        </is>
      </c>
      <c r="CD189" s="2" t="inlineStr">
        <is>
          <t xml:space="preserve">|
</t>
        </is>
      </c>
      <c r="CE189" t="inlineStr">
        <is>
          <t>Equipa de informáticos autorizada por uma empresa a simular ataques aos sistemas de informação de forma a melhorar a segurança.</t>
        </is>
      </c>
      <c r="CF189" s="2" t="inlineStr">
        <is>
          <t>echipa roșie</t>
        </is>
      </c>
      <c r="CG189" s="2" t="inlineStr">
        <is>
          <t>2</t>
        </is>
      </c>
      <c r="CH189" s="2" t="inlineStr">
        <is>
          <t/>
        </is>
      </c>
      <c r="CI189" t="inlineStr">
        <is>
          <t>un element organizațional format din membri instruiți și antrenați, care asigură o capabilitate independentă necesară explorării complete a alternativelor, în cazul planurilor și al operațiilor, în contextul mediului operațional și din perspectiva adversarilor sau a altor actori</t>
        </is>
      </c>
      <c r="CJ189" s="2" t="inlineStr">
        <is>
          <t>červený tím</t>
        </is>
      </c>
      <c r="CK189" s="2" t="inlineStr">
        <is>
          <t>3</t>
        </is>
      </c>
      <c r="CL189" s="2" t="inlineStr">
        <is>
          <t/>
        </is>
      </c>
      <c r="CM189" t="inlineStr">
        <is>
          <t/>
        </is>
      </c>
      <c r="CN189" s="2" t="inlineStr">
        <is>
          <t>rdeča ekipa</t>
        </is>
      </c>
      <c r="CO189" s="2" t="inlineStr">
        <is>
          <t>3</t>
        </is>
      </c>
      <c r="CP189" s="2" t="inlineStr">
        <is>
          <t/>
        </is>
      </c>
      <c r="CQ189" t="inlineStr">
        <is>
          <t/>
        </is>
      </c>
      <c r="CR189" s="2" t="inlineStr">
        <is>
          <t>rött lag</t>
        </is>
      </c>
      <c r="CS189" s="2" t="inlineStr">
        <is>
          <t>3</t>
        </is>
      </c>
      <c r="CT189" s="2" t="inlineStr">
        <is>
          <t/>
        </is>
      </c>
      <c r="CU189" t="inlineStr">
        <is>
          <t/>
        </is>
      </c>
    </row>
    <row r="190">
      <c r="A190" s="1" t="str">
        <f>HYPERLINK("https://iate.europa.eu/entry/result/3522926/all", "3522926")</f>
        <v>3522926</v>
      </c>
      <c r="B190" t="inlineStr">
        <is>
          <t>INDUSTRY;ENERGY</t>
        </is>
      </c>
      <c r="C190" t="inlineStr">
        <is>
          <t>INDUSTRY|building and public works|building industry;ENERGY|energy policy|energy policy|energy audit|energy efficiency</t>
        </is>
      </c>
      <c r="D190" s="2" t="inlineStr">
        <is>
          <t>основен ремонт</t>
        </is>
      </c>
      <c r="E190" s="2" t="inlineStr">
        <is>
          <t>3</t>
        </is>
      </c>
      <c r="F190" s="2" t="inlineStr">
        <is>
          <t/>
        </is>
      </c>
      <c r="G190" t="inlineStr">
        <is>
          <t>&lt;div&gt;ремонт на сграда, при който:&lt;/div&gt;&lt;div&gt;а) общите разходи за ремонта, свързан с корпуса на сградата или техническите сградни инсталации, са над 25 % от стойността на сградата, без стойността на земята, върху която е разположена сградата; или&lt;/div&gt;&lt;div&gt;б) ремонтът обхваща над 25 % от площта на външните ограждащи елементи на сградата&lt;/div&gt;</t>
        </is>
      </c>
      <c r="H190" t="inlineStr">
        <is>
          <t/>
        </is>
      </c>
      <c r="I190" t="inlineStr">
        <is>
          <t/>
        </is>
      </c>
      <c r="J190" t="inlineStr">
        <is>
          <t/>
        </is>
      </c>
      <c r="K190" t="inlineStr">
        <is>
          <t/>
        </is>
      </c>
      <c r="L190" t="inlineStr">
        <is>
          <t/>
        </is>
      </c>
      <c r="M190" t="inlineStr">
        <is>
          <t/>
        </is>
      </c>
      <c r="N190" t="inlineStr">
        <is>
          <t/>
        </is>
      </c>
      <c r="O190" t="inlineStr">
        <is>
          <t/>
        </is>
      </c>
      <c r="P190" t="inlineStr">
        <is>
          <t/>
        </is>
      </c>
      <c r="Q190" t="inlineStr">
        <is>
          <t/>
        </is>
      </c>
      <c r="R190" t="inlineStr">
        <is>
          <t/>
        </is>
      </c>
      <c r="S190" t="inlineStr">
        <is>
          <t/>
        </is>
      </c>
      <c r="T190" s="2" t="inlineStr">
        <is>
          <t>ανακαίνιση μεγάλης κλίμακας</t>
        </is>
      </c>
      <c r="U190" s="2" t="inlineStr">
        <is>
          <t>2</t>
        </is>
      </c>
      <c r="V190" s="2" t="inlineStr">
        <is>
          <t/>
        </is>
      </c>
      <c r="W190" t="inlineStr">
        <is>
          <t>η ανακαίνιση κτιρίου κατά την οποία α) η συνολική δαπάνη της ανακαίνισης που αφορά το κέλυφος του κτιρίου ή τα τεχνικά συστήματά του υπερβαίνει το 25 % της αξίας του κτιρίου, εξαιρουμένης της αξίας του οικοπέδου επί του οποίου έχει κατασκευαστεί το κτίριο· ή β) υφίσταται ανακαίνιση άνω του 25 % της επιφανείας του κελύφους του κτιρίου</t>
        </is>
      </c>
      <c r="X190" s="2" t="inlineStr">
        <is>
          <t>major renovation</t>
        </is>
      </c>
      <c r="Y190" s="2" t="inlineStr">
        <is>
          <t>3</t>
        </is>
      </c>
      <c r="Z190" s="2" t="inlineStr">
        <is>
          <t/>
        </is>
      </c>
      <c r="AA190" t="inlineStr">
        <is>
          <t>renovation of a building where: (a) the total cost of the renovation relating to the building envelope or the technical building systems is higher than 25 % of the value of the building, excluding the value of the land upon which the building is situated; or (b) more than 25 % of the surface of the building envelope undergoes renovation</t>
        </is>
      </c>
      <c r="AB190" s="2" t="inlineStr">
        <is>
          <t>reforma importante</t>
        </is>
      </c>
      <c r="AC190" s="2" t="inlineStr">
        <is>
          <t>3</t>
        </is>
      </c>
      <c r="AD190" s="2" t="inlineStr">
        <is>
          <t/>
        </is>
      </c>
      <c r="AE190" t="inlineStr">
        <is>
          <t>&lt;div&gt;Renovación de un edificio cuando:&lt;/div&gt;&lt;div&gt;a) los costes totales de la renovación referentes a la envolvente del 
edificio o a sus instalaciones técnicas son superiores al 25 % del valor
 del edificio, excluido el valor del terreno en el que está construido, o&lt;br&gt;&lt;/div&gt;&lt;div&gt;b) se renueva más del 25 % de la superficie de la envolvente del edificio.&lt;/div&gt;</t>
        </is>
      </c>
      <c r="AF190" s="2" t="inlineStr">
        <is>
          <t>oluline rekonstrueerimine</t>
        </is>
      </c>
      <c r="AG190" s="2" t="inlineStr">
        <is>
          <t>3</t>
        </is>
      </c>
      <c r="AH190" s="2" t="inlineStr">
        <is>
          <t/>
        </is>
      </c>
      <c r="AI190" t="inlineStr">
        <is>
          <t>hoone rekonstrueerimine, mille puhul: &lt;br&gt; a) hoone välispiirete või tehnosüsteemide rekonstrueerimisega seotud kulud on suuremad kui 25 % hoone väärtusest, välja arvatud selle maa väärtus, millel hoone asub, või &lt;br&gt; b) rekonstrueeritakse rohkem kui 25 % hoone välispiirete pindalast.</t>
        </is>
      </c>
      <c r="AJ190" s="2" t="inlineStr">
        <is>
          <t>laajamittainen korjaus</t>
        </is>
      </c>
      <c r="AK190" s="2" t="inlineStr">
        <is>
          <t>3</t>
        </is>
      </c>
      <c r="AL190" s="2" t="inlineStr">
        <is>
          <t/>
        </is>
      </c>
      <c r="AM190" t="inlineStr">
        <is>
          <t>rakennuksen korjaus, jossa&lt;br&gt;a) rakennuksen vaippaan tai rakennuksen teknisiin järjestelmiin liittyvien korjausten kokonaiskustannukset ovat yli 25 prosenttia rakennuksen arvosta, rakennusmaan arvo pois lukien; tai&lt;br&gt;b) korjaus koskee yli 25:tä prosenttia rakennuksen vaipan pinta-alasta</t>
        </is>
      </c>
      <c r="AN190" s="2" t="inlineStr">
        <is>
          <t>rénovation importante</t>
        </is>
      </c>
      <c r="AO190" s="2" t="inlineStr">
        <is>
          <t>3</t>
        </is>
      </c>
      <c r="AP190" s="2" t="inlineStr">
        <is>
          <t/>
        </is>
      </c>
      <c r="AQ190" t="inlineStr">
        <is>
          <t>la rénovation d’un bâtiment lorsqu’elle présente au moins l’une des caractéristiques suivantes:a) le coût total de la rénovation qui concerne l’enveloppe du bâtiment ou les systèmes techniques du bâtiment est supérieur à 25 % de la valeur du bâtiment, à l’exclusion de la valeur du terrain sur lequel il se trouve; oub) plus de 25 % de la surface de l’enveloppe du bâtiment fait l’objet d’une rénovation</t>
        </is>
      </c>
      <c r="AR190" t="inlineStr">
        <is>
          <t/>
        </is>
      </c>
      <c r="AS190" t="inlineStr">
        <is>
          <t/>
        </is>
      </c>
      <c r="AT190" t="inlineStr">
        <is>
          <t/>
        </is>
      </c>
      <c r="AU190" t="inlineStr">
        <is>
          <t/>
        </is>
      </c>
      <c r="AV190" s="2" t="inlineStr">
        <is>
          <t>značajna obnova</t>
        </is>
      </c>
      <c r="AW190" s="2" t="inlineStr">
        <is>
          <t>3</t>
        </is>
      </c>
      <c r="AX190" s="2" t="inlineStr">
        <is>
          <t/>
        </is>
      </c>
      <c r="AY190" t="inlineStr">
        <is>
          <t/>
        </is>
      </c>
      <c r="AZ190" t="inlineStr">
        <is>
          <t/>
        </is>
      </c>
      <c r="BA190" t="inlineStr">
        <is>
          <t/>
        </is>
      </c>
      <c r="BB190" t="inlineStr">
        <is>
          <t/>
        </is>
      </c>
      <c r="BC190" t="inlineStr">
        <is>
          <t/>
        </is>
      </c>
      <c r="BD190" t="inlineStr">
        <is>
          <t/>
        </is>
      </c>
      <c r="BE190" t="inlineStr">
        <is>
          <t/>
        </is>
      </c>
      <c r="BF190" t="inlineStr">
        <is>
          <t/>
        </is>
      </c>
      <c r="BG190" t="inlineStr">
        <is>
          <t/>
        </is>
      </c>
      <c r="BH190" s="2" t="inlineStr">
        <is>
          <t>kapitalinė renovacija</t>
        </is>
      </c>
      <c r="BI190" s="2" t="inlineStr">
        <is>
          <t>3</t>
        </is>
      </c>
      <c r="BJ190" s="2" t="inlineStr">
        <is>
          <t/>
        </is>
      </c>
      <c r="BK190" t="inlineStr">
        <is>
          <t>pastato renovacija, kai: a) visa pastato atitvarų arba techninių pastato sistemų renovacijos kaina sudaro daugiau kaip 25 % pastato vertės, neįskaitant žemės sklypo, ant kurio stovi pastatas, vertės; arba b) renovuojama daugiau nei 25 % pastato atitvarų ploto</t>
        </is>
      </c>
      <c r="BL190" t="inlineStr">
        <is>
          <t/>
        </is>
      </c>
      <c r="BM190" t="inlineStr">
        <is>
          <t/>
        </is>
      </c>
      <c r="BN190" t="inlineStr">
        <is>
          <t/>
        </is>
      </c>
      <c r="BO190" t="inlineStr">
        <is>
          <t/>
        </is>
      </c>
      <c r="BP190" t="inlineStr">
        <is>
          <t/>
        </is>
      </c>
      <c r="BQ190" t="inlineStr">
        <is>
          <t/>
        </is>
      </c>
      <c r="BR190" t="inlineStr">
        <is>
          <t/>
        </is>
      </c>
      <c r="BS190" t="inlineStr">
        <is>
          <t/>
        </is>
      </c>
      <c r="BT190" t="inlineStr">
        <is>
          <t/>
        </is>
      </c>
      <c r="BU190" t="inlineStr">
        <is>
          <t/>
        </is>
      </c>
      <c r="BV190" t="inlineStr">
        <is>
          <t/>
        </is>
      </c>
      <c r="BW190" t="inlineStr">
        <is>
          <t/>
        </is>
      </c>
      <c r="BX190" s="2" t="inlineStr">
        <is>
          <t>ważniejsza renowacja</t>
        </is>
      </c>
      <c r="BY190" s="2" t="inlineStr">
        <is>
          <t>3</t>
        </is>
      </c>
      <c r="BZ190" s="2" t="inlineStr">
        <is>
          <t/>
        </is>
      </c>
      <c r="CA190" t="inlineStr">
        <is>
          <t>renowacja budynku, w której: &lt;br&gt;a) całkowity koszt prac renowacyjnych związanych z przegrodami zewnętrznymi lub systemami technicznymi budynku przekracza 25 % wartości budynku, nie wliczając wartości gruntu, na którym usytuowany jest budynek; lub &lt;br&gt; b) renowacji podlega ponad 25 % powierzchni przegród zewnętrznych</t>
        </is>
      </c>
      <c r="CB190" t="inlineStr">
        <is>
          <t/>
        </is>
      </c>
      <c r="CC190" t="inlineStr">
        <is>
          <t/>
        </is>
      </c>
      <c r="CD190" t="inlineStr">
        <is>
          <t/>
        </is>
      </c>
      <c r="CE190" t="inlineStr">
        <is>
          <t/>
        </is>
      </c>
      <c r="CF190" t="inlineStr">
        <is>
          <t/>
        </is>
      </c>
      <c r="CG190" t="inlineStr">
        <is>
          <t/>
        </is>
      </c>
      <c r="CH190" t="inlineStr">
        <is>
          <t/>
        </is>
      </c>
      <c r="CI190" t="inlineStr">
        <is>
          <t/>
        </is>
      </c>
      <c r="CJ190" s="2" t="inlineStr">
        <is>
          <t>významná obnova</t>
        </is>
      </c>
      <c r="CK190" s="2" t="inlineStr">
        <is>
          <t>3</t>
        </is>
      </c>
      <c r="CL190" s="2" t="inlineStr">
        <is>
          <t/>
        </is>
      </c>
      <c r="CM190" t="inlineStr">
        <is>
          <t>obnova budovy v prípade, ak:a) celkové náklady na obnovu v súvislosti s obalovými konštrukciami budovy alebo technickými systémami budovy presahujú 25 % hodnoty budovy, nezahŕňajúc hodnotu pozemku, na ktorom sa budova nachádza, alebo b) sa obnovuje viac ako 25 % plochy obalových konštrukcií budovy</t>
        </is>
      </c>
      <c r="CN190" s="2" t="inlineStr">
        <is>
          <t>večja prenova</t>
        </is>
      </c>
      <c r="CO190" s="2" t="inlineStr">
        <is>
          <t>3</t>
        </is>
      </c>
      <c r="CP190" s="2" t="inlineStr">
        <is>
          <t/>
        </is>
      </c>
      <c r="CQ190" t="inlineStr">
        <is>
          <t>prenova stavbe, kjer: &lt;div&gt;(a) skupni stroški prenove ovoja stavbe ali tehničnih stavbnih sistemov presegajo 25 % vrednosti stavbe brez vrednosti zemljišča, na katerem ta stoji, ali &lt;/div&gt;&lt;div&gt;(b) se prenavlja več kot 25 % površine ovoja stavbe&lt;/div&gt;</t>
        </is>
      </c>
      <c r="CR190" s="2" t="inlineStr">
        <is>
          <t>större renovering</t>
        </is>
      </c>
      <c r="CS190" s="2" t="inlineStr">
        <is>
          <t>3</t>
        </is>
      </c>
      <c r="CT190" s="2" t="inlineStr">
        <is>
          <t/>
        </is>
      </c>
      <c r="CU190" t="inlineStr">
        <is>
          <t>renovering av en byggnad där &lt;br&gt;a) totalkostnaden för renoveringen av klimatskalet eller byggnadens installationssystem överstiger 25 % av byggnadens värde, exklusive värdet av den mark där byggnaden är belägen, eller &lt;br&gt;b) mer än 25 % av klimatskalets yta renoveras</t>
        </is>
      </c>
    </row>
    <row r="191">
      <c r="A191" s="1" t="str">
        <f>HYPERLINK("https://iate.europa.eu/entry/result/3626328/all", "3626328")</f>
        <v>3626328</v>
      </c>
      <c r="B191" t="inlineStr">
        <is>
          <t>ENERGY;SOCIAL QUESTIONS</t>
        </is>
      </c>
      <c r="C191" t="inlineStr">
        <is>
          <t>ENERGY|energy policy|energy policy|energy audit|energy consumption;SOCIAL QUESTIONS|construction and town planning|construction policy</t>
        </is>
      </c>
      <c r="D191" t="inlineStr">
        <is>
          <t/>
        </is>
      </c>
      <c r="E191" t="inlineStr">
        <is>
          <t/>
        </is>
      </c>
      <c r="F191" t="inlineStr">
        <is>
          <t/>
        </is>
      </c>
      <c r="G191" t="inlineStr">
        <is>
          <t/>
        </is>
      </c>
      <c r="H191" t="inlineStr">
        <is>
          <t/>
        </is>
      </c>
      <c r="I191" t="inlineStr">
        <is>
          <t/>
        </is>
      </c>
      <c r="J191" t="inlineStr">
        <is>
          <t/>
        </is>
      </c>
      <c r="K191" t="inlineStr">
        <is>
          <t/>
        </is>
      </c>
      <c r="L191" t="inlineStr">
        <is>
          <t/>
        </is>
      </c>
      <c r="M191" t="inlineStr">
        <is>
          <t/>
        </is>
      </c>
      <c r="N191" t="inlineStr">
        <is>
          <t/>
        </is>
      </c>
      <c r="O191" t="inlineStr">
        <is>
          <t/>
        </is>
      </c>
      <c r="P191" t="inlineStr">
        <is>
          <t/>
        </is>
      </c>
      <c r="Q191" t="inlineStr">
        <is>
          <t/>
        </is>
      </c>
      <c r="R191" t="inlineStr">
        <is>
          <t/>
        </is>
      </c>
      <c r="S191" t="inlineStr">
        <is>
          <t/>
        </is>
      </c>
      <c r="T191" t="inlineStr">
        <is>
          <t/>
        </is>
      </c>
      <c r="U191" t="inlineStr">
        <is>
          <t/>
        </is>
      </c>
      <c r="V191" t="inlineStr">
        <is>
          <t/>
        </is>
      </c>
      <c r="W191" t="inlineStr">
        <is>
          <t/>
        </is>
      </c>
      <c r="X191" s="2" t="inlineStr">
        <is>
          <t>staged deep renovation</t>
        </is>
      </c>
      <c r="Y191" s="2" t="inlineStr">
        <is>
          <t>3</t>
        </is>
      </c>
      <c r="Z191" s="2" t="inlineStr">
        <is>
          <t/>
        </is>
      </c>
      <c r="AA191" t="inlineStr">
        <is>
          <t>&lt;a href="https://iate.europa.eu/entry/result/3575738/en" target="_blank"&gt;deep renovation&lt;/a&gt; carried out in several steps, following the steps set out in a
renovation passport</t>
        </is>
      </c>
      <c r="AB191" s="2" t="inlineStr">
        <is>
          <t>renovación en profundidad por etapas</t>
        </is>
      </c>
      <c r="AC191" s="2" t="inlineStr">
        <is>
          <t>3</t>
        </is>
      </c>
      <c r="AD191" s="2" t="inlineStr">
        <is>
          <t/>
        </is>
      </c>
      <c r="AE191" t="inlineStr">
        <is>
          <t>&lt;div&gt;Renovación que transforma un edificio o
la unidad de un edificio:&lt;/div&gt;&lt;div&gt; 
a) antes del 1 de enero de
2030, en un &lt;a href="https://iate.europa.eu/entry/result/3511488/es" target="_blank"&gt;edificio de consumo de energía casi nulo&lt;/a&gt;; &lt;br&gt;&lt;/div&gt;&lt;div&gt;b) a partir del 1 de enero de
2030, en un &lt;a href="https://iate.europa.eu/entry/result/3626323/es" target="_blank"&gt;edificio de cero emisiones&lt;/a&gt;; &lt;br&gt;&lt;/div&gt;&lt;div&gt;y que se lleva a cabo en varias etapas
establecidas en un &lt;a href="https://iate.europa.eu/entry/result/3575731/es" target="_blank"&gt;pasaporte de renovación &lt;/a&gt;de conformidad con el
artículo 10 de la Directiva.&lt;br&gt;&lt;/div&gt;</t>
        </is>
      </c>
      <c r="AF191" t="inlineStr">
        <is>
          <t/>
        </is>
      </c>
      <c r="AG191" t="inlineStr">
        <is>
          <t/>
        </is>
      </c>
      <c r="AH191" t="inlineStr">
        <is>
          <t/>
        </is>
      </c>
      <c r="AI191" t="inlineStr">
        <is>
          <t/>
        </is>
      </c>
      <c r="AJ191" t="inlineStr">
        <is>
          <t/>
        </is>
      </c>
      <c r="AK191" t="inlineStr">
        <is>
          <t/>
        </is>
      </c>
      <c r="AL191" t="inlineStr">
        <is>
          <t/>
        </is>
      </c>
      <c r="AM191" t="inlineStr">
        <is>
          <t/>
        </is>
      </c>
      <c r="AN191" t="inlineStr">
        <is>
          <t/>
        </is>
      </c>
      <c r="AO191" t="inlineStr">
        <is>
          <t/>
        </is>
      </c>
      <c r="AP191" t="inlineStr">
        <is>
          <t/>
        </is>
      </c>
      <c r="AQ191" t="inlineStr">
        <is>
          <t/>
        </is>
      </c>
      <c r="AR191" t="inlineStr">
        <is>
          <t/>
        </is>
      </c>
      <c r="AS191" t="inlineStr">
        <is>
          <t/>
        </is>
      </c>
      <c r="AT191" t="inlineStr">
        <is>
          <t/>
        </is>
      </c>
      <c r="AU191" t="inlineStr">
        <is>
          <t/>
        </is>
      </c>
      <c r="AV191" s="2" t="inlineStr">
        <is>
          <t>postupna dubinska obnova</t>
        </is>
      </c>
      <c r="AW191" s="2" t="inlineStr">
        <is>
          <t>3</t>
        </is>
      </c>
      <c r="AX191" s="2" t="inlineStr">
        <is>
          <t/>
        </is>
      </c>
      <c r="AY191" t="inlineStr">
        <is>
          <t/>
        </is>
      </c>
      <c r="AZ191" t="inlineStr">
        <is>
          <t/>
        </is>
      </c>
      <c r="BA191" t="inlineStr">
        <is>
          <t/>
        </is>
      </c>
      <c r="BB191" t="inlineStr">
        <is>
          <t/>
        </is>
      </c>
      <c r="BC191" t="inlineStr">
        <is>
          <t/>
        </is>
      </c>
      <c r="BD191" t="inlineStr">
        <is>
          <t/>
        </is>
      </c>
      <c r="BE191" t="inlineStr">
        <is>
          <t/>
        </is>
      </c>
      <c r="BF191" t="inlineStr">
        <is>
          <t/>
        </is>
      </c>
      <c r="BG191" t="inlineStr">
        <is>
          <t/>
        </is>
      </c>
      <c r="BH191" s="2" t="inlineStr">
        <is>
          <t>etapinė esminė renovacija|
keliais etapais vykdoma esminė renovacija|
etapais vykdoma esminė renovacija</t>
        </is>
      </c>
      <c r="BI191" s="2" t="inlineStr">
        <is>
          <t>3|
2|
2</t>
        </is>
      </c>
      <c r="BJ191" s="2" t="inlineStr">
        <is>
          <t xml:space="preserve">|
|
</t>
        </is>
      </c>
      <c r="BK191" t="inlineStr">
        <is>
          <t>esminė renovacija, atliekama keliais etapais, laikantis renovacijos pase išdėstytos sekos</t>
        </is>
      </c>
      <c r="BL191" t="inlineStr">
        <is>
          <t/>
        </is>
      </c>
      <c r="BM191" t="inlineStr">
        <is>
          <t/>
        </is>
      </c>
      <c r="BN191" t="inlineStr">
        <is>
          <t/>
        </is>
      </c>
      <c r="BO191" t="inlineStr">
        <is>
          <t/>
        </is>
      </c>
      <c r="BP191" t="inlineStr">
        <is>
          <t/>
        </is>
      </c>
      <c r="BQ191" t="inlineStr">
        <is>
          <t/>
        </is>
      </c>
      <c r="BR191" t="inlineStr">
        <is>
          <t/>
        </is>
      </c>
      <c r="BS191" t="inlineStr">
        <is>
          <t/>
        </is>
      </c>
      <c r="BT191" t="inlineStr">
        <is>
          <t/>
        </is>
      </c>
      <c r="BU191" t="inlineStr">
        <is>
          <t/>
        </is>
      </c>
      <c r="BV191" t="inlineStr">
        <is>
          <t/>
        </is>
      </c>
      <c r="BW191" t="inlineStr">
        <is>
          <t/>
        </is>
      </c>
      <c r="BX191" s="2" t="inlineStr">
        <is>
          <t>stopniowa gruntowna renowacja</t>
        </is>
      </c>
      <c r="BY191" s="2" t="inlineStr">
        <is>
          <t>3</t>
        </is>
      </c>
      <c r="BZ191" s="2" t="inlineStr">
        <is>
          <t/>
        </is>
      </c>
      <c r="CA191" t="inlineStr">
        <is>
          <t>gruntowna renowacja przeprowadzana w kilku etapach, które określono w paszporcie renowacji</t>
        </is>
      </c>
      <c r="CB191" t="inlineStr">
        <is>
          <t/>
        </is>
      </c>
      <c r="CC191" t="inlineStr">
        <is>
          <t/>
        </is>
      </c>
      <c r="CD191" t="inlineStr">
        <is>
          <t/>
        </is>
      </c>
      <c r="CE191" t="inlineStr">
        <is>
          <t/>
        </is>
      </c>
      <c r="CF191" t="inlineStr">
        <is>
          <t/>
        </is>
      </c>
      <c r="CG191" t="inlineStr">
        <is>
          <t/>
        </is>
      </c>
      <c r="CH191" t="inlineStr">
        <is>
          <t/>
        </is>
      </c>
      <c r="CI191" t="inlineStr">
        <is>
          <t/>
        </is>
      </c>
      <c r="CJ191" s="2" t="inlineStr">
        <is>
          <t>viacstupňová hĺbková obnova</t>
        </is>
      </c>
      <c r="CK191" s="2" t="inlineStr">
        <is>
          <t>3</t>
        </is>
      </c>
      <c r="CL191" s="2" t="inlineStr">
        <is>
          <t/>
        </is>
      </c>
      <c r="CM191" t="inlineStr">
        <is>
          <t>obnova, ktorou sa transformuje budova alebo jednotka budovy&lt;br&gt;a) do 1. januára 2030 na &lt;a href="https://iate.europa.eu/entry/result/3511488/sk" target="_blank"&gt;budovu s takmer nulovou spotrebou energie&lt;/a&gt;;&lt;br&gt;b) od 1. januára 2030 na &lt;a href="https://iate.europa.eu/entry/result/3626323/sk" target="_blank"&gt;budovu s nulovými emisiami&lt;/a&gt;;&lt;br&gt;ktorá sa vykonáva vo viacerých krokoch a ktorá postupuje podľa krokov uvedených v &lt;a href="https://iate.europa.eu/entry/result/3575731/sk" target="_blank"&gt;pasporte obnovy budovy&lt;/a&gt; v súlade s článkom 10 smernice</t>
        </is>
      </c>
      <c r="CN191" s="2" t="inlineStr">
        <is>
          <t>postopna celovita prenova</t>
        </is>
      </c>
      <c r="CO191" s="2" t="inlineStr">
        <is>
          <t>3</t>
        </is>
      </c>
      <c r="CP191" s="2" t="inlineStr">
        <is>
          <t/>
        </is>
      </c>
      <c r="CQ191" t="inlineStr">
        <is>
          <t>&lt;a href="https://iate.europa.eu/entry/result/3575738/sl" target="_blank"&gt;celovita prenova&lt;/a&gt;, izvedena v več korakih, v skladu s koraki, določenimi v &lt;a href="https://iate.europa.eu/entry/result/3575731/sl" target="_blank"&gt;izkazu o prenovi stavbe&lt;/a&gt;</t>
        </is>
      </c>
      <c r="CR191" s="2" t="inlineStr">
        <is>
          <t>etappvis totalrenovering</t>
        </is>
      </c>
      <c r="CS191" s="2" t="inlineStr">
        <is>
          <t>3</t>
        </is>
      </c>
      <c r="CT191" s="2" t="inlineStr">
        <is>
          <t/>
        </is>
      </c>
      <c r="CU191" t="inlineStr">
        <is>
          <t>&lt;a href="https://iate.europa.eu/entry/result/3575738" target="_blank"&gt;totalrenovering &lt;/a&gt;som utförs i flera etapper enligt de steg som anges i ett renoveringspass</t>
        </is>
      </c>
    </row>
    <row r="192">
      <c r="A192" s="1" t="str">
        <f>HYPERLINK("https://iate.europa.eu/entry/result/3575731/all", "3575731")</f>
        <v>3575731</v>
      </c>
      <c r="B192" t="inlineStr">
        <is>
          <t>SOCIAL QUESTIONS;ENERGY</t>
        </is>
      </c>
      <c r="C192" t="inlineStr">
        <is>
          <t>SOCIAL QUESTIONS|construction and town planning|housing policy;ENERGY|energy policy</t>
        </is>
      </c>
      <c r="D192" s="2" t="inlineStr">
        <is>
          <t>паспорт за санирането на сграда</t>
        </is>
      </c>
      <c r="E192" s="2" t="inlineStr">
        <is>
          <t>3</t>
        </is>
      </c>
      <c r="F192" s="2" t="inlineStr">
        <is>
          <t/>
        </is>
      </c>
      <c r="G192" t="inlineStr">
        <is>
          <t>документ — на електронен или хартиен носител — в който е очертан дългосрочен подробен план за основно саниране [ &lt;a href="/entry/result/3575738/all" id="ENTRY_TO_ENTRY_CONVERTER" target="_blank"&gt;IATE:3575738&lt;/a&gt; ] на дадена сграда (за период от 15—20 години)</t>
        </is>
      </c>
      <c r="H192" s="2" t="inlineStr">
        <is>
          <t>pas pro renovaci budovy</t>
        </is>
      </c>
      <c r="I192" s="2" t="inlineStr">
        <is>
          <t>2</t>
        </is>
      </c>
      <c r="J192" s="2" t="inlineStr">
        <is>
          <t/>
        </is>
      </c>
      <c r="K192" t="inlineStr">
        <is>
          <t>dokument, který předkládá dlouhodobý plán renovací pro konkrétní budovu</t>
        </is>
      </c>
      <c r="L192" s="2" t="inlineStr">
        <is>
          <t>bygningsrenoveringspas</t>
        </is>
      </c>
      <c r="M192" s="2" t="inlineStr">
        <is>
          <t>3</t>
        </is>
      </c>
      <c r="N192" s="2" t="inlineStr">
        <is>
          <t/>
        </is>
      </c>
      <c r="O192" t="inlineStr">
        <is>
          <t>dokument – i elektronisk form eller papirformat – der skitserer en langsigtet (op til 15-20 år) trinvis renoveringsplan for en specifik bygning</t>
        </is>
      </c>
      <c r="P192" s="2" t="inlineStr">
        <is>
          <t>individueller Sanierungsfahrplan|
individueller Sanierungsfahrplan für Gebäude|
Gebäuderenovierungspass</t>
        </is>
      </c>
      <c r="Q192" s="2" t="inlineStr">
        <is>
          <t>2|
2|
3</t>
        </is>
      </c>
      <c r="R192" s="2" t="inlineStr">
        <is>
          <t xml:space="preserve">|
|
</t>
        </is>
      </c>
      <c r="S192" t="inlineStr">
        <is>
          <t>Plan für die schrittweise, langfristig (bis zu 20 Jahre) angelegte, umfassende Renovierung eines Gebäudes</t>
        </is>
      </c>
      <c r="T192" s="2" t="inlineStr">
        <is>
          <t>διαβατήριο ανακαίνισης κτιρίου</t>
        </is>
      </c>
      <c r="U192" s="2" t="inlineStr">
        <is>
          <t>3</t>
        </is>
      </c>
      <c r="V192" s="2" t="inlineStr">
        <is>
          <t/>
        </is>
      </c>
      <c r="W192" t="inlineStr">
        <is>
          <t/>
        </is>
      </c>
      <c r="X192" s="2" t="inlineStr">
        <is>
          <t>building renovation passport|
BRP|
renovation passport</t>
        </is>
      </c>
      <c r="Y192" s="2" t="inlineStr">
        <is>
          <t>3|
3|
3</t>
        </is>
      </c>
      <c r="Z192" s="2" t="inlineStr">
        <is>
          <t xml:space="preserve">|
|
</t>
        </is>
      </c>
      <c r="AA192" t="inlineStr">
        <is>
          <t>document – in electronic or paper format – outlining a long-term (up to 15-20 years) step-by-step renovation roadmap to achieve &lt;i&gt;deep renovation&lt;/i&gt; [ &lt;a href="/entry/result/3575738/all" id="ENTRY_TO_ENTRY_CONVERTER" target="_blank"&gt;IATE:3575738&lt;/a&gt; ] for a specific building</t>
        </is>
      </c>
      <c r="AB192" s="2" t="inlineStr">
        <is>
          <t>pasaporte de renovación|
pasaporte de renovación de edificios</t>
        </is>
      </c>
      <c r="AC192" s="2" t="inlineStr">
        <is>
          <t>3|
3</t>
        </is>
      </c>
      <c r="AD192" s="2" t="inlineStr">
        <is>
          <t xml:space="preserve">|
</t>
        </is>
      </c>
      <c r="AE192" t="inlineStr">
        <is>
          <t>Documento electrónico o en papel en el que se describe la hoja de ruta a largo plazo (quince a veinte años)
para la renovación por etapas (con el menor número de etapas posible) de un edificio concreto.</t>
        </is>
      </c>
      <c r="AF192" s="2" t="inlineStr">
        <is>
          <t>renoveerimispass|
hoone renoveerimispass</t>
        </is>
      </c>
      <c r="AG192" s="2" t="inlineStr">
        <is>
          <t>3|
3</t>
        </is>
      </c>
      <c r="AH192" s="2" t="inlineStr">
        <is>
          <t xml:space="preserve">|
</t>
        </is>
      </c>
      <c r="AI192" t="inlineStr">
        <is>
          <t>dokument, mis annab omanikele võimaluse lihtsustada planeerimist ja järkjärgulist renoveerimist</t>
        </is>
      </c>
      <c r="AJ192" s="2" t="inlineStr">
        <is>
          <t>rakennusten peruskorjauspassi</t>
        </is>
      </c>
      <c r="AK192" s="2" t="inlineStr">
        <is>
          <t>3</t>
        </is>
      </c>
      <c r="AL192" s="2" t="inlineStr">
        <is>
          <t/>
        </is>
      </c>
      <c r="AM192" t="inlineStr">
        <is>
          <t>sähköinen tai paperimuodossa oleva asiakirja, jossa esitetään pitkäaikainen (15–20 v.) peruskorjaussuunnitelma tietyn rakennuksen &lt;a href="https://iate.europa.eu/entry/result/3575738/fi" target="_blank"&gt;pitkälle menevän perusparannuksen&lt;/a&gt; toteuttamiseksi</t>
        </is>
      </c>
      <c r="AN192" s="2" t="inlineStr">
        <is>
          <t>passeport de rénovation du bâtiment</t>
        </is>
      </c>
      <c r="AO192" s="2" t="inlineStr">
        <is>
          <t>3</t>
        </is>
      </c>
      <c r="AP192" s="2" t="inlineStr">
        <is>
          <t/>
        </is>
      </c>
      <c r="AQ192" t="inlineStr">
        <is>
          <t>feuille de route à long terme, fondée sur des critères de qualité et un audit énergétique, qui définit des mesures et des rénovations permettant d'améliorer la performance énergétique d'un bâtiment donné</t>
        </is>
      </c>
      <c r="AR192" s="2" t="inlineStr">
        <is>
          <t>pas athchóirithe foirgnimh|
pas athchóirithe foirgneamh</t>
        </is>
      </c>
      <c r="AS192" s="2" t="inlineStr">
        <is>
          <t>3|
2</t>
        </is>
      </c>
      <c r="AT192" s="2" t="inlineStr">
        <is>
          <t xml:space="preserve">|
</t>
        </is>
      </c>
      <c r="AU192" t="inlineStr">
        <is>
          <t/>
        </is>
      </c>
      <c r="AV192" s="2" t="inlineStr">
        <is>
          <t>putovnica za obnovu zgrada|
putovnica za obnovu</t>
        </is>
      </c>
      <c r="AW192" s="2" t="inlineStr">
        <is>
          <t>3|
3</t>
        </is>
      </c>
      <c r="AX192" s="2" t="inlineStr">
        <is>
          <t xml:space="preserve">|
</t>
        </is>
      </c>
      <c r="AY192" t="inlineStr">
        <is>
          <t/>
        </is>
      </c>
      <c r="AZ192" s="2" t="inlineStr">
        <is>
          <t>épületfelújítási útlevél</t>
        </is>
      </c>
      <c r="BA192" s="2" t="inlineStr">
        <is>
          <t>3</t>
        </is>
      </c>
      <c r="BB192" s="2" t="inlineStr">
        <is>
          <t/>
        </is>
      </c>
      <c r="BC192" t="inlineStr">
        <is>
          <t>dokumentum, amely minőségi
kritériumok alapján, energetikai audit elvégzését követően hosszú távú,
lépésenkénti, az energiahatékonyság javítására alkalmas intézkedéseket és
felújítást vázol fel egy adott épületre vonatkozóan</t>
        </is>
      </c>
      <c r="BD192" s="2" t="inlineStr">
        <is>
          <t>passaporto per la ristrutturazione degli edifici|
passaporto di ristrutturazione degli edifici</t>
        </is>
      </c>
      <c r="BE192" s="2" t="inlineStr">
        <is>
          <t>3|
3</t>
        </is>
      </c>
      <c r="BF192" s="2" t="inlineStr">
        <is>
          <t>|
preferred</t>
        </is>
      </c>
      <c r="BG192" t="inlineStr">
        <is>
          <t>documento che contiene i piani relativi a una tabella di marcia a lungo termine per le ristrutturazioni di qualsiasi edificio</t>
        </is>
      </c>
      <c r="BH192" s="2" t="inlineStr">
        <is>
          <t>pastato renovacijos pasas|
renovacijos pasas</t>
        </is>
      </c>
      <c r="BI192" s="2" t="inlineStr">
        <is>
          <t>3|
3</t>
        </is>
      </c>
      <c r="BJ192" s="2" t="inlineStr">
        <is>
          <t xml:space="preserve">|
</t>
        </is>
      </c>
      <c r="BK192" t="inlineStr">
        <is>
          <t>dokumentas, kuriame numatytas bet kokio konkretaus pastato ilgalaikis renovacijų planas</t>
        </is>
      </c>
      <c r="BL192" s="2" t="inlineStr">
        <is>
          <t>ēkas atjaunošanas pase|
ēkas renovācijas pase</t>
        </is>
      </c>
      <c r="BM192" s="2" t="inlineStr">
        <is>
          <t>3|
3</t>
        </is>
      </c>
      <c r="BN192" s="2" t="inlineStr">
        <is>
          <t xml:space="preserve">|
</t>
        </is>
      </c>
      <c r="BO192" t="inlineStr">
        <is>
          <t>ilgtermiņa ceļvedis, kas balstīts uz kvalitātes kritērijiem un energoauditu un kur izklāstīti attiecīgi pasākumi un renovācijas, kuras uzlabotu konkrētās ēkas energoefektivitāti</t>
        </is>
      </c>
      <c r="BP192" s="2" t="inlineStr">
        <is>
          <t>passaport ta' rinnovazzjoni tal-bini</t>
        </is>
      </c>
      <c r="BQ192" s="2" t="inlineStr">
        <is>
          <t>3</t>
        </is>
      </c>
      <c r="BR192" s="2" t="inlineStr">
        <is>
          <t/>
        </is>
      </c>
      <c r="BS192" t="inlineStr">
        <is>
          <t>dokument f'format elettroniku jew stampat li jiddeskrivi pjan direzzjonali ta' rinnovazzjoni pass wara pass fuq perijodu fit-tul (sa 15-20 sena) għal &lt;a href="https://iate.europa.eu/entry/result/3575738/mt" target="_blank"&gt;rinnovazzjoni profonda&lt;/a&gt; għal bini speċifiku</t>
        </is>
      </c>
      <c r="BT192" s="2" t="inlineStr">
        <is>
          <t>gebouwrenovatiepaspoort</t>
        </is>
      </c>
      <c r="BU192" s="2" t="inlineStr">
        <is>
          <t>3</t>
        </is>
      </c>
      <c r="BV192" s="2" t="inlineStr">
        <is>
          <t/>
        </is>
      </c>
      <c r="BW192" t="inlineStr">
        <is>
          <t>stappenplan voor de lange termijn dat op kwaliteitscriteria is gebaseerd, op een energie-audit volgt en waarin relevante maatregelen en renovaties worden vermeld waardoor de energieprestatie van een bepaald gebouw zou verbeteren</t>
        </is>
      </c>
      <c r="BX192" s="2" t="inlineStr">
        <is>
          <t>paszport renowacji budynku|
paszport renowacji</t>
        </is>
      </c>
      <c r="BY192" s="2" t="inlineStr">
        <is>
          <t>2|
3</t>
        </is>
      </c>
      <c r="BZ192" s="2" t="inlineStr">
        <is>
          <t xml:space="preserve">|
</t>
        </is>
      </c>
      <c r="CA192" t="inlineStr">
        <is>
          <t>dokument zawierający długoterminowy plan renowacji dladanego budynku</t>
        </is>
      </c>
      <c r="CB192" s="2" t="inlineStr">
        <is>
          <t>passaporte de renovação de edifícios</t>
        </is>
      </c>
      <c r="CC192" s="2" t="inlineStr">
        <is>
          <t>3</t>
        </is>
      </c>
      <c r="CD192" s="2" t="inlineStr">
        <is>
          <t/>
        </is>
      </c>
      <c r="CE192" t="inlineStr">
        <is>
          <t>Documento (em formato eletrónico ou em papel) que apresenta um roteiro a longo prazo (15 a 20 anos) de medidas de renovação de um edifício segundo uma determinada ordem e em função de determinados requisitos (p. ex., de manutenção) ou objetivos (p. ex., de consumo energético).</t>
        </is>
      </c>
      <c r="CF192" s="2" t="inlineStr">
        <is>
          <t>pașaport de renovare|
pașaport de renovare a clădirilor</t>
        </is>
      </c>
      <c r="CG192" s="2" t="inlineStr">
        <is>
          <t>3|
3</t>
        </is>
      </c>
      <c r="CH192" s="2" t="inlineStr">
        <is>
          <t xml:space="preserve">|
</t>
        </is>
      </c>
      <c r="CI192" t="inlineStr">
        <is>
          <t>document care prezintă o foaie de parcurs referitoare la lucrări de renovare desfășurate pe termen lung (15-20 de ani) și etapizate, având drept scop renovarea majoră a unei anumite clădiri</t>
        </is>
      </c>
      <c r="CJ192" s="2" t="inlineStr">
        <is>
          <t>pasport obnovy budovy</t>
        </is>
      </c>
      <c r="CK192" s="2" t="inlineStr">
        <is>
          <t>3</t>
        </is>
      </c>
      <c r="CL192" s="2" t="inlineStr">
        <is>
          <t/>
        </is>
      </c>
      <c r="CM192" t="inlineStr">
        <is>
          <t/>
        </is>
      </c>
      <c r="CN192" s="2" t="inlineStr">
        <is>
          <t>izkaz o prenovi</t>
        </is>
      </c>
      <c r="CO192" s="2" t="inlineStr">
        <is>
          <t>3</t>
        </is>
      </c>
      <c r="CP192" s="2" t="inlineStr">
        <is>
          <t/>
        </is>
      </c>
      <c r="CQ192" t="inlineStr">
        <is>
          <t>&lt;div&gt;dokument, v katerem je določen prilagojen časovni načrt za prenovo določene stavbe v več korakih, s katero se bo znatno izboljšala njena energijska učinkovitost&lt;br&gt;&lt;/div&gt;</t>
        </is>
      </c>
      <c r="CR192" s="2" t="inlineStr">
        <is>
          <t>byggnadsrenoveringspass|
renoveringspass</t>
        </is>
      </c>
      <c r="CS192" s="2" t="inlineStr">
        <is>
          <t>2|
3</t>
        </is>
      </c>
      <c r="CT192" s="2" t="inlineStr">
        <is>
          <t xml:space="preserve">|
</t>
        </is>
      </c>
      <c r="CU192" t="inlineStr">
        <is>
          <t/>
        </is>
      </c>
    </row>
    <row r="193">
      <c r="A193" s="1" t="str">
        <f>HYPERLINK("https://iate.europa.eu/entry/result/3626327/all", "3626327")</f>
        <v>3626327</v>
      </c>
      <c r="B193" t="inlineStr">
        <is>
          <t>ENERGY;SOCIAL QUESTIONS</t>
        </is>
      </c>
      <c r="C193" t="inlineStr">
        <is>
          <t>ENERGY|energy policy|energy policy|energy audit|energy consumption;SOCIAL QUESTIONS|construction and town planning|construction policy</t>
        </is>
      </c>
      <c r="D193" t="inlineStr">
        <is>
          <t/>
        </is>
      </c>
      <c r="E193" t="inlineStr">
        <is>
          <t/>
        </is>
      </c>
      <c r="F193" t="inlineStr">
        <is>
          <t/>
        </is>
      </c>
      <c r="G193" t="inlineStr">
        <is>
          <t/>
        </is>
      </c>
      <c r="H193" t="inlineStr">
        <is>
          <t/>
        </is>
      </c>
      <c r="I193" t="inlineStr">
        <is>
          <t/>
        </is>
      </c>
      <c r="J193" t="inlineStr">
        <is>
          <t/>
        </is>
      </c>
      <c r="K193" t="inlineStr">
        <is>
          <t/>
        </is>
      </c>
      <c r="L193" t="inlineStr">
        <is>
          <t/>
        </is>
      </c>
      <c r="M193" t="inlineStr">
        <is>
          <t/>
        </is>
      </c>
      <c r="N193" t="inlineStr">
        <is>
          <t/>
        </is>
      </c>
      <c r="O193" t="inlineStr">
        <is>
          <t/>
        </is>
      </c>
      <c r="P193" t="inlineStr">
        <is>
          <t/>
        </is>
      </c>
      <c r="Q193" t="inlineStr">
        <is>
          <t/>
        </is>
      </c>
      <c r="R193" t="inlineStr">
        <is>
          <t/>
        </is>
      </c>
      <c r="S193" t="inlineStr">
        <is>
          <t/>
        </is>
      </c>
      <c r="T193" t="inlineStr">
        <is>
          <t/>
        </is>
      </c>
      <c r="U193" t="inlineStr">
        <is>
          <t/>
        </is>
      </c>
      <c r="V193" t="inlineStr">
        <is>
          <t/>
        </is>
      </c>
      <c r="W193" t="inlineStr">
        <is>
          <t/>
        </is>
      </c>
      <c r="X193" s="2" t="inlineStr">
        <is>
          <t>total primary energy factor</t>
        </is>
      </c>
      <c r="Y193" s="2" t="inlineStr">
        <is>
          <t>3</t>
        </is>
      </c>
      <c r="Z193" s="2" t="inlineStr">
        <is>
          <t/>
        </is>
      </c>
      <c r="AA193" t="inlineStr">
        <is>
          <t>weighted
sum of &lt;a href="https://iate.europa.eu/entry/result/3626326/en" target="_blank"&gt;renewable&lt;/a&gt; and &lt;a href="https://iate.europa.eu/entry/result/3626325/en" target="_blank"&gt;non-renewable primary energy factors&lt;/a&gt; for a given energy
carrier</t>
        </is>
      </c>
      <c r="AB193" s="2" t="inlineStr">
        <is>
          <t>factor de energía primaria total</t>
        </is>
      </c>
      <c r="AC193" s="2" t="inlineStr">
        <is>
          <t>3</t>
        </is>
      </c>
      <c r="AD193" s="2" t="inlineStr">
        <is>
          <t/>
        </is>
      </c>
      <c r="AE193" t="inlineStr">
        <is>
          <t>Suma ponderada de los factores de &lt;a href="https://iate.europa.eu/entry/result/3626326/es" target="_blank"&gt;energía primaria renovable&lt;/a&gt; y &lt;a href="https://iate.europa.eu/entry/result/3626325/es" target="_blank"&gt;no renovable&lt;/a&gt; para un determinado vector energético.</t>
        </is>
      </c>
      <c r="AF193" t="inlineStr">
        <is>
          <t/>
        </is>
      </c>
      <c r="AG193" t="inlineStr">
        <is>
          <t/>
        </is>
      </c>
      <c r="AH193" t="inlineStr">
        <is>
          <t/>
        </is>
      </c>
      <c r="AI193" t="inlineStr">
        <is>
          <t/>
        </is>
      </c>
      <c r="AJ193" t="inlineStr">
        <is>
          <t/>
        </is>
      </c>
      <c r="AK193" t="inlineStr">
        <is>
          <t/>
        </is>
      </c>
      <c r="AL193" t="inlineStr">
        <is>
          <t/>
        </is>
      </c>
      <c r="AM193" t="inlineStr">
        <is>
          <t/>
        </is>
      </c>
      <c r="AN193" t="inlineStr">
        <is>
          <t/>
        </is>
      </c>
      <c r="AO193" t="inlineStr">
        <is>
          <t/>
        </is>
      </c>
      <c r="AP193" t="inlineStr">
        <is>
          <t/>
        </is>
      </c>
      <c r="AQ193" t="inlineStr">
        <is>
          <t/>
        </is>
      </c>
      <c r="AR193" t="inlineStr">
        <is>
          <t/>
        </is>
      </c>
      <c r="AS193" t="inlineStr">
        <is>
          <t/>
        </is>
      </c>
      <c r="AT193" t="inlineStr">
        <is>
          <t/>
        </is>
      </c>
      <c r="AU193" t="inlineStr">
        <is>
          <t/>
        </is>
      </c>
      <c r="AV193" s="2" t="inlineStr">
        <is>
          <t>faktor ukupne primarne energije</t>
        </is>
      </c>
      <c r="AW193" s="2" t="inlineStr">
        <is>
          <t>3</t>
        </is>
      </c>
      <c r="AX193" s="2" t="inlineStr">
        <is>
          <t/>
        </is>
      </c>
      <c r="AY193" t="inlineStr">
        <is>
          <t>ponderirani zbroj &lt;a href="https://iate.europa.eu/entry/result/3626326/hr" target="_blank"&gt;faktorâ primarne energije iz obnovljivih&lt;/a&gt; i &lt;a href="https://iate.europa.eu/entry/result/3626325/hr" target="_blank"&gt;neobnovljivih izvora&lt;/a&gt; za određenog nositelja energije</t>
        </is>
      </c>
      <c r="AZ193" t="inlineStr">
        <is>
          <t/>
        </is>
      </c>
      <c r="BA193" t="inlineStr">
        <is>
          <t/>
        </is>
      </c>
      <c r="BB193" t="inlineStr">
        <is>
          <t/>
        </is>
      </c>
      <c r="BC193" t="inlineStr">
        <is>
          <t/>
        </is>
      </c>
      <c r="BD193" t="inlineStr">
        <is>
          <t/>
        </is>
      </c>
      <c r="BE193" t="inlineStr">
        <is>
          <t/>
        </is>
      </c>
      <c r="BF193" t="inlineStr">
        <is>
          <t/>
        </is>
      </c>
      <c r="BG193" t="inlineStr">
        <is>
          <t/>
        </is>
      </c>
      <c r="BH193" s="2" t="inlineStr">
        <is>
          <t>bendras pirminės energijos koeficientas</t>
        </is>
      </c>
      <c r="BI193" s="2" t="inlineStr">
        <is>
          <t>3</t>
        </is>
      </c>
      <c r="BJ193" s="2" t="inlineStr">
        <is>
          <t/>
        </is>
      </c>
      <c r="BK193" t="inlineStr">
        <is>
          <t>konkretaus energijos nešiklio pirminės atsinaujinančiųjų ir neatsinaujinančiųjų išteklių energijos koeficientų svertinė suma</t>
        </is>
      </c>
      <c r="BL193" t="inlineStr">
        <is>
          <t/>
        </is>
      </c>
      <c r="BM193" t="inlineStr">
        <is>
          <t/>
        </is>
      </c>
      <c r="BN193" t="inlineStr">
        <is>
          <t/>
        </is>
      </c>
      <c r="BO193" t="inlineStr">
        <is>
          <t/>
        </is>
      </c>
      <c r="BP193" t="inlineStr">
        <is>
          <t/>
        </is>
      </c>
      <c r="BQ193" t="inlineStr">
        <is>
          <t/>
        </is>
      </c>
      <c r="BR193" t="inlineStr">
        <is>
          <t/>
        </is>
      </c>
      <c r="BS193" t="inlineStr">
        <is>
          <t/>
        </is>
      </c>
      <c r="BT193" t="inlineStr">
        <is>
          <t/>
        </is>
      </c>
      <c r="BU193" t="inlineStr">
        <is>
          <t/>
        </is>
      </c>
      <c r="BV193" t="inlineStr">
        <is>
          <t/>
        </is>
      </c>
      <c r="BW193" t="inlineStr">
        <is>
          <t/>
        </is>
      </c>
      <c r="BX193" s="2" t="inlineStr">
        <is>
          <t>całkowity współczynnik energii pierwotnej</t>
        </is>
      </c>
      <c r="BY193" s="2" t="inlineStr">
        <is>
          <t>3</t>
        </is>
      </c>
      <c r="BZ193" s="2" t="inlineStr">
        <is>
          <t/>
        </is>
      </c>
      <c r="CA193" t="inlineStr">
        <is>
          <t>ważona suma współczynników odnawialnej i nieodnawialnej energii pierwotnej dla danego nośnika energii</t>
        </is>
      </c>
      <c r="CB193" t="inlineStr">
        <is>
          <t/>
        </is>
      </c>
      <c r="CC193" t="inlineStr">
        <is>
          <t/>
        </is>
      </c>
      <c r="CD193" t="inlineStr">
        <is>
          <t/>
        </is>
      </c>
      <c r="CE193" t="inlineStr">
        <is>
          <t/>
        </is>
      </c>
      <c r="CF193" t="inlineStr">
        <is>
          <t/>
        </is>
      </c>
      <c r="CG193" t="inlineStr">
        <is>
          <t/>
        </is>
      </c>
      <c r="CH193" t="inlineStr">
        <is>
          <t/>
        </is>
      </c>
      <c r="CI193" t="inlineStr">
        <is>
          <t/>
        </is>
      </c>
      <c r="CJ193" s="2" t="inlineStr">
        <is>
          <t>celkový faktor primárnej energie</t>
        </is>
      </c>
      <c r="CK193" s="2" t="inlineStr">
        <is>
          <t>3</t>
        </is>
      </c>
      <c r="CL193" s="2" t="inlineStr">
        <is>
          <t/>
        </is>
      </c>
      <c r="CM193" t="inlineStr">
        <is>
          <t>vážený súčet faktorov &lt;a href="https://iate.europa.eu/entry/result/3626326/sk" target="_blank"&gt;obnoviteľnej&lt;/a&gt; a &lt;a href="https://iate.europa.eu/entry/result/3626325/sk" target="_blank"&gt;neobnoviteľnej primárnej energie&lt;/a&gt; pre daný &lt;a href="https://iate.europa.eu/entry/result/760430/sk" target="_blank"&gt;energetický nosič&lt;/a&gt;</t>
        </is>
      </c>
      <c r="CN193" s="2" t="inlineStr">
        <is>
          <t>faktor primarne energije skupaj</t>
        </is>
      </c>
      <c r="CO193" s="2" t="inlineStr">
        <is>
          <t>3</t>
        </is>
      </c>
      <c r="CP193" s="2" t="inlineStr">
        <is>
          <t/>
        </is>
      </c>
      <c r="CQ193" t="inlineStr">
        <is>
          <t>ponderirana vsota &lt;a href="https://iate.europa.eu/entry/result/3626326/sl" target="_blank"&gt;faktorjev primarne energije iz obnovljivih&lt;/a&gt; in &lt;a href="https://iate.europa.eu/entry/result/3626325/sl" target="_blank"&gt;neobnovljivih virov&lt;/a&gt; za dani nosilec energije</t>
        </is>
      </c>
      <c r="CR193" s="2" t="inlineStr">
        <is>
          <t>total primärenergifaktor</t>
        </is>
      </c>
      <c r="CS193" s="2" t="inlineStr">
        <is>
          <t>3</t>
        </is>
      </c>
      <c r="CT193" s="2" t="inlineStr">
        <is>
          <t/>
        </is>
      </c>
      <c r="CU193" t="inlineStr">
        <is>
          <t>den viktade summan av primärenergifaktorerna för förnybar energi och icke-förnybar energi, för en viss energibärare</t>
        </is>
      </c>
    </row>
    <row r="194">
      <c r="A194" s="1" t="str">
        <f>HYPERLINK("https://iate.europa.eu/entry/result/3626326/all", "3626326")</f>
        <v>3626326</v>
      </c>
      <c r="B194" t="inlineStr">
        <is>
          <t>ENERGY;SOCIAL QUESTIONS</t>
        </is>
      </c>
      <c r="C194" t="inlineStr">
        <is>
          <t>ENERGY|energy policy|energy policy|energy audit|energy consumption;SOCIAL QUESTIONS|construction and town planning|construction policy</t>
        </is>
      </c>
      <c r="D194" t="inlineStr">
        <is>
          <t/>
        </is>
      </c>
      <c r="E194" t="inlineStr">
        <is>
          <t/>
        </is>
      </c>
      <c r="F194" t="inlineStr">
        <is>
          <t/>
        </is>
      </c>
      <c r="G194" t="inlineStr">
        <is>
          <t/>
        </is>
      </c>
      <c r="H194" t="inlineStr">
        <is>
          <t/>
        </is>
      </c>
      <c r="I194" t="inlineStr">
        <is>
          <t/>
        </is>
      </c>
      <c r="J194" t="inlineStr">
        <is>
          <t/>
        </is>
      </c>
      <c r="K194" t="inlineStr">
        <is>
          <t/>
        </is>
      </c>
      <c r="L194" t="inlineStr">
        <is>
          <t/>
        </is>
      </c>
      <c r="M194" t="inlineStr">
        <is>
          <t/>
        </is>
      </c>
      <c r="N194" t="inlineStr">
        <is>
          <t/>
        </is>
      </c>
      <c r="O194" t="inlineStr">
        <is>
          <t/>
        </is>
      </c>
      <c r="P194" t="inlineStr">
        <is>
          <t/>
        </is>
      </c>
      <c r="Q194" t="inlineStr">
        <is>
          <t/>
        </is>
      </c>
      <c r="R194" t="inlineStr">
        <is>
          <t/>
        </is>
      </c>
      <c r="S194" t="inlineStr">
        <is>
          <t/>
        </is>
      </c>
      <c r="T194" t="inlineStr">
        <is>
          <t/>
        </is>
      </c>
      <c r="U194" t="inlineStr">
        <is>
          <t/>
        </is>
      </c>
      <c r="V194" t="inlineStr">
        <is>
          <t/>
        </is>
      </c>
      <c r="W194" t="inlineStr">
        <is>
          <t/>
        </is>
      </c>
      <c r="X194" s="2" t="inlineStr">
        <is>
          <t>renewable primary energy factor</t>
        </is>
      </c>
      <c r="Y194" s="2" t="inlineStr">
        <is>
          <t>3</t>
        </is>
      </c>
      <c r="Z194" s="2" t="inlineStr">
        <is>
          <t/>
        </is>
      </c>
      <c r="AA194" t="inlineStr">
        <is>
          <t>renewable
&lt;a href="https://iate.europa.eu/entry/result/770633/en" target="_blank"&gt;primary energy&lt;/a&gt; from an on-site, nearby or distant energy source that is
delivered via a given energy carrier, including the &lt;a href="https://iate.europa.eu/entry/result/221981/en" target="_blank"&gt;delivered energy&lt;/a&gt; and the calculated
energy overheads of delivery to the points of use, divided by the delivered
energy</t>
        </is>
      </c>
      <c r="AB194" s="2" t="inlineStr">
        <is>
          <t>factor de energía primaria renovable</t>
        </is>
      </c>
      <c r="AC194" s="2" t="inlineStr">
        <is>
          <t>3</t>
        </is>
      </c>
      <c r="AD194" s="2" t="inlineStr">
        <is>
          <t/>
        </is>
      </c>
      <c r="AE194" t="inlineStr">
        <is>
          <t>&lt;a href="https://iate.europa.eu/entry/result/770633/es" target="_blank"&gt;Energía primaria&lt;/a&gt; renovable procedente de una
fuente de energía &lt;i&gt;in situ&lt;/i&gt;, en las proximidades o distante que se
suministra por medio de un determinado vector energético, que incluye la
&lt;a href="https://iate.europa.eu/entry/result/221981/es" target="_blank"&gt;energía suministrada&lt;/a&gt; y el gasto de energía calculado para llevar el suministro
a los puntos de uso, dividida por la energía suministrada.</t>
        </is>
      </c>
      <c r="AF194" t="inlineStr">
        <is>
          <t/>
        </is>
      </c>
      <c r="AG194" t="inlineStr">
        <is>
          <t/>
        </is>
      </c>
      <c r="AH194" t="inlineStr">
        <is>
          <t/>
        </is>
      </c>
      <c r="AI194" t="inlineStr">
        <is>
          <t/>
        </is>
      </c>
      <c r="AJ194" t="inlineStr">
        <is>
          <t/>
        </is>
      </c>
      <c r="AK194" t="inlineStr">
        <is>
          <t/>
        </is>
      </c>
      <c r="AL194" t="inlineStr">
        <is>
          <t/>
        </is>
      </c>
      <c r="AM194" t="inlineStr">
        <is>
          <t/>
        </is>
      </c>
      <c r="AN194" t="inlineStr">
        <is>
          <t/>
        </is>
      </c>
      <c r="AO194" t="inlineStr">
        <is>
          <t/>
        </is>
      </c>
      <c r="AP194" t="inlineStr">
        <is>
          <t/>
        </is>
      </c>
      <c r="AQ194" t="inlineStr">
        <is>
          <t/>
        </is>
      </c>
      <c r="AR194" t="inlineStr">
        <is>
          <t/>
        </is>
      </c>
      <c r="AS194" t="inlineStr">
        <is>
          <t/>
        </is>
      </c>
      <c r="AT194" t="inlineStr">
        <is>
          <t/>
        </is>
      </c>
      <c r="AU194" t="inlineStr">
        <is>
          <t/>
        </is>
      </c>
      <c r="AV194" s="2" t="inlineStr">
        <is>
          <t>faktor primarne energije iz obnovljivih izvora</t>
        </is>
      </c>
      <c r="AW194" s="2" t="inlineStr">
        <is>
          <t>3</t>
        </is>
      </c>
      <c r="AX194" s="2" t="inlineStr">
        <is>
          <t/>
        </is>
      </c>
      <c r="AY194" t="inlineStr">
        <is>
          <t>primarna energija iz obnovljivih izvora u okrugu zgrade, u blizini zgrade ili daleko od zgrade koja se isporučuje putem određenog nositelja energije, uključujući isporučenu energiju i izračunane troškove isporuke energije do mjesta korištenja, podijeljeno s isporučenom energijom</t>
        </is>
      </c>
      <c r="AZ194" t="inlineStr">
        <is>
          <t/>
        </is>
      </c>
      <c r="BA194" t="inlineStr">
        <is>
          <t/>
        </is>
      </c>
      <c r="BB194" t="inlineStr">
        <is>
          <t/>
        </is>
      </c>
      <c r="BC194" t="inlineStr">
        <is>
          <t/>
        </is>
      </c>
      <c r="BD194" t="inlineStr">
        <is>
          <t/>
        </is>
      </c>
      <c r="BE194" t="inlineStr">
        <is>
          <t/>
        </is>
      </c>
      <c r="BF194" t="inlineStr">
        <is>
          <t/>
        </is>
      </c>
      <c r="BG194" t="inlineStr">
        <is>
          <t/>
        </is>
      </c>
      <c r="BH194" s="2" t="inlineStr">
        <is>
          <t>pirminės atsinaujinančiųjų išteklių energijos koeficientas</t>
        </is>
      </c>
      <c r="BI194" s="2" t="inlineStr">
        <is>
          <t>3</t>
        </is>
      </c>
      <c r="BJ194" s="2" t="inlineStr">
        <is>
          <t/>
        </is>
      </c>
      <c r="BK194" t="inlineStr">
        <is>
          <t>iš vietoje, netoliese arba toli esančio energijos šaltinio gautos pirminės atsinaujinančiųjų išteklių energijos, patiekiamos per tam tikrą energijos nešiklį, kiekis, įskaitant patiektą energiją ir apskaičiuotus energijos nuostolius, patirtus patiekiant energiją į naudojimo taškus, padalytas iš patiektos energijos kiekio</t>
        </is>
      </c>
      <c r="BL194" t="inlineStr">
        <is>
          <t/>
        </is>
      </c>
      <c r="BM194" t="inlineStr">
        <is>
          <t/>
        </is>
      </c>
      <c r="BN194" t="inlineStr">
        <is>
          <t/>
        </is>
      </c>
      <c r="BO194" t="inlineStr">
        <is>
          <t/>
        </is>
      </c>
      <c r="BP194" t="inlineStr">
        <is>
          <t/>
        </is>
      </c>
      <c r="BQ194" t="inlineStr">
        <is>
          <t/>
        </is>
      </c>
      <c r="BR194" t="inlineStr">
        <is>
          <t/>
        </is>
      </c>
      <c r="BS194" t="inlineStr">
        <is>
          <t/>
        </is>
      </c>
      <c r="BT194" t="inlineStr">
        <is>
          <t/>
        </is>
      </c>
      <c r="BU194" t="inlineStr">
        <is>
          <t/>
        </is>
      </c>
      <c r="BV194" t="inlineStr">
        <is>
          <t/>
        </is>
      </c>
      <c r="BW194" t="inlineStr">
        <is>
          <t/>
        </is>
      </c>
      <c r="BX194" s="2" t="inlineStr">
        <is>
          <t>współczynnik odnawialnej energii pierwotnej</t>
        </is>
      </c>
      <c r="BY194" s="2" t="inlineStr">
        <is>
          <t>3</t>
        </is>
      </c>
      <c r="BZ194" s="2" t="inlineStr">
        <is>
          <t/>
        </is>
      </c>
      <c r="CA194" t="inlineStr">
        <is>
          <t>odnawialna energia pierwotna pochodząca z miejscowego, pobliskiego lub oddalonego źródła energii, dostarczana za pośrednictwem danego nośnika energii, w tym energię dostarczoną i obliczone koszty ogólne dostaw energii do punktów poboru, podzieloną przez energię dostarczoną</t>
        </is>
      </c>
      <c r="CB194" t="inlineStr">
        <is>
          <t/>
        </is>
      </c>
      <c r="CC194" t="inlineStr">
        <is>
          <t/>
        </is>
      </c>
      <c r="CD194" t="inlineStr">
        <is>
          <t/>
        </is>
      </c>
      <c r="CE194" t="inlineStr">
        <is>
          <t/>
        </is>
      </c>
      <c r="CF194" t="inlineStr">
        <is>
          <t/>
        </is>
      </c>
      <c r="CG194" t="inlineStr">
        <is>
          <t/>
        </is>
      </c>
      <c r="CH194" t="inlineStr">
        <is>
          <t/>
        </is>
      </c>
      <c r="CI194" t="inlineStr">
        <is>
          <t/>
        </is>
      </c>
      <c r="CJ194" s="2" t="inlineStr">
        <is>
          <t>faktor obnoviteľnej primárnej energie</t>
        </is>
      </c>
      <c r="CK194" s="2" t="inlineStr">
        <is>
          <t>3</t>
        </is>
      </c>
      <c r="CL194" s="2" t="inlineStr">
        <is>
          <t/>
        </is>
      </c>
      <c r="CM194" t="inlineStr">
        <is>
          <t>&lt;a href="https://iate.europa.eu/entry/result/770633/sk" target="_blank"&gt;primárna energia&lt;/a&gt; z obnoviteľných zdrojov na mieste, v blízkom okolí alebo zo vzdialeného zdroja energie, ktorá sa dodáva prostredníctvom daného &lt;a href="https://iate.europa.eu/entry/result/760430/sk" target="_blank"&gt;energetického nosiča&lt;/a&gt;, vrátane &lt;a href="https://iate.europa.eu/entry/result/221981/sk" target="_blank"&gt;dodanej energie&lt;/a&gt; a vypočítaných režijných nákladov dodávky energie do miest použitia, vydelená dodanou energiou</t>
        </is>
      </c>
      <c r="CN194" s="2" t="inlineStr">
        <is>
          <t>faktor primarne energije iz obnovljivih virov</t>
        </is>
      </c>
      <c r="CO194" s="2" t="inlineStr">
        <is>
          <t>3</t>
        </is>
      </c>
      <c r="CP194" s="2" t="inlineStr">
        <is>
          <t/>
        </is>
      </c>
      <c r="CQ194" t="inlineStr">
        <is>
          <t>&lt;a href="https://iate.europa.eu/entry/result/770633/sl" target="_blank"&gt;primarna energija&lt;/a&gt; iz obnovljivih virov na kraju samem, iz bližnjih ali oddaljenih virov, ki se dobavi prek danega nosilca energije, vključno z &lt;a href="https://iate.europa.eu/entry/result/221981/sl" target="_blank"&gt;dobavljeno energijo&lt;/a&gt; in izračunanimi splošnimi stroški dobave energije do krajev uporabe, deljeno z dobavljeno energijo</t>
        </is>
      </c>
      <c r="CR194" s="2" t="inlineStr">
        <is>
          <t>primärenergifaktor för förnybar energi</t>
        </is>
      </c>
      <c r="CS194" s="2" t="inlineStr">
        <is>
          <t>3</t>
        </is>
      </c>
      <c r="CT194" s="2" t="inlineStr">
        <is>
          <t/>
        </is>
      </c>
      <c r="CU194" t="inlineStr">
        <is>
          <t>förnybar primärenergi från en energikälla på plats, i närheten eller på avstånd som levereras via en viss energibärare, inklusive levererad energi och beräknade energiomkostnader för leverans till användningspunkterna, dividerat med den levererade energin</t>
        </is>
      </c>
    </row>
    <row r="195">
      <c r="A195" s="1" t="str">
        <f>HYPERLINK("https://iate.europa.eu/entry/result/3626325/all", "3626325")</f>
        <v>3626325</v>
      </c>
      <c r="B195" t="inlineStr">
        <is>
          <t>ENERGY;SOCIAL QUESTIONS</t>
        </is>
      </c>
      <c r="C195" t="inlineStr">
        <is>
          <t>ENERGY|energy policy|energy policy|energy audit|energy consumption;SOCIAL QUESTIONS|construction and town planning|construction policy</t>
        </is>
      </c>
      <c r="D195" t="inlineStr">
        <is>
          <t/>
        </is>
      </c>
      <c r="E195" t="inlineStr">
        <is>
          <t/>
        </is>
      </c>
      <c r="F195" t="inlineStr">
        <is>
          <t/>
        </is>
      </c>
      <c r="G195" t="inlineStr">
        <is>
          <t/>
        </is>
      </c>
      <c r="H195" t="inlineStr">
        <is>
          <t/>
        </is>
      </c>
      <c r="I195" t="inlineStr">
        <is>
          <t/>
        </is>
      </c>
      <c r="J195" t="inlineStr">
        <is>
          <t/>
        </is>
      </c>
      <c r="K195" t="inlineStr">
        <is>
          <t/>
        </is>
      </c>
      <c r="L195" t="inlineStr">
        <is>
          <t/>
        </is>
      </c>
      <c r="M195" t="inlineStr">
        <is>
          <t/>
        </is>
      </c>
      <c r="N195" t="inlineStr">
        <is>
          <t/>
        </is>
      </c>
      <c r="O195" t="inlineStr">
        <is>
          <t/>
        </is>
      </c>
      <c r="P195" t="inlineStr">
        <is>
          <t/>
        </is>
      </c>
      <c r="Q195" t="inlineStr">
        <is>
          <t/>
        </is>
      </c>
      <c r="R195" t="inlineStr">
        <is>
          <t/>
        </is>
      </c>
      <c r="S195" t="inlineStr">
        <is>
          <t/>
        </is>
      </c>
      <c r="T195" t="inlineStr">
        <is>
          <t/>
        </is>
      </c>
      <c r="U195" t="inlineStr">
        <is>
          <t/>
        </is>
      </c>
      <c r="V195" t="inlineStr">
        <is>
          <t/>
        </is>
      </c>
      <c r="W195" t="inlineStr">
        <is>
          <t/>
        </is>
      </c>
      <c r="X195" s="2" t="inlineStr">
        <is>
          <t>non-renewable primary energy factor</t>
        </is>
      </c>
      <c r="Y195" s="2" t="inlineStr">
        <is>
          <t>3</t>
        </is>
      </c>
      <c r="Z195" s="2" t="inlineStr">
        <is>
          <t/>
        </is>
      </c>
      <c r="AA195" t="inlineStr">
        <is>
          <t>non-renewable
&lt;a href="https://iate.europa.eu/entry/result/770633/en" target="_blank"&gt;primary energy&lt;/a&gt; from an on-site, nearby or distant energy source that is
delivered via a given energy carrier, including the &lt;a href="https://iate.europa.eu/entry/result/221981/en" target="_blank"&gt;delivered energy&lt;/a&gt; and
the calculated energy overheads of delivery to the points of use, divided by
the delivered energy</t>
        </is>
      </c>
      <c r="AB195" s="2" t="inlineStr">
        <is>
          <t>factor de energía primaria no renovable</t>
        </is>
      </c>
      <c r="AC195" s="2" t="inlineStr">
        <is>
          <t>3</t>
        </is>
      </c>
      <c r="AD195" s="2" t="inlineStr">
        <is>
          <t/>
        </is>
      </c>
      <c r="AE195" t="inlineStr">
        <is>
          <t>&lt;a href="https://iate.europa.eu/entry/result/770633/es" target="_blank"&gt;Energía primaria&lt;/a&gt; no renovable para un
determinado vector energético, que incluye la &lt;a href="https://iate.europa.eu/entry/result/221981/es" target="_blank"&gt;energía suministrada&lt;/a&gt; y el gasto
de energía calculado para llevar el suministro a los puntos de uso, dividida
por la energía suministrada.</t>
        </is>
      </c>
      <c r="AF195" t="inlineStr">
        <is>
          <t/>
        </is>
      </c>
      <c r="AG195" t="inlineStr">
        <is>
          <t/>
        </is>
      </c>
      <c r="AH195" t="inlineStr">
        <is>
          <t/>
        </is>
      </c>
      <c r="AI195" t="inlineStr">
        <is>
          <t/>
        </is>
      </c>
      <c r="AJ195" t="inlineStr">
        <is>
          <t/>
        </is>
      </c>
      <c r="AK195" t="inlineStr">
        <is>
          <t/>
        </is>
      </c>
      <c r="AL195" t="inlineStr">
        <is>
          <t/>
        </is>
      </c>
      <c r="AM195" t="inlineStr">
        <is>
          <t/>
        </is>
      </c>
      <c r="AN195" t="inlineStr">
        <is>
          <t/>
        </is>
      </c>
      <c r="AO195" t="inlineStr">
        <is>
          <t/>
        </is>
      </c>
      <c r="AP195" t="inlineStr">
        <is>
          <t/>
        </is>
      </c>
      <c r="AQ195" t="inlineStr">
        <is>
          <t/>
        </is>
      </c>
      <c r="AR195" t="inlineStr">
        <is>
          <t/>
        </is>
      </c>
      <c r="AS195" t="inlineStr">
        <is>
          <t/>
        </is>
      </c>
      <c r="AT195" t="inlineStr">
        <is>
          <t/>
        </is>
      </c>
      <c r="AU195" t="inlineStr">
        <is>
          <t/>
        </is>
      </c>
      <c r="AV195" s="2" t="inlineStr">
        <is>
          <t>faktor primarne energije iz neobnovljivih izvora</t>
        </is>
      </c>
      <c r="AW195" s="2" t="inlineStr">
        <is>
          <t>3</t>
        </is>
      </c>
      <c r="AX195" s="2" t="inlineStr">
        <is>
          <t/>
        </is>
      </c>
      <c r="AY195" t="inlineStr">
        <is>
          <t>primarna energija iz neobnovljivih izvora za određenog nositelja energije, uključujući isporučenu energiju i izračunane troškove isporuke energije do mjesta korištenja, podijeljeno s isporučenom energijom</t>
        </is>
      </c>
      <c r="AZ195" t="inlineStr">
        <is>
          <t/>
        </is>
      </c>
      <c r="BA195" t="inlineStr">
        <is>
          <t/>
        </is>
      </c>
      <c r="BB195" t="inlineStr">
        <is>
          <t/>
        </is>
      </c>
      <c r="BC195" t="inlineStr">
        <is>
          <t/>
        </is>
      </c>
      <c r="BD195" t="inlineStr">
        <is>
          <t/>
        </is>
      </c>
      <c r="BE195" t="inlineStr">
        <is>
          <t/>
        </is>
      </c>
      <c r="BF195" t="inlineStr">
        <is>
          <t/>
        </is>
      </c>
      <c r="BG195" t="inlineStr">
        <is>
          <t/>
        </is>
      </c>
      <c r="BH195" s="2" t="inlineStr">
        <is>
          <t>pirminės neatsinaujinančiųjų išteklių energijos koeficientas</t>
        </is>
      </c>
      <c r="BI195" s="2" t="inlineStr">
        <is>
          <t>3</t>
        </is>
      </c>
      <c r="BJ195" s="2" t="inlineStr">
        <is>
          <t/>
        </is>
      </c>
      <c r="BK195" t="inlineStr">
        <is>
          <t>konkretaus energijos nešiklio pirminės neatsinaujinančiųjų išteklių energijos kiekis, įskaitant patiektą energiją ir apskaičiuotus energijos nuostolius, patirtus patiekiant energiją į naudojimo taškus, padalytas iš patiektos energijos kiekio</t>
        </is>
      </c>
      <c r="BL195" t="inlineStr">
        <is>
          <t/>
        </is>
      </c>
      <c r="BM195" t="inlineStr">
        <is>
          <t/>
        </is>
      </c>
      <c r="BN195" t="inlineStr">
        <is>
          <t/>
        </is>
      </c>
      <c r="BO195" t="inlineStr">
        <is>
          <t/>
        </is>
      </c>
      <c r="BP195" t="inlineStr">
        <is>
          <t/>
        </is>
      </c>
      <c r="BQ195" t="inlineStr">
        <is>
          <t/>
        </is>
      </c>
      <c r="BR195" t="inlineStr">
        <is>
          <t/>
        </is>
      </c>
      <c r="BS195" t="inlineStr">
        <is>
          <t/>
        </is>
      </c>
      <c r="BT195" t="inlineStr">
        <is>
          <t/>
        </is>
      </c>
      <c r="BU195" t="inlineStr">
        <is>
          <t/>
        </is>
      </c>
      <c r="BV195" t="inlineStr">
        <is>
          <t/>
        </is>
      </c>
      <c r="BW195" t="inlineStr">
        <is>
          <t/>
        </is>
      </c>
      <c r="BX195" s="2" t="inlineStr">
        <is>
          <t>współczynnik nieodnawialnej energii pierwotnej</t>
        </is>
      </c>
      <c r="BY195" s="2" t="inlineStr">
        <is>
          <t>3</t>
        </is>
      </c>
      <c r="BZ195" s="2" t="inlineStr">
        <is>
          <t/>
        </is>
      </c>
      <c r="CA195" t="inlineStr">
        <is>
          <t>nieodnawialna energia pierwotna dla danego nośnika energii, w tym energia dostarczona i obliczone koszty ogólne dostaw energii do punktów poboru, podzielona przez energię dostarczoną</t>
        </is>
      </c>
      <c r="CB195" t="inlineStr">
        <is>
          <t/>
        </is>
      </c>
      <c r="CC195" t="inlineStr">
        <is>
          <t/>
        </is>
      </c>
      <c r="CD195" t="inlineStr">
        <is>
          <t/>
        </is>
      </c>
      <c r="CE195" t="inlineStr">
        <is>
          <t/>
        </is>
      </c>
      <c r="CF195" t="inlineStr">
        <is>
          <t/>
        </is>
      </c>
      <c r="CG195" t="inlineStr">
        <is>
          <t/>
        </is>
      </c>
      <c r="CH195" t="inlineStr">
        <is>
          <t/>
        </is>
      </c>
      <c r="CI195" t="inlineStr">
        <is>
          <t/>
        </is>
      </c>
      <c r="CJ195" s="2" t="inlineStr">
        <is>
          <t>faktor neobnoviteľnej primárnej energie</t>
        </is>
      </c>
      <c r="CK195" s="2" t="inlineStr">
        <is>
          <t>3</t>
        </is>
      </c>
      <c r="CL195" s="2" t="inlineStr">
        <is>
          <t/>
        </is>
      </c>
      <c r="CM195" t="inlineStr">
        <is>
          <t>&lt;a href="https://iate.europa.eu/entry/result/770633/sk" target="_blank"&gt;primárna energia&lt;/a&gt; z neobnoviteľných zdrojov pre daný &lt;a href="https://iate.europa.eu/entry/result/760430/sk" target="_blank"&gt;energetický nosič&lt;/a&gt; vrátane &lt;a href="https://iate.europa.eu/entry/result/221981/sk" target="_blank"&gt;dodanej energie&lt;/a&gt; a vypočítaných režijných nákladov dodávky energie do miest použitia vydelená dodanou energiou</t>
        </is>
      </c>
      <c r="CN195" s="2" t="inlineStr">
        <is>
          <t>faktor primarne energije iz neobnovljivih virov</t>
        </is>
      </c>
      <c r="CO195" s="2" t="inlineStr">
        <is>
          <t>3</t>
        </is>
      </c>
      <c r="CP195" s="2" t="inlineStr">
        <is>
          <t/>
        </is>
      </c>
      <c r="CQ195" t="inlineStr">
        <is>
          <t>&lt;a href="https://iate.europa.eu/entry/result/770633/sl" target="_blank"&gt;primarna energija&lt;/a&gt; iz neobnovljivih virov za dani nosilec energije, vključno z dobavljeno energijo in izračunanimi splošnimi stroški dobave energije do krajev uporabe, deljeno z &lt;a href="https://iate.europa.eu/entry/result/221981/sl" target="_blank"&gt;dobavljeno energijo&lt;/a&gt;</t>
        </is>
      </c>
      <c r="CR195" s="2" t="inlineStr">
        <is>
          <t>primärenergifaktor för icke-förnybar energi:</t>
        </is>
      </c>
      <c r="CS195" s="2" t="inlineStr">
        <is>
          <t>3</t>
        </is>
      </c>
      <c r="CT195" s="2" t="inlineStr">
        <is>
          <t/>
        </is>
      </c>
      <c r="CU195" t="inlineStr">
        <is>
          <t>cke-förnybar primärenergi för en viss energibärare, inklusive levererad energi och beräknade energiomkostnader för leverans till användningspunkterna, dividerat med den levererade energin</t>
        </is>
      </c>
    </row>
    <row r="196">
      <c r="A196" s="1" t="str">
        <f>HYPERLINK("https://iate.europa.eu/entry/result/3626323/all", "3626323")</f>
        <v>3626323</v>
      </c>
      <c r="B196" t="inlineStr">
        <is>
          <t>ENERGY;INDUSTRY;SOCIAL QUESTIONS</t>
        </is>
      </c>
      <c r="C196" t="inlineStr">
        <is>
          <t>ENERGY|energy policy|energy policy|energy audit|energy consumption;INDUSTRY|building and public works|building industry|building;SOCIAL QUESTIONS|construction and town planning|construction policy</t>
        </is>
      </c>
      <c r="D196" t="inlineStr">
        <is>
          <t/>
        </is>
      </c>
      <c r="E196" t="inlineStr">
        <is>
          <t/>
        </is>
      </c>
      <c r="F196" t="inlineStr">
        <is>
          <t/>
        </is>
      </c>
      <c r="G196" t="inlineStr">
        <is>
          <t/>
        </is>
      </c>
      <c r="H196" s="2" t="inlineStr">
        <is>
          <t>budova s nulovými emisemi</t>
        </is>
      </c>
      <c r="I196" s="2" t="inlineStr">
        <is>
          <t>2</t>
        </is>
      </c>
      <c r="J196" s="2" t="inlineStr">
        <is>
          <t/>
        </is>
      </c>
      <c r="K196" t="inlineStr">
        <is>
          <t>budova s velmi nízkou energetickou náročností, v níž je velmi nízká spotřeba požadované energie plně 
pokryta energií z obnovitelných zdrojů vyrobenou na místě, energií od 
společenství pro obnovitelné zdroje nebo energií ze 
soustavy ústředního vytápění a chlazení</t>
        </is>
      </c>
      <c r="L196" t="inlineStr">
        <is>
          <t/>
        </is>
      </c>
      <c r="M196" t="inlineStr">
        <is>
          <t/>
        </is>
      </c>
      <c r="N196" t="inlineStr">
        <is>
          <t/>
        </is>
      </c>
      <c r="O196" t="inlineStr">
        <is>
          <t/>
        </is>
      </c>
      <c r="P196" t="inlineStr">
        <is>
          <t/>
        </is>
      </c>
      <c r="Q196" t="inlineStr">
        <is>
          <t/>
        </is>
      </c>
      <c r="R196" t="inlineStr">
        <is>
          <t/>
        </is>
      </c>
      <c r="S196" t="inlineStr">
        <is>
          <t/>
        </is>
      </c>
      <c r="T196" t="inlineStr">
        <is>
          <t/>
        </is>
      </c>
      <c r="U196" t="inlineStr">
        <is>
          <t/>
        </is>
      </c>
      <c r="V196" t="inlineStr">
        <is>
          <t/>
        </is>
      </c>
      <c r="W196" t="inlineStr">
        <is>
          <t/>
        </is>
      </c>
      <c r="X196" s="2" t="inlineStr">
        <is>
          <t>zero-emission building</t>
        </is>
      </c>
      <c r="Y196" s="2" t="inlineStr">
        <is>
          <t>3</t>
        </is>
      </c>
      <c r="Z196" s="2" t="inlineStr">
        <is>
          <t/>
        </is>
      </c>
      <c r="AA196" t="inlineStr">
        <is>
          <t>building with a very high energy performance, where the very low amount of energy still required is fully covered by energy from renewable sources generated on-site, from a &lt;a href="https://iate.europa.eu/entry/result/3581619/en" target="_blank"&gt;renewable energy community&lt;/a&gt; or from a &lt;a href="https://iate.europa.eu/entry/result/382000/en" target="_blank"&gt;district heating and cooling system&lt;/a&gt; without any on-site carbon emissions from fossil fuels</t>
        </is>
      </c>
      <c r="AB196" s="2" t="inlineStr">
        <is>
          <t>edificio de cero emisiones</t>
        </is>
      </c>
      <c r="AC196" s="2" t="inlineStr">
        <is>
          <t>3</t>
        </is>
      </c>
      <c r="AD196" s="2" t="inlineStr">
        <is>
          <t/>
        </is>
      </c>
      <c r="AE196" t="inlineStr">
        <is>
          <t>Edificio con una eficiencia energética muy elevada, en el que la poca cantidad de
energía que sigue siendo necesaria está totalmente cubierta por energía
procedente de fuentes renovables generada &lt;i&gt;in situ&lt;/i&gt;, de una&lt;a href="https://iate.europa.eu/entry/result/3581619/es" target="_blank"&gt; comunidad de energías renovables&lt;/a&gt; o de un &lt;a href="https://iate.europa.eu/entry/result/382000/es" target="_blank"&gt;sistema urbano de calefacción y refrigeración&lt;/a&gt;, sin emisiones &lt;i&gt;in situ&lt;/i&gt; de combustibles fósiles.</t>
        </is>
      </c>
      <c r="AF196" t="inlineStr">
        <is>
          <t/>
        </is>
      </c>
      <c r="AG196" t="inlineStr">
        <is>
          <t/>
        </is>
      </c>
      <c r="AH196" t="inlineStr">
        <is>
          <t/>
        </is>
      </c>
      <c r="AI196" t="inlineStr">
        <is>
          <t/>
        </is>
      </c>
      <c r="AJ196" t="inlineStr">
        <is>
          <t/>
        </is>
      </c>
      <c r="AK196" t="inlineStr">
        <is>
          <t/>
        </is>
      </c>
      <c r="AL196" t="inlineStr">
        <is>
          <t/>
        </is>
      </c>
      <c r="AM196" t="inlineStr">
        <is>
          <t/>
        </is>
      </c>
      <c r="AN196" t="inlineStr">
        <is>
          <t/>
        </is>
      </c>
      <c r="AO196" t="inlineStr">
        <is>
          <t/>
        </is>
      </c>
      <c r="AP196" t="inlineStr">
        <is>
          <t/>
        </is>
      </c>
      <c r="AQ196" t="inlineStr">
        <is>
          <t/>
        </is>
      </c>
      <c r="AR196" t="inlineStr">
        <is>
          <t/>
        </is>
      </c>
      <c r="AS196" t="inlineStr">
        <is>
          <t/>
        </is>
      </c>
      <c r="AT196" t="inlineStr">
        <is>
          <t/>
        </is>
      </c>
      <c r="AU196" t="inlineStr">
        <is>
          <t/>
        </is>
      </c>
      <c r="AV196" s="2" t="inlineStr">
        <is>
          <t>zgrada s nultim emisijama</t>
        </is>
      </c>
      <c r="AW196" s="2" t="inlineStr">
        <is>
          <t>3</t>
        </is>
      </c>
      <c r="AX196" s="2" t="inlineStr">
        <is>
          <t/>
        </is>
      </c>
      <c r="AY196" t="inlineStr">
        <is>
          <t/>
        </is>
      </c>
      <c r="AZ196" t="inlineStr">
        <is>
          <t/>
        </is>
      </c>
      <c r="BA196" t="inlineStr">
        <is>
          <t/>
        </is>
      </c>
      <c r="BB196" t="inlineStr">
        <is>
          <t/>
        </is>
      </c>
      <c r="BC196" t="inlineStr">
        <is>
          <t/>
        </is>
      </c>
      <c r="BD196" t="inlineStr">
        <is>
          <t/>
        </is>
      </c>
      <c r="BE196" t="inlineStr">
        <is>
          <t/>
        </is>
      </c>
      <c r="BF196" t="inlineStr">
        <is>
          <t/>
        </is>
      </c>
      <c r="BG196" t="inlineStr">
        <is>
          <t/>
        </is>
      </c>
      <c r="BH196" s="2" t="inlineStr">
        <is>
          <t>visai netaršus pastatas</t>
        </is>
      </c>
      <c r="BI196" s="2" t="inlineStr">
        <is>
          <t>3</t>
        </is>
      </c>
      <c r="BJ196" s="2" t="inlineStr">
        <is>
          <t/>
        </is>
      </c>
      <c r="BK196" t="inlineStr">
        <is>
          <t>labai didelio energinio naudingumo pastatas, kuriam vis dar reikalingas labai mažas energijos kiekis yra visas gaunamas iš vietoje pagaminamos atsinaujinančiųjų išteklių energijos arba tiekiamas atsinaujinančiųjų išteklių energijos bendrijos ar centralizuotos šilumos ir vėsumos tiekimo sistemos</t>
        </is>
      </c>
      <c r="BL196" t="inlineStr">
        <is>
          <t/>
        </is>
      </c>
      <c r="BM196" t="inlineStr">
        <is>
          <t/>
        </is>
      </c>
      <c r="BN196" t="inlineStr">
        <is>
          <t/>
        </is>
      </c>
      <c r="BO196" t="inlineStr">
        <is>
          <t/>
        </is>
      </c>
      <c r="BP196" t="inlineStr">
        <is>
          <t/>
        </is>
      </c>
      <c r="BQ196" t="inlineStr">
        <is>
          <t/>
        </is>
      </c>
      <c r="BR196" t="inlineStr">
        <is>
          <t/>
        </is>
      </c>
      <c r="BS196" t="inlineStr">
        <is>
          <t/>
        </is>
      </c>
      <c r="BT196" s="2" t="inlineStr">
        <is>
          <t>emissievrij gebouw|
nul-emissiegebouw|
CO2-emissievrij gebouw</t>
        </is>
      </c>
      <c r="BU196" s="2" t="inlineStr">
        <is>
          <t>3|
3|
3</t>
        </is>
      </c>
      <c r="BV196" s="2" t="inlineStr">
        <is>
          <t xml:space="preserve">|
|
</t>
        </is>
      </c>
      <c r="BW196" t="inlineStr">
        <is>
          <t>"gebouw met een zeer hoge energieprestatie in overeenstemming met het beginsel 'energie-efficiëntie eerst', waarbij de zeer lage hoeveelheid energie die nog nodig is, volledig wordt gedekt door hernieuwbare bronnen op het niveau van het gebouw of van het district of de gemeenschap"</t>
        </is>
      </c>
      <c r="BX196" s="2" t="inlineStr">
        <is>
          <t>budynek bezemisyjny</t>
        </is>
      </c>
      <c r="BY196" s="2" t="inlineStr">
        <is>
          <t>3</t>
        </is>
      </c>
      <c r="BZ196" s="2" t="inlineStr">
        <is>
          <t/>
        </is>
      </c>
      <c r="CA196" t="inlineStr">
        <is>
          <t>budynek o bardzo wysokiej charakterystyce energetycznej określonej zgodnie z załącznikiem I, w którym to budynku bardzo niska ilość nadal wymaganej energii pochodzi w pełni z energii ze źródeł odnawialnych wytwarzanej na miejscu, od społeczności energetycznej działającej w zakresie energii odnawialnej</t>
        </is>
      </c>
      <c r="CB196" t="inlineStr">
        <is>
          <t/>
        </is>
      </c>
      <c r="CC196" t="inlineStr">
        <is>
          <t/>
        </is>
      </c>
      <c r="CD196" t="inlineStr">
        <is>
          <t/>
        </is>
      </c>
      <c r="CE196" t="inlineStr">
        <is>
          <t/>
        </is>
      </c>
      <c r="CF196" t="inlineStr">
        <is>
          <t/>
        </is>
      </c>
      <c r="CG196" t="inlineStr">
        <is>
          <t/>
        </is>
      </c>
      <c r="CH196" t="inlineStr">
        <is>
          <t/>
        </is>
      </c>
      <c r="CI196" t="inlineStr">
        <is>
          <t/>
        </is>
      </c>
      <c r="CJ196" s="2" t="inlineStr">
        <is>
          <t>budova s nulovými emisiami</t>
        </is>
      </c>
      <c r="CK196" s="2" t="inlineStr">
        <is>
          <t>3</t>
        </is>
      </c>
      <c r="CL196" s="2" t="inlineStr">
        <is>
          <t/>
        </is>
      </c>
      <c r="CM196" t="inlineStr">
        <is>
          <t>budova s veľmi vysokou &lt;a href="https://iate.europa.eu/entry/result/2246179/sk" target="_blank"&gt;energetickou hospodárnosťou&lt;/a&gt; určenou v súlade s prílohou I, v ktorej veľmi malé množstvo energie, ktoré je stále potrebné, je plne pokryté &lt;a href="https://iate.europa.eu/entry/result/1691552/sk" target="_blank"&gt;energiou z obnoviteľných zdrojov&lt;/a&gt; vyrobenou na mieste, v komunite vyrábajúcej energiu z obnoviteľných zdrojov v zmysle &lt;a href="https://eur-lex.europa.eu/legal-content/SK/TXT/?uri=CELEX%3A02018L2001-20181221&amp;amp;qid=1646236898653" target="_blank"&gt;smernice (EÚ) 2018/2001&lt;/a&gt; [zmenená smernica o obnoviteľných zdrojoch energie] alebo v systéme centralizovaného zásobovania teplom a chladom, v súlade s požiadavkami stanovenými v prílohe III</t>
        </is>
      </c>
      <c r="CN196" s="2" t="inlineStr">
        <is>
          <t>brezemisijska stavba</t>
        </is>
      </c>
      <c r="CO196" s="2" t="inlineStr">
        <is>
          <t>3</t>
        </is>
      </c>
      <c r="CP196" s="2" t="inlineStr">
        <is>
          <t/>
        </is>
      </c>
      <c r="CQ196" t="inlineStr">
        <is>
          <t>stavba z zelo visoko energijsko učinkovitostjo, pri kateri je zelo nizka količina še vedno potrebne energije v celoti pokrita z energijo iz obnovljivih virov, proizvedeno na kraju samem, iz &lt;a href="https://iate.europa.eu/entry/result/3581619/sl" target="_blank"&gt;skupnosti na področju energije iz obnovljivih virov&lt;/a&gt; ali iz &lt;a href="https://iate.europa.eu/entry/result/382000/sl" target="_blank"&gt;sistema daljinskega ogrevanja in hlajenja&lt;/a&gt;</t>
        </is>
      </c>
      <c r="CR196" s="2" t="inlineStr">
        <is>
          <t>nollutsläppsbyggnad</t>
        </is>
      </c>
      <c r="CS196" s="2" t="inlineStr">
        <is>
          <t>3</t>
        </is>
      </c>
      <c r="CT196" s="2" t="inlineStr">
        <is>
          <t/>
        </is>
      </c>
      <c r="CU196" t="inlineStr">
        <is>
          <t>byggnad med mycket hög energiprestanda, där den mycket låga mängd energi som ändå krävs helt täcks av energi från förnybara energikällor som produceras på plats, eller levereras från en &lt;a href="https://iate.europa.eu/entry/result/3581619" target="_blank"&gt;gemenskap för förnybar energi&lt;/a&gt;eller från ett &lt;a href="https://iate.europa.eu/entry/result/382000" target="_blank"&gt;fjärrvärme- och fjärrkylsystem&lt;/a&gt;, några koldioxidutsläpp på plats från fossila bränslen</t>
        </is>
      </c>
    </row>
    <row r="197">
      <c r="A197" s="1" t="str">
        <f>HYPERLINK("https://iate.europa.eu/entry/result/3626362/all", "3626362")</f>
        <v>3626362</v>
      </c>
      <c r="B197" t="inlineStr">
        <is>
          <t>ENERGY;INDUSTRY;SOCIAL QUESTIONS</t>
        </is>
      </c>
      <c r="C197" t="inlineStr">
        <is>
          <t>ENERGY|energy policy|energy policy|energy audit|energy consumption;INDUSTRY|building and public works|building industry|building;SOCIAL QUESTIONS|construction and town planning|construction policy</t>
        </is>
      </c>
      <c r="D197" t="inlineStr">
        <is>
          <t/>
        </is>
      </c>
      <c r="E197" t="inlineStr">
        <is>
          <t/>
        </is>
      </c>
      <c r="F197" t="inlineStr">
        <is>
          <t/>
        </is>
      </c>
      <c r="G197" t="inlineStr">
        <is>
          <t/>
        </is>
      </c>
      <c r="H197" t="inlineStr">
        <is>
          <t/>
        </is>
      </c>
      <c r="I197" t="inlineStr">
        <is>
          <t/>
        </is>
      </c>
      <c r="J197" t="inlineStr">
        <is>
          <t/>
        </is>
      </c>
      <c r="K197" t="inlineStr">
        <is>
          <t/>
        </is>
      </c>
      <c r="L197" t="inlineStr">
        <is>
          <t/>
        </is>
      </c>
      <c r="M197" t="inlineStr">
        <is>
          <t/>
        </is>
      </c>
      <c r="N197" t="inlineStr">
        <is>
          <t/>
        </is>
      </c>
      <c r="O197" t="inlineStr">
        <is>
          <t/>
        </is>
      </c>
      <c r="P197" t="inlineStr">
        <is>
          <t/>
        </is>
      </c>
      <c r="Q197" t="inlineStr">
        <is>
          <t/>
        </is>
      </c>
      <c r="R197" t="inlineStr">
        <is>
          <t/>
        </is>
      </c>
      <c r="S197" t="inlineStr">
        <is>
          <t/>
        </is>
      </c>
      <c r="T197" t="inlineStr">
        <is>
          <t/>
        </is>
      </c>
      <c r="U197" t="inlineStr">
        <is>
          <t/>
        </is>
      </c>
      <c r="V197" t="inlineStr">
        <is>
          <t/>
        </is>
      </c>
      <c r="W197" t="inlineStr">
        <is>
          <t/>
        </is>
      </c>
      <c r="X197" s="2" t="inlineStr">
        <is>
          <t>minimum energy performance requirements</t>
        </is>
      </c>
      <c r="Y197" s="2" t="inlineStr">
        <is>
          <t>3</t>
        </is>
      </c>
      <c r="Z197" s="2" t="inlineStr">
        <is>
          <t/>
        </is>
      </c>
      <c r="AA197" t="inlineStr">
        <is>
          <t>&lt;div&gt;requirements for existing buildings and building elements that ensure the necessary depth of renovation when a renovation takes place&lt;br&gt;&lt;/div&gt;</t>
        </is>
      </c>
      <c r="AB197" s="2" t="inlineStr">
        <is>
          <t>requisitos mínimos de eficiencia energética</t>
        </is>
      </c>
      <c r="AC197" s="2" t="inlineStr">
        <is>
          <t>3</t>
        </is>
      </c>
      <c r="AD197" s="2" t="inlineStr">
        <is>
          <t/>
        </is>
      </c>
      <c r="AE197" t="inlineStr">
        <is>
          <t>Conjunto de requistos en relación con la eficiencia energética que debe satisfacer la renovación de edificios para ser clasificada como actividad económica sostenible con arreglo al
acto delegado de la UE sobre taxonomía climática.</t>
        </is>
      </c>
      <c r="AF197" t="inlineStr">
        <is>
          <t/>
        </is>
      </c>
      <c r="AG197" t="inlineStr">
        <is>
          <t/>
        </is>
      </c>
      <c r="AH197" t="inlineStr">
        <is>
          <t/>
        </is>
      </c>
      <c r="AI197" t="inlineStr">
        <is>
          <t/>
        </is>
      </c>
      <c r="AJ197" t="inlineStr">
        <is>
          <t/>
        </is>
      </c>
      <c r="AK197" t="inlineStr">
        <is>
          <t/>
        </is>
      </c>
      <c r="AL197" t="inlineStr">
        <is>
          <t/>
        </is>
      </c>
      <c r="AM197" t="inlineStr">
        <is>
          <t/>
        </is>
      </c>
      <c r="AN197" t="inlineStr">
        <is>
          <t/>
        </is>
      </c>
      <c r="AO197" t="inlineStr">
        <is>
          <t/>
        </is>
      </c>
      <c r="AP197" t="inlineStr">
        <is>
          <t/>
        </is>
      </c>
      <c r="AQ197" t="inlineStr">
        <is>
          <t/>
        </is>
      </c>
      <c r="AR197" t="inlineStr">
        <is>
          <t/>
        </is>
      </c>
      <c r="AS197" t="inlineStr">
        <is>
          <t/>
        </is>
      </c>
      <c r="AT197" t="inlineStr">
        <is>
          <t/>
        </is>
      </c>
      <c r="AU197" t="inlineStr">
        <is>
          <t/>
        </is>
      </c>
      <c r="AV197" s="2" t="inlineStr">
        <is>
          <t>minimalni zahtjevi energetskih svojstava</t>
        </is>
      </c>
      <c r="AW197" s="2" t="inlineStr">
        <is>
          <t>3</t>
        </is>
      </c>
      <c r="AX197" s="2" t="inlineStr">
        <is>
          <t/>
        </is>
      </c>
      <c r="AY197" t="inlineStr">
        <is>
          <t/>
        </is>
      </c>
      <c r="AZ197" t="inlineStr">
        <is>
          <t/>
        </is>
      </c>
      <c r="BA197" t="inlineStr">
        <is>
          <t/>
        </is>
      </c>
      <c r="BB197" t="inlineStr">
        <is>
          <t/>
        </is>
      </c>
      <c r="BC197" t="inlineStr">
        <is>
          <t/>
        </is>
      </c>
      <c r="BD197" t="inlineStr">
        <is>
          <t/>
        </is>
      </c>
      <c r="BE197" t="inlineStr">
        <is>
          <t/>
        </is>
      </c>
      <c r="BF197" t="inlineStr">
        <is>
          <t/>
        </is>
      </c>
      <c r="BG197" t="inlineStr">
        <is>
          <t/>
        </is>
      </c>
      <c r="BH197" s="2" t="inlineStr">
        <is>
          <t>minimalieji energinio naudingumo reikalavimai</t>
        </is>
      </c>
      <c r="BI197" s="2" t="inlineStr">
        <is>
          <t>3</t>
        </is>
      </c>
      <c r="BJ197" s="2" t="inlineStr">
        <is>
          <t/>
        </is>
      </c>
      <c r="BK197" t="inlineStr">
        <is>
          <t/>
        </is>
      </c>
      <c r="BL197" t="inlineStr">
        <is>
          <t/>
        </is>
      </c>
      <c r="BM197" t="inlineStr">
        <is>
          <t/>
        </is>
      </c>
      <c r="BN197" t="inlineStr">
        <is>
          <t/>
        </is>
      </c>
      <c r="BO197" t="inlineStr">
        <is>
          <t/>
        </is>
      </c>
      <c r="BP197" t="inlineStr">
        <is>
          <t/>
        </is>
      </c>
      <c r="BQ197" t="inlineStr">
        <is>
          <t/>
        </is>
      </c>
      <c r="BR197" t="inlineStr">
        <is>
          <t/>
        </is>
      </c>
      <c r="BS197" t="inlineStr">
        <is>
          <t/>
        </is>
      </c>
      <c r="BT197" t="inlineStr">
        <is>
          <t/>
        </is>
      </c>
      <c r="BU197" t="inlineStr">
        <is>
          <t/>
        </is>
      </c>
      <c r="BV197" t="inlineStr">
        <is>
          <t/>
        </is>
      </c>
      <c r="BW197" t="inlineStr">
        <is>
          <t/>
        </is>
      </c>
      <c r="BX197" s="2" t="inlineStr">
        <is>
          <t>minimalne wymagania dotyczące charakterystyki energetycznej</t>
        </is>
      </c>
      <c r="BY197" s="2" t="inlineStr">
        <is>
          <t>3</t>
        </is>
      </c>
      <c r="BZ197" s="2" t="inlineStr">
        <is>
          <t/>
        </is>
      </c>
      <c r="CA197" t="inlineStr">
        <is>
          <t/>
        </is>
      </c>
      <c r="CB197" t="inlineStr">
        <is>
          <t/>
        </is>
      </c>
      <c r="CC197" t="inlineStr">
        <is>
          <t/>
        </is>
      </c>
      <c r="CD197" t="inlineStr">
        <is>
          <t/>
        </is>
      </c>
      <c r="CE197" t="inlineStr">
        <is>
          <t/>
        </is>
      </c>
      <c r="CF197" t="inlineStr">
        <is>
          <t/>
        </is>
      </c>
      <c r="CG197" t="inlineStr">
        <is>
          <t/>
        </is>
      </c>
      <c r="CH197" t="inlineStr">
        <is>
          <t/>
        </is>
      </c>
      <c r="CI197" t="inlineStr">
        <is>
          <t/>
        </is>
      </c>
      <c r="CJ197" s="2" t="inlineStr">
        <is>
          <t>minimálne požiadavky na energetickú hospodárnosť</t>
        </is>
      </c>
      <c r="CK197" s="2" t="inlineStr">
        <is>
          <t>3</t>
        </is>
      </c>
      <c r="CL197" s="2" t="inlineStr">
        <is>
          <t/>
        </is>
      </c>
      <c r="CM197" t="inlineStr">
        <is>
          <t>požiadavky zabezpečujúce potrebnú hĺbku obnovy existujúcich budov a prvkov budov</t>
        </is>
      </c>
      <c r="CN197" s="2" t="inlineStr">
        <is>
          <t>minimalne zahteve glede energijske učinkovitosti</t>
        </is>
      </c>
      <c r="CO197" s="2" t="inlineStr">
        <is>
          <t>3</t>
        </is>
      </c>
      <c r="CP197" s="2" t="inlineStr">
        <is>
          <t/>
        </is>
      </c>
      <c r="CQ197" t="inlineStr">
        <is>
          <t>zahteve za obstoječe stavbe in elemente stavb, ki zagotovijo, da se ob prenovi opravi potreben obseg prenove</t>
        </is>
      </c>
      <c r="CR197" s="2" t="inlineStr">
        <is>
          <t>minimikrav avseende energiprestanda</t>
        </is>
      </c>
      <c r="CS197" s="2" t="inlineStr">
        <is>
          <t>3</t>
        </is>
      </c>
      <c r="CT197" s="2" t="inlineStr">
        <is>
          <t/>
        </is>
      </c>
      <c r="CU197" t="inlineStr">
        <is>
          <t/>
        </is>
      </c>
    </row>
    <row r="198">
      <c r="A198" s="1" t="str">
        <f>HYPERLINK("https://iate.europa.eu/entry/result/3593710/all", "3593710")</f>
        <v>3593710</v>
      </c>
      <c r="B198" t="inlineStr">
        <is>
          <t>EDUCATION AND COMMUNICATIONS</t>
        </is>
      </c>
      <c r="C198" t="inlineStr">
        <is>
          <t>EDUCATION AND COMMUNICATIONS|information technology and data processing</t>
        </is>
      </c>
      <c r="D198" s="2" t="inlineStr">
        <is>
          <t>координатор на цифровите услуги по местоназначение</t>
        </is>
      </c>
      <c r="E198" s="2" t="inlineStr">
        <is>
          <t>3</t>
        </is>
      </c>
      <c r="F198" s="2" t="inlineStr">
        <is>
          <t/>
        </is>
      </c>
      <c r="G198" t="inlineStr">
        <is>
          <t>координатор на цифровите услуги на държава членка, в която се предоставя посредническата услуга</t>
        </is>
      </c>
      <c r="H198" s="2" t="inlineStr">
        <is>
          <t>koordinátor digitálních služeb v zemi určení</t>
        </is>
      </c>
      <c r="I198" s="2" t="inlineStr">
        <is>
          <t>3</t>
        </is>
      </c>
      <c r="J198" s="2" t="inlineStr">
        <is>
          <t/>
        </is>
      </c>
      <c r="K198" t="inlineStr">
        <is>
          <t>&lt;a href="https://iate.europa.eu/entry/result/3592459/cs" target="_blank"&gt;koordinátor digitálních služeb &lt;/a&gt;v členském
státě, v němž je zprostředkovatelská služba poskytována</t>
        </is>
      </c>
      <c r="L198" s="2" t="inlineStr">
        <is>
          <t>koordinator for digitale tjenester i destinationslandet</t>
        </is>
      </c>
      <c r="M198" s="2" t="inlineStr">
        <is>
          <t>3</t>
        </is>
      </c>
      <c r="N198" s="2" t="inlineStr">
        <is>
          <t/>
        </is>
      </c>
      <c r="O198" t="inlineStr">
        <is>
          <t>&lt;a href="https://iate.europa.eu/entry/result/3592459/da" target="_blank"&gt;koordinator for digitale tjenester&lt;/a&gt; i den medlemsstat, hvor formidlingstjenesten leveres</t>
        </is>
      </c>
      <c r="P198" s="2" t="inlineStr">
        <is>
          <t>Koordinator für digitale Dienste am Bestimmungsort</t>
        </is>
      </c>
      <c r="Q198" s="2" t="inlineStr">
        <is>
          <t>3</t>
        </is>
      </c>
      <c r="R198" s="2" t="inlineStr">
        <is>
          <t/>
        </is>
      </c>
      <c r="S198" t="inlineStr">
        <is>
          <t>Koordinator für
digitale Dienste eines Mitgliedstaats, in dem der Vermittlungsdienst erbracht
wird</t>
        </is>
      </c>
      <c r="T198" s="2" t="inlineStr">
        <is>
          <t>συντονιστής ψηφιακών υπηρεσιών της χώρας προορισμού</t>
        </is>
      </c>
      <c r="U198" s="2" t="inlineStr">
        <is>
          <t>3</t>
        </is>
      </c>
      <c r="V198" s="2" t="inlineStr">
        <is>
          <t/>
        </is>
      </c>
      <c r="W198" t="inlineStr">
        <is>
          <t>&lt;a href="https://iate.europa.eu/entry/result/3592459/el" target="_blank"&gt;συντονιστής ψηφιακών υπηρεσιών&lt;/a&gt; του κράτους μέλους στο οποίο παρέχεται η ενδιάμεση υπηρεσία</t>
        </is>
      </c>
      <c r="X198" s="2" t="inlineStr">
        <is>
          <t>Digital Services Coordinator of destination</t>
        </is>
      </c>
      <c r="Y198" s="2" t="inlineStr">
        <is>
          <t>3</t>
        </is>
      </c>
      <c r="Z198" s="2" t="inlineStr">
        <is>
          <t/>
        </is>
      </c>
      <c r="AA198" t="inlineStr">
        <is>
          <t>&lt;a href="https://iate.europa.eu/entry/result/3592459/en" target="_blank"&gt;Digital Services Coordinator&lt;/a&gt; of a Member State where the intermediary service is provided</t>
        </is>
      </c>
      <c r="AB198" s="2" t="inlineStr">
        <is>
          <t>coordinador de servicios digitales de destino</t>
        </is>
      </c>
      <c r="AC198" s="2" t="inlineStr">
        <is>
          <t>3</t>
        </is>
      </c>
      <c r="AD198" s="2" t="inlineStr">
        <is>
          <t/>
        </is>
      </c>
      <c r="AE198" t="inlineStr">
        <is>
          <t>&lt;a href="https://iate.europa.eu/entry/result/3592459/es" target="_blank"&gt;Coordinador de servicios digitales&lt;/a&gt; del Estado miembro en el que se presta un &lt;a href="https://iate.europa.eu/entry/result/3621592/es" target="_blank"&gt;servicio intermediario&lt;/a&gt;.</t>
        </is>
      </c>
      <c r="AF198" s="2" t="inlineStr">
        <is>
          <t>sihtkohajärgne digiteenuste koordinaator</t>
        </is>
      </c>
      <c r="AG198" s="2" t="inlineStr">
        <is>
          <t>2</t>
        </is>
      </c>
      <c r="AH198" s="2" t="inlineStr">
        <is>
          <t>proposed</t>
        </is>
      </c>
      <c r="AI198" t="inlineStr">
        <is>
          <t>selle liikmesriigi &lt;i&gt;&lt;a href="https://iate.europa.eu/entry/result/3592459/et" target="_blank"&gt;digiteenuste koordinaator&lt;/a&gt;&lt;/i&gt;,
kus vahendusteenust osutatakse</t>
        </is>
      </c>
      <c r="AJ198" s="2" t="inlineStr">
        <is>
          <t>määräpaikan digitaalisten palvelujen koordinaattori</t>
        </is>
      </c>
      <c r="AK198" s="2" t="inlineStr">
        <is>
          <t>3</t>
        </is>
      </c>
      <c r="AL198" s="2" t="inlineStr">
        <is>
          <t/>
        </is>
      </c>
      <c r="AM198" t="inlineStr">
        <is>
          <t/>
        </is>
      </c>
      <c r="AN198" s="2" t="inlineStr">
        <is>
          <t>coordinateur de l'État membre de destination pour les services numériques</t>
        </is>
      </c>
      <c r="AO198" s="2" t="inlineStr">
        <is>
          <t>3</t>
        </is>
      </c>
      <c r="AP198" s="2" t="inlineStr">
        <is>
          <t/>
        </is>
      </c>
      <c r="AQ198" t="inlineStr">
        <is>
          <t>&lt;a href="https://iate.europa.eu/entry/result/3592459/fr" target="_blank"&gt;coordinateur pour les services numériques&lt;/a&gt; d'un État membre dans lequel le service intermédiaire est fourni</t>
        </is>
      </c>
      <c r="AR198" t="inlineStr">
        <is>
          <t/>
        </is>
      </c>
      <c r="AS198" t="inlineStr">
        <is>
          <t/>
        </is>
      </c>
      <c r="AT198" t="inlineStr">
        <is>
          <t/>
        </is>
      </c>
      <c r="AU198" t="inlineStr">
        <is>
          <t/>
        </is>
      </c>
      <c r="AV198" s="2" t="inlineStr">
        <is>
          <t>koordinator za digitalne usluge u državi pružanja usluga</t>
        </is>
      </c>
      <c r="AW198" s="2" t="inlineStr">
        <is>
          <t>2</t>
        </is>
      </c>
      <c r="AX198" s="2" t="inlineStr">
        <is>
          <t>proposed</t>
        </is>
      </c>
      <c r="AY198" t="inlineStr">
        <is>
          <t>koordinator za digitalne usluge u državi članici u kojoj se pruža posrednička usluga</t>
        </is>
      </c>
      <c r="AZ198" t="inlineStr">
        <is>
          <t/>
        </is>
      </c>
      <c r="BA198" t="inlineStr">
        <is>
          <t/>
        </is>
      </c>
      <c r="BB198" t="inlineStr">
        <is>
          <t/>
        </is>
      </c>
      <c r="BC198" t="inlineStr">
        <is>
          <t/>
        </is>
      </c>
      <c r="BD198" s="2" t="inlineStr">
        <is>
          <t>coordinatore dei servizi digitali del luogo di destinazione</t>
        </is>
      </c>
      <c r="BE198" s="2" t="inlineStr">
        <is>
          <t>3</t>
        </is>
      </c>
      <c r="BF198" s="2" t="inlineStr">
        <is>
          <t/>
        </is>
      </c>
      <c r="BG198" t="inlineStr">
        <is>
          <t>il coordinatore dei servizi digitali dello Stato membro in cui è prestato il servizio intermediario</t>
        </is>
      </c>
      <c r="BH198" s="2" t="inlineStr">
        <is>
          <t>paskirties valstybės narės skaitmeninių paslaugų koordinatorius</t>
        </is>
      </c>
      <c r="BI198" s="2" t="inlineStr">
        <is>
          <t>3</t>
        </is>
      </c>
      <c r="BJ198" s="2" t="inlineStr">
        <is>
          <t/>
        </is>
      </c>
      <c r="BK198" t="inlineStr">
        <is>
          <t>valstybės narės, kurioje teikiama tarpininkavimo paslauga, skaitmeninių paslaugų koordinatorius</t>
        </is>
      </c>
      <c r="BL198" s="2" t="inlineStr">
        <is>
          <t>galamērķa digitālo pakalpojumu koordinators</t>
        </is>
      </c>
      <c r="BM198" s="2" t="inlineStr">
        <is>
          <t>2</t>
        </is>
      </c>
      <c r="BN198" s="2" t="inlineStr">
        <is>
          <t/>
        </is>
      </c>
      <c r="BO198" t="inlineStr">
        <is>
          <t>tās dalībvalsts &lt;a href="https://iate.europa.eu/entry/result/3592459/lv" target="_blank"&gt;digitālo pakalpojumu koordinators&lt;/a&gt;, kurā tiek sniegts starpniecības pakalpojums</t>
        </is>
      </c>
      <c r="BP198" s="2" t="inlineStr">
        <is>
          <t>Koordinatur tas-Servizzi Diġitali tad-destinazzjoni</t>
        </is>
      </c>
      <c r="BQ198" s="2" t="inlineStr">
        <is>
          <t>3</t>
        </is>
      </c>
      <c r="BR198" s="2" t="inlineStr">
        <is>
          <t/>
        </is>
      </c>
      <c r="BS198" t="inlineStr">
        <is>
          <t>&lt;a href="http://iate.europa.eu/entry/result/3592459/mt" target="_blank"&gt;Koordinatur tas-Servizzi Diġitali&lt;/a&gt; ta' Stat Membru fejn jiġi provdut id-servizz intermedjarju</t>
        </is>
      </c>
      <c r="BT198" s="2" t="inlineStr">
        <is>
          <t>coördinator voor digitale diensten van bestemming</t>
        </is>
      </c>
      <c r="BU198" s="2" t="inlineStr">
        <is>
          <t>3</t>
        </is>
      </c>
      <c r="BV198" s="2" t="inlineStr">
        <is>
          <t/>
        </is>
      </c>
      <c r="BW198" t="inlineStr">
        <is>
          <t>&lt;a href="https://iate.europa.eu/entry/result/3592459/nl" target="_blank"&gt;coördinator voor digitale diensten&lt;/a&gt; van een lidstaat waar de tussenhandelsdienst wordt verleend</t>
        </is>
      </c>
      <c r="BX198" s="2" t="inlineStr">
        <is>
          <t>koordynator ds. usług cyfrowych miejsca przeznaczenia</t>
        </is>
      </c>
      <c r="BY198" s="2" t="inlineStr">
        <is>
          <t>3</t>
        </is>
      </c>
      <c r="BZ198" s="2" t="inlineStr">
        <is>
          <t/>
        </is>
      </c>
      <c r="CA198" t="inlineStr">
        <is>
          <t>koordynator ds. usług cyfrowych państwa członkowskiego, w którym świadczona jest &lt;a href="https://iate.europa.eu/entry/result/3621592/pl" target="_blank"&gt;usługa pośrednia&lt;/a&gt;</t>
        </is>
      </c>
      <c r="CB198" s="2" t="inlineStr">
        <is>
          <t>coordenador dos serviços digitais de destino</t>
        </is>
      </c>
      <c r="CC198" s="2" t="inlineStr">
        <is>
          <t>3</t>
        </is>
      </c>
      <c r="CD198" s="2" t="inlineStr">
        <is>
          <t/>
        </is>
      </c>
      <c r="CE198" t="inlineStr">
        <is>
          <t>Coordenador dos serviços digitais de um Estado-Membro em que o serviço intermediário é prestado.</t>
        </is>
      </c>
      <c r="CF198" s="2" t="inlineStr">
        <is>
          <t>coordonator al serviciilor digitale din țara de destinație</t>
        </is>
      </c>
      <c r="CG198" s="2" t="inlineStr">
        <is>
          <t>3</t>
        </is>
      </c>
      <c r="CH198" s="2" t="inlineStr">
        <is>
          <t/>
        </is>
      </c>
      <c r="CI198" t="inlineStr">
        <is>
          <t>&lt;a href="https://iate.europa.eu/entry/result/3592459/ro" target="_blank"&gt;coordonator al serviciilor digitale&lt;/a&gt; dintr-un stat membru în care este furnizat serviciul intermediar</t>
        </is>
      </c>
      <c r="CJ198" s="2" t="inlineStr">
        <is>
          <t>koordinátor digitálnych služieb v mieste určenia</t>
        </is>
      </c>
      <c r="CK198" s="2" t="inlineStr">
        <is>
          <t>3</t>
        </is>
      </c>
      <c r="CL198" s="2" t="inlineStr">
        <is>
          <t/>
        </is>
      </c>
      <c r="CM198" t="inlineStr">
        <is>
          <t>koordinátor digitálnych služieb členského štátu, v ktorom sa sprostredkovateľská služba poskytuje</t>
        </is>
      </c>
      <c r="CN198" s="2" t="inlineStr">
        <is>
          <t>koordinator digitalnih storitev v namembni državi</t>
        </is>
      </c>
      <c r="CO198" s="2" t="inlineStr">
        <is>
          <t>2</t>
        </is>
      </c>
      <c r="CP198" s="2" t="inlineStr">
        <is>
          <t/>
        </is>
      </c>
      <c r="CQ198" t="inlineStr">
        <is>
          <t>koordinatorja digitalnih storitev države članice, v kateri se posredniška storitev zagotavlja</t>
        </is>
      </c>
      <c r="CR198" s="2" t="inlineStr">
        <is>
          <t>samordnare för digitala tjänster i destinationslandet</t>
        </is>
      </c>
      <c r="CS198" s="2" t="inlineStr">
        <is>
          <t>3</t>
        </is>
      </c>
      <c r="CT198" s="2" t="inlineStr">
        <is>
          <t/>
        </is>
      </c>
      <c r="CU198" t="inlineStr">
        <is>
          <t>Samordnaren för digitala tjänster i en medlemsstat där förmedlingstjänsten tillhandahålls.</t>
        </is>
      </c>
    </row>
    <row r="199">
      <c r="A199" s="1" t="str">
        <f>HYPERLINK("https://iate.europa.eu/entry/result/3593709/all", "3593709")</f>
        <v>3593709</v>
      </c>
      <c r="B199" t="inlineStr">
        <is>
          <t>EDUCATION AND COMMUNICATIONS</t>
        </is>
      </c>
      <c r="C199" t="inlineStr">
        <is>
          <t>EDUCATION AND COMMUNICATIONS|information technology and data processing</t>
        </is>
      </c>
      <c r="D199" s="2" t="inlineStr">
        <is>
          <t>координатор на цифровите услуги по място на установяване</t>
        </is>
      </c>
      <c r="E199" s="2" t="inlineStr">
        <is>
          <t>3</t>
        </is>
      </c>
      <c r="F199" s="2" t="inlineStr">
        <is>
          <t/>
        </is>
      </c>
      <c r="G199" t="inlineStr">
        <is>
          <t>координатор на цифровите услуги на държавата членка, в която е установен доставчикът на посредническа услуга или в която пребивава или е установен неговият законен представител</t>
        </is>
      </c>
      <c r="H199" s="2" t="inlineStr">
        <is>
          <t>koordinátor digitálních služeb v zemi usazení</t>
        </is>
      </c>
      <c r="I199" s="2" t="inlineStr">
        <is>
          <t>3</t>
        </is>
      </c>
      <c r="J199" s="2" t="inlineStr">
        <is>
          <t/>
        </is>
      </c>
      <c r="K199" t="inlineStr">
        <is>
          <t>&lt;a href="https://iate.europa.eu/entry/result/3592459/cs" target="_blank"&gt;koordinátor digitálních služeb&lt;/a&gt; v členském
státě, ve kterém je usazen poskytovatel zprostředkovatelské služby nebo ve
kterém má bydliště nebo je usazen jeho právní zástupce</t>
        </is>
      </c>
      <c r="L199" s="2" t="inlineStr">
        <is>
          <t>koordinator for digitale tjenester i etableringslandet</t>
        </is>
      </c>
      <c r="M199" s="2" t="inlineStr">
        <is>
          <t>3</t>
        </is>
      </c>
      <c r="N199" s="2" t="inlineStr">
        <is>
          <t/>
        </is>
      </c>
      <c r="O199" t="inlineStr">
        <is>
          <t>&lt;a href="https://iate.europa.eu/entry/result/3592459/da" target="_blank"&gt;koordinator for digitale tjenester&lt;/a&gt; i den medlemsstat, hvor udbyderen af
en formidlingstjeneste er etableret, eller hvor dennes retlige repræsentant er
bosiddende eller etableret</t>
        </is>
      </c>
      <c r="P199" s="2" t="inlineStr">
        <is>
          <t>Koordinator für digitale Dienste am Niederlassungsort</t>
        </is>
      </c>
      <c r="Q199" s="2" t="inlineStr">
        <is>
          <t>3</t>
        </is>
      </c>
      <c r="R199" s="2" t="inlineStr">
        <is>
          <t/>
        </is>
      </c>
      <c r="S199" t="inlineStr">
        <is>
          <t>Koordinator für
digitale Dienste des Mitgliedstaats, in dem der Anbieter eines
Vermittlungsdienstes niedergelassen ist oder in dem sein Rechtsvertreter
ansässig oder niedergelassen ist</t>
        </is>
      </c>
      <c r="T199" s="2" t="inlineStr">
        <is>
          <t>συντονιστής ψηφιακών υπηρεσιών της χώρας εγκατάστασης</t>
        </is>
      </c>
      <c r="U199" s="2" t="inlineStr">
        <is>
          <t>3</t>
        </is>
      </c>
      <c r="V199" s="2" t="inlineStr">
        <is>
          <t/>
        </is>
      </c>
      <c r="W199" t="inlineStr">
        <is>
          <t>&lt;a href="https://iate.europa.eu/entry/result/3592459/el" target="_blank"&gt;συντονιστής ψηφιακών υπηρεσιών&lt;/a&gt; του κράτους μέλους στο οποίο είναι εγκατεστημένος ο πάροχος ενδιάμεσης υπηρεσίας ή διαμένει ή είναι εγκατεστημένος ο νόμιμος εκπρόσωπός του</t>
        </is>
      </c>
      <c r="X199" s="2" t="inlineStr">
        <is>
          <t>Digital Services Coordinator of establishment</t>
        </is>
      </c>
      <c r="Y199" s="2" t="inlineStr">
        <is>
          <t>3</t>
        </is>
      </c>
      <c r="Z199" s="2" t="inlineStr">
        <is>
          <t/>
        </is>
      </c>
      <c r="AA199" t="inlineStr">
        <is>
          <t>&lt;a href="https://iate.europa.eu/entry/result/3592459/en" target="_blank"&gt;Digital Services Coordinator&lt;/a&gt; of the Member State where the provider of an intermediary service is established or its legal representative resides or is established</t>
        </is>
      </c>
      <c r="AB199" s="2" t="inlineStr">
        <is>
          <t>coordinador de servicios digitales de establecimiento</t>
        </is>
      </c>
      <c r="AC199" s="2" t="inlineStr">
        <is>
          <t>3</t>
        </is>
      </c>
      <c r="AD199" s="2" t="inlineStr">
        <is>
          <t/>
        </is>
      </c>
      <c r="AE199" t="inlineStr">
        <is>
          <t>&lt;a href="https://iate.europa.eu/entry/result/3592459/es" target="_blank"&gt;Coordinador de servicios digitales&lt;/a&gt; del Estado miembro en el que está establecido el prestador de un &lt;a href="https://iate.europa.eu/entry/result/3621592/es" target="_blank"&gt;servicio intermediario&lt;/a&gt; o en el que reside o está establecido su representante legal.</t>
        </is>
      </c>
      <c r="AF199" s="2" t="inlineStr">
        <is>
          <t>tegevuskohajärgne digiteenuste koordinaator</t>
        </is>
      </c>
      <c r="AG199" s="2" t="inlineStr">
        <is>
          <t>2</t>
        </is>
      </c>
      <c r="AH199" s="2" t="inlineStr">
        <is>
          <t>proposed</t>
        </is>
      </c>
      <c r="AI199" t="inlineStr">
        <is>
          <t>selle liikmesriigi &lt;i&gt;&lt;a href="https://iate.europa.eu/entry/result/3592459/et" target="_blank"&gt;digiteenuste koordinaator&lt;/a&gt;&lt;/i&gt;, kus on vahendusteenuse osutaja tegevuskoht või tema seadusliku esindaja
elu- või tegevuskoht</t>
        </is>
      </c>
      <c r="AJ199" s="2" t="inlineStr">
        <is>
          <t>sijoittautumispaikan digitaalisten palvelujen koordinaattori</t>
        </is>
      </c>
      <c r="AK199" s="2" t="inlineStr">
        <is>
          <t>3</t>
        </is>
      </c>
      <c r="AL199" s="2" t="inlineStr">
        <is>
          <t/>
        </is>
      </c>
      <c r="AM199" t="inlineStr">
        <is>
          <t/>
        </is>
      </c>
      <c r="AN199" s="2" t="inlineStr">
        <is>
          <t>coordinateur de l'État membre d'établissement pour les services numériques</t>
        </is>
      </c>
      <c r="AO199" s="2" t="inlineStr">
        <is>
          <t>3</t>
        </is>
      </c>
      <c r="AP199" s="2" t="inlineStr">
        <is>
          <t/>
        </is>
      </c>
      <c r="AQ199" t="inlineStr">
        <is>
          <t>&lt;a href="https://iate.europa.eu/entry/result/3592459/fr" target="_blank"&gt;coordinateur pour les services numériques&lt;/a&gt; de l'État membre dans lequel le fournisseur d'un service intermédiaire est établi, ou dans lequel son représentant légal réside ou est établi</t>
        </is>
      </c>
      <c r="AR199" t="inlineStr">
        <is>
          <t/>
        </is>
      </c>
      <c r="AS199" t="inlineStr">
        <is>
          <t/>
        </is>
      </c>
      <c r="AT199" t="inlineStr">
        <is>
          <t/>
        </is>
      </c>
      <c r="AU199" t="inlineStr">
        <is>
          <t/>
        </is>
      </c>
      <c r="AV199" s="2" t="inlineStr">
        <is>
          <t>koordinator za digitalne usluge u državi poslovnog nastana</t>
        </is>
      </c>
      <c r="AW199" s="2" t="inlineStr">
        <is>
          <t>2</t>
        </is>
      </c>
      <c r="AX199" s="2" t="inlineStr">
        <is>
          <t>proposed</t>
        </is>
      </c>
      <c r="AY199" t="inlineStr">
        <is>
          <t/>
        </is>
      </c>
      <c r="AZ199" t="inlineStr">
        <is>
          <t/>
        </is>
      </c>
      <c r="BA199" t="inlineStr">
        <is>
          <t/>
        </is>
      </c>
      <c r="BB199" t="inlineStr">
        <is>
          <t/>
        </is>
      </c>
      <c r="BC199" t="inlineStr">
        <is>
          <t/>
        </is>
      </c>
      <c r="BD199" s="2" t="inlineStr">
        <is>
          <t>coordinatore dei servizi digitali del luogo di stabilimento</t>
        </is>
      </c>
      <c r="BE199" s="2" t="inlineStr">
        <is>
          <t>3</t>
        </is>
      </c>
      <c r="BF199" s="2" t="inlineStr">
        <is>
          <t/>
        </is>
      </c>
      <c r="BG199" t="inlineStr">
        <is>
          <t>il coordinatore dei servizi digitali dello Stato membro in cui è stabilito il prestatore di un servizio intermediario o in cui risiede o è stabilito il suo rappresentante legale</t>
        </is>
      </c>
      <c r="BH199" s="2" t="inlineStr">
        <is>
          <t>įsisteigimo valstybės narės skaitmeninių paslaugų koordinatorius</t>
        </is>
      </c>
      <c r="BI199" s="2" t="inlineStr">
        <is>
          <t>3</t>
        </is>
      </c>
      <c r="BJ199" s="2" t="inlineStr">
        <is>
          <t/>
        </is>
      </c>
      <c r="BK199" t="inlineStr">
        <is>
          <t>valstybės narės, kurioje yra įsisteigęs tarpininkavimo paslaugos teikėjas arba gyvena ar yra įsisteigęs jo teisinis atstovas, skaitmeninių paslaugų koordinatorius</t>
        </is>
      </c>
      <c r="BL199" s="2" t="inlineStr">
        <is>
          <t>iedibinājuma vietas digitālo pakalpojumu koordinators</t>
        </is>
      </c>
      <c r="BM199" s="2" t="inlineStr">
        <is>
          <t>2</t>
        </is>
      </c>
      <c r="BN199" s="2" t="inlineStr">
        <is>
          <t/>
        </is>
      </c>
      <c r="BO199" t="inlineStr">
        <is>
          <t>tās dalībvalsts &lt;a href="https://iate.europa.eu/entry/result/3592459/lv" target="_blank"&gt;digitālo pakalpojumu koordinators&lt;/a&gt;, kurā starpniecības pakalpojumu sniedzējs ir reģistrēts vai kurā
dzīvo vai ir reģistrēts tā juridiskais pārstāvis</t>
        </is>
      </c>
      <c r="BP199" s="2" t="inlineStr">
        <is>
          <t>Koordinatur tas-Servizzi Diġitali tal-istabbiliment</t>
        </is>
      </c>
      <c r="BQ199" s="2" t="inlineStr">
        <is>
          <t>3</t>
        </is>
      </c>
      <c r="BR199" s="2" t="inlineStr">
        <is>
          <t/>
        </is>
      </c>
      <c r="BS199" t="inlineStr">
        <is>
          <t>&lt;a href="http://iate.europa.eu/entry/result/3592459/mt" target="_blank"&gt;Koordinatur tas-Servizzi Diġitali&lt;/a&gt;tal-Istat Membru fejn ikun stabbilit il-fornitur ta' servizzi diġitali ta' servizz intermedjarju jew fejn ikun jirresjedi jew ikun stabbilit ir-rappreżentant legali tiegħu</t>
        </is>
      </c>
      <c r="BT199" s="2" t="inlineStr">
        <is>
          <t>coördinator voor digitale diensten van de plaats van vestiging</t>
        </is>
      </c>
      <c r="BU199" s="2" t="inlineStr">
        <is>
          <t>3</t>
        </is>
      </c>
      <c r="BV199" s="2" t="inlineStr">
        <is>
          <t/>
        </is>
      </c>
      <c r="BW199" t="inlineStr">
        <is>
          <t>&lt;a href="https://iate.europa.eu/entry/result/3592459/nl" target="_blank"&gt;coördinator voor digitale diensten&lt;/a&gt;van de lidstaat waar de aanbieder van een tussenhandelsdienst is gevestigd, of waar zijn wettelijke vertegenwoordiger verblijft of gevestigd is</t>
        </is>
      </c>
      <c r="BX199" s="2" t="inlineStr">
        <is>
          <t>koordynator ds. usług cyfrowych miejsca siedziby</t>
        </is>
      </c>
      <c r="BY199" s="2" t="inlineStr">
        <is>
          <t>3</t>
        </is>
      </c>
      <c r="BZ199" s="2" t="inlineStr">
        <is>
          <t/>
        </is>
      </c>
      <c r="CA199" t="inlineStr">
        <is>
          <t>koordynator ds. usług cyfrowych państwa członkowskiego, w którym dostawca &lt;a href="https://iate.europa.eu/entry/result/3621592/pl" target="_blank"&gt;usługi pośredniej&lt;/a&gt; ma siedzibę lub w którym rezyduje lub ma siedzibę jego przedstawiciel prawny</t>
        </is>
      </c>
      <c r="CB199" s="2" t="inlineStr">
        <is>
          <t>coordenador dos serviços digitais de estabelecimento</t>
        </is>
      </c>
      <c r="CC199" s="2" t="inlineStr">
        <is>
          <t>3</t>
        </is>
      </c>
      <c r="CD199" s="2" t="inlineStr">
        <is>
          <t/>
        </is>
      </c>
      <c r="CE199" t="inlineStr">
        <is>
          <t>Coordenador dos serviços digitais do Estado-Membro em que o prestador de
 um serviço intermediário está estabelecido ou em que o seu 
representante legal reside ou está estabelecido.</t>
        </is>
      </c>
      <c r="CF199" s="2" t="inlineStr">
        <is>
          <t>coordonator al serviciilor digitale din țara de stabilire</t>
        </is>
      </c>
      <c r="CG199" s="2" t="inlineStr">
        <is>
          <t>3</t>
        </is>
      </c>
      <c r="CH199" s="2" t="inlineStr">
        <is>
          <t/>
        </is>
      </c>
      <c r="CI199" t="inlineStr">
        <is>
          <t>&lt;a href="https://iate.europa.eu/entry/result/3592459/ro" target="_blank"&gt;coordonator al serviciilor digitale&lt;/a&gt; din statul membru în care este stabilit furnizorul unui serviciu intermediar ori în care își are reședința sau este stabilit reprezentantul legal al acestui furnizor</t>
        </is>
      </c>
      <c r="CJ199" s="2" t="inlineStr">
        <is>
          <t>koordinátor digitálnych služieb v mieste usadenia</t>
        </is>
      </c>
      <c r="CK199" s="2" t="inlineStr">
        <is>
          <t>3</t>
        </is>
      </c>
      <c r="CL199" s="2" t="inlineStr">
        <is>
          <t/>
        </is>
      </c>
      <c r="CM199" t="inlineStr">
        <is>
          <t>koordinátor digitálnych služieb členského štátu, v ktorom je usadený poskytovateľ sprostredkovateľskej služby alebo v ktorom má pobyt alebo je usadený jeho právny zástupca</t>
        </is>
      </c>
      <c r="CN199" s="2" t="inlineStr">
        <is>
          <t>koordinator digitalnih storitev v državi sedeža</t>
        </is>
      </c>
      <c r="CO199" s="2" t="inlineStr">
        <is>
          <t>2</t>
        </is>
      </c>
      <c r="CP199" s="2" t="inlineStr">
        <is>
          <t/>
        </is>
      </c>
      <c r="CQ199" t="inlineStr">
        <is>
          <t>koordinatorja digitalnih storitev države članice, v kateri ima ponudnik posredniških storitev sedež ali v kateri ima sedež oziroma prebivališče njegov pravni zastopnik</t>
        </is>
      </c>
      <c r="CR199" s="2" t="inlineStr">
        <is>
          <t>samordnare för digitala tjänster i etableringslandet</t>
        </is>
      </c>
      <c r="CS199" s="2" t="inlineStr">
        <is>
          <t>3</t>
        </is>
      </c>
      <c r="CT199" s="2" t="inlineStr">
        <is>
          <t/>
        </is>
      </c>
      <c r="CU199" t="inlineStr">
        <is>
          <t>Samordnaren för digitala tjänster i den medlemsstat där leverantören av en förmedlingstjänst är etablerad eller där leverantörens rättsliga företrädare har sin hemvist eller är etablerad.</t>
        </is>
      </c>
    </row>
    <row r="200">
      <c r="A200" s="1" t="str">
        <f>HYPERLINK("https://iate.europa.eu/entry/result/933331/all", "933331")</f>
        <v>933331</v>
      </c>
      <c r="B200" t="inlineStr">
        <is>
          <t>LAW</t>
        </is>
      </c>
      <c r="C200" t="inlineStr">
        <is>
          <t>LAW</t>
        </is>
      </c>
      <c r="D200" s="2" t="inlineStr">
        <is>
          <t>орган за извънсъдебно решаване на спорове|
структура за алтернативно решаване на спорове|
комисия за алтернативно разрешаване на спорове|
орган за извънсъдебно уреждане на спорове|
извънсъдебен орган за мирно разрешаване на потребителски спорове</t>
        </is>
      </c>
      <c r="E200" s="2" t="inlineStr">
        <is>
          <t>3|
3|
3|
3|
2</t>
        </is>
      </c>
      <c r="F200" s="2" t="inlineStr">
        <is>
          <t xml:space="preserve">|
|
|
|
</t>
        </is>
      </c>
      <c r="G200" t="inlineStr">
        <is>
          <t>неутрален, извънсъдебен орган, като например помирителна, посредническа, арбитражна структура, омбудсман или комисия за жалби, който изпълнява ролята на независима трета страна при извънсъдебното уреждане на спорове между потребители и доставчици</t>
        </is>
      </c>
      <c r="H200" s="2" t="inlineStr">
        <is>
          <t>orgán pro řešení sporů|
orgán pro mimosoudní řešení sporů|
subjekt mimosoudního řešení sporů|
subjekt alternativního řešení sporů|
mimosoudní orgán</t>
        </is>
      </c>
      <c r="I200" s="2" t="inlineStr">
        <is>
          <t>3|
3|
3|
3|
3</t>
        </is>
      </c>
      <c r="J200" s="2" t="inlineStr">
        <is>
          <t xml:space="preserve">|
|
|
|
</t>
        </is>
      </c>
      <c r="K200" t="inlineStr">
        <is>
          <t>nestranný mimosoudní subjekt (např. mediátor,
 rozhodce, ombudsman, smírčí rozhodce nebo komise pro řešení stížností), jehož úkolem je pomoci při hledání společného řešení sporu,
 případně řešení navrhnout, nebo v některých případech dokonce o řešení
 rozhodnout</t>
        </is>
      </c>
      <c r="L200" s="2" t="inlineStr">
        <is>
          <t>organ for udenretslig bilæggelse|
organ med ansvar for udenretslig bilæggelse af tvister|
organ for udenretslig bilæggelse af tvister</t>
        </is>
      </c>
      <c r="M200" s="2" t="inlineStr">
        <is>
          <t>4|
3|
3</t>
        </is>
      </c>
      <c r="N200" s="2" t="inlineStr">
        <is>
          <t xml:space="preserve">|
|
</t>
        </is>
      </c>
      <c r="O200" t="inlineStr">
        <is>
          <t>neutralt udenretsligt organ såsom en forligsmand, mægler, voldgiftsmand, ombudsmand eller et klagenævn, der agerer som uafhængig tredjepart i en tvist med henblik på at finde en løsning på tvisten uden en retssag</t>
        </is>
      </c>
      <c r="P200" s="2" t="inlineStr">
        <is>
          <t>außergerichtliche Streitbeilegungsstelle</t>
        </is>
      </c>
      <c r="Q200" s="2" t="inlineStr">
        <is>
          <t>3</t>
        </is>
      </c>
      <c r="R200" s="2" t="inlineStr">
        <is>
          <t/>
        </is>
      </c>
      <c r="S200" t="inlineStr">
        <is>
          <t>neutrale
außergerichtliche Stelle wie Schlichter, Vermittler, Schiedsgerichte, dem
Bürgerbeauftragten und Beschwerdekammern, die bei einer Streitigkeit vermitteln,
um eine Lösung vorzuschlagen oder sogar aufzuerlegen</t>
        </is>
      </c>
      <c r="T200" s="2" t="inlineStr">
        <is>
          <t>όργανο εξωδικαστικής επίλυσης διαφορών|
εξωδικαστικό όργανο επίλυσης διαφορών|
εξωδικαστικό όργανο|
εξώδικο όργανο</t>
        </is>
      </c>
      <c r="U200" s="2" t="inlineStr">
        <is>
          <t>3|
4|
3|
3</t>
        </is>
      </c>
      <c r="V200" s="2" t="inlineStr">
        <is>
          <t xml:space="preserve">|
|
|
</t>
        </is>
      </c>
      <c r="W200" t="inlineStr">
        <is>
          <t>ουδέτερος εξωδικαστικός φορέας όπως συμφιλιωτής, διαμεσολαβητής, διαιτητής ή συμβούλιο καταγγελιών καταναλωτών που διαδραματίζει τον ρόλο ανεξάρτητου τρίτου μέρους στην εξωδικαστική επίλυση διαφορών</t>
        </is>
      </c>
      <c r="X200" s="2" t="inlineStr">
        <is>
          <t>out-of-court body|
dispute settlement body|
alternative dispute resolution entity|
out-of-court dispute settlement body|
out-of-court complaint body|
extrajudicial body</t>
        </is>
      </c>
      <c r="Y200" s="2" t="inlineStr">
        <is>
          <t>3|
3|
3|
3|
3|
2</t>
        </is>
      </c>
      <c r="Z200" s="2" t="inlineStr">
        <is>
          <t xml:space="preserve">|
|
|
|
|
</t>
        </is>
      </c>
      <c r="AA200" t="inlineStr">
        <is>
          <t>neutral out-of-court body such as a conciliator, mediator, arbitrators, the ombudsman or a complaints board which fulfils the role of an independent third party in the out-of-court settlement of disputes</t>
        </is>
      </c>
      <c r="AB200" s="2" t="inlineStr">
        <is>
          <t>organismo de resolución extrajudicial de litigios|
organismo extrajudicial|
entidad de resolución alternativa de litigios</t>
        </is>
      </c>
      <c r="AC200" s="2" t="inlineStr">
        <is>
          <t>3|
3|
3</t>
        </is>
      </c>
      <c r="AD200" s="2" t="inlineStr">
        <is>
          <t xml:space="preserve">|
|
</t>
        </is>
      </c>
      <c r="AE200" t="inlineStr">
        <is>
          <t>Organismo extrajudicial neutral (como un conciliador, un mediador, un árbitro, un defensor del consumidor, una oficina de reclamaciones, etc.) que se encarga, en los procedimientos de resolución alternativa de litigios, de encontrar una solución para las partes en el litigio, de proponérsela o incluso de imponérsela.</t>
        </is>
      </c>
      <c r="AF200" s="2" t="inlineStr">
        <is>
          <t>vaidluste lahendamise organ|
vaidluste kohtuvälise lahendamise üksus|
vaidluste kohtuvälise lahendamise organ|
vaidluste lahendamise üksus</t>
        </is>
      </c>
      <c r="AG200" s="2" t="inlineStr">
        <is>
          <t>3|
3|
3|
3</t>
        </is>
      </c>
      <c r="AH200" s="2" t="inlineStr">
        <is>
          <t xml:space="preserve">|
|
|
</t>
        </is>
      </c>
      <c r="AI200" t="inlineStr">
        <is>
          <t>kohtuvälise lahendamise teenuseid pakkuvad sõltumatud kohtuvälised üksused, näiteks lepitajad, vahendajad, vahekohtunikud, ombudsmanid ja tarbijakaitseametid</t>
        </is>
      </c>
      <c r="AJ200" s="2" t="inlineStr">
        <is>
          <t>tuomioistuinten ulkopuolinen elin|
tuomioistuimen ulkopuolinen riidanratkaisuelin</t>
        </is>
      </c>
      <c r="AK200" s="2" t="inlineStr">
        <is>
          <t>3|
3</t>
        </is>
      </c>
      <c r="AL200" s="2" t="inlineStr">
        <is>
          <t xml:space="preserve">|
</t>
        </is>
      </c>
      <c r="AM200" t="inlineStr">
        <is>
          <t>Tuomioistuinten ulkopuoliset riippumattomat elimet, kuten sovittelijat, välittäjät, välimiehet, kuluttaja-asiamiehet ja kuluttajalautakunnat, jotka hoitavat vaihtoehtoisia riidanratkaisumenettelyjä.</t>
        </is>
      </c>
      <c r="AN200" s="2" t="inlineStr">
        <is>
          <t>organe extrajudiciaire|
organisme de règlement extrajudiciaire des litiges|
organe de règlement extrajudiciaire des litiges|
organe chargé du règlement extrajudiciaire des litiges</t>
        </is>
      </c>
      <c r="AO200" s="2" t="inlineStr">
        <is>
          <t>3|
3|
3|
3</t>
        </is>
      </c>
      <c r="AP200" s="2" t="inlineStr">
        <is>
          <t xml:space="preserve">|
|
|
</t>
        </is>
      </c>
      <c r="AQ200" t="inlineStr">
        <is>
          <t>organisme neutre non judiciaire (conciliateur, médiateur, arbitre, ombudsman, bureau des réclamations, etc.) chargé de trouver, de proposer, voire d'imposer une solution à un litige de manière efficace, équitable, indépendante et transparente dans n'importe quel secteur du marché</t>
        </is>
      </c>
      <c r="AR200" t="inlineStr">
        <is>
          <t/>
        </is>
      </c>
      <c r="AS200" t="inlineStr">
        <is>
          <t/>
        </is>
      </c>
      <c r="AT200" t="inlineStr">
        <is>
          <t/>
        </is>
      </c>
      <c r="AU200" t="inlineStr">
        <is>
          <t/>
        </is>
      </c>
      <c r="AV200" s="2" t="inlineStr">
        <is>
          <t>tijelo za izvansudsko rješavanje sporova|
tijelo za rješavanje sporova</t>
        </is>
      </c>
      <c r="AW200" s="2" t="inlineStr">
        <is>
          <t>3|
3</t>
        </is>
      </c>
      <c r="AX200" s="2" t="inlineStr">
        <is>
          <t xml:space="preserve">|
</t>
        </is>
      </c>
      <c r="AY200" t="inlineStr">
        <is>
          <t/>
        </is>
      </c>
      <c r="AZ200" s="2" t="inlineStr">
        <is>
          <t>peren kívüli vitarendezési testület|
vitarendezési testület</t>
        </is>
      </c>
      <c r="BA200" s="2" t="inlineStr">
        <is>
          <t>3|
3</t>
        </is>
      </c>
      <c r="BB200" s="2" t="inlineStr">
        <is>
          <t xml:space="preserve">|
</t>
        </is>
      </c>
      <c r="BC200" t="inlineStr">
        <is>
          <t>olyan pártatlan, bíróságon kívüli
testület (pl. békéltetők, közvetítők, választottbírák, ombudsmanok,
panaszbizottságok), amely független harmadik félként közvetít a panaszos és a
kereskedő/szolgáltató között abból a célból, hogy a felek bírósági eljárás
nélkül kompromisszumos megoldást találjanak vitájukra</t>
        </is>
      </c>
      <c r="BD200" s="2" t="inlineStr">
        <is>
          <t>organo responsabile per la risoluzione extragiudiziale delle controversie|
organismo per la risoluzione extragiudiziale delle controversie|
organo extragiudiziale|
organismo di risoluzione delle controversie</t>
        </is>
      </c>
      <c r="BE200" s="2" t="inlineStr">
        <is>
          <t>3|
3|
3|
3</t>
        </is>
      </c>
      <c r="BF200" s="2" t="inlineStr">
        <is>
          <t xml:space="preserve">|
|
|
</t>
        </is>
      </c>
      <c r="BG200" t="inlineStr">
        <is>
          <t>organismo extragiudiziale neutro, quale conciliatore, mediatore, arbitro, difensore civico o ufficio reclami, che può far incontrare le due parti per trovare una soluzione, oppure proporre, o persino imporre, una soluzione</t>
        </is>
      </c>
      <c r="BH200" s="2" t="inlineStr">
        <is>
          <t>neteisminio ginčų sprendimo įstaiga|
neteisminė institucija</t>
        </is>
      </c>
      <c r="BI200" s="2" t="inlineStr">
        <is>
          <t>3|
3</t>
        </is>
      </c>
      <c r="BJ200" s="2" t="inlineStr">
        <is>
          <t xml:space="preserve">|
</t>
        </is>
      </c>
      <c r="BK200" t="inlineStr">
        <is>
          <t>neutrali neteisminė įstaiga, pavyzdžiui, taikintojas, tarpininkas, arbitras, ombudsmenas ar skundų tarnyba, sudaranti galimybę išspręsti ginčą nesikreipiant į teismą</t>
        </is>
      </c>
      <c r="BL200" s="2" t="inlineStr">
        <is>
          <t>strīdu alternatīvas izšķiršanas iestāde</t>
        </is>
      </c>
      <c r="BM200" s="2" t="inlineStr">
        <is>
          <t>2</t>
        </is>
      </c>
      <c r="BN200" s="2" t="inlineStr">
        <is>
          <t/>
        </is>
      </c>
      <c r="BO200" t="inlineStr">
        <is>
          <t>neitrāla ārpustiesas struktūra, piemēram, samierinātājs, starpnieks, šķīrējtiesneši, ombuds un sūdzību izskatīšanas komisija, kas pilda neatkarīgas trešās personas lomu strīdu izšķiršanā ārpustiesas kārtībā starp patērētājiem un pakalpojumu sniedzējiem</t>
        </is>
      </c>
      <c r="BP200" s="2" t="inlineStr">
        <is>
          <t>korp għal soluzzjoni barra mill-qorti għat-tilwim|
korp ekstraġudizzjarju</t>
        </is>
      </c>
      <c r="BQ200" s="2" t="inlineStr">
        <is>
          <t>3|
3</t>
        </is>
      </c>
      <c r="BR200" s="2" t="inlineStr">
        <is>
          <t xml:space="preserve">|
</t>
        </is>
      </c>
      <c r="BS200" t="inlineStr">
        <is>
          <t>korp newtrali u indipendenti extraġudizzjarju bħal konċiljatur, medjatur, arbitrarju, l-ombudsman jew bord tal-ilmenti u jista' jlaqqa' l-partijiet flimkien biex tinstab soluzzjoni għal tilwima, jipproponi soluzzjoni għaliha jew saħansitra jimponi waħda</t>
        </is>
      </c>
      <c r="BT200" s="2" t="inlineStr">
        <is>
          <t>orgaan voor buitengerechtelijke geschillenbeslechting|
orgaan dat verantwoordelijk is voor de buitengerechtelijke beslechting van geschillen|
geschilbeslechtingsorgaan|
geschillenbeslechtingsorgaan|
buitengerechtelijk geschillenbeslechtingsorgaan</t>
        </is>
      </c>
      <c r="BU200" s="2" t="inlineStr">
        <is>
          <t>3|
3|
3|
3|
2</t>
        </is>
      </c>
      <c r="BV200" s="2" t="inlineStr">
        <is>
          <t xml:space="preserve">|
|
|
|
</t>
        </is>
      </c>
      <c r="BW200" t="inlineStr">
        <is>
          <t>orgaan dat instaat voor het beslechten van geschillen zonder dat daarbij een gerechtelijke procedure wordt aangespannen</t>
        </is>
      </c>
      <c r="BX200" s="2" t="inlineStr">
        <is>
          <t>organ rozstrzygający spory|
organ pozasądowy</t>
        </is>
      </c>
      <c r="BY200" s="2" t="inlineStr">
        <is>
          <t>3|
3</t>
        </is>
      </c>
      <c r="BZ200" s="2" t="inlineStr">
        <is>
          <t xml:space="preserve">|
</t>
        </is>
      </c>
      <c r="CA200" t="inlineStr">
        <is>
          <t>bezstronny organ niebędący sądem rozstrzygający spory konsumenckie dotyczące większości rodzajów produktów lub usług (organy te nie rozpatrują skarg dotyczących opieki zdrowotnej ani szkolnictwa wyższego)</t>
        </is>
      </c>
      <c r="CB200" s="2" t="inlineStr">
        <is>
          <t>órgão de resolução de litígios|
órgão extrajudicial|
instância extrajudicial|
organismo de resolução extrajudicial de litígios</t>
        </is>
      </c>
      <c r="CC200" s="2" t="inlineStr">
        <is>
          <t>3|
3|
3|
3</t>
        </is>
      </c>
      <c r="CD200" s="2" t="inlineStr">
        <is>
          <t xml:space="preserve">|
|
|
</t>
        </is>
      </c>
      <c r="CE200" t="inlineStr">
        <is>
          <t>Organismo neutro extrajudicial (conciliador,
mediador, árbitro, provedor de Justiça e comissão de resolução de litígios) que
desempenha o papel de terceira parte independente na resolução extrajudicial de
litígios entre consumidores e comerciantes de qualquer setor do mercado</t>
        </is>
      </c>
      <c r="CF200" s="2" t="inlineStr">
        <is>
          <t>entitate SAL|
entitate de soluţionare alternativă a litigiilor|
organism de soluționare extrajudiciară a litigiilor</t>
        </is>
      </c>
      <c r="CG200" s="2" t="inlineStr">
        <is>
          <t>3|
3|
3</t>
        </is>
      </c>
      <c r="CH200" s="2" t="inlineStr">
        <is>
          <t xml:space="preserve">|
|
</t>
        </is>
      </c>
      <c r="CI200" t="inlineStr">
        <is>
          <t>entitate neutră, extrajudiciară, de exemplu un conciliator, un mediator, un arbitru, un ombudsman sau o platformă pentru reclamații, la care se poate apela pentru soluționarea disputelor contractuale în mod eficient, echitabil, independent și transparent</t>
        </is>
      </c>
      <c r="CJ200" s="2" t="inlineStr">
        <is>
          <t>orgán na riešenie sporov|
orgán príslušný na mimosúdne riešenie sporov|
mimosúdny orgán|
orgán mimosúdneho riešenia sporov|
orgán na urovnávanie sporov</t>
        </is>
      </c>
      <c r="CK200" s="2" t="inlineStr">
        <is>
          <t>3|
3|
3|
3|
3</t>
        </is>
      </c>
      <c r="CL200" s="2" t="inlineStr">
        <is>
          <t xml:space="preserve">|
|
|
|
</t>
        </is>
      </c>
      <c r="CM200" t="inlineStr">
        <is>
          <t>neutrálny mimosúdny subjekt (napríklad &lt;a href="https://iate.europa.eu/entry/result/1452844/sk" target="_blank"&gt;zmierovateľ&lt;/a&gt;, &lt;a href="https://iate.europa.eu/entry/result/794268/sk" target="_blank"&gt;mediátor&lt;/a&gt;, &lt;a href="https://iate.europa.eu/entry/result/793916/sk" target="_blank"&gt;rozhodca&lt;/a&gt;, &lt;a href="https://iate.europa.eu/entry/result/840035/sk" target="_blank"&gt;rozhodcovský súd,&lt;/a&gt; ombudsman), ktorého úlohou je pomôcť pri hľadaní riešenia sporu, prípadne riešenie navrhnúť alebo dokonca ho uložiť ako povinnosť</t>
        </is>
      </c>
      <c r="CN200" s="2" t="inlineStr">
        <is>
          <t>zunajsodni organ|
organ za zunajsodno reševanje sporov|
organ za reševanje sporov|
izvensodni organ</t>
        </is>
      </c>
      <c r="CO200" s="2" t="inlineStr">
        <is>
          <t>3|
3|
3|
3</t>
        </is>
      </c>
      <c r="CP200" s="2" t="inlineStr">
        <is>
          <t xml:space="preserve">|
|
|
</t>
        </is>
      </c>
      <c r="CQ200" t="inlineStr">
        <is>
          <t/>
        </is>
      </c>
      <c r="CR200" s="2" t="inlineStr">
        <is>
          <t>instans för utomrättslig reglering av tvister|
organ för tvistlösning utanför domstol</t>
        </is>
      </c>
      <c r="CS200" s="2" t="inlineStr">
        <is>
          <t>3|
3</t>
        </is>
      </c>
      <c r="CT200" s="2" t="inlineStr">
        <is>
          <t xml:space="preserve">|
</t>
        </is>
      </c>
      <c r="CU200" t="inlineStr">
        <is>
          <t/>
        </is>
      </c>
    </row>
    <row r="201">
      <c r="A201" s="1" t="str">
        <f>HYPERLINK("https://iate.europa.eu/entry/result/3621598/all", "3621598")</f>
        <v>3621598</v>
      </c>
      <c r="B201" t="inlineStr">
        <is>
          <t>EDUCATION AND COMMUNICATIONS</t>
        </is>
      </c>
      <c r="C201" t="inlineStr">
        <is>
          <t>EDUCATION AND COMMUNICATIONS|information and information processing</t>
        </is>
      </c>
      <c r="D201" s="2" t="inlineStr">
        <is>
          <t>активен получател</t>
        </is>
      </c>
      <c r="E201" s="2" t="inlineStr">
        <is>
          <t>3</t>
        </is>
      </c>
      <c r="F201" s="2" t="inlineStr">
        <is>
          <t/>
        </is>
      </c>
      <c r="G201" t="inlineStr">
        <is>
          <t/>
        </is>
      </c>
      <c r="H201" s="2" t="inlineStr">
        <is>
          <t>aktivní příjemce</t>
        </is>
      </c>
      <c r="I201" s="2" t="inlineStr">
        <is>
          <t>3</t>
        </is>
      </c>
      <c r="J201" s="2" t="inlineStr">
        <is>
          <t/>
        </is>
      </c>
      <c r="K201" t="inlineStr">
        <is>
          <t>příjemce obsahu
umístěného na online platformách a šířeného prostřednictvím jejich online
rozhraní nebo vyhledávaného pomocí internetových vyhledávačů</t>
        </is>
      </c>
      <c r="L201" s="2" t="inlineStr">
        <is>
          <t>aktiv modtager</t>
        </is>
      </c>
      <c r="M201" s="2" t="inlineStr">
        <is>
          <t>3</t>
        </is>
      </c>
      <c r="N201" s="2" t="inlineStr">
        <is>
          <t/>
        </is>
      </c>
      <c r="O201" t="inlineStr">
        <is>
          <t>modtager af indhold, der hostes på eller formidles via onlineplatforme eller onlinesøgemaskiner</t>
        </is>
      </c>
      <c r="P201" s="2" t="inlineStr">
        <is>
          <t>aktiver Nutzer</t>
        </is>
      </c>
      <c r="Q201" s="2" t="inlineStr">
        <is>
          <t>3</t>
        </is>
      </c>
      <c r="R201" s="2" t="inlineStr">
        <is>
          <t/>
        </is>
      </c>
      <c r="S201" t="inlineStr">
        <is>
          <t>Nutzer von
Inhalt, der von Online-Plattformen oder Internetsuchmaschinen bereitgestellt
wird</t>
        </is>
      </c>
      <c r="T201" s="2" t="inlineStr">
        <is>
          <t>ενεργός αποδέκτης</t>
        </is>
      </c>
      <c r="U201" s="2" t="inlineStr">
        <is>
          <t>3</t>
        </is>
      </c>
      <c r="V201" s="2" t="inlineStr">
        <is>
          <t/>
        </is>
      </c>
      <c r="W201" t="inlineStr">
        <is>
          <t>αποδέκτης περιεχομένου το οποίο φιλοξενούν ή διαδίδουν επιγραμμικές πλατφόρμες ή επιγραμμικές μηχανές αναζήτησης</t>
        </is>
      </c>
      <c r="X201" s="2" t="inlineStr">
        <is>
          <t>active recipient</t>
        </is>
      </c>
      <c r="Y201" s="2" t="inlineStr">
        <is>
          <t>3</t>
        </is>
      </c>
      <c r="Z201" s="2" t="inlineStr">
        <is>
          <t/>
        </is>
      </c>
      <c r="AA201" t="inlineStr">
        <is>
          <t>recipient of content hosted or disseminated by online platforms or online search engines</t>
        </is>
      </c>
      <c r="AB201" s="2" t="inlineStr">
        <is>
          <t>destinatario activo</t>
        </is>
      </c>
      <c r="AC201" s="2" t="inlineStr">
        <is>
          <t>3</t>
        </is>
      </c>
      <c r="AD201" s="2" t="inlineStr">
        <is>
          <t/>
        </is>
      </c>
      <c r="AE201" t="inlineStr">
        <is>
          <t>Persona a la que se destinan los contenidos alojados o difundidos por una plataforma en línea o un motor de búsqueda y que utiliza realmente el servicio de la plataforma o del motor de búsqueda al menos una vez en un periodo de tiempo determinado.</t>
        </is>
      </c>
      <c r="AF201" s="2" t="inlineStr">
        <is>
          <t>aktiivne teenusesaaja</t>
        </is>
      </c>
      <c r="AG201" s="2" t="inlineStr">
        <is>
          <t>3</t>
        </is>
      </c>
      <c r="AH201" s="2" t="inlineStr">
        <is>
          <t/>
        </is>
      </c>
      <c r="AI201" t="inlineStr">
        <is>
          <t>&lt;a href="https://iate.europa.eu/entry/result/156877/et" target="_blank"&gt;&lt;i&gt;digiplatvormi&lt;/i&gt; &lt;/a&gt;või&lt;a href="https://iate.europa.eu/entry/result/903231/et" target="_blank"&gt;&lt;i&gt; internetipõhise otsingumootori&lt;/i&gt;&lt;/a&gt; majutatava või levitatava sisu saaja</t>
        </is>
      </c>
      <c r="AJ201" s="2" t="inlineStr">
        <is>
          <t>aktiivinen vastaanottaja</t>
        </is>
      </c>
      <c r="AK201" s="2" t="inlineStr">
        <is>
          <t>3</t>
        </is>
      </c>
      <c r="AL201" s="2" t="inlineStr">
        <is>
          <t/>
        </is>
      </c>
      <c r="AM201" t="inlineStr">
        <is>
          <t>Verkkoalustojen tai verkossa toimivien hakukoneiden ylläpitämän tai levittämän sisällön vastaanottaja.</t>
        </is>
      </c>
      <c r="AN201" s="2" t="inlineStr">
        <is>
          <t>bénéficiaire actif</t>
        </is>
      </c>
      <c r="AO201" s="2" t="inlineStr">
        <is>
          <t>3</t>
        </is>
      </c>
      <c r="AP201" s="2" t="inlineStr">
        <is>
          <t>proposed</t>
        </is>
      </c>
      <c r="AQ201" t="inlineStr">
        <is>
          <t>bénéficiaire de contenu hébergé ou diffusé par des plateformes en ligne ou des moteurs de recherche en ligne</t>
        </is>
      </c>
      <c r="AR201" s="2" t="inlineStr">
        <is>
          <t>faighteoir gníomhach</t>
        </is>
      </c>
      <c r="AS201" s="2" t="inlineStr">
        <is>
          <t>3</t>
        </is>
      </c>
      <c r="AT201" s="2" t="inlineStr">
        <is>
          <t/>
        </is>
      </c>
      <c r="AU201" t="inlineStr">
        <is>
          <t/>
        </is>
      </c>
      <c r="AV201" s="2" t="inlineStr">
        <is>
          <t>aktivni primatelj</t>
        </is>
      </c>
      <c r="AW201" s="2" t="inlineStr">
        <is>
          <t>3</t>
        </is>
      </c>
      <c r="AX201" s="2" t="inlineStr">
        <is>
          <t/>
        </is>
      </c>
      <c r="AY201" t="inlineStr">
        <is>
          <t/>
        </is>
      </c>
      <c r="AZ201" s="2" t="inlineStr">
        <is>
          <t>aktív igénybe vevő</t>
        </is>
      </c>
      <c r="BA201" s="2" t="inlineStr">
        <is>
          <t>2</t>
        </is>
      </c>
      <c r="BB201" s="2" t="inlineStr">
        <is>
          <t/>
        </is>
      </c>
      <c r="BC201" t="inlineStr">
        <is>
          <t>online platform által tárolt vagy
online keresőprogram által megjelenített, illetve terjesztett tartalom felhasználója</t>
        </is>
      </c>
      <c r="BD201" s="2" t="inlineStr">
        <is>
          <t>destinatario attivo</t>
        </is>
      </c>
      <c r="BE201" s="2" t="inlineStr">
        <is>
          <t>3</t>
        </is>
      </c>
      <c r="BF201" s="2" t="inlineStr">
        <is>
          <t/>
        </is>
      </c>
      <c r="BG201" t="inlineStr">
        <is>
          <t>destinatario dei contenuti presenti o diffusi tramite piattaforme online o motori di ricerca</t>
        </is>
      </c>
      <c r="BH201" s="2" t="inlineStr">
        <is>
          <t>aktyvus paslaugos gavėjas</t>
        </is>
      </c>
      <c r="BI201" s="2" t="inlineStr">
        <is>
          <t>3</t>
        </is>
      </c>
      <c r="BJ201" s="2" t="inlineStr">
        <is>
          <t/>
        </is>
      </c>
      <c r="BK201" t="inlineStr">
        <is>
          <t>turinio, laikomo ar skleidžiamo interneto platformose ar interneto paieškos sistemose, gavėjas</t>
        </is>
      </c>
      <c r="BL201" s="2" t="inlineStr">
        <is>
          <t>aktīvais pakalpojuma saņēmējs</t>
        </is>
      </c>
      <c r="BM201" s="2" t="inlineStr">
        <is>
          <t>2</t>
        </is>
      </c>
      <c r="BN201" s="2" t="inlineStr">
        <is>
          <t/>
        </is>
      </c>
      <c r="BO201" t="inlineStr">
        <is>
          <t>tiešsaistes platformās vai tiešsaistes meklētājprogrammās izvietotā vai izplatītā satura saņēmējs</t>
        </is>
      </c>
      <c r="BP201" s="2" t="inlineStr">
        <is>
          <t>riċevitur attiv</t>
        </is>
      </c>
      <c r="BQ201" s="2" t="inlineStr">
        <is>
          <t>3</t>
        </is>
      </c>
      <c r="BR201" s="2" t="inlineStr">
        <is>
          <t/>
        </is>
      </c>
      <c r="BS201" t="inlineStr">
        <is>
          <t>riċevitur ta' kontenut ospitat jew disseminat minn pjattaformi online jew magni tat-tiftix</t>
        </is>
      </c>
      <c r="BT201" s="2" t="inlineStr">
        <is>
          <t>actieve afnemer</t>
        </is>
      </c>
      <c r="BU201" s="2" t="inlineStr">
        <is>
          <t>3</t>
        </is>
      </c>
      <c r="BV201" s="2" t="inlineStr">
        <is>
          <t/>
        </is>
      </c>
      <c r="BW201" t="inlineStr">
        <is>
          <t>afnemer van content die via onlineplatforms of onlinezoekmachines wordt gehost of verspreid</t>
        </is>
      </c>
      <c r="BX201" s="2" t="inlineStr">
        <is>
          <t>aktywny odbiorca</t>
        </is>
      </c>
      <c r="BY201" s="2" t="inlineStr">
        <is>
          <t>3</t>
        </is>
      </c>
      <c r="BZ201" s="2" t="inlineStr">
        <is>
          <t/>
        </is>
      </c>
      <c r="CA201" t="inlineStr">
        <is>
          <t/>
        </is>
      </c>
      <c r="CB201" s="2" t="inlineStr">
        <is>
          <t>destinatário ativo</t>
        </is>
      </c>
      <c r="CC201" s="2" t="inlineStr">
        <is>
          <t>3</t>
        </is>
      </c>
      <c r="CD201" s="2" t="inlineStr">
        <is>
          <t/>
        </is>
      </c>
      <c r="CE201" t="inlineStr">
        <is>
          <t>Pessoa a quem se destinam os conteúdos alojados ou difundidos por plataformas em linha ou motores de pesquisa em linha e que interage efetivamente com o serviço
pelo menos uma vez num determinado período de tempo.</t>
        </is>
      </c>
      <c r="CF201" s="2" t="inlineStr">
        <is>
          <t>destinatar activ</t>
        </is>
      </c>
      <c r="CG201" s="2" t="inlineStr">
        <is>
          <t>3</t>
        </is>
      </c>
      <c r="CH201" s="2" t="inlineStr">
        <is>
          <t/>
        </is>
      </c>
      <c r="CI201" t="inlineStr">
        <is>
          <t>destinatar activ al conținutului găzduit sau diseminat de platforme online sau de motoare de căutare online</t>
        </is>
      </c>
      <c r="CJ201" s="2" t="inlineStr">
        <is>
          <t>aktívny príjemca</t>
        </is>
      </c>
      <c r="CK201" s="2" t="inlineStr">
        <is>
          <t>3</t>
        </is>
      </c>
      <c r="CL201" s="2" t="inlineStr">
        <is>
          <t/>
        </is>
      </c>
      <c r="CM201" t="inlineStr">
        <is>
          <t>príjemca služby, ktorý využíva online
platformu tak, že buď požiada online platformu, aby uložila obsah,
alebo je vystavený obsahu, ktorý sa nachádza na online platforme a ktorý sa šíri
prostredníctvom jej online rozhrania, alebo využíva
internetový vyhľadávač tak, že vyhľadáva v internetovom vyhľadávači a je vystavený
indexovanému obsahu, ktorý je prezentovaný v jeho online rozhraní</t>
        </is>
      </c>
      <c r="CN201" s="2" t="inlineStr">
        <is>
          <t>aktivni prejemnik</t>
        </is>
      </c>
      <c r="CO201" s="2" t="inlineStr">
        <is>
          <t>3</t>
        </is>
      </c>
      <c r="CP201" s="2" t="inlineStr">
        <is>
          <t/>
        </is>
      </c>
      <c r="CQ201" t="inlineStr">
        <is>
          <t/>
        </is>
      </c>
      <c r="CR201" s="2" t="inlineStr">
        <is>
          <t>aktiv mottagare</t>
        </is>
      </c>
      <c r="CS201" s="2" t="inlineStr">
        <is>
          <t>3</t>
        </is>
      </c>
      <c r="CT201" s="2" t="inlineStr">
        <is>
          <t/>
        </is>
      </c>
      <c r="CU201" t="inlineStr">
        <is>
          <t/>
        </is>
      </c>
    </row>
    <row r="202">
      <c r="A202" s="1" t="str">
        <f>HYPERLINK("https://iate.europa.eu/entry/result/3621595/all", "3621595")</f>
        <v>3621595</v>
      </c>
      <c r="B202" t="inlineStr">
        <is>
          <t>EDUCATION AND COMMUNICATIONS</t>
        </is>
      </c>
      <c r="C202" t="inlineStr">
        <is>
          <t>EDUCATION AND COMMUNICATIONS|information technology and data processing</t>
        </is>
      </c>
      <c r="D202" s="2" t="inlineStr">
        <is>
          <t>прокси сървър за адаптиране на съдържанието</t>
        </is>
      </c>
      <c r="E202" s="2" t="inlineStr">
        <is>
          <t>3</t>
        </is>
      </c>
      <c r="F202" s="2" t="inlineStr">
        <is>
          <t/>
        </is>
      </c>
      <c r="G202" t="inlineStr">
        <is>
          <t>&lt;a href="https://iate.europa.eu/entry/result/897320/bg" target="_blank"&gt;прокси сървър&lt;/a&gt;, който адаптира исканото съдържание към способностите и/или изискванията на показващото устройство или мрежа, така че да се показва по начин, който ще бъде удобен за четене и навигация на потребителите, използващи различни резолюции и устройства</t>
        </is>
      </c>
      <c r="H202" s="2" t="inlineStr">
        <is>
          <t>filtrovací proxy|
filtrovací proxy server</t>
        </is>
      </c>
      <c r="I202" s="2" t="inlineStr">
        <is>
          <t>3|
3</t>
        </is>
      </c>
      <c r="J202" s="2" t="inlineStr">
        <is>
          <t xml:space="preserve">|
</t>
        </is>
      </c>
      <c r="K202" t="inlineStr">
        <is>
          <t>&lt;a href="https://iate.europa.eu/entry/result/897320/cs" target="_blank"&gt;proxy server&lt;/a&gt;, který filtruje
přes něj procházející obsah, přičemž umožňuje kontrolu a řízení obsahu v jednom
nebo obou směrech</t>
        </is>
      </c>
      <c r="L202" s="2" t="inlineStr">
        <is>
          <t>proxyserver til tilpasning af indhold</t>
        </is>
      </c>
      <c r="M202" s="2" t="inlineStr">
        <is>
          <t>2</t>
        </is>
      </c>
      <c r="N202" s="2" t="inlineStr">
        <is>
          <t/>
        </is>
      </c>
      <c r="O202" t="inlineStr">
        <is>
          <t>proxyserver, som tilpasser det ønskede indhold til visning på forskellige enheder, f.eks. mobiltelefoner eller tablets, for at optimere brugeroplevelsen</t>
        </is>
      </c>
      <c r="P202" s="2" t="inlineStr">
        <is>
          <t>Proxy zur Anpassung von Inhalten|
Proxy-Server für die Inhaltsanpassung</t>
        </is>
      </c>
      <c r="Q202" s="2" t="inlineStr">
        <is>
          <t>2|
2</t>
        </is>
      </c>
      <c r="R202" s="2" t="inlineStr">
        <is>
          <t>|
proposed</t>
        </is>
      </c>
      <c r="S202" t="inlineStr">
        <is>
          <t>Proxyserver, der
Inhalte an die Funktionen und/oder Anforderungen der Geräte oder Netze, mit
denen die Inhalte angezeigt werden, anpasst</t>
        </is>
      </c>
      <c r="T202" s="2" t="inlineStr">
        <is>
          <t>διακομιστής προσαρμογής περιεχομένου|
διακομιστής μεσολάβησης για την προσαρμογή περιεχομένου</t>
        </is>
      </c>
      <c r="U202" s="2" t="inlineStr">
        <is>
          <t>2|
2</t>
        </is>
      </c>
      <c r="V202" s="2" t="inlineStr">
        <is>
          <t>|
proposed</t>
        </is>
      </c>
      <c r="W202" t="inlineStr">
        <is>
          <t/>
        </is>
      </c>
      <c r="X202" s="2" t="inlineStr">
        <is>
          <t>content adaptation proxy</t>
        </is>
      </c>
      <c r="Y202" s="2" t="inlineStr">
        <is>
          <t>2</t>
        </is>
      </c>
      <c r="Z202" s="2" t="inlineStr">
        <is>
          <t/>
        </is>
      </c>
      <c r="AA202" t="inlineStr">
        <is>
          <t>&lt;a href="https://iate.europa.eu/entry/result/897320" target="_blank"&gt;proxy server &lt;/a&gt;which adapts requested content to the capabilities and/or requirements of the displaying device or network</t>
        </is>
      </c>
      <c r="AB202" s="2" t="inlineStr">
        <is>
          <t>&lt;i&gt;proxy &lt;/i&gt;de adaptación de contenidos</t>
        </is>
      </c>
      <c r="AC202" s="2" t="inlineStr">
        <is>
          <t>2</t>
        </is>
      </c>
      <c r="AD202" s="2" t="inlineStr">
        <is>
          <t>proposed</t>
        </is>
      </c>
      <c r="AE202" t="inlineStr">
        <is>
          <t>&lt;a href="https://iate.europa.eu/entry/result/897320/es" target="_blank"&gt;Servidor &lt;i&gt;proxy&lt;/i&gt;&lt;/a&gt; encargado de transformar los contenidos solicitados ajustándolos a las capacidades o requisitos del dispositivo o red del destinatario.</t>
        </is>
      </c>
      <c r="AF202" s="2" t="inlineStr">
        <is>
          <t>sisukohandusproksi</t>
        </is>
      </c>
      <c r="AG202" s="2" t="inlineStr">
        <is>
          <t>3</t>
        </is>
      </c>
      <c r="AH202" s="2" t="inlineStr">
        <is>
          <t/>
        </is>
      </c>
      <c r="AI202" t="inlineStr">
        <is>
          <t>&lt;i&gt;&lt;a href="https://iate.europa.eu/entry/result/897320/et" target="_blank"&gt;vaheserver&lt;/a&gt;&lt;/i&gt;, mis kohandab taotletud sisu vastavalt kuvaseadme või -võrgu suutlikkusele ja/või nõuetele</t>
        </is>
      </c>
      <c r="AJ202" s="2" t="inlineStr">
        <is>
          <t>välityspalvelimen tekemä sisällön sovitus</t>
        </is>
      </c>
      <c r="AK202" s="2" t="inlineStr">
        <is>
          <t>3</t>
        </is>
      </c>
      <c r="AL202" s="2" t="inlineStr">
        <is>
          <t/>
        </is>
      </c>
      <c r="AM202" t="inlineStr">
        <is>
          <t>Välityspalvelin pyytää asiakkaalta laitteiston ominaisuudet ja pyytää palvelimelta sisällön. Sitten välityspalvelin muuttaa palvelimelta saadun sisällön asiakkaalta saatujen laitteisto-ominaisuuksien mukaisesti ja lähettää sovitetun sisällön asiakkaalle.</t>
        </is>
      </c>
      <c r="AN202" s="2" t="inlineStr">
        <is>
          <t>mandataire d'adaptation de contenu|
proxy d'adaptation de contenu|
serveur mandataire d'adaptation de contenu</t>
        </is>
      </c>
      <c r="AO202" s="2" t="inlineStr">
        <is>
          <t>2|
3|
2</t>
        </is>
      </c>
      <c r="AP202" s="2" t="inlineStr">
        <is>
          <t>|
|
proposed</t>
        </is>
      </c>
      <c r="AQ202" t="inlineStr">
        <is>
          <t>&lt;a href="https://iate.europa.eu/entry/result/897320/fr" target="_blank"&gt;serveur mandataire&lt;/a&gt; qui adapte le contenu demandé aux capacités ou aux exigences de l'appareil ou du réseau d'affichage</t>
        </is>
      </c>
      <c r="AR202" s="2" t="inlineStr">
        <is>
          <t>seachfhreastalaí oiriúnaithe ábhair</t>
        </is>
      </c>
      <c r="AS202" s="2" t="inlineStr">
        <is>
          <t>3</t>
        </is>
      </c>
      <c r="AT202" s="2" t="inlineStr">
        <is>
          <t/>
        </is>
      </c>
      <c r="AU202" t="inlineStr">
        <is>
          <t/>
        </is>
      </c>
      <c r="AV202" s="2" t="inlineStr">
        <is>
          <t>proxy za prilagodbu sadržaja</t>
        </is>
      </c>
      <c r="AW202" s="2" t="inlineStr">
        <is>
          <t>2</t>
        </is>
      </c>
      <c r="AX202" s="2" t="inlineStr">
        <is>
          <t>proposed</t>
        </is>
      </c>
      <c r="AY202" t="inlineStr">
        <is>
          <t>proxy poslužitelj koji zatraženi sadržaj prilagođava mogućnostima i/ili zahtjevima uređaja koji će ga prikazati</t>
        </is>
      </c>
      <c r="AZ202" s="2" t="inlineStr">
        <is>
          <t>tartalomadaptációs proxy</t>
        </is>
      </c>
      <c r="BA202" s="2" t="inlineStr">
        <is>
          <t>2</t>
        </is>
      </c>
      <c r="BB202" s="2" t="inlineStr">
        <is>
          <t/>
        </is>
      </c>
      <c r="BC202" t="inlineStr">
        <is>
          <t>olyan proxyszerver, amely
adaptálja a kért tartalmat a megjelenítő eszköz vagy hálózat kapacitásaihoz,
illetve követelményeihez</t>
        </is>
      </c>
      <c r="BD202" s="2" t="inlineStr">
        <is>
          <t>proxy di adattamento dei contenuti</t>
        </is>
      </c>
      <c r="BE202" s="2" t="inlineStr">
        <is>
          <t>2</t>
        </is>
      </c>
      <c r="BF202" s="2" t="inlineStr">
        <is>
          <t/>
        </is>
      </c>
      <c r="BG202" t="inlineStr">
        <is>
          <t>&lt;a href="https://iate.europa.eu/entry/result/897320/it" target="_blank"&gt;server proxy&lt;/a&gt; incaricato di trasformare i contenuti richiesti adeguandoli alle capacità o ai requisiti del dispositivo o della rete del destinatario</t>
        </is>
      </c>
      <c r="BH202" s="2" t="inlineStr">
        <is>
          <t>turinio pritaikymo tarpinis serveris</t>
        </is>
      </c>
      <c r="BI202" s="2" t="inlineStr">
        <is>
          <t>3</t>
        </is>
      </c>
      <c r="BJ202" s="2" t="inlineStr">
        <is>
          <t/>
        </is>
      </c>
      <c r="BK202" t="inlineStr">
        <is>
          <t>&lt;a href="https://iate.europa.eu/entry/result/897320/lt-all" target="_blank"&gt;tarpinis serveris&lt;/a&gt;, kuris pritaiko reikiamą turinį prie rodomojo įrenginio ar tinklo</t>
        </is>
      </c>
      <c r="BL202" s="2" t="inlineStr">
        <is>
          <t>satura pielāgošanas starpniekserveris</t>
        </is>
      </c>
      <c r="BM202" s="2" t="inlineStr">
        <is>
          <t>3</t>
        </is>
      </c>
      <c r="BN202" s="2" t="inlineStr">
        <is>
          <t/>
        </is>
      </c>
      <c r="BO202" t="inlineStr">
        <is>
          <t>&lt;a href="https://iate.europa.eu/entry/result/897320/lv" target="_blank"&gt;starpniekserveris&lt;/a&gt;, kas pielāgo pieprasīto saturu parādāmās ierīces vai tīkla iespējām un/vai prasībām</t>
        </is>
      </c>
      <c r="BP202" s="2" t="inlineStr">
        <is>
          <t>proxy ta' adattament tal-kontenut</t>
        </is>
      </c>
      <c r="BQ202" s="2" t="inlineStr">
        <is>
          <t>3</t>
        </is>
      </c>
      <c r="BR202" s="2" t="inlineStr">
        <is>
          <t/>
        </is>
      </c>
      <c r="BS202" t="inlineStr">
        <is>
          <t>&lt;a href="https://iate.europa.eu/entry/result/897320/mt" target="_blank"&gt;proxy server&lt;/a&gt; li jadatta l-kontenut mitlub għall-kapaċitajiet u/jew ir-rekwiżiti tal-apparat ta' wiri jew tan-network</t>
        </is>
      </c>
      <c r="BT202" s="2" t="inlineStr">
        <is>
          <t>proxyserver voor contentaanpassing|
proxyserver voor contentadaptatie</t>
        </is>
      </c>
      <c r="BU202" s="2" t="inlineStr">
        <is>
          <t>3|
3</t>
        </is>
      </c>
      <c r="BV202" s="2" t="inlineStr">
        <is>
          <t>proposed|
proposed</t>
        </is>
      </c>
      <c r="BW202" t="inlineStr">
        <is>
          <t>&lt;a href="https://iate.europa.eu/entry/result/897320/nl" target="_blank"&gt;proxyserver&lt;/a&gt; die gevraagde inhoud aanpast aan de mogelijkheden of (systeem)vereisten van het ontvangende netwerk of toestel, of aan de voorkeuren van de gebruiker</t>
        </is>
      </c>
      <c r="BX202" s="2" t="inlineStr">
        <is>
          <t>serwer proxy adaptacji treści</t>
        </is>
      </c>
      <c r="BY202" s="2" t="inlineStr">
        <is>
          <t>2</t>
        </is>
      </c>
      <c r="BZ202" s="2" t="inlineStr">
        <is>
          <t>proposed</t>
        </is>
      </c>
      <c r="CA202" t="inlineStr">
        <is>
          <t/>
        </is>
      </c>
      <c r="CB202" s="2" t="inlineStr">
        <is>
          <t>&lt;i&gt;proxy &lt;/i&gt;de adaptação de conteúdos</t>
        </is>
      </c>
      <c r="CC202" s="2" t="inlineStr">
        <is>
          <t>3</t>
        </is>
      </c>
      <c r="CD202" s="2" t="inlineStr">
        <is>
          <t/>
        </is>
      </c>
      <c r="CE202" t="inlineStr">
        <is>
          <t>&lt;a href="https://iate.europa.eu/entry/result/897320/pt" target="_blank"&gt;Servidor &lt;i&gt;proxy&lt;/i&gt;&lt;/a&gt; que adapta o conteúdo solicitado às capacidades e/ou aos requisitos do dispositivo ou rede do destinatário.</t>
        </is>
      </c>
      <c r="CF202" s="2" t="inlineStr">
        <is>
          <t>proxy de adaptare a conținutului</t>
        </is>
      </c>
      <c r="CG202" s="2" t="inlineStr">
        <is>
          <t>3</t>
        </is>
      </c>
      <c r="CH202" s="2" t="inlineStr">
        <is>
          <t/>
        </is>
      </c>
      <c r="CI202" t="inlineStr">
        <is>
          <t>&lt;a href="https://iate.europa.eu/entry/result/897320/ro" target="_blank"&gt;server proxy&lt;/a&gt; care adaptează conținuturi solicitate la capacitățile sau exigențele dispozitivului sau rețelei care urmează să le afișeze</t>
        </is>
      </c>
      <c r="CJ202" s="2" t="inlineStr">
        <is>
          <t>filtrovací proxy server|
proxy server na prispôsobenie obsahu|
proxy server na filtrovanie obsahu</t>
        </is>
      </c>
      <c r="CK202" s="2" t="inlineStr">
        <is>
          <t>2|
3|
3</t>
        </is>
      </c>
      <c r="CL202" s="2" t="inlineStr">
        <is>
          <t xml:space="preserve">|
preferred|
</t>
        </is>
      </c>
      <c r="CM202" t="inlineStr">
        <is>
          <t>&lt;a href="https://iate.europa.eu/entry/result/897320/sk" target="_blank"&gt;proxy server&lt;/a&gt;, ktorý umožňuje kontrolu a riadenie obsahu , ktorý cezeň prechádza, v jednom alebo oboch smeroch</t>
        </is>
      </c>
      <c r="CN202" s="2" t="inlineStr">
        <is>
          <t>posredniški strežnik za prilagajanje vsebine</t>
        </is>
      </c>
      <c r="CO202" s="2" t="inlineStr">
        <is>
          <t>2</t>
        </is>
      </c>
      <c r="CP202" s="2" t="inlineStr">
        <is>
          <t>proposed</t>
        </is>
      </c>
      <c r="CQ202" t="inlineStr">
        <is>
          <t/>
        </is>
      </c>
      <c r="CR202" s="2" t="inlineStr">
        <is>
          <t>proxyserver för anpassning av innehåll</t>
        </is>
      </c>
      <c r="CS202" s="2" t="inlineStr">
        <is>
          <t>3</t>
        </is>
      </c>
      <c r="CT202" s="2" t="inlineStr">
        <is>
          <t/>
        </is>
      </c>
      <c r="CU202" t="inlineStr">
        <is>
          <t/>
        </is>
      </c>
    </row>
    <row r="203">
      <c r="A203" s="1" t="str">
        <f>HYPERLINK("https://iate.europa.eu/entry/result/3591735/all", "3591735")</f>
        <v>3591735</v>
      </c>
      <c r="B203" t="inlineStr">
        <is>
          <t>EDUCATION AND COMMUNICATIONS</t>
        </is>
      </c>
      <c r="C203" t="inlineStr">
        <is>
          <t>EDUCATION AND COMMUNICATIONS|education</t>
        </is>
      </c>
      <c r="D203" s="2" t="inlineStr">
        <is>
          <t>Европейска програма за умения за постигане на устойчива конкурентоспособност, социална справедливост и издръжливост|
програма за умения</t>
        </is>
      </c>
      <c r="E203" s="2" t="inlineStr">
        <is>
          <t>3|
3</t>
        </is>
      </c>
      <c r="F203" s="2" t="inlineStr">
        <is>
          <t xml:space="preserve">|
</t>
        </is>
      </c>
      <c r="G203" t="inlineStr">
        <is>
          <t>програма, чиято цел е да се подобри значението на уменията в ЕС с цел укрепване на устойчивата конкурентоспособност, гарантиране на социална справедливост и изграждане на устойчивост</t>
        </is>
      </c>
      <c r="H203" s="2" t="inlineStr">
        <is>
          <t>Evropská agenda dovedností pro udržitelnou konkurenceschopnost, sociální spravedlnost a odolnost|
Evropská agenda dovedností</t>
        </is>
      </c>
      <c r="I203" s="2" t="inlineStr">
        <is>
          <t>3|
3</t>
        </is>
      </c>
      <c r="J203" s="2" t="inlineStr">
        <is>
          <t xml:space="preserve">|
</t>
        </is>
      </c>
      <c r="K203" t="inlineStr">
        <is>
          <t/>
        </is>
      </c>
      <c r="L203" s="2" t="inlineStr">
        <is>
          <t>den europæiske dagsorden for færdigheder|
den europæiske dagsorden for færdigheder med henblik på bæredygtig konkurrenceevne, social retfærdighed og modstandsdygtighed</t>
        </is>
      </c>
      <c r="M203" s="2" t="inlineStr">
        <is>
          <t>3|
3</t>
        </is>
      </c>
      <c r="N203" s="2" t="inlineStr">
        <is>
          <t xml:space="preserve">|
</t>
        </is>
      </c>
      <c r="O203" t="inlineStr">
        <is>
          <t>dagsorden, som skal fremme jobfærdighedernes relevans i EU for at styrke den bæredygtige konkurrenceevne, sikre social retfærdighed og opbygge modstandsdygtighed</t>
        </is>
      </c>
      <c r="P203" s="2" t="inlineStr">
        <is>
          <t>Europäische Kompetenzagenda für nachhaltige Wettbewerbsfähigkeit, soziale Gerechtigkeit und Resilienz</t>
        </is>
      </c>
      <c r="Q203" s="2" t="inlineStr">
        <is>
          <t>3</t>
        </is>
      </c>
      <c r="R203" s="2" t="inlineStr">
        <is>
          <t/>
        </is>
      </c>
      <c r="S203" t="inlineStr">
        <is>
          <t>politische Agenda, mit der die Kompetenzen in der EU besser an den Bedarf angepasst werden, um die nachhaltige Wettbewerbsfähigkeit zu stärken, soziale Gerechtigkeit zu gewährleisten und Resilienz aufzubauen</t>
        </is>
      </c>
      <c r="T203" s="2" t="inlineStr">
        <is>
          <t>Ευρωπαϊκό Θεματολόγιο δεξιοτήτων για βιώσιμη ανταγωνιστικότητα, κοινωνική δικαιοσύνη και ανθεκτικότητα</t>
        </is>
      </c>
      <c r="U203" s="2" t="inlineStr">
        <is>
          <t>3</t>
        </is>
      </c>
      <c r="V203" s="2" t="inlineStr">
        <is>
          <t/>
        </is>
      </c>
      <c r="W203" t="inlineStr">
        <is>
          <t>πολιτικό θεματολόγιο με σκοπό τη βελτίωση και προσαρμογή των δεξιοτήτων για βιώσιμη ανταγωνιστικότητα, κοινωνική δικαιοσύνη και ανθεκτικότητα</t>
        </is>
      </c>
      <c r="X203" s="2" t="inlineStr">
        <is>
          <t>European Skills Agenda|
European Skills Strategy|
European Skills Agenda for sustainable competitiveness, social fairness and resilience</t>
        </is>
      </c>
      <c r="Y203" s="2" t="inlineStr">
        <is>
          <t>3|
1|
3</t>
        </is>
      </c>
      <c r="Z203" s="2" t="inlineStr">
        <is>
          <t xml:space="preserve">|
|
</t>
        </is>
      </c>
      <c r="AA203" t="inlineStr">
        <is>
          <t>policy agenda that aims to improve the relevance of skills in the EU to strengthen sustainable competitiveness, ensure social fairness and build resilience</t>
        </is>
      </c>
      <c r="AB203" s="2" t="inlineStr">
        <is>
          <t>Agenda de Capacidades Europea para la competitividad sostenible, la equidad social y la resiliencia|
Agenda de Capacidades Europea</t>
        </is>
      </c>
      <c r="AC203" s="2" t="inlineStr">
        <is>
          <t>3|
3</t>
        </is>
      </c>
      <c r="AD203" s="2" t="inlineStr">
        <is>
          <t xml:space="preserve">|
</t>
        </is>
      </c>
      <c r="AE203" t="inlineStr">
        <is>
          <t>Conjunto de medidas destinadas a adecuar las capacidades profesionales a las necesidades de los distintos sectores de la economía de la UE, con la participación de los interlocutores sociales y teniendo en cuenta las necesidades de las transiciones ecológica y digital, en beneficio de la competitividad sostenible, la equidad social y la resiliencia.</t>
        </is>
      </c>
      <c r="AF203" s="2" t="inlineStr">
        <is>
          <t>jätkusuutlikku konkurentsivõimet, sotsiaalset õiglust ja vastupanuvõimet toetav Euroopa oskuste tegevuskava|
Euroopa oskuste tegevuskava</t>
        </is>
      </c>
      <c r="AG203" s="2" t="inlineStr">
        <is>
          <t>3|
3</t>
        </is>
      </c>
      <c r="AH203" s="2" t="inlineStr">
        <is>
          <t xml:space="preserve">|
</t>
        </is>
      </c>
      <c r="AI203" t="inlineStr">
        <is>
          <t>poliitiline tegevuskava, mille eesmärk on parandada ELis oskuste asjakohasust, et tugevdada jätkusuutlikku konkurentsivõimet, sotsiaalset õiglust ja vastupanuvõimet</t>
        </is>
      </c>
      <c r="AJ203" s="2" t="inlineStr">
        <is>
          <t>Euroopan osaamisohjelma kestävän kilpailukyvyn, sosiaalisen oikeudenmukaisuuden ja selviytymis- ja palautumiskyvyn tueksi|
Euroopan osaamisohjelma</t>
        </is>
      </c>
      <c r="AK203" s="2" t="inlineStr">
        <is>
          <t>3|
3</t>
        </is>
      </c>
      <c r="AL203" s="2" t="inlineStr">
        <is>
          <t xml:space="preserve">|
</t>
        </is>
      </c>
      <c r="AM203" t="inlineStr">
        <is>
          <t/>
        </is>
      </c>
      <c r="AN203" s="2" t="inlineStr">
        <is>
          <t>stratégie européenne en matière de compétences|
stratégie européenne en matière de compétences en faveur de la compétitivité durable, de l’équité sociale et de la résilience</t>
        </is>
      </c>
      <c r="AO203" s="2" t="inlineStr">
        <is>
          <t>3|
3</t>
        </is>
      </c>
      <c r="AP203" s="2" t="inlineStr">
        <is>
          <t xml:space="preserve">|
</t>
        </is>
      </c>
      <c r="AQ203" t="inlineStr">
        <is>
          <t/>
        </is>
      </c>
      <c r="AR203" s="2" t="inlineStr">
        <is>
          <t>an clár oibre scileanna don Eoraip|
an clár oibre scileanna don Eoraip don iomaíochas inbhuanaithe, don chothroime shóisialta agus don athléimneacht</t>
        </is>
      </c>
      <c r="AS203" s="2" t="inlineStr">
        <is>
          <t>3|
3</t>
        </is>
      </c>
      <c r="AT203" s="2" t="inlineStr">
        <is>
          <t xml:space="preserve">|
</t>
        </is>
      </c>
      <c r="AU203" t="inlineStr">
        <is>
          <t/>
        </is>
      </c>
      <c r="AV203" s="2" t="inlineStr">
        <is>
          <t>Program vještina za Europu|
Program vještina za Europu za održivu konkurentnost, socijalnu pravednost i otpornost</t>
        </is>
      </c>
      <c r="AW203" s="2" t="inlineStr">
        <is>
          <t>3|
3</t>
        </is>
      </c>
      <c r="AX203" s="2" t="inlineStr">
        <is>
          <t xml:space="preserve">|
</t>
        </is>
      </c>
      <c r="AY203" t="inlineStr">
        <is>
          <t/>
        </is>
      </c>
      <c r="AZ203" s="2" t="inlineStr">
        <is>
          <t>a fenntartható versenyképességre, a társadalmi méltányosságra és a rezilienciára vonatkozó európai készségfejlesztési program|
európai készségfejlesztési program</t>
        </is>
      </c>
      <c r="BA203" s="2" t="inlineStr">
        <is>
          <t>3|
3</t>
        </is>
      </c>
      <c r="BB203" s="2" t="inlineStr">
        <is>
          <t xml:space="preserve">|
</t>
        </is>
      </c>
      <c r="BC203" t="inlineStr">
        <is>
          <t>szakpolitikai program, amelynek célja, hogy az unióban elérhető szakértelem és képzettség javításával erősítse a versenyképességet, a társadalmi méltányosságot és a rezilienciát</t>
        </is>
      </c>
      <c r="BD203" s="2" t="inlineStr">
        <is>
          <t>agenda per le competenze per l'Europa per la competitività sostenibile, l'equità sociale e la resilienza|
agenda per le competenze per l'Europa</t>
        </is>
      </c>
      <c r="BE203" s="2" t="inlineStr">
        <is>
          <t>3|
3</t>
        </is>
      </c>
      <c r="BF203" s="2" t="inlineStr">
        <is>
          <t xml:space="preserve">|
</t>
        </is>
      </c>
      <c r="BG203" t="inlineStr">
        <is>
          <t>programma strategico teso a migliorare la pertinenza delle competenze nell'UE per rafforzare la competitività sostenibile, garantire l'equità sociale e sviluppare resilienza</t>
        </is>
      </c>
      <c r="BH203" s="2" t="inlineStr">
        <is>
          <t>Europos įgūdžių darbotvarkė, kuria siekiama tvaraus konkurencingumo, socialinio sąžiningumo ir atsparumo</t>
        </is>
      </c>
      <c r="BI203" s="2" t="inlineStr">
        <is>
          <t>3</t>
        </is>
      </c>
      <c r="BJ203" s="2" t="inlineStr">
        <is>
          <t/>
        </is>
      </c>
      <c r="BK203" t="inlineStr">
        <is>
          <t>politikos darbotvarkė, kurios tikslas yra didinti įgūdžių atitiktį ES siekiant didinti tvarų konkurencingumą, užtikrinti socialinį sąžiningumą ir plėtoti atsparumą</t>
        </is>
      </c>
      <c r="BL203" s="2" t="inlineStr">
        <is>
          <t>Eiropas Prasmju programma|
Eiropas Prasmju programma ilgtspējīgai konkurētspējai, sociālajam taisnīgumam un noturībai</t>
        </is>
      </c>
      <c r="BM203" s="2" t="inlineStr">
        <is>
          <t>3|
3</t>
        </is>
      </c>
      <c r="BN203" s="2" t="inlineStr">
        <is>
          <t xml:space="preserve">|
</t>
        </is>
      </c>
      <c r="BO203" t="inlineStr">
        <is>
          <t>Eiropas Komisijas programma, kuras mērķis ir uzlabot prasmju atbilstīgumu, lai tādējādi stiprinātu ilgtspējīgu konkurētspēju, nodrošinātu sociālo taisnīgumu un pallielinātu noturību</t>
        </is>
      </c>
      <c r="BP203" s="2" t="inlineStr">
        <is>
          <t>Aġenda għall-Ħiliet għall-Ewropa|
Aġenda għall-Ħiliet għall-Ewropa għall-kompetittività sostenibbli, il-ġustizzja soċjali u r-reżiljenza</t>
        </is>
      </c>
      <c r="BQ203" s="2" t="inlineStr">
        <is>
          <t>3|
3</t>
        </is>
      </c>
      <c r="BR203" s="2" t="inlineStr">
        <is>
          <t xml:space="preserve">|
</t>
        </is>
      </c>
      <c r="BS203" t="inlineStr">
        <is>
          <t>aġenda politika li għandha l-għan ittejjeb ir-rilevanza tal-ħiliet fl-UE biex tissaħħaħ il-kompetittività sostenibbli, tiġi żgurata l-ekwità soċjali u tinbena r-reżiljenza</t>
        </is>
      </c>
      <c r="BT203" s="2" t="inlineStr">
        <is>
          <t>Europese vaardighedenagenda voor duurzaam concurrentievermogen, sociale rechtvaardigheid en veerkracht|
Europese vaardighedenagenda|
vaardighedenagenda</t>
        </is>
      </c>
      <c r="BU203" s="2" t="inlineStr">
        <is>
          <t>3|
3|
3</t>
        </is>
      </c>
      <c r="BV203" s="2" t="inlineStr">
        <is>
          <t xml:space="preserve">|
|
</t>
        </is>
      </c>
      <c r="BW203" t="inlineStr">
        <is>
          <t>beleidsagenda van de EU ter uitvoering van de Europese pijler van sociale rechten, waarin het verwerven en onderhouden van vaardigheden centraal staat</t>
        </is>
      </c>
      <c r="BX203" s="2" t="inlineStr">
        <is>
          <t>Europejski program na rzecz umiejętności służący zrównoważonej konkurencyjności, sprawiedliwości społecznej i odporności|
europejski program na rzecz umiejętności</t>
        </is>
      </c>
      <c r="BY203" s="2" t="inlineStr">
        <is>
          <t>3|
3</t>
        </is>
      </c>
      <c r="BZ203" s="2" t="inlineStr">
        <is>
          <t xml:space="preserve">|
</t>
        </is>
      </c>
      <c r="CA203" t="inlineStr">
        <is>
          <t>program z 2020 r. obejmujący szereg działań na rzecz rozwoju umiejętności w UE</t>
        </is>
      </c>
      <c r="CB203" s="2" t="inlineStr">
        <is>
          <t>Agenda de Competências para a Europa em prol da competitividade sustentável, da justiça social e da resiliência|
agenda europeia de competências|
Agenda de Competências para a Europa</t>
        </is>
      </c>
      <c r="CC203" s="2" t="inlineStr">
        <is>
          <t>3|
2|
3</t>
        </is>
      </c>
      <c r="CD203" s="2" t="inlineStr">
        <is>
          <t xml:space="preserve">|
|
</t>
        </is>
      </c>
      <c r="CE203" t="inlineStr">
        <is>
          <t>Iniciativa que visa melhorar a pertinência das competências na UE, a fim de reforçar a competitividade sustentável, garantir a equidade social e reforçar a resiliência.</t>
        </is>
      </c>
      <c r="CF203" s="2" t="inlineStr">
        <is>
          <t>Agenda europeană pentru competențe|
Agenda europeană pentru competențe în scopul promovării competitivității durabile, a echității sociale și a rezilienței</t>
        </is>
      </c>
      <c r="CG203" s="2" t="inlineStr">
        <is>
          <t>3|
3</t>
        </is>
      </c>
      <c r="CH203" s="2" t="inlineStr">
        <is>
          <t xml:space="preserve">|
</t>
        </is>
      </c>
      <c r="CI203" t="inlineStr">
        <is>
          <t>strategie europeană menită să ajute cetățenii și întreprinderile să dezvolte competențe mai numeroase și de mai bună calitate, pe care să le utilizeze pentru a consolida competitivitatea durabilă, echitatea socială și reziliența în situații de criză</t>
        </is>
      </c>
      <c r="CJ203" s="2" t="inlineStr">
        <is>
          <t>Európsky program v oblasti zručností pre udržateľnú konkurencieschopnosť, sociálnu spravodlivosť a odolnosť|
Európsky program v oblasti zručností</t>
        </is>
      </c>
      <c r="CK203" s="2" t="inlineStr">
        <is>
          <t>3|
3</t>
        </is>
      </c>
      <c r="CL203" s="2" t="inlineStr">
        <is>
          <t xml:space="preserve">|
</t>
        </is>
      </c>
      <c r="CM203" t="inlineStr">
        <is>
          <t/>
        </is>
      </c>
      <c r="CN203" s="2" t="inlineStr">
        <is>
          <t>evropski program znanj in spretnosti|
evropski program znanj in spretnosti za trajnostno konkurenčnost, socialno pravičnost in odpornost</t>
        </is>
      </c>
      <c r="CO203" s="2" t="inlineStr">
        <is>
          <t>3|
3</t>
        </is>
      </c>
      <c r="CP203" s="2" t="inlineStr">
        <is>
          <t xml:space="preserve">|
</t>
        </is>
      </c>
      <c r="CQ203" t="inlineStr">
        <is>
          <t/>
        </is>
      </c>
      <c r="CR203" s="2" t="inlineStr">
        <is>
          <t>den europeiska kompetensagendan|
den europeiska kompetensagendan för hållbar konkurrenskraft, social rättvisa och motståndskraft</t>
        </is>
      </c>
      <c r="CS203" s="2" t="inlineStr">
        <is>
          <t>3|
3</t>
        </is>
      </c>
      <c r="CT203" s="2" t="inlineStr">
        <is>
          <t xml:space="preserve">|
</t>
        </is>
      </c>
      <c r="CU203" t="inlineStr">
        <is>
          <t/>
        </is>
      </c>
    </row>
    <row r="204">
      <c r="A204" s="1" t="str">
        <f>HYPERLINK("https://iate.europa.eu/entry/result/3627720/all", "3627720")</f>
        <v>3627720</v>
      </c>
      <c r="B204" t="inlineStr">
        <is>
          <t>INDUSTRY</t>
        </is>
      </c>
      <c r="C204" t="inlineStr">
        <is>
          <t>INDUSTRY|industrial structures and policy</t>
        </is>
      </c>
      <c r="D204" s="2" t="inlineStr">
        <is>
          <t>промишлена инсталация|
промишлена сграда</t>
        </is>
      </c>
      <c r="E204" s="2" t="inlineStr">
        <is>
          <t>3|
3</t>
        </is>
      </c>
      <c r="F204" s="2" t="inlineStr">
        <is>
          <t xml:space="preserve">|
</t>
        </is>
      </c>
      <c r="G204" t="inlineStr">
        <is>
          <t>структура, предназначена да послужи като предприятие за масово производство, преработка или сглобяване на продукти, изделия, енергия и др.</t>
        </is>
      </c>
      <c r="H204" s="2" t="inlineStr">
        <is>
          <t>průmyslové zařízení</t>
        </is>
      </c>
      <c r="I204" s="2" t="inlineStr">
        <is>
          <t>3</t>
        </is>
      </c>
      <c r="J204" s="2" t="inlineStr">
        <is>
          <t/>
        </is>
      </c>
      <c r="K204" t="inlineStr">
        <is>
          <t>zařízení, které se používá nebo je určeno k použití jako obchodní podnik na výrobu, zpracování nebo montáž jakéhokoli výrobku, zboží, předmětu, energie apod.</t>
        </is>
      </c>
      <c r="L204" s="2" t="inlineStr">
        <is>
          <t>industrianlæg</t>
        </is>
      </c>
      <c r="M204" s="2" t="inlineStr">
        <is>
          <t>3</t>
        </is>
      </c>
      <c r="N204" s="2" t="inlineStr">
        <is>
          <t/>
        </is>
      </c>
      <c r="O204" t="inlineStr">
        <is>
          <t/>
        </is>
      </c>
      <c r="P204" s="2" t="inlineStr">
        <is>
          <t>Industrieanlage</t>
        </is>
      </c>
      <c r="Q204" s="2" t="inlineStr">
        <is>
          <t>3</t>
        </is>
      </c>
      <c r="R204" s="2" t="inlineStr">
        <is>
          <t/>
        </is>
      </c>
      <c r="S204" t="inlineStr">
        <is>
          <t>Gesamtheit von Gebäuden und Produktionsanlagen samt dem Gelände eines Industriebetriebs, die zur Realisierung eines industriellen Prozesses zur Herstellung bestimmter Produkte dienen</t>
        </is>
      </c>
      <c r="T204" s="2" t="inlineStr">
        <is>
          <t>βιομηχανική εγκατάσταση</t>
        </is>
      </c>
      <c r="U204" s="2" t="inlineStr">
        <is>
          <t>3</t>
        </is>
      </c>
      <c r="V204" s="2" t="inlineStr">
        <is>
          <t/>
        </is>
      </c>
      <c r="W204" t="inlineStr">
        <is>
          <t/>
        </is>
      </c>
      <c r="X204" s="2" t="inlineStr">
        <is>
          <t>industrial installation|
industrial facility</t>
        </is>
      </c>
      <c r="Y204" s="2" t="inlineStr">
        <is>
          <t>3|
3</t>
        </is>
      </c>
      <c r="Z204" s="2" t="inlineStr">
        <is>
          <t xml:space="preserve">|
</t>
        </is>
      </c>
      <c r="AA204" t="inlineStr">
        <is>
          <t>structure used or intended for use as a business enterprise for manufacturing, processing, or assembling any product, commodity or article</t>
        </is>
      </c>
      <c r="AB204" t="inlineStr">
        <is>
          <t/>
        </is>
      </c>
      <c r="AC204" t="inlineStr">
        <is>
          <t/>
        </is>
      </c>
      <c r="AD204" t="inlineStr">
        <is>
          <t/>
        </is>
      </c>
      <c r="AE204" t="inlineStr">
        <is>
          <t/>
        </is>
      </c>
      <c r="AF204" s="2" t="inlineStr">
        <is>
          <t>tööstusrajatis|
tööstuskäitis</t>
        </is>
      </c>
      <c r="AG204" s="2" t="inlineStr">
        <is>
          <t>3|
3</t>
        </is>
      </c>
      <c r="AH204" s="2" t="inlineStr">
        <is>
          <t xml:space="preserve">|
</t>
        </is>
      </c>
      <c r="AI204" t="inlineStr">
        <is>
          <t/>
        </is>
      </c>
      <c r="AJ204" t="inlineStr">
        <is>
          <t/>
        </is>
      </c>
      <c r="AK204" t="inlineStr">
        <is>
          <t/>
        </is>
      </c>
      <c r="AL204" t="inlineStr">
        <is>
          <t/>
        </is>
      </c>
      <c r="AM204" t="inlineStr">
        <is>
          <t/>
        </is>
      </c>
      <c r="AN204" s="2" t="inlineStr">
        <is>
          <t>installation industrielle</t>
        </is>
      </c>
      <c r="AO204" s="2" t="inlineStr">
        <is>
          <t>3</t>
        </is>
      </c>
      <c r="AP204" s="2" t="inlineStr">
        <is>
          <t/>
        </is>
      </c>
      <c r="AQ204" t="inlineStr">
        <is>
          <t>établissement destiné à la production massive de produits, d'objets, d'énergie, etc.</t>
        </is>
      </c>
      <c r="AR204" t="inlineStr">
        <is>
          <t/>
        </is>
      </c>
      <c r="AS204" t="inlineStr">
        <is>
          <t/>
        </is>
      </c>
      <c r="AT204" t="inlineStr">
        <is>
          <t/>
        </is>
      </c>
      <c r="AU204" t="inlineStr">
        <is>
          <t/>
        </is>
      </c>
      <c r="AV204" t="inlineStr">
        <is>
          <t/>
        </is>
      </c>
      <c r="AW204" t="inlineStr">
        <is>
          <t/>
        </is>
      </c>
      <c r="AX204" t="inlineStr">
        <is>
          <t/>
        </is>
      </c>
      <c r="AY204" t="inlineStr">
        <is>
          <t/>
        </is>
      </c>
      <c r="AZ204" t="inlineStr">
        <is>
          <t/>
        </is>
      </c>
      <c r="BA204" t="inlineStr">
        <is>
          <t/>
        </is>
      </c>
      <c r="BB204" t="inlineStr">
        <is>
          <t/>
        </is>
      </c>
      <c r="BC204" t="inlineStr">
        <is>
          <t/>
        </is>
      </c>
      <c r="BD204" s="2" t="inlineStr">
        <is>
          <t>impianto industriale</t>
        </is>
      </c>
      <c r="BE204" s="2" t="inlineStr">
        <is>
          <t>3</t>
        </is>
      </c>
      <c r="BF204" s="2" t="inlineStr">
        <is>
          <t/>
        </is>
      </c>
      <c r="BG204" t="inlineStr">
        <is>
          <t>struttura utilizzata o destinata a essere utilizzata per la produzione, la trasformazione o l'assemblaggio di prodotti, beni o articoli</t>
        </is>
      </c>
      <c r="BH204" s="2" t="inlineStr">
        <is>
          <t>pramonės įrenginys|
pramonės objektas</t>
        </is>
      </c>
      <c r="BI204" s="2" t="inlineStr">
        <is>
          <t>3|
3</t>
        </is>
      </c>
      <c r="BJ204" s="2" t="inlineStr">
        <is>
          <t xml:space="preserve">|
</t>
        </is>
      </c>
      <c r="BK204" t="inlineStr">
        <is>
          <t>įrenginys, skirtas tam tikrų prekių ar produktų masinei gamybai, perdirbimui ar surinkimui</t>
        </is>
      </c>
      <c r="BL204" s="2" t="inlineStr">
        <is>
          <t>rūpniecisks komplekss|
rūpnieciska iekārta</t>
        </is>
      </c>
      <c r="BM204" s="2" t="inlineStr">
        <is>
          <t>2|
2</t>
        </is>
      </c>
      <c r="BN204" s="2" t="inlineStr">
        <is>
          <t xml:space="preserve">|
</t>
        </is>
      </c>
      <c r="BO204" t="inlineStr">
        <is>
          <t>struktūra, ko izmanto vai ko paredzēts izmantot produktu, preču vai izstrādājumu ražošanai, apstrādei vai montāžai</t>
        </is>
      </c>
      <c r="BP204" s="2" t="inlineStr">
        <is>
          <t>faċilità industrijali|
installazzjoni industrijali</t>
        </is>
      </c>
      <c r="BQ204" s="2" t="inlineStr">
        <is>
          <t>3|
3</t>
        </is>
      </c>
      <c r="BR204" s="2" t="inlineStr">
        <is>
          <t xml:space="preserve">|
</t>
        </is>
      </c>
      <c r="BS204" t="inlineStr">
        <is>
          <t>struttura li tintuża jew maħsuba biex tintuża għall-manifattura, l-ipproċessar jew l-assemblaġġ ta' prodott, oġġett jew prodott bażiku</t>
        </is>
      </c>
      <c r="BT204" s="2" t="inlineStr">
        <is>
          <t>industriële installatie</t>
        </is>
      </c>
      <c r="BU204" s="2" t="inlineStr">
        <is>
          <t>3</t>
        </is>
      </c>
      <c r="BV204" s="2" t="inlineStr">
        <is>
          <t/>
        </is>
      </c>
      <c r="BW204" t="inlineStr">
        <is>
          <t/>
        </is>
      </c>
      <c r="BX204" t="inlineStr">
        <is>
          <t/>
        </is>
      </c>
      <c r="BY204" t="inlineStr">
        <is>
          <t/>
        </is>
      </c>
      <c r="BZ204" t="inlineStr">
        <is>
          <t/>
        </is>
      </c>
      <c r="CA204" t="inlineStr">
        <is>
          <t/>
        </is>
      </c>
      <c r="CB204" s="2" t="inlineStr">
        <is>
          <t>instalação industrial</t>
        </is>
      </c>
      <c r="CC204" s="2" t="inlineStr">
        <is>
          <t>3</t>
        </is>
      </c>
      <c r="CD204" s="2" t="inlineStr">
        <is>
          <t/>
        </is>
      </c>
      <c r="CE204" t="inlineStr">
        <is>
          <t>Estrutura
dedicada à produção, transformação ou montagem de produtos, bens ou artigos.</t>
        </is>
      </c>
      <c r="CF204" s="2" t="inlineStr">
        <is>
          <t>instalație industrială</t>
        </is>
      </c>
      <c r="CG204" s="2" t="inlineStr">
        <is>
          <t>3</t>
        </is>
      </c>
      <c r="CH204" s="2" t="inlineStr">
        <is>
          <t/>
        </is>
      </c>
      <c r="CI204" t="inlineStr">
        <is>
          <t>ansamblu de clădiri, anexe și structuri cu caracter economic, destinat producției în masă, prelucrării sau asamblării de produse, bunuri sau articole de larg consum</t>
        </is>
      </c>
      <c r="CJ204" t="inlineStr">
        <is>
          <t/>
        </is>
      </c>
      <c r="CK204" t="inlineStr">
        <is>
          <t/>
        </is>
      </c>
      <c r="CL204" t="inlineStr">
        <is>
          <t/>
        </is>
      </c>
      <c r="CM204" t="inlineStr">
        <is>
          <t/>
        </is>
      </c>
      <c r="CN204" s="2" t="inlineStr">
        <is>
          <t>industrijski obrat</t>
        </is>
      </c>
      <c r="CO204" s="2" t="inlineStr">
        <is>
          <t>3</t>
        </is>
      </c>
      <c r="CP204" s="2" t="inlineStr">
        <is>
          <t/>
        </is>
      </c>
      <c r="CQ204" t="inlineStr">
        <is>
          <t/>
        </is>
      </c>
      <c r="CR204" s="2" t="inlineStr">
        <is>
          <t>industriell anläggning|
industrianläggning</t>
        </is>
      </c>
      <c r="CS204" s="2" t="inlineStr">
        <is>
          <t>3|
3</t>
        </is>
      </c>
      <c r="CT204" s="2" t="inlineStr">
        <is>
          <t xml:space="preserve">|
</t>
        </is>
      </c>
      <c r="CU204" t="inlineStr">
        <is>
          <t>en eller flera 
byggnader eller anläggningar där 
produktion, förädling eller liknande verksamhet bedrivs</t>
        </is>
      </c>
    </row>
    <row r="205">
      <c r="A205" s="1" t="str">
        <f>HYPERLINK("https://iate.europa.eu/entry/result/48604/all", "48604")</f>
        <v>48604</v>
      </c>
      <c r="B205" t="inlineStr">
        <is>
          <t>AGRI-FOODSTUFFS;ENERGY;ENVIRONMENT;INDUSTRY</t>
        </is>
      </c>
      <c r="C205" t="inlineStr">
        <is>
          <t>AGRI-FOODSTUFFS;ENERGY|oil industry|oil industry;ENVIRONMENT;INDUSTRY</t>
        </is>
      </c>
      <c r="D205" s="2" t="inlineStr">
        <is>
          <t>рафинерия</t>
        </is>
      </c>
      <c r="E205" s="2" t="inlineStr">
        <is>
          <t>3</t>
        </is>
      </c>
      <c r="F205" s="2" t="inlineStr">
        <is>
          <t/>
        </is>
      </c>
      <c r="G205" t="inlineStr">
        <is>
          <t>завод за пречистване на някои сурови материали като руда, захар, нефт и др.</t>
        </is>
      </c>
      <c r="H205" s="2" t="inlineStr">
        <is>
          <t>rafinerie</t>
        </is>
      </c>
      <c r="I205" s="2" t="inlineStr">
        <is>
          <t>3</t>
        </is>
      </c>
      <c r="J205" s="2" t="inlineStr">
        <is>
          <t/>
        </is>
      </c>
      <c r="K205" t="inlineStr">
        <is>
          <t>závod, ve kterém se provádí rafinace (odstranění nežádoucích příměsí a nečistot), například cukru, ropy</t>
        </is>
      </c>
      <c r="L205" s="2" t="inlineStr">
        <is>
          <t>raffinaderi</t>
        </is>
      </c>
      <c r="M205" s="2" t="inlineStr">
        <is>
          <t>3</t>
        </is>
      </c>
      <c r="N205" s="2" t="inlineStr">
        <is>
          <t/>
        </is>
      </c>
      <c r="O205" t="inlineStr">
        <is>
          <t>fabrik til kemisk og fysisk forarbejdning af råmaterialer som f.eks. olie og sukker til brugbare produkter</t>
        </is>
      </c>
      <c r="P205" s="2" t="inlineStr">
        <is>
          <t>Raffinerie</t>
        </is>
      </c>
      <c r="Q205" s="2" t="inlineStr">
        <is>
          <t>3</t>
        </is>
      </c>
      <c r="R205" s="2" t="inlineStr">
        <is>
          <t/>
        </is>
      </c>
      <c r="S205" t="inlineStr">
        <is>
          <t>Betrieb, der aus Naturstoffen durch Reinigung und Veredelung (Verarbeitung) höherwertige Produkte herstellt</t>
        </is>
      </c>
      <c r="T205" s="2" t="inlineStr">
        <is>
          <t>διυλιστήριο</t>
        </is>
      </c>
      <c r="U205" s="2" t="inlineStr">
        <is>
          <t>3</t>
        </is>
      </c>
      <c r="V205" s="2" t="inlineStr">
        <is>
          <t/>
        </is>
      </c>
      <c r="W205" t="inlineStr">
        <is>
          <t/>
        </is>
      </c>
      <c r="X205" s="2" t="inlineStr">
        <is>
          <t>refining plant|
refinery</t>
        </is>
      </c>
      <c r="Y205" s="2" t="inlineStr">
        <is>
          <t>1|
3</t>
        </is>
      </c>
      <c r="Z205" s="2" t="inlineStr">
        <is>
          <t xml:space="preserve">|
</t>
        </is>
      </c>
      <c r="AA205" t="inlineStr">
        <is>
          <t>factory for the purification of some crude material such as ore, sugar, oil, etc.</t>
        </is>
      </c>
      <c r="AB205" s="2" t="inlineStr">
        <is>
          <t>refinería</t>
        </is>
      </c>
      <c r="AC205" s="2" t="inlineStr">
        <is>
          <t>3</t>
        </is>
      </c>
      <c r="AD205" s="2" t="inlineStr">
        <is>
          <t/>
        </is>
      </c>
      <c r="AE205" t="inlineStr">
        <is>
          <t>Fábrica o instalación industrial donde se purifica y se limpia un producto (azúcar, petróleo, minerales, etc.) para adecuarlo a un fin determinado.</t>
        </is>
      </c>
      <c r="AF205" s="2" t="inlineStr">
        <is>
          <t>rafineerimistehas</t>
        </is>
      </c>
      <c r="AG205" s="2" t="inlineStr">
        <is>
          <t>3</t>
        </is>
      </c>
      <c r="AH205" s="2" t="inlineStr">
        <is>
          <t/>
        </is>
      </c>
      <c r="AI205" t="inlineStr">
        <is>
          <t>tehas, kus toimub aine (materjali) või toote põhjalik puhastamine ebasoovitavatest lisanditest (rafineeritakse nt metalle, naftat, suhkrut jt)</t>
        </is>
      </c>
      <c r="AJ205" s="2" t="inlineStr">
        <is>
          <t>jalostamo</t>
        </is>
      </c>
      <c r="AK205" s="2" t="inlineStr">
        <is>
          <t>3</t>
        </is>
      </c>
      <c r="AL205" s="2" t="inlineStr">
        <is>
          <t/>
        </is>
      </c>
      <c r="AM205" t="inlineStr">
        <is>
          <t/>
        </is>
      </c>
      <c r="AN205" s="2" t="inlineStr">
        <is>
          <t>raffinerie</t>
        </is>
      </c>
      <c r="AO205" s="2" t="inlineStr">
        <is>
          <t>3</t>
        </is>
      </c>
      <c r="AP205" s="2" t="inlineStr">
        <is>
          <t/>
        </is>
      </c>
      <c r="AQ205" t="inlineStr">
        <is>
          <t>usine où des matières brutes (minerais, sucre, pétrole) sont purifées et nettoyées afin de les rendre propres à une utilisation donnée</t>
        </is>
      </c>
      <c r="AR205" s="2" t="inlineStr">
        <is>
          <t>scaglann</t>
        </is>
      </c>
      <c r="AS205" s="2" t="inlineStr">
        <is>
          <t>3</t>
        </is>
      </c>
      <c r="AT205" s="2" t="inlineStr">
        <is>
          <t/>
        </is>
      </c>
      <c r="AU205" t="inlineStr">
        <is>
          <t/>
        </is>
      </c>
      <c r="AV205" t="inlineStr">
        <is>
          <t/>
        </is>
      </c>
      <c r="AW205" t="inlineStr">
        <is>
          <t/>
        </is>
      </c>
      <c r="AX205" t="inlineStr">
        <is>
          <t/>
        </is>
      </c>
      <c r="AY205" t="inlineStr">
        <is>
          <t/>
        </is>
      </c>
      <c r="AZ205" s="2" t="inlineStr">
        <is>
          <t>finomító</t>
        </is>
      </c>
      <c r="BA205" s="2" t="inlineStr">
        <is>
          <t>3</t>
        </is>
      </c>
      <c r="BB205" s="2" t="inlineStr">
        <is>
          <t/>
        </is>
      </c>
      <c r="BC205" t="inlineStr">
        <is>
          <t>Üzem v. üzemrészleg, amelyben valamilyen nyersanyag (például érc, cukor, olaj) finomítása történik</t>
        </is>
      </c>
      <c r="BD205" s="2" t="inlineStr">
        <is>
          <t>raffineria</t>
        </is>
      </c>
      <c r="BE205" s="2" t="inlineStr">
        <is>
          <t>3</t>
        </is>
      </c>
      <c r="BF205" s="2" t="inlineStr">
        <is>
          <t/>
        </is>
      </c>
      <c r="BG205" t="inlineStr">
        <is>
          <t>impianto in cui materie grezze come il petrolio, lo zucchero ecc. sono purificate ai fini di un determinato utilizzo</t>
        </is>
      </c>
      <c r="BH205" s="2" t="inlineStr">
        <is>
          <t>perdirbimo gamykla</t>
        </is>
      </c>
      <c r="BI205" s="2" t="inlineStr">
        <is>
          <t>3</t>
        </is>
      </c>
      <c r="BJ205" s="2" t="inlineStr">
        <is>
          <t/>
        </is>
      </c>
      <c r="BK205" t="inlineStr">
        <is>
          <t>gamykla, kurioje žaliavos (rūda, cukrus, aliejus, nafta) išvalomos ir išgryninamos, kad būtų tinkamos tam tikram naudojimui</t>
        </is>
      </c>
      <c r="BL205" s="2" t="inlineStr">
        <is>
          <t>rafinētava</t>
        </is>
      </c>
      <c r="BM205" s="2" t="inlineStr">
        <is>
          <t>3</t>
        </is>
      </c>
      <c r="BN205" s="2" t="inlineStr">
        <is>
          <t/>
        </is>
      </c>
      <c r="BO205" t="inlineStr">
        <is>
          <t/>
        </is>
      </c>
      <c r="BP205" s="2" t="inlineStr">
        <is>
          <t>raffinerija</t>
        </is>
      </c>
      <c r="BQ205" s="2" t="inlineStr">
        <is>
          <t>3</t>
        </is>
      </c>
      <c r="BR205" s="2" t="inlineStr">
        <is>
          <t/>
        </is>
      </c>
      <c r="BS205" t="inlineStr">
        <is>
          <t>fabbrika fejn sustanzi fl-istat naturali tagħhom, bħaż-żejt jew iz-zokkor, jiġu purifikati</t>
        </is>
      </c>
      <c r="BT205" s="2" t="inlineStr">
        <is>
          <t>raffinaderij</t>
        </is>
      </c>
      <c r="BU205" s="2" t="inlineStr">
        <is>
          <t>3</t>
        </is>
      </c>
      <c r="BV205" s="2" t="inlineStr">
        <is>
          <t/>
        </is>
      </c>
      <c r="BW205" t="inlineStr">
        <is>
          <t/>
        </is>
      </c>
      <c r="BX205" s="2" t="inlineStr">
        <is>
          <t>rafineria</t>
        </is>
      </c>
      <c r="BY205" s="2" t="inlineStr">
        <is>
          <t>3</t>
        </is>
      </c>
      <c r="BZ205" s="2" t="inlineStr">
        <is>
          <t/>
        </is>
      </c>
      <c r="CA205" t="inlineStr">
        <is>
          <t>zakład przemysłowy, w którym poddaje się oczyszczaniu cukier, spirytus, oleje roślinne lub w którym przerabia się ropę naftową na paliwa, oleje i smary</t>
        </is>
      </c>
      <c r="CB205" s="2" t="inlineStr">
        <is>
          <t>refinaria</t>
        </is>
      </c>
      <c r="CC205" s="2" t="inlineStr">
        <is>
          <t>3</t>
        </is>
      </c>
      <c r="CD205" s="2" t="inlineStr">
        <is>
          <t/>
        </is>
      </c>
      <c r="CE205" t="inlineStr">
        <is>
          <t>Fábrica dedicada à depuração e purificação de produtos em bruto como o açúcar, óleos alimentares, petróleo ou outros a fim de os tornar aptos para consumo ou melhorar a sua qualidade.</t>
        </is>
      </c>
      <c r="CF205" s="2" t="inlineStr">
        <is>
          <t>rafinărie</t>
        </is>
      </c>
      <c r="CG205" s="2" t="inlineStr">
        <is>
          <t>3</t>
        </is>
      </c>
      <c r="CH205" s="2" t="inlineStr">
        <is>
          <t/>
        </is>
      </c>
      <c r="CI205" t="inlineStr">
        <is>
          <t>instalație sau întreprindere în care se face rafinarea unor produse (zahăr, minereu, țiței etc.)</t>
        </is>
      </c>
      <c r="CJ205" t="inlineStr">
        <is>
          <t/>
        </is>
      </c>
      <c r="CK205" t="inlineStr">
        <is>
          <t/>
        </is>
      </c>
      <c r="CL205" t="inlineStr">
        <is>
          <t/>
        </is>
      </c>
      <c r="CM205" t="inlineStr">
        <is>
          <t/>
        </is>
      </c>
      <c r="CN205" s="2" t="inlineStr">
        <is>
          <t>rafinerija</t>
        </is>
      </c>
      <c r="CO205" s="2" t="inlineStr">
        <is>
          <t>3</t>
        </is>
      </c>
      <c r="CP205" s="2" t="inlineStr">
        <is>
          <t/>
        </is>
      </c>
      <c r="CQ205" t="inlineStr">
        <is>
          <t/>
        </is>
      </c>
      <c r="CR205" s="2" t="inlineStr">
        <is>
          <t>raffinaderi</t>
        </is>
      </c>
      <c r="CS205" s="2" t="inlineStr">
        <is>
          <t>3</t>
        </is>
      </c>
      <c r="CT205" s="2" t="inlineStr">
        <is>
          <t/>
        </is>
      </c>
      <c r="CU205" t="inlineStr">
        <is>
          <t>&lt;a href="https://iate.europa.eu/entry/result/3627720/sv" target="_blank"&gt;industriell anläggning&lt;/a&gt; för raffinering (processförädling eller grundlig rening) av olika råvaror eller produkter</t>
        </is>
      </c>
    </row>
    <row r="206">
      <c r="A206" s="1" t="str">
        <f>HYPERLINK("https://iate.europa.eu/entry/result/3627707/all", "3627707")</f>
        <v>3627707</v>
      </c>
      <c r="B206" t="inlineStr">
        <is>
          <t>ENVIRONMENT</t>
        </is>
      </c>
      <c r="C206" t="inlineStr">
        <is>
          <t>ENVIRONMENT</t>
        </is>
      </c>
      <c r="D206" s="2" t="inlineStr">
        <is>
          <t>глобална средна температура</t>
        </is>
      </c>
      <c r="E206" s="2" t="inlineStr">
        <is>
          <t>3</t>
        </is>
      </c>
      <c r="F206" s="2" t="inlineStr">
        <is>
          <t/>
        </is>
      </c>
      <c r="G206" t="inlineStr">
        <is>
          <t>средната температура, измервана денем и нощем на множество точки на сушата и в световния океан</t>
        </is>
      </c>
      <c r="H206" s="2" t="inlineStr">
        <is>
          <t>průměrná globální teplota</t>
        </is>
      </c>
      <c r="I206" s="2" t="inlineStr">
        <is>
          <t>3</t>
        </is>
      </c>
      <c r="J206" s="2" t="inlineStr">
        <is>
          <t/>
        </is>
      </c>
      <c r="K206" t="inlineStr">
        <is>
          <t>průměrná teplota měřená na pevnině i v oceánech, ve dne i v noci na více místech</t>
        </is>
      </c>
      <c r="L206" s="2" t="inlineStr">
        <is>
          <t>gennemsnitlig global temperatur|
global gennemsnitstemperatur</t>
        </is>
      </c>
      <c r="M206" s="2" t="inlineStr">
        <is>
          <t>3|
3</t>
        </is>
      </c>
      <c r="N206" s="2" t="inlineStr">
        <is>
          <t xml:space="preserve">|
</t>
        </is>
      </c>
      <c r="O206" t="inlineStr">
        <is>
          <t>den gennemsnitlige temperatur ved jordens overflade, hvor alle lokaliteter og alle årstider er regnet med. På landjorden skal udtrykket 'ved jordens overflade' forstås som temperaturen i to meters højde.</t>
        </is>
      </c>
      <c r="P206" s="2" t="inlineStr">
        <is>
          <t>globale Durchschnittstemperatur</t>
        </is>
      </c>
      <c r="Q206" s="2" t="inlineStr">
        <is>
          <t>3</t>
        </is>
      </c>
      <c r="R206" s="2" t="inlineStr">
        <is>
          <t/>
        </is>
      </c>
      <c r="S206" t="inlineStr">
        <is>
          <t>die über die gesamte Erdoberfläche (Land/Wasser) gemittelte Temperatur in einem bestimmten Zeitraum</t>
        </is>
      </c>
      <c r="T206" s="2" t="inlineStr">
        <is>
          <t>παγκόσμια μέση θερμοκρασία</t>
        </is>
      </c>
      <c r="U206" s="2" t="inlineStr">
        <is>
          <t>3</t>
        </is>
      </c>
      <c r="V206" s="2" t="inlineStr">
        <is>
          <t/>
        </is>
      </c>
      <c r="W206" t="inlineStr">
        <is>
          <t/>
        </is>
      </c>
      <c r="X206" s="2" t="inlineStr">
        <is>
          <t>global average temperature|
global mean temperature</t>
        </is>
      </c>
      <c r="Y206" s="2" t="inlineStr">
        <is>
          <t>3|
3</t>
        </is>
      </c>
      <c r="Z206" s="2" t="inlineStr">
        <is>
          <t xml:space="preserve">|
</t>
        </is>
      </c>
      <c r="AA206" t="inlineStr">
        <is>
          <t>average temperature, measured across land and ocean, night
and day in multiple places</t>
        </is>
      </c>
      <c r="AB206" s="2" t="inlineStr">
        <is>
          <t>temperatura media del planeta|
temperatura media mundial|
temperatura media global</t>
        </is>
      </c>
      <c r="AC206" s="2" t="inlineStr">
        <is>
          <t>3|
3|
3</t>
        </is>
      </c>
      <c r="AD206" s="2" t="inlineStr">
        <is>
          <t xml:space="preserve">|
|
</t>
        </is>
      </c>
      <c r="AE206" t="inlineStr">
        <is>
          <t>Indicador estadístico que cuantifica la media de las observaciones de la temperatura del aire en la superficie de los continentes y de la temperatura del agua en la superficie de los océanos, medida tanto de día como de noche y en múliples lugares, que se emplea para detectar las anomalías en la temperatura del planeta y evaluar la evolución del clima.</t>
        </is>
      </c>
      <c r="AF206" s="2" t="inlineStr">
        <is>
          <t>üleilmne keskmine temperatuur|
ülemaailmne keskmine temperatuur|
maailma keskmine temperatuur</t>
        </is>
      </c>
      <c r="AG206" s="2" t="inlineStr">
        <is>
          <t>3|
3|
3</t>
        </is>
      </c>
      <c r="AH206" s="2" t="inlineStr">
        <is>
          <t xml:space="preserve">|
|
</t>
        </is>
      </c>
      <c r="AI206" t="inlineStr">
        <is>
          <t>keskmine temperatuur, mõõdetuna mitmes kohas maismaal ja ookeanis, öösel ja päeval</t>
        </is>
      </c>
      <c r="AJ206" s="2" t="inlineStr">
        <is>
          <t>maapallon keskilämpötila</t>
        </is>
      </c>
      <c r="AK206" s="2" t="inlineStr">
        <is>
          <t>3</t>
        </is>
      </c>
      <c r="AL206" s="2" t="inlineStr">
        <is>
          <t/>
        </is>
      </c>
      <c r="AM206" t="inlineStr">
        <is>
          <t>keskilämpötila mitattuna maalla ja merellä sekä yöllä ja päivällä useissa paikoissa</t>
        </is>
      </c>
      <c r="AN206" s="2" t="inlineStr">
        <is>
          <t>température moyenne de la planète</t>
        </is>
      </c>
      <c r="AO206" s="2" t="inlineStr">
        <is>
          <t>3</t>
        </is>
      </c>
      <c r="AP206" s="2" t="inlineStr">
        <is>
          <t/>
        </is>
      </c>
      <c r="AQ206" t="inlineStr">
        <is>
          <t>moyenne des températures mesurées à un mètre au dessus des sols et dans le premier mètre des océans et mers à plusieurs endroits de la planète</t>
        </is>
      </c>
      <c r="AR206" t="inlineStr">
        <is>
          <t/>
        </is>
      </c>
      <c r="AS206" t="inlineStr">
        <is>
          <t/>
        </is>
      </c>
      <c r="AT206" t="inlineStr">
        <is>
          <t/>
        </is>
      </c>
      <c r="AU206" t="inlineStr">
        <is>
          <t/>
        </is>
      </c>
      <c r="AV206" t="inlineStr">
        <is>
          <t/>
        </is>
      </c>
      <c r="AW206" t="inlineStr">
        <is>
          <t/>
        </is>
      </c>
      <c r="AX206" t="inlineStr">
        <is>
          <t/>
        </is>
      </c>
      <c r="AY206" t="inlineStr">
        <is>
          <t/>
        </is>
      </c>
      <c r="AZ206" s="2" t="inlineStr">
        <is>
          <t>globális átlaghőmérséklet</t>
        </is>
      </c>
      <c r="BA206" s="2" t="inlineStr">
        <is>
          <t>3</t>
        </is>
      </c>
      <c r="BB206" s="2" t="inlineStr">
        <is>
          <t/>
        </is>
      </c>
      <c r="BC206" t="inlineStr">
        <is>
          <t>különböző szárazföldi és óceáni területeken éjszaka és nappal mért hőmérsékleti értékek átlaga</t>
        </is>
      </c>
      <c r="BD206" s="2" t="inlineStr">
        <is>
          <t>temperatura media del pianeta|
temperatura media mondiale|
temperatura media globale</t>
        </is>
      </c>
      <c r="BE206" s="2" t="inlineStr">
        <is>
          <t>3|
3|
3</t>
        </is>
      </c>
      <c r="BF206" s="2" t="inlineStr">
        <is>
          <t xml:space="preserve">|
|
</t>
        </is>
      </c>
      <c r="BG206" t="inlineStr">
        <is>
          <t>media delle temperature misurate in superficie e in acqua, sia di giorno che di notte, in più luoghi</t>
        </is>
      </c>
      <c r="BH206" s="2" t="inlineStr">
        <is>
          <t>vidutinė pasaulio temperatūra</t>
        </is>
      </c>
      <c r="BI206" s="2" t="inlineStr">
        <is>
          <t>3</t>
        </is>
      </c>
      <c r="BJ206" s="2" t="inlineStr">
        <is>
          <t/>
        </is>
      </c>
      <c r="BK206" t="inlineStr">
        <is>
          <t>dieną ir naktį įvairiuose Žemės taškuose (sausumoje ir vandenyne) matuojamos temperatūros vidurkis</t>
        </is>
      </c>
      <c r="BL206" s="2" t="inlineStr">
        <is>
          <t>globālā vidējā temperatūra</t>
        </is>
      </c>
      <c r="BM206" s="2" t="inlineStr">
        <is>
          <t>3</t>
        </is>
      </c>
      <c r="BN206" s="2" t="inlineStr">
        <is>
          <t/>
        </is>
      </c>
      <c r="BO206" t="inlineStr">
        <is>
          <t>vidējā temperatūra, kas vairākās vietās naktī un dienā mērīta gan virs sauszemes, gan okeāna</t>
        </is>
      </c>
      <c r="BP206" s="2" t="inlineStr">
        <is>
          <t>temperatura medja globali</t>
        </is>
      </c>
      <c r="BQ206" s="2" t="inlineStr">
        <is>
          <t>3</t>
        </is>
      </c>
      <c r="BR206" s="2" t="inlineStr">
        <is>
          <t/>
        </is>
      </c>
      <c r="BS206" t="inlineStr">
        <is>
          <t>temperatura medja, imkejla f'diversi postijiet, kemm fuq l-art kif ukoll fuq l-oċeani, bil-lejl kif ukoll bi nhar</t>
        </is>
      </c>
      <c r="BT206" s="2" t="inlineStr">
        <is>
          <t>gemiddelde wereldtemperatuur|
wereldgemiddelde temperatuur</t>
        </is>
      </c>
      <c r="BU206" s="2" t="inlineStr">
        <is>
          <t>3|
3</t>
        </is>
      </c>
      <c r="BV206" s="2" t="inlineStr">
        <is>
          <t xml:space="preserve">|
</t>
        </is>
      </c>
      <c r="BW206" t="inlineStr">
        <is>
          <t>gemiddelde temperatuur aan de oppervlakte van de aardkorst - aan land en op zee - over de gehele wereld, gemeten over een bepaalde periode</t>
        </is>
      </c>
      <c r="BX206" s="2" t="inlineStr">
        <is>
          <t>średnia globalna temperatura</t>
        </is>
      </c>
      <c r="BY206" s="2" t="inlineStr">
        <is>
          <t>3</t>
        </is>
      </c>
      <c r="BZ206" s="2" t="inlineStr">
        <is>
          <t/>
        </is>
      </c>
      <c r="CA206" t="inlineStr">
        <is>
          <t>średnia temperatura atmosfery Ziemi na świecie</t>
        </is>
      </c>
      <c r="CB206" s="2" t="inlineStr">
        <is>
          <t>temperatura média do planeta|
temperatura média mundial</t>
        </is>
      </c>
      <c r="CC206" s="2" t="inlineStr">
        <is>
          <t>3|
3</t>
        </is>
      </c>
      <c r="CD206" s="2" t="inlineStr">
        <is>
          <t xml:space="preserve">|
</t>
        </is>
      </c>
      <c r="CE206" t="inlineStr">
        <is>
          <t>Valor médio
das temperaturas observadas em vários pontos da superfície terrestre num
determinado período de tempo.</t>
        </is>
      </c>
      <c r="CF206" s="2" t="inlineStr">
        <is>
          <t>temperatură medie globală</t>
        </is>
      </c>
      <c r="CG206" s="2" t="inlineStr">
        <is>
          <t>3</t>
        </is>
      </c>
      <c r="CH206" s="2" t="inlineStr">
        <is>
          <t/>
        </is>
      </c>
      <c r="CI206" t="inlineStr">
        <is>
          <t>medie ponderată a temperaturilor înregistrate în imediata apropiere a solului și la suprafața oceanelor și mărilor, măsurate în locuri diferite de pe planetă și în momente diferite</t>
        </is>
      </c>
      <c r="CJ206" t="inlineStr">
        <is>
          <t/>
        </is>
      </c>
      <c r="CK206" t="inlineStr">
        <is>
          <t/>
        </is>
      </c>
      <c r="CL206" t="inlineStr">
        <is>
          <t/>
        </is>
      </c>
      <c r="CM206" t="inlineStr">
        <is>
          <t/>
        </is>
      </c>
      <c r="CN206" s="2" t="inlineStr">
        <is>
          <t>globalna povprečna temperatura</t>
        </is>
      </c>
      <c r="CO206" s="2" t="inlineStr">
        <is>
          <t>3</t>
        </is>
      </c>
      <c r="CP206" s="2" t="inlineStr">
        <is>
          <t/>
        </is>
      </c>
      <c r="CQ206" t="inlineStr">
        <is>
          <t/>
        </is>
      </c>
      <c r="CR206" s="2" t="inlineStr">
        <is>
          <t>global genomsnittstemperatur|
global medeltemperatur</t>
        </is>
      </c>
      <c r="CS206" s="2" t="inlineStr">
        <is>
          <t>3|
3</t>
        </is>
      </c>
      <c r="CT206" s="2" t="inlineStr">
        <is>
          <t xml:space="preserve">|
</t>
        </is>
      </c>
      <c r="CU206" t="inlineStr">
        <is>
          <t>den genomsnittliga temperatur som uppmätts över hela jordens yta (över både land och vatten) under en viss tidsperiod</t>
        </is>
      </c>
    </row>
    <row r="207">
      <c r="A207" s="1" t="str">
        <f>HYPERLINK("https://iate.europa.eu/entry/result/3580838/all", "3580838")</f>
        <v>3580838</v>
      </c>
      <c r="B207" t="inlineStr">
        <is>
          <t>ENVIRONMENT</t>
        </is>
      </c>
      <c r="C207" t="inlineStr">
        <is>
          <t>ENVIRONMENT|environmental policy|climate change policy</t>
        </is>
      </c>
      <c r="D207" t="inlineStr">
        <is>
          <t/>
        </is>
      </c>
      <c r="E207" t="inlineStr">
        <is>
          <t/>
        </is>
      </c>
      <c r="F207" t="inlineStr">
        <is>
          <t/>
        </is>
      </c>
      <c r="G207" t="inlineStr">
        <is>
          <t/>
        </is>
      </c>
      <c r="H207" t="inlineStr">
        <is>
          <t/>
        </is>
      </c>
      <c r="I207" t="inlineStr">
        <is>
          <t/>
        </is>
      </c>
      <c r="J207" t="inlineStr">
        <is>
          <t/>
        </is>
      </c>
      <c r="K207" t="inlineStr">
        <is>
          <t/>
        </is>
      </c>
      <c r="L207" s="2" t="inlineStr">
        <is>
          <t>forvaltet dyrket areal</t>
        </is>
      </c>
      <c r="M207" s="2" t="inlineStr">
        <is>
          <t>3</t>
        </is>
      </c>
      <c r="N207" s="2" t="inlineStr">
        <is>
          <t/>
        </is>
      </c>
      <c r="O207" t="inlineStr">
        <is>
          <t>arealanvendelse rapporteret som: dyrkede arealer, der bevares som dyrkede arealer, græsarealer, vådområder, bebyggelse eller andre arealer omlagt til dyrkede arealer, eller dyrkede arealer omdannet til vådområder, bebyggelse eller andre arealer</t>
        </is>
      </c>
      <c r="P207" s="2" t="inlineStr">
        <is>
          <t>bewirtschaftete Ackerfläche</t>
        </is>
      </c>
      <c r="Q207" s="2" t="inlineStr">
        <is>
          <t>3</t>
        </is>
      </c>
      <c r="R207" s="2" t="inlineStr">
        <is>
          <t/>
        </is>
      </c>
      <c r="S207" t="inlineStr">
        <is>
          <t>— Ackerfläche,
die Ackerfläche bleibt, &lt;div&gt;— Ackerfläche,
die aus der Flächenart Grünland, Feuchtgebiet, Siedlung oder sonstige Fläche
umgewandelt wurde, oder &lt;/div&gt;&lt;div&gt;— Ackerfläche,
die in die Flächenart Feuchtgebiet, Siedlung oder sonstige Fläche umgewandelt
wurde&lt;/div&gt;</t>
        </is>
      </c>
      <c r="T207" s="2" t="inlineStr">
        <is>
          <t>διαχειριζόμενες καλλιεργήσιμες εκτάσεις</t>
        </is>
      </c>
      <c r="U207" s="2" t="inlineStr">
        <is>
          <t>3</t>
        </is>
      </c>
      <c r="V207" s="2" t="inlineStr">
        <is>
          <t/>
        </is>
      </c>
      <c r="W207" t="inlineStr">
        <is>
          <t/>
        </is>
      </c>
      <c r="X207" s="2" t="inlineStr">
        <is>
          <t>managed cropland</t>
        </is>
      </c>
      <c r="Y207" s="2" t="inlineStr">
        <is>
          <t>3</t>
        </is>
      </c>
      <c r="Z207" s="2" t="inlineStr">
        <is>
          <t/>
        </is>
      </c>
      <c r="AA207" t="inlineStr">
        <is>
          <t>&lt;div&gt;
 — cropland remaining cropland, &lt;/div&gt; 
&lt;div&gt;
 — grassland, wetland, settlement or other land, converted to cropland, or&lt;/div&gt; 
&lt;div&gt;
 — cropland converted to wetland, settlement or other land&lt;/div&gt;</t>
        </is>
      </c>
      <c r="AB207" s="2" t="inlineStr">
        <is>
          <t>cultivo gestionado</t>
        </is>
      </c>
      <c r="AC207" s="2" t="inlineStr">
        <is>
          <t>3</t>
        </is>
      </c>
      <c r="AD207" s="2" t="inlineStr">
        <is>
          <t/>
        </is>
      </c>
      <c r="AE207" t="inlineStr">
        <is>
          <t>&lt;div&gt;Tierras cuyo uso notificado es el de: &lt;br&gt;&lt;/div&gt;&lt;div&gt;- cultivos que permanecen como cultivos, &lt;br&gt;&lt;/div&gt;&lt;div&gt;- pastos, humedales, 
asentamientos u otras tierras, convertidos en cultivos, o &lt;br&gt;&lt;/div&gt;&lt;div&gt;- cultivos
 convertidos en humedales, asentamientos u otras tierras.&lt;/div&gt;</t>
        </is>
      </c>
      <c r="AF207" s="2" t="inlineStr">
        <is>
          <t>majandatav põllumaa</t>
        </is>
      </c>
      <c r="AG207" s="2" t="inlineStr">
        <is>
          <t>3</t>
        </is>
      </c>
      <c r="AH207" s="2" t="inlineStr">
        <is>
          <t/>
        </is>
      </c>
      <c r="AI207" t="inlineStr">
        <is>
          <t>&lt;div&gt;&lt;i&gt;maa-arvestuskategooria&lt;/i&gt; &lt;a href="/entry/result/3580522/all" id="ENTRY_TO_ENTRY_CONVERTER" target="_blank"&gt;IATE:3580522&lt;/a&gt;, mille puhul on maakasutuseks märgitud:&lt;/div&gt;&lt;div&gt;
 —
 põllumaaks jääv põllumaa,&lt;/div&gt;&lt;div&gt; 
 —
 põllumaaks muudetud rohumaa, märgala, asulad või muu maa või&lt;/div&gt;&lt;div&gt; 
 —
 märgalaks, asulateks või muuks maaks muudetud põllumaa&lt;/div&gt;</t>
        </is>
      </c>
      <c r="AJ207" s="2" t="inlineStr">
        <is>
          <t>hoidettu viljelysmaa|
hoidettu viljelymaa</t>
        </is>
      </c>
      <c r="AK207" s="2" t="inlineStr">
        <is>
          <t>3|
3</t>
        </is>
      </c>
      <c r="AL207" s="2" t="inlineStr">
        <is>
          <t xml:space="preserve">|
</t>
        </is>
      </c>
      <c r="AM207" t="inlineStr">
        <is>
          <t>&lt;div&gt;
 maa, joka on ilmoitettu 
 &lt;br&gt; – viljelymaana pysyväksi viljelymaaksi, 
 &lt;br&gt; – ruohikkoalueesta, kosteikosta, asutusalueesta tai muusta maasta muutetuksi viljelymaaksi, tai 
 &lt;br&gt; – viljelymaa, joka on muutettu kosteikoksi, asutusalueeksi tai muuksi maaksi&lt;/div&gt;</t>
        </is>
      </c>
      <c r="AN207" s="2" t="inlineStr">
        <is>
          <t>terres cultivées gérées</t>
        </is>
      </c>
      <c r="AO207" s="2" t="inlineStr">
        <is>
          <t>3</t>
        </is>
      </c>
      <c r="AP207" s="2" t="inlineStr">
        <is>
          <t/>
        </is>
      </c>
      <c r="AQ207" t="inlineStr">
        <is>
          <t>terres cultivées demeurant des terres cultivées; prairies, zones humides, établissements ou autres terres, convertis en terres cultivées; ou terres cultivées converties en zones humides, établissements ou autres terres</t>
        </is>
      </c>
      <c r="AR207" s="2" t="inlineStr">
        <is>
          <t>talamh curaíochta bainistithe</t>
        </is>
      </c>
      <c r="AS207" s="2" t="inlineStr">
        <is>
          <t>3</t>
        </is>
      </c>
      <c r="AT207" s="2" t="inlineStr">
        <is>
          <t/>
        </is>
      </c>
      <c r="AU207" t="inlineStr">
        <is>
          <t>úsáid talún a thuairiscítear mar a leanas: &lt;p&gt;— talamh curaíochta a fhanann mar thalamh curaíochta, &lt;/p&gt;&lt;p&gt;— féarthalamh, bogach, lonnaíocht nó talamh eile a tiontaíodh go talamh curaíochta, nó &lt;/p&gt;&lt;p&gt;— talamh curaíochta a tiontaíodh go bogach, lonnaíocht nó talamh eile&lt;/p&gt;</t>
        </is>
      </c>
      <c r="AV207" t="inlineStr">
        <is>
          <t/>
        </is>
      </c>
      <c r="AW207" t="inlineStr">
        <is>
          <t/>
        </is>
      </c>
      <c r="AX207" t="inlineStr">
        <is>
          <t/>
        </is>
      </c>
      <c r="AY207" t="inlineStr">
        <is>
          <t/>
        </is>
      </c>
      <c r="AZ207" s="2" t="inlineStr">
        <is>
          <t>gazdálkodás alatt álló szántóterület</t>
        </is>
      </c>
      <c r="BA207" s="2" t="inlineStr">
        <is>
          <t>3</t>
        </is>
      </c>
      <c r="BB207" s="2" t="inlineStr">
        <is>
          <t/>
        </is>
      </c>
      <c r="BC207" t="inlineStr">
        <is>
          <t>a szántóterületnek maradó szántóterületként; a gyepterületből, vizes élőhelyből, beépített területből vagy egyéb földterületből átalakított szántóterületként; vagy a szántóterületből átalakított vizes élőhelyként, beépített területként vagy egyéb földterületként bejelentett földhasználat</t>
        </is>
      </c>
      <c r="BD207" t="inlineStr">
        <is>
          <t/>
        </is>
      </c>
      <c r="BE207" t="inlineStr">
        <is>
          <t/>
        </is>
      </c>
      <c r="BF207" t="inlineStr">
        <is>
          <t/>
        </is>
      </c>
      <c r="BG207" t="inlineStr">
        <is>
          <t/>
        </is>
      </c>
      <c r="BH207" s="2" t="inlineStr">
        <is>
          <t>tvarkomi pasėliai</t>
        </is>
      </c>
      <c r="BI207" s="2" t="inlineStr">
        <is>
          <t>3</t>
        </is>
      </c>
      <c r="BJ207" s="2" t="inlineStr">
        <is>
          <t/>
        </is>
      </c>
      <c r="BK207" t="inlineStr">
        <is>
          <t>&lt;div&gt;žemė, kuri pagal savo naudojimą deklaruojama kaip: &lt;/div&gt;&lt;div&gt;—
 pasėlių žemė, kuri lieka pasėlių žeme, &lt;/div&gt;&lt;div&gt;—
 pieva, šlapynė, gyvenvietė arba kita žemė, paversta pasėlių žeme, arba &lt;/div&gt;&lt;div&gt;—
 pasėlių žemė, paversta šlapyne, gyvenviete arba kita žeme&lt;/div&gt;</t>
        </is>
      </c>
      <c r="BL207" t="inlineStr">
        <is>
          <t/>
        </is>
      </c>
      <c r="BM207" t="inlineStr">
        <is>
          <t/>
        </is>
      </c>
      <c r="BN207" t="inlineStr">
        <is>
          <t/>
        </is>
      </c>
      <c r="BO207" t="inlineStr">
        <is>
          <t/>
        </is>
      </c>
      <c r="BP207" t="inlineStr">
        <is>
          <t/>
        </is>
      </c>
      <c r="BQ207" t="inlineStr">
        <is>
          <t/>
        </is>
      </c>
      <c r="BR207" t="inlineStr">
        <is>
          <t/>
        </is>
      </c>
      <c r="BS207" t="inlineStr">
        <is>
          <t/>
        </is>
      </c>
      <c r="BT207" t="inlineStr">
        <is>
          <t/>
        </is>
      </c>
      <c r="BU207" t="inlineStr">
        <is>
          <t/>
        </is>
      </c>
      <c r="BV207" t="inlineStr">
        <is>
          <t/>
        </is>
      </c>
      <c r="BW207" t="inlineStr">
        <is>
          <t/>
        </is>
      </c>
      <c r="BX207" s="2" t="inlineStr">
        <is>
          <t>zarządzane grunty uprawne</t>
        </is>
      </c>
      <c r="BY207" s="2" t="inlineStr">
        <is>
          <t>3</t>
        </is>
      </c>
      <c r="BZ207" s="2" t="inlineStr">
        <is>
          <t/>
        </is>
      </c>
      <c r="CA207" t="inlineStr">
        <is>
          <t>użytkowane grunty zgłoszone jako: &lt;div&gt;— &lt;a href="https://iate.europa.eu/entry/result/1699665/pl" target="_blank"&gt;grunty uprawne&lt;/a&gt; pozostające gruntami uprawnymi, &lt;/div&gt;&lt;div&gt;— &lt;a href="https://iate.europa.eu/entry/result/1256559/pl" target="_blank"&gt;grunty trawiaste&lt;/a&gt;, &lt;a href="https://iate.europa.eu/entry/result/1624856/pl" target="_blank"&gt;tereny podmokłe&lt;/a&gt;, grunty zabudowane lub inne grunty przekształcone w grunty uprawne, lub&lt;/div&gt;&lt;div&gt;— grunty uprawne przekształcone w tereny podmokłe, grunty zabudowane lub inne grunty&lt;/div&gt;</t>
        </is>
      </c>
      <c r="CB207" s="2" t="inlineStr">
        <is>
          <t>solos agrícolas geridos</t>
        </is>
      </c>
      <c r="CC207" s="2" t="inlineStr">
        <is>
          <t>3</t>
        </is>
      </c>
      <c r="CD207" s="2" t="inlineStr">
        <is>
          <t/>
        </is>
      </c>
      <c r="CE207" t="inlineStr">
        <is>
          <t>Uso de solos identificados como:&lt;br&gt;— solos agrícolas que permanecem solos agrícolas,&lt;br&gt;— pastagens, zonas húmidas, zonas construídas e outros tipos de solos convertidos em solos agrícolas, ou&lt;br&gt;— solos agrícolas convertidos em zonas húmidas, zonas construídos e outros tipos de solos.</t>
        </is>
      </c>
      <c r="CF207" s="2" t="inlineStr">
        <is>
          <t>terenuri cultivate gestionate|
terenuri cultivate gospodărite</t>
        </is>
      </c>
      <c r="CG207" s="2" t="inlineStr">
        <is>
          <t>3|
2</t>
        </is>
      </c>
      <c r="CH207" s="2" t="inlineStr">
        <is>
          <t xml:space="preserve">|
</t>
        </is>
      </c>
      <c r="CI207" t="inlineStr">
        <is>
          <t>terenuri declarate ca având destinația de: terenuri cultivate care
 rămân terenuri cultivate, pajiști, zone umede, așezări sau alte 
tipuri terenuri, transformate în terenuri cultivate, sau terenuri 
cultivate transformate în zone umede, așezări sau alte tipuri de 
terenuri</t>
        </is>
      </c>
      <c r="CJ207" t="inlineStr">
        <is>
          <t/>
        </is>
      </c>
      <c r="CK207" t="inlineStr">
        <is>
          <t/>
        </is>
      </c>
      <c r="CL207" t="inlineStr">
        <is>
          <t/>
        </is>
      </c>
      <c r="CM207" t="inlineStr">
        <is>
          <t/>
        </is>
      </c>
      <c r="CN207" s="2" t="inlineStr">
        <is>
          <t>gospodarjene njivske površine</t>
        </is>
      </c>
      <c r="CO207" s="2" t="inlineStr">
        <is>
          <t>3</t>
        </is>
      </c>
      <c r="CP207" s="2" t="inlineStr">
        <is>
          <t/>
        </is>
      </c>
      <c r="CQ207" t="inlineStr">
        <is>
          <t>&lt;div&gt;raba zemljišč, sporočena kot: &lt;/div&gt;&lt;div&gt;- njivske površine, ki ostanejo njivske površine, &lt;/div&gt;&lt;div&gt;- travinje, mokrišča, naselja ali druga zemljišča, spremenjena v njivske površine, ali &lt;/div&gt;&lt;div&gt;- njivske površine, spremenjene v mokrišča, naselja ali druga zemljišča&lt;/div&gt;</t>
        </is>
      </c>
      <c r="CR207" t="inlineStr">
        <is>
          <t/>
        </is>
      </c>
      <c r="CS207" t="inlineStr">
        <is>
          <t/>
        </is>
      </c>
      <c r="CT207" t="inlineStr">
        <is>
          <t/>
        </is>
      </c>
      <c r="CU207" t="inlineStr">
        <is>
          <t/>
        </is>
      </c>
    </row>
    <row r="208">
      <c r="A208" s="1" t="str">
        <f>HYPERLINK("https://iate.europa.eu/entry/result/3580523/all", "3580523")</f>
        <v>3580523</v>
      </c>
      <c r="B208" t="inlineStr">
        <is>
          <t>ENVIRONMENT</t>
        </is>
      </c>
      <c r="C208" t="inlineStr">
        <is>
          <t>ENVIRONMENT|environmental policy|climate change policy|emission trading|EU Emissions Trading Scheme</t>
        </is>
      </c>
      <c r="D208" t="inlineStr">
        <is>
          <t/>
        </is>
      </c>
      <c r="E208" t="inlineStr">
        <is>
          <t/>
        </is>
      </c>
      <c r="F208" t="inlineStr">
        <is>
          <t/>
        </is>
      </c>
      <c r="G208" t="inlineStr">
        <is>
          <t/>
        </is>
      </c>
      <c r="H208" t="inlineStr">
        <is>
          <t/>
        </is>
      </c>
      <c r="I208" t="inlineStr">
        <is>
          <t/>
        </is>
      </c>
      <c r="J208" t="inlineStr">
        <is>
          <t/>
        </is>
      </c>
      <c r="K208" t="inlineStr">
        <is>
          <t/>
        </is>
      </c>
      <c r="L208" s="2" t="inlineStr">
        <is>
          <t>ryddet areal</t>
        </is>
      </c>
      <c r="M208" s="2" t="inlineStr">
        <is>
          <t>3</t>
        </is>
      </c>
      <c r="N208" s="2" t="inlineStr">
        <is>
          <t/>
        </is>
      </c>
      <c r="O208" t="inlineStr">
        <is>
          <t>arealanvendelse rapporteret som skovarealer omlagt til dyrkede arealer, græsarealer, vådområder, bebyggelse eller andre arealer</t>
        </is>
      </c>
      <c r="P208" s="2" t="inlineStr">
        <is>
          <t>entwaldete Fläche</t>
        </is>
      </c>
      <c r="Q208" s="2" t="inlineStr">
        <is>
          <t>3</t>
        </is>
      </c>
      <c r="R208" s="2" t="inlineStr">
        <is>
          <t/>
        </is>
      </c>
      <c r="S208" t="inlineStr">
        <is>
          <t>Ackerfläche,
Grünland, Feuchtgebiet, Siedlung oder sonstige Fläche, die/das aus Waldfläche
umgewandelt wurde</t>
        </is>
      </c>
      <c r="T208" s="2" t="inlineStr">
        <is>
          <t>αποψιλωμένες εκτάσεις</t>
        </is>
      </c>
      <c r="U208" s="2" t="inlineStr">
        <is>
          <t>3</t>
        </is>
      </c>
      <c r="V208" s="2" t="inlineStr">
        <is>
          <t/>
        </is>
      </c>
      <c r="W208" t="inlineStr">
        <is>
          <t/>
        </is>
      </c>
      <c r="X208" s="2" t="inlineStr">
        <is>
          <t>deforested land</t>
        </is>
      </c>
      <c r="Y208" s="2" t="inlineStr">
        <is>
          <t>3</t>
        </is>
      </c>
      <c r="Z208" s="2" t="inlineStr">
        <is>
          <t/>
        </is>
      </c>
      <c r="AA208" t="inlineStr">
        <is>
          <t>land use reported as forest land converted to cropland, grassland, wetlands, settlements or other land converted from forest land</t>
        </is>
      </c>
      <c r="AB208" s="2" t="inlineStr">
        <is>
          <t>tierra deforestada</t>
        </is>
      </c>
      <c r="AC208" s="2" t="inlineStr">
        <is>
          <t>3</t>
        </is>
      </c>
      <c r="AD208" s="2" t="inlineStr">
        <is>
          <t/>
        </is>
      </c>
      <c r="AE208" t="inlineStr">
        <is>
          <t>Tierra cuyo uso notificado es el de tierras 
forestales convertidas en cultivos, pastos, humedales, asentamientos u 
otras tierras.</t>
        </is>
      </c>
      <c r="AF208" s="2" t="inlineStr">
        <is>
          <t>raadatud maa</t>
        </is>
      </c>
      <c r="AG208" s="2" t="inlineStr">
        <is>
          <t>3</t>
        </is>
      </c>
      <c r="AH208" s="2" t="inlineStr">
        <is>
          <t/>
        </is>
      </c>
      <c r="AI208" t="inlineStr">
        <is>
          <t>&lt;i&gt;maa-arvestuskategooria&lt;/i&gt; &lt;a href="/entry/result/3580522/all" id="ENTRY_TO_ENTRY_CONVERTER" target="_blank"&gt;IATE:3580522&lt;/a&gt;, mille puhul on maakasutuseks märgitud metsamaa, mis on muudetud põllumaaks, rohumaaks, märgalaks, asulateks või muuks maaks</t>
        </is>
      </c>
      <c r="AJ208" s="2" t="inlineStr">
        <is>
          <t>metsäkatoalue</t>
        </is>
      </c>
      <c r="AK208" s="2" t="inlineStr">
        <is>
          <t>3</t>
        </is>
      </c>
      <c r="AL208" s="2" t="inlineStr">
        <is>
          <t/>
        </is>
      </c>
      <c r="AM208" t="inlineStr">
        <is>
          <t>maa, joka on ilmoitettu metsämaaksi, joka on muutettu viljelymaaksi, ruohikkoalueeksi, kosteikoksi, asutusalueeksi tai muuksi maaksi</t>
        </is>
      </c>
      <c r="AN208" s="2" t="inlineStr">
        <is>
          <t>terres déboisées</t>
        </is>
      </c>
      <c r="AO208" s="2" t="inlineStr">
        <is>
          <t>3</t>
        </is>
      </c>
      <c r="AP208" s="2" t="inlineStr">
        <is>
          <t/>
        </is>
      </c>
      <c r="AQ208" t="inlineStr">
        <is>
          <t>terres déclarées en tant que terres forestières converties en terres cultivées, prairies, zones humides, établissements ou autres terres</t>
        </is>
      </c>
      <c r="AR208" s="2" t="inlineStr">
        <is>
          <t>talamh dífhoraoisithe</t>
        </is>
      </c>
      <c r="AS208" s="2" t="inlineStr">
        <is>
          <t>3</t>
        </is>
      </c>
      <c r="AT208" s="2" t="inlineStr">
        <is>
          <t/>
        </is>
      </c>
      <c r="AU208" t="inlineStr">
        <is>
          <t>úsáid talún a thuairiscítear mar thalamh foraoise a tiontaíodh go talamh curaíochta, féarthalamh, bogaigh, lonnaíochtaí nó talamh eile</t>
        </is>
      </c>
      <c r="AV208" t="inlineStr">
        <is>
          <t/>
        </is>
      </c>
      <c r="AW208" t="inlineStr">
        <is>
          <t/>
        </is>
      </c>
      <c r="AX208" t="inlineStr">
        <is>
          <t/>
        </is>
      </c>
      <c r="AY208" t="inlineStr">
        <is>
          <t/>
        </is>
      </c>
      <c r="AZ208" s="2" t="inlineStr">
        <is>
          <t>kiirtott erdőterület</t>
        </is>
      </c>
      <c r="BA208" s="2" t="inlineStr">
        <is>
          <t>3</t>
        </is>
      </c>
      <c r="BB208" s="2" t="inlineStr">
        <is>
          <t/>
        </is>
      </c>
      <c r="BC208" t="inlineStr">
        <is>
          <t>az erdőterületből átalakított szántóterületként, gyepterületként, vizes élőhelyként, beépített területként vagy egyéb földterületként bejelentett földhasználat</t>
        </is>
      </c>
      <c r="BD208" s="2" t="inlineStr">
        <is>
          <t>terreni disboscati</t>
        </is>
      </c>
      <c r="BE208" s="2" t="inlineStr">
        <is>
          <t>3</t>
        </is>
      </c>
      <c r="BF208" s="2" t="inlineStr">
        <is>
          <t/>
        </is>
      </c>
      <c r="BG208" t="inlineStr">
        <is>
          <t>uso del suolo comunicato come terreni forestali convertiti in terre coltivate, pascoli, zone umide, insediamenti o altri terreni</t>
        </is>
      </c>
      <c r="BH208" s="2" t="inlineStr">
        <is>
          <t>iškirsto miško žemė</t>
        </is>
      </c>
      <c r="BI208" s="2" t="inlineStr">
        <is>
          <t>3</t>
        </is>
      </c>
      <c r="BJ208" s="2" t="inlineStr">
        <is>
          <t/>
        </is>
      </c>
      <c r="BK208" t="inlineStr">
        <is>
          <t>kaip miško žemė deklaruota žemė, paversta pasėlių žeme, pieva, šlapynėmis, gyvenamosios paskirties arba kita žeme</t>
        </is>
      </c>
      <c r="BL208" t="inlineStr">
        <is>
          <t/>
        </is>
      </c>
      <c r="BM208" t="inlineStr">
        <is>
          <t/>
        </is>
      </c>
      <c r="BN208" t="inlineStr">
        <is>
          <t/>
        </is>
      </c>
      <c r="BO208" t="inlineStr">
        <is>
          <t/>
        </is>
      </c>
      <c r="BP208" t="inlineStr">
        <is>
          <t/>
        </is>
      </c>
      <c r="BQ208" t="inlineStr">
        <is>
          <t/>
        </is>
      </c>
      <c r="BR208" t="inlineStr">
        <is>
          <t/>
        </is>
      </c>
      <c r="BS208" t="inlineStr">
        <is>
          <t/>
        </is>
      </c>
      <c r="BT208" s="2" t="inlineStr">
        <is>
          <t>ontbost land</t>
        </is>
      </c>
      <c r="BU208" s="2" t="inlineStr">
        <is>
          <t>3</t>
        </is>
      </c>
      <c r="BV208" s="2" t="inlineStr">
        <is>
          <t/>
        </is>
      </c>
      <c r="BW208" t="inlineStr">
        <is>
          <t>landgebruik
 dat is aangegeven als in bouwland, grasland, wetlands, woongebied of overig
 land omgezette bosgrond</t>
        </is>
      </c>
      <c r="BX208" s="2" t="inlineStr">
        <is>
          <t>grunty wylesione</t>
        </is>
      </c>
      <c r="BY208" s="2" t="inlineStr">
        <is>
          <t>3</t>
        </is>
      </c>
      <c r="BZ208" s="2" t="inlineStr">
        <is>
          <t/>
        </is>
      </c>
      <c r="CA208" t="inlineStr">
        <is>
          <t>użytkowane grunty zgłoszone jako grunty leśne przekształcone w grunty uprawne, grunty trawiaste, tereny podmokłe, grunty zabudowane lub inne grunty</t>
        </is>
      </c>
      <c r="CB208" s="2" t="inlineStr">
        <is>
          <t>solo desflorestado</t>
        </is>
      </c>
      <c r="CC208" s="2" t="inlineStr">
        <is>
          <t>3</t>
        </is>
      </c>
      <c r="CD208" s="2" t="inlineStr">
        <is>
          <t/>
        </is>
      </c>
      <c r="CE208" t="inlineStr">
        <is>
          <t>Uso de solos identificados como solos florestais convertidos em solos agrícolas, pastagens, zonas húmidas, povoações e outros tipos de solos.</t>
        </is>
      </c>
      <c r="CF208" s="2" t="inlineStr">
        <is>
          <t>terenuri despădurite</t>
        </is>
      </c>
      <c r="CG208" s="2" t="inlineStr">
        <is>
          <t>3</t>
        </is>
      </c>
      <c r="CH208" s="2" t="inlineStr">
        <is>
          <t/>
        </is>
      </c>
      <c r="CI208" t="inlineStr">
        <is>
          <t>terenuri declarate ca terenuri forestiere transformate în terenuri 
cultivate, pajiști, zone umede, așezări sau alte tipuri de terenuri</t>
        </is>
      </c>
      <c r="CJ208" t="inlineStr">
        <is>
          <t/>
        </is>
      </c>
      <c r="CK208" t="inlineStr">
        <is>
          <t/>
        </is>
      </c>
      <c r="CL208" t="inlineStr">
        <is>
          <t/>
        </is>
      </c>
      <c r="CM208" t="inlineStr">
        <is>
          <t/>
        </is>
      </c>
      <c r="CN208" s="2" t="inlineStr">
        <is>
          <t>zemljišče z izkrčenim gozdom</t>
        </is>
      </c>
      <c r="CO208" s="2" t="inlineStr">
        <is>
          <t>3</t>
        </is>
      </c>
      <c r="CP208" s="2" t="inlineStr">
        <is>
          <t/>
        </is>
      </c>
      <c r="CQ208" t="inlineStr">
        <is>
          <t>raba zemljišč, sporočena kot gozdna zemljišča, spremenjena v njivske površine, travinje, mokrišča, naselja ali druga zemljišča</t>
        </is>
      </c>
      <c r="CR208" t="inlineStr">
        <is>
          <t/>
        </is>
      </c>
      <c r="CS208" t="inlineStr">
        <is>
          <t/>
        </is>
      </c>
      <c r="CT208" t="inlineStr">
        <is>
          <t/>
        </is>
      </c>
      <c r="CU208" t="inlineStr">
        <is>
          <t/>
        </is>
      </c>
    </row>
    <row r="209">
      <c r="A209" s="1" t="str">
        <f>HYPERLINK("https://iate.europa.eu/entry/result/3626324/all", "3626324")</f>
        <v>3626324</v>
      </c>
      <c r="B209" t="inlineStr">
        <is>
          <t>ENERGY;INDUSTRY;SOCIAL QUESTIONS</t>
        </is>
      </c>
      <c r="C209" t="inlineStr">
        <is>
          <t>ENERGY|energy policy|energy policy|energy audit|energy consumption;INDUSTRY|building and public works|building industry|building;SOCIAL QUESTIONS|construction and town planning|construction policy</t>
        </is>
      </c>
      <c r="D209" t="inlineStr">
        <is>
          <t/>
        </is>
      </c>
      <c r="E209" t="inlineStr">
        <is>
          <t/>
        </is>
      </c>
      <c r="F209" t="inlineStr">
        <is>
          <t/>
        </is>
      </c>
      <c r="G209" t="inlineStr">
        <is>
          <t/>
        </is>
      </c>
      <c r="H209" t="inlineStr">
        <is>
          <t/>
        </is>
      </c>
      <c r="I209" t="inlineStr">
        <is>
          <t/>
        </is>
      </c>
      <c r="J209" t="inlineStr">
        <is>
          <t/>
        </is>
      </c>
      <c r="K209" t="inlineStr">
        <is>
          <t/>
        </is>
      </c>
      <c r="L209" t="inlineStr">
        <is>
          <t/>
        </is>
      </c>
      <c r="M209" t="inlineStr">
        <is>
          <t/>
        </is>
      </c>
      <c r="N209" t="inlineStr">
        <is>
          <t/>
        </is>
      </c>
      <c r="O209" t="inlineStr">
        <is>
          <t/>
        </is>
      </c>
      <c r="P209" t="inlineStr">
        <is>
          <t/>
        </is>
      </c>
      <c r="Q209" t="inlineStr">
        <is>
          <t/>
        </is>
      </c>
      <c r="R209" t="inlineStr">
        <is>
          <t/>
        </is>
      </c>
      <c r="S209" t="inlineStr">
        <is>
          <t/>
        </is>
      </c>
      <c r="T209" t="inlineStr">
        <is>
          <t/>
        </is>
      </c>
      <c r="U209" t="inlineStr">
        <is>
          <t/>
        </is>
      </c>
      <c r="V209" t="inlineStr">
        <is>
          <t/>
        </is>
      </c>
      <c r="W209" t="inlineStr">
        <is>
          <t/>
        </is>
      </c>
      <c r="X209" s="2" t="inlineStr">
        <is>
          <t>minimum energy performance standards</t>
        </is>
      </c>
      <c r="Y209" s="2" t="inlineStr">
        <is>
          <t>3</t>
        </is>
      </c>
      <c r="Z209" s="2" t="inlineStr">
        <is>
          <t/>
        </is>
      </c>
      <c r="AA209" t="inlineStr">
        <is>
          <t>rules that require existing buildings to meet an energy performance requirement as part of a wider renovation plan for a &lt;a href="https://iate.europa.eu/entry/result/1111865/en" target="_blank"&gt;building stock&lt;/a&gt; or at a trigger point on the market (sale or rent), in a period of time or by a specific date, thereby triggering the renovation of existing buildings</t>
        </is>
      </c>
      <c r="AB209" s="2" t="inlineStr">
        <is>
          <t>norma mínima de eficiencia energética</t>
        </is>
      </c>
      <c r="AC209" s="2" t="inlineStr">
        <is>
          <t>3</t>
        </is>
      </c>
      <c r="AD209" s="2" t="inlineStr">
        <is>
          <t/>
        </is>
      </c>
      <c r="AE209" t="inlineStr">
        <is>
          <t>Normas que exigen que los edificios
existentes cumplan, dentro de un plazo o para una fecha concreta, un requisito
de eficiencia energética, como parte de un plan general de renovación de un
parque inmobiliario o al alcanzarse un punto de activación en el mercado (venta
o alquiler), activando así la renovación de edificios existentes.</t>
        </is>
      </c>
      <c r="AF209" t="inlineStr">
        <is>
          <t/>
        </is>
      </c>
      <c r="AG209" t="inlineStr">
        <is>
          <t/>
        </is>
      </c>
      <c r="AH209" t="inlineStr">
        <is>
          <t/>
        </is>
      </c>
      <c r="AI209" t="inlineStr">
        <is>
          <t/>
        </is>
      </c>
      <c r="AJ209" t="inlineStr">
        <is>
          <t/>
        </is>
      </c>
      <c r="AK209" t="inlineStr">
        <is>
          <t/>
        </is>
      </c>
      <c r="AL209" t="inlineStr">
        <is>
          <t/>
        </is>
      </c>
      <c r="AM209" t="inlineStr">
        <is>
          <t/>
        </is>
      </c>
      <c r="AN209" t="inlineStr">
        <is>
          <t/>
        </is>
      </c>
      <c r="AO209" t="inlineStr">
        <is>
          <t/>
        </is>
      </c>
      <c r="AP209" t="inlineStr">
        <is>
          <t/>
        </is>
      </c>
      <c r="AQ209" t="inlineStr">
        <is>
          <t/>
        </is>
      </c>
      <c r="AR209" t="inlineStr">
        <is>
          <t/>
        </is>
      </c>
      <c r="AS209" t="inlineStr">
        <is>
          <t/>
        </is>
      </c>
      <c r="AT209" t="inlineStr">
        <is>
          <t/>
        </is>
      </c>
      <c r="AU209" t="inlineStr">
        <is>
          <t/>
        </is>
      </c>
      <c r="AV209" s="2" t="inlineStr">
        <is>
          <t>minimalni standardi energetskih svojstava</t>
        </is>
      </c>
      <c r="AW209" s="2" t="inlineStr">
        <is>
          <t>3</t>
        </is>
      </c>
      <c r="AX209" s="2" t="inlineStr">
        <is>
          <t/>
        </is>
      </c>
      <c r="AY209" t="inlineStr">
        <is>
          <t>pravila prema kojima se zahtijeva da postojeće zgrade ispune određeni zahtjev u pogledu energetskih svojstava u okviru opsežnog plana obnove za fond zgrada ili u određenoj pokretačkoj točki povezanoj s tržištem (prodaja ili najam), u određenom razdoblju ili do određenog datuma, čime se pokreće obnova postojećih zgrada</t>
        </is>
      </c>
      <c r="AZ209" t="inlineStr">
        <is>
          <t/>
        </is>
      </c>
      <c r="BA209" t="inlineStr">
        <is>
          <t/>
        </is>
      </c>
      <c r="BB209" t="inlineStr">
        <is>
          <t/>
        </is>
      </c>
      <c r="BC209" t="inlineStr">
        <is>
          <t/>
        </is>
      </c>
      <c r="BD209" t="inlineStr">
        <is>
          <t/>
        </is>
      </c>
      <c r="BE209" t="inlineStr">
        <is>
          <t/>
        </is>
      </c>
      <c r="BF209" t="inlineStr">
        <is>
          <t/>
        </is>
      </c>
      <c r="BG209" t="inlineStr">
        <is>
          <t/>
        </is>
      </c>
      <c r="BH209" s="2" t="inlineStr">
        <is>
          <t>minimalieji energinio naudingumo standartai</t>
        </is>
      </c>
      <c r="BI209" s="2" t="inlineStr">
        <is>
          <t>3</t>
        </is>
      </c>
      <c r="BJ209" s="2" t="inlineStr">
        <is>
          <t/>
        </is>
      </c>
      <c r="BK209" t="inlineStr">
        <is>
          <t/>
        </is>
      </c>
      <c r="BL209" t="inlineStr">
        <is>
          <t/>
        </is>
      </c>
      <c r="BM209" t="inlineStr">
        <is>
          <t/>
        </is>
      </c>
      <c r="BN209" t="inlineStr">
        <is>
          <t/>
        </is>
      </c>
      <c r="BO209" t="inlineStr">
        <is>
          <t/>
        </is>
      </c>
      <c r="BP209" t="inlineStr">
        <is>
          <t/>
        </is>
      </c>
      <c r="BQ209" t="inlineStr">
        <is>
          <t/>
        </is>
      </c>
      <c r="BR209" t="inlineStr">
        <is>
          <t/>
        </is>
      </c>
      <c r="BS209" t="inlineStr">
        <is>
          <t/>
        </is>
      </c>
      <c r="BT209" t="inlineStr">
        <is>
          <t/>
        </is>
      </c>
      <c r="BU209" t="inlineStr">
        <is>
          <t/>
        </is>
      </c>
      <c r="BV209" t="inlineStr">
        <is>
          <t/>
        </is>
      </c>
      <c r="BW209" t="inlineStr">
        <is>
          <t/>
        </is>
      </c>
      <c r="BX209" s="2" t="inlineStr">
        <is>
          <t>minimalne normy charakterystyki energetycznej</t>
        </is>
      </c>
      <c r="BY209" s="2" t="inlineStr">
        <is>
          <t>3</t>
        </is>
      </c>
      <c r="BZ209" s="2" t="inlineStr">
        <is>
          <t/>
        </is>
      </c>
      <c r="CA209" t="inlineStr">
        <is>
          <t>zasady, zgodnie z którymi istniejące budynki muszą spełniać wymagania dotyczące charakterystyki energetycznej w ramach szeroko zakrojonego planu renowacji zasobów budowlanych lub w „punkcie aktywacji” na rynku (w momencie sprzedaży lub wynajmu), w określonym okresie lub przed upływem określonego terminu; dają one impuls do renowacji istniejących budynków</t>
        </is>
      </c>
      <c r="CB209" t="inlineStr">
        <is>
          <t/>
        </is>
      </c>
      <c r="CC209" t="inlineStr">
        <is>
          <t/>
        </is>
      </c>
      <c r="CD209" t="inlineStr">
        <is>
          <t/>
        </is>
      </c>
      <c r="CE209" t="inlineStr">
        <is>
          <t/>
        </is>
      </c>
      <c r="CF209" t="inlineStr">
        <is>
          <t/>
        </is>
      </c>
      <c r="CG209" t="inlineStr">
        <is>
          <t/>
        </is>
      </c>
      <c r="CH209" t="inlineStr">
        <is>
          <t/>
        </is>
      </c>
      <c r="CI209" t="inlineStr">
        <is>
          <t/>
        </is>
      </c>
      <c r="CJ209" s="2" t="inlineStr">
        <is>
          <t>minimálne normy energetickej hospodárnosti</t>
        </is>
      </c>
      <c r="CK209" s="2" t="inlineStr">
        <is>
          <t>3</t>
        </is>
      </c>
      <c r="CL209" s="2" t="inlineStr">
        <is>
          <t/>
        </is>
      </c>
      <c r="CM209" t="inlineStr">
        <is>
          <t>pravidlá, ktoré vyžadujú, aby existujúce budovy spĺňali požiadavku na &lt;a href="https://iate.europa.eu/entry/result/2246179/sk" target="_blank"&gt;energetickú hospodárnosť&lt;/a&gt; ako súčasť rozsiahleho plánu obnovy fondu budov alebo v spúšťacom bode na trhu (predaj alebo prenájom) v časovom období alebo do konkrétneho dátumu, čím sa spustí obnova existujúcich budov</t>
        </is>
      </c>
      <c r="CN209" s="2" t="inlineStr">
        <is>
          <t>minimalni standardi energijske učinkovitosti</t>
        </is>
      </c>
      <c r="CO209" s="2" t="inlineStr">
        <is>
          <t>3</t>
        </is>
      </c>
      <c r="CP209" s="2" t="inlineStr">
        <is>
          <t/>
        </is>
      </c>
      <c r="CQ209" t="inlineStr">
        <is>
          <t>pravila, po katerih morajo obstoječe stavbe izpolnjevati zahtevo glede energijske učinkovitosti kot del obsežnega načrta prenove &lt;a href="https://iate.europa.eu/entry/result/1111865/sl" target="_blank"&gt;stavbnega fonda&lt;/a&gt; ali na sprožilni točki na trgu (prodaja ali najem) v določenem časovnem obdobju ali na določen datum, kar spodbudi prenovo obstoječih stavb</t>
        </is>
      </c>
      <c r="CR209" s="2" t="inlineStr">
        <is>
          <t>minimistandarder för energiprestanda</t>
        </is>
      </c>
      <c r="CS209" s="2" t="inlineStr">
        <is>
          <t>3</t>
        </is>
      </c>
      <c r="CT209" s="2" t="inlineStr">
        <is>
          <t/>
        </is>
      </c>
      <c r="CU209" t="inlineStr">
        <is>
          <t>regler som innebär att befintliga byggnader ska uppfylla krav avseende energiprestanda som en del av en omfattande renoveringsplan för ett byggnadsbestånd eller vid en tröskelpunkt på marknaden (försäljning eller uthyrning), under en tidsperiod eller senast en angiven dag, och därigenom leder till renovering av befintliga byggnader</t>
        </is>
      </c>
    </row>
    <row r="210">
      <c r="A210" s="1" t="str">
        <f>HYPERLINK("https://iate.europa.eu/entry/result/3626338/all", "3626338")</f>
        <v>3626338</v>
      </c>
      <c r="B210" t="inlineStr">
        <is>
          <t>ENERGY;INDUSTRY;SOCIAL QUESTIONS</t>
        </is>
      </c>
      <c r="C210" t="inlineStr">
        <is>
          <t>ENERGY|energy policy|energy policy|energy audit|energy consumption;INDUSTRY|building and public works|building industry|building;SOCIAL QUESTIONS|construction and town planning|construction policy</t>
        </is>
      </c>
      <c r="D210" t="inlineStr">
        <is>
          <t/>
        </is>
      </c>
      <c r="E210" t="inlineStr">
        <is>
          <t/>
        </is>
      </c>
      <c r="F210" t="inlineStr">
        <is>
          <t/>
        </is>
      </c>
      <c r="G210" t="inlineStr">
        <is>
          <t/>
        </is>
      </c>
      <c r="H210" t="inlineStr">
        <is>
          <t/>
        </is>
      </c>
      <c r="I210" t="inlineStr">
        <is>
          <t/>
        </is>
      </c>
      <c r="J210" t="inlineStr">
        <is>
          <t/>
        </is>
      </c>
      <c r="K210" t="inlineStr">
        <is>
          <t/>
        </is>
      </c>
      <c r="L210" t="inlineStr">
        <is>
          <t/>
        </is>
      </c>
      <c r="M210" t="inlineStr">
        <is>
          <t/>
        </is>
      </c>
      <c r="N210" t="inlineStr">
        <is>
          <t/>
        </is>
      </c>
      <c r="O210" t="inlineStr">
        <is>
          <t/>
        </is>
      </c>
      <c r="P210" t="inlineStr">
        <is>
          <t/>
        </is>
      </c>
      <c r="Q210" t="inlineStr">
        <is>
          <t/>
        </is>
      </c>
      <c r="R210" t="inlineStr">
        <is>
          <t/>
        </is>
      </c>
      <c r="S210" t="inlineStr">
        <is>
          <t/>
        </is>
      </c>
      <c r="T210" t="inlineStr">
        <is>
          <t/>
        </is>
      </c>
      <c r="U210" t="inlineStr">
        <is>
          <t/>
        </is>
      </c>
      <c r="V210" t="inlineStr">
        <is>
          <t/>
        </is>
      </c>
      <c r="W210" t="inlineStr">
        <is>
          <t/>
        </is>
      </c>
      <c r="X210" s="2" t="inlineStr">
        <is>
          <t>life-cycle Global Warming Potential|
life cycle global warming potential|
life cycle GWP</t>
        </is>
      </c>
      <c r="Y210" s="2" t="inlineStr">
        <is>
          <t>3|
3|
3</t>
        </is>
      </c>
      <c r="Z210" s="2" t="inlineStr">
        <is>
          <t xml:space="preserve">|
|
</t>
        </is>
      </c>
      <c r="AA210" t="inlineStr">
        <is>
          <t>indicator
which quantifies the global warming potential contributions of a building along
its full life cycle</t>
        </is>
      </c>
      <c r="AB210" s="2" t="inlineStr">
        <is>
          <t>potencial de calentamiento global a lo largo del ciclo de vida|
PCG del ciclo de vida</t>
        </is>
      </c>
      <c r="AC210" s="2" t="inlineStr">
        <is>
          <t>3|
3</t>
        </is>
      </c>
      <c r="AD210" s="2" t="inlineStr">
        <is>
          <t xml:space="preserve">|
</t>
        </is>
      </c>
      <c r="AE210" t="inlineStr">
        <is>
          <t>Indicador que
cuantifica las contribuciones en términos de potencial de calentamiento global
de un edificio a lo largo de todo su ciclo de vida.</t>
        </is>
      </c>
      <c r="AF210" t="inlineStr">
        <is>
          <t/>
        </is>
      </c>
      <c r="AG210" t="inlineStr">
        <is>
          <t/>
        </is>
      </c>
      <c r="AH210" t="inlineStr">
        <is>
          <t/>
        </is>
      </c>
      <c r="AI210" t="inlineStr">
        <is>
          <t/>
        </is>
      </c>
      <c r="AJ210" t="inlineStr">
        <is>
          <t/>
        </is>
      </c>
      <c r="AK210" t="inlineStr">
        <is>
          <t/>
        </is>
      </c>
      <c r="AL210" t="inlineStr">
        <is>
          <t/>
        </is>
      </c>
      <c r="AM210" t="inlineStr">
        <is>
          <t/>
        </is>
      </c>
      <c r="AN210" t="inlineStr">
        <is>
          <t/>
        </is>
      </c>
      <c r="AO210" t="inlineStr">
        <is>
          <t/>
        </is>
      </c>
      <c r="AP210" t="inlineStr">
        <is>
          <t/>
        </is>
      </c>
      <c r="AQ210" t="inlineStr">
        <is>
          <t/>
        </is>
      </c>
      <c r="AR210" t="inlineStr">
        <is>
          <t/>
        </is>
      </c>
      <c r="AS210" t="inlineStr">
        <is>
          <t/>
        </is>
      </c>
      <c r="AT210" t="inlineStr">
        <is>
          <t/>
        </is>
      </c>
      <c r="AU210" t="inlineStr">
        <is>
          <t/>
        </is>
      </c>
      <c r="AV210" s="2" t="inlineStr">
        <is>
          <t>potencijal globalnog zagrijavanja tijekom životnog ciklusa</t>
        </is>
      </c>
      <c r="AW210" s="2" t="inlineStr">
        <is>
          <t>3</t>
        </is>
      </c>
      <c r="AX210" s="2" t="inlineStr">
        <is>
          <t/>
        </is>
      </c>
      <c r="AY210" t="inlineStr">
        <is>
          <t/>
        </is>
      </c>
      <c r="AZ210" t="inlineStr">
        <is>
          <t/>
        </is>
      </c>
      <c r="BA210" t="inlineStr">
        <is>
          <t/>
        </is>
      </c>
      <c r="BB210" t="inlineStr">
        <is>
          <t/>
        </is>
      </c>
      <c r="BC210" t="inlineStr">
        <is>
          <t/>
        </is>
      </c>
      <c r="BD210" t="inlineStr">
        <is>
          <t/>
        </is>
      </c>
      <c r="BE210" t="inlineStr">
        <is>
          <t/>
        </is>
      </c>
      <c r="BF210" t="inlineStr">
        <is>
          <t/>
        </is>
      </c>
      <c r="BG210" t="inlineStr">
        <is>
          <t/>
        </is>
      </c>
      <c r="BH210" s="2" t="inlineStr">
        <is>
          <t>visuotinio atšilimo potencialas per gyvavimo ciklą|
gyvavimo ciklo visuotinio atšilimo potencialas</t>
        </is>
      </c>
      <c r="BI210" s="2" t="inlineStr">
        <is>
          <t>3|
2</t>
        </is>
      </c>
      <c r="BJ210" s="2" t="inlineStr">
        <is>
          <t xml:space="preserve">|
</t>
        </is>
      </c>
      <c r="BK210" t="inlineStr">
        <is>
          <t/>
        </is>
      </c>
      <c r="BL210" t="inlineStr">
        <is>
          <t/>
        </is>
      </c>
      <c r="BM210" t="inlineStr">
        <is>
          <t/>
        </is>
      </c>
      <c r="BN210" t="inlineStr">
        <is>
          <t/>
        </is>
      </c>
      <c r="BO210" t="inlineStr">
        <is>
          <t/>
        </is>
      </c>
      <c r="BP210" t="inlineStr">
        <is>
          <t/>
        </is>
      </c>
      <c r="BQ210" t="inlineStr">
        <is>
          <t/>
        </is>
      </c>
      <c r="BR210" t="inlineStr">
        <is>
          <t/>
        </is>
      </c>
      <c r="BS210" t="inlineStr">
        <is>
          <t/>
        </is>
      </c>
      <c r="BT210" t="inlineStr">
        <is>
          <t/>
        </is>
      </c>
      <c r="BU210" t="inlineStr">
        <is>
          <t/>
        </is>
      </c>
      <c r="BV210" t="inlineStr">
        <is>
          <t/>
        </is>
      </c>
      <c r="BW210" t="inlineStr">
        <is>
          <t/>
        </is>
      </c>
      <c r="BX210" s="2" t="inlineStr">
        <is>
          <t>współczynnik globalnego ocieplenia w cyklu życia</t>
        </is>
      </c>
      <c r="BY210" s="2" t="inlineStr">
        <is>
          <t>3</t>
        </is>
      </c>
      <c r="BZ210" s="2" t="inlineStr">
        <is>
          <t/>
        </is>
      </c>
      <c r="CA210" t="inlineStr">
        <is>
          <t/>
        </is>
      </c>
      <c r="CB210" s="2" t="inlineStr">
        <is>
          <t>potencial de aquecimento global do ciclo de vida|
PAG do ciclo de vida</t>
        </is>
      </c>
      <c r="CC210" s="2" t="inlineStr">
        <is>
          <t>3|
3</t>
        </is>
      </c>
      <c r="CD210" s="2" t="inlineStr">
        <is>
          <t xml:space="preserve">|
</t>
        </is>
      </c>
      <c r="CE210" t="inlineStr">
        <is>
          <t>Indicador que quantifica as contribuições de um edifício para o potencial de aquecimento global ao longo de todo o seu ciclo de vida;</t>
        </is>
      </c>
      <c r="CF210" t="inlineStr">
        <is>
          <t/>
        </is>
      </c>
      <c r="CG210" t="inlineStr">
        <is>
          <t/>
        </is>
      </c>
      <c r="CH210" t="inlineStr">
        <is>
          <t/>
        </is>
      </c>
      <c r="CI210" t="inlineStr">
        <is>
          <t/>
        </is>
      </c>
      <c r="CJ210" s="2" t="inlineStr">
        <is>
          <t>GWP počas životného cyklu|
potenciál globálneho otepľovania počas životného cyklu</t>
        </is>
      </c>
      <c r="CK210" s="2" t="inlineStr">
        <is>
          <t>3|
3</t>
        </is>
      </c>
      <c r="CL210" s="2" t="inlineStr">
        <is>
          <t xml:space="preserve">|
</t>
        </is>
      </c>
      <c r="CM210" t="inlineStr">
        <is>
          <t>ukazovateľ, ktorý kvantifikuje potenciálne príspevky budovy ku globálnemu otepľovaniu počas jej celého životného cyklu</t>
        </is>
      </c>
      <c r="CN210" s="2" t="inlineStr">
        <is>
          <t>potencial globalnega segrevanja v življenjskem ciklu</t>
        </is>
      </c>
      <c r="CO210" s="2" t="inlineStr">
        <is>
          <t>3</t>
        </is>
      </c>
      <c r="CP210" s="2" t="inlineStr">
        <is>
          <t/>
        </is>
      </c>
      <c r="CQ210" t="inlineStr">
        <is>
          <t>indikator, ki količinsko opredeljuje potencial stavbe za globalno segrevanje v njenem celotnem življenjskem ciklu</t>
        </is>
      </c>
      <c r="CR210" s="2" t="inlineStr">
        <is>
          <t>global uppvärmningspotential under hela livscykeln</t>
        </is>
      </c>
      <c r="CS210" s="2" t="inlineStr">
        <is>
          <t>3</t>
        </is>
      </c>
      <c r="CT210" s="2" t="inlineStr">
        <is>
          <t/>
        </is>
      </c>
      <c r="CU210" t="inlineStr">
        <is>
          <t>indikator som kvantifierar en byggnads bidrag till den globala uppvärmningspotentialen under hela dess livscykel</t>
        </is>
      </c>
    </row>
    <row r="211">
      <c r="A211" s="1" t="str">
        <f>HYPERLINK("https://iate.europa.eu/entry/result/130707/all", "130707")</f>
        <v>130707</v>
      </c>
      <c r="B211" t="inlineStr">
        <is>
          <t>TRANSPORT;PRODUCTION, TECHNOLOGY AND RESEARCH</t>
        </is>
      </c>
      <c r="C211" t="inlineStr">
        <is>
          <t>TRANSPORT|land transport;PRODUCTION, TECHNOLOGY AND RESEARCH|technology and technical regulations|technical regulations</t>
        </is>
      </c>
      <c r="D211" s="2" t="inlineStr">
        <is>
          <t>сертификат за съответствие</t>
        </is>
      </c>
      <c r="E211" s="2" t="inlineStr">
        <is>
          <t>4</t>
        </is>
      </c>
      <c r="F211" s="2" t="inlineStr">
        <is>
          <t/>
        </is>
      </c>
      <c r="G211" t="inlineStr">
        <is>
          <t>документът, който се издава от производителя и удостоверява, че дадено превозно средство, принадлежащо към серията на тип, одобрен в съответствие с Директива 32007L0046, отговаря на изискванията на всички регулаторни актове по времето на неговото производство (образецът му е даден в приложение IX към същата директива)</t>
        </is>
      </c>
      <c r="H211" s="2" t="inlineStr">
        <is>
          <t>prohlášení o shodě</t>
        </is>
      </c>
      <c r="I211" s="2" t="inlineStr">
        <is>
          <t>3</t>
        </is>
      </c>
      <c r="J211" s="2" t="inlineStr">
        <is>
          <t/>
        </is>
      </c>
      <c r="K211" t="inlineStr">
        <is>
          <t>dokument vydaný výrobcem, který osvědčuje, že vyrobené vozidlo odpovídá schválenému typu vozidla a splňuje všechny regulační akty platné v době jeho výroby</t>
        </is>
      </c>
      <c r="L211" s="2" t="inlineStr">
        <is>
          <t>overensstemmelsescertifikat|
typeattest</t>
        </is>
      </c>
      <c r="M211" s="2" t="inlineStr">
        <is>
          <t>3|
3</t>
        </is>
      </c>
      <c r="N211" s="2" t="inlineStr">
        <is>
          <t xml:space="preserve">|
</t>
        </is>
      </c>
      <c r="O211" t="inlineStr">
        <is>
          <t>dokument, der er udstedt af fabrikanten, og som attesterer, at et fremstillet køretøj er i overensstemmelse med den godkendte køretøjstype og med alle de retsakter, der gjaldt på produktionstidspunktet</t>
        </is>
      </c>
      <c r="P211" s="2" t="inlineStr">
        <is>
          <t>Übereinstimmungsbescheinigung|
CoC|
Konformitätsbescheinigung</t>
        </is>
      </c>
      <c r="Q211" s="2" t="inlineStr">
        <is>
          <t>3|
3|
3</t>
        </is>
      </c>
      <c r="R211" s="2" t="inlineStr">
        <is>
          <t xml:space="preserve">|
|
</t>
        </is>
      </c>
      <c r="S211" t="inlineStr">
        <is>
          <t>vom Hersteller ausgestelltes Dokument, mit dem bescheinigt wird, dass ein hergestelltes Fahrzeug dem genehmigten Fahrzeugtyp und allen zum Zeitpunkt seiner Herstellung anwendbaren Rechtsakten entspricht</t>
        </is>
      </c>
      <c r="T211" s="2" t="inlineStr">
        <is>
          <t>πιστοποιητικό συμμόρφωσης</t>
        </is>
      </c>
      <c r="U211" s="2" t="inlineStr">
        <is>
          <t>4</t>
        </is>
      </c>
      <c r="V211" s="2" t="inlineStr">
        <is>
          <t/>
        </is>
      </c>
      <c r="W211" t="inlineStr">
        <is>
          <t>το έγγραφο, το οποίο εκδίδεται από εθνικές ή διεθνείς αρχές ή οργανισμούς σύμφωνα με τους κανόνες ενός συστήματος πιστοποίησης και υποδηλώνει ότι παρέχεται επαρκής εμπιστοσύνη ότι ένα προϊόν, διεργασία, δραστηριότητα, οργανισμός, σύστημα, πρόσωπο ή συνδυασμός αυτών συμμορφώνεται προς ένα πρότυπο ή προδιαγραφή και κανονισμό.</t>
        </is>
      </c>
      <c r="X211" s="2" t="inlineStr">
        <is>
          <t>EC certificate of conformity|
CoC|
certificate of conformity</t>
        </is>
      </c>
      <c r="Y211" s="2" t="inlineStr">
        <is>
          <t>3|
3|
3</t>
        </is>
      </c>
      <c r="Z211" s="2" t="inlineStr">
        <is>
          <t xml:space="preserve">|
|
</t>
        </is>
      </c>
      <c r="AA211" t="inlineStr">
        <is>
          <t>certificate issued by the manufacturer of a vehicle showing that the technical characteristics of the vehicle meet safety and environmental standards, as part of the EU vehicle type-approval procedure</t>
        </is>
      </c>
      <c r="AB211" s="2" t="inlineStr">
        <is>
          <t>certificado de conformidad</t>
        </is>
      </c>
      <c r="AC211" s="2" t="inlineStr">
        <is>
          <t>3</t>
        </is>
      </c>
      <c r="AD211" s="2" t="inlineStr">
        <is>
          <t/>
        </is>
      </c>
      <c r="AE211" t="inlineStr">
        <is>
          <t/>
        </is>
      </c>
      <c r="AF211" s="2" t="inlineStr">
        <is>
          <t>vastavustunnistus</t>
        </is>
      </c>
      <c r="AG211" s="2" t="inlineStr">
        <is>
          <t>3</t>
        </is>
      </c>
      <c r="AH211" s="2" t="inlineStr">
        <is>
          <t/>
        </is>
      </c>
      <c r="AI211" t="inlineStr">
        <is>
          <t>dokument, mille annab välja tootja ja mis tõendab, et sõiduk vastab ELi tüübikinnituse nõuetele</t>
        </is>
      </c>
      <c r="AJ211" s="2" t="inlineStr">
        <is>
          <t>vaatimustenmukaisuustodistus</t>
        </is>
      </c>
      <c r="AK211" s="2" t="inlineStr">
        <is>
          <t>3</t>
        </is>
      </c>
      <c r="AL211" s="2" t="inlineStr">
        <is>
          <t/>
        </is>
      </c>
      <c r="AM211" t="inlineStr">
        <is>
          <t>asiakirja, jonka valmistaja toimittaa ja joka varmentaa, että valmistettu ajoneuvo on hyväksytyn ajoneuvotyypin ja kaikkien valmistusajankohtanaan sovellettavien säädösten mukainen</t>
        </is>
      </c>
      <c r="AN211" s="2" t="inlineStr">
        <is>
          <t>certificat de conformité</t>
        </is>
      </c>
      <c r="AO211" s="2" t="inlineStr">
        <is>
          <t>3</t>
        </is>
      </c>
      <c r="AP211" s="2" t="inlineStr">
        <is>
          <t/>
        </is>
      </c>
      <c r="AQ211" t="inlineStr">
        <is>
          <t>certificat délivré par le constructeur d'un véhicule qui prouve que les caractéristiques techniques du véhicule sont conformes aux normes environnementales et de sécurité applicables</t>
        </is>
      </c>
      <c r="AR211" s="2" t="inlineStr">
        <is>
          <t>deimhniú comhréireachta</t>
        </is>
      </c>
      <c r="AS211" s="2" t="inlineStr">
        <is>
          <t>3</t>
        </is>
      </c>
      <c r="AT211" s="2" t="inlineStr">
        <is>
          <t/>
        </is>
      </c>
      <c r="AU211" t="inlineStr">
        <is>
          <t/>
        </is>
      </c>
      <c r="AV211" t="inlineStr">
        <is>
          <t/>
        </is>
      </c>
      <c r="AW211" t="inlineStr">
        <is>
          <t/>
        </is>
      </c>
      <c r="AX211" t="inlineStr">
        <is>
          <t/>
        </is>
      </c>
      <c r="AY211" t="inlineStr">
        <is>
          <t/>
        </is>
      </c>
      <c r="AZ211" s="2" t="inlineStr">
        <is>
          <t>megfelelőségi nyilatkozat|
EK-megfelelőségi nyilatkozat</t>
        </is>
      </c>
      <c r="BA211" s="2" t="inlineStr">
        <is>
          <t>4|
3</t>
        </is>
      </c>
      <c r="BB211" s="2" t="inlineStr">
        <is>
          <t xml:space="preserve">|
</t>
        </is>
      </c>
      <c r="BC211" t="inlineStr">
        <is>
          <t>a gyártó által kiállított igazolás azt tanúsítja, hogy a jármű műszaki jellemzői megfelelnek a biztonsági és környezetvédelmi előírásoknak</t>
        </is>
      </c>
      <c r="BD211" s="2" t="inlineStr">
        <is>
          <t>certificato di conformità</t>
        </is>
      </c>
      <c r="BE211" s="2" t="inlineStr">
        <is>
          <t>3</t>
        </is>
      </c>
      <c r="BF211" s="2" t="inlineStr">
        <is>
          <t/>
        </is>
      </c>
      <c r="BG211" t="inlineStr">
        <is>
          <t>certificato rilasciato dal costruttore di veicoli che attesta la conformità di veicoli, sistemi, componenti ed entità tecniche indipendenti al tipo omologato</t>
        </is>
      </c>
      <c r="BH211" s="2" t="inlineStr">
        <is>
          <t>atitikties liudijimas</t>
        </is>
      </c>
      <c r="BI211" s="2" t="inlineStr">
        <is>
          <t>3</t>
        </is>
      </c>
      <c r="BJ211" s="2" t="inlineStr">
        <is>
          <t/>
        </is>
      </c>
      <c r="BK211" t="inlineStr">
        <is>
          <t>gamintojo išduodamas dokumentas, kuriuo patvirtinama, kad pagaminta transporto priemonė atitinka patvirtintą transporto priemonės tipą ir atitinka visus jos pagaminimo metu taikytus norminius aktus</t>
        </is>
      </c>
      <c r="BL211" s="2" t="inlineStr">
        <is>
          <t>atbilstības sertifikāts|
EK atbilstības sertifikāts</t>
        </is>
      </c>
      <c r="BM211" s="2" t="inlineStr">
        <is>
          <t>3|
3</t>
        </is>
      </c>
      <c r="BN211" s="2" t="inlineStr">
        <is>
          <t xml:space="preserve">|
</t>
        </is>
      </c>
      <c r="BO211" t="inlineStr">
        <is>
          <t>transportlīdzekļa ražotāja izdots sertifikāts, kas norāda transportlīdzekļa tehnisko raksturlielumu atbilstību drošības un vides standartiem, kā daļa no ES transportlīdzekļa tipa apstiprināšanas procedūras</t>
        </is>
      </c>
      <c r="BP211" s="2" t="inlineStr">
        <is>
          <t>Ċertifikat ta' konformità tal-KE|
ċertifikat tal-konformità</t>
        </is>
      </c>
      <c r="BQ211" s="2" t="inlineStr">
        <is>
          <t>3|
3</t>
        </is>
      </c>
      <c r="BR211" s="2" t="inlineStr">
        <is>
          <t xml:space="preserve">|
</t>
        </is>
      </c>
      <c r="BS211" t="inlineStr">
        <is>
          <t>dokument maħruġ mill-manifattur li jiċċertifika li vettura manifatturata tikkonforma mat-tip approvat ta' vettura u li tikkonforma mal-atti regolatorji kollha li kienu applikabbli fil-mument tal-produzzjoni tagħha</t>
        </is>
      </c>
      <c r="BT211" s="2" t="inlineStr">
        <is>
          <t>certificaat van overeenstemming</t>
        </is>
      </c>
      <c r="BU211" s="2" t="inlineStr">
        <is>
          <t>4</t>
        </is>
      </c>
      <c r="BV211" s="2" t="inlineStr">
        <is>
          <t/>
        </is>
      </c>
      <c r="BW211" t="inlineStr">
        <is>
          <t>document dat door de fabrikant wordt afgegeven en dat certificeert dat een geproduceerd voertuig in overeenstemming is met het goedgekeurde voertuigtype en voldoet aan alle regelgevingshandelingen die van toepassing waren ten tijde van productie</t>
        </is>
      </c>
      <c r="BX211" s="2" t="inlineStr">
        <is>
          <t>świadectwo zgodności</t>
        </is>
      </c>
      <c r="BY211" s="2" t="inlineStr">
        <is>
          <t>3</t>
        </is>
      </c>
      <c r="BZ211" s="2" t="inlineStr">
        <is>
          <t/>
        </is>
      </c>
      <c r="CA211" t="inlineStr">
        <is>
          <t>dokument wydany przez producenta, w którym zaświadcza się, że pojazd jest zgodny z homologowanym typem pojazdu i ze wszystkimi aktami prawnymi obowiązującymi w momencie jego wyprodukowania</t>
        </is>
      </c>
      <c r="CB211" s="2" t="inlineStr">
        <is>
          <t>certificado de conformidade</t>
        </is>
      </c>
      <c r="CC211" s="2" t="inlineStr">
        <is>
          <t>3</t>
        </is>
      </c>
      <c r="CD211" s="2" t="inlineStr">
        <is>
          <t/>
        </is>
      </c>
      <c r="CE211" t="inlineStr">
        <is>
          <t/>
        </is>
      </c>
      <c r="CF211" s="2" t="inlineStr">
        <is>
          <t>certificat de conformitate</t>
        </is>
      </c>
      <c r="CG211" s="2" t="inlineStr">
        <is>
          <t>3</t>
        </is>
      </c>
      <c r="CH211" s="2" t="inlineStr">
        <is>
          <t/>
        </is>
      </c>
      <c r="CI211" t="inlineStr">
        <is>
          <t>documentul prezentat în anexa IX, eliberat de producător și care certifică faptul că, în momentul fabricării, un vehicul aparținând seriei tipului omologat în conformitate cu prezenta directivă a respectat toate actele de reglementare</t>
        </is>
      </c>
      <c r="CJ211" t="inlineStr">
        <is>
          <t/>
        </is>
      </c>
      <c r="CK211" t="inlineStr">
        <is>
          <t/>
        </is>
      </c>
      <c r="CL211" t="inlineStr">
        <is>
          <t/>
        </is>
      </c>
      <c r="CM211" t="inlineStr">
        <is>
          <t/>
        </is>
      </c>
      <c r="CN211" s="2" t="inlineStr">
        <is>
          <t>certifikat o skladnosti</t>
        </is>
      </c>
      <c r="CO211" s="2" t="inlineStr">
        <is>
          <t>3</t>
        </is>
      </c>
      <c r="CP211" s="2" t="inlineStr">
        <is>
          <t/>
        </is>
      </c>
      <c r="CQ211" t="inlineStr">
        <is>
          <t>dokument, ki ga izda proizvajalec in ki potrjuje, da proizvedeno vozilo ustreza odobrenemu tipu vozila in je ob izdelavi skladno z vsemi regulativnimi akti, ki so bili v veljavi v času njegove proizvodnje</t>
        </is>
      </c>
      <c r="CR211" s="2" t="inlineStr">
        <is>
          <t>EC-intyg om överensstämmelse|
intyg om överensstämmelse</t>
        </is>
      </c>
      <c r="CS211" s="2" t="inlineStr">
        <is>
          <t>3|
3</t>
        </is>
      </c>
      <c r="CT211" s="2" t="inlineStr">
        <is>
          <t xml:space="preserve">|
</t>
        </is>
      </c>
      <c r="CU211" t="inlineStr">
        <is>
          <t>dokument utfärdat av tillverkaren som intygar att ett tillverkat fordon överensstämmer med den godkända fordonstypen och uppfyller kraven i alla regleringsakter som var tillämpliga vid tillverkningstillfället</t>
        </is>
      </c>
    </row>
    <row r="212">
      <c r="A212" s="1" t="str">
        <f>HYPERLINK("https://iate.europa.eu/entry/result/3588819/all", "3588819")</f>
        <v>3588819</v>
      </c>
      <c r="B212" t="inlineStr">
        <is>
          <t>EMPLOYMENT AND WORKING CONDITIONS;BUSINESS AND COMPETITION;EUROPEAN UNION</t>
        </is>
      </c>
      <c r="C212" t="inlineStr">
        <is>
          <t>EMPLOYMENT AND WORKING CONDITIONS|employment|vocational training;BUSINESS AND COMPETITION|management|management|knowledge management|intellectual capital;EUROPEAN UNION|European construction|deepening of the European Union|EU activity|EU policy</t>
        </is>
      </c>
      <c r="D212" s="2" t="inlineStr">
        <is>
          <t>Пакт за умения|
Европейски пакт за уменията</t>
        </is>
      </c>
      <c r="E212" s="2" t="inlineStr">
        <is>
          <t>3|
3</t>
        </is>
      </c>
      <c r="F212" s="2" t="inlineStr">
        <is>
          <t xml:space="preserve">|
</t>
        </is>
      </c>
      <c r="G212" t="inlineStr">
        <is>
          <t/>
        </is>
      </c>
      <c r="H212" s="2" t="inlineStr">
        <is>
          <t>Pakt pro dovednosti|
Evropský pakt pro dovednosti</t>
        </is>
      </c>
      <c r="I212" s="2" t="inlineStr">
        <is>
          <t>3|
3</t>
        </is>
      </c>
      <c r="J212" s="2" t="inlineStr">
        <is>
          <t xml:space="preserve">|
</t>
        </is>
      </c>
      <c r="K212" t="inlineStr">
        <is>
          <t>iniciativa Evropské komise zaměřená na rozvoj dovedností v Evropě</t>
        </is>
      </c>
      <c r="L212" s="2" t="inlineStr">
        <is>
          <t>pagt for færdigheder|
europæisk pagt for færdigheder</t>
        </is>
      </c>
      <c r="M212" s="2" t="inlineStr">
        <is>
          <t>3|
3</t>
        </is>
      </c>
      <c r="N212" s="2" t="inlineStr">
        <is>
          <t xml:space="preserve">|
</t>
        </is>
      </c>
      <c r="O212" t="inlineStr">
        <is>
          <t/>
        </is>
      </c>
      <c r="P212" s="2" t="inlineStr">
        <is>
          <t>Kompetenzpakt</t>
        </is>
      </c>
      <c r="Q212" s="2" t="inlineStr">
        <is>
          <t>3</t>
        </is>
      </c>
      <c r="R212" s="2" t="inlineStr">
        <is>
          <t/>
        </is>
      </c>
      <c r="S212" t="inlineStr">
        <is>
          <t/>
        </is>
      </c>
      <c r="T212" s="2" t="inlineStr">
        <is>
          <t>σύμφωνο για τις δεξιότητες</t>
        </is>
      </c>
      <c r="U212" s="2" t="inlineStr">
        <is>
          <t>3</t>
        </is>
      </c>
      <c r="V212" s="2" t="inlineStr">
        <is>
          <t/>
        </is>
      </c>
      <c r="W212" t="inlineStr">
        <is>
          <t/>
        </is>
      </c>
      <c r="X212" s="2" t="inlineStr">
        <is>
          <t>European Pact for Skills|
EU Pact for Skills|
Pact for Skills</t>
        </is>
      </c>
      <c r="Y212" s="2" t="inlineStr">
        <is>
          <t>3|
3|
3</t>
        </is>
      </c>
      <c r="Z212" s="2" t="inlineStr">
        <is>
          <t xml:space="preserve">|
|
</t>
        </is>
      </c>
      <c r="AA212" t="inlineStr">
        <is>
          <t>part of the European Skills Agenda, which brings together all stakeholders, private and public, which share the
objective of up- and reskilling Europe’s workforce to enable people to participate in the green and digital transitions</t>
        </is>
      </c>
      <c r="AB212" s="2" t="inlineStr">
        <is>
          <t>Pacto por las Capacidades</t>
        </is>
      </c>
      <c r="AC212" s="2" t="inlineStr">
        <is>
          <t>3</t>
        </is>
      </c>
      <c r="AD212" s="2" t="inlineStr">
        <is>
          <t/>
        </is>
      </c>
      <c r="AE212" t="inlineStr">
        <is>
          <t>Componente básico de la Agenda de Capacidades consistente en fomentar la cooperación, reuniendo a todas las partes interesadas privadas y públicas que comparten el objetivo de ofrecer capacitación y reciclaje profesional a la población activa de Europa para que las personas puedan participar en la doble transición.</t>
        </is>
      </c>
      <c r="AF212" s="2" t="inlineStr">
        <is>
          <t>oskuste pakt|
Euroopa oskuste pakt</t>
        </is>
      </c>
      <c r="AG212" s="2" t="inlineStr">
        <is>
          <t>3|
3</t>
        </is>
      </c>
      <c r="AH212" s="2" t="inlineStr">
        <is>
          <t xml:space="preserve">|
</t>
        </is>
      </c>
      <c r="AI212" t="inlineStr">
        <is>
          <t/>
        </is>
      </c>
      <c r="AJ212" s="2" t="inlineStr">
        <is>
          <t>osaamissopimus|
Euroopan osaamissopimus</t>
        </is>
      </c>
      <c r="AK212" s="2" t="inlineStr">
        <is>
          <t>3|
3</t>
        </is>
      </c>
      <c r="AL212" s="2" t="inlineStr">
        <is>
          <t xml:space="preserve">|
</t>
        </is>
      </c>
      <c r="AM212" t="inlineStr">
        <is>
          <t/>
        </is>
      </c>
      <c r="AN212" s="2" t="inlineStr">
        <is>
          <t>pacte européen pour les compétences|
pacte sur les compétences|
pacte pour les compétences|
pacte de l'UE pour les compétences</t>
        </is>
      </c>
      <c r="AO212" s="2" t="inlineStr">
        <is>
          <t>3|
2|
3|
3</t>
        </is>
      </c>
      <c r="AP212" s="2" t="inlineStr">
        <is>
          <t xml:space="preserve">|
|
|
</t>
        </is>
      </c>
      <c r="AQ212" t="inlineStr">
        <is>
          <t>l'une des initiatives phares de la &lt;a href="https://iate.europa.eu/entry/result/3591735/fr" target="_blank"&gt;stratégie européenne en matière de compétences&lt;/a&gt;</t>
        </is>
      </c>
      <c r="AR212" s="2" t="inlineStr">
        <is>
          <t>Comhshocrú um Scileanna</t>
        </is>
      </c>
      <c r="AS212" s="2" t="inlineStr">
        <is>
          <t>3</t>
        </is>
      </c>
      <c r="AT212" s="2" t="inlineStr">
        <is>
          <t/>
        </is>
      </c>
      <c r="AU212" t="inlineStr">
        <is>
          <t/>
        </is>
      </c>
      <c r="AV212" t="inlineStr">
        <is>
          <t/>
        </is>
      </c>
      <c r="AW212" t="inlineStr">
        <is>
          <t/>
        </is>
      </c>
      <c r="AX212" t="inlineStr">
        <is>
          <t/>
        </is>
      </c>
      <c r="AY212" t="inlineStr">
        <is>
          <t/>
        </is>
      </c>
      <c r="AZ212" s="2" t="inlineStr">
        <is>
          <t>készségfejlesztési paktum</t>
        </is>
      </c>
      <c r="BA212" s="2" t="inlineStr">
        <is>
          <t>3</t>
        </is>
      </c>
      <c r="BB212" s="2" t="inlineStr">
        <is>
          <t/>
        </is>
      </c>
      <c r="BC212" t="inlineStr">
        <is>
          <t/>
        </is>
      </c>
      <c r="BD212" s="2" t="inlineStr">
        <is>
          <t>patto per le competenze|
patto europeo per le competenze</t>
        </is>
      </c>
      <c r="BE212" s="2" t="inlineStr">
        <is>
          <t>3|
3</t>
        </is>
      </c>
      <c r="BF212" s="2" t="inlineStr">
        <is>
          <t xml:space="preserve">|
</t>
        </is>
      </c>
      <c r="BG212" t="inlineStr">
        <is>
          <t>una delle componenti dell'&lt;a href="https://iate.europa.eu/entry/result/3591735/it" target="_blank"&gt;agenda per le competenze per l'Europa&lt;/a&gt; volta a mobilitare un impegno concertato a favore di investimenti di qualità nelle competenze per tutte le persone in età lavorativa nell'Unione, riunendo tutti i portatori di interessi, sia privati che pubblici, che condividono l'obiettivo di sviluppo delle competenze e riqualificazione della forza lavoro in Europa, per permettere alle persone di partecipare alla duplice transizione</t>
        </is>
      </c>
      <c r="BH212" s="2" t="inlineStr">
        <is>
          <t>Europos įgūdžių paktas|
ES įgūdžių paktas|
Įgūdžių paktas</t>
        </is>
      </c>
      <c r="BI212" s="2" t="inlineStr">
        <is>
          <t>3|
3|
3</t>
        </is>
      </c>
      <c r="BJ212" s="2" t="inlineStr">
        <is>
          <t xml:space="preserve">|
|
</t>
        </is>
      </c>
      <c r="BK212" t="inlineStr">
        <is>
          <t>Europos įgūdžių darbotvarkės dalis, kuri suburia visus privačiojo ir viešojo sektorių suinteresuotuosius subjektus, siekiančius bendro tikslo – kelti Europos darbuotojų kvalifikaciją ir juos perkvalifikuoti, siekiant suteikti galimybę dalyvauti žaliojoje ir skaitmeninėje pertvarkoje</t>
        </is>
      </c>
      <c r="BL212" s="2" t="inlineStr">
        <is>
          <t>Prasmju pilnveides pakts|
ES Prasmju pilnveides pakts|
Eiropas Prasmju pilnveides pakts</t>
        </is>
      </c>
      <c r="BM212" s="2" t="inlineStr">
        <is>
          <t>3|
3|
3</t>
        </is>
      </c>
      <c r="BN212" s="2" t="inlineStr">
        <is>
          <t xml:space="preserve">|
|
</t>
        </is>
      </c>
      <c r="BO212" t="inlineStr">
        <is>
          <t>Eiropas Prasmju programmas daļa, kas apvieno visas (gan privātās, gan publiskās) ieinteresētās personas, kurām ir kopīgs mērķis pilnveidot Eiropas darbaspēka prasmes un to pārkvalificēt, lai cilvēki varētu piedalīties zaļās un digitālās pārkārtošanās norisē</t>
        </is>
      </c>
      <c r="BP212" s="2" t="inlineStr">
        <is>
          <t>Patt tal-UE għall-Ħiliet|
Patt Ewropew għall-Ħiliet|
Patt għall-Ħiliet</t>
        </is>
      </c>
      <c r="BQ212" s="2" t="inlineStr">
        <is>
          <t>3|
3|
3</t>
        </is>
      </c>
      <c r="BR212" s="2" t="inlineStr">
        <is>
          <t xml:space="preserve">|
|
</t>
        </is>
      </c>
      <c r="BS212" t="inlineStr">
        <is>
          <t>parti mill-&lt;a href="https://iate.europa.eu/entry/result/3591735/mt" target="_blank"&gt;Aġenda għall-Ħiliet għall-Ewropa&lt;/a&gt;, li tlaqqa' lill-partijiet ikkonċernati kollha, privati ​​u pubbliċi, li jkollhom l-objettiv komuni li jġeddu u jtejbu l-ħiliet tal-forza tax-xogħol tal-Ewropa biex in-nies ikunu jistgħu jipparteċipaw fit-tranżizzjonijiet ekoloġiċi u diġitali</t>
        </is>
      </c>
      <c r="BT212" s="2" t="inlineStr">
        <is>
          <t>Europees pact voor vaardigheden|
pact voor vaardigheden</t>
        </is>
      </c>
      <c r="BU212" s="2" t="inlineStr">
        <is>
          <t>3|
2</t>
        </is>
      </c>
      <c r="BV212" s="2" t="inlineStr">
        <is>
          <t xml:space="preserve">|
</t>
        </is>
      </c>
      <c r="BW212" t="inlineStr">
        <is>
          <t/>
        </is>
      </c>
      <c r="BX212" s="2" t="inlineStr">
        <is>
          <t>Europejski pakt na rzecz umiejętności|
pakt na rzecz umiejętności</t>
        </is>
      </c>
      <c r="BY212" s="2" t="inlineStr">
        <is>
          <t>3|
3</t>
        </is>
      </c>
      <c r="BZ212" s="2" t="inlineStr">
        <is>
          <t xml:space="preserve">|
</t>
        </is>
      </c>
      <c r="CA212" t="inlineStr">
        <is>
          <t/>
        </is>
      </c>
      <c r="CB212" s="2" t="inlineStr">
        <is>
          <t>pacto europeu para as competências|
Pacto para as Competências</t>
        </is>
      </c>
      <c r="CC212" s="2" t="inlineStr">
        <is>
          <t>3|
3</t>
        </is>
      </c>
      <c r="CD212" s="2" t="inlineStr">
        <is>
          <t xml:space="preserve">|
</t>
        </is>
      </c>
      <c r="CE212" t="inlineStr">
        <is>
          <t/>
        </is>
      </c>
      <c r="CF212" s="2" t="inlineStr">
        <is>
          <t>Pactul european privind competențele|
Pactul privind competențele</t>
        </is>
      </c>
      <c r="CG212" s="2" t="inlineStr">
        <is>
          <t>3|
3</t>
        </is>
      </c>
      <c r="CH212" s="2" t="inlineStr">
        <is>
          <t xml:space="preserve">|
</t>
        </is>
      </c>
      <c r="CI212" t="inlineStr">
        <is>
          <t>pact prin intermediul căruia industria, statele membre, partenerii sociali și alte părți interesate să întreprindă acțiuni colective care să contribuie la perfecționarea și la recalificarea 
lucrătorilor și care să deblocheze investiții publice și private în 
forța de muncă; accentul se pune pe sectoarele cu un potențial de
 creștere ridicat pentru Europa sau pe cele care suferă schimbări 
majore.</t>
        </is>
      </c>
      <c r="CJ212" s="2" t="inlineStr">
        <is>
          <t>Pakt o zručnostiach</t>
        </is>
      </c>
      <c r="CK212" s="2" t="inlineStr">
        <is>
          <t>3</t>
        </is>
      </c>
      <c r="CL212" s="2" t="inlineStr">
        <is>
          <t/>
        </is>
      </c>
      <c r="CM212" t="inlineStr">
        <is>
          <t>iniciatíva Európskej komisie zameraná na rozvíjanie zručností všetkých ľudí v produktívnom veku v celej Únii</t>
        </is>
      </c>
      <c r="CN212" s="2" t="inlineStr">
        <is>
          <t>pakt za znanja in spretnosti|
evropski pakt za znanja in spretnosti</t>
        </is>
      </c>
      <c r="CO212" s="2" t="inlineStr">
        <is>
          <t>3|
3</t>
        </is>
      </c>
      <c r="CP212" s="2" t="inlineStr">
        <is>
          <t xml:space="preserve">|
</t>
        </is>
      </c>
      <c r="CQ212" t="inlineStr">
        <is>
          <t>sporazum med industrijo, državami članicami, socialnimi partnerji in drugimi deležniki za skupno ukrepanje pri izpopolnjevanju in preusposabljanju ter javnih in zasebnih naložbah v delovno silo</t>
        </is>
      </c>
      <c r="CR212" s="2" t="inlineStr">
        <is>
          <t>pakt för kompetens|
kompetenspakt|
EU-pakt för kompetens</t>
        </is>
      </c>
      <c r="CS212" s="2" t="inlineStr">
        <is>
          <t>3|
3|
3</t>
        </is>
      </c>
      <c r="CT212" s="2" t="inlineStr">
        <is>
          <t xml:space="preserve">|
|
</t>
        </is>
      </c>
      <c r="CU212" t="inlineStr">
        <is>
          <t>del av &lt;a href="https://iate.europa.eu/entry/result/3591735/sv" target="_blank"&gt;den europeiska kompetensagendan&lt;/a&gt; som ska föra samman alla aktörer, privata såväl som offentliga, som delar målet med kompetensutveckling och omskolning för arbetskraften i EU för att ge dem möjlighet att delta i den dubbla gröna och digitala omställningen</t>
        </is>
      </c>
    </row>
    <row r="213">
      <c r="A213" s="1" t="str">
        <f>HYPERLINK("https://iate.europa.eu/entry/result/221981/all", "221981")</f>
        <v>221981</v>
      </c>
      <c r="B213" t="inlineStr">
        <is>
          <t>INDUSTRY;ENERGY</t>
        </is>
      </c>
      <c r="C213" t="inlineStr">
        <is>
          <t>INDUSTRY|building and public works|building industry|building;ENERGY|energy policy|energy policy|energy audit|energy consumption</t>
        </is>
      </c>
      <c r="D213" t="inlineStr">
        <is>
          <t/>
        </is>
      </c>
      <c r="E213" t="inlineStr">
        <is>
          <t/>
        </is>
      </c>
      <c r="F213" t="inlineStr">
        <is>
          <t/>
        </is>
      </c>
      <c r="G213" t="inlineStr">
        <is>
          <t/>
        </is>
      </c>
      <c r="H213" s="2" t="inlineStr">
        <is>
          <t>dodaná energie</t>
        </is>
      </c>
      <c r="I213" s="2" t="inlineStr">
        <is>
          <t>3</t>
        </is>
      </c>
      <c r="J213" s="2" t="inlineStr">
        <is>
          <t/>
        </is>
      </c>
      <c r="K213" t="inlineStr">
        <is>
          <t>energie, vyjádřená po energonositelích, přivedená do
technických systémů budovy přes hranici posuzování
k pokrytí uvažovaných spotřeb nebo k výrobě exportované
energie</t>
        </is>
      </c>
      <c r="L213" s="2" t="inlineStr">
        <is>
          <t>leveret energi</t>
        </is>
      </c>
      <c r="M213" s="2" t="inlineStr">
        <is>
          <t>3</t>
        </is>
      </c>
      <c r="N213" s="2" t="inlineStr">
        <is>
          <t/>
        </is>
      </c>
      <c r="O213" t="inlineStr">
        <is>
          <t>energi, udtrykt pr. energibærer, leveret til de &lt;a href="https://iate.europa.eu/entry/result/3501066/da" target="_blank"&gt;tekniske bygningsinstallationer&lt;/a&gt; hen over &lt;a href="https://iate.europa.eu/entry/result/3626345/da" target="_blank"&gt;vurderingsgrænsen&lt;/a&gt; med henblik på at dække særlige anvendelser eller producere &lt;a href="https://iate.europa.eu/entry/result/3626355/da" target="_blank"&gt;eksporteret energi&lt;/a&gt;</t>
        </is>
      </c>
      <c r="P213" s="2" t="inlineStr">
        <is>
          <t>bezogene Energie</t>
        </is>
      </c>
      <c r="Q213" s="2" t="inlineStr">
        <is>
          <t>3</t>
        </is>
      </c>
      <c r="R213" s="2" t="inlineStr">
        <is>
          <t/>
        </is>
      </c>
      <c r="S213" t="inlineStr">
        <is>
          <t>Energie, angegeben je Energieträger, die durch die Bewertungsgrenze hindurch an die gebäudetechnischen Systeme geliefert wird, um die berücksichtigten Nutzungszwecke zu erfüllen oder die eingespeiste Energie zu erzeugen</t>
        </is>
      </c>
      <c r="T213" s="2" t="inlineStr">
        <is>
          <t>παρεχόμενη ενέργεια</t>
        </is>
      </c>
      <c r="U213" s="2" t="inlineStr">
        <is>
          <t>3</t>
        </is>
      </c>
      <c r="V213" s="2" t="inlineStr">
        <is>
          <t/>
        </is>
      </c>
      <c r="W213" t="inlineStr">
        <is>
          <t>ενέργεια, εκφραζόμενη ανά φορέα ενέργειας, η οποία παρέχεται στα &lt;a href="https://iate.europa.eu/entry/result/3501066/en-el" target="_blank"&gt;τεχνικά συστήματα κτιρίου&lt;/a&gt; μέσω των &lt;a href="https://iate.europa.eu/entry/result/3626345/en-el" target="_blank"&gt;ορίων αξιολόγησης&lt;/a&gt; για την κάλυψη των χρήσεων που λαμβάνονται υπόψη ή την παραγωγή της &lt;a href="https://iate.europa.eu/entry/result/3626355/en-el" target="_blank"&gt;εξαγόμενης ενέργειας&lt;/a&gt;</t>
        </is>
      </c>
      <c r="X213" s="2" t="inlineStr">
        <is>
          <t>delivered energy</t>
        </is>
      </c>
      <c r="Y213" s="2" t="inlineStr">
        <is>
          <t>3</t>
        </is>
      </c>
      <c r="Z213" s="2" t="inlineStr">
        <is>
          <t/>
        </is>
      </c>
      <c r="AA213" t="inlineStr">
        <is>
          <t>energy,
expressed per energy carrier, supplied to &lt;a href="https://iate.europa.eu/entry/result/3501066/en" target="_blank"&gt;technical building systems&lt;/a&gt;
through the &lt;a href="https://iate.europa.eu/entry/result/3626345/en" target="_blank"&gt;assessment boundary&lt;/a&gt; to satisfy particular uses or to
produce &lt;a href="https://iate.europa.eu/entry/result/3626355/en" target="_blank"&gt;exported energy&lt;/a&gt;</t>
        </is>
      </c>
      <c r="AB213" s="2" t="inlineStr">
        <is>
          <t>energía suministrada</t>
        </is>
      </c>
      <c r="AC213" s="2" t="inlineStr">
        <is>
          <t>3</t>
        </is>
      </c>
      <c r="AD213" s="2" t="inlineStr">
        <is>
          <t/>
        </is>
      </c>
      <c r="AE213" t="inlineStr">
        <is>
          <t>&lt;div&gt;Energía, expresada por vector energético, suministrada a las &lt;a href="https://iate.europa.eu/entry/result/3501066/es" target="_blank"&gt;instalaciones técnicas del edificio&lt;/a&gt; a través de los &lt;a href="https://iate.europa.eu/entry/result/3626345/es" target="_blank"&gt;límites de evaluación&lt;/a&gt;, para satisfacer los usos
considerados o para producir la &lt;a href="https://iate.europa.eu/entry/result/3626355/es" target="_blank"&gt;energía exportada&lt;/a&gt;.&lt;/div&gt;</t>
        </is>
      </c>
      <c r="AF213" s="2" t="inlineStr">
        <is>
          <t>tarnitud energia</t>
        </is>
      </c>
      <c r="AG213" s="2" t="inlineStr">
        <is>
          <t>3</t>
        </is>
      </c>
      <c r="AH213" s="2" t="inlineStr">
        <is>
          <t/>
        </is>
      </c>
      <c r="AI213" t="inlineStr">
        <is>
          <t>energiakandja kohta väljendatud energia, mis on läbi hindamispiiri viidud hoone tehnosüsteemidesse selleks, et täita arvesse võetud kasutusviiside energiavajadusi või toota väljaviidud energiat</t>
        </is>
      </c>
      <c r="AJ213" s="2" t="inlineStr">
        <is>
          <t>toimitettu energia</t>
        </is>
      </c>
      <c r="AK213" s="2" t="inlineStr">
        <is>
          <t>3</t>
        </is>
      </c>
      <c r="AL213" s="2" t="inlineStr">
        <is>
          <t/>
        </is>
      </c>
      <c r="AM213" t="inlineStr">
        <is>
          <t>energiamuodoittain
ilmaistu energia, joka toimitetaan rakennuksen teknisiin järjestelmiin
arviointirajan yli, huomioon otettujen käyttötarkoitusten tyydyttämiseksi tai
muualle viedyn energian tuottamiseksi</t>
        </is>
      </c>
      <c r="AN213" s="2" t="inlineStr">
        <is>
          <t>énergie fournie|
énergie livrée|
énergie reçue de l'extérieur</t>
        </is>
      </c>
      <c r="AO213" s="2" t="inlineStr">
        <is>
          <t>3|
3|
3</t>
        </is>
      </c>
      <c r="AP213" s="2" t="inlineStr">
        <is>
          <t xml:space="preserve">|
|
</t>
        </is>
      </c>
      <c r="AQ213" t="inlineStr">
        <is>
          <t>énergie, exprimée par vecteur énergétique, apportée aux 
&lt;a href="https://iate.europa.eu/entry/result/3501066/fr" target="_blank"&gt;systèmes techniques de bâtiment&lt;/a&gt; à travers la &lt;a href="https://iate.europa.eu/entry/result/3626345/fr" target="_blank"&gt;limite de l’évaluation&lt;/a&gt;, pour les consommations prises en compte dans la performance énergétique du bâtiment ou pour la production d’&lt;a href="https://iate.europa.eu/entry/result/3626355/fr" target="_blank"&gt;énergie exportée&lt;/a&gt;</t>
        </is>
      </c>
      <c r="AR213" t="inlineStr">
        <is>
          <t/>
        </is>
      </c>
      <c r="AS213" t="inlineStr">
        <is>
          <t/>
        </is>
      </c>
      <c r="AT213" t="inlineStr">
        <is>
          <t/>
        </is>
      </c>
      <c r="AU213" t="inlineStr">
        <is>
          <t/>
        </is>
      </c>
      <c r="AV213" s="2" t="inlineStr">
        <is>
          <t>isporučena energija</t>
        </is>
      </c>
      <c r="AW213" s="2" t="inlineStr">
        <is>
          <t>3</t>
        </is>
      </c>
      <c r="AX213" s="2" t="inlineStr">
        <is>
          <t/>
        </is>
      </c>
      <c r="AY213" t="inlineStr">
        <is>
          <t/>
        </is>
      </c>
      <c r="AZ213" s="2" t="inlineStr">
        <is>
          <t>beérkező energia</t>
        </is>
      </c>
      <c r="BA213" s="2" t="inlineStr">
        <is>
          <t>3</t>
        </is>
      </c>
      <c r="BB213" s="2" t="inlineStr">
        <is>
          <t/>
        </is>
      </c>
      <c r="BC213" t="inlineStr">
        <is>
          <t>energiahordozónként kifejezett olyan energia, amelyet az értékelési 
határon keresztül az épülettechnikai rendszerekhez továbbítanak a 
figyelembe vett felhasználások kielégítése vagy az exportált energia 
előállítása céljából</t>
        </is>
      </c>
      <c r="BD213" s="2" t="inlineStr">
        <is>
          <t>energia fornita</t>
        </is>
      </c>
      <c r="BE213" s="2" t="inlineStr">
        <is>
          <t>3</t>
        </is>
      </c>
      <c r="BF213" s="2" t="inlineStr">
        <is>
          <t/>
        </is>
      </c>
      <c r="BG213" t="inlineStr">
        <is>
          <t>energia, espressa
per vettore energetico, fornita ai &lt;a href="https://iate.europa.eu/entry/result/3501066/en-it" target="_blank"&gt;sistemi tecnici per l'edilizia&lt;/a&gt; attraverso il
&lt;a href="https://iate.europa.eu/entry/result/3626345/en-it" target="_blank"&gt;limite della valutazione&lt;/a&gt; per soddisfare gli usi considerati o per produrre
l'energia ai fini dell'esportazione</t>
        </is>
      </c>
      <c r="BH213" s="2" t="inlineStr">
        <is>
          <t>patiektos energijos kiekis|
patiekta energija</t>
        </is>
      </c>
      <c r="BI213" s="2" t="inlineStr">
        <is>
          <t>3|
3</t>
        </is>
      </c>
      <c r="BJ213" s="2" t="inlineStr">
        <is>
          <t xml:space="preserve">|
</t>
        </is>
      </c>
      <c r="BK213" t="inlineStr">
        <is>
          <t>visa per techninės pastato sistemos ribą tai sistemai pateikta energija, skirta konkretiems poreikiams (šildymui, vėsinimui, vėdinimui, buitiniam karštam vandeniui, apšvietimui, prietaisams ir t. t.) tenkinti ar elektrai gaminti, išreikšta pagal energijos nešiklį</t>
        </is>
      </c>
      <c r="BL213" t="inlineStr">
        <is>
          <t/>
        </is>
      </c>
      <c r="BM213" t="inlineStr">
        <is>
          <t/>
        </is>
      </c>
      <c r="BN213" t="inlineStr">
        <is>
          <t/>
        </is>
      </c>
      <c r="BO213" t="inlineStr">
        <is>
          <t/>
        </is>
      </c>
      <c r="BP213" s="2" t="inlineStr">
        <is>
          <t>enerġija mwassla</t>
        </is>
      </c>
      <c r="BQ213" s="2" t="inlineStr">
        <is>
          <t>3</t>
        </is>
      </c>
      <c r="BR213" s="2" t="inlineStr">
        <is>
          <t/>
        </is>
      </c>
      <c r="BS213" t="inlineStr">
        <is>
          <t>enerġija, espressa skont il-&lt;a href="https://iate.europa.eu/entry/result/760430/mt" target="_blank"&gt;vettur tal-enerġija&lt;/a&gt;, pprovduta lis-&lt;a href="https://iate.europa.eu/entry/result/3501066/mt" target="_blank"&gt;sistemi tekniċi tal-bini&lt;/a&gt; minn &lt;a href="https://iate.europa.eu/entry/result/3626345/all" target="_blank"&gt;konfini ta' valutazzjoni&lt;/a&gt;, biex jinqdew użi partikolari jew għall-produzzjoni tal-&lt;a href="https://iate.europa.eu/entry/result/3626355/all" target="_blank"&gt;enerġija esportata&lt;/a&gt;</t>
        </is>
      </c>
      <c r="BT213" s="2" t="inlineStr">
        <is>
          <t>geleverde energie</t>
        </is>
      </c>
      <c r="BU213" s="2" t="inlineStr">
        <is>
          <t>3</t>
        </is>
      </c>
      <c r="BV213" s="2" t="inlineStr">
        <is>
          <t/>
        </is>
      </c>
      <c r="BW213" t="inlineStr">
        <is>
          <t>"energie, uitgedrukt per energiedrager, die door de beoordelingsgrens heen wordt geleverd aan de technische bouwsystemen om te voorzien in de in aanmerking genomen toepassingen of om de geëxporteerde energie te produceren"</t>
        </is>
      </c>
      <c r="BX213" s="2" t="inlineStr">
        <is>
          <t>energia dostarczona</t>
        </is>
      </c>
      <c r="BY213" s="2" t="inlineStr">
        <is>
          <t>3</t>
        </is>
      </c>
      <c r="BZ213" s="2" t="inlineStr">
        <is>
          <t/>
        </is>
      </c>
      <c r="CA213" t="inlineStr">
        <is>
          <t>energia, wyrażona według nośników energii, dostarczoną do &lt;a href="https://iate.europa.eu/entry/result/3501066/pl" target="_blank"&gt;systemów technicznych budynku&lt;/a&gt; przez &lt;a href="https://iate.europa.eu/entry/result/3626345/pl" target="_blank"&gt;granicę oceny&lt;/a&gt; do celów uwzględnianych zastosowań lub w celu wyprodukowania energii eksportowanej</t>
        </is>
      </c>
      <c r="CB213" s="2" t="inlineStr">
        <is>
          <t>energia fornecida</t>
        </is>
      </c>
      <c r="CC213" s="2" t="inlineStr">
        <is>
          <t>3</t>
        </is>
      </c>
      <c r="CD213" s="2" t="inlineStr">
        <is>
          <t/>
        </is>
      </c>
      <c r="CE213" t="inlineStr">
        <is>
          <t>Energia, expressa por vetor de energia, fornecida ao sistema técnico do edifício através da fronteira deste, para as utilizações tidas em conta ou a produção de eletricidade.</t>
        </is>
      </c>
      <c r="CF213" s="2" t="inlineStr">
        <is>
          <t>energie livrată</t>
        </is>
      </c>
      <c r="CG213" s="2" t="inlineStr">
        <is>
          <t>3</t>
        </is>
      </c>
      <c r="CH213" s="2" t="inlineStr">
        <is>
          <t/>
        </is>
      </c>
      <c r="CI213" t="inlineStr">
        <is>
          <t/>
        </is>
      </c>
      <c r="CJ213" s="2" t="inlineStr">
        <is>
          <t>dodaná energia</t>
        </is>
      </c>
      <c r="CK213" s="2" t="inlineStr">
        <is>
          <t>3</t>
        </is>
      </c>
      <c r="CL213" s="2" t="inlineStr">
        <is>
          <t/>
        </is>
      </c>
      <c r="CM213" t="inlineStr">
        <is>
          <t>energia
vyjadrená za &lt;a href="https://iate.europa.eu/entry/result/760430/sk" target="_blank"&gt;energetický nosič&lt;/a&gt;, ktorá je dodaná do &lt;a href="https://iate.europa.eu/entry/result/3501066/sk" target="_blank"&gt;technických systémov budovy&lt;/a&gt; cez &lt;a href="https://iate.europa.eu/entry/result/3626345/sk" target="_blank"&gt;hranicu posudzovania&lt;/a&gt; s cieľom pokryť príslušné použitia alebo na výrobu
&lt;a href="https://iate.europa.eu/entry/result/3626355/sk" target="_blank"&gt;odvádzanej energie&lt;/a&gt;</t>
        </is>
      </c>
      <c r="CN213" s="2" t="inlineStr">
        <is>
          <t>dobavljena energija</t>
        </is>
      </c>
      <c r="CO213" s="2" t="inlineStr">
        <is>
          <t>3</t>
        </is>
      </c>
      <c r="CP213" s="2" t="inlineStr">
        <is>
          <t/>
        </is>
      </c>
      <c r="CQ213" t="inlineStr">
        <is>
          <t>energija, izražena na nosilec energije, ki se dovaja v &lt;a href="https://iate.europa.eu/entry/result/3501066/sl" target="_blank"&gt;tehnični stavbni sistem&lt;/a&gt; prek &lt;a href="https://iate.europa.eu/entry/result/3626345/sl" target="_blank"&gt;meje ocenjevanja&lt;/a&gt;, da se pokrijejo upoštevane uporabe ali proizvede &lt;a href="https://iate.europa.eu/entry/result/3626355/sl" target="_blank"&gt;oddana energija&lt;/a&gt;</t>
        </is>
      </c>
      <c r="CR213" s="2" t="inlineStr">
        <is>
          <t>levererad energi</t>
        </is>
      </c>
      <c r="CS213" s="2" t="inlineStr">
        <is>
          <t>3</t>
        </is>
      </c>
      <c r="CT213" s="2" t="inlineStr">
        <is>
          <t/>
        </is>
      </c>
      <c r="CU213" t="inlineStr">
        <is>
          <t>energi, uttryckt per energibärare, som levereras till byggnadens installationssystem genom bedömningsgränsen, för att tillgodose de behov som beaktas eller för att producera den exporterade energin</t>
        </is>
      </c>
    </row>
    <row r="214">
      <c r="A214" s="1" t="str">
        <f>HYPERLINK("https://iate.europa.eu/entry/result/1628568/all", "1628568")</f>
        <v>1628568</v>
      </c>
      <c r="B214" t="inlineStr">
        <is>
          <t>INDUSTRY</t>
        </is>
      </c>
      <c r="C214" t="inlineStr">
        <is>
          <t>INDUSTRY|mechanical engineering</t>
        </is>
      </c>
      <c r="D214" s="2" t="inlineStr">
        <is>
          <t>фитинг за тръбопровод|
принадлежности за тръбопроводи</t>
        </is>
      </c>
      <c r="E214" s="2" t="inlineStr">
        <is>
          <t>3|
3</t>
        </is>
      </c>
      <c r="F214" s="2" t="inlineStr">
        <is>
          <t xml:space="preserve">|
</t>
        </is>
      </c>
      <c r="G214" t="inlineStr">
        <is>
          <t/>
        </is>
      </c>
      <c r="H214" s="2" t="inlineStr">
        <is>
          <t>příslušenství (fitinky) pro trubky|
potrubní tvarovky</t>
        </is>
      </c>
      <c r="I214" s="2" t="inlineStr">
        <is>
          <t>3|
2</t>
        </is>
      </c>
      <c r="J214" s="2" t="inlineStr">
        <is>
          <t xml:space="preserve">|
</t>
        </is>
      </c>
      <c r="K214" t="inlineStr">
        <is>
          <t/>
        </is>
      </c>
      <c r="L214" s="2" t="inlineStr">
        <is>
          <t>fittings|
rørfitting</t>
        </is>
      </c>
      <c r="M214" s="2" t="inlineStr">
        <is>
          <t>3|
2</t>
        </is>
      </c>
      <c r="N214" s="2" t="inlineStr">
        <is>
          <t xml:space="preserve">|
</t>
        </is>
      </c>
      <c r="O214" t="inlineStr">
        <is>
          <t>de dele , som forbinder eller afslutter de enkelte rør i et rørsystem</t>
        </is>
      </c>
      <c r="P214" s="2" t="inlineStr">
        <is>
          <t>Fitting|
Formstück|
Rohrformstück</t>
        </is>
      </c>
      <c r="Q214" s="2" t="inlineStr">
        <is>
          <t>2|
2|
2</t>
        </is>
      </c>
      <c r="R214" s="2" t="inlineStr">
        <is>
          <t xml:space="preserve">|
|
</t>
        </is>
      </c>
      <c r="S214" t="inlineStr">
        <is>
          <t>im Anlagenbau eine Sammelbezeichnung für rohrartige Teile in einer Rohrleitung</t>
        </is>
      </c>
      <c r="T214" s="2" t="inlineStr">
        <is>
          <t>ρακόρ σωλήνωσης</t>
        </is>
      </c>
      <c r="U214" s="2" t="inlineStr">
        <is>
          <t>2</t>
        </is>
      </c>
      <c r="V214" s="2" t="inlineStr">
        <is>
          <t/>
        </is>
      </c>
      <c r="W214" t="inlineStr">
        <is>
          <t>κοντό κοίλο κομμάτι,ευθύγραμμο ή κυρτό,από χυτοσίδηρο,χάλυβα,κεραμικό υλικό ή πλαστικό,σκοπός του οποίου είναι η στεγανή σύνδεση δύο σωλήνων</t>
        </is>
      </c>
      <c r="X214" s="2" t="inlineStr">
        <is>
          <t>pipe fitting|
fitting</t>
        </is>
      </c>
      <c r="Y214" s="2" t="inlineStr">
        <is>
          <t>3|
2</t>
        </is>
      </c>
      <c r="Z214" s="2" t="inlineStr">
        <is>
          <t xml:space="preserve">|
</t>
        </is>
      </c>
      <c r="AA214" t="inlineStr">
        <is>
          <t>connector used in
piping, plumbing and pipeline industries to help in pipe routing for
directional changes, size changes and branch connection</t>
        </is>
      </c>
      <c r="AB214" s="2" t="inlineStr">
        <is>
          <t>racor de unión|
empalme de tubos</t>
        </is>
      </c>
      <c r="AC214" s="2" t="inlineStr">
        <is>
          <t>2|
2</t>
        </is>
      </c>
      <c r="AD214" s="2" t="inlineStr">
        <is>
          <t xml:space="preserve">|
</t>
        </is>
      </c>
      <c r="AE214" t="inlineStr">
        <is>
          <t/>
        </is>
      </c>
      <c r="AF214" s="2" t="inlineStr">
        <is>
          <t>toruliitmik</t>
        </is>
      </c>
      <c r="AG214" s="2" t="inlineStr">
        <is>
          <t>3</t>
        </is>
      </c>
      <c r="AH214" s="2" t="inlineStr">
        <is>
          <t/>
        </is>
      </c>
      <c r="AI214" t="inlineStr">
        <is>
          <t>torusid ühendav või toru sulgev torustiku osa</t>
        </is>
      </c>
      <c r="AJ214" s="2" t="inlineStr">
        <is>
          <t>liitoskappale|
putkiliitin</t>
        </is>
      </c>
      <c r="AK214" s="2" t="inlineStr">
        <is>
          <t>2|
2</t>
        </is>
      </c>
      <c r="AL214" s="2" t="inlineStr">
        <is>
          <t xml:space="preserve">|
</t>
        </is>
      </c>
      <c r="AM214" t="inlineStr">
        <is>
          <t/>
        </is>
      </c>
      <c r="AN214" s="2" t="inlineStr">
        <is>
          <t>raccord|
raccord de tuyauterie</t>
        </is>
      </c>
      <c r="AO214" s="2" t="inlineStr">
        <is>
          <t>2|
2</t>
        </is>
      </c>
      <c r="AP214" s="2" t="inlineStr">
        <is>
          <t xml:space="preserve">|
</t>
        </is>
      </c>
      <c r="AQ214" t="inlineStr">
        <is>
          <t>pièce courte et creuse, droite ou courbe, en fonte, acier, céramique ou plastique, destinée à assurer un assemblage étanche de deux tuyaux</t>
        </is>
      </c>
      <c r="AR214" s="2" t="inlineStr">
        <is>
          <t>feisteas píobáin</t>
        </is>
      </c>
      <c r="AS214" s="2" t="inlineStr">
        <is>
          <t>3</t>
        </is>
      </c>
      <c r="AT214" s="2" t="inlineStr">
        <is>
          <t/>
        </is>
      </c>
      <c r="AU214" t="inlineStr">
        <is>
          <t/>
        </is>
      </c>
      <c r="AV214" t="inlineStr">
        <is>
          <t/>
        </is>
      </c>
      <c r="AW214" t="inlineStr">
        <is>
          <t/>
        </is>
      </c>
      <c r="AX214" t="inlineStr">
        <is>
          <t/>
        </is>
      </c>
      <c r="AY214" t="inlineStr">
        <is>
          <t/>
        </is>
      </c>
      <c r="AZ214" s="2" t="inlineStr">
        <is>
          <t>csőszerelvény|
csőidom</t>
        </is>
      </c>
      <c r="BA214" s="2" t="inlineStr">
        <is>
          <t>3|
3</t>
        </is>
      </c>
      <c r="BB214" s="2" t="inlineStr">
        <is>
          <t xml:space="preserve">|
</t>
        </is>
      </c>
      <c r="BC214" t="inlineStr">
        <is>
          <t>a csővezetékben az elágaztatást, szűkítést, bővítést, irányeltérítést lehetővé tevő alkatrész</t>
        </is>
      </c>
      <c r="BD214" s="2" t="inlineStr">
        <is>
          <t>raccordo di tubazione|
accesorio per tubi</t>
        </is>
      </c>
      <c r="BE214" s="2" t="inlineStr">
        <is>
          <t>2|
3</t>
        </is>
      </c>
      <c r="BF214" s="2" t="inlineStr">
        <is>
          <t xml:space="preserve">|
</t>
        </is>
      </c>
      <c r="BG214" t="inlineStr">
        <is>
          <t/>
        </is>
      </c>
      <c r="BH214" s="2" t="inlineStr">
        <is>
          <t>vamzdelių jungiamoji detalė</t>
        </is>
      </c>
      <c r="BI214" s="2" t="inlineStr">
        <is>
          <t>3</t>
        </is>
      </c>
      <c r="BJ214" s="2" t="inlineStr">
        <is>
          <t/>
        </is>
      </c>
      <c r="BK214" t="inlineStr">
        <is>
          <t/>
        </is>
      </c>
      <c r="BL214" t="inlineStr">
        <is>
          <t/>
        </is>
      </c>
      <c r="BM214" t="inlineStr">
        <is>
          <t/>
        </is>
      </c>
      <c r="BN214" t="inlineStr">
        <is>
          <t/>
        </is>
      </c>
      <c r="BO214" t="inlineStr">
        <is>
          <t/>
        </is>
      </c>
      <c r="BP214" t="inlineStr">
        <is>
          <t/>
        </is>
      </c>
      <c r="BQ214" t="inlineStr">
        <is>
          <t/>
        </is>
      </c>
      <c r="BR214" t="inlineStr">
        <is>
          <t/>
        </is>
      </c>
      <c r="BS214" t="inlineStr">
        <is>
          <t/>
        </is>
      </c>
      <c r="BT214" s="2" t="inlineStr">
        <is>
          <t>hulpstuk voor buisleidingen|
fitting|
buisverbinding</t>
        </is>
      </c>
      <c r="BU214" s="2" t="inlineStr">
        <is>
          <t>3|
3|
2</t>
        </is>
      </c>
      <c r="BV214" s="2" t="inlineStr">
        <is>
          <t xml:space="preserve">|
|
</t>
        </is>
      </c>
      <c r="BW214" t="inlineStr">
        <is>
          <t>verbindings­stuk voor buis­lei­din­gen dat dient om ver­schil­len­de pijp­stuk­ken met elkaar te verbinden</t>
        </is>
      </c>
      <c r="BX214" s="2" t="inlineStr">
        <is>
          <t>łącznik rur|
złączka do rur</t>
        </is>
      </c>
      <c r="BY214" s="2" t="inlineStr">
        <is>
          <t>3|
3</t>
        </is>
      </c>
      <c r="BZ214" s="2" t="inlineStr">
        <is>
          <t xml:space="preserve">|
</t>
        </is>
      </c>
      <c r="CA214" t="inlineStr">
        <is>
          <t>element służący do połączenia dwóch odcinków rur, przy montażu przepustu</t>
        </is>
      </c>
      <c r="CB214" s="2" t="inlineStr">
        <is>
          <t>ligador|
conector</t>
        </is>
      </c>
      <c r="CC214" s="2" t="inlineStr">
        <is>
          <t>2|
3</t>
        </is>
      </c>
      <c r="CD214" s="2" t="inlineStr">
        <is>
          <t xml:space="preserve">|
</t>
        </is>
      </c>
      <c r="CE214" t="inlineStr">
        <is>
          <t/>
        </is>
      </c>
      <c r="CF214" t="inlineStr">
        <is>
          <t/>
        </is>
      </c>
      <c r="CG214" t="inlineStr">
        <is>
          <t/>
        </is>
      </c>
      <c r="CH214" t="inlineStr">
        <is>
          <t/>
        </is>
      </c>
      <c r="CI214" t="inlineStr">
        <is>
          <t/>
        </is>
      </c>
      <c r="CJ214" t="inlineStr">
        <is>
          <t/>
        </is>
      </c>
      <c r="CK214" t="inlineStr">
        <is>
          <t/>
        </is>
      </c>
      <c r="CL214" t="inlineStr">
        <is>
          <t/>
        </is>
      </c>
      <c r="CM214" t="inlineStr">
        <is>
          <t/>
        </is>
      </c>
      <c r="CN214" s="2" t="inlineStr">
        <is>
          <t>pribor za cevi|
pribor (fitingi) za cevi|
cevni veznik</t>
        </is>
      </c>
      <c r="CO214" s="2" t="inlineStr">
        <is>
          <t>2|
2|
2</t>
        </is>
      </c>
      <c r="CP214" s="2" t="inlineStr">
        <is>
          <t xml:space="preserve">|
|
</t>
        </is>
      </c>
      <c r="CQ214" t="inlineStr">
        <is>
          <t/>
        </is>
      </c>
      <c r="CR214" s="2" t="inlineStr">
        <is>
          <t>rörkoppling|
rördel</t>
        </is>
      </c>
      <c r="CS214" s="2" t="inlineStr">
        <is>
          <t>3|
3</t>
        </is>
      </c>
      <c r="CT214" s="2" t="inlineStr">
        <is>
          <t xml:space="preserve">|
</t>
        </is>
      </c>
      <c r="CU214" t="inlineStr">
        <is>
          <t/>
        </is>
      </c>
    </row>
    <row r="215">
      <c r="A215" s="1" t="str">
        <f>HYPERLINK("https://iate.europa.eu/entry/result/903921/all", "903921")</f>
        <v>903921</v>
      </c>
      <c r="B215" t="inlineStr">
        <is>
          <t>TRANSPORT;ENVIRONMENT</t>
        </is>
      </c>
      <c r="C215" t="inlineStr">
        <is>
          <t>TRANSPORT|maritime and inland waterway transport|maritime transport;ENVIRONMENT</t>
        </is>
      </c>
      <c r="D215" s="2" t="inlineStr">
        <is>
          <t>документ за спазени изисквания</t>
        </is>
      </c>
      <c r="E215" s="2" t="inlineStr">
        <is>
          <t>3</t>
        </is>
      </c>
      <c r="F215" s="2" t="inlineStr">
        <is>
          <t/>
        </is>
      </c>
      <c r="G215" t="inlineStr">
        <is>
          <t>специален документ за кораба, издаден на дружество от проверяващ орган, с който се потвърждава, че по отношение на кораба са спазени изискванията на регламент през конкретен отчетен период</t>
        </is>
      </c>
      <c r="H215" s="2" t="inlineStr">
        <is>
          <t>dokument o souladu</t>
        </is>
      </c>
      <c r="I215" s="2" t="inlineStr">
        <is>
          <t>3</t>
        </is>
      </c>
      <c r="J215" s="2" t="inlineStr">
        <is>
          <t/>
        </is>
      </c>
      <c r="K215" t="inlineStr">
        <is>
          <t>dokument pro konkrétní loď vydaný společnosti ověřovatelem, kterým se potvrzuje, že tato loď splnila požadavky tohoto nařízení pro konkrétní vykazované období</t>
        </is>
      </c>
      <c r="L215" s="2" t="inlineStr">
        <is>
          <t>overensstemmelsesdokument</t>
        </is>
      </c>
      <c r="M215" s="2" t="inlineStr">
        <is>
          <t>3</t>
        </is>
      </c>
      <c r="N215" s="2" t="inlineStr">
        <is>
          <t/>
        </is>
      </c>
      <c r="O215" t="inlineStr">
        <is>
          <t>et skibsspecifikt dokument, der udstedes til et selskab af en verifikator, der bekræfter, at det pågældende skib har opfyldt kravene i forordning (EU) 2015/757 i en bestemt rapporteringsperiode</t>
        </is>
      </c>
      <c r="P215" s="2" t="inlineStr">
        <is>
          <t>Bescheinigung über die Einhaltung der besonderen Anforderungen|
Konformitätsbescheinigung|
Zeugnis über die Erfüllung der einschlägigen Vorschriften</t>
        </is>
      </c>
      <c r="Q215" s="2" t="inlineStr">
        <is>
          <t>2|
3|
2</t>
        </is>
      </c>
      <c r="R215" s="2" t="inlineStr">
        <is>
          <t>admitted|
preferred|
admitted</t>
        </is>
      </c>
      <c r="S215" t="inlineStr">
        <is>
          <t>schiffsspezifische Bescheinigung, die für ein Schifffahrtsunternehmen von einer Prüfstelle ausgestellt wird und in der bestätigt wird, dass dieses Schiff die Anforderungen dier Verordnung (EU) 2015/757 für einen bestimmten Berichtszeitraum erfüllt hat</t>
        </is>
      </c>
      <c r="T215" s="2" t="inlineStr">
        <is>
          <t>έγγραφο συμμόρφωσης</t>
        </is>
      </c>
      <c r="U215" s="2" t="inlineStr">
        <is>
          <t>3</t>
        </is>
      </c>
      <c r="V215" s="2" t="inlineStr">
        <is>
          <t/>
        </is>
      </c>
      <c r="W215" t="inlineStr">
        <is>
          <t>έγγραφο που αφορά συγκεκριμένο πλοίο και χορηγείται από ελεγκτή σε εταιρία προκειμένου να επιβεβαιωθεί ότι το συγκεκριμένο πλοίο συμμορφούται με τις απαιτήσεις του κανονισμού (ΕΕ) 2015/757 για συγκεκριμένη περίοδο αναφοράς</t>
        </is>
      </c>
      <c r="X215" s="2" t="inlineStr">
        <is>
          <t>document of compliance</t>
        </is>
      </c>
      <c r="Y215" s="2" t="inlineStr">
        <is>
          <t>3</t>
        </is>
      </c>
      <c r="Z215" s="2" t="inlineStr">
        <is>
          <t/>
        </is>
      </c>
      <c r="AA215" t="inlineStr">
        <is>
          <t>document specific to a ship, issued to a company by a
verifier, which confirms that the ship has complied with the requirements of
Regulation (EU) 2015/757 for a specific reporting period</t>
        </is>
      </c>
      <c r="AB215" s="2" t="inlineStr">
        <is>
          <t>documento demostrativo de cumplimiento</t>
        </is>
      </c>
      <c r="AC215" s="2" t="inlineStr">
        <is>
          <t>3</t>
        </is>
      </c>
      <c r="AD215" s="2" t="inlineStr">
        <is>
          <t/>
        </is>
      </c>
      <c r="AE215" t="inlineStr">
        <is>
          <t/>
        </is>
      </c>
      <c r="AF215" t="inlineStr">
        <is>
          <t/>
        </is>
      </c>
      <c r="AG215" t="inlineStr">
        <is>
          <t/>
        </is>
      </c>
      <c r="AH215" t="inlineStr">
        <is>
          <t/>
        </is>
      </c>
      <c r="AI215" t="inlineStr">
        <is>
          <t/>
        </is>
      </c>
      <c r="AJ215" s="2" t="inlineStr">
        <is>
          <t>vaatimustenmukaisuusasiakirja</t>
        </is>
      </c>
      <c r="AK215" s="2" t="inlineStr">
        <is>
          <t>3</t>
        </is>
      </c>
      <c r="AL215" s="2" t="inlineStr">
        <is>
          <t/>
        </is>
      </c>
      <c r="AM215" t="inlineStr">
        <is>
          <t>SOLAS-yleissopimukseen sisältyvän ISM-säännöstön mukaisesti myönnetty todistus</t>
        </is>
      </c>
      <c r="AN215" s="2" t="inlineStr">
        <is>
          <t>document de conformité</t>
        </is>
      </c>
      <c r="AO215" s="2" t="inlineStr">
        <is>
          <t>3</t>
        </is>
      </c>
      <c r="AP215" s="2" t="inlineStr">
        <is>
          <t/>
        </is>
      </c>
      <c r="AQ215" t="inlineStr">
        <is>
          <t>document propre à un navire, délivré à la compagnie par un vérificateur, attestant que ce navire a satisfait aux prescriptions du règlement (UE) 2015/757 au cours d'une période de déclaration donnée</t>
        </is>
      </c>
      <c r="AR215" s="2" t="inlineStr">
        <is>
          <t>doiciméad comhlíontachta</t>
        </is>
      </c>
      <c r="AS215" s="2" t="inlineStr">
        <is>
          <t>3</t>
        </is>
      </c>
      <c r="AT215" s="2" t="inlineStr">
        <is>
          <t/>
        </is>
      </c>
      <c r="AU215" t="inlineStr">
        <is>
          <t/>
        </is>
      </c>
      <c r="AV215" t="inlineStr">
        <is>
          <t/>
        </is>
      </c>
      <c r="AW215" t="inlineStr">
        <is>
          <t/>
        </is>
      </c>
      <c r="AX215" t="inlineStr">
        <is>
          <t/>
        </is>
      </c>
      <c r="AY215" t="inlineStr">
        <is>
          <t/>
        </is>
      </c>
      <c r="AZ215" t="inlineStr">
        <is>
          <t/>
        </is>
      </c>
      <c r="BA215" t="inlineStr">
        <is>
          <t/>
        </is>
      </c>
      <c r="BB215" t="inlineStr">
        <is>
          <t/>
        </is>
      </c>
      <c r="BC215" t="inlineStr">
        <is>
          <t/>
        </is>
      </c>
      <c r="BD215" s="2" t="inlineStr">
        <is>
          <t>documento di conformità</t>
        </is>
      </c>
      <c r="BE215" s="2" t="inlineStr">
        <is>
          <t>3</t>
        </is>
      </c>
      <c r="BF215" s="2" t="inlineStr">
        <is>
          <t/>
        </is>
      </c>
      <c r="BG215" t="inlineStr">
        <is>
          <t>documento specifico per una nave, rilasciato a una società da un verificatore, che conferma che tale nave si è conformata ai requisiti del regolamento (UE) 2015/757 per un periodo di riferimento specifico</t>
        </is>
      </c>
      <c r="BH215" s="2" t="inlineStr">
        <is>
          <t>atitikties patvirtinimo dokumentas</t>
        </is>
      </c>
      <c r="BI215" s="2" t="inlineStr">
        <is>
          <t>3</t>
        </is>
      </c>
      <c r="BJ215" s="2" t="inlineStr">
        <is>
          <t/>
        </is>
      </c>
      <c r="BK215" t="inlineStr">
        <is>
          <t>laivui skirtas dokumentas, kurį bendrovei išduoda tikrintojas ir kuriame patvirtinama, kad tas laivas atitinka Reglamento (ES) 2015/757 reikalavimus tam tikru ataskaitiniu laikotarpiu</t>
        </is>
      </c>
      <c r="BL215" s="2" t="inlineStr">
        <is>
          <t>atbilstības dokuments</t>
        </is>
      </c>
      <c r="BM215" s="2" t="inlineStr">
        <is>
          <t>3</t>
        </is>
      </c>
      <c r="BN215" s="2" t="inlineStr">
        <is>
          <t/>
        </is>
      </c>
      <c r="BO215" t="inlineStr">
        <is>
          <t>ar konkrētu kuģi saistīts dokuments, ko verificētājs ir izdevis uzņēmumam un ar ko apliecina, ka minētais kuģis konkrētā ziņošanas laikposmā ir ievērojis šajā regulā noteiktās prasības</t>
        </is>
      </c>
      <c r="BP215" s="2" t="inlineStr">
        <is>
          <t>dokument ta' konformità</t>
        </is>
      </c>
      <c r="BQ215" s="2" t="inlineStr">
        <is>
          <t>3</t>
        </is>
      </c>
      <c r="BR215" s="2" t="inlineStr">
        <is>
          <t/>
        </is>
      </c>
      <c r="BS215" t="inlineStr">
        <is>
          <t>dokument speċifiku għal bastiment, maħruġ għal kumpannija minn verifikatur, li jikkonferma li dak il-bastiment sar konformi mar-rekwiżiti tar-Regolament (UE) 2015/757 għal perjodu speċifiku ta' rappurtar</t>
        </is>
      </c>
      <c r="BT215" s="2" t="inlineStr">
        <is>
          <t>conformiteitsdocument</t>
        </is>
      </c>
      <c r="BU215" s="2" t="inlineStr">
        <is>
          <t>3</t>
        </is>
      </c>
      <c r="BV215" s="2" t="inlineStr">
        <is>
          <t/>
        </is>
      </c>
      <c r="BW215" t="inlineStr">
        <is>
          <t>Een document waaruit blijkt dat een rederij een veiligheidsbeleid voert dat overeenstemt met de ISM-code.</t>
        </is>
      </c>
      <c r="BX215" s="2" t="inlineStr">
        <is>
          <t>dokument zgodności</t>
        </is>
      </c>
      <c r="BY215" s="2" t="inlineStr">
        <is>
          <t>3</t>
        </is>
      </c>
      <c r="BZ215" s="2" t="inlineStr">
        <is>
          <t/>
        </is>
      </c>
      <c r="CA215" t="inlineStr">
        <is>
          <t>&lt;b&gt;Dokument zgodności&lt;/b&gt; powinien być wydany każdemu armatorowi, który spełnia wymagania zawarte w &lt;i&gt;Międzynarodowym kodeksie zarządzania bezpieczną eksploatacją statków i zapobieganiem zanieczyszczaniu&lt;/i&gt;, 1993. Kopia tego dokumentu powinna być przechowywana na statku.</t>
        </is>
      </c>
      <c r="CB215" s="2" t="inlineStr">
        <is>
          <t>documento de conformidade</t>
        </is>
      </c>
      <c r="CC215" s="2" t="inlineStr">
        <is>
          <t>3</t>
        </is>
      </c>
      <c r="CD215" s="2" t="inlineStr">
        <is>
          <t/>
        </is>
      </c>
      <c r="CE215" t="inlineStr">
        <is>
          <t>Documento específico para um navio, emitido a uma companhia por um verificador, que confirma que esse navio respeita os requisitos do Regulamento (UE) 2015/757 por um determinado período de informação.</t>
        </is>
      </c>
      <c r="CF215" t="inlineStr">
        <is>
          <t/>
        </is>
      </c>
      <c r="CG215" t="inlineStr">
        <is>
          <t/>
        </is>
      </c>
      <c r="CH215" t="inlineStr">
        <is>
          <t/>
        </is>
      </c>
      <c r="CI215" t="inlineStr">
        <is>
          <t/>
        </is>
      </c>
      <c r="CJ215" t="inlineStr">
        <is>
          <t/>
        </is>
      </c>
      <c r="CK215" t="inlineStr">
        <is>
          <t/>
        </is>
      </c>
      <c r="CL215" t="inlineStr">
        <is>
          <t/>
        </is>
      </c>
      <c r="CM215" t="inlineStr">
        <is>
          <t/>
        </is>
      </c>
      <c r="CN215" s="2" t="inlineStr">
        <is>
          <t>listina o skladnosti</t>
        </is>
      </c>
      <c r="CO215" s="2" t="inlineStr">
        <is>
          <t>3</t>
        </is>
      </c>
      <c r="CP215" s="2" t="inlineStr">
        <is>
          <t/>
        </is>
      </c>
      <c r="CQ215" t="inlineStr">
        <is>
          <t>dokument za posamezno ladjo, ki ga družbi izda preveritelj in ki potrjuje, da je ta ladja v določenem poročevalnem obdobju izpolnjevala zahteve iz Uredbe (EU) 2015/757</t>
        </is>
      </c>
      <c r="CR215" s="2" t="inlineStr">
        <is>
          <t>dokument om överensstämmelse</t>
        </is>
      </c>
      <c r="CS215" s="2" t="inlineStr">
        <is>
          <t>3</t>
        </is>
      </c>
      <c r="CT215" s="2" t="inlineStr">
        <is>
          <t/>
        </is>
      </c>
      <c r="CU215" t="inlineStr">
        <is>
          <t>fartygsspecifikt dokument, utfärdat till ett företag av en &lt;a href="https://iate.europa.eu/entry/result/3517995/sv" target="_blank"&gt;kontrollör&lt;/a&gt;, vilket bekräftar att det fartyget har efterlevt kraven i förordning (EU) 2015/757 under en viss rapporteringsperiod</t>
        </is>
      </c>
    </row>
    <row r="216">
      <c r="A216" s="1" t="str">
        <f>HYPERLINK("https://iate.europa.eu/entry/result/1681070/all", "1681070")</f>
        <v>1681070</v>
      </c>
      <c r="B216" t="inlineStr">
        <is>
          <t>SOCIAL QUESTIONS;ENERGY</t>
        </is>
      </c>
      <c r="C216" t="inlineStr">
        <is>
          <t>SOCIAL QUESTIONS|construction and town planning|town planning|urban infrastructure|electricity supply;ENERGY|energy policy|energy policy|energy grid</t>
        </is>
      </c>
      <c r="D216" s="2" t="inlineStr">
        <is>
          <t>електроенергийна мрежа|
мрежа за пренос на електроенергия</t>
        </is>
      </c>
      <c r="E216" s="2" t="inlineStr">
        <is>
          <t>3|
3</t>
        </is>
      </c>
      <c r="F216" s="2" t="inlineStr">
        <is>
          <t xml:space="preserve">|
</t>
        </is>
      </c>
      <c r="G216" t="inlineStr">
        <is>
          <t>интегрирана система за разпределение на електроенергия, която обикновено обхваща голяма територия</t>
        </is>
      </c>
      <c r="H216" s="2" t="inlineStr">
        <is>
          <t>elektrizační soustava</t>
        </is>
      </c>
      <c r="I216" s="2" t="inlineStr">
        <is>
          <t>3</t>
        </is>
      </c>
      <c r="J216" s="2" t="inlineStr">
        <is>
          <t/>
        </is>
      </c>
      <c r="K216" t="inlineStr">
        <is>
          <t>vzájemně
propojený soubor zařízení pro výrobu, přenos, transformaci a distribuci
elektřiny</t>
        </is>
      </c>
      <c r="L216" s="2" t="inlineStr">
        <is>
          <t>elnet|
elektricitetsforsyningsnet|
eltransmissionsnet|
elforsyningsnet</t>
        </is>
      </c>
      <c r="M216" s="2" t="inlineStr">
        <is>
          <t>3|
3|
3|
3</t>
        </is>
      </c>
      <c r="N216" s="2" t="inlineStr">
        <is>
          <t xml:space="preserve">|
|
|
</t>
        </is>
      </c>
      <c r="O216" t="inlineStr">
        <is>
          <t>system af kabler, ledninger, transformatorstationer m.m., der forbinder ét eller flere kraftværker eller andre elektricitetsproducerende anlæg med forbrugerne af elektriciteten</t>
        </is>
      </c>
      <c r="P216" s="2" t="inlineStr">
        <is>
          <t>Energieverteilungsnetz|
Elektrizitätsnetz|
Stromnetz|
Elektrizitätsversorgungsnetz</t>
        </is>
      </c>
      <c r="Q216" s="2" t="inlineStr">
        <is>
          <t>3|
3|
3|
3</t>
        </is>
      </c>
      <c r="R216" s="2" t="inlineStr">
        <is>
          <t xml:space="preserve">|
|
|
</t>
        </is>
      </c>
      <c r="S216" t="inlineStr">
        <is>
          <t>Gesamtheit der Anlagen samt Leitungsnetzwerk zur Übertragung und Verteilung elektrischer Energie</t>
        </is>
      </c>
      <c r="T216" s="2" t="inlineStr">
        <is>
          <t>ηλεκτρικό δίκτυο</t>
        </is>
      </c>
      <c r="U216" s="2" t="inlineStr">
        <is>
          <t>3</t>
        </is>
      </c>
      <c r="V216" s="2" t="inlineStr">
        <is>
          <t/>
        </is>
      </c>
      <c r="W216" t="inlineStr">
        <is>
          <t/>
        </is>
      </c>
      <c r="X216" s="2" t="inlineStr">
        <is>
          <t>electrical grid|
grid for electricity transmission|
electricity grid|
power grid|
grid</t>
        </is>
      </c>
      <c r="Y216" s="2" t="inlineStr">
        <is>
          <t>3|
3|
3|
3|
3</t>
        </is>
      </c>
      <c r="Z216" s="2" t="inlineStr">
        <is>
          <t xml:space="preserve">|
|
|
|
</t>
        </is>
      </c>
      <c r="AA216" t="inlineStr">
        <is>
          <t>integrated system of electricity distribution, usually covering a large area</t>
        </is>
      </c>
      <c r="AB216" s="2" t="inlineStr">
        <is>
          <t>red eléctrica</t>
        </is>
      </c>
      <c r="AC216" s="2" t="inlineStr">
        <is>
          <t>3</t>
        </is>
      </c>
      <c r="AD216" s="2" t="inlineStr">
        <is>
          <t/>
        </is>
      </c>
      <c r="AE216" t="inlineStr">
        <is>
          <t/>
        </is>
      </c>
      <c r="AF216" s="2" t="inlineStr">
        <is>
          <t>elektrivõrk</t>
        </is>
      </c>
      <c r="AG216" s="2" t="inlineStr">
        <is>
          <t>3</t>
        </is>
      </c>
      <c r="AH216" s="2" t="inlineStr">
        <is>
          <t/>
        </is>
      </c>
      <c r="AI216" t="inlineStr">
        <is>
          <t>rajatiste ja seadmete kogum elektrienergia ülekandmiseks ja jaotamiseks.</t>
        </is>
      </c>
      <c r="AJ216" s="2" t="inlineStr">
        <is>
          <t>sähköverkko</t>
        </is>
      </c>
      <c r="AK216" s="2" t="inlineStr">
        <is>
          <t>3</t>
        </is>
      </c>
      <c r="AL216" s="2" t="inlineStr">
        <is>
          <t/>
        </is>
      </c>
      <c r="AM216" t="inlineStr">
        <is>
          <t/>
        </is>
      </c>
      <c r="AN216" s="2" t="inlineStr">
        <is>
          <t>réseaux de distribution d’électricité|
réseau|
réseau électrique|
réseau d'électricité</t>
        </is>
      </c>
      <c r="AO216" s="2" t="inlineStr">
        <is>
          <t>3|
3|
3|
3</t>
        </is>
      </c>
      <c r="AP216" s="2" t="inlineStr">
        <is>
          <t xml:space="preserve">|
|
|
</t>
        </is>
      </c>
      <c r="AQ216" t="inlineStr">
        <is>
          <t>ensemble d'installations interconnectées permettant d'acheminer l'énergie électrique des centres de production vers les consommateurs</t>
        </is>
      </c>
      <c r="AR216" s="2" t="inlineStr">
        <is>
          <t>eangach leictreachais</t>
        </is>
      </c>
      <c r="AS216" s="2" t="inlineStr">
        <is>
          <t>3</t>
        </is>
      </c>
      <c r="AT216" s="2" t="inlineStr">
        <is>
          <t/>
        </is>
      </c>
      <c r="AU216" t="inlineStr">
        <is>
          <t>córas comhtháite dáilte leictreachais a chlúdaíonn limistéar mór go hiondúil</t>
        </is>
      </c>
      <c r="AV216" t="inlineStr">
        <is>
          <t/>
        </is>
      </c>
      <c r="AW216" t="inlineStr">
        <is>
          <t/>
        </is>
      </c>
      <c r="AX216" t="inlineStr">
        <is>
          <t/>
        </is>
      </c>
      <c r="AY216" t="inlineStr">
        <is>
          <t/>
        </is>
      </c>
      <c r="AZ216" s="2" t="inlineStr">
        <is>
          <t>villamosenergia-hálózat</t>
        </is>
      </c>
      <c r="BA216" s="2" t="inlineStr">
        <is>
          <t>3</t>
        </is>
      </c>
      <c r="BB216" s="2" t="inlineStr">
        <is>
          <t/>
        </is>
      </c>
      <c r="BC216" t="inlineStr">
        <is>
          <t/>
        </is>
      </c>
      <c r="BD216" s="2" t="inlineStr">
        <is>
          <t>rete di trasmissione dell'energia elettrica|
rete|
rete per la trasmissione dell'energia elettrica|
rete elettrica</t>
        </is>
      </c>
      <c r="BE216" s="2" t="inlineStr">
        <is>
          <t>3|
3|
3|
3</t>
        </is>
      </c>
      <c r="BF216" s="2" t="inlineStr">
        <is>
          <t xml:space="preserve">|
|
|
</t>
        </is>
      </c>
      <c r="BG216" t="inlineStr">
        <is>
          <t>insieme delle infrastrutture che permettono il passaggio dell'energia elettrica dai produttori, ai fornitori e successivamente ai consumatori attraverso la rete di distribuzione</t>
        </is>
      </c>
      <c r="BH216" s="2" t="inlineStr">
        <is>
          <t>elektros perdavimo tinklas|
elektros tinklas</t>
        </is>
      </c>
      <c r="BI216" s="2" t="inlineStr">
        <is>
          <t>3|
3</t>
        </is>
      </c>
      <c r="BJ216" s="2" t="inlineStr">
        <is>
          <t xml:space="preserve">|
</t>
        </is>
      </c>
      <c r="BK216" t="inlineStr">
        <is>
          <t>tarpusavyje sujungtų oro ir kabelinių linijų, pastočių, transformatorinių ir skirstyklų visuma</t>
        </is>
      </c>
      <c r="BL216" s="2" t="inlineStr">
        <is>
          <t>elektroenerģijas tīkls|
elektropārvades tīkls|
elektrotīkls</t>
        </is>
      </c>
      <c r="BM216" s="2" t="inlineStr">
        <is>
          <t>3|
2|
3</t>
        </is>
      </c>
      <c r="BN216" s="2" t="inlineStr">
        <is>
          <t xml:space="preserve">|
|
</t>
        </is>
      </c>
      <c r="BO216" t="inlineStr">
        <is>
          <t>elektrosistēmas daļa, kas pārvada un sadala elektroenerģiju un sastāv no savstarpēji savienotām elektrolīnijām, elektriskajām apakšstacijām un sadalietaisēm</t>
        </is>
      </c>
      <c r="BP216" s="2" t="inlineStr">
        <is>
          <t>grilja għat-trażmissjoni tal-elettriku|
grilja elettrika</t>
        </is>
      </c>
      <c r="BQ216" s="2" t="inlineStr">
        <is>
          <t>3|
3</t>
        </is>
      </c>
      <c r="BR216" s="2" t="inlineStr">
        <is>
          <t xml:space="preserve">|
</t>
        </is>
      </c>
      <c r="BS216" t="inlineStr">
        <is>
          <t>network interkonness biex l-elettriku jitwassal mill-fornituri għall-konsumaturi</t>
        </is>
      </c>
      <c r="BT216" s="2" t="inlineStr">
        <is>
          <t>elektriciteitsnet</t>
        </is>
      </c>
      <c r="BU216" s="2" t="inlineStr">
        <is>
          <t>3</t>
        </is>
      </c>
      <c r="BV216" s="2" t="inlineStr">
        <is>
          <t/>
        </is>
      </c>
      <c r="BW216" t="inlineStr">
        <is>
          <t/>
        </is>
      </c>
      <c r="BX216" s="2" t="inlineStr">
        <is>
          <t>sieć energetyczna|
sieć elektroenergetyczna</t>
        </is>
      </c>
      <c r="BY216" s="2" t="inlineStr">
        <is>
          <t>3|
3</t>
        </is>
      </c>
      <c r="BZ216" s="2" t="inlineStr">
        <is>
          <t xml:space="preserve">|
</t>
        </is>
      </c>
      <c r="CA216" t="inlineStr">
        <is>
          <t>zestaw urządzeń i instalacji służący do przesyłania lub dystrybucji nośników energetycznych</t>
        </is>
      </c>
      <c r="CB216" s="2" t="inlineStr">
        <is>
          <t>rede de transporte de eletricidade|
rede de energia elétrica|
rede elétrica|
rede de eletricidade</t>
        </is>
      </c>
      <c r="CC216" s="2" t="inlineStr">
        <is>
          <t>3|
3|
3|
3</t>
        </is>
      </c>
      <c r="CD216" s="2" t="inlineStr">
        <is>
          <t xml:space="preserve">|
|
|
</t>
        </is>
      </c>
      <c r="CE216" t="inlineStr">
        <is>
          <t>Conjunto de subestações, linhas, cabos e outros equipamentos elétricos ligados entre si com vista a transportar a energia elétrica produzida pelas centrais até aos consumidores.</t>
        </is>
      </c>
      <c r="CF216" s="2" t="inlineStr">
        <is>
          <t>rețea de energie electrică|
rețea electrică|
rețea de electricitate</t>
        </is>
      </c>
      <c r="CG216" s="2" t="inlineStr">
        <is>
          <t>3|
3|
3</t>
        </is>
      </c>
      <c r="CH216" s="2" t="inlineStr">
        <is>
          <t xml:space="preserve">|
|
</t>
        </is>
      </c>
      <c r="CI216" t="inlineStr">
        <is>
          <t>ansambluri de rezistoare sau receptoare din sistem legate în serie, în paralel sau mixt, alimentate de surse (generatoare electrice.)</t>
        </is>
      </c>
      <c r="CJ216" s="2" t="inlineStr">
        <is>
          <t>elektrizačná sústava</t>
        </is>
      </c>
      <c r="CK216" s="2" t="inlineStr">
        <is>
          <t>3</t>
        </is>
      </c>
      <c r="CL216" s="2" t="inlineStr">
        <is>
          <t/>
        </is>
      </c>
      <c r="CM216" t="inlineStr">
        <is>
          <t>časť energetickej sústavy a zahŕňa všetky silnoprúdové zariadenia slúžiace na získanie elektrickej energie a na jej prenos a rozvod až po jednotlivé spotrebiče</t>
        </is>
      </c>
      <c r="CN216" s="2" t="inlineStr">
        <is>
          <t>omrežje električne energije|
omrežje za prenos električne energije</t>
        </is>
      </c>
      <c r="CO216" s="2" t="inlineStr">
        <is>
          <t>3|
3</t>
        </is>
      </c>
      <c r="CP216" s="2" t="inlineStr">
        <is>
          <t xml:space="preserve">|
</t>
        </is>
      </c>
      <c r="CQ216" t="inlineStr">
        <is>
          <t/>
        </is>
      </c>
      <c r="CR216" s="2" t="inlineStr">
        <is>
          <t>nät för elöverföring|
kraftnät|
elnät|
elektriskt nät</t>
        </is>
      </c>
      <c r="CS216" s="2" t="inlineStr">
        <is>
          <t>3|
3|
3|
3</t>
        </is>
      </c>
      <c r="CT216" s="2" t="inlineStr">
        <is>
          <t xml:space="preserve">|
|
|
</t>
        </is>
      </c>
      <c r="CU216" t="inlineStr">
        <is>
          <t>system av ledningar för överföring av elektricitet, särskilt från kraftcentral till förbrukare</t>
        </is>
      </c>
    </row>
    <row r="217">
      <c r="A217" s="1" t="str">
        <f>HYPERLINK("https://iate.europa.eu/entry/result/3628643/all", "3628643")</f>
        <v>3628643</v>
      </c>
      <c r="B217" t="inlineStr">
        <is>
          <t>ECONOMICS</t>
        </is>
      </c>
      <c r="C217" t="inlineStr">
        <is>
          <t>ECONOMICS|economic analysis|statistics</t>
        </is>
      </c>
      <c r="D217" t="inlineStr">
        <is>
          <t/>
        </is>
      </c>
      <c r="E217" t="inlineStr">
        <is>
          <t/>
        </is>
      </c>
      <c r="F217" t="inlineStr">
        <is>
          <t/>
        </is>
      </c>
      <c r="G217" t="inlineStr">
        <is>
          <t/>
        </is>
      </c>
      <c r="H217" t="inlineStr">
        <is>
          <t/>
        </is>
      </c>
      <c r="I217" t="inlineStr">
        <is>
          <t/>
        </is>
      </c>
      <c r="J217" t="inlineStr">
        <is>
          <t/>
        </is>
      </c>
      <c r="K217" t="inlineStr">
        <is>
          <t/>
        </is>
      </c>
      <c r="L217" t="inlineStr">
        <is>
          <t/>
        </is>
      </c>
      <c r="M217" t="inlineStr">
        <is>
          <t/>
        </is>
      </c>
      <c r="N217" t="inlineStr">
        <is>
          <t/>
        </is>
      </c>
      <c r="O217" t="inlineStr">
        <is>
          <t/>
        </is>
      </c>
      <c r="P217" t="inlineStr">
        <is>
          <t/>
        </is>
      </c>
      <c r="Q217" t="inlineStr">
        <is>
          <t/>
        </is>
      </c>
      <c r="R217" t="inlineStr">
        <is>
          <t/>
        </is>
      </c>
      <c r="S217" t="inlineStr">
        <is>
          <t/>
        </is>
      </c>
      <c r="T217" t="inlineStr">
        <is>
          <t/>
        </is>
      </c>
      <c r="U217" t="inlineStr">
        <is>
          <t/>
        </is>
      </c>
      <c r="V217" t="inlineStr">
        <is>
          <t/>
        </is>
      </c>
      <c r="W217" t="inlineStr">
        <is>
          <t/>
        </is>
      </c>
      <c r="X217" s="2" t="inlineStr">
        <is>
          <t>stratified median or mean index</t>
        </is>
      </c>
      <c r="Y217" s="2" t="inlineStr">
        <is>
          <t>3</t>
        </is>
      </c>
      <c r="Z217" s="2" t="inlineStr">
        <is>
          <t/>
        </is>
      </c>
      <c r="AA217" t="inlineStr">
        <is>
          <t>&lt;a href="https://iate.europa.eu/entry/result/1567830/el" target="_blank"&gt;price index&lt;/a&gt; that is constructed on the basis of a measure of &lt;a href="https://iate.europa.eu/entry/result/1688327/en" target="_blank"&gt;central tendency&lt;/a&gt;, which is calculated for each &lt;a href="https://iate.europa.eu/entry/result/1567840/en" target="_blank"&gt;stratum&lt;/a&gt; of &lt;a href="https://iate.europa.eu/entry/result/3628656/en" target="_blank"&gt;transacted dwellings&lt;/a&gt; belonging to the target universe of the HPI among which there are no significant&lt;a href="https://iate.europa.eu/entry/result/2148855/en" target="_blank"&gt; quality differences&lt;/a&gt;</t>
        </is>
      </c>
      <c r="AB217" t="inlineStr">
        <is>
          <t/>
        </is>
      </c>
      <c r="AC217" t="inlineStr">
        <is>
          <t/>
        </is>
      </c>
      <c r="AD217" t="inlineStr">
        <is>
          <t/>
        </is>
      </c>
      <c r="AE217" t="inlineStr">
        <is>
          <t/>
        </is>
      </c>
      <c r="AF217" t="inlineStr">
        <is>
          <t/>
        </is>
      </c>
      <c r="AG217" t="inlineStr">
        <is>
          <t/>
        </is>
      </c>
      <c r="AH217" t="inlineStr">
        <is>
          <t/>
        </is>
      </c>
      <c r="AI217" t="inlineStr">
        <is>
          <t/>
        </is>
      </c>
      <c r="AJ217" t="inlineStr">
        <is>
          <t/>
        </is>
      </c>
      <c r="AK217" t="inlineStr">
        <is>
          <t/>
        </is>
      </c>
      <c r="AL217" t="inlineStr">
        <is>
          <t/>
        </is>
      </c>
      <c r="AM217" t="inlineStr">
        <is>
          <t/>
        </is>
      </c>
      <c r="AN217" t="inlineStr">
        <is>
          <t/>
        </is>
      </c>
      <c r="AO217" t="inlineStr">
        <is>
          <t/>
        </is>
      </c>
      <c r="AP217" t="inlineStr">
        <is>
          <t/>
        </is>
      </c>
      <c r="AQ217" t="inlineStr">
        <is>
          <t/>
        </is>
      </c>
      <c r="AR217" t="inlineStr">
        <is>
          <t/>
        </is>
      </c>
      <c r="AS217" t="inlineStr">
        <is>
          <t/>
        </is>
      </c>
      <c r="AT217" t="inlineStr">
        <is>
          <t/>
        </is>
      </c>
      <c r="AU217" t="inlineStr">
        <is>
          <t/>
        </is>
      </c>
      <c r="AV217" t="inlineStr">
        <is>
          <t/>
        </is>
      </c>
      <c r="AW217" t="inlineStr">
        <is>
          <t/>
        </is>
      </c>
      <c r="AX217" t="inlineStr">
        <is>
          <t/>
        </is>
      </c>
      <c r="AY217" t="inlineStr">
        <is>
          <t/>
        </is>
      </c>
      <c r="AZ217" t="inlineStr">
        <is>
          <t/>
        </is>
      </c>
      <c r="BA217" t="inlineStr">
        <is>
          <t/>
        </is>
      </c>
      <c r="BB217" t="inlineStr">
        <is>
          <t/>
        </is>
      </c>
      <c r="BC217" t="inlineStr">
        <is>
          <t/>
        </is>
      </c>
      <c r="BD217" t="inlineStr">
        <is>
          <t/>
        </is>
      </c>
      <c r="BE217" t="inlineStr">
        <is>
          <t/>
        </is>
      </c>
      <c r="BF217" t="inlineStr">
        <is>
          <t/>
        </is>
      </c>
      <c r="BG217" t="inlineStr">
        <is>
          <t/>
        </is>
      </c>
      <c r="BH217" t="inlineStr">
        <is>
          <t/>
        </is>
      </c>
      <c r="BI217" t="inlineStr">
        <is>
          <t/>
        </is>
      </c>
      <c r="BJ217" t="inlineStr">
        <is>
          <t/>
        </is>
      </c>
      <c r="BK217" t="inlineStr">
        <is>
          <t/>
        </is>
      </c>
      <c r="BL217" t="inlineStr">
        <is>
          <t/>
        </is>
      </c>
      <c r="BM217" t="inlineStr">
        <is>
          <t/>
        </is>
      </c>
      <c r="BN217" t="inlineStr">
        <is>
          <t/>
        </is>
      </c>
      <c r="BO217" t="inlineStr">
        <is>
          <t/>
        </is>
      </c>
      <c r="BP217" t="inlineStr">
        <is>
          <t/>
        </is>
      </c>
      <c r="BQ217" t="inlineStr">
        <is>
          <t/>
        </is>
      </c>
      <c r="BR217" t="inlineStr">
        <is>
          <t/>
        </is>
      </c>
      <c r="BS217" t="inlineStr">
        <is>
          <t/>
        </is>
      </c>
      <c r="BT217" t="inlineStr">
        <is>
          <t/>
        </is>
      </c>
      <c r="BU217" t="inlineStr">
        <is>
          <t/>
        </is>
      </c>
      <c r="BV217" t="inlineStr">
        <is>
          <t/>
        </is>
      </c>
      <c r="BW217" t="inlineStr">
        <is>
          <t/>
        </is>
      </c>
      <c r="BX217" s="2" t="inlineStr">
        <is>
          <t>warstwowy wskaźnik cen oparty na medianie lub średniej</t>
        </is>
      </c>
      <c r="BY217" s="2" t="inlineStr">
        <is>
          <t>3</t>
        </is>
      </c>
      <c r="BZ217" s="2" t="inlineStr">
        <is>
          <t/>
        </is>
      </c>
      <c r="CA217" t="inlineStr">
        <is>
          <t>wskaźnik cen opracowany na podstawie miary tendencji centralnej, którą oblicza się dla każdej warstwy nieruchomości mieszkalnych będących przedmiotem transakcji i należących do docelowego ogółu towarów i usług HPI, między którymi nie ma istotnych różnic jakościowych</t>
        </is>
      </c>
      <c r="CB217" t="inlineStr">
        <is>
          <t/>
        </is>
      </c>
      <c r="CC217" t="inlineStr">
        <is>
          <t/>
        </is>
      </c>
      <c r="CD217" t="inlineStr">
        <is>
          <t/>
        </is>
      </c>
      <c r="CE217" t="inlineStr">
        <is>
          <t/>
        </is>
      </c>
      <c r="CF217" t="inlineStr">
        <is>
          <t/>
        </is>
      </c>
      <c r="CG217" t="inlineStr">
        <is>
          <t/>
        </is>
      </c>
      <c r="CH217" t="inlineStr">
        <is>
          <t/>
        </is>
      </c>
      <c r="CI217" t="inlineStr">
        <is>
          <t/>
        </is>
      </c>
      <c r="CJ217" t="inlineStr">
        <is>
          <t/>
        </is>
      </c>
      <c r="CK217" t="inlineStr">
        <is>
          <t/>
        </is>
      </c>
      <c r="CL217" t="inlineStr">
        <is>
          <t/>
        </is>
      </c>
      <c r="CM217" t="inlineStr">
        <is>
          <t/>
        </is>
      </c>
      <c r="CN217" t="inlineStr">
        <is>
          <t/>
        </is>
      </c>
      <c r="CO217" t="inlineStr">
        <is>
          <t/>
        </is>
      </c>
      <c r="CP217" t="inlineStr">
        <is>
          <t/>
        </is>
      </c>
      <c r="CQ217" t="inlineStr">
        <is>
          <t/>
        </is>
      </c>
      <c r="CR217" t="inlineStr">
        <is>
          <t/>
        </is>
      </c>
      <c r="CS217" t="inlineStr">
        <is>
          <t/>
        </is>
      </c>
      <c r="CT217" t="inlineStr">
        <is>
          <t/>
        </is>
      </c>
      <c r="CU217" t="inlineStr">
        <is>
          <t/>
        </is>
      </c>
    </row>
    <row r="218">
      <c r="A218" s="1" t="str">
        <f>HYPERLINK("https://iate.europa.eu/entry/result/1667856/all", "1667856")</f>
        <v>1667856</v>
      </c>
      <c r="B218" t="inlineStr">
        <is>
          <t>ECONOMICS;SOCIAL QUESTIONS</t>
        </is>
      </c>
      <c r="C218" t="inlineStr">
        <is>
          <t>ECONOMICS|economic analysis|statistics;SOCIAL QUESTIONS|construction and town planning|housing</t>
        </is>
      </c>
      <c r="D218" t="inlineStr">
        <is>
          <t/>
        </is>
      </c>
      <c r="E218" t="inlineStr">
        <is>
          <t/>
        </is>
      </c>
      <c r="F218" t="inlineStr">
        <is>
          <t/>
        </is>
      </c>
      <c r="G218" t="inlineStr">
        <is>
          <t/>
        </is>
      </c>
      <c r="H218" t="inlineStr">
        <is>
          <t/>
        </is>
      </c>
      <c r="I218" t="inlineStr">
        <is>
          <t/>
        </is>
      </c>
      <c r="J218" t="inlineStr">
        <is>
          <t/>
        </is>
      </c>
      <c r="K218" t="inlineStr">
        <is>
          <t/>
        </is>
      </c>
      <c r="L218" s="2" t="inlineStr">
        <is>
          <t>andelsboligselskab</t>
        </is>
      </c>
      <c r="M218" s="2" t="inlineStr">
        <is>
          <t>3</t>
        </is>
      </c>
      <c r="N218" s="2" t="inlineStr">
        <is>
          <t/>
        </is>
      </c>
      <c r="O218" t="inlineStr">
        <is>
          <t/>
        </is>
      </c>
      <c r="P218" s="2" t="inlineStr">
        <is>
          <t>Siedlungsgenossenschaft|
Wohngenossenschaft</t>
        </is>
      </c>
      <c r="Q218" s="2" t="inlineStr">
        <is>
          <t>3|
3</t>
        </is>
      </c>
      <c r="R218" s="2" t="inlineStr">
        <is>
          <t xml:space="preserve">|
</t>
        </is>
      </c>
      <c r="S218" t="inlineStr">
        <is>
          <t/>
        </is>
      </c>
      <c r="T218" t="inlineStr">
        <is>
          <t/>
        </is>
      </c>
      <c r="U218" t="inlineStr">
        <is>
          <t/>
        </is>
      </c>
      <c r="V218" t="inlineStr">
        <is>
          <t/>
        </is>
      </c>
      <c r="W218" t="inlineStr">
        <is>
          <t/>
        </is>
      </c>
      <c r="X218" s="2" t="inlineStr">
        <is>
          <t>housing cooperative</t>
        </is>
      </c>
      <c r="Y218" s="2" t="inlineStr">
        <is>
          <t>3</t>
        </is>
      </c>
      <c r="Z218" s="2" t="inlineStr">
        <is>
          <t/>
        </is>
      </c>
      <c r="AA218" t="inlineStr">
        <is>
          <t>legal entity that grants each of their
shareholders the right to occupy a certain dwelling in the cooperative</t>
        </is>
      </c>
      <c r="AB218" t="inlineStr">
        <is>
          <t/>
        </is>
      </c>
      <c r="AC218" t="inlineStr">
        <is>
          <t/>
        </is>
      </c>
      <c r="AD218" t="inlineStr">
        <is>
          <t/>
        </is>
      </c>
      <c r="AE218" t="inlineStr">
        <is>
          <t/>
        </is>
      </c>
      <c r="AF218" t="inlineStr">
        <is>
          <t/>
        </is>
      </c>
      <c r="AG218" t="inlineStr">
        <is>
          <t/>
        </is>
      </c>
      <c r="AH218" t="inlineStr">
        <is>
          <t/>
        </is>
      </c>
      <c r="AI218" t="inlineStr">
        <is>
          <t/>
        </is>
      </c>
      <c r="AJ218" t="inlineStr">
        <is>
          <t/>
        </is>
      </c>
      <c r="AK218" t="inlineStr">
        <is>
          <t/>
        </is>
      </c>
      <c r="AL218" t="inlineStr">
        <is>
          <t/>
        </is>
      </c>
      <c r="AM218" t="inlineStr">
        <is>
          <t/>
        </is>
      </c>
      <c r="AN218" s="2" t="inlineStr">
        <is>
          <t>coopérative du logement|
coopérative d'habitation</t>
        </is>
      </c>
      <c r="AO218" s="2" t="inlineStr">
        <is>
          <t>3|
3</t>
        </is>
      </c>
      <c r="AP218" s="2" t="inlineStr">
        <is>
          <t xml:space="preserve">|
</t>
        </is>
      </c>
      <c r="AQ218" t="inlineStr">
        <is>
          <t/>
        </is>
      </c>
      <c r="AR218" t="inlineStr">
        <is>
          <t/>
        </is>
      </c>
      <c r="AS218" t="inlineStr">
        <is>
          <t/>
        </is>
      </c>
      <c r="AT218" t="inlineStr">
        <is>
          <t/>
        </is>
      </c>
      <c r="AU218" t="inlineStr">
        <is>
          <t/>
        </is>
      </c>
      <c r="AV218" t="inlineStr">
        <is>
          <t/>
        </is>
      </c>
      <c r="AW218" t="inlineStr">
        <is>
          <t/>
        </is>
      </c>
      <c r="AX218" t="inlineStr">
        <is>
          <t/>
        </is>
      </c>
      <c r="AY218" t="inlineStr">
        <is>
          <t/>
        </is>
      </c>
      <c r="AZ218" t="inlineStr">
        <is>
          <t/>
        </is>
      </c>
      <c r="BA218" t="inlineStr">
        <is>
          <t/>
        </is>
      </c>
      <c r="BB218" t="inlineStr">
        <is>
          <t/>
        </is>
      </c>
      <c r="BC218" t="inlineStr">
        <is>
          <t/>
        </is>
      </c>
      <c r="BD218" s="2" t="inlineStr">
        <is>
          <t>cooperativa immobiliare</t>
        </is>
      </c>
      <c r="BE218" s="2" t="inlineStr">
        <is>
          <t>3</t>
        </is>
      </c>
      <c r="BF218" s="2" t="inlineStr">
        <is>
          <t/>
        </is>
      </c>
      <c r="BG218" t="inlineStr">
        <is>
          <t/>
        </is>
      </c>
      <c r="BH218" t="inlineStr">
        <is>
          <t/>
        </is>
      </c>
      <c r="BI218" t="inlineStr">
        <is>
          <t/>
        </is>
      </c>
      <c r="BJ218" t="inlineStr">
        <is>
          <t/>
        </is>
      </c>
      <c r="BK218" t="inlineStr">
        <is>
          <t/>
        </is>
      </c>
      <c r="BL218" t="inlineStr">
        <is>
          <t/>
        </is>
      </c>
      <c r="BM218" t="inlineStr">
        <is>
          <t/>
        </is>
      </c>
      <c r="BN218" t="inlineStr">
        <is>
          <t/>
        </is>
      </c>
      <c r="BO218" t="inlineStr">
        <is>
          <t/>
        </is>
      </c>
      <c r="BP218" t="inlineStr">
        <is>
          <t/>
        </is>
      </c>
      <c r="BQ218" t="inlineStr">
        <is>
          <t/>
        </is>
      </c>
      <c r="BR218" t="inlineStr">
        <is>
          <t/>
        </is>
      </c>
      <c r="BS218" t="inlineStr">
        <is>
          <t/>
        </is>
      </c>
      <c r="BT218" s="2" t="inlineStr">
        <is>
          <t>woningcorporatie</t>
        </is>
      </c>
      <c r="BU218" s="2" t="inlineStr">
        <is>
          <t>3</t>
        </is>
      </c>
      <c r="BV218" s="2" t="inlineStr">
        <is>
          <t/>
        </is>
      </c>
      <c r="BW218" t="inlineStr">
        <is>
          <t/>
        </is>
      </c>
      <c r="BX218" t="inlineStr">
        <is>
          <t/>
        </is>
      </c>
      <c r="BY218" t="inlineStr">
        <is>
          <t/>
        </is>
      </c>
      <c r="BZ218" t="inlineStr">
        <is>
          <t/>
        </is>
      </c>
      <c r="CA218" t="inlineStr">
        <is>
          <t/>
        </is>
      </c>
      <c r="CB218" t="inlineStr">
        <is>
          <t/>
        </is>
      </c>
      <c r="CC218" t="inlineStr">
        <is>
          <t/>
        </is>
      </c>
      <c r="CD218" t="inlineStr">
        <is>
          <t/>
        </is>
      </c>
      <c r="CE218" t="inlineStr">
        <is>
          <t/>
        </is>
      </c>
      <c r="CF218" t="inlineStr">
        <is>
          <t/>
        </is>
      </c>
      <c r="CG218" t="inlineStr">
        <is>
          <t/>
        </is>
      </c>
      <c r="CH218" t="inlineStr">
        <is>
          <t/>
        </is>
      </c>
      <c r="CI218" t="inlineStr">
        <is>
          <t/>
        </is>
      </c>
      <c r="CJ218" t="inlineStr">
        <is>
          <t/>
        </is>
      </c>
      <c r="CK218" t="inlineStr">
        <is>
          <t/>
        </is>
      </c>
      <c r="CL218" t="inlineStr">
        <is>
          <t/>
        </is>
      </c>
      <c r="CM218" t="inlineStr">
        <is>
          <t/>
        </is>
      </c>
      <c r="CN218" t="inlineStr">
        <is>
          <t/>
        </is>
      </c>
      <c r="CO218" t="inlineStr">
        <is>
          <t/>
        </is>
      </c>
      <c r="CP218" t="inlineStr">
        <is>
          <t/>
        </is>
      </c>
      <c r="CQ218" t="inlineStr">
        <is>
          <t/>
        </is>
      </c>
      <c r="CR218" t="inlineStr">
        <is>
          <t/>
        </is>
      </c>
      <c r="CS218" t="inlineStr">
        <is>
          <t/>
        </is>
      </c>
      <c r="CT218" t="inlineStr">
        <is>
          <t/>
        </is>
      </c>
      <c r="CU218" t="inlineStr">
        <is>
          <t/>
        </is>
      </c>
    </row>
    <row r="219">
      <c r="A219" s="1" t="str">
        <f>HYPERLINK("https://iate.europa.eu/entry/result/3628644/all", "3628644")</f>
        <v>3628644</v>
      </c>
      <c r="B219" t="inlineStr">
        <is>
          <t>ECONOMICS;SOCIAL QUESTIONS</t>
        </is>
      </c>
      <c r="C219" t="inlineStr">
        <is>
          <t>ECONOMICS|economic analysis|statistics;SOCIAL QUESTIONS|construction and town planning|housing</t>
        </is>
      </c>
      <c r="D219" t="inlineStr">
        <is>
          <t/>
        </is>
      </c>
      <c r="E219" t="inlineStr">
        <is>
          <t/>
        </is>
      </c>
      <c r="F219" t="inlineStr">
        <is>
          <t/>
        </is>
      </c>
      <c r="G219" t="inlineStr">
        <is>
          <t/>
        </is>
      </c>
      <c r="H219" t="inlineStr">
        <is>
          <t/>
        </is>
      </c>
      <c r="I219" t="inlineStr">
        <is>
          <t/>
        </is>
      </c>
      <c r="J219" t="inlineStr">
        <is>
          <t/>
        </is>
      </c>
      <c r="K219" t="inlineStr">
        <is>
          <t/>
        </is>
      </c>
      <c r="L219" t="inlineStr">
        <is>
          <t/>
        </is>
      </c>
      <c r="M219" t="inlineStr">
        <is>
          <t/>
        </is>
      </c>
      <c r="N219" t="inlineStr">
        <is>
          <t/>
        </is>
      </c>
      <c r="O219" t="inlineStr">
        <is>
          <t/>
        </is>
      </c>
      <c r="P219" t="inlineStr">
        <is>
          <t/>
        </is>
      </c>
      <c r="Q219" t="inlineStr">
        <is>
          <t/>
        </is>
      </c>
      <c r="R219" t="inlineStr">
        <is>
          <t/>
        </is>
      </c>
      <c r="S219" t="inlineStr">
        <is>
          <t/>
        </is>
      </c>
      <c r="T219" t="inlineStr">
        <is>
          <t/>
        </is>
      </c>
      <c r="U219" t="inlineStr">
        <is>
          <t/>
        </is>
      </c>
      <c r="V219" t="inlineStr">
        <is>
          <t/>
        </is>
      </c>
      <c r="W219" t="inlineStr">
        <is>
          <t/>
        </is>
      </c>
      <c r="X219" s="2" t="inlineStr">
        <is>
          <t>method that replicates the matched model approach</t>
        </is>
      </c>
      <c r="Y219" s="2" t="inlineStr">
        <is>
          <t>3</t>
        </is>
      </c>
      <c r="Z219" s="2" t="inlineStr">
        <is>
          <t/>
        </is>
      </c>
      <c r="AA219" t="inlineStr">
        <is>
          <t>method for compiling a price index that compares transaction prices from repeated sales of the same dwellings or compares actual transaction prices with appraisals to compute &lt;a href="https://iate.europa.eu/entry/result/1568935/en" target="_blank"&gt;price relatives&lt;/a&gt; for the same dwellings</t>
        </is>
      </c>
      <c r="AB219" t="inlineStr">
        <is>
          <t/>
        </is>
      </c>
      <c r="AC219" t="inlineStr">
        <is>
          <t/>
        </is>
      </c>
      <c r="AD219" t="inlineStr">
        <is>
          <t/>
        </is>
      </c>
      <c r="AE219" t="inlineStr">
        <is>
          <t/>
        </is>
      </c>
      <c r="AF219" t="inlineStr">
        <is>
          <t/>
        </is>
      </c>
      <c r="AG219" t="inlineStr">
        <is>
          <t/>
        </is>
      </c>
      <c r="AH219" t="inlineStr">
        <is>
          <t/>
        </is>
      </c>
      <c r="AI219" t="inlineStr">
        <is>
          <t/>
        </is>
      </c>
      <c r="AJ219" t="inlineStr">
        <is>
          <t/>
        </is>
      </c>
      <c r="AK219" t="inlineStr">
        <is>
          <t/>
        </is>
      </c>
      <c r="AL219" t="inlineStr">
        <is>
          <t/>
        </is>
      </c>
      <c r="AM219" t="inlineStr">
        <is>
          <t/>
        </is>
      </c>
      <c r="AN219" t="inlineStr">
        <is>
          <t/>
        </is>
      </c>
      <c r="AO219" t="inlineStr">
        <is>
          <t/>
        </is>
      </c>
      <c r="AP219" t="inlineStr">
        <is>
          <t/>
        </is>
      </c>
      <c r="AQ219" t="inlineStr">
        <is>
          <t/>
        </is>
      </c>
      <c r="AR219" t="inlineStr">
        <is>
          <t/>
        </is>
      </c>
      <c r="AS219" t="inlineStr">
        <is>
          <t/>
        </is>
      </c>
      <c r="AT219" t="inlineStr">
        <is>
          <t/>
        </is>
      </c>
      <c r="AU219" t="inlineStr">
        <is>
          <t/>
        </is>
      </c>
      <c r="AV219" t="inlineStr">
        <is>
          <t/>
        </is>
      </c>
      <c r="AW219" t="inlineStr">
        <is>
          <t/>
        </is>
      </c>
      <c r="AX219" t="inlineStr">
        <is>
          <t/>
        </is>
      </c>
      <c r="AY219" t="inlineStr">
        <is>
          <t/>
        </is>
      </c>
      <c r="AZ219" t="inlineStr">
        <is>
          <t/>
        </is>
      </c>
      <c r="BA219" t="inlineStr">
        <is>
          <t/>
        </is>
      </c>
      <c r="BB219" t="inlineStr">
        <is>
          <t/>
        </is>
      </c>
      <c r="BC219" t="inlineStr">
        <is>
          <t/>
        </is>
      </c>
      <c r="BD219" t="inlineStr">
        <is>
          <t/>
        </is>
      </c>
      <c r="BE219" t="inlineStr">
        <is>
          <t/>
        </is>
      </c>
      <c r="BF219" t="inlineStr">
        <is>
          <t/>
        </is>
      </c>
      <c r="BG219" t="inlineStr">
        <is>
          <t/>
        </is>
      </c>
      <c r="BH219" t="inlineStr">
        <is>
          <t/>
        </is>
      </c>
      <c r="BI219" t="inlineStr">
        <is>
          <t/>
        </is>
      </c>
      <c r="BJ219" t="inlineStr">
        <is>
          <t/>
        </is>
      </c>
      <c r="BK219" t="inlineStr">
        <is>
          <t/>
        </is>
      </c>
      <c r="BL219" t="inlineStr">
        <is>
          <t/>
        </is>
      </c>
      <c r="BM219" t="inlineStr">
        <is>
          <t/>
        </is>
      </c>
      <c r="BN219" t="inlineStr">
        <is>
          <t/>
        </is>
      </c>
      <c r="BO219" t="inlineStr">
        <is>
          <t/>
        </is>
      </c>
      <c r="BP219" t="inlineStr">
        <is>
          <t/>
        </is>
      </c>
      <c r="BQ219" t="inlineStr">
        <is>
          <t/>
        </is>
      </c>
      <c r="BR219" t="inlineStr">
        <is>
          <t/>
        </is>
      </c>
      <c r="BS219" t="inlineStr">
        <is>
          <t/>
        </is>
      </c>
      <c r="BT219" t="inlineStr">
        <is>
          <t/>
        </is>
      </c>
      <c r="BU219" t="inlineStr">
        <is>
          <t/>
        </is>
      </c>
      <c r="BV219" t="inlineStr">
        <is>
          <t/>
        </is>
      </c>
      <c r="BW219" t="inlineStr">
        <is>
          <t/>
        </is>
      </c>
      <c r="BX219" s="2" t="inlineStr">
        <is>
          <t>metoda oparta na analizie powtórnych sprzedaży</t>
        </is>
      </c>
      <c r="BY219" s="2" t="inlineStr">
        <is>
          <t>3</t>
        </is>
      </c>
      <c r="BZ219" s="2" t="inlineStr">
        <is>
          <t/>
        </is>
      </c>
      <c r="CA219" t="inlineStr">
        <is>
          <t>metoda opracowania wskaźnika cen, w której porównuje się ceny transakcyjne z kolejnych sprzedaży tych samych nieruchomości mieszkalnych lub porównuje się bieżące ceny transakcyjne z wycenami, aby obliczyć ceny względne dla tych samych nieruchomości mieszkalnych</t>
        </is>
      </c>
      <c r="CB219" t="inlineStr">
        <is>
          <t/>
        </is>
      </c>
      <c r="CC219" t="inlineStr">
        <is>
          <t/>
        </is>
      </c>
      <c r="CD219" t="inlineStr">
        <is>
          <t/>
        </is>
      </c>
      <c r="CE219" t="inlineStr">
        <is>
          <t/>
        </is>
      </c>
      <c r="CF219" t="inlineStr">
        <is>
          <t/>
        </is>
      </c>
      <c r="CG219" t="inlineStr">
        <is>
          <t/>
        </is>
      </c>
      <c r="CH219" t="inlineStr">
        <is>
          <t/>
        </is>
      </c>
      <c r="CI219" t="inlineStr">
        <is>
          <t/>
        </is>
      </c>
      <c r="CJ219" t="inlineStr">
        <is>
          <t/>
        </is>
      </c>
      <c r="CK219" t="inlineStr">
        <is>
          <t/>
        </is>
      </c>
      <c r="CL219" t="inlineStr">
        <is>
          <t/>
        </is>
      </c>
      <c r="CM219" t="inlineStr">
        <is>
          <t/>
        </is>
      </c>
      <c r="CN219" t="inlineStr">
        <is>
          <t/>
        </is>
      </c>
      <c r="CO219" t="inlineStr">
        <is>
          <t/>
        </is>
      </c>
      <c r="CP219" t="inlineStr">
        <is>
          <t/>
        </is>
      </c>
      <c r="CQ219" t="inlineStr">
        <is>
          <t/>
        </is>
      </c>
      <c r="CR219" t="inlineStr">
        <is>
          <t/>
        </is>
      </c>
      <c r="CS219" t="inlineStr">
        <is>
          <t/>
        </is>
      </c>
      <c r="CT219" t="inlineStr">
        <is>
          <t/>
        </is>
      </c>
      <c r="CU219" t="inlineStr">
        <is>
          <t/>
        </is>
      </c>
    </row>
    <row r="220">
      <c r="A220" s="1" t="str">
        <f>HYPERLINK("https://iate.europa.eu/entry/result/3577976/all", "3577976")</f>
        <v>3577976</v>
      </c>
      <c r="B220" t="inlineStr">
        <is>
          <t>ECONOMICS;SOCIAL QUESTIONS</t>
        </is>
      </c>
      <c r="C220" t="inlineStr">
        <is>
          <t>ECONOMICS|economic analysis|statistics;SOCIAL QUESTIONS|construction and town planning|housing</t>
        </is>
      </c>
      <c r="D220" t="inlineStr">
        <is>
          <t/>
        </is>
      </c>
      <c r="E220" t="inlineStr">
        <is>
          <t/>
        </is>
      </c>
      <c r="F220" t="inlineStr">
        <is>
          <t/>
        </is>
      </c>
      <c r="G220" t="inlineStr">
        <is>
          <t/>
        </is>
      </c>
      <c r="H220" t="inlineStr">
        <is>
          <t/>
        </is>
      </c>
      <c r="I220" t="inlineStr">
        <is>
          <t/>
        </is>
      </c>
      <c r="J220" t="inlineStr">
        <is>
          <t/>
        </is>
      </c>
      <c r="K220" t="inlineStr">
        <is>
          <t/>
        </is>
      </c>
      <c r="L220" t="inlineStr">
        <is>
          <t/>
        </is>
      </c>
      <c r="M220" t="inlineStr">
        <is>
          <t/>
        </is>
      </c>
      <c r="N220" t="inlineStr">
        <is>
          <t/>
        </is>
      </c>
      <c r="O220" t="inlineStr">
        <is>
          <t/>
        </is>
      </c>
      <c r="P220" t="inlineStr">
        <is>
          <t/>
        </is>
      </c>
      <c r="Q220" t="inlineStr">
        <is>
          <t/>
        </is>
      </c>
      <c r="R220" t="inlineStr">
        <is>
          <t/>
        </is>
      </c>
      <c r="S220" t="inlineStr">
        <is>
          <t/>
        </is>
      </c>
      <c r="T220" t="inlineStr">
        <is>
          <t/>
        </is>
      </c>
      <c r="U220" t="inlineStr">
        <is>
          <t/>
        </is>
      </c>
      <c r="V220" t="inlineStr">
        <is>
          <t/>
        </is>
      </c>
      <c r="W220" t="inlineStr">
        <is>
          <t/>
        </is>
      </c>
      <c r="X220" s="2" t="inlineStr">
        <is>
          <t>OOH|
owner-occupied housing</t>
        </is>
      </c>
      <c r="Y220" s="2" t="inlineStr">
        <is>
          <t>3|
3</t>
        </is>
      </c>
      <c r="Z220" s="2" t="inlineStr">
        <is>
          <t xml:space="preserve">|
</t>
        </is>
      </c>
      <c r="AA220" t="inlineStr">
        <is>
          <t>dwelling purchased for the purchaser's own use</t>
        </is>
      </c>
      <c r="AB220" t="inlineStr">
        <is>
          <t/>
        </is>
      </c>
      <c r="AC220" t="inlineStr">
        <is>
          <t/>
        </is>
      </c>
      <c r="AD220" t="inlineStr">
        <is>
          <t/>
        </is>
      </c>
      <c r="AE220" t="inlineStr">
        <is>
          <t/>
        </is>
      </c>
      <c r="AF220" t="inlineStr">
        <is>
          <t/>
        </is>
      </c>
      <c r="AG220" t="inlineStr">
        <is>
          <t/>
        </is>
      </c>
      <c r="AH220" t="inlineStr">
        <is>
          <t/>
        </is>
      </c>
      <c r="AI220" t="inlineStr">
        <is>
          <t/>
        </is>
      </c>
      <c r="AJ220" t="inlineStr">
        <is>
          <t/>
        </is>
      </c>
      <c r="AK220" t="inlineStr">
        <is>
          <t/>
        </is>
      </c>
      <c r="AL220" t="inlineStr">
        <is>
          <t/>
        </is>
      </c>
      <c r="AM220" t="inlineStr">
        <is>
          <t/>
        </is>
      </c>
      <c r="AN220" t="inlineStr">
        <is>
          <t/>
        </is>
      </c>
      <c r="AO220" t="inlineStr">
        <is>
          <t/>
        </is>
      </c>
      <c r="AP220" t="inlineStr">
        <is>
          <t/>
        </is>
      </c>
      <c r="AQ220" t="inlineStr">
        <is>
          <t/>
        </is>
      </c>
      <c r="AR220" t="inlineStr">
        <is>
          <t/>
        </is>
      </c>
      <c r="AS220" t="inlineStr">
        <is>
          <t/>
        </is>
      </c>
      <c r="AT220" t="inlineStr">
        <is>
          <t/>
        </is>
      </c>
      <c r="AU220" t="inlineStr">
        <is>
          <t/>
        </is>
      </c>
      <c r="AV220" t="inlineStr">
        <is>
          <t/>
        </is>
      </c>
      <c r="AW220" t="inlineStr">
        <is>
          <t/>
        </is>
      </c>
      <c r="AX220" t="inlineStr">
        <is>
          <t/>
        </is>
      </c>
      <c r="AY220" t="inlineStr">
        <is>
          <t/>
        </is>
      </c>
      <c r="AZ220" t="inlineStr">
        <is>
          <t/>
        </is>
      </c>
      <c r="BA220" t="inlineStr">
        <is>
          <t/>
        </is>
      </c>
      <c r="BB220" t="inlineStr">
        <is>
          <t/>
        </is>
      </c>
      <c r="BC220" t="inlineStr">
        <is>
          <t/>
        </is>
      </c>
      <c r="BD220" t="inlineStr">
        <is>
          <t/>
        </is>
      </c>
      <c r="BE220" t="inlineStr">
        <is>
          <t/>
        </is>
      </c>
      <c r="BF220" t="inlineStr">
        <is>
          <t/>
        </is>
      </c>
      <c r="BG220" t="inlineStr">
        <is>
          <t/>
        </is>
      </c>
      <c r="BH220" t="inlineStr">
        <is>
          <t/>
        </is>
      </c>
      <c r="BI220" t="inlineStr">
        <is>
          <t/>
        </is>
      </c>
      <c r="BJ220" t="inlineStr">
        <is>
          <t/>
        </is>
      </c>
      <c r="BK220" t="inlineStr">
        <is>
          <t/>
        </is>
      </c>
      <c r="BL220" t="inlineStr">
        <is>
          <t/>
        </is>
      </c>
      <c r="BM220" t="inlineStr">
        <is>
          <t/>
        </is>
      </c>
      <c r="BN220" t="inlineStr">
        <is>
          <t/>
        </is>
      </c>
      <c r="BO220" t="inlineStr">
        <is>
          <t/>
        </is>
      </c>
      <c r="BP220" t="inlineStr">
        <is>
          <t/>
        </is>
      </c>
      <c r="BQ220" t="inlineStr">
        <is>
          <t/>
        </is>
      </c>
      <c r="BR220" t="inlineStr">
        <is>
          <t/>
        </is>
      </c>
      <c r="BS220" t="inlineStr">
        <is>
          <t/>
        </is>
      </c>
      <c r="BT220" t="inlineStr">
        <is>
          <t/>
        </is>
      </c>
      <c r="BU220" t="inlineStr">
        <is>
          <t/>
        </is>
      </c>
      <c r="BV220" t="inlineStr">
        <is>
          <t/>
        </is>
      </c>
      <c r="BW220" t="inlineStr">
        <is>
          <t/>
        </is>
      </c>
      <c r="BX220" s="2" t="inlineStr">
        <is>
          <t>posiadłość zajmowana przez właściciela|
zakwaterowanie zajmowane przez właściciela</t>
        </is>
      </c>
      <c r="BY220" s="2" t="inlineStr">
        <is>
          <t>3|
3</t>
        </is>
      </c>
      <c r="BZ220" s="2" t="inlineStr">
        <is>
          <t xml:space="preserve">|
</t>
        </is>
      </c>
      <c r="CA220" t="inlineStr">
        <is>
          <t>&lt;i&gt;nieruchomość mieszkalna&lt;/i&gt; [ &lt;a href="/entry/result/832568/all" id="ENTRY_TO_ENTRY_CONVERTER" target="_blank"&gt;IATE:832568&lt;/a&gt; ] zajmowana przez indywidualne gospodarstwo domowe na potrzeby zapewnienia schronienia jego właścicielowi</t>
        </is>
      </c>
      <c r="CB220" t="inlineStr">
        <is>
          <t/>
        </is>
      </c>
      <c r="CC220" t="inlineStr">
        <is>
          <t/>
        </is>
      </c>
      <c r="CD220" t="inlineStr">
        <is>
          <t/>
        </is>
      </c>
      <c r="CE220" t="inlineStr">
        <is>
          <t/>
        </is>
      </c>
      <c r="CF220" t="inlineStr">
        <is>
          <t/>
        </is>
      </c>
      <c r="CG220" t="inlineStr">
        <is>
          <t/>
        </is>
      </c>
      <c r="CH220" t="inlineStr">
        <is>
          <t/>
        </is>
      </c>
      <c r="CI220" t="inlineStr">
        <is>
          <t/>
        </is>
      </c>
      <c r="CJ220" t="inlineStr">
        <is>
          <t/>
        </is>
      </c>
      <c r="CK220" t="inlineStr">
        <is>
          <t/>
        </is>
      </c>
      <c r="CL220" t="inlineStr">
        <is>
          <t/>
        </is>
      </c>
      <c r="CM220" t="inlineStr">
        <is>
          <t/>
        </is>
      </c>
      <c r="CN220" t="inlineStr">
        <is>
          <t/>
        </is>
      </c>
      <c r="CO220" t="inlineStr">
        <is>
          <t/>
        </is>
      </c>
      <c r="CP220" t="inlineStr">
        <is>
          <t/>
        </is>
      </c>
      <c r="CQ220" t="inlineStr">
        <is>
          <t/>
        </is>
      </c>
      <c r="CR220" t="inlineStr">
        <is>
          <t/>
        </is>
      </c>
      <c r="CS220" t="inlineStr">
        <is>
          <t/>
        </is>
      </c>
      <c r="CT220" t="inlineStr">
        <is>
          <t/>
        </is>
      </c>
      <c r="CU220" t="inlineStr">
        <is>
          <t/>
        </is>
      </c>
    </row>
    <row r="221">
      <c r="A221" s="1" t="str">
        <f>HYPERLINK("https://iate.europa.eu/entry/result/1568267/all", "1568267")</f>
        <v>1568267</v>
      </c>
      <c r="B221" t="inlineStr">
        <is>
          <t>ECONOMICS;SOCIAL QUESTIONS</t>
        </is>
      </c>
      <c r="C221" t="inlineStr">
        <is>
          <t>ECONOMICS|national accounts;ECONOMICS|economic analysis|statistics;SOCIAL QUESTIONS|demography and population</t>
        </is>
      </c>
      <c r="D221" t="inlineStr">
        <is>
          <t/>
        </is>
      </c>
      <c r="E221" t="inlineStr">
        <is>
          <t/>
        </is>
      </c>
      <c r="F221" t="inlineStr">
        <is>
          <t/>
        </is>
      </c>
      <c r="G221" t="inlineStr">
        <is>
          <t/>
        </is>
      </c>
      <c r="H221" t="inlineStr">
        <is>
          <t/>
        </is>
      </c>
      <c r="I221" t="inlineStr">
        <is>
          <t/>
        </is>
      </c>
      <c r="J221" t="inlineStr">
        <is>
          <t/>
        </is>
      </c>
      <c r="K221" t="inlineStr">
        <is>
          <t/>
        </is>
      </c>
      <c r="L221" s="2" t="inlineStr">
        <is>
          <t>ejerbolig</t>
        </is>
      </c>
      <c r="M221" s="2" t="inlineStr">
        <is>
          <t>3</t>
        </is>
      </c>
      <c r="N221" s="2" t="inlineStr">
        <is>
          <t/>
        </is>
      </c>
      <c r="O221" t="inlineStr">
        <is>
          <t/>
        </is>
      </c>
      <c r="P221" s="2" t="inlineStr">
        <is>
          <t>Eigentümerwohnung</t>
        </is>
      </c>
      <c r="Q221" s="2" t="inlineStr">
        <is>
          <t>3</t>
        </is>
      </c>
      <c r="R221" s="2" t="inlineStr">
        <is>
          <t/>
        </is>
      </c>
      <c r="S221" t="inlineStr">
        <is>
          <t/>
        </is>
      </c>
      <c r="T221" s="2" t="inlineStr">
        <is>
          <t>κατοικία κατοικούμενη από τον ιδιοκτήτη της</t>
        </is>
      </c>
      <c r="U221" s="2" t="inlineStr">
        <is>
          <t>3</t>
        </is>
      </c>
      <c r="V221" s="2" t="inlineStr">
        <is>
          <t/>
        </is>
      </c>
      <c r="W221" t="inlineStr">
        <is>
          <t/>
        </is>
      </c>
      <c r="X221" s="2" t="inlineStr">
        <is>
          <t>owner-occupied dwelling</t>
        </is>
      </c>
      <c r="Y221" s="2" t="inlineStr">
        <is>
          <t>3</t>
        </is>
      </c>
      <c r="Z221" s="2" t="inlineStr">
        <is>
          <t/>
        </is>
      </c>
      <c r="AA221" t="inlineStr">
        <is>
          <t>dwelling where at least one occupant of the dwelling owns parts or the whole of the dwelling</t>
        </is>
      </c>
      <c r="AB221" t="inlineStr">
        <is>
          <t/>
        </is>
      </c>
      <c r="AC221" t="inlineStr">
        <is>
          <t/>
        </is>
      </c>
      <c r="AD221" t="inlineStr">
        <is>
          <t/>
        </is>
      </c>
      <c r="AE221" t="inlineStr">
        <is>
          <t/>
        </is>
      </c>
      <c r="AF221" s="2" t="inlineStr">
        <is>
          <t>omaniku kasutuses olev eluruum</t>
        </is>
      </c>
      <c r="AG221" s="2" t="inlineStr">
        <is>
          <t>3</t>
        </is>
      </c>
      <c r="AH221" s="2" t="inlineStr">
        <is>
          <t/>
        </is>
      </c>
      <c r="AI221" t="inlineStr">
        <is>
          <t/>
        </is>
      </c>
      <c r="AJ221" t="inlineStr">
        <is>
          <t/>
        </is>
      </c>
      <c r="AK221" t="inlineStr">
        <is>
          <t/>
        </is>
      </c>
      <c r="AL221" t="inlineStr">
        <is>
          <t/>
        </is>
      </c>
      <c r="AM221" t="inlineStr">
        <is>
          <t/>
        </is>
      </c>
      <c r="AN221" s="2" t="inlineStr">
        <is>
          <t>logement occupé par le proprietaire</t>
        </is>
      </c>
      <c r="AO221" s="2" t="inlineStr">
        <is>
          <t>3</t>
        </is>
      </c>
      <c r="AP221" s="2" t="inlineStr">
        <is>
          <t/>
        </is>
      </c>
      <c r="AQ221" t="inlineStr">
        <is>
          <t/>
        </is>
      </c>
      <c r="AR221" s="2" t="inlineStr">
        <is>
          <t>teach úinéir-áitithe</t>
        </is>
      </c>
      <c r="AS221" s="2" t="inlineStr">
        <is>
          <t>3</t>
        </is>
      </c>
      <c r="AT221" s="2" t="inlineStr">
        <is>
          <t/>
        </is>
      </c>
      <c r="AU221" t="inlineStr">
        <is>
          <t/>
        </is>
      </c>
      <c r="AV221" t="inlineStr">
        <is>
          <t/>
        </is>
      </c>
      <c r="AW221" t="inlineStr">
        <is>
          <t/>
        </is>
      </c>
      <c r="AX221" t="inlineStr">
        <is>
          <t/>
        </is>
      </c>
      <c r="AY221" t="inlineStr">
        <is>
          <t/>
        </is>
      </c>
      <c r="AZ221" t="inlineStr">
        <is>
          <t/>
        </is>
      </c>
      <c r="BA221" t="inlineStr">
        <is>
          <t/>
        </is>
      </c>
      <c r="BB221" t="inlineStr">
        <is>
          <t/>
        </is>
      </c>
      <c r="BC221" t="inlineStr">
        <is>
          <t/>
        </is>
      </c>
      <c r="BD221" t="inlineStr">
        <is>
          <t/>
        </is>
      </c>
      <c r="BE221" t="inlineStr">
        <is>
          <t/>
        </is>
      </c>
      <c r="BF221" t="inlineStr">
        <is>
          <t/>
        </is>
      </c>
      <c r="BG221" t="inlineStr">
        <is>
          <t/>
        </is>
      </c>
      <c r="BH221" s="2" t="inlineStr">
        <is>
          <t>savininko gyvenamas būstas|
savininko užimtas būstas</t>
        </is>
      </c>
      <c r="BI221" s="2" t="inlineStr">
        <is>
          <t>3|
2</t>
        </is>
      </c>
      <c r="BJ221" s="2" t="inlineStr">
        <is>
          <t xml:space="preserve">preferred|
</t>
        </is>
      </c>
      <c r="BK221" t="inlineStr">
        <is>
          <t>būstas, kuriame bent vienas iš gyventojų yra viso būsto ar jo dalies savininkas</t>
        </is>
      </c>
      <c r="BL221" t="inlineStr">
        <is>
          <t/>
        </is>
      </c>
      <c r="BM221" t="inlineStr">
        <is>
          <t/>
        </is>
      </c>
      <c r="BN221" t="inlineStr">
        <is>
          <t/>
        </is>
      </c>
      <c r="BO221" t="inlineStr">
        <is>
          <t/>
        </is>
      </c>
      <c r="BP221" t="inlineStr">
        <is>
          <t/>
        </is>
      </c>
      <c r="BQ221" t="inlineStr">
        <is>
          <t/>
        </is>
      </c>
      <c r="BR221" t="inlineStr">
        <is>
          <t/>
        </is>
      </c>
      <c r="BS221" t="inlineStr">
        <is>
          <t/>
        </is>
      </c>
      <c r="BT221" t="inlineStr">
        <is>
          <t/>
        </is>
      </c>
      <c r="BU221" t="inlineStr">
        <is>
          <t/>
        </is>
      </c>
      <c r="BV221" t="inlineStr">
        <is>
          <t/>
        </is>
      </c>
      <c r="BW221" t="inlineStr">
        <is>
          <t/>
        </is>
      </c>
      <c r="BX221" t="inlineStr">
        <is>
          <t/>
        </is>
      </c>
      <c r="BY221" t="inlineStr">
        <is>
          <t/>
        </is>
      </c>
      <c r="BZ221" t="inlineStr">
        <is>
          <t/>
        </is>
      </c>
      <c r="CA221" t="inlineStr">
        <is>
          <t/>
        </is>
      </c>
      <c r="CB221" t="inlineStr">
        <is>
          <t/>
        </is>
      </c>
      <c r="CC221" t="inlineStr">
        <is>
          <t/>
        </is>
      </c>
      <c r="CD221" t="inlineStr">
        <is>
          <t/>
        </is>
      </c>
      <c r="CE221" t="inlineStr">
        <is>
          <t/>
        </is>
      </c>
      <c r="CF221" t="inlineStr">
        <is>
          <t/>
        </is>
      </c>
      <c r="CG221" t="inlineStr">
        <is>
          <t/>
        </is>
      </c>
      <c r="CH221" t="inlineStr">
        <is>
          <t/>
        </is>
      </c>
      <c r="CI221" t="inlineStr">
        <is>
          <t/>
        </is>
      </c>
      <c r="CJ221" t="inlineStr">
        <is>
          <t/>
        </is>
      </c>
      <c r="CK221" t="inlineStr">
        <is>
          <t/>
        </is>
      </c>
      <c r="CL221" t="inlineStr">
        <is>
          <t/>
        </is>
      </c>
      <c r="CM221" t="inlineStr">
        <is>
          <t/>
        </is>
      </c>
      <c r="CN221" t="inlineStr">
        <is>
          <t/>
        </is>
      </c>
      <c r="CO221" t="inlineStr">
        <is>
          <t/>
        </is>
      </c>
      <c r="CP221" t="inlineStr">
        <is>
          <t/>
        </is>
      </c>
      <c r="CQ221" t="inlineStr">
        <is>
          <t/>
        </is>
      </c>
      <c r="CR221" t="inlineStr">
        <is>
          <t/>
        </is>
      </c>
      <c r="CS221" t="inlineStr">
        <is>
          <t/>
        </is>
      </c>
      <c r="CT221" t="inlineStr">
        <is>
          <t/>
        </is>
      </c>
      <c r="CU221" t="inlineStr">
        <is>
          <t/>
        </is>
      </c>
    </row>
    <row r="222">
      <c r="A222" s="1" t="str">
        <f>HYPERLINK("https://iate.europa.eu/entry/result/1492940/all", "1492940")</f>
        <v>1492940</v>
      </c>
      <c r="B222" t="inlineStr">
        <is>
          <t>ECONOMICS;SOCIAL QUESTIONS</t>
        </is>
      </c>
      <c r="C222" t="inlineStr">
        <is>
          <t>ECONOMICS|economic analysis|statistics;SOCIAL QUESTIONS|demography and population</t>
        </is>
      </c>
      <c r="D222" t="inlineStr">
        <is>
          <t/>
        </is>
      </c>
      <c r="E222" t="inlineStr">
        <is>
          <t/>
        </is>
      </c>
      <c r="F222" t="inlineStr">
        <is>
          <t/>
        </is>
      </c>
      <c r="G222" t="inlineStr">
        <is>
          <t/>
        </is>
      </c>
      <c r="H222" t="inlineStr">
        <is>
          <t/>
        </is>
      </c>
      <c r="I222" t="inlineStr">
        <is>
          <t/>
        </is>
      </c>
      <c r="J222" t="inlineStr">
        <is>
          <t/>
        </is>
      </c>
      <c r="K222" t="inlineStr">
        <is>
          <t/>
        </is>
      </c>
      <c r="L222" s="2" t="inlineStr">
        <is>
          <t>selvejer</t>
        </is>
      </c>
      <c r="M222" s="2" t="inlineStr">
        <is>
          <t>3</t>
        </is>
      </c>
      <c r="N222" s="2" t="inlineStr">
        <is>
          <t/>
        </is>
      </c>
      <c r="O222" t="inlineStr">
        <is>
          <t/>
        </is>
      </c>
      <c r="P222" s="2" t="inlineStr">
        <is>
          <t>Eigenheimbesitzer</t>
        </is>
      </c>
      <c r="Q222" s="2" t="inlineStr">
        <is>
          <t>3</t>
        </is>
      </c>
      <c r="R222" s="2" t="inlineStr">
        <is>
          <t/>
        </is>
      </c>
      <c r="S222" t="inlineStr">
        <is>
          <t>in der Regel der Eigentümer des Eigenheimes, selten der langfristige Mieter desselben</t>
        </is>
      </c>
      <c r="T222" s="2" t="inlineStr">
        <is>
          <t>ιδιοκατοικών</t>
        </is>
      </c>
      <c r="U222" s="2" t="inlineStr">
        <is>
          <t>3</t>
        </is>
      </c>
      <c r="V222" s="2" t="inlineStr">
        <is>
          <t/>
        </is>
      </c>
      <c r="W222" t="inlineStr">
        <is>
          <t/>
        </is>
      </c>
      <c r="X222" s="2" t="inlineStr">
        <is>
          <t>owner-occupier household|
owner-occupier</t>
        </is>
      </c>
      <c r="Y222" s="2" t="inlineStr">
        <is>
          <t>3|
3</t>
        </is>
      </c>
      <c r="Z222" s="2" t="inlineStr">
        <is>
          <t xml:space="preserve">|
</t>
        </is>
      </c>
      <c r="AA222" t="inlineStr">
        <is>
          <t>household that lives in a dwelling that the household owns</t>
        </is>
      </c>
      <c r="AB222" t="inlineStr">
        <is>
          <t/>
        </is>
      </c>
      <c r="AC222" t="inlineStr">
        <is>
          <t/>
        </is>
      </c>
      <c r="AD222" t="inlineStr">
        <is>
          <t/>
        </is>
      </c>
      <c r="AE222" t="inlineStr">
        <is>
          <t/>
        </is>
      </c>
      <c r="AF222" t="inlineStr">
        <is>
          <t/>
        </is>
      </c>
      <c r="AG222" t="inlineStr">
        <is>
          <t/>
        </is>
      </c>
      <c r="AH222" t="inlineStr">
        <is>
          <t/>
        </is>
      </c>
      <c r="AI222" t="inlineStr">
        <is>
          <t/>
        </is>
      </c>
      <c r="AJ222" t="inlineStr">
        <is>
          <t/>
        </is>
      </c>
      <c r="AK222" t="inlineStr">
        <is>
          <t/>
        </is>
      </c>
      <c r="AL222" t="inlineStr">
        <is>
          <t/>
        </is>
      </c>
      <c r="AM222" t="inlineStr">
        <is>
          <t/>
        </is>
      </c>
      <c r="AN222" s="2" t="inlineStr">
        <is>
          <t>propriétaire occupant</t>
        </is>
      </c>
      <c r="AO222" s="2" t="inlineStr">
        <is>
          <t>3</t>
        </is>
      </c>
      <c r="AP222" s="2" t="inlineStr">
        <is>
          <t/>
        </is>
      </c>
      <c r="AQ222" t="inlineStr">
        <is>
          <t/>
        </is>
      </c>
      <c r="AR222" t="inlineStr">
        <is>
          <t/>
        </is>
      </c>
      <c r="AS222" t="inlineStr">
        <is>
          <t/>
        </is>
      </c>
      <c r="AT222" t="inlineStr">
        <is>
          <t/>
        </is>
      </c>
      <c r="AU222" t="inlineStr">
        <is>
          <t/>
        </is>
      </c>
      <c r="AV222" t="inlineStr">
        <is>
          <t/>
        </is>
      </c>
      <c r="AW222" t="inlineStr">
        <is>
          <t/>
        </is>
      </c>
      <c r="AX222" t="inlineStr">
        <is>
          <t/>
        </is>
      </c>
      <c r="AY222" t="inlineStr">
        <is>
          <t/>
        </is>
      </c>
      <c r="AZ222" t="inlineStr">
        <is>
          <t/>
        </is>
      </c>
      <c r="BA222" t="inlineStr">
        <is>
          <t/>
        </is>
      </c>
      <c r="BB222" t="inlineStr">
        <is>
          <t/>
        </is>
      </c>
      <c r="BC222" t="inlineStr">
        <is>
          <t/>
        </is>
      </c>
      <c r="BD222" s="2" t="inlineStr">
        <is>
          <t>proprietario residente</t>
        </is>
      </c>
      <c r="BE222" s="2" t="inlineStr">
        <is>
          <t>3</t>
        </is>
      </c>
      <c r="BF222" s="2" t="inlineStr">
        <is>
          <t/>
        </is>
      </c>
      <c r="BG222" t="inlineStr">
        <is>
          <t/>
        </is>
      </c>
      <c r="BH222" t="inlineStr">
        <is>
          <t/>
        </is>
      </c>
      <c r="BI222" t="inlineStr">
        <is>
          <t/>
        </is>
      </c>
      <c r="BJ222" t="inlineStr">
        <is>
          <t/>
        </is>
      </c>
      <c r="BK222" t="inlineStr">
        <is>
          <t/>
        </is>
      </c>
      <c r="BL222" t="inlineStr">
        <is>
          <t/>
        </is>
      </c>
      <c r="BM222" t="inlineStr">
        <is>
          <t/>
        </is>
      </c>
      <c r="BN222" t="inlineStr">
        <is>
          <t/>
        </is>
      </c>
      <c r="BO222" t="inlineStr">
        <is>
          <t/>
        </is>
      </c>
      <c r="BP222" t="inlineStr">
        <is>
          <t/>
        </is>
      </c>
      <c r="BQ222" t="inlineStr">
        <is>
          <t/>
        </is>
      </c>
      <c r="BR222" t="inlineStr">
        <is>
          <t/>
        </is>
      </c>
      <c r="BS222" t="inlineStr">
        <is>
          <t/>
        </is>
      </c>
      <c r="BT222" s="2" t="inlineStr">
        <is>
          <t>eigenaarbewoner|
bezitter van een eigen woning</t>
        </is>
      </c>
      <c r="BU222" s="2" t="inlineStr">
        <is>
          <t>3|
3</t>
        </is>
      </c>
      <c r="BV222" s="2" t="inlineStr">
        <is>
          <t xml:space="preserve">|
</t>
        </is>
      </c>
      <c r="BW222" t="inlineStr">
        <is>
          <t/>
        </is>
      </c>
      <c r="BX222" s="2" t="inlineStr">
        <is>
          <t>właściciel zamieszkujący własne mieszkanie lub dom</t>
        </is>
      </c>
      <c r="BY222" s="2" t="inlineStr">
        <is>
          <t>3</t>
        </is>
      </c>
      <c r="BZ222" s="2" t="inlineStr">
        <is>
          <t/>
        </is>
      </c>
      <c r="CA222" t="inlineStr">
        <is>
          <t>gospodarstwo domowe mieszkające w nieruchomości mieszkalnej, będącej jego własnością</t>
        </is>
      </c>
      <c r="CB222" s="2" t="inlineStr">
        <is>
          <t>proprietário residente</t>
        </is>
      </c>
      <c r="CC222" s="2" t="inlineStr">
        <is>
          <t>3</t>
        </is>
      </c>
      <c r="CD222" s="2" t="inlineStr">
        <is>
          <t/>
        </is>
      </c>
      <c r="CE222" t="inlineStr">
        <is>
          <t/>
        </is>
      </c>
      <c r="CF222" t="inlineStr">
        <is>
          <t/>
        </is>
      </c>
      <c r="CG222" t="inlineStr">
        <is>
          <t/>
        </is>
      </c>
      <c r="CH222" t="inlineStr">
        <is>
          <t/>
        </is>
      </c>
      <c r="CI222" t="inlineStr">
        <is>
          <t/>
        </is>
      </c>
      <c r="CJ222" t="inlineStr">
        <is>
          <t/>
        </is>
      </c>
      <c r="CK222" t="inlineStr">
        <is>
          <t/>
        </is>
      </c>
      <c r="CL222" t="inlineStr">
        <is>
          <t/>
        </is>
      </c>
      <c r="CM222" t="inlineStr">
        <is>
          <t/>
        </is>
      </c>
      <c r="CN222" t="inlineStr">
        <is>
          <t/>
        </is>
      </c>
      <c r="CO222" t="inlineStr">
        <is>
          <t/>
        </is>
      </c>
      <c r="CP222" t="inlineStr">
        <is>
          <t/>
        </is>
      </c>
      <c r="CQ222" t="inlineStr">
        <is>
          <t/>
        </is>
      </c>
      <c r="CR222" s="2" t="inlineStr">
        <is>
          <t>småhusägare|
egnahemsägare</t>
        </is>
      </c>
      <c r="CS222" s="2" t="inlineStr">
        <is>
          <t>3|
3</t>
        </is>
      </c>
      <c r="CT222" s="2" t="inlineStr">
        <is>
          <t xml:space="preserve">|
</t>
        </is>
      </c>
      <c r="CU222" t="inlineStr">
        <is>
          <t/>
        </is>
      </c>
    </row>
    <row r="223">
      <c r="A223" s="1" t="str">
        <f>HYPERLINK("https://iate.europa.eu/entry/result/3581060/all", "3581060")</f>
        <v>3581060</v>
      </c>
      <c r="B223" t="inlineStr">
        <is>
          <t>TRANSPORT</t>
        </is>
      </c>
      <c r="C223" t="inlineStr">
        <is>
          <t>TRANSPORT|organisation of transport|means of transport|vehicle;TRANSPORT|land transport|land transport|road transport|vehicle fleet|commercial vehicle</t>
        </is>
      </c>
      <c r="D223" s="2" t="inlineStr">
        <is>
          <t>превозно средство с многоетапно одобрение на типа</t>
        </is>
      </c>
      <c r="E223" s="2" t="inlineStr">
        <is>
          <t>3</t>
        </is>
      </c>
      <c r="F223" s="2" t="inlineStr">
        <is>
          <t/>
        </is>
      </c>
      <c r="G223" t="inlineStr">
        <is>
          <t>превозно средство, чийто тип е одобрен в многоетапен процес</t>
        </is>
      </c>
      <c r="H223" s="2" t="inlineStr">
        <is>
          <t>vozidlo vyráběné ve více fázích</t>
        </is>
      </c>
      <c r="I223" s="2" t="inlineStr">
        <is>
          <t>3</t>
        </is>
      </c>
      <c r="J223" s="2" t="inlineStr">
        <is>
          <t/>
        </is>
      </c>
      <c r="K223" t="inlineStr">
        <is>
          <t>vozidli, která prošlo postupem vícestupňového schválení typu</t>
        </is>
      </c>
      <c r="L223" s="2" t="inlineStr">
        <is>
          <t>etapevist køretøj</t>
        </is>
      </c>
      <c r="M223" s="2" t="inlineStr">
        <is>
          <t>3</t>
        </is>
      </c>
      <c r="N223" s="2" t="inlineStr">
        <is>
          <t/>
        </is>
      </c>
      <c r="O223" t="inlineStr">
        <is>
          <t>køretøj, der er typegodkendt ved en etapevis proces</t>
        </is>
      </c>
      <c r="P223" s="2" t="inlineStr">
        <is>
          <t>Mehrstufenfahrzeug</t>
        </is>
      </c>
      <c r="Q223" s="2" t="inlineStr">
        <is>
          <t>3</t>
        </is>
      </c>
      <c r="R223" s="2" t="inlineStr">
        <is>
          <t/>
        </is>
      </c>
      <c r="S223" t="inlineStr">
        <is>
          <t>in einem
Mehrstufenverfahren typgenehmigtes Fahrzeug</t>
        </is>
      </c>
      <c r="T223" s="2" t="inlineStr">
        <is>
          <t>όχημα πολλαπλών σταδίων</t>
        </is>
      </c>
      <c r="U223" s="2" t="inlineStr">
        <is>
          <t>3</t>
        </is>
      </c>
      <c r="V223" s="2" t="inlineStr">
        <is>
          <t/>
        </is>
      </c>
      <c r="W223" t="inlineStr">
        <is>
          <t/>
        </is>
      </c>
      <c r="X223" s="2" t="inlineStr">
        <is>
          <t>multi-stage vehicle</t>
        </is>
      </c>
      <c r="Y223" s="2" t="inlineStr">
        <is>
          <t>3</t>
        </is>
      </c>
      <c r="Z223" s="2" t="inlineStr">
        <is>
          <t/>
        </is>
      </c>
      <c r="AA223" t="inlineStr">
        <is>
          <t>vehicle which is type-approved in a multi-stage process</t>
        </is>
      </c>
      <c r="AB223" t="inlineStr">
        <is>
          <t/>
        </is>
      </c>
      <c r="AC223" t="inlineStr">
        <is>
          <t/>
        </is>
      </c>
      <c r="AD223" t="inlineStr">
        <is>
          <t/>
        </is>
      </c>
      <c r="AE223" t="inlineStr">
        <is>
          <t/>
        </is>
      </c>
      <c r="AF223" t="inlineStr">
        <is>
          <t/>
        </is>
      </c>
      <c r="AG223" t="inlineStr">
        <is>
          <t/>
        </is>
      </c>
      <c r="AH223" t="inlineStr">
        <is>
          <t/>
        </is>
      </c>
      <c r="AI223" t="inlineStr">
        <is>
          <t/>
        </is>
      </c>
      <c r="AJ223" t="inlineStr">
        <is>
          <t/>
        </is>
      </c>
      <c r="AK223" t="inlineStr">
        <is>
          <t/>
        </is>
      </c>
      <c r="AL223" t="inlineStr">
        <is>
          <t/>
        </is>
      </c>
      <c r="AM223" t="inlineStr">
        <is>
          <t/>
        </is>
      </c>
      <c r="AN223" s="2" t="inlineStr">
        <is>
          <t>véhicule multiétape</t>
        </is>
      </c>
      <c r="AO223" s="2" t="inlineStr">
        <is>
          <t>3</t>
        </is>
      </c>
      <c r="AP223" s="2" t="inlineStr">
        <is>
          <t/>
        </is>
      </c>
      <c r="AQ223" t="inlineStr">
        <is>
          <t>véhicule ayant fait l'objet d'une réception par type multiétape</t>
        </is>
      </c>
      <c r="AR223" t="inlineStr">
        <is>
          <t/>
        </is>
      </c>
      <c r="AS223" t="inlineStr">
        <is>
          <t/>
        </is>
      </c>
      <c r="AT223" t="inlineStr">
        <is>
          <t/>
        </is>
      </c>
      <c r="AU223" t="inlineStr">
        <is>
          <t/>
        </is>
      </c>
      <c r="AV223" t="inlineStr">
        <is>
          <t/>
        </is>
      </c>
      <c r="AW223" t="inlineStr">
        <is>
          <t/>
        </is>
      </c>
      <c r="AX223" t="inlineStr">
        <is>
          <t/>
        </is>
      </c>
      <c r="AY223" t="inlineStr">
        <is>
          <t/>
        </is>
      </c>
      <c r="AZ223" s="2" t="inlineStr">
        <is>
          <t>többlépcsős előállítású jármű</t>
        </is>
      </c>
      <c r="BA223" s="2" t="inlineStr">
        <is>
          <t>3</t>
        </is>
      </c>
      <c r="BB223" s="2" t="inlineStr">
        <is>
          <t/>
        </is>
      </c>
      <c r="BC223" t="inlineStr">
        <is>
          <t>többlépcsős típus-jóváhagyási eljárás hatálya alá tartozó gépjármű</t>
        </is>
      </c>
      <c r="BD223" s="2" t="inlineStr">
        <is>
          <t>veicolo omologato in più fasi</t>
        </is>
      </c>
      <c r="BE223" s="2" t="inlineStr">
        <is>
          <t>3</t>
        </is>
      </c>
      <c r="BF223" s="2" t="inlineStr">
        <is>
          <t/>
        </is>
      </c>
      <c r="BG223" t="inlineStr">
        <is>
          <t>veicolo omologato con un sistema a più fasi</t>
        </is>
      </c>
      <c r="BH223" s="2" t="inlineStr">
        <is>
          <t>transporto priemonė, kuriai taikomas pakopinis tipo patvirtinimas</t>
        </is>
      </c>
      <c r="BI223" s="2" t="inlineStr">
        <is>
          <t>3</t>
        </is>
      </c>
      <c r="BJ223" s="2" t="inlineStr">
        <is>
          <t/>
        </is>
      </c>
      <c r="BK223" t="inlineStr">
        <is>
          <t/>
        </is>
      </c>
      <c r="BL223" s="2" t="inlineStr">
        <is>
          <t>vairākos posmos apstiprināts transportlīdzeklis</t>
        </is>
      </c>
      <c r="BM223" s="2" t="inlineStr">
        <is>
          <t>3</t>
        </is>
      </c>
      <c r="BN223" s="2" t="inlineStr">
        <is>
          <t/>
        </is>
      </c>
      <c r="BO223" t="inlineStr">
        <is>
          <t>transportlīdzeklis, kura tips apstiprināts vairākposmu procesā</t>
        </is>
      </c>
      <c r="BP223" s="2" t="inlineStr">
        <is>
          <t>vettura mibnija f'diversi stadji</t>
        </is>
      </c>
      <c r="BQ223" s="2" t="inlineStr">
        <is>
          <t>3</t>
        </is>
      </c>
      <c r="BR223" s="2" t="inlineStr">
        <is>
          <t/>
        </is>
      </c>
      <c r="BS223" t="inlineStr">
        <is>
          <t>vettura li tirċievi l-approvazzjoni tat-tip fi proċess b'diversi stadji</t>
        </is>
      </c>
      <c r="BT223" t="inlineStr">
        <is>
          <t/>
        </is>
      </c>
      <c r="BU223" t="inlineStr">
        <is>
          <t/>
        </is>
      </c>
      <c r="BV223" t="inlineStr">
        <is>
          <t/>
        </is>
      </c>
      <c r="BW223" t="inlineStr">
        <is>
          <t/>
        </is>
      </c>
      <c r="BX223" t="inlineStr">
        <is>
          <t/>
        </is>
      </c>
      <c r="BY223" t="inlineStr">
        <is>
          <t/>
        </is>
      </c>
      <c r="BZ223" t="inlineStr">
        <is>
          <t/>
        </is>
      </c>
      <c r="CA223" t="inlineStr">
        <is>
          <t/>
        </is>
      </c>
      <c r="CB223" t="inlineStr">
        <is>
          <t/>
        </is>
      </c>
      <c r="CC223" t="inlineStr">
        <is>
          <t/>
        </is>
      </c>
      <c r="CD223" t="inlineStr">
        <is>
          <t/>
        </is>
      </c>
      <c r="CE223" t="inlineStr">
        <is>
          <t/>
        </is>
      </c>
      <c r="CF223" t="inlineStr">
        <is>
          <t/>
        </is>
      </c>
      <c r="CG223" t="inlineStr">
        <is>
          <t/>
        </is>
      </c>
      <c r="CH223" t="inlineStr">
        <is>
          <t/>
        </is>
      </c>
      <c r="CI223" t="inlineStr">
        <is>
          <t/>
        </is>
      </c>
      <c r="CJ223" t="inlineStr">
        <is>
          <t/>
        </is>
      </c>
      <c r="CK223" t="inlineStr">
        <is>
          <t/>
        </is>
      </c>
      <c r="CL223" t="inlineStr">
        <is>
          <t/>
        </is>
      </c>
      <c r="CM223" t="inlineStr">
        <is>
          <t/>
        </is>
      </c>
      <c r="CN223" s="2" t="inlineStr">
        <is>
          <t>večstopenjsko vozilo</t>
        </is>
      </c>
      <c r="CO223" s="2" t="inlineStr">
        <is>
          <t>3</t>
        </is>
      </c>
      <c r="CP223" s="2" t="inlineStr">
        <is>
          <t/>
        </is>
      </c>
      <c r="CQ223" t="inlineStr">
        <is>
          <t>vozilo, homologirano s postopkom večstopenjske homologacije</t>
        </is>
      </c>
      <c r="CR223" s="2" t="inlineStr">
        <is>
          <t>etappvis färdigbyggt fordon|
etappvis byggt fordon</t>
        </is>
      </c>
      <c r="CS223" s="2" t="inlineStr">
        <is>
          <t>3|
3</t>
        </is>
      </c>
      <c r="CT223" s="2" t="inlineStr">
        <is>
          <t xml:space="preserve">preferred|
</t>
        </is>
      </c>
      <c r="CU223" t="inlineStr">
        <is>
          <t>lätt nyttofordon där typgodkännande beviljats efter ett fullföljt etappvis typgodkännande</t>
        </is>
      </c>
    </row>
    <row r="224">
      <c r="A224" s="1" t="str">
        <f>HYPERLINK("https://iate.europa.eu/entry/result/3581479/all", "3581479")</f>
        <v>3581479</v>
      </c>
      <c r="B224" t="inlineStr">
        <is>
          <t>EDUCATION AND COMMUNICATIONS;POLITICS</t>
        </is>
      </c>
      <c r="C224" t="inlineStr">
        <is>
          <t>EDUCATION AND COMMUNICATIONS|communications;POLITICS|politics and public safety|public opinion</t>
        </is>
      </c>
      <c r="D224" s="2" t="inlineStr">
        <is>
          <t>кампания за дезинформация</t>
        </is>
      </c>
      <c r="E224" s="2" t="inlineStr">
        <is>
          <t>3</t>
        </is>
      </c>
      <c r="F224" s="2" t="inlineStr">
        <is>
          <t/>
        </is>
      </c>
      <c r="G224" t="inlineStr">
        <is>
          <t/>
        </is>
      </c>
      <c r="H224" s="2" t="inlineStr">
        <is>
          <t>dezinformační kampaň|
dezinformační válka</t>
        </is>
      </c>
      <c r="I224" s="2" t="inlineStr">
        <is>
          <t>3|
3</t>
        </is>
      </c>
      <c r="J224" s="2" t="inlineStr">
        <is>
          <t xml:space="preserve">|
</t>
        </is>
      </c>
      <c r="K224" t="inlineStr">
        <is>
          <t>strategie šíření prokazatelně falešných nebo zavádějících informací, která vzniká za účelem ekonomického prospěchu nebo úmyslného podvádění veřejnosti a může působit veřejnou újmu</t>
        </is>
      </c>
      <c r="L224" s="2" t="inlineStr">
        <is>
          <t>desinformationskampagne</t>
        </is>
      </c>
      <c r="M224" s="2" t="inlineStr">
        <is>
          <t>3</t>
        </is>
      </c>
      <c r="N224" s="2" t="inlineStr">
        <is>
          <t/>
        </is>
      </c>
      <c r="O224" t="inlineStr">
        <is>
          <t>strategi til
spredning af &lt;a href="https://iate.europa.eu/entry/result/1873368/da" target="_blank"&gt;desinformation&lt;/a&gt; med det formål at skabe mistillid, påvirke
samfundsdebatten og blande sig i den demokratiske beslutningsproces, ofte som
en del af hybrid krigsførelse eller cyberangreb og hacking af netværk</t>
        </is>
      </c>
      <c r="P224" s="2" t="inlineStr">
        <is>
          <t>Desinformationskrieg|
Desinformationskampagne</t>
        </is>
      </c>
      <c r="Q224" s="2" t="inlineStr">
        <is>
          <t>3|
3</t>
        </is>
      </c>
      <c r="R224" s="2" t="inlineStr">
        <is>
          <t xml:space="preserve">|
</t>
        </is>
      </c>
      <c r="S224" t="inlineStr">
        <is>
          <t>Strategie, die zur Verbreitung von &lt;a href="https://iate.europa.eu/entry/result/2151839/all" target="_blank"&gt;falschen Informationen&lt;/a&gt; eingesetzt wird, um gesellschaftliche Debatten zu beeinflussen, Spaltungen herbeizuführen und in die demokratische Entscheidungsfindung einzugreifen, und die oft Teil einer hybriden Kriegsführung ist‚ zu der Cyberangriffe und das „Hacken“ von Netzen gehören</t>
        </is>
      </c>
      <c r="T224" s="2" t="inlineStr">
        <is>
          <t>εκστρατεία παραπληροφόρησης|
πόλεμος παραπληροφόρησης</t>
        </is>
      </c>
      <c r="U224" s="2" t="inlineStr">
        <is>
          <t>3|
3</t>
        </is>
      </c>
      <c r="V224" s="2" t="inlineStr">
        <is>
          <t xml:space="preserve">|
</t>
        </is>
      </c>
      <c r="W224" t="inlineStr">
        <is>
          <t>στρατηγική σκόπιμης διάδοσης ανακριβών,
αναληθών πληροφοριών ή/και απόκρυψης στοιχείων που έχει ως στόχο να επηρεάσει τον κοινωνικό διάλογο, να διχάσει και να παρέμβει στη δημοκρατική διαδικασία λήψης αποφάσεων, συνήθως ως μέρος υβριδικού πολέμου ή κυβερνοεπιθέσεων και παραβίασης δικτύων</t>
        </is>
      </c>
      <c r="X224" s="2" t="inlineStr">
        <is>
          <t>disinformation campaign|
disinformation war</t>
        </is>
      </c>
      <c r="Y224" s="2" t="inlineStr">
        <is>
          <t>3|
3</t>
        </is>
      </c>
      <c r="Z224" s="2" t="inlineStr">
        <is>
          <t xml:space="preserve">|
</t>
        </is>
      </c>
      <c r="AA224" t="inlineStr">
        <is>
          <t>strategy of spreading false information in order
to manifest distrust, influence societal debates and interfere in democratic
decision-making, often as part of hybrid warfare or cyber-attacks and
the hacking of networks</t>
        </is>
      </c>
      <c r="AB224" s="2" t="inlineStr">
        <is>
          <t>campaña de desinformación</t>
        </is>
      </c>
      <c r="AC224" s="2" t="inlineStr">
        <is>
          <t>3</t>
        </is>
      </c>
      <c r="AD224" s="2" t="inlineStr">
        <is>
          <t/>
        </is>
      </c>
      <c r="AE224" t="inlineStr">
        <is>
          <t/>
        </is>
      </c>
      <c r="AF224" s="2" t="inlineStr">
        <is>
          <t>desinformatsioonikampaania</t>
        </is>
      </c>
      <c r="AG224" s="2" t="inlineStr">
        <is>
          <t>3</t>
        </is>
      </c>
      <c r="AH224" s="2" t="inlineStr">
        <is>
          <t/>
        </is>
      </c>
      <c r="AI224" t="inlineStr">
        <is>
          <t>teadlikult eksitava informatsiooni organiseeritud levitamine, et külvata usaldamatust ja tekitada sotsiaalseid pingeid ning ohustada seeläbi julgeolekut</t>
        </is>
      </c>
      <c r="AJ224" s="2" t="inlineStr">
        <is>
          <t>disinformaatiosota|
disinformaatiokampanja</t>
        </is>
      </c>
      <c r="AK224" s="2" t="inlineStr">
        <is>
          <t>2|
3</t>
        </is>
      </c>
      <c r="AL224" s="2" t="inlineStr">
        <is>
          <t xml:space="preserve">|
</t>
        </is>
      </c>
      <c r="AM224" t="inlineStr">
        <is>
          <t>väärän tiedon levittäminen, jotta voitisiin vaikuttaa yhteiskunnallisiin keskusteluihin, luoda jakolinjoja ja häiritä demokraattista päätöksentekoa usein osana hybridisodankäyntiä, johon liittyy kyberhyökkäyksiä ja tietoverkkojen hakkerointia</t>
        </is>
      </c>
      <c r="AN224" s="2" t="inlineStr">
        <is>
          <t>campagne de désinformation</t>
        </is>
      </c>
      <c r="AO224" s="2" t="inlineStr">
        <is>
          <t>3</t>
        </is>
      </c>
      <c r="AP224" s="2" t="inlineStr">
        <is>
          <t/>
        </is>
      </c>
      <c r="AQ224" t="inlineStr">
        <is>
          <t>mise en oeuvre d'un ensemble de techniques de communication visant à répandre des informations fausses ou trompeuses pour influencer des débats sociétaux, introduire des clivages et interférer avec les processus de prise de décision démocratiques, souvent dans le cadre d'une guerre hybride comprenant des cyber-attaques et le piratage de réseaux</t>
        </is>
      </c>
      <c r="AR224" s="2" t="inlineStr">
        <is>
          <t>feachtas bréagaisnéise</t>
        </is>
      </c>
      <c r="AS224" s="2" t="inlineStr">
        <is>
          <t>3</t>
        </is>
      </c>
      <c r="AT224" s="2" t="inlineStr">
        <is>
          <t/>
        </is>
      </c>
      <c r="AU224" t="inlineStr">
        <is>
          <t/>
        </is>
      </c>
      <c r="AV224" s="2" t="inlineStr">
        <is>
          <t>kampanja dezinformiranja</t>
        </is>
      </c>
      <c r="AW224" s="2" t="inlineStr">
        <is>
          <t>3</t>
        </is>
      </c>
      <c r="AX224" s="2" t="inlineStr">
        <is>
          <t/>
        </is>
      </c>
      <c r="AY224" t="inlineStr">
        <is>
          <t/>
        </is>
      </c>
      <c r="AZ224" s="2" t="inlineStr">
        <is>
          <t>dezinformációs háború|
dezinformációs kampány</t>
        </is>
      </c>
      <c r="BA224" s="2" t="inlineStr">
        <is>
          <t>3|
2</t>
        </is>
      </c>
      <c r="BB224" s="2" t="inlineStr">
        <is>
          <t xml:space="preserve">|
</t>
        </is>
      </c>
      <c r="BC224" t="inlineStr">
        <is>
          <t/>
        </is>
      </c>
      <c r="BD224" s="2" t="inlineStr">
        <is>
          <t>campagna di disinformazione</t>
        </is>
      </c>
      <c r="BE224" s="2" t="inlineStr">
        <is>
          <t>3</t>
        </is>
      </c>
      <c r="BF224" s="2" t="inlineStr">
        <is>
          <t/>
        </is>
      </c>
      <c r="BG224" t="inlineStr">
        <is>
          <t>azioni coordinate di diffusione di fake news o enfatizzazione di notizie di valore limitato, legate a forti interessi economici o di tipo politico, che sfruttano vari media per ottenere una diffusione capillare e pressante, con l'intento di legittimare le idee diffuse rendendole costantemente presenti nella vita del cittadino e inducendo quindi quest'ultimo a fidarsi di quanto legge</t>
        </is>
      </c>
      <c r="BH224" s="2" t="inlineStr">
        <is>
          <t>dezinformacijos kampanija|
dezinformacijos karas</t>
        </is>
      </c>
      <c r="BI224" s="2" t="inlineStr">
        <is>
          <t>3|
3</t>
        </is>
      </c>
      <c r="BJ224" s="2" t="inlineStr">
        <is>
          <t xml:space="preserve">|
</t>
        </is>
      </c>
      <c r="BK224" t="inlineStr">
        <is>
          <t>&lt;div&gt;suplanuotų veiksmų visuma, siekiant tikslingai skleisti realybės neatitinkančią informaciją&lt;/div&gt;</t>
        </is>
      </c>
      <c r="BL224" s="2" t="inlineStr">
        <is>
          <t>dezinformācijas kampaņa</t>
        </is>
      </c>
      <c r="BM224" s="2" t="inlineStr">
        <is>
          <t>3</t>
        </is>
      </c>
      <c r="BN224" s="2" t="inlineStr">
        <is>
          <t/>
        </is>
      </c>
      <c r="BO224" t="inlineStr">
        <is>
          <t>nepatiesas informācijas izplatīšanas stratēģija ar mērķi paust neuzticību, ietekmēt sabiedrības debates un iejaukties demokrātisku lēmumu pieņemšanā, kas bieži vien ir daļa no
hibrīdkara un ietver arī kiberuzbrukumus un tīklu uzlaušanu</t>
        </is>
      </c>
      <c r="BP224" s="2" t="inlineStr">
        <is>
          <t>kampanja ta’ diżinformazzjoni</t>
        </is>
      </c>
      <c r="BQ224" s="2" t="inlineStr">
        <is>
          <t>3</t>
        </is>
      </c>
      <c r="BR224" s="2" t="inlineStr">
        <is>
          <t/>
        </is>
      </c>
      <c r="BS224" t="inlineStr">
        <is>
          <t>strateġija li l-għan tagħha huwa li tiġi disseminata informazzjoni falza jew qarrieqa sabiex tinfluwenza d-dibattiti soċjali, toħloq diviżjoni, u tinterferixxi mal-proċess tat-teħid ta' deċiżjonijiet demokratiku, ta' spiss fil-qafas ta' gwerra ibrida, li tinkludi ċiberattakki u hacking ta’ networks</t>
        </is>
      </c>
      <c r="BT224" s="2" t="inlineStr">
        <is>
          <t>desinformatiecampagne</t>
        </is>
      </c>
      <c r="BU224" s="2" t="inlineStr">
        <is>
          <t>3</t>
        </is>
      </c>
      <c r="BV224" s="2" t="inlineStr">
        <is>
          <t/>
        </is>
      </c>
      <c r="BW224" t="inlineStr">
        <is>
          <t>geheel van gecoördineerde inspanningen om aantoonbaar foute of misleidende informatie te verspreiden met als doel maatschappelijke debatten te beïnvloeden, het wantrouwen aan te wakkeren, verdeeldheid te creëren en zich te mengen in de democratische besluitvorming, vaak als onderdeel van hybride oorlogsvoering of cyberaanvallen en het hacken van netwerken</t>
        </is>
      </c>
      <c r="BX224" s="2" t="inlineStr">
        <is>
          <t>kampania dezinformacyjna|
wojna dezinformacyjna</t>
        </is>
      </c>
      <c r="BY224" s="2" t="inlineStr">
        <is>
          <t>3|
3</t>
        </is>
      </c>
      <c r="BZ224" s="2" t="inlineStr">
        <is>
          <t xml:space="preserve">|
</t>
        </is>
      </c>
      <c r="CA224" t="inlineStr">
        <is>
          <t/>
        </is>
      </c>
      <c r="CB224" s="2" t="inlineStr">
        <is>
          <t>campanha de desinformação</t>
        </is>
      </c>
      <c r="CC224" s="2" t="inlineStr">
        <is>
          <t>3</t>
        </is>
      </c>
      <c r="CD224" s="2" t="inlineStr">
        <is>
          <t/>
        </is>
      </c>
      <c r="CE224" t="inlineStr">
        <is>
          <t>Implementação de um conjunto de técnicas de comunicação destinadas a divulgar e espalhar informações falsas ou enganosas para influenciar os debates sociais, criar divisões e interferir na tomada de decisões democráticas, muitas vezes como parte de uma guerra híbrida que envolve ciberataques e pirataria informática nas redes sociais.</t>
        </is>
      </c>
      <c r="CF224" s="2" t="inlineStr">
        <is>
          <t>campanie de dezinformare|
război al dezinformării</t>
        </is>
      </c>
      <c r="CG224" s="2" t="inlineStr">
        <is>
          <t>3|
3</t>
        </is>
      </c>
      <c r="CH224" s="2" t="inlineStr">
        <is>
          <t xml:space="preserve">|
</t>
        </is>
      </c>
      <c r="CI224" t="inlineStr">
        <is>
          <t/>
        </is>
      </c>
      <c r="CJ224" s="2" t="inlineStr">
        <is>
          <t>dezinformačná kampaň</t>
        </is>
      </c>
      <c r="CK224" s="2" t="inlineStr">
        <is>
          <t>3</t>
        </is>
      </c>
      <c r="CL224" s="2" t="inlineStr">
        <is>
          <t/>
        </is>
      </c>
      <c r="CM224" t="inlineStr">
        <is>
          <t/>
        </is>
      </c>
      <c r="CN224" s="2" t="inlineStr">
        <is>
          <t>dezinformacijska kampanja|
dezinformacijska vojna</t>
        </is>
      </c>
      <c r="CO224" s="2" t="inlineStr">
        <is>
          <t>3|
3</t>
        </is>
      </c>
      <c r="CP224" s="2" t="inlineStr">
        <is>
          <t xml:space="preserve">|
</t>
        </is>
      </c>
      <c r="CQ224" t="inlineStr">
        <is>
          <t/>
        </is>
      </c>
      <c r="CR224" s="2" t="inlineStr">
        <is>
          <t>desinformationskampanj</t>
        </is>
      </c>
      <c r="CS224" s="2" t="inlineStr">
        <is>
          <t>3</t>
        </is>
      </c>
      <c r="CT224" s="2" t="inlineStr">
        <is>
          <t/>
        </is>
      </c>
      <c r="CU224" t="inlineStr">
        <is>
          <t>strategi för avsiktlig spridning av desinformation där tonvikten vanligen
ligger på att utnyttja målets svagheter och skapa tvetydighet för att försvåra
beslutsfattandet. Detta påverkar
samhällsdebatten och stör det demokratiska beslutsfattandet och är ofta
en del av hybridkrigföring och kombineras med cyberangrepp och hackande av nät</t>
        </is>
      </c>
    </row>
    <row r="225">
      <c r="A225" s="1" t="str">
        <f>HYPERLINK("https://iate.europa.eu/entry/result/897783/all", "897783")</f>
        <v>897783</v>
      </c>
      <c r="B225" t="inlineStr">
        <is>
          <t>EDUCATION AND COMMUNICATIONS;PRODUCTION, TECHNOLOGY AND RESEARCH</t>
        </is>
      </c>
      <c r="C225" t="inlineStr">
        <is>
          <t>EDUCATION AND COMMUNICATIONS|communications|communications systems;PRODUCTION, TECHNOLOGY AND RESEARCH|technology and technical regulations;EDUCATION AND COMMUNICATIONS|information technology and data processing</t>
        </is>
      </c>
      <c r="D225" s="2" t="inlineStr">
        <is>
          <t>сертифициращ орган|
орган за сертифициране</t>
        </is>
      </c>
      <c r="E225" s="2" t="inlineStr">
        <is>
          <t>3|
3</t>
        </is>
      </c>
      <c r="F225" s="2" t="inlineStr">
        <is>
          <t xml:space="preserve">|
</t>
        </is>
      </c>
      <c r="G225" t="inlineStr">
        <is>
          <t/>
        </is>
      </c>
      <c r="H225" s="2" t="inlineStr">
        <is>
          <t>certifikační autorita|
certifikační orgán</t>
        </is>
      </c>
      <c r="I225" s="2" t="inlineStr">
        <is>
          <t>3|
3</t>
        </is>
      </c>
      <c r="J225" s="2" t="inlineStr">
        <is>
          <t xml:space="preserve">|
</t>
        </is>
      </c>
      <c r="K225" t="inlineStr">
        <is>
          <t>poskytovatel služeb
vytvářejících důvěru (fyzická nebo právnická osoba), který poskytuje jednu či více
těchto služeb, spočívajících ve vytváření, ověřování shody a ověřování
platnosti elektronických podpisů, elektronických pečetí nebo elektronických
časových razítek, služeb elektronického doporučeného doručování a certifikátů
souvisejících s těmito službami, nebo ve vytváření, ověřování shody a ověřování
platnosti certifikátů pro autentizaci internetových stránek, nebo v uchovávání
elektronických podpisů, pečetí nebo certifikátů souvisejících s těmito službami</t>
        </is>
      </c>
      <c r="L225" s="2" t="inlineStr">
        <is>
          <t>CA|
certificeringscenter|
certificeringsmyndighed|
nøglecenter</t>
        </is>
      </c>
      <c r="M225" s="2" t="inlineStr">
        <is>
          <t>3|
3|
3|
3</t>
        </is>
      </c>
      <c r="N225" s="2" t="inlineStr">
        <is>
          <t xml:space="preserve">|
|
|
</t>
        </is>
      </c>
      <c r="O225" t="inlineStr">
        <is>
          <t>en certificerende myndighed, der har ansvar for at certificere brugere og administrere certifikater, herunder at fremstille, fremsende og forny certifikater</t>
        </is>
      </c>
      <c r="P225" s="2" t="inlineStr">
        <is>
          <t>CA|
Zertifizierungsstelle</t>
        </is>
      </c>
      <c r="Q225" s="2" t="inlineStr">
        <is>
          <t>3|
3</t>
        </is>
      </c>
      <c r="R225" s="2" t="inlineStr">
        <is>
          <t xml:space="preserve">|
</t>
        </is>
      </c>
      <c r="S225" t="inlineStr">
        <is>
          <t>Unternehmen oder
öffentliche Stelle, das bzw. die für das Erstellen, die Ausgabe, Verwaltung und
Sperrung von digitalen Zertifikaten zuständig ist und innerhalb einer
Sicherheitsinfrastruktur (PKI) als vertrauenswürdige dritte Instanz fungiert</t>
        </is>
      </c>
      <c r="T225" s="2" t="inlineStr">
        <is>
          <t>αρχή πιστοποίησης</t>
        </is>
      </c>
      <c r="U225" s="2" t="inlineStr">
        <is>
          <t>3</t>
        </is>
      </c>
      <c r="V225" s="2" t="inlineStr">
        <is>
          <t/>
        </is>
      </c>
      <c r="W225" t="inlineStr">
        <is>
          <t/>
        </is>
      </c>
      <c r="X225" s="2" t="inlineStr">
        <is>
          <t>certification authority|
CA|
certificate authority</t>
        </is>
      </c>
      <c r="Y225" s="2" t="inlineStr">
        <is>
          <t>4|
4|
3</t>
        </is>
      </c>
      <c r="Z225" s="2" t="inlineStr">
        <is>
          <t xml:space="preserve">|
|
</t>
        </is>
      </c>
      <c r="AA225" t="inlineStr">
        <is>
          <t>a company or organisation that acts to validate the identities of entities (such as websites, email addresses, companies, or individual persons) and bind them to cryptographic keys through the issuance of electronic documents known as digital certificates</t>
        </is>
      </c>
      <c r="AB225" s="2" t="inlineStr">
        <is>
          <t>autoridad certificadora|
autoridad de certificación</t>
        </is>
      </c>
      <c r="AC225" s="2" t="inlineStr">
        <is>
          <t>3|
3</t>
        </is>
      </c>
      <c r="AD225" s="2" t="inlineStr">
        <is>
          <t xml:space="preserve">|
</t>
        </is>
      </c>
      <c r="AE225" t="inlineStr">
        <is>
          <t>Entidad o autoridad facultada para emitir y asignar los &lt;a href="https://iate.europa.eu/entry/result/3527118/es" target="_blank"&gt;certificados electrónicos&lt;/a&gt; que identifican cada &lt;a href="https://iate.europa.eu/entry/result/1484716/es" target="_blank"&gt;clave pública&lt;/a&gt; con su proprietario (un sitio web, una dirección de correo electrónico, una empresa, un particular), acreditando, en calidad de &lt;a href="https://iate.europa.eu/entry/result/900432/es" target="_blank"&gt;tercera parte de confianza&lt;/a&gt;, la conexión entre ambos; puede, facultativamente, crear además las claves de los usuarios.</t>
        </is>
      </c>
      <c r="AF225" s="2" t="inlineStr">
        <is>
          <t>sertifitseerimisasutus</t>
        </is>
      </c>
      <c r="AG225" s="2" t="inlineStr">
        <is>
          <t>3</t>
        </is>
      </c>
      <c r="AH225" s="2" t="inlineStr">
        <is>
          <t/>
        </is>
      </c>
      <c r="AI225" t="inlineStr">
        <is>
          <t>ettevõte või organisatsioon, kes kontrollib üksuste idenditeeti ning annab välja &lt;a href="https://iate.europa.eu/entry/result/3527118/et" target="_blank"&gt;&lt;i&gt;elektroonilisi sertifikaate&lt;/i&gt;&lt;/a&gt;, mis seovad üksuse &lt;a href="https://iate.europa.eu/entry/result/900978/et" target="_blank"&gt;&lt;i&gt;krüptovõtmega&lt;/i&gt;&lt;/a&gt;</t>
        </is>
      </c>
      <c r="AJ225" s="2" t="inlineStr">
        <is>
          <t>varmentaja|
varmenneviranomainen</t>
        </is>
      </c>
      <c r="AK225" s="2" t="inlineStr">
        <is>
          <t>3|
3</t>
        </is>
      </c>
      <c r="AL225" s="2" t="inlineStr">
        <is>
          <t xml:space="preserve">|
</t>
        </is>
      </c>
      <c r="AM225" t="inlineStr">
        <is>
          <t>"viranomainen, joka toimii luotettuna kolmantena osapuolena ja myöntää varmenteita"</t>
        </is>
      </c>
      <c r="AN225" s="2" t="inlineStr">
        <is>
          <t>AC|
autorité de certification</t>
        </is>
      </c>
      <c r="AO225" s="2" t="inlineStr">
        <is>
          <t>3|
3</t>
        </is>
      </c>
      <c r="AP225" s="2" t="inlineStr">
        <is>
          <t xml:space="preserve">|
</t>
        </is>
      </c>
      <c r="AQ225" t="inlineStr">
        <is>
          <t>entité de
confiance dont le rôle est de délivrer et de gérer des certificats numériques,
à savoir des fichiers de données servant à relier cryptographiquement une
entité à une clé publique, afin de garantir aux personnes tierces l'identité de
cette entité (non-usurpation d'identité)</t>
        </is>
      </c>
      <c r="AR225" s="2" t="inlineStr">
        <is>
          <t>údarás deimhniúcháin</t>
        </is>
      </c>
      <c r="AS225" s="2" t="inlineStr">
        <is>
          <t>3</t>
        </is>
      </c>
      <c r="AT225" s="2" t="inlineStr">
        <is>
          <t/>
        </is>
      </c>
      <c r="AU225" t="inlineStr">
        <is>
          <t/>
        </is>
      </c>
      <c r="AV225" s="2" t="inlineStr">
        <is>
          <t>ustanova za izdavanje certifikata|
certifikacijsko tijelo</t>
        </is>
      </c>
      <c r="AW225" s="2" t="inlineStr">
        <is>
          <t>2|
2</t>
        </is>
      </c>
      <c r="AX225" s="2" t="inlineStr">
        <is>
          <t>|
proposed</t>
        </is>
      </c>
      <c r="AY225" t="inlineStr">
        <is>
          <t/>
        </is>
      </c>
      <c r="AZ225" s="2" t="inlineStr">
        <is>
          <t>CA|
hitelesítésszolgáltató</t>
        </is>
      </c>
      <c r="BA225" s="2" t="inlineStr">
        <is>
          <t>3|
3</t>
        </is>
      </c>
      <c r="BB225" s="2" t="inlineStr">
        <is>
          <t xml:space="preserve">admitted|
</t>
        </is>
      </c>
      <c r="BC225" t="inlineStr">
        <is>
          <t>olyan természetes személy, jogi személy vagy jogi személyiség nélküli szervezet, aki a hitelesítés szolgáltatás keretében azonosítja az igénylő személyét, tanúsítványt bocsát ki, nyilvántartásokat vezet, fogadja a tanúsítványokkal kapcsolatos változások adatait, valamint nyilvánosságra hozza a tanúsítványhoz tartozó szabályzatokat, az aláírás-ellenőrző adatokat és a tanúsítvány aktuális állapotára (különösen esetleges visszavonására) vonatkozó információkat</t>
        </is>
      </c>
      <c r="BD225" s="2" t="inlineStr">
        <is>
          <t>CA|
autorità di certificazione|
certification authority|
certificatore</t>
        </is>
      </c>
      <c r="BE225" s="2" t="inlineStr">
        <is>
          <t>3|
3|
3|
3</t>
        </is>
      </c>
      <c r="BF225" s="2" t="inlineStr">
        <is>
          <t xml:space="preserve">|
|
|
</t>
        </is>
      </c>
      <c r="BG225" t="inlineStr">
        <is>
          <t>soggetto terzo di fiducia (trusted third part), pubblico o privato, abilitato ad emettere un certificato digitale tramite una procedura di certificazione che segue standard internazionali e in conformità alla normativa europea e nazionale in materia</t>
        </is>
      </c>
      <c r="BH225" s="2" t="inlineStr">
        <is>
          <t>sertifikavimo institucija|
sertifikuojanti institucija</t>
        </is>
      </c>
      <c r="BI225" s="2" t="inlineStr">
        <is>
          <t>3|
3</t>
        </is>
      </c>
      <c r="BJ225" s="2" t="inlineStr">
        <is>
          <t xml:space="preserve">|
</t>
        </is>
      </c>
      <c r="BK225" t="inlineStr">
        <is>
          <t>įmonė ar organizacija, kuri tvirtina subjektų (interneto svetainių, e. pašto adresų, įmonių ar fizinių asmenų) tapatybę ir išduoda elektroninius dokumentus, vadinamus skaitmeniniais sertifikatais, kuriais patvirtinamas tų subjektų susiejimas su kriptografiniais kodais</t>
        </is>
      </c>
      <c r="BL225" s="2" t="inlineStr">
        <is>
          <t>sertificētāja iestāde</t>
        </is>
      </c>
      <c r="BM225" s="2" t="inlineStr">
        <is>
          <t>3</t>
        </is>
      </c>
      <c r="BN225" s="2" t="inlineStr">
        <is>
          <t/>
        </is>
      </c>
      <c r="BO225" t="inlineStr">
        <is>
          <t>uzņēmums vai organizācija, kas darbojas, lai validētu struktūru identitāti (piemēram, tīmekļa vietnes, e-pasta adreses, uzņēmumi vai atsevišķas personas) un saista tos ar kriptogrāfiskajām atslēgām, izsniedzot elektroniskos dokumentus, kas pazīstami kā digitālie sertifikāti</t>
        </is>
      </c>
      <c r="BP225" s="2" t="inlineStr">
        <is>
          <t>awtorità ta' ċertifikazzjoni</t>
        </is>
      </c>
      <c r="BQ225" s="2" t="inlineStr">
        <is>
          <t>3</t>
        </is>
      </c>
      <c r="BR225" s="2" t="inlineStr">
        <is>
          <t/>
        </is>
      </c>
      <c r="BS225" t="inlineStr">
        <is>
          <t>kumpannija jew organizzazzjoni li taġixxi biex tivvalida l-identitajiet ta' entitajiet (bħal siti web, indirizzi tal-posta elettronika jew persuni individwali) u li torbothom ma' &lt;a href="https://iate.europa.eu/entry/result/900978/mt" target="_blank"&gt;kjavi kriptografiċi&lt;/a&gt; permezz tal-ħruġ ta' dokumenti elettroniċi magħrufa bħala ċertifikati diġitali</t>
        </is>
      </c>
      <c r="BT225" s="2" t="inlineStr">
        <is>
          <t>certificaatautoriteit|
certificatenautoriteit|
certificatieautoriteit</t>
        </is>
      </c>
      <c r="BU225" s="2" t="inlineStr">
        <is>
          <t>3|
3|
3</t>
        </is>
      </c>
      <c r="BV225" s="2" t="inlineStr">
        <is>
          <t xml:space="preserve">|
|
</t>
        </is>
      </c>
      <c r="BW225" t="inlineStr">
        <is>
          <t>bedrijf dat of organisatie die &lt;a href="https://iate.europa.eu/entry/result/3527118/nl" target="_blank"&gt;digitale certificaten&lt;/a&gt; verleent aan andere partijen (websites, e-mailadressen, bedrijven, individuele personen), waarmee deze vervolgens hun identiteit kunnen bewijzen</t>
        </is>
      </c>
      <c r="BX225" s="2" t="inlineStr">
        <is>
          <t>urząd certyfikacji|
organ certyfikacji|
centrum certyfikacji</t>
        </is>
      </c>
      <c r="BY225" s="2" t="inlineStr">
        <is>
          <t>3|
3|
3</t>
        </is>
      </c>
      <c r="BZ225" s="2" t="inlineStr">
        <is>
          <t xml:space="preserve">|
|
</t>
        </is>
      </c>
      <c r="CA225" t="inlineStr">
        <is>
          <t>instytucja, która wydaje i unieważnia certyfikaty zgodnie z ustaloną przez siebie polityką (zasadami) wystawiania certyfikatów</t>
        </is>
      </c>
      <c r="CB225" s="2" t="inlineStr">
        <is>
          <t>AC|
autoridade certificadora|
autoridade de certificação</t>
        </is>
      </c>
      <c r="CC225" s="2" t="inlineStr">
        <is>
          <t>3|
3|
3</t>
        </is>
      </c>
      <c r="CD225" s="2" t="inlineStr">
        <is>
          <t xml:space="preserve">|
|
</t>
        </is>
      </c>
      <c r="CE225" t="inlineStr">
        <is>
          <t>Empresa ou organização que valida as identidades de determinadas entidades (sítios Web, endereços de correio eletrónico, empresas ou pessoas) e as vincula a &lt;a href="https://iate.europa.eu/entry/result/900978/pt" target="_blank"&gt;chaves criptográficas&lt;/a&gt; mediante a emissão de documentos eletrónicos chamados &lt;a href="https://iate.europa.eu/entry/result/3527118/pt" target="_blank"&gt;certificados eletrónicos&lt;/a&gt;&lt;small&gt;.&lt;/small&gt;</t>
        </is>
      </c>
      <c r="CF225" s="2" t="inlineStr">
        <is>
          <t>autoritate de certificare</t>
        </is>
      </c>
      <c r="CG225" s="2" t="inlineStr">
        <is>
          <t>3</t>
        </is>
      </c>
      <c r="CH225" s="2" t="inlineStr">
        <is>
          <t/>
        </is>
      </c>
      <c r="CI225" t="inlineStr">
        <is>
          <t>instituție de încredere care garantează identitatea unui utilizator sau a unei entități (cum ar fi un server, o întreprindere, o aplicație software etc. ) prin emiterea unui certificat digital care stabilește o legătură între utilizator/entitate și o cheie criptografică publică care poate fi verificată de terți</t>
        </is>
      </c>
      <c r="CJ225" s="2" t="inlineStr">
        <is>
          <t>certifikačná autorita</t>
        </is>
      </c>
      <c r="CK225" s="2" t="inlineStr">
        <is>
          <t>3</t>
        </is>
      </c>
      <c r="CL225" s="2" t="inlineStr">
        <is>
          <t/>
        </is>
      </c>
      <c r="CM225" t="inlineStr">
        <is>
          <t>poskytovateľ certifikačných služieb, ktorý vydáva, overuje, prípadne spravuje digitálne certifikáty</t>
        </is>
      </c>
      <c r="CN225" s="2" t="inlineStr">
        <is>
          <t>certifikacijski organ</t>
        </is>
      </c>
      <c r="CO225" s="2" t="inlineStr">
        <is>
          <t>3</t>
        </is>
      </c>
      <c r="CP225" s="2" t="inlineStr">
        <is>
          <t/>
        </is>
      </c>
      <c r="CQ225" t="inlineStr">
        <is>
          <t/>
        </is>
      </c>
      <c r="CR225" s="2" t="inlineStr">
        <is>
          <t>certifieringsmyndighet</t>
        </is>
      </c>
      <c r="CS225" s="2" t="inlineStr">
        <is>
          <t>3</t>
        </is>
      </c>
      <c r="CT225" s="2" t="inlineStr">
        <is>
          <t/>
        </is>
      </c>
      <c r="CU225" t="inlineStr">
        <is>
          <t/>
        </is>
      </c>
    </row>
    <row r="226">
      <c r="A226" s="1" t="str">
        <f>HYPERLINK("https://iate.europa.eu/entry/result/3591346/all", "3591346")</f>
        <v>3591346</v>
      </c>
      <c r="B226" t="inlineStr">
        <is>
          <t>EDUCATION AND COMMUNICATIONS;TRADE</t>
        </is>
      </c>
      <c r="C226" t="inlineStr">
        <is>
          <t>EDUCATION AND COMMUNICATIONS|communications|communications systems|Internet;TRADE|marketing|commercial transaction|sale|distance selling|electronic commerce;EDUCATION AND COMMUNICATIONS|information technology and data processing</t>
        </is>
      </c>
      <c r="D226" s="2" t="inlineStr">
        <is>
          <t>тъмен модел</t>
        </is>
      </c>
      <c r="E226" s="2" t="inlineStr">
        <is>
          <t>3</t>
        </is>
      </c>
      <c r="F226" s="2" t="inlineStr">
        <is>
          <t/>
        </is>
      </c>
      <c r="G226" t="inlineStr">
        <is>
          <t>начини на оформяне на интерфейс, които целят да подведат или принудят потребителя да вземе неволно и потенциално вредно решение или да направи такава покупка</t>
        </is>
      </c>
      <c r="H226" s="2" t="inlineStr">
        <is>
          <t>klamavé prvky v uživatelském rozhraní|
temný vzorec</t>
        </is>
      </c>
      <c r="I226" s="2" t="inlineStr">
        <is>
          <t>2|
3</t>
        </is>
      </c>
      <c r="J226" s="2" t="inlineStr">
        <is>
          <t xml:space="preserve">|
</t>
        </is>
      </c>
      <c r="K226" t="inlineStr">
        <is>
          <t>záměrně naprogramované prvky, které mají za cíl uživatele oklamat a přinutit ho, aby
udělal něco, co ve skutečnosti nechce</t>
        </is>
      </c>
      <c r="L226" s="2" t="inlineStr">
        <is>
          <t>mørke mønstre|
dark pattern</t>
        </is>
      </c>
      <c r="M226" s="2" t="inlineStr">
        <is>
          <t>3|
3</t>
        </is>
      </c>
      <c r="N226" s="2" t="inlineStr">
        <is>
          <t xml:space="preserve">|
</t>
        </is>
      </c>
      <c r="O226" t="inlineStr">
        <is>
          <t>en digital løsning, der lokker eller snyder en bruger af et interface (f.eks. et website eller en app) til at foretage utilsigtede valg, som potentielt er til skade for vedkommende</t>
        </is>
      </c>
      <c r="P226" s="2" t="inlineStr">
        <is>
          <t>Dark Pattern</t>
        </is>
      </c>
      <c r="Q226" s="2" t="inlineStr">
        <is>
          <t>3</t>
        </is>
      </c>
      <c r="R226" s="2" t="inlineStr">
        <is>
          <t/>
        </is>
      </c>
      <c r="S226" t="inlineStr">
        <is>
          <t>Benutzerschnittstellen-Design,
das darauf ausgelegt ist, Benutzer einer Schnittstelle zu Handlungen zu
verleiten, die ihren Interessen entgegenlaufen</t>
        </is>
      </c>
      <c r="T226" s="2" t="inlineStr">
        <is>
          <t>παραπλανητικό μοτίβο|
σκοτεινό μοτίβο</t>
        </is>
      </c>
      <c r="U226" s="2" t="inlineStr">
        <is>
          <t>2|
3</t>
        </is>
      </c>
      <c r="V226" s="2" t="inlineStr">
        <is>
          <t xml:space="preserve">proposed|
</t>
        </is>
      </c>
      <c r="W226" t="inlineStr">
        <is>
          <t>σχεδιαστικές επιλογές που κάνουν διάφορες ιστοσελίδες για να κάνουν τον επισκέπτη να ξοδέψει περισσότερο χρόνο ή χρήμα σε αυτές</t>
        </is>
      </c>
      <c r="X226" s="2" t="inlineStr">
        <is>
          <t>deceptive design pattern|
dark pattern</t>
        </is>
      </c>
      <c r="Y226" s="2" t="inlineStr">
        <is>
          <t>3|
3</t>
        </is>
      </c>
      <c r="Z226" s="2" t="inlineStr">
        <is>
          <t xml:space="preserve">|
</t>
        </is>
      </c>
      <c r="AA226" t="inlineStr">
        <is>
          <t>design elements that deliberately obscure, mislead, coerce and/or deceive users of an interface into making unintended and possibly harmful choices and purchases</t>
        </is>
      </c>
      <c r="AB226" s="2" t="inlineStr">
        <is>
          <t>interfaz engañosa|
patrón oscuro</t>
        </is>
      </c>
      <c r="AC226" s="2" t="inlineStr">
        <is>
          <t>3|
3</t>
        </is>
      </c>
      <c r="AD226" s="2" t="inlineStr">
        <is>
          <t xml:space="preserve">preferred|
</t>
        </is>
      </c>
      <c r="AE226" t="inlineStr">
        <is>
          <t>Elementos del diseño de las interfaces de las aplicaciones y los sitios web que están deliberadamente destinados a inducir al usuario de la interfaz a tomar decisiones que no desea o de las que no es consciente, para beneficiarlo no a él sino al propietario del sitio web o de la aplicación.</t>
        </is>
      </c>
      <c r="AF226" s="2" t="inlineStr">
        <is>
          <t>petunõks|
petuskeem|
petuelement|
eksitav liides</t>
        </is>
      </c>
      <c r="AG226" s="2" t="inlineStr">
        <is>
          <t>2|
2|
2|
2</t>
        </is>
      </c>
      <c r="AH226" s="2" t="inlineStr">
        <is>
          <t>|
|
|
proposed</t>
        </is>
      </c>
      <c r="AI226" t="inlineStr">
        <is>
          <t>võte, mis paneb võrgu kasutaja tegema talle kahjulikke toiminguid</t>
        </is>
      </c>
      <c r="AJ226" s="2" t="inlineStr">
        <is>
          <t>harhauttava suunnittelu|
dark pattern -tekniikka|
pimeä kaava</t>
        </is>
      </c>
      <c r="AK226" s="2" t="inlineStr">
        <is>
          <t>3|
3|
2</t>
        </is>
      </c>
      <c r="AL226" s="2" t="inlineStr">
        <is>
          <t xml:space="preserve">|
|
</t>
        </is>
      </c>
      <c r="AM226" t="inlineStr">
        <is>
          <t>suunnittelutekniikkaa, jolla painostetaan tai harhautetaan kuluttajia 
tekemään päätöksiä, joilla on heille kielteisiä seurauksia</t>
        </is>
      </c>
      <c r="AN226" s="2" t="inlineStr">
        <is>
          <t>design manipulateur|
design trompeur|
piège à utilisateurs|
interface truquée|
design douteux</t>
        </is>
      </c>
      <c r="AO226" s="2" t="inlineStr">
        <is>
          <t>2|
2|
3|
3|
2</t>
        </is>
      </c>
      <c r="AP226" s="2" t="inlineStr">
        <is>
          <t xml:space="preserve">|
admitted|
|
|
</t>
        </is>
      </c>
      <c r="AQ226" t="inlineStr">
        <is>
          <t>interface utilisateur trompeuse, soigneusement
conçue pour qu'un utilisateur fasse des choix sans qu'il en soit
conscient ou qu'il ne souhaite pas faire grâce à des astuces ergonomiques</t>
        </is>
      </c>
      <c r="AR226" t="inlineStr">
        <is>
          <t/>
        </is>
      </c>
      <c r="AS226" t="inlineStr">
        <is>
          <t/>
        </is>
      </c>
      <c r="AT226" t="inlineStr">
        <is>
          <t/>
        </is>
      </c>
      <c r="AU226" t="inlineStr">
        <is>
          <t/>
        </is>
      </c>
      <c r="AV226" s="2" t="inlineStr">
        <is>
          <t>tamni obrazac</t>
        </is>
      </c>
      <c r="AW226" s="2" t="inlineStr">
        <is>
          <t>2</t>
        </is>
      </c>
      <c r="AX226" s="2" t="inlineStr">
        <is>
          <t>proposed</t>
        </is>
      </c>
      <c r="AY226" t="inlineStr">
        <is>
          <t/>
        </is>
      </c>
      <c r="AZ226" s="2" t="inlineStr">
        <is>
          <t>sötét megoldás</t>
        </is>
      </c>
      <c r="BA226" s="2" t="inlineStr">
        <is>
          <t>3</t>
        </is>
      </c>
      <c r="BB226" s="2" t="inlineStr">
        <is>
          <t/>
        </is>
      </c>
      <c r="BC226" t="inlineStr">
        <is>
          <t>olyan webes kialakítási elemek,
amelyek szándékosan félrevezetik, illetve becsapják a felhasználókat, és így
meggondolatlan döntésekre és számukra előnytelen vásárlásokra késztetik őket</t>
        </is>
      </c>
      <c r="BD226" s="2" t="inlineStr">
        <is>
          <t>percorso oscuro|
modello oscuro|
&lt;i&gt;dark pattern&lt;/i&gt;</t>
        </is>
      </c>
      <c r="BE226" s="2" t="inlineStr">
        <is>
          <t>3|
3|
3</t>
        </is>
      </c>
      <c r="BF226" s="2" t="inlineStr">
        <is>
          <t xml:space="preserve">|
|
</t>
        </is>
      </c>
      <c r="BG226" t="inlineStr">
        <is>
          <t>elementi dell’interfaccia grafica il cui scopo è quello di portare l’utente a compiere azioni non desiderate o ad eseguire procedure talmente complesse da scoraggiare l’utente da qualsiasi controllo effettivo sui suoi dati personali</t>
        </is>
      </c>
      <c r="BH226" s="2" t="inlineStr">
        <is>
          <t>manipuliatyvus dizaino sprendimas|
tamsusis modelis</t>
        </is>
      </c>
      <c r="BI226" s="2" t="inlineStr">
        <is>
          <t>3|
2</t>
        </is>
      </c>
      <c r="BJ226" s="2" t="inlineStr">
        <is>
          <t xml:space="preserve">|
</t>
        </is>
      </c>
      <c r="BK226" t="inlineStr">
        <is>
          <t>sąsajos dizaino elementai, kuriais naudotojai specialiai klaidinami, kad įsigydami prekes ar naudodamiesi paslaugomis priimtų nenorimus ir gal net jiems žalingus sprendimus</t>
        </is>
      </c>
      <c r="BL226" s="2" t="inlineStr">
        <is>
          <t>maldinoša saskarne</t>
        </is>
      </c>
      <c r="BM226" s="2" t="inlineStr">
        <is>
          <t>3</t>
        </is>
      </c>
      <c r="BN226" s="2" t="inlineStr">
        <is>
          <t/>
        </is>
      </c>
      <c r="BO226" t="inlineStr">
        <is>
          <t>dizaina elementi, kas tīši aizsedz, maldina un mudina tīmekļa vietnes apmeklētājus veikt neparedzētas un, iespējams, kaitīgas izvēles un pirkumus</t>
        </is>
      </c>
      <c r="BP226" s="2" t="inlineStr">
        <is>
          <t>element qarrieqi|
dark pattern</t>
        </is>
      </c>
      <c r="BQ226" s="2" t="inlineStr">
        <is>
          <t>3|
3</t>
        </is>
      </c>
      <c r="BR226" s="2" t="inlineStr">
        <is>
          <t xml:space="preserve">|
</t>
        </is>
      </c>
      <c r="BS226" t="inlineStr">
        <is>
          <t>elementi ta' disinn li deliberatament jgħattu, jiżgwidaw, jisfurzaw u/jew iqarrqu bl-utenti ta' interfaċċa biex jagħmlu għażliet u xirjiet mhux intenzjonati u possibbilment dannużi</t>
        </is>
      </c>
      <c r="BT226" s="2" t="inlineStr">
        <is>
          <t>donker patroon</t>
        </is>
      </c>
      <c r="BU226" s="2" t="inlineStr">
        <is>
          <t>3</t>
        </is>
      </c>
      <c r="BV226" s="2" t="inlineStr">
        <is>
          <t/>
        </is>
      </c>
      <c r="BW226" t="inlineStr">
        <is>
          <t>elementen in het ontwerp van een gebruikersinterface die er bewust op gericht zijn gebruikers te misleiden, of aan te zetten iets te doen (bijv. iets kopen) wat ze anders niet zouden doen</t>
        </is>
      </c>
      <c r="BX226" s="2" t="inlineStr">
        <is>
          <t>zwodniczy interfejs</t>
        </is>
      </c>
      <c r="BY226" s="2" t="inlineStr">
        <is>
          <t>3</t>
        </is>
      </c>
      <c r="BZ226" s="2" t="inlineStr">
        <is>
          <t/>
        </is>
      </c>
      <c r="CA226" t="inlineStr">
        <is>
          <t>interfejs użytkownika, który wymusza na nim określone działania, przy czym użytkownik ten nie jest do końca świadomy, z czym wiąże się jego zachowanie na danej stronie internetowej (np. mogą być wyłudzone jego dane osobowe, może nieświadomie zawrzeć umowę z comiesięcznymi płatnościami i in.)</t>
        </is>
      </c>
      <c r="CB226" s="2" t="inlineStr">
        <is>
          <t>padrão obscuro</t>
        </is>
      </c>
      <c r="CC226" s="2" t="inlineStr">
        <is>
          <t>2</t>
        </is>
      </c>
      <c r="CD226" s="2" t="inlineStr">
        <is>
          <t/>
        </is>
      </c>
      <c r="CE226" t="inlineStr">
        <is>
          <t>Técnica de conceção de interfaces em linha que influencia ou engana os consumidores, levando-os a tomar decisões indesejadas que têm consequências negativas para os mesmos.</t>
        </is>
      </c>
      <c r="CF226" s="2" t="inlineStr">
        <is>
          <t>interfață înșelătoare|
elemente de design manipulator (&lt;i&gt;dark patterns&lt;/i&gt;)</t>
        </is>
      </c>
      <c r="CG226" s="2" t="inlineStr">
        <is>
          <t>3|
3</t>
        </is>
      </c>
      <c r="CH226" s="2" t="inlineStr">
        <is>
          <t xml:space="preserve">|
</t>
        </is>
      </c>
      <c r="CI226" t="inlineStr">
        <is>
          <t>elemente de design ale unei interfețe online care abuzează de tendințele comportamentale ale utilizatorilor acesteia sau le distorsionează procesele decizionale, influențându-i să facă alegeri neintenționate sau nedorite</t>
        </is>
      </c>
      <c r="CJ226" s="2" t="inlineStr">
        <is>
          <t>temný mechanizmus|
temný vzorec</t>
        </is>
      </c>
      <c r="CK226" s="2" t="inlineStr">
        <is>
          <t>3|
3</t>
        </is>
      </c>
      <c r="CL226" s="2" t="inlineStr">
        <is>
          <t>|
preferred</t>
        </is>
      </c>
      <c r="CM226" t="inlineStr">
        <is>
          <t>prvky dizajnu webovej lokality alebo aplikácie, ktoré používateľov zámerne zavádzajú a navádzajú na to, aby si vybrali či kúpili to, o čo v skutočnosti nemajú záujem</t>
        </is>
      </c>
      <c r="CN226" s="2" t="inlineStr">
        <is>
          <t>temni vzorec</t>
        </is>
      </c>
      <c r="CO226" s="2" t="inlineStr">
        <is>
          <t>3</t>
        </is>
      </c>
      <c r="CP226" s="2" t="inlineStr">
        <is>
          <t/>
        </is>
      </c>
      <c r="CQ226" t="inlineStr">
        <is>
          <t>&lt;div&gt;način manipuliranja potrošnikov za nakup izdelkov; spletni vmesnik ali njegov del, ki ponudnikom storitev omogoča, da izkoriščajo kognitivno
pristranskost in spletne potrošnike
spodbudijo k nakupu blaga in storitev, ki
jih ne želijo, ali da razkrijejo informacije
o sebi, ki jih ne bi želeli razkriti, to pa
lahko dosežejo z zavajanjem ali
napeljevanje prejemnikov storitve ter s
spodkopavanjem ali oviranjem
avtonomije, odločanja ali izbiranja
prejemnikov storitve prek strukture,
zasnove ali funkcij spletnega vmesnika ali
njegovega dela&lt;br&gt;&lt;/div&gt;</t>
        </is>
      </c>
      <c r="CR226" s="2" t="inlineStr">
        <is>
          <t>mörkt mönster</t>
        </is>
      </c>
      <c r="CS226" s="2" t="inlineStr">
        <is>
          <t>3</t>
        </is>
      </c>
      <c r="CT226" s="2" t="inlineStr">
        <is>
          <t/>
        </is>
      </c>
      <c r="CU226" t="inlineStr">
        <is>
          <t>formgivningsteknik som
driver eller vilseleder konsumenterna att fatta oönskade beslut som får negativa
konsekvenser för dem</t>
        </is>
      </c>
    </row>
    <row r="227">
      <c r="A227" s="1" t="str">
        <f>HYPERLINK("https://iate.europa.eu/entry/result/3577066/all", "3577066")</f>
        <v>3577066</v>
      </c>
      <c r="B227" t="inlineStr">
        <is>
          <t>SCIENCE;PRODUCTION, TECHNOLOGY AND RESEARCH</t>
        </is>
      </c>
      <c r="C227" t="inlineStr">
        <is>
          <t>SCIENCE|natural and applied sciences;PRODUCTION, TECHNOLOGY AND RESEARCH|research and intellectual property|research policy</t>
        </is>
      </c>
      <c r="D227" s="2" t="inlineStr">
        <is>
          <t>инструмент „Ускорител“ на ЕСИ</t>
        </is>
      </c>
      <c r="E227" s="2" t="inlineStr">
        <is>
          <t>3</t>
        </is>
      </c>
      <c r="F227" s="2" t="inlineStr">
        <is>
          <t/>
        </is>
      </c>
      <c r="G227" t="inlineStr">
        <is>
          <t>един от двата основни инструмента за финансиране по линия на Европейския съвет по иновациите (заедно с „Изследвач“), които ще се съсредоточат, чрез предимно високорисков подход „отдолу нагоре“, върху водещите до пробив иновации; върху потребностите на новаторите, и ще бъдат проактивно управлявани</t>
        </is>
      </c>
      <c r="H227" s="2" t="inlineStr">
        <is>
          <t>ERI Accelerator</t>
        </is>
      </c>
      <c r="I227" s="2" t="inlineStr">
        <is>
          <t>2</t>
        </is>
      </c>
      <c r="J227" s="2" t="inlineStr">
        <is>
          <t/>
        </is>
      </c>
      <c r="K227" t="inlineStr">
        <is>
          <t>nástroj Evropské rady pro inovace (ERI) podporující další vývoj průlomových inovací, jež dokážou vytvářet nové trhy, a jejich zavádění na trh do fáze, ve které již mohou být investory financovány za běžných obchodních podmínek (např. od předvedení, testování uživateli, předkomerční výroby, včetně rozšíření). Poskytuje kombinované financování ERI, tj. granty kombinující přímý vlastní kapitál a přístup k finančním zárukám</t>
        </is>
      </c>
      <c r="L227" s="2" t="inlineStr">
        <is>
          <t>EIC's Accelerator</t>
        </is>
      </c>
      <c r="M227" s="2" t="inlineStr">
        <is>
          <t>3</t>
        </is>
      </c>
      <c r="N227" s="2" t="inlineStr">
        <is>
          <t/>
        </is>
      </c>
      <c r="O227" t="inlineStr">
        <is>
          <t>finansieringsinstrument, der støtter den videre udvikling og udbredelse på markedet af banebrydende og markedsskabende innovationer, så de når et stadium, hvor de kan finansieres på normale kommercielle betingelser af investorer</t>
        </is>
      </c>
      <c r="P227" s="2" t="inlineStr">
        <is>
          <t>EIC-„Accelerator“</t>
        </is>
      </c>
      <c r="Q227" s="2" t="inlineStr">
        <is>
          <t>3</t>
        </is>
      </c>
      <c r="R227" s="2" t="inlineStr">
        <is>
          <t/>
        </is>
      </c>
      <c r="S227" t="inlineStr">
        <is>
          <t>Finanzierungsinstrument im Rahmen des Europäischen Innovationsrates für die Entwicklung und die Markteinführung bahnbrechender und marktschaffender Innovationen bis zu einem Stadium, in dem diese von Investoren zu den üblichen kommerziellen Bedingungen finanziert werden können</t>
        </is>
      </c>
      <c r="T227" s="2" t="inlineStr">
        <is>
          <t>μέσο Accelerator του ΕΣΚ</t>
        </is>
      </c>
      <c r="U227" s="2" t="inlineStr">
        <is>
          <t>3</t>
        </is>
      </c>
      <c r="V227" s="2" t="inlineStr">
        <is>
          <t/>
        </is>
      </c>
      <c r="W227" t="inlineStr">
        <is>
          <t/>
        </is>
      </c>
      <c r="X227" s="2" t="inlineStr">
        <is>
          <t>EIC Accelerator|
European Innovation Council Accelerator</t>
        </is>
      </c>
      <c r="Y227" s="2" t="inlineStr">
        <is>
          <t>3|
1</t>
        </is>
      </c>
      <c r="Z227" s="2" t="inlineStr">
        <is>
          <t xml:space="preserve">|
</t>
        </is>
      </c>
      <c r="AA227" t="inlineStr">
        <is>
          <t>funding instrument of the EIC supporting the further development and market deployment of breakthrough and market-creating innovations to a stage where they can be financed under normal commercial terms by investors</t>
        </is>
      </c>
      <c r="AB227" s="2" t="inlineStr">
        <is>
          <t>Acelerador del Consejo Europeo de Innovación</t>
        </is>
      </c>
      <c r="AC227" s="2" t="inlineStr">
        <is>
          <t>3</t>
        </is>
      </c>
      <c r="AD227" s="2" t="inlineStr">
        <is>
          <t/>
        </is>
      </c>
      <c r="AE227" t="inlineStr">
        <is>
          <t>Instrumento de financiación del Consejo Europeo de Innovación [ &lt;a href="/entry/result/3569299/all" id="ENTRY_TO_ENTRY_CONVERTER" target="_blank"&gt;IATE:3569299&lt;/a&gt; ] que pretende brindar apoyo a los innovadores y a las empresas aún no financiables o con capacidad para atraer inversores que tengan la ambición de desarrollar e implantar en la UE y los mercados internacionales sus innovaciones de vanguardia y de expandirse rápidamente.</t>
        </is>
      </c>
      <c r="AF227" s="2" t="inlineStr">
        <is>
          <t>Accelerator|
rahastamisvahend Accelerator|
Euroopa Innovatsiooninõukogu rahastamisvahend „Accelerator“|
rahastamisvahend „Accelerator“</t>
        </is>
      </c>
      <c r="AG227" s="2" t="inlineStr">
        <is>
          <t>2|
2|
2|
2</t>
        </is>
      </c>
      <c r="AH227" s="2" t="inlineStr">
        <is>
          <t xml:space="preserve">|
|
|
</t>
        </is>
      </c>
      <c r="AI227" t="inlineStr">
        <is>
          <t>rahastamisvahend, mis võimaldab &lt;i&gt;Pathfinder&lt;/i&gt;’ist [ &lt;a href="/entry/result/3577065/all" id="ENTRY_TO_ENTRY_CONVERTER" target="_blank"&gt;IATE:3577065&lt;/a&gt; ], liikmesriikide samalaadsete kõrgetasemeliste teadusuuringute programmidest ja ELi raamprogrammide muudest sammastest saadud toetusega projektidest pärit uuenduste kiirendatud kasutuselevõttu, et aidata neil turule jõuda</t>
        </is>
      </c>
      <c r="AJ227" s="2" t="inlineStr">
        <is>
          <t>Accelerator-aloite|
Accelerator-väline</t>
        </is>
      </c>
      <c r="AK227" s="2" t="inlineStr">
        <is>
          <t>3|
3</t>
        </is>
      </c>
      <c r="AL227" s="2" t="inlineStr">
        <is>
          <t xml:space="preserve">|
</t>
        </is>
      </c>
      <c r="AM227" t="inlineStr">
        <is>
          <t>väline, jolla tuetaan markkinoita luovan läpimurtoinnovaatioiden jatkokehittämistä ja markkinoille saattamista kunnes investoijat voivat sijoittaa niihin tavanomaisin kaupallisin ehdoin</t>
        </is>
      </c>
      <c r="AN227" s="2" t="inlineStr">
        <is>
          <t>Accélérateur du CEI</t>
        </is>
      </c>
      <c r="AO227" s="2" t="inlineStr">
        <is>
          <t>3</t>
        </is>
      </c>
      <c r="AP227" s="2" t="inlineStr">
        <is>
          <t/>
        </is>
      </c>
      <c r="AQ227" t="inlineStr">
        <is>
          <t>instrument de financement au moyen duquel le Conseil européen de l'innovation apporte un appui direct sur mesure aux acteurs de l’innovation</t>
        </is>
      </c>
      <c r="AR227" s="2" t="inlineStr">
        <is>
          <t>Luasaire CNE</t>
        </is>
      </c>
      <c r="AS227" s="2" t="inlineStr">
        <is>
          <t>3</t>
        </is>
      </c>
      <c r="AT227" s="2" t="inlineStr">
        <is>
          <t/>
        </is>
      </c>
      <c r="AU227" t="inlineStr">
        <is>
          <t/>
        </is>
      </c>
      <c r="AV227" s="2" t="inlineStr">
        <is>
          <t>Akcelerator EIC-a</t>
        </is>
      </c>
      <c r="AW227" s="2" t="inlineStr">
        <is>
          <t>3</t>
        </is>
      </c>
      <c r="AX227" s="2" t="inlineStr">
        <is>
          <t/>
        </is>
      </c>
      <c r="AY227" t="inlineStr">
        <is>
          <t>instrument financiranja Europskog vijeća za inovacije kojim se podupiru mjere u području inovacija i aktivnosti uvođenja na tržište, uključujući faze koje prethode masovnoj komercijalizaciji te rastu poduzeća</t>
        </is>
      </c>
      <c r="AZ227" s="2" t="inlineStr">
        <is>
          <t>Akcelerátor program</t>
        </is>
      </c>
      <c r="BA227" s="2" t="inlineStr">
        <is>
          <t>3</t>
        </is>
      </c>
      <c r="BB227" s="2" t="inlineStr">
        <is>
          <t/>
        </is>
      </c>
      <c r="BC227" t="inlineStr">
        <is>
          <t>az Európai Innovációs Tanács egyik finanszírozási eszköze, amely az áttörést jelentő piacteremtő innovációk továbbfejlesztését és piaci bevezetését támogatja addig a pontig, ahonnan már a befektetők biztosítják normál kereskedelmi feltételek mellett a finanszírozást</t>
        </is>
      </c>
      <c r="BD227" s="2" t="inlineStr">
        <is>
          <t>Acceleratore del CEI</t>
        </is>
      </c>
      <c r="BE227" s="2" t="inlineStr">
        <is>
          <t>3</t>
        </is>
      </c>
      <c r="BF227" s="2" t="inlineStr">
        <is>
          <t/>
        </is>
      </c>
      <c r="BG227" t="inlineStr">
        <is>
          <t>nell'ambito della proposta relativa a “Orizzonte Europa”, uno dei due strumenti di finanziamento principali attraverso i quali il Consiglio europeo per l'Innovazione fornirà un sostegno personalizzato diretto agli innovatori, in particolare quello mediante cui sosterrà l’ulteriore sviluppo e la diffusione sul mercato delle innovazioni rivoluzionarie e creatrici di mercato, consentendo di arrivare a uno stadio in cui possano essere finanziate a normali condizioni commerciali dagli investitori</t>
        </is>
      </c>
      <c r="BH227" s="2" t="inlineStr">
        <is>
          <t>Europos inovacijų tarybos programa „Accelerator“</t>
        </is>
      </c>
      <c r="BI227" s="2" t="inlineStr">
        <is>
          <t>3</t>
        </is>
      </c>
      <c r="BJ227" s="2" t="inlineStr">
        <is>
          <t/>
        </is>
      </c>
      <c r="BK227" t="inlineStr">
        <is>
          <t>finansavimo priemonė, kurios lėšomis teikiamos dotacijos toliau plėtoti ir diegti rinkoje proveržio ir rinkas kuriančias inovacijas iki etapo, kai jas investuotojai gali finansuoti įprastomis komercinėmis sąlygomis</t>
        </is>
      </c>
      <c r="BL227" s="2" t="inlineStr">
        <is>
          <t>&lt;i&gt;Accelerator&lt;/i&gt;</t>
        </is>
      </c>
      <c r="BM227" s="2" t="inlineStr">
        <is>
          <t>2</t>
        </is>
      </c>
      <c r="BN227" s="2" t="inlineStr">
        <is>
          <t/>
        </is>
      </c>
      <c r="BO227" t="inlineStr">
        <is>
          <t>instruments, kas atbalstīs turpmāku attīstību un revolucionāru, tirgu radošu inovāciju ieviešanu tirgū līdz posmam, kurā ieguldītāji tās var finansēt parastajā komerciālajā kārtībā (piem,. no demonstrējuma, lietotāju testēšanas, pirmskomerciālas ražošanas, ietverot darbības izvēršanu)</t>
        </is>
      </c>
      <c r="BP227" s="2" t="inlineStr">
        <is>
          <t>Aċċelleratur tal-EIC</t>
        </is>
      </c>
      <c r="BQ227" s="2" t="inlineStr">
        <is>
          <t>3</t>
        </is>
      </c>
      <c r="BR227" s="2" t="inlineStr">
        <is>
          <t/>
        </is>
      </c>
      <c r="BS227" t="inlineStr">
        <is>
          <t>strument ta' finanzjament tal-EIC li jappoġġa l-iżvilupp ulterjuri u l-iskjerament fis-suq ta' innovazzjonijiet rivoluzzjonarji u li joħolqu suq ġdid sal-istadju fejn ikunu jistgħu jiġu ffinanzjati taħt termini kummerċjali normali mill-investituri</t>
        </is>
      </c>
      <c r="BT227" s="2" t="inlineStr">
        <is>
          <t>Accelerator|
EIC-accelerator</t>
        </is>
      </c>
      <c r="BU227" s="2" t="inlineStr">
        <is>
          <t>3|
3</t>
        </is>
      </c>
      <c r="BV227" s="2" t="inlineStr">
        <is>
          <t xml:space="preserve">|
</t>
        </is>
      </c>
      <c r="BW227" t="inlineStr">
        <is>
          <t>EU-financieringsinstrument waarmee de Europese Innovatieraad steun verleent aan de verdere ontwikkeling en marktintroductie van baanbrekende en marktcreërende innovaties tot een fase waarin zij onder normale marktomstandigheden door investeerders kunnen worden gefinancierd (bijv. vanaf demonstratie, gebruikerstests, precommerciële productie, met inbegrip van opschaling).</t>
        </is>
      </c>
      <c r="BX227" s="2" t="inlineStr">
        <is>
          <t>„Akcelerator” EIC</t>
        </is>
      </c>
      <c r="BY227" s="2" t="inlineStr">
        <is>
          <t>3</t>
        </is>
      </c>
      <c r="BZ227" s="2" t="inlineStr">
        <is>
          <t/>
        </is>
      </c>
      <c r="CA227" t="inlineStr">
        <is>
          <t>instrument Europejskiej Rady ds. Innowacji (EIC), który zapewni wsparcie finansowe dla innowatorów i przedsiębiorstw, co do których nie stwierdzono jeszcze, że mogą przynieść zyski, i nie są atrakcyjni dla inwestorów, oraz którzy mają ambicję opracowania i wprowadzenia przełomowych innowacji na rynki unijne i międzynarodowe oraz szybkiej ekspansji</t>
        </is>
      </c>
      <c r="CB227" s="2" t="inlineStr">
        <is>
          <t>Acelerador do CEI|
Acelerador do Conselho Europeu da Inovação|
Acelerador</t>
        </is>
      </c>
      <c r="CC227" s="2" t="inlineStr">
        <is>
          <t>3|
3|
3</t>
        </is>
      </c>
      <c r="CD227" s="2" t="inlineStr">
        <is>
          <t xml:space="preserve">|
|
</t>
        </is>
      </c>
      <c r="CE227" t="inlineStr">
        <is>
          <t>Instrumento de financiamento da UE que presta apoio à inovação geradora de mercados, principalmente sob a forma de financiamento misto e, em certas condições, sob a forma unicamente de subvenções ou unicamente de capital próprio.</t>
        </is>
      </c>
      <c r="CF227" s="2" t="inlineStr">
        <is>
          <t>instrumentul Accelerator al CEI|
instrumentul Accelerator</t>
        </is>
      </c>
      <c r="CG227" s="2" t="inlineStr">
        <is>
          <t>3|
2</t>
        </is>
      </c>
      <c r="CH227" s="2" t="inlineStr">
        <is>
          <t xml:space="preserve">|
</t>
        </is>
      </c>
      <c r="CI227" t="inlineStr">
        <is>
          <t/>
        </is>
      </c>
      <c r="CJ227" s="2" t="inlineStr">
        <is>
          <t>EIC Akcelerátor</t>
        </is>
      </c>
      <c r="CK227" s="2" t="inlineStr">
        <is>
          <t>3</t>
        </is>
      </c>
      <c r="CL227" s="2" t="inlineStr">
        <is>
          <t/>
        </is>
      </c>
      <c r="CM227" t="inlineStr">
        <is>
          <t>nástroj EIC určený na financovanie podpory ďalšieho rozvoja prelomových inovácií a inovácií schopných vytvárať trhy a ich trhového nasadenia až po štádium, v ktorom ich môžu investori financovať na základe normálnych obchodných podmienok</t>
        </is>
      </c>
      <c r="CN227" s="2" t="inlineStr">
        <is>
          <t>Pospeševalec Evropskega sveta za inovacije</t>
        </is>
      </c>
      <c r="CO227" s="2" t="inlineStr">
        <is>
          <t>3</t>
        </is>
      </c>
      <c r="CP227" s="2" t="inlineStr">
        <is>
          <t/>
        </is>
      </c>
      <c r="CQ227" t="inlineStr">
        <is>
          <t/>
        </is>
      </c>
      <c r="CR227" s="2" t="inlineStr">
        <is>
          <t>Accelerator</t>
        </is>
      </c>
      <c r="CS227" s="2" t="inlineStr">
        <is>
          <t>2</t>
        </is>
      </c>
      <c r="CT227" s="2" t="inlineStr">
        <is>
          <t/>
        </is>
      </c>
      <c r="CU227" t="inlineStr">
        <is>
          <t>instrument som tillhandahålla ekonomiskt stöd till ännu ej tillförlitliga eller investeringsattraktiva innovatörer och företag som har ambitionen att utveckla och införa sina banbrytande innovationer och snabbt expandera på EU-marknaden och internationella marknader</t>
        </is>
      </c>
    </row>
    <row r="228">
      <c r="A228" s="1" t="str">
        <f>HYPERLINK("https://iate.europa.eu/entry/result/3577065/all", "3577065")</f>
        <v>3577065</v>
      </c>
      <c r="B228" t="inlineStr">
        <is>
          <t>SCIENCE;PRODUCTION, TECHNOLOGY AND RESEARCH</t>
        </is>
      </c>
      <c r="C228" t="inlineStr">
        <is>
          <t>SCIENCE|natural and applied sciences;PRODUCTION, TECHNOLOGY AND RESEARCH|research and intellectual property|research policy</t>
        </is>
      </c>
      <c r="D228" s="2" t="inlineStr">
        <is>
          <t>инструмент „Изследвач“ на ЕСИ</t>
        </is>
      </c>
      <c r="E228" s="2" t="inlineStr">
        <is>
          <t>3</t>
        </is>
      </c>
      <c r="F228" s="2" t="inlineStr">
        <is>
          <t/>
        </is>
      </c>
      <c r="G228" t="inlineStr">
        <is>
          <t>един от двата основни инструмента за финансиране по линия на Европейския съвет по иновациите (заедно с „Ускорител“ на ЕСИ), от който ще се предоставя подкрепа за авангардни научни изследвания и ще се осигуряват безвъзмездни средства от ранен етап на технологията (включително доказване на концепции, валидиране на технологии) до ранния етап на пазара (ранно демонстриране, разработване на икономическа обосновка и стратегия)</t>
        </is>
      </c>
      <c r="H228" s="2" t="inlineStr">
        <is>
          <t>ERI Pathfinder|
nástroj Pathfinder pro pokročilý výzkum</t>
        </is>
      </c>
      <c r="I228" s="2" t="inlineStr">
        <is>
          <t>2|
2</t>
        </is>
      </c>
      <c r="J228" s="2" t="inlineStr">
        <is>
          <t xml:space="preserve">|
</t>
        </is>
      </c>
      <c r="K228" t="inlineStr">
        <is>
          <t>nástroj poskytující granty vysoce riskantním špičkovým projektům, které prozkoumávají nové oblasti s cílem přerůst do potenciálně radikálních inovativních technologií budoucnosti a nových tržních příležitostí</t>
        </is>
      </c>
      <c r="L228" s="2" t="inlineStr">
        <is>
          <t>EIC Pathfinder|
Pathfinder for Advanced Research</t>
        </is>
      </c>
      <c r="M228" s="2" t="inlineStr">
        <is>
          <t>3|
3</t>
        </is>
      </c>
      <c r="N228" s="2" t="inlineStr">
        <is>
          <t xml:space="preserve">|
</t>
        </is>
      </c>
      <c r="O228" t="inlineStr">
        <is>
          <t>instrument, der yder tilskud til banebrydende højrisikoprojekter, der udforsker nye territorier, således at de kan udvikle teknologier, som potentielt er radikalt innovative og kan skabe fremtidige og nye markedsmuligheder</t>
        </is>
      </c>
      <c r="P228" s="2" t="inlineStr">
        <is>
          <t>EIC-„Pathfinder“</t>
        </is>
      </c>
      <c r="Q228" s="2" t="inlineStr">
        <is>
          <t>3</t>
        </is>
      </c>
      <c r="R228" s="2" t="inlineStr">
        <is>
          <t/>
        </is>
      </c>
      <c r="S228" t="inlineStr">
        <is>
          <t>Finanzierungsinstrument im Rahmen des Europäischen Innovationsrates für fortgeschrittene Forschungsarbeiten vom frühen technologischen Stadium (einschließlich Konzeptnachweis, Technologievalidierung) bis zum frühen kommerziellen Stadium (frühzeitige Demonstration, Erstellung eines Geschäftsmodells und Entwicklung einer Strategie)</t>
        </is>
      </c>
      <c r="T228" s="2" t="inlineStr">
        <is>
          <t>χρηματοδοτικό μέσο Pathfinder του ΕΣΚ</t>
        </is>
      </c>
      <c r="U228" s="2" t="inlineStr">
        <is>
          <t>3</t>
        </is>
      </c>
      <c r="V228" s="2" t="inlineStr">
        <is>
          <t/>
        </is>
      </c>
      <c r="W228" t="inlineStr">
        <is>
          <t/>
        </is>
      </c>
      <c r="X228" s="2" t="inlineStr">
        <is>
          <t>European Innovation Council Pathfinder|
Pathfinder for Advanced Research|
Pathfinder for Advanced Research|
EIC Pathfinder</t>
        </is>
      </c>
      <c r="Y228" s="2" t="inlineStr">
        <is>
          <t>1|
3|
3|
3</t>
        </is>
      </c>
      <c r="Z228" s="2" t="inlineStr">
        <is>
          <t xml:space="preserve">|
|
|
</t>
        </is>
      </c>
      <c r="AA228" t="inlineStr">
        <is>
          <t>instrument that provides grants to high-risk cutting-edge projects exploring new territories aiming to develop into potentially radical innovative technologies of the future and new market opportunities</t>
        </is>
      </c>
      <c r="AB228" s="2" t="inlineStr">
        <is>
          <t>Explorador del Consejo Europeo de Innovación</t>
        </is>
      </c>
      <c r="AC228" s="2" t="inlineStr">
        <is>
          <t>3</t>
        </is>
      </c>
      <c r="AD228" s="2" t="inlineStr">
        <is>
          <t/>
        </is>
      </c>
      <c r="AE228" t="inlineStr">
        <is>
          <t>Instrumento de financiación del Consejo Europeo de Innovación [ &lt;a href="/entry/result/3569299/all" id="ENTRY_TO_ENTRY_CONVERTER" target="_blank"&gt;IATE:3569299&lt;/a&gt; ] que pretende brindar apoyo directo a la innovación de vanguardia subvencionando, desde una fase temprana, proyectos punteros de alto riesgo, cuyo objetivo sea desarrollar tecnologías innovadoras potencialmente radicales de cara al futuro, así como nuevas oportunidades de mercado.</t>
        </is>
      </c>
      <c r="AF228" s="2" t="inlineStr">
        <is>
          <t>rahastamisvahend „Pathfinder for Advanced Research“|
Pathfinder|
Euroopa Innovatsiooninõukogu rahastamisvahend „Pathfinder“</t>
        </is>
      </c>
      <c r="AG228" s="2" t="inlineStr">
        <is>
          <t>3|
3|
3</t>
        </is>
      </c>
      <c r="AH228" s="2" t="inlineStr">
        <is>
          <t xml:space="preserve">|
|
</t>
        </is>
      </c>
      <c r="AI228" t="inlineStr">
        <is>
          <t>innovatsiooni toetav rahastamisvahend, millest antakse toetusi alates tehnoloogia varasest etapist (kontseptsiooni tõestamine, tehnoloogia kontrollimine) kuni varase kauplemisetapini (varane tutvustamine, ärikasu arendamine ja strateegia)</t>
        </is>
      </c>
      <c r="AJ228" s="2" t="inlineStr">
        <is>
          <t>Pathfinder for Advanced Research -väline|
Pathfinder-aloite</t>
        </is>
      </c>
      <c r="AK228" s="2" t="inlineStr">
        <is>
          <t>3|
3</t>
        </is>
      </c>
      <c r="AL228" s="2" t="inlineStr">
        <is>
          <t xml:space="preserve">|
</t>
        </is>
      </c>
      <c r="AM228" t="inlineStr">
        <is>
          <t>väline, josta tarjotaan avustuksia riskialttiille läpimurtoprojekteille, joissa tutkitaan uusia alueita, joilla pyritään kehittämään tulevaisuuden mahdollisesti radikaaleja innovatiivisia teknologioita ja uusia markkinamahdollisuuksia</t>
        </is>
      </c>
      <c r="AN228" s="2" t="inlineStr">
        <is>
          <t>Éclaireur du CEI|
Éclaireur pour la recherche de pointe</t>
        </is>
      </c>
      <c r="AO228" s="2" t="inlineStr">
        <is>
          <t>3|
3</t>
        </is>
      </c>
      <c r="AP228" s="2" t="inlineStr">
        <is>
          <t xml:space="preserve">|
</t>
        </is>
      </c>
      <c r="AQ228" t="inlineStr">
        <is>
          <t>instrument de financement au moyen duquel le Conseil européen de l'innovation apporte un appui direct sur mesure aux acteurs de l’innovation</t>
        </is>
      </c>
      <c r="AR228" s="2" t="inlineStr">
        <is>
          <t>Treo-Aimsitheoir CNE|
an Treo-Aimsitheoir i leith Ardtaighde</t>
        </is>
      </c>
      <c r="AS228" s="2" t="inlineStr">
        <is>
          <t>3|
3</t>
        </is>
      </c>
      <c r="AT228" s="2" t="inlineStr">
        <is>
          <t xml:space="preserve">|
</t>
        </is>
      </c>
      <c r="AU228" t="inlineStr">
        <is>
          <t/>
        </is>
      </c>
      <c r="AV228" s="2" t="inlineStr">
        <is>
          <t>Tragač EIC-a|
Tragač za napredna istraživanja</t>
        </is>
      </c>
      <c r="AW228" s="2" t="inlineStr">
        <is>
          <t>3|
3</t>
        </is>
      </c>
      <c r="AX228" s="2" t="inlineStr">
        <is>
          <t xml:space="preserve">|
</t>
        </is>
      </c>
      <c r="AY228" t="inlineStr">
        <is>
          <t>instrument financiranja Europskog vijeća za inovacije kojim se osiguravaju bespovratna sredstva od ranih faza razvoja tehnologije (uključujući provjere koncepta i potvrdu tehnologije) do rane komercijalne faze (rane demonstracije, razvoj poslovnog modela i strategije)</t>
        </is>
      </c>
      <c r="AZ228" s="2" t="inlineStr">
        <is>
          <t>Úttörő kutatásokat támogató program</t>
        </is>
      </c>
      <c r="BA228" s="2" t="inlineStr">
        <is>
          <t>3</t>
        </is>
      </c>
      <c r="BB228" s="2" t="inlineStr">
        <is>
          <t/>
        </is>
      </c>
      <c r="BC228" t="inlineStr">
        <is>
          <t>az Európai Innovációs Tanács finanszírozási eszköze, amely ösztönzi az áttörést jelentő technológiai ötletekből származó, potenciálisan piacteremtő innovációt és biztosítja, hogy az ötletek eljussanak a demonstrációs szakaszba</t>
        </is>
      </c>
      <c r="BD228" s="2" t="inlineStr">
        <is>
          <t>Pathfinder del CEI|
Pathfinder per la ricerca avanzata</t>
        </is>
      </c>
      <c r="BE228" s="2" t="inlineStr">
        <is>
          <t>3|
3</t>
        </is>
      </c>
      <c r="BF228" s="2" t="inlineStr">
        <is>
          <t xml:space="preserve">|
</t>
        </is>
      </c>
      <c r="BG228" t="inlineStr">
        <is>
          <t>nell'ambito della proposta relativa a “Orizzonte Europa”, uno dei due strumenti di finanziamento principali attraverso i quali il Consiglio europeo per l'Innovazione fornirà un sostegno personalizzato diretto agli innovatori, in particolare quello mediante cui fornirà sovvenzioni dalle prime fasi di sviluppo delle tecnologie alla fase commerciale iniziale</t>
        </is>
      </c>
      <c r="BH228" s="2" t="inlineStr">
        <is>
          <t>Europos inovacijų tarybos programa „Pathfinder“|
pažangių mokslinių tyrimų programa „Pathfinder“</t>
        </is>
      </c>
      <c r="BI228" s="2" t="inlineStr">
        <is>
          <t>3|
3</t>
        </is>
      </c>
      <c r="BJ228" s="2" t="inlineStr">
        <is>
          <t xml:space="preserve">|
</t>
        </is>
      </c>
      <c r="BK228" t="inlineStr">
        <is>
          <t>finansavimo priemonė, kurios lėšomis teikiamos dotacijos proveržio inovacijų projektams nuo ankstyvojo technologijų etapo iki ankstyvojo komercializavimo etapo</t>
        </is>
      </c>
      <c r="BL228" s="2" t="inlineStr">
        <is>
          <t>&lt;i&gt;Pathfinder&lt;/i&gt; progresīviem pētījumiem|
&lt;i&gt;Pathfinder&lt;/i&gt;</t>
        </is>
      </c>
      <c r="BM228" s="2" t="inlineStr">
        <is>
          <t>2|
2</t>
        </is>
      </c>
      <c r="BN228" s="2" t="inlineStr">
        <is>
          <t xml:space="preserve">|
</t>
        </is>
      </c>
      <c r="BO228" t="inlineStr">
        <is>
          <t>instruments, kas nodrošina stipendijas vismodernākajiem projektiem, pētot jaunas teritorijas, ar mērķi attīstīt potenciāli kardinālas, novatoriskas nākotnes tehnoloģijas un jaunas tirgus iespējas</t>
        </is>
      </c>
      <c r="BP228" s="2" t="inlineStr">
        <is>
          <t>Pathfinder tal-EIC</t>
        </is>
      </c>
      <c r="BQ228" s="2" t="inlineStr">
        <is>
          <t>3</t>
        </is>
      </c>
      <c r="BR228" s="2" t="inlineStr">
        <is>
          <t/>
        </is>
      </c>
      <c r="BS228" t="inlineStr">
        <is>
          <t>strument li jipprovdi għotjiet lil proġetti innovattivi ta' riskju għoli li jesploraw territorji ġodda bl-għan li jiżviluppaw f'teknoloġiji potenzjalment radikali u innovattivi tal-futur u opportunitajiet ġodda għas-suq</t>
        </is>
      </c>
      <c r="BT228" s="2" t="inlineStr">
        <is>
          <t>Pathfinder for Advanced Research|
EIC-pathfinder|
Pathfinder</t>
        </is>
      </c>
      <c r="BU228" s="2" t="inlineStr">
        <is>
          <t>3|
3|
3</t>
        </is>
      </c>
      <c r="BV228" s="2" t="inlineStr">
        <is>
          <t xml:space="preserve">|
|
</t>
        </is>
      </c>
      <c r="BW228" t="inlineStr">
        <is>
          <t>EU-financieringsinstrument waarmee de Europese Innovatieraad subsidies verstrekt aan de meest geavanceerde risicovolle projecten die nieuwe gebieden verkennen om mogelijk sterk innovatieve technologieën van de toekomst en nieuwe marktkansen te ontwikkelen</t>
        </is>
      </c>
      <c r="BX228" s="2" t="inlineStr">
        <is>
          <t>„Pionier” EIC</t>
        </is>
      </c>
      <c r="BY228" s="2" t="inlineStr">
        <is>
          <t>3</t>
        </is>
      </c>
      <c r="BZ228" s="2" t="inlineStr">
        <is>
          <t/>
        </is>
      </c>
      <c r="CA228" t="inlineStr">
        <is>
          <t>instrument Europejskiej Rady ds. Innowacji (EIC), który zapewni dotacje na nowatorskie projekty wysokiego ryzyka zajmujące się nowymi dziedzinami w celu opracowania potencjalnie radykalnych innowacyjnych technologii przyszłości oraz stworzenia nowych możliwości rynkowych</t>
        </is>
      </c>
      <c r="CB228" s="2" t="inlineStr">
        <is>
          <t>Explorador para Investigação Avançada|
Explorador|
Explorador do CEI|
Explorador do Conselho Europeu da Inovação</t>
        </is>
      </c>
      <c r="CC228" s="2" t="inlineStr">
        <is>
          <t>3|
3|
3|
3</t>
        </is>
      </c>
      <c r="CD228" s="2" t="inlineStr">
        <is>
          <t xml:space="preserve">|
|
|
</t>
        </is>
      </c>
      <c r="CE228" t="inlineStr">
        <is>
          <t>Instrumento de financiamento da UE que concede subvenções a projetos de ponta de alto risco, executados por consórcios ou beneficiários individuais, que visem desenvolver inovações radicais e criar novas oportunidades de mercado.</t>
        </is>
      </c>
      <c r="CF228" s="2" t="inlineStr">
        <is>
          <t>instrumentul Pathfinder al CEI|
instrumentul Pathfinder for Advanced Research</t>
        </is>
      </c>
      <c r="CG228" s="2" t="inlineStr">
        <is>
          <t>3|
3</t>
        </is>
      </c>
      <c r="CH228" s="2" t="inlineStr">
        <is>
          <t xml:space="preserve">|
</t>
        </is>
      </c>
      <c r="CI228" t="inlineStr">
        <is>
          <t/>
        </is>
      </c>
      <c r="CJ228" s="2" t="inlineStr">
        <is>
          <t>Prieskumník pre pokročilý výskum|
EIC Prieskumník</t>
        </is>
      </c>
      <c r="CK228" s="2" t="inlineStr">
        <is>
          <t>3|
3</t>
        </is>
      </c>
      <c r="CL228" s="2" t="inlineStr">
        <is>
          <t xml:space="preserve">|
</t>
        </is>
      </c>
      <c r="CM228" t="inlineStr">
        <is>
          <t>nástroj na poskytovanie grantov na vysokorizikové špičkové projekty, ktoré skúmajú nové teritóriá s cieľom rozvíjať potenciálne radikálne inovačné technológie budúcnosti a nové trhové príležitosti</t>
        </is>
      </c>
      <c r="CN228" s="2" t="inlineStr">
        <is>
          <t>Iskalec za napredne raziskave|
Iskalec Evropskega sveta za inovacije</t>
        </is>
      </c>
      <c r="CO228" s="2" t="inlineStr">
        <is>
          <t>3|
3</t>
        </is>
      </c>
      <c r="CP228" s="2" t="inlineStr">
        <is>
          <t xml:space="preserve">|
</t>
        </is>
      </c>
      <c r="CQ228" t="inlineStr">
        <is>
          <t/>
        </is>
      </c>
      <c r="CR228" s="2" t="inlineStr">
        <is>
          <t>Pathfinder för avancerad forskning</t>
        </is>
      </c>
      <c r="CS228" s="2" t="inlineStr">
        <is>
          <t>3</t>
        </is>
      </c>
      <c r="CT228" s="2" t="inlineStr">
        <is>
          <t/>
        </is>
      </c>
      <c r="CU228" t="inlineStr">
        <is>
          <t>instrument som ger bidrag till riskfyllda spetsprojekt som utforskar nya områden i syfte att utvecklas till potentiellt fundamentalt innovativ framtida teknik och nya marknadsmöjligheter</t>
        </is>
      </c>
    </row>
    <row r="229">
      <c r="A229" s="1" t="str">
        <f>HYPERLINK("https://iate.europa.eu/entry/result/3568044/all", "3568044")</f>
        <v>3568044</v>
      </c>
      <c r="B229" t="inlineStr">
        <is>
          <t>EDUCATION AND COMMUNICATIONS</t>
        </is>
      </c>
      <c r="C229" t="inlineStr">
        <is>
          <t>EDUCATION AND COMMUNICATIONS|information technology and data processing|data processing;EDUCATION AND COMMUNICATIONS|information technology and data processing|computer system</t>
        </is>
      </c>
      <c r="D229" s="2" t="inlineStr">
        <is>
          <t>киберхигиена</t>
        </is>
      </c>
      <c r="E229" s="2" t="inlineStr">
        <is>
          <t>3</t>
        </is>
      </c>
      <c r="F229" s="2" t="inlineStr">
        <is>
          <t/>
        </is>
      </c>
      <c r="G229" t="inlineStr">
        <is>
          <t/>
        </is>
      </c>
      <c r="H229" s="2" t="inlineStr">
        <is>
          <t>kybernetická hygiena</t>
        </is>
      </c>
      <c r="I229" s="2" t="inlineStr">
        <is>
          <t>3</t>
        </is>
      </c>
      <c r="J229" s="2" t="inlineStr">
        <is>
          <t/>
        </is>
      </c>
      <c r="K229" t="inlineStr">
        <is>
          <t/>
        </is>
      </c>
      <c r="L229" s="2" t="inlineStr">
        <is>
          <t>cyberhygiejne</t>
        </is>
      </c>
      <c r="M229" s="2" t="inlineStr">
        <is>
          <t>3</t>
        </is>
      </c>
      <c r="N229" s="2" t="inlineStr">
        <is>
          <t/>
        </is>
      </c>
      <c r="O229" t="inlineStr">
        <is>
          <t/>
        </is>
      </c>
      <c r="P229" s="2" t="inlineStr">
        <is>
          <t>Cyberhygiene</t>
        </is>
      </c>
      <c r="Q229" s="2" t="inlineStr">
        <is>
          <t>3</t>
        </is>
      </c>
      <c r="R229" s="2" t="inlineStr">
        <is>
          <t/>
        </is>
      </c>
      <c r="S229" t="inlineStr">
        <is>
          <t>ganzheitlicher Ansatz für die präventive Abwehr von Hacker-Angriffen</t>
        </is>
      </c>
      <c r="T229" s="2" t="inlineStr">
        <is>
          <t>κυβερνοϋγιεινή</t>
        </is>
      </c>
      <c r="U229" s="2" t="inlineStr">
        <is>
          <t>4</t>
        </is>
      </c>
      <c r="V229" s="2" t="inlineStr">
        <is>
          <t/>
        </is>
      </c>
      <c r="W229" t="inlineStr">
        <is>
          <t/>
        </is>
      </c>
      <c r="X229" s="2" t="inlineStr">
        <is>
          <t>cyber hygiene|
digital hygiene</t>
        </is>
      </c>
      <c r="Y229" s="2" t="inlineStr">
        <is>
          <t>3|
3</t>
        </is>
      </c>
      <c r="Z229" s="2" t="inlineStr">
        <is>
          <t xml:space="preserve">|
</t>
        </is>
      </c>
      <c r="AA229" t="inlineStr">
        <is>
          <t>protecting and maintaining computer systems and devices appropriately and using cyber security best practices</t>
        </is>
      </c>
      <c r="AB229" s="2" t="inlineStr">
        <is>
          <t>ciberhigiene</t>
        </is>
      </c>
      <c r="AC229" s="2" t="inlineStr">
        <is>
          <t>3</t>
        </is>
      </c>
      <c r="AD229" s="2" t="inlineStr">
        <is>
          <t/>
        </is>
      </c>
      <c r="AE229" t="inlineStr">
        <is>
          <t>Medidas que adoptan los usuarios de internet para mejorar su ciberseguridad.</t>
        </is>
      </c>
      <c r="AF229" s="2" t="inlineStr">
        <is>
          <t>küberhügieen|
digihügieen</t>
        </is>
      </c>
      <c r="AG229" s="2" t="inlineStr">
        <is>
          <t>3|
3</t>
        </is>
      </c>
      <c r="AH229" s="2" t="inlineStr">
        <is>
          <t xml:space="preserve">|
</t>
        </is>
      </c>
      <c r="AI229" t="inlineStr">
        <is>
          <t>kübervahendite toimimise ja käsitlemise hügieen</t>
        </is>
      </c>
      <c r="AJ229" s="2" t="inlineStr">
        <is>
          <t>kyberhygienia</t>
        </is>
      </c>
      <c r="AK229" s="2" t="inlineStr">
        <is>
          <t>3</t>
        </is>
      </c>
      <c r="AL229" s="2" t="inlineStr">
        <is>
          <t/>
        </is>
      </c>
      <c r="AM229" t="inlineStr">
        <is>
          <t/>
        </is>
      </c>
      <c r="AN229" s="2" t="inlineStr">
        <is>
          <t>hygiène cybernétique|
hygiène informatique</t>
        </is>
      </c>
      <c r="AO229" s="2" t="inlineStr">
        <is>
          <t>4|
4</t>
        </is>
      </c>
      <c r="AP229" s="2" t="inlineStr">
        <is>
          <t xml:space="preserve">|
</t>
        </is>
      </c>
      <c r="AQ229" t="inlineStr">
        <is>
          <t>règles et mesures élémentaires de protection des systèmes d’information</t>
        </is>
      </c>
      <c r="AR229" s="2" t="inlineStr">
        <is>
          <t>cibearshláinteachas</t>
        </is>
      </c>
      <c r="AS229" s="2" t="inlineStr">
        <is>
          <t>3</t>
        </is>
      </c>
      <c r="AT229" s="2" t="inlineStr">
        <is>
          <t/>
        </is>
      </c>
      <c r="AU229" t="inlineStr">
        <is>
          <t/>
        </is>
      </c>
      <c r="AV229" s="2" t="inlineStr">
        <is>
          <t>kiberhigijena</t>
        </is>
      </c>
      <c r="AW229" s="2" t="inlineStr">
        <is>
          <t>3</t>
        </is>
      </c>
      <c r="AX229" s="2" t="inlineStr">
        <is>
          <t/>
        </is>
      </c>
      <c r="AY229" t="inlineStr">
        <is>
          <t/>
        </is>
      </c>
      <c r="AZ229" s="2" t="inlineStr">
        <is>
          <t>kiberhigiénia</t>
        </is>
      </c>
      <c r="BA229" s="2" t="inlineStr">
        <is>
          <t>4</t>
        </is>
      </c>
      <c r="BB229" s="2" t="inlineStr">
        <is>
          <t/>
        </is>
      </c>
      <c r="BC229" t="inlineStr">
        <is>
          <t>a számítógépes rendszerek és eszközök védelme és karbantartása, valamint a bevált kiberbiztonsági módszerek alkalmazása</t>
        </is>
      </c>
      <c r="BD229" s="2" t="inlineStr">
        <is>
          <t>igiene cibernetica</t>
        </is>
      </c>
      <c r="BE229" s="2" t="inlineStr">
        <is>
          <t>3</t>
        </is>
      </c>
      <c r="BF229" s="2" t="inlineStr">
        <is>
          <t/>
        </is>
      </c>
      <c r="BG229" t="inlineStr">
        <is>
          <t>comportamento delle persone, delle aziende e delle amministrazioni pubbliche atto a garantire che tutti comprendano la minaccia cibernetica e siano in possesso degli strumenti e delle competenze necessari al fine di rilevare rapidamente gli attacchi e proteggersi attivamente</t>
        </is>
      </c>
      <c r="BH229" s="2" t="inlineStr">
        <is>
          <t>kibernetinė higiena</t>
        </is>
      </c>
      <c r="BI229" s="2" t="inlineStr">
        <is>
          <t>3</t>
        </is>
      </c>
      <c r="BJ229" s="2" t="inlineStr">
        <is>
          <t/>
        </is>
      </c>
      <c r="BK229" t="inlineStr">
        <is>
          <t>kompiuterių sistemų ir prietaisų apsauga ir priežiūra laikantis geriauisios kibernetinio saugumo praktikos</t>
        </is>
      </c>
      <c r="BL229" s="2" t="inlineStr">
        <is>
          <t>kiberhigiēna</t>
        </is>
      </c>
      <c r="BM229" s="2" t="inlineStr">
        <is>
          <t>3</t>
        </is>
      </c>
      <c r="BN229" s="2" t="inlineStr">
        <is>
          <t/>
        </is>
      </c>
      <c r="BO229" t="inlineStr">
        <is>
          <t>vienkārši ikdienā veicami pasākumi, kurus ieviešot un regulāri veicot iedzīvotāji, organizācijas un uzņēmumi samazina kiberdraudu radītos riskus</t>
        </is>
      </c>
      <c r="BP229" s="2" t="inlineStr">
        <is>
          <t>iġjene ċibernetika</t>
        </is>
      </c>
      <c r="BQ229" s="2" t="inlineStr">
        <is>
          <t>3</t>
        </is>
      </c>
      <c r="BR229" s="2" t="inlineStr">
        <is>
          <t/>
        </is>
      </c>
      <c r="BS229" t="inlineStr">
        <is>
          <t>il-protezzjoni u l-manutenzjoni xierqa tas-sistemi tal-kompjuter u tal-apparati u l-użu tal-aqwa prattiki b'rabta mas-sigurtà ċibernetika</t>
        </is>
      </c>
      <c r="BT229" s="2" t="inlineStr">
        <is>
          <t>cyberhygiëne</t>
        </is>
      </c>
      <c r="BU229" s="2" t="inlineStr">
        <is>
          <t>3</t>
        </is>
      </c>
      <c r="BV229" s="2" t="inlineStr">
        <is>
          <t/>
        </is>
      </c>
      <c r="BW229" t="inlineStr">
        <is>
          <t/>
        </is>
      </c>
      <c r="BX229" s="2" t="inlineStr">
        <is>
          <t>higiena cyberbezpieczeństwa|
cyberhigiena</t>
        </is>
      </c>
      <c r="BY229" s="2" t="inlineStr">
        <is>
          <t>3|
3</t>
        </is>
      </c>
      <c r="BZ229" s="2" t="inlineStr">
        <is>
          <t xml:space="preserve">preferred|
</t>
        </is>
      </c>
      <c r="CA229" t="inlineStr">
        <is>
          <t>rozsądne korzystanie z oprogramowania komputerowego oraz ulepszenie metod walki z wewnętrznym zagrożeniem</t>
        </is>
      </c>
      <c r="CB229" s="2" t="inlineStr">
        <is>
          <t>ciber-higiene</t>
        </is>
      </c>
      <c r="CC229" s="2" t="inlineStr">
        <is>
          <t>3</t>
        </is>
      </c>
      <c r="CD229" s="2" t="inlineStr">
        <is>
          <t/>
        </is>
      </c>
      <c r="CE229" t="inlineStr">
        <is>
          <t/>
        </is>
      </c>
      <c r="CF229" s="2" t="inlineStr">
        <is>
          <t>igienă cibernetică</t>
        </is>
      </c>
      <c r="CG229" s="2" t="inlineStr">
        <is>
          <t>3</t>
        </is>
      </c>
      <c r="CH229" s="2" t="inlineStr">
        <is>
          <t/>
        </is>
      </c>
      <c r="CI229" t="inlineStr">
        <is>
          <t/>
        </is>
      </c>
      <c r="CJ229" s="2" t="inlineStr">
        <is>
          <t>kybernetická hygiena</t>
        </is>
      </c>
      <c r="CK229" s="2" t="inlineStr">
        <is>
          <t>3</t>
        </is>
      </c>
      <c r="CL229" s="2" t="inlineStr">
        <is>
          <t/>
        </is>
      </c>
      <c r="CM229" t="inlineStr">
        <is>
          <t>ochrana a udržiavanie počítačových systémov a zariadení primeraným spôsobom, pričom sa uplatňujú osvedčené postupy kybernetickej bezpečnosti</t>
        </is>
      </c>
      <c r="CN229" s="2" t="inlineStr">
        <is>
          <t>kibernetska higiena</t>
        </is>
      </c>
      <c r="CO229" s="2" t="inlineStr">
        <is>
          <t>3</t>
        </is>
      </c>
      <c r="CP229" s="2" t="inlineStr">
        <is>
          <t/>
        </is>
      </c>
      <c r="CQ229" t="inlineStr">
        <is>
          <t>primerna zaščita in vzdrževanje računalniških sistemov in naprav ter uporaba najboljših praks za kibernetsko varnost</t>
        </is>
      </c>
      <c r="CR229" s="2" t="inlineStr">
        <is>
          <t>it-hygien</t>
        </is>
      </c>
      <c r="CS229" s="2" t="inlineStr">
        <is>
          <t>3</t>
        </is>
      </c>
      <c r="CT229" s="2" t="inlineStr">
        <is>
          <t/>
        </is>
      </c>
      <c r="CU229" t="inlineStr">
        <is>
          <t/>
        </is>
      </c>
    </row>
    <row r="230">
      <c r="A230" s="1" t="str">
        <f>HYPERLINK("https://iate.europa.eu/entry/result/3628409/all", "3628409")</f>
        <v>3628409</v>
      </c>
      <c r="B230" t="inlineStr">
        <is>
          <t>INDUSTRY</t>
        </is>
      </c>
      <c r="C230" t="inlineStr">
        <is>
          <t>INDUSTRY|building and public works|building industry;INDUSTRY|building and public works|building services|heating</t>
        </is>
      </c>
      <c r="D230" t="inlineStr">
        <is>
          <t/>
        </is>
      </c>
      <c r="E230" t="inlineStr">
        <is>
          <t/>
        </is>
      </c>
      <c r="F230" t="inlineStr">
        <is>
          <t/>
        </is>
      </c>
      <c r="G230" t="inlineStr">
        <is>
          <t/>
        </is>
      </c>
      <c r="H230" t="inlineStr">
        <is>
          <t/>
        </is>
      </c>
      <c r="I230" t="inlineStr">
        <is>
          <t/>
        </is>
      </c>
      <c r="J230" t="inlineStr">
        <is>
          <t/>
        </is>
      </c>
      <c r="K230" t="inlineStr">
        <is>
          <t/>
        </is>
      </c>
      <c r="L230" t="inlineStr">
        <is>
          <t/>
        </is>
      </c>
      <c r="M230" t="inlineStr">
        <is>
          <t/>
        </is>
      </c>
      <c r="N230" t="inlineStr">
        <is>
          <t/>
        </is>
      </c>
      <c r="O230" t="inlineStr">
        <is>
          <t/>
        </is>
      </c>
      <c r="P230" t="inlineStr">
        <is>
          <t/>
        </is>
      </c>
      <c r="Q230" t="inlineStr">
        <is>
          <t/>
        </is>
      </c>
      <c r="R230" t="inlineStr">
        <is>
          <t/>
        </is>
      </c>
      <c r="S230" t="inlineStr">
        <is>
          <t/>
        </is>
      </c>
      <c r="T230" t="inlineStr">
        <is>
          <t/>
        </is>
      </c>
      <c r="U230" t="inlineStr">
        <is>
          <t/>
        </is>
      </c>
      <c r="V230" t="inlineStr">
        <is>
          <t/>
        </is>
      </c>
      <c r="W230" t="inlineStr">
        <is>
          <t/>
        </is>
      </c>
      <c r="X230" s="2" t="inlineStr">
        <is>
          <t>cooling generator</t>
        </is>
      </c>
      <c r="Y230" s="2" t="inlineStr">
        <is>
          <t>3</t>
        </is>
      </c>
      <c r="Z230" s="2" t="inlineStr">
        <is>
          <t/>
        </is>
      </c>
      <c r="AA230" t="inlineStr">
        <is>
          <t>means the part of a cooling system that generates a temperature difference allowing heat extraction from the space or process to be cooled, using a vapour compression cycle, a sorption cycle or driven by another thermodynamic cycle, used when the cold source is unavailable or insufficient;</t>
        </is>
      </c>
      <c r="AB230" t="inlineStr">
        <is>
          <t/>
        </is>
      </c>
      <c r="AC230" t="inlineStr">
        <is>
          <t/>
        </is>
      </c>
      <c r="AD230" t="inlineStr">
        <is>
          <t/>
        </is>
      </c>
      <c r="AE230" t="inlineStr">
        <is>
          <t/>
        </is>
      </c>
      <c r="AF230" t="inlineStr">
        <is>
          <t/>
        </is>
      </c>
      <c r="AG230" t="inlineStr">
        <is>
          <t/>
        </is>
      </c>
      <c r="AH230" t="inlineStr">
        <is>
          <t/>
        </is>
      </c>
      <c r="AI230" t="inlineStr">
        <is>
          <t/>
        </is>
      </c>
      <c r="AJ230" t="inlineStr">
        <is>
          <t/>
        </is>
      </c>
      <c r="AK230" t="inlineStr">
        <is>
          <t/>
        </is>
      </c>
      <c r="AL230" t="inlineStr">
        <is>
          <t/>
        </is>
      </c>
      <c r="AM230" t="inlineStr">
        <is>
          <t/>
        </is>
      </c>
      <c r="AN230" t="inlineStr">
        <is>
          <t/>
        </is>
      </c>
      <c r="AO230" t="inlineStr">
        <is>
          <t/>
        </is>
      </c>
      <c r="AP230" t="inlineStr">
        <is>
          <t/>
        </is>
      </c>
      <c r="AQ230" t="inlineStr">
        <is>
          <t/>
        </is>
      </c>
      <c r="AR230" t="inlineStr">
        <is>
          <t/>
        </is>
      </c>
      <c r="AS230" t="inlineStr">
        <is>
          <t/>
        </is>
      </c>
      <c r="AT230" t="inlineStr">
        <is>
          <t/>
        </is>
      </c>
      <c r="AU230" t="inlineStr">
        <is>
          <t/>
        </is>
      </c>
      <c r="AV230" t="inlineStr">
        <is>
          <t/>
        </is>
      </c>
      <c r="AW230" t="inlineStr">
        <is>
          <t/>
        </is>
      </c>
      <c r="AX230" t="inlineStr">
        <is>
          <t/>
        </is>
      </c>
      <c r="AY230" t="inlineStr">
        <is>
          <t/>
        </is>
      </c>
      <c r="AZ230" t="inlineStr">
        <is>
          <t/>
        </is>
      </c>
      <c r="BA230" t="inlineStr">
        <is>
          <t/>
        </is>
      </c>
      <c r="BB230" t="inlineStr">
        <is>
          <t/>
        </is>
      </c>
      <c r="BC230" t="inlineStr">
        <is>
          <t/>
        </is>
      </c>
      <c r="BD230" t="inlineStr">
        <is>
          <t/>
        </is>
      </c>
      <c r="BE230" t="inlineStr">
        <is>
          <t/>
        </is>
      </c>
      <c r="BF230" t="inlineStr">
        <is>
          <t/>
        </is>
      </c>
      <c r="BG230" t="inlineStr">
        <is>
          <t/>
        </is>
      </c>
      <c r="BH230" t="inlineStr">
        <is>
          <t/>
        </is>
      </c>
      <c r="BI230" t="inlineStr">
        <is>
          <t/>
        </is>
      </c>
      <c r="BJ230" t="inlineStr">
        <is>
          <t/>
        </is>
      </c>
      <c r="BK230" t="inlineStr">
        <is>
          <t/>
        </is>
      </c>
      <c r="BL230" t="inlineStr">
        <is>
          <t/>
        </is>
      </c>
      <c r="BM230" t="inlineStr">
        <is>
          <t/>
        </is>
      </c>
      <c r="BN230" t="inlineStr">
        <is>
          <t/>
        </is>
      </c>
      <c r="BO230" t="inlineStr">
        <is>
          <t/>
        </is>
      </c>
      <c r="BP230" t="inlineStr">
        <is>
          <t/>
        </is>
      </c>
      <c r="BQ230" t="inlineStr">
        <is>
          <t/>
        </is>
      </c>
      <c r="BR230" t="inlineStr">
        <is>
          <t/>
        </is>
      </c>
      <c r="BS230" t="inlineStr">
        <is>
          <t/>
        </is>
      </c>
      <c r="BT230" t="inlineStr">
        <is>
          <t/>
        </is>
      </c>
      <c r="BU230" t="inlineStr">
        <is>
          <t/>
        </is>
      </c>
      <c r="BV230" t="inlineStr">
        <is>
          <t/>
        </is>
      </c>
      <c r="BW230" t="inlineStr">
        <is>
          <t/>
        </is>
      </c>
      <c r="BX230" s="2" t="inlineStr">
        <is>
          <t>agregat chłodniczy</t>
        </is>
      </c>
      <c r="BY230" s="2" t="inlineStr">
        <is>
          <t>3</t>
        </is>
      </c>
      <c r="BZ230" s="2" t="inlineStr">
        <is>
          <t/>
        </is>
      </c>
      <c r="CA230" t="inlineStr">
        <is>
          <t>element systemu chłodzenia, który wytwarza różnicę temperatury umożliwiającą odprowadzenie ciepła z chłodzonych pomieszczeń lub procesów, wykorzystując parowy obieg sprężarkowy, obieg sorpcyjny lub inny obieg termodynamiczny wymagający doprowadzenia energii, i którego używa się, gdy źródło chłodu jest niedostępne lub niewystarczające</t>
        </is>
      </c>
      <c r="CB230" t="inlineStr">
        <is>
          <t/>
        </is>
      </c>
      <c r="CC230" t="inlineStr">
        <is>
          <t/>
        </is>
      </c>
      <c r="CD230" t="inlineStr">
        <is>
          <t/>
        </is>
      </c>
      <c r="CE230" t="inlineStr">
        <is>
          <t/>
        </is>
      </c>
      <c r="CF230" t="inlineStr">
        <is>
          <t/>
        </is>
      </c>
      <c r="CG230" t="inlineStr">
        <is>
          <t/>
        </is>
      </c>
      <c r="CH230" t="inlineStr">
        <is>
          <t/>
        </is>
      </c>
      <c r="CI230" t="inlineStr">
        <is>
          <t/>
        </is>
      </c>
      <c r="CJ230" t="inlineStr">
        <is>
          <t/>
        </is>
      </c>
      <c r="CK230" t="inlineStr">
        <is>
          <t/>
        </is>
      </c>
      <c r="CL230" t="inlineStr">
        <is>
          <t/>
        </is>
      </c>
      <c r="CM230" t="inlineStr">
        <is>
          <t/>
        </is>
      </c>
      <c r="CN230" t="inlineStr">
        <is>
          <t/>
        </is>
      </c>
      <c r="CO230" t="inlineStr">
        <is>
          <t/>
        </is>
      </c>
      <c r="CP230" t="inlineStr">
        <is>
          <t/>
        </is>
      </c>
      <c r="CQ230" t="inlineStr">
        <is>
          <t/>
        </is>
      </c>
      <c r="CR230" s="2" t="inlineStr">
        <is>
          <t>kylgenerator</t>
        </is>
      </c>
      <c r="CS230" s="2" t="inlineStr">
        <is>
          <t>3</t>
        </is>
      </c>
      <c r="CT230" s="2" t="inlineStr">
        <is>
          <t/>
        </is>
      </c>
      <c r="CU230" t="inlineStr">
        <is>
          <t>den del av ett kylsystem som genererar en temperaturskillnad som möjliggör upptag av värme från det utrymme eller den process som ska kylas, med hjälp av en ångkompressionscykel, en sorptionscykel eller någon annan termodynamisk cykel, och som används när kylkällan inte finns tillgänglig eller är otillräcklig</t>
        </is>
      </c>
    </row>
    <row r="231">
      <c r="A231" s="1" t="str">
        <f>HYPERLINK("https://iate.europa.eu/entry/result/3623625/all", "3623625")</f>
        <v>3623625</v>
      </c>
      <c r="B231" t="inlineStr">
        <is>
          <t>EMPLOYMENT AND WORKING CONDITIONS;EDUCATION AND COMMUNICATIONS</t>
        </is>
      </c>
      <c r="C231" t="inlineStr">
        <is>
          <t>EMPLOYMENT AND WORKING CONDITIONS|organisation of work and working conditions;EDUCATION AND COMMUNICATIONS|information technology and data processing</t>
        </is>
      </c>
      <c r="D231" t="inlineStr">
        <is>
          <t/>
        </is>
      </c>
      <c r="E231" t="inlineStr">
        <is>
          <t/>
        </is>
      </c>
      <c r="F231" t="inlineStr">
        <is>
          <t/>
        </is>
      </c>
      <c r="G231" t="inlineStr">
        <is>
          <t/>
        </is>
      </c>
      <c r="H231" t="inlineStr">
        <is>
          <t/>
        </is>
      </c>
      <c r="I231" t="inlineStr">
        <is>
          <t/>
        </is>
      </c>
      <c r="J231" t="inlineStr">
        <is>
          <t/>
        </is>
      </c>
      <c r="K231" t="inlineStr">
        <is>
          <t/>
        </is>
      </c>
      <c r="L231" s="2" t="inlineStr">
        <is>
          <t>algoritmisk overvågning|
algoritmebaseret overvågning|
algoritmestyret overvågning</t>
        </is>
      </c>
      <c r="M231" s="2" t="inlineStr">
        <is>
          <t>3|
3|
3</t>
        </is>
      </c>
      <c r="N231" s="2" t="inlineStr">
        <is>
          <t xml:space="preserve">|
|
</t>
        </is>
      </c>
      <c r="O231" t="inlineStr">
        <is>
          <t>brug af algoritmer til at overvåge medarbejderes adfærd og produktivitet</t>
        </is>
      </c>
      <c r="P231" s="2" t="inlineStr">
        <is>
          <t>algorithmische Überwachung</t>
        </is>
      </c>
      <c r="Q231" s="2" t="inlineStr">
        <is>
          <t>3</t>
        </is>
      </c>
      <c r="R231" s="2" t="inlineStr">
        <is>
          <t/>
        </is>
      </c>
      <c r="S231" t="inlineStr">
        <is>
          <t>Nutzung von Algorithmen zur Überwachung des Verhaltens und der Produktivität von Beschäftigten</t>
        </is>
      </c>
      <c r="T231" s="2" t="inlineStr">
        <is>
          <t>αλγοριθμική παρακολούθηση|
παρακολούθηση των αλγορίθμων</t>
        </is>
      </c>
      <c r="U231" s="2" t="inlineStr">
        <is>
          <t>2|
3</t>
        </is>
      </c>
      <c r="V231" s="2" t="inlineStr">
        <is>
          <t xml:space="preserve">|
</t>
        </is>
      </c>
      <c r="W231" t="inlineStr">
        <is>
          <t/>
        </is>
      </c>
      <c r="X231" s="2" t="inlineStr">
        <is>
          <t>algorithmic monitoring|
algorithmic tracking</t>
        </is>
      </c>
      <c r="Y231" s="2" t="inlineStr">
        <is>
          <t>3|
3</t>
        </is>
      </c>
      <c r="Z231" s="2" t="inlineStr">
        <is>
          <t xml:space="preserve">|
</t>
        </is>
      </c>
      <c r="AA231" t="inlineStr">
        <is>
          <t>use of algorithms to track worker behaviour and productivity</t>
        </is>
      </c>
      <c r="AB231" s="2" t="inlineStr">
        <is>
          <t>supervisión algorítmica|
monitoreo algorítmico</t>
        </is>
      </c>
      <c r="AC231" s="2" t="inlineStr">
        <is>
          <t>3|
2</t>
        </is>
      </c>
      <c r="AD231" s="2" t="inlineStr">
        <is>
          <t>|
proposed</t>
        </is>
      </c>
      <c r="AE231" t="inlineStr">
        <is>
          <t>Utilización de algoritmos para supervisar la productividad y las tareas de los trabajadores.</t>
        </is>
      </c>
      <c r="AF231" s="2" t="inlineStr">
        <is>
          <t>algoritmseire</t>
        </is>
      </c>
      <c r="AG231" s="2" t="inlineStr">
        <is>
          <t>3</t>
        </is>
      </c>
      <c r="AH231" s="2" t="inlineStr">
        <is>
          <t/>
        </is>
      </c>
      <c r="AI231" t="inlineStr">
        <is>
          <t>algoritmide kasutamine töötajate käitumise ja tootlikkuse seire eesmärgil</t>
        </is>
      </c>
      <c r="AJ231" s="2" t="inlineStr">
        <is>
          <t>algoritmeihin perustuva seuranta</t>
        </is>
      </c>
      <c r="AK231" s="2" t="inlineStr">
        <is>
          <t>3</t>
        </is>
      </c>
      <c r="AL231" s="2" t="inlineStr">
        <is>
          <t/>
        </is>
      </c>
      <c r="AM231" t="inlineStr">
        <is>
          <t>työntekijöiden käyttäytymisen ja tuottavuuden seuranta algoritmien avulla</t>
        </is>
      </c>
      <c r="AN231" s="2" t="inlineStr">
        <is>
          <t>évaluation algorithmique</t>
        </is>
      </c>
      <c r="AO231" s="2" t="inlineStr">
        <is>
          <t>3</t>
        </is>
      </c>
      <c r="AP231" s="2" t="inlineStr">
        <is>
          <t/>
        </is>
      </c>
      <c r="AQ231" t="inlineStr">
        <is>
          <t>utilisation d'algorithmes dans le but de surveiller le comportement et la productivité des travailleurs</t>
        </is>
      </c>
      <c r="AR231" t="inlineStr">
        <is>
          <t/>
        </is>
      </c>
      <c r="AS231" t="inlineStr">
        <is>
          <t/>
        </is>
      </c>
      <c r="AT231" t="inlineStr">
        <is>
          <t/>
        </is>
      </c>
      <c r="AU231" t="inlineStr">
        <is>
          <t/>
        </is>
      </c>
      <c r="AV231" s="2" t="inlineStr">
        <is>
          <t>algoritamsko praćenje</t>
        </is>
      </c>
      <c r="AW231" s="2" t="inlineStr">
        <is>
          <t>2</t>
        </is>
      </c>
      <c r="AX231" s="2" t="inlineStr">
        <is>
          <t/>
        </is>
      </c>
      <c r="AY231" t="inlineStr">
        <is>
          <t/>
        </is>
      </c>
      <c r="AZ231" s="2" t="inlineStr">
        <is>
          <t>algoritmikus nyomon követés</t>
        </is>
      </c>
      <c r="BA231" s="2" t="inlineStr">
        <is>
          <t>3</t>
        </is>
      </c>
      <c r="BB231" s="2" t="inlineStr">
        <is>
          <t/>
        </is>
      </c>
      <c r="BC231" t="inlineStr">
        <is>
          <t>algoritmusok használata a munkavállaló magatartásának és termelékenységének monitorozására</t>
        </is>
      </c>
      <c r="BD231" s="2" t="inlineStr">
        <is>
          <t>monitoraggio algoritmico</t>
        </is>
      </c>
      <c r="BE231" s="2" t="inlineStr">
        <is>
          <t>3</t>
        </is>
      </c>
      <c r="BF231" s="2" t="inlineStr">
        <is>
          <t/>
        </is>
      </c>
      <c r="BG231" t="inlineStr">
        <is>
          <t>utilizzo di algoritmi per sorvegliare e tracciare i lavoratori</t>
        </is>
      </c>
      <c r="BH231" s="2" t="inlineStr">
        <is>
          <t>algoritminė stebėsena</t>
        </is>
      </c>
      <c r="BI231" s="2" t="inlineStr">
        <is>
          <t>3</t>
        </is>
      </c>
      <c r="BJ231" s="2" t="inlineStr">
        <is>
          <t/>
        </is>
      </c>
      <c r="BK231" t="inlineStr">
        <is>
          <t>algoritmų naudojimas darbuotojų elgesiui ir darbo našumui stebėti</t>
        </is>
      </c>
      <c r="BL231" s="2" t="inlineStr">
        <is>
          <t>algoritmiskā uzraudzība</t>
        </is>
      </c>
      <c r="BM231" s="2" t="inlineStr">
        <is>
          <t>3</t>
        </is>
      </c>
      <c r="BN231" s="2" t="inlineStr">
        <is>
          <t/>
        </is>
      </c>
      <c r="BO231" t="inlineStr">
        <is>
          <t>algoritmu izmantošana darbinieku uzvedības un produktivitātes izsekošanai</t>
        </is>
      </c>
      <c r="BP231" s="2" t="inlineStr">
        <is>
          <t>monitoraġġ algoritmiku|
monitoraġġ bl-algoritmi</t>
        </is>
      </c>
      <c r="BQ231" s="2" t="inlineStr">
        <is>
          <t>3|
3</t>
        </is>
      </c>
      <c r="BR231" s="2" t="inlineStr">
        <is>
          <t xml:space="preserve">|
</t>
        </is>
      </c>
      <c r="BS231" t="inlineStr">
        <is>
          <t>l-użu tal-algoritmi biex ikunu segwiti l-imġiba u l-produttività tal-ħaddiema</t>
        </is>
      </c>
      <c r="BT231" s="2" t="inlineStr">
        <is>
          <t>algoritmische monitoring</t>
        </is>
      </c>
      <c r="BU231" s="2" t="inlineStr">
        <is>
          <t>3</t>
        </is>
      </c>
      <c r="BV231" s="2" t="inlineStr">
        <is>
          <t/>
        </is>
      </c>
      <c r="BW231" t="inlineStr">
        <is>
          <t>gebruik van algoritmen om het gedrag en de productiviteit van werknemers te volgen</t>
        </is>
      </c>
      <c r="BX231" s="2" t="inlineStr">
        <is>
          <t>monitorowanie algorytmiczne</t>
        </is>
      </c>
      <c r="BY231" s="2" t="inlineStr">
        <is>
          <t>3</t>
        </is>
      </c>
      <c r="BZ231" s="2" t="inlineStr">
        <is>
          <t/>
        </is>
      </c>
      <c r="CA231" t="inlineStr">
        <is>
          <t>śledzenie zachowań i produktywności pracowników poprzez wykorzystanie algorytmów</t>
        </is>
      </c>
      <c r="CB231" t="inlineStr">
        <is>
          <t/>
        </is>
      </c>
      <c r="CC231" t="inlineStr">
        <is>
          <t/>
        </is>
      </c>
      <c r="CD231" t="inlineStr">
        <is>
          <t/>
        </is>
      </c>
      <c r="CE231" t="inlineStr">
        <is>
          <t/>
        </is>
      </c>
      <c r="CF231" t="inlineStr">
        <is>
          <t/>
        </is>
      </c>
      <c r="CG231" t="inlineStr">
        <is>
          <t/>
        </is>
      </c>
      <c r="CH231" t="inlineStr">
        <is>
          <t/>
        </is>
      </c>
      <c r="CI231" t="inlineStr">
        <is>
          <t/>
        </is>
      </c>
      <c r="CJ231" s="2" t="inlineStr">
        <is>
          <t>algoritmické monitorovanie</t>
        </is>
      </c>
      <c r="CK231" s="2" t="inlineStr">
        <is>
          <t>2</t>
        </is>
      </c>
      <c r="CL231" s="2" t="inlineStr">
        <is>
          <t/>
        </is>
      </c>
      <c r="CM231" t="inlineStr">
        <is>
          <t>monitoring správania a produktivity zamestnancov na základe algoritmov</t>
        </is>
      </c>
      <c r="CN231" s="2" t="inlineStr">
        <is>
          <t>algoritemsko spremljanje</t>
        </is>
      </c>
      <c r="CO231" s="2" t="inlineStr">
        <is>
          <t>3</t>
        </is>
      </c>
      <c r="CP231" s="2" t="inlineStr">
        <is>
          <t/>
        </is>
      </c>
      <c r="CQ231" t="inlineStr">
        <is>
          <t/>
        </is>
      </c>
      <c r="CR231" s="2" t="inlineStr">
        <is>
          <t>algoritmisk övervakning|
algoritmisk kontroll</t>
        </is>
      </c>
      <c r="CS231" s="2" t="inlineStr">
        <is>
          <t>3|
3</t>
        </is>
      </c>
      <c r="CT231" s="2" t="inlineStr">
        <is>
          <t xml:space="preserve">|
</t>
        </is>
      </c>
      <c r="CU231" t="inlineStr">
        <is>
          <t/>
        </is>
      </c>
    </row>
    <row r="232">
      <c r="A232" s="1" t="str">
        <f>HYPERLINK("https://iate.europa.eu/entry/result/3626365/all", "3626365")</f>
        <v>3626365</v>
      </c>
      <c r="B232" t="inlineStr">
        <is>
          <t>INDUSTRY;ENERGY</t>
        </is>
      </c>
      <c r="C232" t="inlineStr">
        <is>
          <t>INDUSTRY|building and public works|building industry|building;ENERGY|energy policy|energy policy|energy audit|energy consumption</t>
        </is>
      </c>
      <c r="D232" t="inlineStr">
        <is>
          <t/>
        </is>
      </c>
      <c r="E232" t="inlineStr">
        <is>
          <t/>
        </is>
      </c>
      <c r="F232" t="inlineStr">
        <is>
          <t/>
        </is>
      </c>
      <c r="G232" t="inlineStr">
        <is>
          <t/>
        </is>
      </c>
      <c r="H232" t="inlineStr">
        <is>
          <t/>
        </is>
      </c>
      <c r="I232" t="inlineStr">
        <is>
          <t/>
        </is>
      </c>
      <c r="J232" t="inlineStr">
        <is>
          <t/>
        </is>
      </c>
      <c r="K232" t="inlineStr">
        <is>
          <t/>
        </is>
      </c>
      <c r="L232" t="inlineStr">
        <is>
          <t/>
        </is>
      </c>
      <c r="M232" t="inlineStr">
        <is>
          <t/>
        </is>
      </c>
      <c r="N232" t="inlineStr">
        <is>
          <t/>
        </is>
      </c>
      <c r="O232" t="inlineStr">
        <is>
          <t/>
        </is>
      </c>
      <c r="P232" t="inlineStr">
        <is>
          <t/>
        </is>
      </c>
      <c r="Q232" t="inlineStr">
        <is>
          <t/>
        </is>
      </c>
      <c r="R232" t="inlineStr">
        <is>
          <t/>
        </is>
      </c>
      <c r="S232" t="inlineStr">
        <is>
          <t/>
        </is>
      </c>
      <c r="T232" t="inlineStr">
        <is>
          <t/>
        </is>
      </c>
      <c r="U232" t="inlineStr">
        <is>
          <t/>
        </is>
      </c>
      <c r="V232" t="inlineStr">
        <is>
          <t/>
        </is>
      </c>
      <c r="W232" t="inlineStr">
        <is>
          <t/>
        </is>
      </c>
      <c r="X232" s="2" t="inlineStr">
        <is>
          <t>self-regulating device</t>
        </is>
      </c>
      <c r="Y232" s="2" t="inlineStr">
        <is>
          <t>3</t>
        </is>
      </c>
      <c r="Z232" s="2" t="inlineStr">
        <is>
          <t/>
        </is>
      </c>
      <c r="AA232" t="inlineStr">
        <is>
          <t/>
        </is>
      </c>
      <c r="AB232" s="2" t="inlineStr">
        <is>
          <t>dispositivo de autorregulación</t>
        </is>
      </c>
      <c r="AC232" s="2" t="inlineStr">
        <is>
          <t>3</t>
        </is>
      </c>
      <c r="AD232" s="2" t="inlineStr">
        <is>
          <t/>
        </is>
      </c>
      <c r="AE232" t="inlineStr">
        <is>
          <t/>
        </is>
      </c>
      <c r="AF232" t="inlineStr">
        <is>
          <t/>
        </is>
      </c>
      <c r="AG232" t="inlineStr">
        <is>
          <t/>
        </is>
      </c>
      <c r="AH232" t="inlineStr">
        <is>
          <t/>
        </is>
      </c>
      <c r="AI232" t="inlineStr">
        <is>
          <t/>
        </is>
      </c>
      <c r="AJ232" t="inlineStr">
        <is>
          <t/>
        </is>
      </c>
      <c r="AK232" t="inlineStr">
        <is>
          <t/>
        </is>
      </c>
      <c r="AL232" t="inlineStr">
        <is>
          <t/>
        </is>
      </c>
      <c r="AM232" t="inlineStr">
        <is>
          <t/>
        </is>
      </c>
      <c r="AN232" t="inlineStr">
        <is>
          <t/>
        </is>
      </c>
      <c r="AO232" t="inlineStr">
        <is>
          <t/>
        </is>
      </c>
      <c r="AP232" t="inlineStr">
        <is>
          <t/>
        </is>
      </c>
      <c r="AQ232" t="inlineStr">
        <is>
          <t/>
        </is>
      </c>
      <c r="AR232" t="inlineStr">
        <is>
          <t/>
        </is>
      </c>
      <c r="AS232" t="inlineStr">
        <is>
          <t/>
        </is>
      </c>
      <c r="AT232" t="inlineStr">
        <is>
          <t/>
        </is>
      </c>
      <c r="AU232" t="inlineStr">
        <is>
          <t/>
        </is>
      </c>
      <c r="AV232" t="inlineStr">
        <is>
          <t/>
        </is>
      </c>
      <c r="AW232" t="inlineStr">
        <is>
          <t/>
        </is>
      </c>
      <c r="AX232" t="inlineStr">
        <is>
          <t/>
        </is>
      </c>
      <c r="AY232" t="inlineStr">
        <is>
          <t/>
        </is>
      </c>
      <c r="AZ232" t="inlineStr">
        <is>
          <t/>
        </is>
      </c>
      <c r="BA232" t="inlineStr">
        <is>
          <t/>
        </is>
      </c>
      <c r="BB232" t="inlineStr">
        <is>
          <t/>
        </is>
      </c>
      <c r="BC232" t="inlineStr">
        <is>
          <t/>
        </is>
      </c>
      <c r="BD232" t="inlineStr">
        <is>
          <t/>
        </is>
      </c>
      <c r="BE232" t="inlineStr">
        <is>
          <t/>
        </is>
      </c>
      <c r="BF232" t="inlineStr">
        <is>
          <t/>
        </is>
      </c>
      <c r="BG232" t="inlineStr">
        <is>
          <t/>
        </is>
      </c>
      <c r="BH232" s="2" t="inlineStr">
        <is>
          <t>automatinio reguliavimo įtaisas</t>
        </is>
      </c>
      <c r="BI232" s="2" t="inlineStr">
        <is>
          <t>2</t>
        </is>
      </c>
      <c r="BJ232" s="2" t="inlineStr">
        <is>
          <t/>
        </is>
      </c>
      <c r="BK232" t="inlineStr">
        <is>
          <t/>
        </is>
      </c>
      <c r="BL232" t="inlineStr">
        <is>
          <t/>
        </is>
      </c>
      <c r="BM232" t="inlineStr">
        <is>
          <t/>
        </is>
      </c>
      <c r="BN232" t="inlineStr">
        <is>
          <t/>
        </is>
      </c>
      <c r="BO232" t="inlineStr">
        <is>
          <t/>
        </is>
      </c>
      <c r="BP232" t="inlineStr">
        <is>
          <t/>
        </is>
      </c>
      <c r="BQ232" t="inlineStr">
        <is>
          <t/>
        </is>
      </c>
      <c r="BR232" t="inlineStr">
        <is>
          <t/>
        </is>
      </c>
      <c r="BS232" t="inlineStr">
        <is>
          <t/>
        </is>
      </c>
      <c r="BT232" t="inlineStr">
        <is>
          <t/>
        </is>
      </c>
      <c r="BU232" t="inlineStr">
        <is>
          <t/>
        </is>
      </c>
      <c r="BV232" t="inlineStr">
        <is>
          <t/>
        </is>
      </c>
      <c r="BW232" t="inlineStr">
        <is>
          <t/>
        </is>
      </c>
      <c r="BX232" s="2" t="inlineStr">
        <is>
          <t>urządzenie samoregulujące</t>
        </is>
      </c>
      <c r="BY232" s="2" t="inlineStr">
        <is>
          <t>3</t>
        </is>
      </c>
      <c r="BZ232" s="2" t="inlineStr">
        <is>
          <t/>
        </is>
      </c>
      <c r="CA232" t="inlineStr">
        <is>
          <t/>
        </is>
      </c>
      <c r="CB232" t="inlineStr">
        <is>
          <t/>
        </is>
      </c>
      <c r="CC232" t="inlineStr">
        <is>
          <t/>
        </is>
      </c>
      <c r="CD232" t="inlineStr">
        <is>
          <t/>
        </is>
      </c>
      <c r="CE232" t="inlineStr">
        <is>
          <t/>
        </is>
      </c>
      <c r="CF232" t="inlineStr">
        <is>
          <t/>
        </is>
      </c>
      <c r="CG232" t="inlineStr">
        <is>
          <t/>
        </is>
      </c>
      <c r="CH232" t="inlineStr">
        <is>
          <t/>
        </is>
      </c>
      <c r="CI232" t="inlineStr">
        <is>
          <t/>
        </is>
      </c>
      <c r="CJ232" t="inlineStr">
        <is>
          <t/>
        </is>
      </c>
      <c r="CK232" t="inlineStr">
        <is>
          <t/>
        </is>
      </c>
      <c r="CL232" t="inlineStr">
        <is>
          <t/>
        </is>
      </c>
      <c r="CM232" t="inlineStr">
        <is>
          <t/>
        </is>
      </c>
      <c r="CN232" s="2" t="inlineStr">
        <is>
          <t>naprava za samoregulacijo</t>
        </is>
      </c>
      <c r="CO232" s="2" t="inlineStr">
        <is>
          <t>3</t>
        </is>
      </c>
      <c r="CP232" s="2" t="inlineStr">
        <is>
          <t/>
        </is>
      </c>
      <c r="CQ232" t="inlineStr">
        <is>
          <t/>
        </is>
      </c>
      <c r="CR232" t="inlineStr">
        <is>
          <t/>
        </is>
      </c>
      <c r="CS232" t="inlineStr">
        <is>
          <t/>
        </is>
      </c>
      <c r="CT232" t="inlineStr">
        <is>
          <t/>
        </is>
      </c>
      <c r="CU232" t="inlineStr">
        <is>
          <t/>
        </is>
      </c>
    </row>
    <row r="233">
      <c r="A233" s="1" t="str">
        <f>HYPERLINK("https://iate.europa.eu/entry/result/1707411/all", "1707411")</f>
        <v>1707411</v>
      </c>
      <c r="B233" t="inlineStr">
        <is>
          <t>ENERGY;INDUSTRY</t>
        </is>
      </c>
      <c r="C233" t="inlineStr">
        <is>
          <t>ENERGY|coal and mining industries|mining industry;INDUSTRY|building and public works</t>
        </is>
      </c>
      <c r="D233" t="inlineStr">
        <is>
          <t/>
        </is>
      </c>
      <c r="E233" t="inlineStr">
        <is>
          <t/>
        </is>
      </c>
      <c r="F233" t="inlineStr">
        <is>
          <t/>
        </is>
      </c>
      <c r="G233" t="inlineStr">
        <is>
          <t/>
        </is>
      </c>
      <c r="H233" s="2" t="inlineStr">
        <is>
          <t>odklízení skrývky|
odstraňování skrývky|
odstraňování nadloží</t>
        </is>
      </c>
      <c r="I233" s="2" t="inlineStr">
        <is>
          <t>3|
3|
3</t>
        </is>
      </c>
      <c r="J233" s="2" t="inlineStr">
        <is>
          <t xml:space="preserve">|
|
</t>
        </is>
      </c>
      <c r="K233" t="inlineStr">
        <is>
          <t/>
        </is>
      </c>
      <c r="L233" s="2" t="inlineStr">
        <is>
          <t>fjernelse af overjord|
stripping</t>
        </is>
      </c>
      <c r="M233" s="2" t="inlineStr">
        <is>
          <t>3|
3</t>
        </is>
      </c>
      <c r="N233" s="2" t="inlineStr">
        <is>
          <t xml:space="preserve">|
</t>
        </is>
      </c>
      <c r="O233" t="inlineStr">
        <is>
          <t/>
        </is>
      </c>
      <c r="P233" s="2" t="inlineStr">
        <is>
          <t>Abräumen des Deckgebirges</t>
        </is>
      </c>
      <c r="Q233" s="2" t="inlineStr">
        <is>
          <t>3</t>
        </is>
      </c>
      <c r="R233" s="2" t="inlineStr">
        <is>
          <t/>
        </is>
      </c>
      <c r="S233" t="inlineStr">
        <is>
          <t/>
        </is>
      </c>
      <c r="T233" s="2" t="inlineStr">
        <is>
          <t>αποκάλυψη|
αφαίρεση υπερφορτίσεων|
εργασίες εκχωματώσεως</t>
        </is>
      </c>
      <c r="U233" s="2" t="inlineStr">
        <is>
          <t>3|
3|
3</t>
        </is>
      </c>
      <c r="V233" s="2" t="inlineStr">
        <is>
          <t xml:space="preserve">|
|
</t>
        </is>
      </c>
      <c r="W233" t="inlineStr">
        <is>
          <t>απομάκρυνση του πετρώματος ή του εδάφους που υπερκαλύπτει ορυκτό κοίτασμα (υπερφόρτιση) σε εργασίες επιφανειακής εξόρυξης</t>
        </is>
      </c>
      <c r="X233" s="2" t="inlineStr">
        <is>
          <t>overburden removal|
stripping of overburden|
overburden-stripping|
overburden stripping|
stripping|
surface stripping</t>
        </is>
      </c>
      <c r="Y233" s="2" t="inlineStr">
        <is>
          <t>3|
3|
1|
1|
3|
3</t>
        </is>
      </c>
      <c r="Z233" s="2" t="inlineStr">
        <is>
          <t xml:space="preserve">|
|
|
|
|
</t>
        </is>
      </c>
      <c r="AA233" t="inlineStr">
        <is>
          <t>removal of the rock or soil overlying a mineral deposit
(overburden) in surface mining operations</t>
        </is>
      </c>
      <c r="AB233" s="2" t="inlineStr">
        <is>
          <t>descubierto|
desmonte</t>
        </is>
      </c>
      <c r="AC233" s="2" t="inlineStr">
        <is>
          <t>2|
2</t>
        </is>
      </c>
      <c r="AD233" s="2" t="inlineStr">
        <is>
          <t xml:space="preserve">|
</t>
        </is>
      </c>
      <c r="AE233" t="inlineStr">
        <is>
          <t/>
        </is>
      </c>
      <c r="AF233" s="2" t="inlineStr">
        <is>
          <t>paljandamine</t>
        </is>
      </c>
      <c r="AG233" s="2" t="inlineStr">
        <is>
          <t>3</t>
        </is>
      </c>
      <c r="AH233" s="2" t="inlineStr">
        <is>
          <t/>
        </is>
      </c>
      <c r="AI233" t="inlineStr">
        <is>
          <t>aluspõhja või pinnasekihti avama, seda nähtavale tooma</t>
        </is>
      </c>
      <c r="AJ233" s="2" t="inlineStr">
        <is>
          <t>irtomaan poisto|
pintamaan poistaminen</t>
        </is>
      </c>
      <c r="AK233" s="2" t="inlineStr">
        <is>
          <t>3|
3</t>
        </is>
      </c>
      <c r="AL233" s="2" t="inlineStr">
        <is>
          <t xml:space="preserve">|
</t>
        </is>
      </c>
      <c r="AM233" t="inlineStr">
        <is>
          <t/>
        </is>
      </c>
      <c r="AN233" s="2" t="inlineStr">
        <is>
          <t>découverture</t>
        </is>
      </c>
      <c r="AO233" s="2" t="inlineStr">
        <is>
          <t>3</t>
        </is>
      </c>
      <c r="AP233" s="2" t="inlineStr">
        <is>
          <t/>
        </is>
      </c>
      <c r="AQ233" t="inlineStr">
        <is>
          <t>décapage du stérile qui recouvre un gisement de faible profondeur, pour en faire l'exploitation à ciel ouvert.</t>
        </is>
      </c>
      <c r="AR233" t="inlineStr">
        <is>
          <t/>
        </is>
      </c>
      <c r="AS233" t="inlineStr">
        <is>
          <t/>
        </is>
      </c>
      <c r="AT233" t="inlineStr">
        <is>
          <t/>
        </is>
      </c>
      <c r="AU233" t="inlineStr">
        <is>
          <t/>
        </is>
      </c>
      <c r="AV233" s="2" t="inlineStr">
        <is>
          <t>uklanjanje otkrivke</t>
        </is>
      </c>
      <c r="AW233" s="2" t="inlineStr">
        <is>
          <t>3</t>
        </is>
      </c>
      <c r="AX233" s="2" t="inlineStr">
        <is>
          <t/>
        </is>
      </c>
      <c r="AY233" t="inlineStr">
        <is>
          <t>uklanjanje otpada / otpadnog materijala (tzv. otkrivke) u rudarskim aktivnostima koje se odnose na površinske kopove, da bi se moglo doći do naslaga mineralnih ruda</t>
        </is>
      </c>
      <c r="AZ233" s="2" t="inlineStr">
        <is>
          <t>meddőeltakarítás</t>
        </is>
      </c>
      <c r="BA233" s="2" t="inlineStr">
        <is>
          <t>3</t>
        </is>
      </c>
      <c r="BB233" s="2" t="inlineStr">
        <is>
          <t/>
        </is>
      </c>
      <c r="BC233" t="inlineStr">
        <is>
          <t>az ásványtelepet fedő közet- és talajréteg eltávolítása külszíni fejtésnél</t>
        </is>
      </c>
      <c r="BD233" s="2" t="inlineStr">
        <is>
          <t>sbancamento|
rimozione dei materiali di sterro</t>
        </is>
      </c>
      <c r="BE233" s="2" t="inlineStr">
        <is>
          <t>3|
3</t>
        </is>
      </c>
      <c r="BF233" s="2" t="inlineStr">
        <is>
          <t xml:space="preserve">|
</t>
        </is>
      </c>
      <c r="BG233" t="inlineStr">
        <is>
          <t>asportazione di una
massa di terreno o di roccia nella fase di produzione di una miniera a cielo
aperto</t>
        </is>
      </c>
      <c r="BH233" s="2" t="inlineStr">
        <is>
          <t>nuodangos darbai</t>
        </is>
      </c>
      <c r="BI233" s="2" t="inlineStr">
        <is>
          <t>3</t>
        </is>
      </c>
      <c r="BJ233" s="2" t="inlineStr">
        <is>
          <t/>
        </is>
      </c>
      <c r="BK233" t="inlineStr">
        <is>
          <t/>
        </is>
      </c>
      <c r="BL233" s="2" t="inlineStr">
        <is>
          <t>segkārtas noņemšana</t>
        </is>
      </c>
      <c r="BM233" s="2" t="inlineStr">
        <is>
          <t>3</t>
        </is>
      </c>
      <c r="BN233" s="2" t="inlineStr">
        <is>
          <t/>
        </is>
      </c>
      <c r="BO233" t="inlineStr">
        <is>
          <t/>
        </is>
      </c>
      <c r="BP233" s="2" t="inlineStr">
        <is>
          <t>tneħħija tal-art ta' kopertura|
tneżżigħ tal-art ta' kopertura|
tneżżigħ</t>
        </is>
      </c>
      <c r="BQ233" s="2" t="inlineStr">
        <is>
          <t>3|
3|
3</t>
        </is>
      </c>
      <c r="BR233" s="2" t="inlineStr">
        <is>
          <t xml:space="preserve">|
|
</t>
        </is>
      </c>
      <c r="BS233" t="inlineStr">
        <is>
          <t>f'operazzjonijiet ta' estrazzjonijiet fil-wiċċ tal-art, it-tneħħija tal-ġebel u tal-ħamrija li jkunu jinsabu fuq depożitu minerarju (&lt;a href="https://iate.europa.eu/entry/result/1389833/mt" target="_blank"&gt;materjal tal-art ta' kopertura&lt;/a&gt;)</t>
        </is>
      </c>
      <c r="BT233" s="2" t="inlineStr">
        <is>
          <t>afgravingswerk|
afgraving|
afgraafwerkzaamheden|
afgraven|
verwijderen van deklagen</t>
        </is>
      </c>
      <c r="BU233" s="2" t="inlineStr">
        <is>
          <t>3|
3|
3|
3|
3</t>
        </is>
      </c>
      <c r="BV233" s="2" t="inlineStr">
        <is>
          <t xml:space="preserve">|
|
|
|
</t>
        </is>
      </c>
      <c r="BW233" t="inlineStr">
        <is>
          <t/>
        </is>
      </c>
      <c r="BX233" s="2" t="inlineStr">
        <is>
          <t>usuwanie nadkładu</t>
        </is>
      </c>
      <c r="BY233" s="2" t="inlineStr">
        <is>
          <t>3</t>
        </is>
      </c>
      <c r="BZ233" s="2" t="inlineStr">
        <is>
          <t/>
        </is>
      </c>
      <c r="CA233" t="inlineStr">
        <is>
          <t>usuwanie odpadów górniczych (tzw. „nadkładu”) celem uzyskania dostępu do złóż rud mineralnych</t>
        </is>
      </c>
      <c r="CB233" s="2" t="inlineStr">
        <is>
          <t>remoção de obstáculos|
decapagem</t>
        </is>
      </c>
      <c r="CC233" s="2" t="inlineStr">
        <is>
          <t>3|
3</t>
        </is>
      </c>
      <c r="CD233" s="2" t="inlineStr">
        <is>
          <t xml:space="preserve">|
</t>
        </is>
      </c>
      <c r="CE233" t="inlineStr">
        <is>
          <t>Remoção, nas operações de exploração mineira à superfície, das rochas ou de solos sobrejaccente a um depósito mineral.</t>
        </is>
      </c>
      <c r="CF233" s="2" t="inlineStr">
        <is>
          <t>descopertă</t>
        </is>
      </c>
      <c r="CG233" s="2" t="inlineStr">
        <is>
          <t>3</t>
        </is>
      </c>
      <c r="CH233" s="2" t="inlineStr">
        <is>
          <t/>
        </is>
      </c>
      <c r="CI233" t="inlineStr">
        <is>
          <t>Lucrare pregătitoare în cariere prin care se îndepărtează stratul de pământ aflat deasupra zăcământului.</t>
        </is>
      </c>
      <c r="CJ233" s="2" t="inlineStr">
        <is>
          <t>odkrývanie nadložia|
odstraňovanie skrývky</t>
        </is>
      </c>
      <c r="CK233" s="2" t="inlineStr">
        <is>
          <t>3|
3</t>
        </is>
      </c>
      <c r="CL233" s="2" t="inlineStr">
        <is>
          <t xml:space="preserve">|
</t>
        </is>
      </c>
      <c r="CM233" t="inlineStr">
        <is>
          <t>odstraňovanie horniny alebo pôdy nad ložiskom nerastných surovín (&lt;a href="https://iate.europa.eu/entry/result/1389833/sk" target="_blank"&gt;nadložia&lt;/a&gt;) pri povrchovej ťažbe</t>
        </is>
      </c>
      <c r="CN233" s="2" t="inlineStr">
        <is>
          <t>odstranjevanje krovnine|
odstranjevanje</t>
        </is>
      </c>
      <c r="CO233" s="2" t="inlineStr">
        <is>
          <t>3|
3</t>
        </is>
      </c>
      <c r="CP233" s="2" t="inlineStr">
        <is>
          <t xml:space="preserve">|
</t>
        </is>
      </c>
      <c r="CQ233" t="inlineStr">
        <is>
          <t/>
        </is>
      </c>
      <c r="CR233" s="2" t="inlineStr">
        <is>
          <t>avrymning</t>
        </is>
      </c>
      <c r="CS233" s="2" t="inlineStr">
        <is>
          <t>3</t>
        </is>
      </c>
      <c r="CT233" s="2" t="inlineStr">
        <is>
          <t/>
        </is>
      </c>
      <c r="CU233" t="inlineStr">
        <is>
          <t>i samband med dagbrott det att jordlagren lastas bort och läggs på upplag</t>
        </is>
      </c>
    </row>
    <row r="234">
      <c r="A234" s="1" t="str">
        <f>HYPERLINK("https://iate.europa.eu/entry/result/1750516/all", "1750516")</f>
        <v>1750516</v>
      </c>
      <c r="B234" t="inlineStr">
        <is>
          <t>INDUSTRY</t>
        </is>
      </c>
      <c r="C234" t="inlineStr">
        <is>
          <t>INDUSTRY|building and public works|building industry|building</t>
        </is>
      </c>
      <c r="D234" t="inlineStr">
        <is>
          <t/>
        </is>
      </c>
      <c r="E234" t="inlineStr">
        <is>
          <t/>
        </is>
      </c>
      <c r="F234" t="inlineStr">
        <is>
          <t/>
        </is>
      </c>
      <c r="G234" t="inlineStr">
        <is>
          <t/>
        </is>
      </c>
      <c r="H234" t="inlineStr">
        <is>
          <t/>
        </is>
      </c>
      <c r="I234" t="inlineStr">
        <is>
          <t/>
        </is>
      </c>
      <c r="J234" t="inlineStr">
        <is>
          <t/>
        </is>
      </c>
      <c r="K234" t="inlineStr">
        <is>
          <t/>
        </is>
      </c>
      <c r="L234" s="2" t="inlineStr">
        <is>
          <t>klimaskærm</t>
        </is>
      </c>
      <c r="M234" s="2" t="inlineStr">
        <is>
          <t>3</t>
        </is>
      </c>
      <c r="N234" s="2" t="inlineStr">
        <is>
          <t/>
        </is>
      </c>
      <c r="O234" t="inlineStr">
        <is>
          <t>Termisk isolering: konceptet klimaskærm dækker over tage, vægge, gulv, loft og fundament i bygninger.</t>
        </is>
      </c>
      <c r="P234" t="inlineStr">
        <is>
          <t/>
        </is>
      </c>
      <c r="Q234" t="inlineStr">
        <is>
          <t/>
        </is>
      </c>
      <c r="R234" t="inlineStr">
        <is>
          <t/>
        </is>
      </c>
      <c r="S234" t="inlineStr">
        <is>
          <t/>
        </is>
      </c>
      <c r="T234" s="2" t="inlineStr">
        <is>
          <t>κέλυφος κτιρίου</t>
        </is>
      </c>
      <c r="U234" s="2" t="inlineStr">
        <is>
          <t>2</t>
        </is>
      </c>
      <c r="V234" s="2" t="inlineStr">
        <is>
          <t/>
        </is>
      </c>
      <c r="W234" t="inlineStr">
        <is>
          <t>"τα ενσωματωμένα στοιχεία ενός κτιρίου που διαχωρίζουν το εσωτερικό του από το εξωτερικό περιβάλλον"</t>
        </is>
      </c>
      <c r="X234" s="2" t="inlineStr">
        <is>
          <t>building envelope|
building fabric</t>
        </is>
      </c>
      <c r="Y234" s="2" t="inlineStr">
        <is>
          <t>3|
1</t>
        </is>
      </c>
      <c r="Z234" s="2" t="inlineStr">
        <is>
          <t xml:space="preserve">|
</t>
        </is>
      </c>
      <c r="AA234" t="inlineStr">
        <is>
          <t>integrated elements of a building which separate its interior from the outdoor environment</t>
        </is>
      </c>
      <c r="AB234" s="2" t="inlineStr">
        <is>
          <t>envolvente del edificio</t>
        </is>
      </c>
      <c r="AC234" s="2" t="inlineStr">
        <is>
          <t>3</t>
        </is>
      </c>
      <c r="AD234" s="2" t="inlineStr">
        <is>
          <t/>
        </is>
      </c>
      <c r="AE234" t="inlineStr">
        <is>
          <t>Elementos integrados de un edificio que separan su interior del entorno exterior.</t>
        </is>
      </c>
      <c r="AF234" s="2" t="inlineStr">
        <is>
          <t>hoone välispiire</t>
        </is>
      </c>
      <c r="AG234" s="2" t="inlineStr">
        <is>
          <t>3</t>
        </is>
      </c>
      <c r="AH234" s="2" t="inlineStr">
        <is>
          <t/>
        </is>
      </c>
      <c r="AI234" t="inlineStr">
        <is>
          <t>hoone sisemust väliskeskkonnast eraldavad hoone integreeritud elemendid</t>
        </is>
      </c>
      <c r="AJ234" t="inlineStr">
        <is>
          <t/>
        </is>
      </c>
      <c r="AK234" t="inlineStr">
        <is>
          <t/>
        </is>
      </c>
      <c r="AL234" t="inlineStr">
        <is>
          <t/>
        </is>
      </c>
      <c r="AM234" t="inlineStr">
        <is>
          <t/>
        </is>
      </c>
      <c r="AN234" s="2" t="inlineStr">
        <is>
          <t>enveloppe du bâtiment</t>
        </is>
      </c>
      <c r="AO234" s="2" t="inlineStr">
        <is>
          <t>3</t>
        </is>
      </c>
      <c r="AP234" s="2" t="inlineStr">
        <is>
          <t/>
        </is>
      </c>
      <c r="AQ234" t="inlineStr">
        <is>
          <t>les éléments intégrés d’un bâtiment qui séparent son intérieur de son environnement extérieur</t>
        </is>
      </c>
      <c r="AR234" t="inlineStr">
        <is>
          <t/>
        </is>
      </c>
      <c r="AS234" t="inlineStr">
        <is>
          <t/>
        </is>
      </c>
      <c r="AT234" t="inlineStr">
        <is>
          <t/>
        </is>
      </c>
      <c r="AU234" t="inlineStr">
        <is>
          <t/>
        </is>
      </c>
      <c r="AV234" s="2" t="inlineStr">
        <is>
          <t>ovojnica zgrade</t>
        </is>
      </c>
      <c r="AW234" s="2" t="inlineStr">
        <is>
          <t>3</t>
        </is>
      </c>
      <c r="AX234" s="2" t="inlineStr">
        <is>
          <t/>
        </is>
      </c>
      <c r="AY234" t="inlineStr">
        <is>
          <t>"skup ugrađenih elemenata zgrade koji odvajaju unutrašnjost zgrade od vanjskog prostora "</t>
        </is>
      </c>
      <c r="AZ234" t="inlineStr">
        <is>
          <t/>
        </is>
      </c>
      <c r="BA234" t="inlineStr">
        <is>
          <t/>
        </is>
      </c>
      <c r="BB234" t="inlineStr">
        <is>
          <t/>
        </is>
      </c>
      <c r="BC234" t="inlineStr">
        <is>
          <t/>
        </is>
      </c>
      <c r="BD234" s="2" t="inlineStr">
        <is>
          <t>involucro edilizio</t>
        </is>
      </c>
      <c r="BE234" s="2" t="inlineStr">
        <is>
          <t>3</t>
        </is>
      </c>
      <c r="BF234" s="2" t="inlineStr">
        <is>
          <t/>
        </is>
      </c>
      <c r="BG234" t="inlineStr">
        <is>
          <t>elemento architettonico, che delimita perimetralmente l’organismo costruttivo e strutturale, formato dalle superfici confinanti con l’ambiente esterno</t>
        </is>
      </c>
      <c r="BH234" s="2" t="inlineStr">
        <is>
          <t>pastato išorinės atitvaros|
pastato apvalkalas</t>
        </is>
      </c>
      <c r="BI234" s="2" t="inlineStr">
        <is>
          <t>3|
3</t>
        </is>
      </c>
      <c r="BJ234" s="2" t="inlineStr">
        <is>
          <t xml:space="preserve">|
</t>
        </is>
      </c>
      <c r="BK234" t="inlineStr">
        <is>
          <t>integruoti pastato elementai, atskiriantys jo vidų nuo išorinės aplinkos</t>
        </is>
      </c>
      <c r="BL234" s="2" t="inlineStr">
        <is>
          <t>ēkas norobežojošā konstrukcija</t>
        </is>
      </c>
      <c r="BM234" s="2" t="inlineStr">
        <is>
          <t>3</t>
        </is>
      </c>
      <c r="BN234" s="2" t="inlineStr">
        <is>
          <t/>
        </is>
      </c>
      <c r="BO234" t="inlineStr">
        <is>
          <t>būvelementi, kuri atdala ēkas iekšpusi no ārējās vides</t>
        </is>
      </c>
      <c r="BP234" s="2" t="inlineStr">
        <is>
          <t>involukru tal-bini</t>
        </is>
      </c>
      <c r="BQ234" s="2" t="inlineStr">
        <is>
          <t>3</t>
        </is>
      </c>
      <c r="BR234" s="2" t="inlineStr">
        <is>
          <t/>
        </is>
      </c>
      <c r="BS234" t="inlineStr">
        <is>
          <t>l-elementi integrati tal-bini li jifirdu l-partijiet interni tiegħu mill-ambjent estern, inkluż l-elementi kollha tal-kisja ta' barra li jżommu l-ambjent ta' ġewwa xott, imsaħħan jew imkessaħ, u li jiffaċilitaw il-kontroll klimatiku tiegħu</t>
        </is>
      </c>
      <c r="BT234" s="2" t="inlineStr">
        <is>
          <t>bouwschil|
gebouwschil</t>
        </is>
      </c>
      <c r="BU234" s="2" t="inlineStr">
        <is>
          <t>3|
3</t>
        </is>
      </c>
      <c r="BV234" s="2" t="inlineStr">
        <is>
          <t xml:space="preserve">|
</t>
        </is>
      </c>
      <c r="BW234" t="inlineStr">
        <is>
          <t>"geïntegreerde onderdelen die de binnenruimte van een gebouw scheiden van de buitenwereld"</t>
        </is>
      </c>
      <c r="BX234" s="2" t="inlineStr">
        <is>
          <t>przegrody zewnętrzne</t>
        </is>
      </c>
      <c r="BY234" s="2" t="inlineStr">
        <is>
          <t>3</t>
        </is>
      </c>
      <c r="BZ234" s="2" t="inlineStr">
        <is>
          <t/>
        </is>
      </c>
      <c r="CA234" t="inlineStr">
        <is>
          <t>zintegrowane elementy budynku, które oddzielają jego wnętrze od środowiska zewnętrznego</t>
        </is>
      </c>
      <c r="CB234" t="inlineStr">
        <is>
          <t/>
        </is>
      </c>
      <c r="CC234" t="inlineStr">
        <is>
          <t/>
        </is>
      </c>
      <c r="CD234" t="inlineStr">
        <is>
          <t/>
        </is>
      </c>
      <c r="CE234" t="inlineStr">
        <is>
          <t/>
        </is>
      </c>
      <c r="CF234" s="2" t="inlineStr">
        <is>
          <t>anvelopă a clădirii</t>
        </is>
      </c>
      <c r="CG234" s="2" t="inlineStr">
        <is>
          <t>3</t>
        </is>
      </c>
      <c r="CH234" s="2" t="inlineStr">
        <is>
          <t/>
        </is>
      </c>
      <c r="CI234" t="inlineStr">
        <is>
          <t>totalitatea suprafețelor elementelor de construcție perimetrale, care delimiteză volumul interior (încălzit) al unei clădiri, de mediul exterior sau de spații neîcălzite din exteriorul clădirii</t>
        </is>
      </c>
      <c r="CJ234" t="inlineStr">
        <is>
          <t/>
        </is>
      </c>
      <c r="CK234" t="inlineStr">
        <is>
          <t/>
        </is>
      </c>
      <c r="CL234" t="inlineStr">
        <is>
          <t/>
        </is>
      </c>
      <c r="CM234" t="inlineStr">
        <is>
          <t/>
        </is>
      </c>
      <c r="CN234" s="2" t="inlineStr">
        <is>
          <t>ovoj stavbe</t>
        </is>
      </c>
      <c r="CO234" s="2" t="inlineStr">
        <is>
          <t>3</t>
        </is>
      </c>
      <c r="CP234" s="2" t="inlineStr">
        <is>
          <t/>
        </is>
      </c>
      <c r="CQ234" t="inlineStr">
        <is>
          <t>vgrajeni elementi stavbe, ki ločujejo njeno notranjost od zunanjega okolja</t>
        </is>
      </c>
      <c r="CR234" s="2" t="inlineStr">
        <is>
          <t>klimatskal</t>
        </is>
      </c>
      <c r="CS234" s="2" t="inlineStr">
        <is>
          <t>3</t>
        </is>
      </c>
      <c r="CT234" s="2" t="inlineStr">
        <is>
          <t/>
        </is>
      </c>
      <c r="CU234" t="inlineStr">
        <is>
          <t>de delar av en byggnad som skiljer dess interiör från utomhusmiljön, inklusive fönster, väggar, grund, bottenplatta, innertak, yttertak och isolering</t>
        </is>
      </c>
    </row>
    <row r="235">
      <c r="A235" s="1" t="str">
        <f>HYPERLINK("https://iate.europa.eu/entry/result/1682138/all", "1682138")</f>
        <v>1682138</v>
      </c>
      <c r="B235" t="inlineStr">
        <is>
          <t>FINANCE</t>
        </is>
      </c>
      <c r="C235" t="inlineStr">
        <is>
          <t>FINANCE|financial institutions and credit;FINANCE|insurance</t>
        </is>
      </c>
      <c r="D235" s="2" t="inlineStr">
        <is>
          <t>звено за проверка на съответствието|
звено по спазването на изискванията|
отдел с функция по проверка на съответствието</t>
        </is>
      </c>
      <c r="E235" s="2" t="inlineStr">
        <is>
          <t>3|
3|
3</t>
        </is>
      </c>
      <c r="F235" s="2" t="inlineStr">
        <is>
          <t xml:space="preserve">|
|
</t>
        </is>
      </c>
      <c r="G235" t="inlineStr">
        <is>
          <t/>
        </is>
      </c>
      <c r="H235" s="2" t="inlineStr">
        <is>
          <t>útvar compliance|
funkce zajišťování shody s předpisy</t>
        </is>
      </c>
      <c r="I235" s="2" t="inlineStr">
        <is>
          <t>3|
3</t>
        </is>
      </c>
      <c r="J235" s="2" t="inlineStr">
        <is>
          <t xml:space="preserve">|
</t>
        </is>
      </c>
      <c r="K235" t="inlineStr">
        <is>
          <t/>
        </is>
      </c>
      <c r="L235" s="2" t="inlineStr">
        <is>
          <t>complianceafdeling|
compliancefunktion</t>
        </is>
      </c>
      <c r="M235" s="2" t="inlineStr">
        <is>
          <t>3|
3</t>
        </is>
      </c>
      <c r="N235" s="2" t="inlineStr">
        <is>
          <t xml:space="preserve">|
</t>
        </is>
      </c>
      <c r="O235" t="inlineStr">
        <is>
          <t>afdeling i virksomhed med ansvar for overholdelse af gældende love, regler, standarder og etiske normer</t>
        </is>
      </c>
      <c r="P235" s="2" t="inlineStr">
        <is>
          <t>Compliance-Abteilung|
Compliance-Funktion</t>
        </is>
      </c>
      <c r="Q235" s="2" t="inlineStr">
        <is>
          <t>3|
3</t>
        </is>
      </c>
      <c r="R235" s="2" t="inlineStr">
        <is>
          <t xml:space="preserve">|
</t>
        </is>
      </c>
      <c r="S235" t="inlineStr">
        <is>
          <t>Abteilung einer Bank, deren Aufgabe es ist, die Einhaltung der gesetzlichen und anderer aufsichtsrechtlich relevanter Regeln für das jeweilige Institut sicherzustellen und damit etwaigen Verstößen vorzubeugen</t>
        </is>
      </c>
      <c r="T235" s="2" t="inlineStr">
        <is>
          <t>τμήμα συμμόρφωσης|
καθήκον συμμόρφωσης</t>
        </is>
      </c>
      <c r="U235" s="2" t="inlineStr">
        <is>
          <t>3|
3</t>
        </is>
      </c>
      <c r="V235" s="2" t="inlineStr">
        <is>
          <t xml:space="preserve">|
</t>
        </is>
      </c>
      <c r="W235" t="inlineStr">
        <is>
          <t/>
        </is>
      </c>
      <c r="X235" s="2" t="inlineStr">
        <is>
          <t>compliance function|
compliance department</t>
        </is>
      </c>
      <c r="Y235" s="2" t="inlineStr">
        <is>
          <t>3|
3</t>
        </is>
      </c>
      <c r="Z235" s="2" t="inlineStr">
        <is>
          <t xml:space="preserve">|
</t>
        </is>
      </c>
      <c r="AA235" t="inlineStr">
        <is>
          <t>department or staff within a bank or other financial services company that monitors compliance with legal and regulatory
requirements and internal policies, provides advice on compliance to the
management body and other relevant staff, and establishes policies and
processes to manage compliance risks and to ensure compliance</t>
        </is>
      </c>
      <c r="AB235" s="2" t="inlineStr">
        <is>
          <t>función de cumplimiento|
departamento de verificación del cumplimiento</t>
        </is>
      </c>
      <c r="AC235" s="2" t="inlineStr">
        <is>
          <t>3|
3</t>
        </is>
      </c>
      <c r="AD235" s="2" t="inlineStr">
        <is>
          <t xml:space="preserve">|
</t>
        </is>
      </c>
      <c r="AE235" t="inlineStr">
        <is>
          <t>Servicio independiente dentro de un banco u otra empresa de servicios financieros, dotado de suficientes recursos, autoridad, importancia, independencia y acceso al consejo de administración, que se encarga de realizar el seguimiento rutinario del cumplimiento (por parte del banco o empresa y de su personal) de las disposiciones legales y administrativas, las normas de gobierno corporativo, los códigos y las políticas a las que esté sujeto el banco o empresa.</t>
        </is>
      </c>
      <c r="AF235" s="2" t="inlineStr">
        <is>
          <t>vastavuskontrolli funktsiooni täitja|
vastavuskontrolli osakond|
vastavuskontrollifunktsioon|
vastavuskontrolli funktsioon</t>
        </is>
      </c>
      <c r="AG235" s="2" t="inlineStr">
        <is>
          <t>3|
3|
3|
3</t>
        </is>
      </c>
      <c r="AH235" s="2" t="inlineStr">
        <is>
          <t xml:space="preserve">|
|
|
</t>
        </is>
      </c>
      <c r="AI235" t="inlineStr">
        <is>
          <t>panga või finantsteenuseid osutava ettevõtte osakond või töötajad, kes jälgivad õiguslike ja regulatiivsete nõuete ning sise-eeskirjade täitmist, annavad nõuetele vastavuse kohta nõu juhtorganile ning teistele asjaomastele töötajatele ning kehtestavad põhimõtted ja protsessid nõuete mittejärgimisest tulenevate riskide juhtimiseks ja nõuetele vastavuse tagamiseks</t>
        </is>
      </c>
      <c r="AJ235" s="2" t="inlineStr">
        <is>
          <t>säännösten noudattamista valvova toiminto</t>
        </is>
      </c>
      <c r="AK235" s="2" t="inlineStr">
        <is>
          <t>2</t>
        </is>
      </c>
      <c r="AL235" s="2" t="inlineStr">
        <is>
          <t/>
        </is>
      </c>
      <c r="AM235" t="inlineStr">
        <is>
          <t/>
        </is>
      </c>
      <c r="AN235" s="2" t="inlineStr">
        <is>
          <t>dispositif de vérification de la conformité|
service chargé de la vérification de la conformité|
fonction de vérification de la conformité</t>
        </is>
      </c>
      <c r="AO235" s="2" t="inlineStr">
        <is>
          <t>3|
3|
3</t>
        </is>
      </c>
      <c r="AP235" s="2" t="inlineStr">
        <is>
          <t xml:space="preserve">|
preferred|
</t>
        </is>
      </c>
      <c r="AQ235" t="inlineStr">
        <is>
          <t>dispositif permettant de s’assurer de la conformité des activités à la réglementation, à la loi, aux normes ou aux usages professionnels</t>
        </is>
      </c>
      <c r="AR235" s="2" t="inlineStr">
        <is>
          <t>feidhm chomhlíonta|
rannóg um chomhlíonadh</t>
        </is>
      </c>
      <c r="AS235" s="2" t="inlineStr">
        <is>
          <t>3|
3</t>
        </is>
      </c>
      <c r="AT235" s="2" t="inlineStr">
        <is>
          <t xml:space="preserve">|
</t>
        </is>
      </c>
      <c r="AU235" t="inlineStr">
        <is>
          <t/>
        </is>
      </c>
      <c r="AV235" s="2" t="inlineStr">
        <is>
          <t>odjel za praćenje usklađenosti|
funkcija praćenja usklađenosti</t>
        </is>
      </c>
      <c r="AW235" s="2" t="inlineStr">
        <is>
          <t>3|
3</t>
        </is>
      </c>
      <c r="AX235" s="2" t="inlineStr">
        <is>
          <t xml:space="preserve">|
</t>
        </is>
      </c>
      <c r="AY235" t="inlineStr">
        <is>
          <t/>
        </is>
      </c>
      <c r="AZ235" s="2" t="inlineStr">
        <is>
          <t>megfelelési funkció|
compliance funkció</t>
        </is>
      </c>
      <c r="BA235" s="2" t="inlineStr">
        <is>
          <t>4|
4</t>
        </is>
      </c>
      <c r="BB235" s="2" t="inlineStr">
        <is>
          <t xml:space="preserve">|
</t>
        </is>
      </c>
      <c r="BC235" t="inlineStr">
        <is>
          <t>Az internal governance-nek két fő funkciót kell biztosítania: egyrészt a szervezet/menedzsment-funkciót, amely a tiszta felelősségi viszonyok, az átlátható szervezetkialakításáért felel úgy, hogy minden materiális kockázatot lefedjen, másrészt a belső kontrollok/felügyeleti funkciót, amely alapvetően a kockázatok kontrollját, compliance-t, belső ellenőrzést és folyamatba épített ellenőrzést takar.</t>
        </is>
      </c>
      <c r="BD235" s="2" t="inlineStr">
        <is>
          <t>funzione di controllo della conformità</t>
        </is>
      </c>
      <c r="BE235" s="2" t="inlineStr">
        <is>
          <t>3</t>
        </is>
      </c>
      <c r="BF235" s="2" t="inlineStr">
        <is>
          <t/>
        </is>
      </c>
      <c r="BG235" t="inlineStr">
        <is>
          <t>funzione all’interno di un’impresa di investimento, di una banca o di altri istituti finanziari responsabile 
dell’individuazione, della valutazione, della consulenza, del controllo e 
della presentazione delle relazioni sul rischio di conformità 
dell’impresa di investimento</t>
        </is>
      </c>
      <c r="BH235" s="2" t="inlineStr">
        <is>
          <t>atitikties užtikrinimo funkcijos departamentas|
atitikties užtikrinimo funkcija</t>
        </is>
      </c>
      <c r="BI235" s="2" t="inlineStr">
        <is>
          <t>3|
3</t>
        </is>
      </c>
      <c r="BJ235" s="2" t="inlineStr">
        <is>
          <t xml:space="preserve">|
</t>
        </is>
      </c>
      <c r="BK235" t="inlineStr">
        <is>
          <t>banko ar kitos finansines paslaugas teikiančios įstaigos padalinys arba personalas, stebintis atitiktį teisiniams ir reguliavimo reikalavimams bei vidaus politikai, konsultuojantis valdymo organą ir kitus atitinkamus darbuotojus ir nustatantis politiką bei procesus, skirtus atitikties rizikoms valdyti ir atitikčiai užtikrinti</t>
        </is>
      </c>
      <c r="BL235" s="2" t="inlineStr">
        <is>
          <t>atbilstības uzraudzības funkcija|
atbilstības uzraudzītājs</t>
        </is>
      </c>
      <c r="BM235" s="2" t="inlineStr">
        <is>
          <t>2|
3</t>
        </is>
      </c>
      <c r="BN235" s="2" t="inlineStr">
        <is>
          <t xml:space="preserve">|
</t>
        </is>
      </c>
      <c r="BO235" t="inlineStr">
        <is>
          <t>bankas vai cita finanšu pakalpojumu uzņēmuma nodaļa vai darbinieki, kas pārrauga darbības atbilstību likumiskām un regulatīvām prasībām un iekšējiem noteikumiem, dod padomus par pārvaldības struktūras vai citu attiecīgu struktūrvienību darbības atbilstību un formulē norādījumus un procesus attiecībā uz darbības atbilstības riska identificēšanu, novērtēšanu un pārvaldīšanu</t>
        </is>
      </c>
      <c r="BP235" s="2" t="inlineStr">
        <is>
          <t>funzjoni ta' verifika tal-konformità|
dipartiment tal-konformità</t>
        </is>
      </c>
      <c r="BQ235" s="2" t="inlineStr">
        <is>
          <t>3|
3</t>
        </is>
      </c>
      <c r="BR235" s="2" t="inlineStr">
        <is>
          <t xml:space="preserve">|
</t>
        </is>
      </c>
      <c r="BS235" t="inlineStr">
        <is>
          <t>dipartiment jew persunal f’bank jew kumpanija oħra ta’ servizzi finanzjarji li jimmonitorja l-konformità mar-rekwiżiti legali u regolatorji u mal-politiki interni, jipprovdi pariri dwar il-konformità lill-korp maniġerjali u persunal rilevanti ieħor, u jistabbilixxi politiki u proċessi għall-ġestjoni tar-riskji ta’ konformità u għall-iżgurar tal-konformità</t>
        </is>
      </c>
      <c r="BT235" s="2" t="inlineStr">
        <is>
          <t>complianceafdeling|
compliancefunctie</t>
        </is>
      </c>
      <c r="BU235" s="2" t="inlineStr">
        <is>
          <t>3|
3</t>
        </is>
      </c>
      <c r="BV235" s="2" t="inlineStr">
        <is>
          <t xml:space="preserve">|
</t>
        </is>
      </c>
      <c r="BW235" t="inlineStr">
        <is>
          <t>"afdeling binnen een bedrijf, beurs of andere organisatie die controleert of de organisatie wel werkt volgens de zelf opgestelde regels en die van eventuele toezichthouders"</t>
        </is>
      </c>
      <c r="BX235" s="2" t="inlineStr">
        <is>
          <t>funkcja zgodności z przepisami|
komórka nadzoru zgodności z prawem|
komórka ds. nadzoru zgodności z prawem</t>
        </is>
      </c>
      <c r="BY235" s="2" t="inlineStr">
        <is>
          <t>3|
3|
3</t>
        </is>
      </c>
      <c r="BZ235" s="2" t="inlineStr">
        <is>
          <t xml:space="preserve">|
preferred|
</t>
        </is>
      </c>
      <c r="CA235" t="inlineStr">
        <is>
          <t>osoba lub dział w danym banku lub instytucji finansowej, które badają przestrzeganie prawa i regulacji i odpowiadają za nie</t>
        </is>
      </c>
      <c r="CB235" s="2" t="inlineStr">
        <is>
          <t>função de verificação de conformidade|
função de verificação do cumprimento</t>
        </is>
      </c>
      <c r="CC235" s="2" t="inlineStr">
        <is>
          <t>3|
3</t>
        </is>
      </c>
      <c r="CD235" s="2" t="inlineStr">
        <is>
          <t xml:space="preserve">|
</t>
        </is>
      </c>
      <c r="CE235" t="inlineStr">
        <is>
          <t>Mecanismo de controlo interno instituído num ou mais departamentos de um banco ou agência de notação de crédito com vista a evitar, detetar e tratar qualquer desvio ou inconformidade com as normas legais e regulamentares.</t>
        </is>
      </c>
      <c r="CF235" s="2" t="inlineStr">
        <is>
          <t>funcție de conformitate</t>
        </is>
      </c>
      <c r="CG235" s="2" t="inlineStr">
        <is>
          <t>3</t>
        </is>
      </c>
      <c r="CH235" s="2" t="inlineStr">
        <is>
          <t/>
        </is>
      </c>
      <c r="CI235" t="inlineStr">
        <is>
          <t>dispozitiv din cadrul unei bănci prin care o structură a acesteia asigură respectarea politicii de conformitate, monitorizează impactul cadrului juridic în materie de conformitate și raportează și oferă consultanță organului de conducere cu privire la aceste aspecte</t>
        </is>
      </c>
      <c r="CJ235" s="2" t="inlineStr">
        <is>
          <t>útvar vnútornej kontroly a vnútorného auditu|
útvar vykonávajúci funkciu dodržiavania súladu s predpismi|
funkcia dodržiavania súladu</t>
        </is>
      </c>
      <c r="CK235" s="2" t="inlineStr">
        <is>
          <t>3|
2|
3</t>
        </is>
      </c>
      <c r="CL235" s="2" t="inlineStr">
        <is>
          <t xml:space="preserve">|
|
</t>
        </is>
      </c>
      <c r="CM235" t="inlineStr">
        <is>
          <t>organizačná jednotka alebo osoba v rámci finančnej inštitúcie, ktorá monitoruje dodržiavanie právnych a regulačných požiadaviek a interných politík, poskytuje riadiacemu orgánu a inému relevantnému personálu poradenstvo o dodržiavaní súladu a stanovuje politiky a postupy riadenia rizík v oblasti dodržiavania súladu a na jeho zabezpečenie</t>
        </is>
      </c>
      <c r="CN235" s="2" t="inlineStr">
        <is>
          <t>funkcija zagotavljanja skladnosti s predpisi|
funkcija za zagotavljanje skladnosti|
služba za varovanje zakonitosti poslovanja</t>
        </is>
      </c>
      <c r="CO235" s="2" t="inlineStr">
        <is>
          <t>2|
3|
3</t>
        </is>
      </c>
      <c r="CP235" s="2" t="inlineStr">
        <is>
          <t xml:space="preserve">|
proposed|
</t>
        </is>
      </c>
      <c r="CQ235" t="inlineStr">
        <is>
          <t/>
        </is>
      </c>
      <c r="CR235" s="2" t="inlineStr">
        <is>
          <t>funktion för regelefterlevnad</t>
        </is>
      </c>
      <c r="CS235" s="2" t="inlineStr">
        <is>
          <t>3</t>
        </is>
      </c>
      <c r="CT235" s="2" t="inlineStr">
        <is>
          <t/>
        </is>
      </c>
      <c r="CU235" t="inlineStr">
        <is>
          <t/>
        </is>
      </c>
    </row>
    <row r="236">
      <c r="A236" s="1" t="str">
        <f>HYPERLINK("https://iate.europa.eu/entry/result/3621593/all", "3621593")</f>
        <v>3621593</v>
      </c>
      <c r="B236" t="inlineStr">
        <is>
          <t>EDUCATION AND COMMUNICATIONS</t>
        </is>
      </c>
      <c r="C236" t="inlineStr">
        <is>
          <t>EDUCATION AND COMMUNICATIONS|information technology and data processing</t>
        </is>
      </c>
      <c r="D236" s="2" t="inlineStr">
        <is>
          <t>обратно прокси|
обратен прокси сървър</t>
        </is>
      </c>
      <c r="E236" s="2" t="inlineStr">
        <is>
          <t>3|
3</t>
        </is>
      </c>
      <c r="F236" s="2" t="inlineStr">
        <is>
          <t xml:space="preserve">|
</t>
        </is>
      </c>
      <c r="G236" t="inlineStr">
        <is>
          <t>прокси сървър, осигуряващ връзка към интернет, като служи и за точка на контрол и защита при достъп на сървър от частна мрежа и обикновено предоставя и други услуги, напр. баланс на натоварването (load-balancing), оторизиране (authentication), декодиране (decryption) или кеширане (caching)</t>
        </is>
      </c>
      <c r="H236" s="2" t="inlineStr">
        <is>
          <t>reverzní proxy|
reverzní proxy server</t>
        </is>
      </c>
      <c r="I236" s="2" t="inlineStr">
        <is>
          <t>3|
3</t>
        </is>
      </c>
      <c r="J236" s="2" t="inlineStr">
        <is>
          <t xml:space="preserve">|
</t>
        </is>
      </c>
      <c r="K236" t="inlineStr">
        <is>
          <t>proxy server, který je umístěn
za firewallem sítě a je nastaven tak, aby odpovídal na požadavky klientů HTTP na
internetu na prostředky umístěné na jednotlivých interních serverech sítě, přičemž
pro klienta zachovává jediné vnější rozhraní; používá se zejména pro zvýšení zabezpečení
a vyvažování zátěže interních serverů</t>
        </is>
      </c>
      <c r="L236" s="2" t="inlineStr">
        <is>
          <t>omvendt proxy|
omvendt proxyserver</t>
        </is>
      </c>
      <c r="M236" s="2" t="inlineStr">
        <is>
          <t>3|
2</t>
        </is>
      </c>
      <c r="N236" s="2" t="inlineStr">
        <is>
          <t xml:space="preserve">|
</t>
        </is>
      </c>
      <c r="O236" t="inlineStr">
        <is>
          <t>server, som en webhost kan placere mellem sine servere og internettet til håndtering af klientforespørgsler, og som videresender klientforespørgslerne til de faktiske servere, hvis svar returneres til klientcomputeren. Den anvendes typisk for at øge sikkerheden for webhosten, fremskynde levering af indhold eller aflaste serverne</t>
        </is>
      </c>
      <c r="P236" s="2" t="inlineStr">
        <is>
          <t>Reverse-Proxy|
Reverse-Proxy-Server</t>
        </is>
      </c>
      <c r="Q236" s="2" t="inlineStr">
        <is>
          <t>3|
3</t>
        </is>
      </c>
      <c r="R236" s="2" t="inlineStr">
        <is>
          <t xml:space="preserve">|
</t>
        </is>
      </c>
      <c r="S236" t="inlineStr">
        <is>
          <t>Kommunikationsschnittstelle
im Netzwerk, die Anfragen entgegennimmt und stellvertretend an einen
Zielrechner weiterleitet und mit der Sicherheit, Lastausgleich und Wartung
verbessert werden sollen</t>
        </is>
      </c>
      <c r="T236" s="2" t="inlineStr">
        <is>
          <t>διακομιστής αντίστροφης μεσολάβησης</t>
        </is>
      </c>
      <c r="U236" s="2" t="inlineStr">
        <is>
          <t>3</t>
        </is>
      </c>
      <c r="V236" s="2" t="inlineStr">
        <is>
          <t/>
        </is>
      </c>
      <c r="W236" t="inlineStr">
        <is>
          <t/>
        </is>
      </c>
      <c r="X236" s="2" t="inlineStr">
        <is>
          <t>reverse proxy|
reverse proxy server</t>
        </is>
      </c>
      <c r="Y236" s="2" t="inlineStr">
        <is>
          <t>3|
3</t>
        </is>
      </c>
      <c r="Z236" s="2" t="inlineStr">
        <is>
          <t xml:space="preserve">|
</t>
        </is>
      </c>
      <c r="AA236" t="inlineStr">
        <is>
          <t>server that sits in front of web servers and forwards client (e.g. web browser) requests to those web servers; it is typically implemented to help increase security, performance, and reliability</t>
        </is>
      </c>
      <c r="AB236" s="2" t="inlineStr">
        <is>
          <t>servidor &lt;i&gt;proxy&lt;/i&gt; inverso|
&lt;i&gt;proxy &lt;/i&gt;inverso</t>
        </is>
      </c>
      <c r="AC236" s="2" t="inlineStr">
        <is>
          <t>3|
3</t>
        </is>
      </c>
      <c r="AD236" s="2" t="inlineStr">
        <is>
          <t xml:space="preserve">|
</t>
        </is>
      </c>
      <c r="AE236" t="inlineStr">
        <is>
          <t>&lt;a href="https://iate.europa.eu/entry/result/897320/es" target="_blank"&gt;Servidor &lt;i&gt;proxy&lt;/i&gt;&lt;/a&gt; que recupera recursos en nombre de un cliente desde uno o varios servidores distintos y los devuelve después al cliente como si se originaran en ese servidor, aplicando las normas de detección de &lt;a href="https://iate.europa.eu/entry/result/922349/es" target="_blank"&gt;programas informáticos malintencionados&lt;/a&gt; al contenido que se carga (en lugar del que se descarga) de un sitio web.</t>
        </is>
      </c>
      <c r="AF236" s="2" t="inlineStr">
        <is>
          <t>pöördproksi</t>
        </is>
      </c>
      <c r="AG236" s="2" t="inlineStr">
        <is>
          <t>3</t>
        </is>
      </c>
      <c r="AH236" s="2" t="inlineStr">
        <is>
          <t/>
        </is>
      </c>
      <c r="AI236" t="inlineStr">
        <is>
          <t>&lt;i&gt;&lt;a href="https://iate.europa.eu/entry/result/897320/et" target="_blank"&gt;vaheserver&lt;/a&gt;&lt;/i&gt;, mis vahendab välisklientide päringuid siseserveri(te)le ning mis paistab klientidele kui harilik server</t>
        </is>
      </c>
      <c r="AJ236" s="2" t="inlineStr">
        <is>
          <t>käänteinen välityspalvelin</t>
        </is>
      </c>
      <c r="AK236" s="2" t="inlineStr">
        <is>
          <t>3</t>
        </is>
      </c>
      <c r="AL236" s="2" t="inlineStr">
        <is>
          <t/>
        </is>
      </c>
      <c r="AM236" t="inlineStr">
        <is>
          <t/>
        </is>
      </c>
      <c r="AN236" s="2" t="inlineStr">
        <is>
          <t>serveur mandataire inverse|
proxy inverse</t>
        </is>
      </c>
      <c r="AO236" s="2" t="inlineStr">
        <is>
          <t>3|
3</t>
        </is>
      </c>
      <c r="AP236" s="2" t="inlineStr">
        <is>
          <t xml:space="preserve">|
</t>
        </is>
      </c>
      <c r="AQ236" t="inlineStr">
        <is>
          <t>intermédiaire de communication sur le réseau qui reçoit les requêtes des appareils clients pour les transmettre aux serveurs web, après vérification de la conformité aux règles de sécurité de configuration</t>
        </is>
      </c>
      <c r="AR236" s="2" t="inlineStr">
        <is>
          <t>ais-seachfhreastalaí</t>
        </is>
      </c>
      <c r="AS236" s="2" t="inlineStr">
        <is>
          <t>3</t>
        </is>
      </c>
      <c r="AT236" s="2" t="inlineStr">
        <is>
          <t/>
        </is>
      </c>
      <c r="AU236" t="inlineStr">
        <is>
          <t/>
        </is>
      </c>
      <c r="AV236" s="2" t="inlineStr">
        <is>
          <t>reverzni proxy poslužitelj</t>
        </is>
      </c>
      <c r="AW236" s="2" t="inlineStr">
        <is>
          <t>3</t>
        </is>
      </c>
      <c r="AX236" s="2" t="inlineStr">
        <is>
          <t/>
        </is>
      </c>
      <c r="AY236" t="inlineStr">
        <is>
          <t/>
        </is>
      </c>
      <c r="AZ236" s="2" t="inlineStr">
        <is>
          <t>fordított proxyszerver|
fordított proxy</t>
        </is>
      </c>
      <c r="BA236" s="2" t="inlineStr">
        <is>
          <t>3|
3</t>
        </is>
      </c>
      <c r="BB236" s="2" t="inlineStr">
        <is>
          <t xml:space="preserve">|
</t>
        </is>
      </c>
      <c r="BC236" t="inlineStr">
        <is>
          <t>olyan szerver, amely a
webszerverek előtt található és az említett szerverekre továbbítja az ügyfelek
kéréseit (pl. webböngésző); jellemzően a biztonság, a teljesítmény és a
megbízhatóság növelésére szolgál</t>
        </is>
      </c>
      <c r="BD236" s="2" t="inlineStr">
        <is>
          <t>proxy inverso|
proxy server inverso</t>
        </is>
      </c>
      <c r="BE236" s="2" t="inlineStr">
        <is>
          <t>3|
3</t>
        </is>
      </c>
      <c r="BF236" s="2" t="inlineStr">
        <is>
          <t xml:space="preserve">|
</t>
        </is>
      </c>
      <c r="BG236" t="inlineStr">
        <is>
          <t>server che si trova nel mezzo del collegamento tra il client e il server Web e nel momento in cui il client effettua una richiesta web, questa invece di andare direttamente al server, passa al proxy inverso, che la inoltra poi al server web</t>
        </is>
      </c>
      <c r="BH236" s="2" t="inlineStr">
        <is>
          <t>atvirkštinis tarpinis serveris</t>
        </is>
      </c>
      <c r="BI236" s="2" t="inlineStr">
        <is>
          <t>3</t>
        </is>
      </c>
      <c r="BJ236" s="2" t="inlineStr">
        <is>
          <t/>
        </is>
      </c>
      <c r="BK236" t="inlineStr">
        <is>
          <t>serveris, kuris, priešingai &lt;a href="https://iate.europa.eu/entry/result/897320/lt-all" target="_blank"&gt;tarpiniam serveriui&lt;/a&gt;, nepraleidžia identifikuojančios informacijos priešinga kryptimi – nuo kliento programos paslepia tikrąjį prašomų duomenų šaltinį</t>
        </is>
      </c>
      <c r="BL236" s="2" t="inlineStr">
        <is>
          <t>apgrieztais starpniekserveris</t>
        </is>
      </c>
      <c r="BM236" s="2" t="inlineStr">
        <is>
          <t>3</t>
        </is>
      </c>
      <c r="BN236" s="2" t="inlineStr">
        <is>
          <t/>
        </is>
      </c>
      <c r="BO236" t="inlineStr">
        <is>
          <t>serveris, kas pieņem pieprasījumus pirms tīmekļa serveriem un pārsūta klienta (piemēram, tīmekļa pārlūkprogrammas) pieprasījumus uz šiem tīmekļa serveriem; tas parasti tiek ieviests, lai uzlabotu drošību, veiktspēju un uzticamību</t>
        </is>
      </c>
      <c r="BP236" s="2" t="inlineStr">
        <is>
          <t>proxy invers</t>
        </is>
      </c>
      <c r="BQ236" s="2" t="inlineStr">
        <is>
          <t>3</t>
        </is>
      </c>
      <c r="BR236" s="2" t="inlineStr">
        <is>
          <t/>
        </is>
      </c>
      <c r="BS236" t="inlineStr">
        <is>
          <t>tip ta' &lt;a href="https://iate.europa.eu/entry/result/8279203F3E95AE7CE053C3E4A79E4140/mt?forceEcas=true" target="_blank"&gt;proxy server&lt;/a&gt; li jsib riżorsi f'isem ta' klijent minn server wieħed jew aktar, u mbagħad jibgħathom lill-klijent daqslikieku oriġinaw minnu stess</t>
        </is>
      </c>
      <c r="BT236" s="2" t="inlineStr">
        <is>
          <t>reverse proxy</t>
        </is>
      </c>
      <c r="BU236" s="2" t="inlineStr">
        <is>
          <t>3</t>
        </is>
      </c>
      <c r="BV236" s="2" t="inlineStr">
        <is>
          <t/>
        </is>
      </c>
      <c r="BW236" t="inlineStr">
        <is>
          <t>server die als ‘tussenpersoon’ optreedt en aanvragen aanneemt uit het publieke netwerk en doorstuurt 
naar de doelcomputer</t>
        </is>
      </c>
      <c r="BX236" s="2" t="inlineStr">
        <is>
          <t>odwrotny serwer proxy|
odwrotne proxy</t>
        </is>
      </c>
      <c r="BY236" s="2" t="inlineStr">
        <is>
          <t>3|
3</t>
        </is>
      </c>
      <c r="BZ236" s="2" t="inlineStr">
        <is>
          <t xml:space="preserve">|
</t>
        </is>
      </c>
      <c r="CA236" t="inlineStr">
        <is>
          <t>serwer umieszczony przez hosta między jego serwerami a internetem w celu obsługi żądań klientów; przesyła on wszystkie żądania do rzeczywistych serwerów, a następnie przesyła dane z powrotem do klientów, co ma zapewnić dodatkowe bezpieczeństwo hostowi internetowemu, przyspieszyć dostarczanie treści lub odciążyć serwery WWW</t>
        </is>
      </c>
      <c r="CB236" s="2" t="inlineStr">
        <is>
          <t>&lt;i&gt;proxy &lt;/i&gt;inverso|
&lt;i&gt;proxy &lt;/i&gt;reverso|
servidor &lt;i&gt;proxy &lt;/i&gt;reverso</t>
        </is>
      </c>
      <c r="CC236" s="2" t="inlineStr">
        <is>
          <t>3|
3|
3</t>
        </is>
      </c>
      <c r="CD236" s="2" t="inlineStr">
        <is>
          <t xml:space="preserve">|
|
</t>
        </is>
      </c>
      <c r="CE236" t="inlineStr">
        <is>
          <t>&lt;a href="https://iate.europa.eu/entry/result/897320/pt" target="_blank"&gt;Servidor &lt;i&gt;proxy&lt;/i&gt;&lt;/a&gt; que está entre um grupo de servidores e os clientes que desejam usá-los, recebendo as requisições destes clientes (por exemplo, um navegador Web), e que é implementado para ajudar a aumentar a segurança, melhorar o desempenho e reforçar a confiabilidade.</t>
        </is>
      </c>
      <c r="CF236" s="2" t="inlineStr">
        <is>
          <t>proxy de tip „reverse”|
proxy invers</t>
        </is>
      </c>
      <c r="CG236" s="2" t="inlineStr">
        <is>
          <t>3|
3</t>
        </is>
      </c>
      <c r="CH236" s="2" t="inlineStr">
        <is>
          <t xml:space="preserve">|
</t>
        </is>
      </c>
      <c r="CI236" t="inlineStr">
        <is>
          <t>&lt;a href="https://iate.europa.eu/entry/slideshow/1636632814606/897320/en-ro" target="_blank"&gt;server proxy&lt;/a&gt; instalat în vecinătatea unuia sau mai multor servere obișnuite și care controlează accesul la acestea, transmițând cererile clienților către severele respective și efectuând sarcini precum managementul încărcării, autentificarea, decriptarea și gestionarea memoriei cache</t>
        </is>
      </c>
      <c r="CJ236" s="2" t="inlineStr">
        <is>
          <t>reverzný proxy server</t>
        </is>
      </c>
      <c r="CK236" s="2" t="inlineStr">
        <is>
          <t>3</t>
        </is>
      </c>
      <c r="CL236" s="2" t="inlineStr">
        <is>
          <t/>
        </is>
      </c>
      <c r="CM236" t="inlineStr">
        <is>
          <t>&lt;a href="https://iate.europa.eu/entry/result/897320/sk" target="_blank"&gt;proxy server&lt;/a&gt;, ktorý je umiestnený pred servermi a funguje reverzne, teda namiesto bežného
dopytu od klientov zachytáva automaticky všetky požiadavky na servery za ním a pošle tieto požiadavky ďalej na jeden zo serverov alebo vráti obsah, ktorý má uložený
vo vyrovnávacej pamäti</t>
        </is>
      </c>
      <c r="CN236" s="2" t="inlineStr">
        <is>
          <t>obratni posredniški strežnik</t>
        </is>
      </c>
      <c r="CO236" s="2" t="inlineStr">
        <is>
          <t>3</t>
        </is>
      </c>
      <c r="CP236" s="2" t="inlineStr">
        <is>
          <t/>
        </is>
      </c>
      <c r="CQ236" t="inlineStr">
        <is>
          <t/>
        </is>
      </c>
      <c r="CR236" s="2" t="inlineStr">
        <is>
          <t>omvänd proxyserver|
omvänd proxy</t>
        </is>
      </c>
      <c r="CS236" s="2" t="inlineStr">
        <is>
          <t>3|
3</t>
        </is>
      </c>
      <c r="CT236" s="2" t="inlineStr">
        <is>
          <t xml:space="preserve">|
</t>
        </is>
      </c>
      <c r="CU236" t="inlineStr">
        <is>
          <t>server som placeras framför en resurs, t.ex. en webbserver, och som vanligtvis används för att öka säkerheten, prestandan och tillförlitligheten, dölja bakomliggande nätverk och begränsa åtkomst</t>
        </is>
      </c>
    </row>
    <row r="237">
      <c r="A237" s="1" t="str">
        <f>HYPERLINK("https://iate.europa.eu/entry/result/3589296/all", "3589296")</f>
        <v>3589296</v>
      </c>
      <c r="B237" t="inlineStr">
        <is>
          <t>PRODUCTION, TECHNOLOGY AND RESEARCH;FINANCE</t>
        </is>
      </c>
      <c r="C237" t="inlineStr">
        <is>
          <t>PRODUCTION, TECHNOLOGY AND RESEARCH|research and intellectual property|research|innovation;FINANCE</t>
        </is>
      </c>
      <c r="D237" s="2" t="inlineStr">
        <is>
          <t>Европейски форум на иновационните центрове|
EFIF</t>
        </is>
      </c>
      <c r="E237" s="2" t="inlineStr">
        <is>
          <t>3|
3</t>
        </is>
      </c>
      <c r="F237" s="2" t="inlineStr">
        <is>
          <t xml:space="preserve">|
</t>
        </is>
      </c>
      <c r="G237" t="inlineStr">
        <is>
          <t/>
        </is>
      </c>
      <c r="H237" s="2" t="inlineStr">
        <is>
          <t>EFIF|
Evropské fórum zprostředkovatelů inovací</t>
        </is>
      </c>
      <c r="I237" s="2" t="inlineStr">
        <is>
          <t>3|
3</t>
        </is>
      </c>
      <c r="J237" s="2" t="inlineStr">
        <is>
          <t xml:space="preserve">|
</t>
        </is>
      </c>
      <c r="K237" t="inlineStr">
        <is>
          <t/>
        </is>
      </c>
      <c r="L237" s="2" t="inlineStr">
        <is>
          <t>European Forum of Innovation Facilitators|
Det Europæiske Forum for Innovationsfacilitatorer|
EFIF</t>
        </is>
      </c>
      <c r="M237" s="2" t="inlineStr">
        <is>
          <t>3|
3|
3</t>
        </is>
      </c>
      <c r="N237" s="2" t="inlineStr">
        <is>
          <t xml:space="preserve">|
|
</t>
        </is>
      </c>
      <c r="O237" t="inlineStr">
        <is>
          <t/>
        </is>
      </c>
      <c r="P237" s="2" t="inlineStr">
        <is>
          <t>EFIF|
Europäisches Forum der Innovationsförderer</t>
        </is>
      </c>
      <c r="Q237" s="2" t="inlineStr">
        <is>
          <t>3|
3</t>
        </is>
      </c>
      <c r="R237" s="2" t="inlineStr">
        <is>
          <t xml:space="preserve">|
</t>
        </is>
      </c>
      <c r="S237" t="inlineStr">
        <is>
          <t/>
        </is>
      </c>
      <c r="T237" s="2" t="inlineStr">
        <is>
          <t>EFIF|
ευρωπαϊκό φόρουμ φορέων διευκόλυνσης καινοτομίας</t>
        </is>
      </c>
      <c r="U237" s="2" t="inlineStr">
        <is>
          <t>3|
3</t>
        </is>
      </c>
      <c r="V237" s="2" t="inlineStr">
        <is>
          <t xml:space="preserve">|
</t>
        </is>
      </c>
      <c r="W237" t="inlineStr">
        <is>
          <t>πλατφόρμα για τις εποπτικές αρχές (π.χ. τις &lt;a href="https://iate.europa.eu/entry/result/3506227/en-el" target="_blank"&gt;Ευρωπαϊκές Εποπτικές Αρχές&lt;/a&gt;) χάρη στην οποία μπορούν να συναντώνται τακτικά για ανταλλαγή πείρας από τη συνεργασία με τις επιχειρήσεις μέσω φορέων διευκόλυνσης της καινοτομίας (&lt;a href="https://iate.europa.eu/entry/result/3572315/en-el" target="_blank"&gt;ρυθμιστικά δοκιμαστήρια&lt;/a&gt; και &lt;a href="https://iate.europa.eu/entry/result/3582365/en-el" target="_blank"&gt;κόμβοι καινοτομίας&lt;/a&gt;), να ανταλλάσσουν τεχνολογική εμπειρογνωμοσύνη και να καταλήγουν σε κοινές απόψεις σχετικά με τη ρυθμιστική μεταχείριση των καινοτόμων προϊόντων, υπηρεσιών και επιχειρηματικών μοντέλων, προωθώντας συνολικά τον διμερή και πολυμερή συντονισμό</t>
        </is>
      </c>
      <c r="X237" s="2" t="inlineStr">
        <is>
          <t>European Forum for Innovation Facilitators|
European Forum of Innovation Facilitators|
EFIF</t>
        </is>
      </c>
      <c r="Y237" s="2" t="inlineStr">
        <is>
          <t>3|
1|
3</t>
        </is>
      </c>
      <c r="Z237" s="2" t="inlineStr">
        <is>
          <t xml:space="preserve">|
|
</t>
        </is>
      </c>
      <c r="AA237" t="inlineStr">
        <is>
          <t>platform for supervisors (i.e. &lt;a href="http://iate.europa.eu/entry/result/3506227/en" target="_blank"&gt;European supervisory authorities&lt;/a&gt;) to meet regularly to share experiences from engagement with firms through innovation facilitators (&lt;a href="http://iate.europa.eu/entry/result/3572315/en" target="_blank"&gt;regulatory sandboxes&lt;/a&gt; and &lt;a href="http://iate.europa.eu/entry/result/3582365/en" target="_blank"&gt;innovation hubs&lt;/a&gt;), to share technological expertise, and to reach common views on the regulatory treatment of innovative products, services and business models, overall boosting bilateral and multilateral coordination</t>
        </is>
      </c>
      <c r="AB237" s="2" t="inlineStr">
        <is>
          <t>Foro Europeo de Impulsores de la Innovación|
FEII</t>
        </is>
      </c>
      <c r="AC237" s="2" t="inlineStr">
        <is>
          <t>3|
3</t>
        </is>
      </c>
      <c r="AD237" s="2" t="inlineStr">
        <is>
          <t xml:space="preserve">|
</t>
        </is>
      </c>
      <c r="AE237" t="inlineStr">
        <is>
          <t>Foro creado a raíz del informe conjunto de las &lt;a href="https://iate.europa.eu/entry/slideshow/1611047474778/3506227/es" target="_blank"&gt;Autoridades Europeas de Supervisión&lt;/a&gt; de enero de 2019 sobre los entornos de pruebas controlados, y los centros de innovación, en el que se señalaba la necesidad de actuar para promover una mayor coordinación y cooperación entre los impulsores de la innovación a fin de apoyar la expansión de la tecnología financiera en todo el mercado único.</t>
        </is>
      </c>
      <c r="AF237" s="2" t="inlineStr">
        <is>
          <t>Euroopa innovatsioonisoodustajate foorum</t>
        </is>
      </c>
      <c r="AG237" s="2" t="inlineStr">
        <is>
          <t>3</t>
        </is>
      </c>
      <c r="AH237" s="2" t="inlineStr">
        <is>
          <t/>
        </is>
      </c>
      <c r="AI237" t="inlineStr">
        <is>
          <t/>
        </is>
      </c>
      <c r="AJ237" s="2" t="inlineStr">
        <is>
          <t>EFIF|
innovoinnin edistäjien eurooppalainen foorumi</t>
        </is>
      </c>
      <c r="AK237" s="2" t="inlineStr">
        <is>
          <t>3|
3</t>
        </is>
      </c>
      <c r="AL237" s="2" t="inlineStr">
        <is>
          <t xml:space="preserve">|
</t>
        </is>
      </c>
      <c r="AM237" t="inlineStr">
        <is>
          <t/>
        </is>
      </c>
      <c r="AN237" s="2" t="inlineStr">
        <is>
          <t>Forum européen des facilitateurs de l’innovation|
EFIF</t>
        </is>
      </c>
      <c r="AO237" s="2" t="inlineStr">
        <is>
          <t>3|
3</t>
        </is>
      </c>
      <c r="AP237" s="2" t="inlineStr">
        <is>
          <t xml:space="preserve">|
</t>
        </is>
      </c>
      <c r="AQ237" t="inlineStr">
        <is>
          <t>forum européen créé à la suite du rapport conjoint des &lt;a href="https://iate.europa.eu/entry/result/3506227/fr" target="_blank"&gt;AES (Autorités européennes de surveillance)&lt;/a&gt; de
janvier 2019 sur les espaces d'expérimentation réglementaire et les &lt;a href="https://iate.europa.eu/entry/result/3582365/fr" target="_blank"&gt;pôles d'innovation&lt;/a&gt;, qui a mis en évidence
la nécessité d’agir pour promouvoir une coordination et une coopération plus
poussées entre les facilitateurs de l’innovation afin de soutenir la montée en
puissance de la &lt;a href="https://iate.europa.eu/entry/result/3566568/fr" target="_blank"&gt;FinTech&lt;/a&gt; dans l’ensemble du &lt;a href="https://iate.europa.eu/entry/result/767068/fr" target="_blank"&gt;marché unique&lt;/a&gt;</t>
        </is>
      </c>
      <c r="AR237" s="2" t="inlineStr">
        <is>
          <t>an Fóram Eorpach um Éascaitheoirí Nuálaíochta|
EFIF</t>
        </is>
      </c>
      <c r="AS237" s="2" t="inlineStr">
        <is>
          <t>3|
3</t>
        </is>
      </c>
      <c r="AT237" s="2" t="inlineStr">
        <is>
          <t xml:space="preserve">|
</t>
        </is>
      </c>
      <c r="AU237" t="inlineStr">
        <is>
          <t/>
        </is>
      </c>
      <c r="AV237" s="2" t="inlineStr">
        <is>
          <t>Europski forum centara za poticanje inovacija|
EFIF</t>
        </is>
      </c>
      <c r="AW237" s="2" t="inlineStr">
        <is>
          <t>3|
3</t>
        </is>
      </c>
      <c r="AX237" s="2" t="inlineStr">
        <is>
          <t xml:space="preserve">|
</t>
        </is>
      </c>
      <c r="AY237" t="inlineStr">
        <is>
          <t/>
        </is>
      </c>
      <c r="AZ237" s="2" t="inlineStr">
        <is>
          <t>EFIF|
Innovációsegítők Európai Fóruma</t>
        </is>
      </c>
      <c r="BA237" s="2" t="inlineStr">
        <is>
          <t>3|
3</t>
        </is>
      </c>
      <c r="BB237" s="2" t="inlineStr">
        <is>
          <t xml:space="preserve">|
</t>
        </is>
      </c>
      <c r="BC237" t="inlineStr">
        <is>
          <t>a pénzügyi ágazat felügyeleti szervei számára létrehozott platform, amelynek célja, hogy előmozdítsa az innovációsegítők közötti koordinációt és 
együttműködést és az 
innovációs központok közötti tudásmegosztást, megkönnyítse a 
szabályozói tesztkörnyezetekben határokon átnyúlóan történő tesztelést, és támogassa a digitális pénzügyi 
szolgáltatások elterjedését</t>
        </is>
      </c>
      <c r="BD237" s="2" t="inlineStr">
        <is>
          <t>EFIF|
forum europeo dei facilitatori in materia di innovazione|
forum europeo dei facilitatori dell'innovazione</t>
        </is>
      </c>
      <c r="BE237" s="2" t="inlineStr">
        <is>
          <t>3|
3|
3</t>
        </is>
      </c>
      <c r="BF237" s="2" t="inlineStr">
        <is>
          <t xml:space="preserve">|
|
</t>
        </is>
      </c>
      <c r="BG237" t="inlineStr">
        <is>
          <t>forum istituito a seguito della relazione congiunta delle autorità europee di vigilanza sugli spazi di sperimentazione normativa e i poli di innovazione del gennaio 2019, che metteva in evidenza la necessità di agire per promuovere più coordinamento e cooperazione tra i facilitatori dell'innovazione per sostenere la crescita della FinTech nel mercato unico</t>
        </is>
      </c>
      <c r="BH237" s="2" t="inlineStr">
        <is>
          <t>EFIF|
Europos inovacijų tarpininkų forumas</t>
        </is>
      </c>
      <c r="BI237" s="2" t="inlineStr">
        <is>
          <t>2|
2</t>
        </is>
      </c>
      <c r="BJ237" s="2" t="inlineStr">
        <is>
          <t xml:space="preserve">|
</t>
        </is>
      </c>
      <c r="BK237" t="inlineStr">
        <is>
          <t/>
        </is>
      </c>
      <c r="BL237" s="2" t="inlineStr">
        <is>
          <t>&lt;i&gt;EFIF&lt;/i&gt;|
Eiropas Inovāciju veicinātāju forums</t>
        </is>
      </c>
      <c r="BM237" s="2" t="inlineStr">
        <is>
          <t>3|
3</t>
        </is>
      </c>
      <c r="BN237" s="2" t="inlineStr">
        <is>
          <t xml:space="preserve">|
</t>
        </is>
      </c>
      <c r="BO237" t="inlineStr">
        <is>
          <t/>
        </is>
      </c>
      <c r="BP237" s="2" t="inlineStr">
        <is>
          <t>Forum Ewropew għall-Faċilitaturi tal-Innovazzjoni|
EFIF</t>
        </is>
      </c>
      <c r="BQ237" s="2" t="inlineStr">
        <is>
          <t>3|
3</t>
        </is>
      </c>
      <c r="BR237" s="2" t="inlineStr">
        <is>
          <t xml:space="preserve">|
</t>
        </is>
      </c>
      <c r="BS237" t="inlineStr">
        <is>
          <t>pjattaformi għas-superviżuri (i.e. l-&lt;a href="http://iate.europa.eu/entry/result/3506227/en" target="_blank"&gt;awtoritajiet superviżorji Ewropej&lt;/a&gt;) biex jiltaqgħu regolarment biex jaqsmu l-esperjenzi tagħhom mill-interazzjonijiet ma' kumpaniji permezz ta' faċilitaturi tal-innovazzjoni (&lt;a href="http://iate.europa.eu/entry/result/3572315/en" target="_blank"&gt;ambjenti ta’ esperimentazzjoni regolatorja&lt;/a&gt; u &lt;a href="http://iate.europa.eu/entry/result/3582365/en" target="_blank"&gt;ċentri ta’ innovazzjoni&lt;/a&gt;) biex jaqsmu għarfien espert teknoloġiku, u biex jintlaħqu opinjonijiet komuni dwar it-trattament regolatorju ta' prodotti innovattivi, servizzi u mudelli kummerċjali, biex kumplessivament il-koordinazzjoni bilaterali u multilaterali tingħata spinta</t>
        </is>
      </c>
      <c r="BT237" s="2" t="inlineStr">
        <is>
          <t>Europees forum voor innovatiefacilitatoren|
EFIF</t>
        </is>
      </c>
      <c r="BU237" s="2" t="inlineStr">
        <is>
          <t>3|
3</t>
        </is>
      </c>
      <c r="BV237" s="2" t="inlineStr">
        <is>
          <t xml:space="preserve">|
</t>
        </is>
      </c>
      <c r="BW237" t="inlineStr">
        <is>
          <t/>
        </is>
      </c>
      <c r="BX237" s="2" t="inlineStr">
        <is>
          <t>europejskie forum koordynatorów innowacji|
EFIF</t>
        </is>
      </c>
      <c r="BY237" s="2" t="inlineStr">
        <is>
          <t>2|
3</t>
        </is>
      </c>
      <c r="BZ237" s="2" t="inlineStr">
        <is>
          <t xml:space="preserve">|
</t>
        </is>
      </c>
      <c r="CA237" t="inlineStr">
        <is>
          <t>platforma
dla organów nadzoru, na której mogą wymieniać się doświadczeniami ze współpracy
z przedsiębiorstwami za pośrednictwem koordynatorów innowacji (centrum
innowacji [ &lt;a href="/entry/result/3582365/all" id="ENTRY_TO_ENTRY_CONVERTER" target="_blank"&gt;IATE:3582365&lt;/a&gt; ] lub piaskownica regulacyjna [
&lt;a href="/entry/result/3572315/all" id="ENTRY_TO_ENTRY_CONVERTER" target="_blank"&gt;IATE:3572315&lt;/a&gt; ] )</t>
        </is>
      </c>
      <c r="CB237" s="2" t="inlineStr">
        <is>
          <t>Fórum Europeu para Facilitadores de Inovação</t>
        </is>
      </c>
      <c r="CC237" s="2" t="inlineStr">
        <is>
          <t>3</t>
        </is>
      </c>
      <c r="CD237" s="2" t="inlineStr">
        <is>
          <t/>
        </is>
      </c>
      <c r="CE237" t="inlineStr">
        <is>
          <t>Plataforma para as autoridades de supervisão (ou seja, autoridades europeias de supervisão) se reunirem regularmente para partilhar experiências de interações com empresas através de facilitadores da inovação (ambientes de testagem da regulamentação e polos de inovação), para partilhar conhecimentos tecnológicos e chegar a pontos de vista comuns sobre o tratamento regulamentar de produtos, serviços e modelos empresariais inovadores, a fim de impulsionar a coordenação global bilateral e multilateral.</t>
        </is>
      </c>
      <c r="CF237" s="2" t="inlineStr">
        <is>
          <t>Forumul European al Facilitatorilor de Inovație|
EFIF</t>
        </is>
      </c>
      <c r="CG237" s="2" t="inlineStr">
        <is>
          <t>3|
3</t>
        </is>
      </c>
      <c r="CH237" s="2" t="inlineStr">
        <is>
          <t xml:space="preserve">|
</t>
        </is>
      </c>
      <c r="CI237" t="inlineStr">
        <is>
          <t/>
        </is>
      </c>
      <c r="CJ237" s="2" t="inlineStr">
        <is>
          <t>Európske fórum sprostredkovateľov inovácií|
EFIF</t>
        </is>
      </c>
      <c r="CK237" s="2" t="inlineStr">
        <is>
          <t>3|
3</t>
        </is>
      </c>
      <c r="CL237" s="2" t="inlineStr">
        <is>
          <t xml:space="preserve">|
</t>
        </is>
      </c>
      <c r="CM237" t="inlineStr">
        <is>
          <t>platforma pre orgány dohľadu slúžiaca na výmenu skúseností zo spolupráce so sprostrekovateľmi inovácií (&lt;a href="https://iate.europa.eu/entry/result/3572315/sk" target="_blank"&gt;experimentálne regulačné prostredia&lt;/a&gt; a &lt;a href="https://iate.europa.eu/entry/result/3582365/sk" target="_blank"&gt;inovačné huby&lt;/a&gt;), zdieľanie znalostí v oblasti technológií a hľadanie spoločných stanovísk v oblasti regulačného zaobchádzania s inovačnými produktmi, službami a obchodnými modelmi</t>
        </is>
      </c>
      <c r="CN237" s="2" t="inlineStr">
        <is>
          <t>evropski forum spodbujevalcev inovacij|
EFIF</t>
        </is>
      </c>
      <c r="CO237" s="2" t="inlineStr">
        <is>
          <t>3|
3</t>
        </is>
      </c>
      <c r="CP237" s="2" t="inlineStr">
        <is>
          <t xml:space="preserve">|
</t>
        </is>
      </c>
      <c r="CQ237" t="inlineStr">
        <is>
          <t/>
        </is>
      </c>
      <c r="CR237" s="2" t="inlineStr">
        <is>
          <t>europeiskt forum för innovationsfrämjare</t>
        </is>
      </c>
      <c r="CS237" s="2" t="inlineStr">
        <is>
          <t>2</t>
        </is>
      </c>
      <c r="CT237" s="2" t="inlineStr">
        <is>
          <t/>
        </is>
      </c>
      <c r="CU237" t="inlineStr">
        <is>
          <t/>
        </is>
      </c>
    </row>
    <row r="238">
      <c r="A238" s="1" t="str">
        <f>HYPERLINK("https://iate.europa.eu/entry/result/3507449/all", "3507449")</f>
        <v>3507449</v>
      </c>
      <c r="B238" t="inlineStr">
        <is>
          <t>ENVIRONMENT;AGRICULTURE, FORESTRY AND FISHERIES</t>
        </is>
      </c>
      <c r="C238" t="inlineStr">
        <is>
          <t>ENVIRONMENT|environmental policy|environmental protection;AGRICULTURE, FORESTRY AND FISHERIES|agricultural policy|agricultural policy</t>
        </is>
      </c>
      <c r="D238" s="2" t="inlineStr">
        <is>
          <t>улавяне на въглероден диоксид в земеделието|
въглеродно земеделие</t>
        </is>
      </c>
      <c r="E238" s="2" t="inlineStr">
        <is>
          <t>3|
3</t>
        </is>
      </c>
      <c r="F238" s="2" t="inlineStr">
        <is>
          <t xml:space="preserve">|
</t>
        </is>
      </c>
      <c r="G238" t="inlineStr">
        <is>
          <t>селскостопански практики, при които се постига улавяне на въглероден диоксид от атмосферата и използването му в почвата</t>
        </is>
      </c>
      <c r="H238" s="2" t="inlineStr">
        <is>
          <t>uhlíkové zemědělství</t>
        </is>
      </c>
      <c r="I238" s="2" t="inlineStr">
        <is>
          <t>2</t>
        </is>
      </c>
      <c r="J238" s="2" t="inlineStr">
        <is>
          <t/>
        </is>
      </c>
      <c r="K238" t="inlineStr">
        <is>
          <t/>
        </is>
      </c>
      <c r="L238" s="2" t="inlineStr">
        <is>
          <t>kulstofbindende dyrkning|
kulstoflagrende dyrkning</t>
        </is>
      </c>
      <c r="M238" s="2" t="inlineStr">
        <is>
          <t>3|
3</t>
        </is>
      </c>
      <c r="N238" s="2" t="inlineStr">
        <is>
          <t xml:space="preserve">preferred|
</t>
        </is>
      </c>
      <c r="O238" t="inlineStr">
        <is>
          <t>dyrkning, der via forskellige metoder har til
formål at binde kulstof i jorden og i træernes vedmasse, så der udledes mindre
CO&lt;sub&gt;2&lt;/sub&gt;</t>
        </is>
      </c>
      <c r="P238" s="2" t="inlineStr">
        <is>
          <t>Carbon Farming|
klimaeffiziente Landwirtschaft</t>
        </is>
      </c>
      <c r="Q238" s="2" t="inlineStr">
        <is>
          <t>2|
3</t>
        </is>
      </c>
      <c r="R238" s="2" t="inlineStr">
        <is>
          <t xml:space="preserve">|
</t>
        </is>
      </c>
      <c r="S238" t="inlineStr">
        <is>
          <t>grünes
Geschäftsmodell, das Landbewirtschaftungsmethoden belohnt, die zu einer verstärkten
Kohlenstoffbindung in &lt;a href="https://iate.europa.eu/entry/result/2230267" target="_blank"&gt;Kohlenstoffspeichern &lt;/a&gt;(lebender Biomasse, toter organischer Substanz, Böden usw.) führen, indem die &lt;a href="https://iate.europa.eu/entry/result/2206053" target="_blank"&gt;CO&lt;sub&gt;2&lt;/sub&gt;-Abscheidung&lt;/a&gt; verbessert und/oder die Freisetzung von CO&lt;sub&gt;2&lt;/sub&gt;
in die Atmosphäre verringert wird</t>
        </is>
      </c>
      <c r="T238" s="2" t="inlineStr">
        <is>
          <t>ανθρακοδεσμευτική γεωργία</t>
        </is>
      </c>
      <c r="U238" s="2" t="inlineStr">
        <is>
          <t>3</t>
        </is>
      </c>
      <c r="V238" s="2" t="inlineStr">
        <is>
          <t/>
        </is>
      </c>
      <c r="W238" t="inlineStr">
        <is>
          <t>πράσινο επιχειρηματικό μοντέλο ή ευρύ σύνολο πρακτικών διαχείρισης της γης και της κτηνοτροφίας, το οποίο αποσκοπεί στην απομάκρυνση του CO&lt;sub&gt;2&lt;/sub&gt; από την ατμόσφαιρα και στην αποθήκευση άνθρακα σε φυσικές &lt;a href="https://iate.europa.eu/entry/result/2230267/en-el" target="_blank"&gt;δεξαμενές άνθρακα&lt;/a&gt; (ζωντανή βιομάζα, νεκρή οργανική ύλη και εδάφη, φυτά, κ.λπ.) μέσω &lt;a href="https://iate.europa.eu/entry/result/911523/fr-el" target="_blank"&gt;παγίδευσης άνθρακα&lt;/a&gt;, με στόχο την ελαχιστοποίηση των εκπομπών αερίων του θερμοκηπίου με ταυτόχρονη επίτευξη άλλων στόχων, όπως η βελτίωση της γονιμότητας του εδάφους και της βιοποικιλότητας</t>
        </is>
      </c>
      <c r="X238" s="2" t="inlineStr">
        <is>
          <t>carbon farming</t>
        </is>
      </c>
      <c r="Y238" s="2" t="inlineStr">
        <is>
          <t>3</t>
        </is>
      </c>
      <c r="Z238" s="2" t="inlineStr">
        <is>
          <t/>
        </is>
      </c>
      <c r="AA238" t="inlineStr">
        <is>
          <t>green business
model or broad set of land management and livestock practices&lt;sup&gt;1&lt;/sup&gt; which
aims to remove CO2 from the atmosphere&lt;sup&gt;2&lt;/sup&gt; and to store carbon in natural &lt;i&gt;&lt;a href="https://iate.europa.eu/entry/result/2230267/all" target="_blank"&gt;carbon pools&lt;/a&gt;&lt;/i&gt; (living biomass, dead organic matter and soils, plants,
etc.)&lt;sup&gt;3&lt;/sup&gt; through &lt;i&gt;&lt;a href="https://iate.europa.eu/entry/result/911523/all" target="_blank"&gt;carbon sequestration&lt;/a&gt;&lt;/i&gt;, with a view to minimising greenhouse gas emissions&lt;sup&gt;2&lt;/sup&gt;
while achieving other goals, such as improving soil fertility and
biodiversity&lt;sup&gt;4&lt;/sup&gt;</t>
        </is>
      </c>
      <c r="AB238" s="2" t="inlineStr">
        <is>
          <t>agricultura de captura de carbono|
agricultura del carbono</t>
        </is>
      </c>
      <c r="AC238" s="2" t="inlineStr">
        <is>
          <t>3|
3</t>
        </is>
      </c>
      <c r="AD238" s="2" t="inlineStr">
        <is>
          <t xml:space="preserve">|
</t>
        </is>
      </c>
      <c r="AE238" t="inlineStr">
        <is>
          <t>Modelo económico
ecológico basado en la adopción de un conjunto de prácticas agropecuarias,
silvícolas y de gestión del suelo que tienen por objeto reducir las emisiones
de gases de efecto invernadero y aumentar la absorción de CO&lt;sub&gt;2&lt;/sub&gt; atmosférico para almacenarlo en depósitos naturales de carbono (biomasa y suelos)
a fin de mitigar el cambio climático, además de aumentar la fertilidad de los
suelos y favorecer la biodiversidad y la conservación del patrimonio natural.</t>
        </is>
      </c>
      <c r="AF238" s="2" t="inlineStr">
        <is>
          <t>süsinikku siduv põllumajandus|
süsinikku siduv majandamine</t>
        </is>
      </c>
      <c r="AG238" s="2" t="inlineStr">
        <is>
          <t>3|
3</t>
        </is>
      </c>
      <c r="AH238" s="2" t="inlineStr">
        <is>
          <t xml:space="preserve">|
</t>
        </is>
      </c>
      <c r="AI238" t="inlineStr">
        <is>
          <t>keskkonnahoidlik ärimudel ja lai hulk maa majandamise ja kariloomadega seotud praktikaid, mille eesmärk on eemaldada CO&lt;sub&gt;2&lt;/sub&gt; atmosfäärist ja säilitada seda sidumise teel looduslikes süsiniku reservuaarides (biomass, surnud orgaaniline aine ja muld, taimed jne), et minimeerida kasvuhoonegaaside heidet, saavutades samas sellised muud eesmärgid nagu mullaviljakuse ja elurikkuse suurendamine</t>
        </is>
      </c>
      <c r="AJ238" s="2" t="inlineStr">
        <is>
          <t>hiiltä sitova viljely|
hiiliviljely</t>
        </is>
      </c>
      <c r="AK238" s="2" t="inlineStr">
        <is>
          <t>3|
3</t>
        </is>
      </c>
      <c r="AL238" s="2" t="inlineStr">
        <is>
          <t xml:space="preserve">|
</t>
        </is>
      </c>
      <c r="AM238" t="inlineStr">
        <is>
          <t>viljelytoimenpiteet, 
jotka vähentävät maatalouden kasvihuonepäästöjä ja/tai lisäävät hiilen varastoitumista maaperään</t>
        </is>
      </c>
      <c r="AN238" s="2" t="inlineStr">
        <is>
          <t>agriculture bas carbone|
agriculture carbonée</t>
        </is>
      </c>
      <c r="AO238" s="2" t="inlineStr">
        <is>
          <t>2|
3</t>
        </is>
      </c>
      <c r="AP238" s="2" t="inlineStr">
        <is>
          <t>|
preferred</t>
        </is>
      </c>
      <c r="AQ238" t="inlineStr">
        <is>
          <t>modèle d’entreprise écologique et forme d'agriculture visant à éliminer le carbone de l'atmosphère et à le séquestrer dans des &lt;a href="https://iate.europa.eu/entry/result/2230267/all" target="_blank"&gt;réservoirs de carbone&lt;/a&gt; (sols, racines des cultures, bois, feuillage, biomasse vivante, etc.), dans le but de réduire les gaz à effet de serre et d'atténuer le changement climatique, tout en réalisant d'autres objectifs, tels que la restauration de la fertilité des sols et la restauration de la biodiversité</t>
        </is>
      </c>
      <c r="AR238" s="2" t="inlineStr">
        <is>
          <t>feirmeoireacht carbóin</t>
        </is>
      </c>
      <c r="AS238" s="2" t="inlineStr">
        <is>
          <t>3</t>
        </is>
      </c>
      <c r="AT238" s="2" t="inlineStr">
        <is>
          <t/>
        </is>
      </c>
      <c r="AU238" t="inlineStr">
        <is>
          <t/>
        </is>
      </c>
      <c r="AV238" t="inlineStr">
        <is>
          <t/>
        </is>
      </c>
      <c r="AW238" t="inlineStr">
        <is>
          <t/>
        </is>
      </c>
      <c r="AX238" t="inlineStr">
        <is>
          <t/>
        </is>
      </c>
      <c r="AY238" t="inlineStr">
        <is>
          <t/>
        </is>
      </c>
      <c r="AZ238" s="2" t="inlineStr">
        <is>
          <t>karbongazdálkodás</t>
        </is>
      </c>
      <c r="BA238" s="2" t="inlineStr">
        <is>
          <t>3</t>
        </is>
      </c>
      <c r="BB238" s="2" t="inlineStr">
        <is>
          <t/>
        </is>
      </c>
      <c r="BC238" t="inlineStr">
        <is>
          <t>zöld üzleti modell, illetve olyan jó mezőgazdasági gyakorlatok összessége, amelyek szerves anyagokban gazdagítják a talajt, szenet kötnek meg a &lt;a href="https://iate.europa.eu/entry/result/2230267/all" target="_blank"&gt;széntároló&lt;/a&gt;kban vagy szenet visznek be a rendszerbe</t>
        </is>
      </c>
      <c r="BD238" s="2" t="inlineStr">
        <is>
          <t>sequestro del carbonio nei suoli agricoli</t>
        </is>
      </c>
      <c r="BE238" s="2" t="inlineStr">
        <is>
          <t>3</t>
        </is>
      </c>
      <c r="BF238" s="2" t="inlineStr">
        <is>
          <t/>
        </is>
      </c>
      <c r="BG238" t="inlineStr">
        <is>
          <t>modello imprenditoriale e pratiche agronomiche volti a eliminare il carbonio dall'atmosfera, convertirlo in materiale vegetale, immagazzinarlo e conservarlo, ovvero sequestrarlo nei &lt;a href="https://iate.europa.eu/entry/result/2230267/it" target="_blank"&gt;comparti di carbonio&lt;/a&gt; (suoli, radici delle colture, legname, fogliame, biomassa vivente) allo scopo di ridurre i gas a effetto serra e mitigare i cambiamenti climatici, realizzando nel contempo altri obiettivi, quali il ripristino della fertilità dei suoli e della biodiversità</t>
        </is>
      </c>
      <c r="BH238" s="2" t="inlineStr">
        <is>
          <t>anglies dioksido sekvestraciją dirvožemyje didinantis ūkininkavimas|
dirvožemio anglies kiekį didinantis ūkininkavimas|
anglies dioksido kiekį dirvožemyje didinantis ūkininkavimas|
sekvestruojamasis ūkininkavimas</t>
        </is>
      </c>
      <c r="BI238" s="2" t="inlineStr">
        <is>
          <t>3|
2|
2|
3</t>
        </is>
      </c>
      <c r="BJ238" s="2" t="inlineStr">
        <is>
          <t xml:space="preserve">|
|
|
</t>
        </is>
      </c>
      <c r="BK238" t="inlineStr">
        <is>
          <t>aplinkai nekenkiantys ūkininkavimo būdai, kuriuos taikant didinamas organinės anglies kiekis žemės ūkio paskirties dirvožemyje</t>
        </is>
      </c>
      <c r="BL238" s="2" t="inlineStr">
        <is>
          <t>oglekļa dioksīda piesaiste lauksaimniecībā izmantojamā augsnē|
oglekļsaistīga lauksaimniecība</t>
        </is>
      </c>
      <c r="BM238" s="2" t="inlineStr">
        <is>
          <t>2|
3</t>
        </is>
      </c>
      <c r="BN238" s="2" t="inlineStr">
        <is>
          <t>|
preferred</t>
        </is>
      </c>
      <c r="BO238" t="inlineStr">
        <is>
          <t>Ekoloģisku lauksaimniecības augšņu apstrādes paņēmienu kopums, ar ko palielina oglekļa dioksīda saturu lauksaimniecībā izmantojamā augsnē.</t>
        </is>
      </c>
      <c r="BP238" s="2" t="inlineStr">
        <is>
          <t>sekwestru tal-karbonju f'art agrikola</t>
        </is>
      </c>
      <c r="BQ238" s="2" t="inlineStr">
        <is>
          <t>3</t>
        </is>
      </c>
      <c r="BR238" s="2" t="inlineStr">
        <is>
          <t/>
        </is>
      </c>
      <c r="BS238" t="inlineStr">
        <is>
          <t>sett ta' tekniki li jintużaw biex jinbidlu l-operazzjonijiet agrikoli jew l-użu tal-art, sabiex jiġi assorbit is-CO&lt;sub&gt;2&lt;/sub&gt; mill-atmosfera, jiġu minimizzati l-emissjonijiet ta' gassijiet serra, u jiżdied l-ammont ta' karbonju maħżun fil-ħamrija u fil-pjanti</t>
        </is>
      </c>
      <c r="BT238" s="2" t="inlineStr">
        <is>
          <t>koolstoflandbouw</t>
        </is>
      </c>
      <c r="BU238" s="2" t="inlineStr">
        <is>
          <t>3</t>
        </is>
      </c>
      <c r="BV238" s="2" t="inlineStr">
        <is>
          <t/>
        </is>
      </c>
      <c r="BW238" t="inlineStr">
        <is>
          <t>groen bedrijfsmodel dat/landbouwvorm die landbeheerders beloont voor het invoeren van verbeterde landbeheerpraktijken, die resulteren in een toename van de koolstofvastlegging in levende biomassa, dood organisch materiaal en de bodem door de koolstofvastlegging te verbeteren en/of het vrijkomen van koolstof in de atmosfeer te verminderen, met inachtneming van ecologische beginselen die gunstig zijn voor de biodiversiteit en het natuurlijk kapitaal in het algemeen.</t>
        </is>
      </c>
      <c r="BX238" s="2" t="inlineStr">
        <is>
          <t>rolnictwo regeneratywne|
uprawa sprzyjająca pochłanianiu dwutlenku węgla przez glebę|
rolnictwo regeneracyjne</t>
        </is>
      </c>
      <c r="BY238" s="2" t="inlineStr">
        <is>
          <t>3|
2|
2</t>
        </is>
      </c>
      <c r="BZ238" s="2" t="inlineStr">
        <is>
          <t xml:space="preserve">|
|
</t>
        </is>
      </c>
      <c r="CA238" t="inlineStr">
        <is>
          <t>praktyki rolnicze sprzyjające pochłanianiu (sekwestracji) dwutlenku węgla przez glebę i zwiększające zawartość węgla organicznego w glebie</t>
        </is>
      </c>
      <c r="CB238" s="2" t="inlineStr">
        <is>
          <t>agricultura de baixo carbono</t>
        </is>
      </c>
      <c r="CC238" s="2" t="inlineStr">
        <is>
          <t>3</t>
        </is>
      </c>
      <c r="CD238" s="2" t="inlineStr">
        <is>
          <t/>
        </is>
      </c>
      <c r="CE238" t="inlineStr">
        <is>
          <t>Conjunto de práticas agrícolas – ou modelo económico ecológico nele assente –, incluindo a gestão das terras e a gestão pecuária, que visa reduzir as emissões de gases com efeito de estufa e/ou aumentar o sequestro de carbono na biomassa e nos solos, a fim de mitigar as alterações climáticas e procurando favorecer a biodiversidade e o capital natural.</t>
        </is>
      </c>
      <c r="CF238" s="2" t="inlineStr">
        <is>
          <t>agricultură a carbonului</t>
        </is>
      </c>
      <c r="CG238" s="2" t="inlineStr">
        <is>
          <t>3</t>
        </is>
      </c>
      <c r="CH238" s="2" t="inlineStr">
        <is>
          <t/>
        </is>
      </c>
      <c r="CI238" t="inlineStr">
        <is>
          <t>model de afaceri verzi sau formă de agricultură care are drept scop eliminarea dioxidului de carbon din atmosferă și de a-l stoca în &lt;a href="https://iate.europa.eu/entry/result/2230267/all" target="_blank"&gt;rezervoare de carbon&lt;/a&gt; (biomasă, soluri, plante etc.) prin intermediul &lt;a href="https://iate.europa.eu/entry/result/911523/all" target="_blank"&gt;sechestrării carbonului&lt;/a&gt;, în vederea reducerii gazelor cu efect de seră, realizând totodată alte obiective, cum ar fi îmbunătățirea fertilității solurilor și a biodiversității</t>
        </is>
      </c>
      <c r="CJ238" s="2" t="inlineStr">
        <is>
          <t>uhlíkové poľnohospodárstvo</t>
        </is>
      </c>
      <c r="CK238" s="2" t="inlineStr">
        <is>
          <t>3</t>
        </is>
      </c>
      <c r="CL238" s="2" t="inlineStr">
        <is>
          <t/>
        </is>
      </c>
      <c r="CM238" t="inlineStr">
        <is>
          <t>ekologický obchodný model alebo širší súbor
postupov v oblasti obhospodarovania pôdy a chovu hospodárskych zvierat zameraný na odstraňovanie CO&lt;sub&gt;2&lt;/sub&gt; z atmosféry a ukladanie uhlíka v prirodzených &lt;a href="http://iate.europa.eu/entry/result/2230267/all" target="_blank"&gt;úložiskách uhlíka&lt;/a&gt; prostredníctvom &lt;a href="http://iate.europa.eu/entry/result/911523/all" target="_blank"&gt;sekvestrácie uhlíka&lt;/a&gt; s cieľom minimalizovať emisie
skleníkových plynov a dosiahnuť aj ďalšie ciele, napr. zlepšiť úrodnosť pôdy a
biodiverzitu</t>
        </is>
      </c>
      <c r="CN238" s="2" t="inlineStr">
        <is>
          <t>ogljično kmetovanje</t>
        </is>
      </c>
      <c r="CO238" s="2" t="inlineStr">
        <is>
          <t>3</t>
        </is>
      </c>
      <c r="CP238" s="2" t="inlineStr">
        <is>
          <t/>
        </is>
      </c>
      <c r="CQ238" t="inlineStr">
        <is>
          <t>Postopki kmetovanja, ki vplivajo na zmanjševanje koncentracije atmosferskega CO&lt;sub&gt;2&lt;/sub&gt;. Bolj podrobno pomeni sekvestracija ogljika premestitev atmosferskega CO&lt;sub&gt;2&lt;/sub&gt; prek rastlin v tla, kjer je vezan v organski snovi tal, kar pomeni, da se poveča gostota organskega ogljika v tleh.</t>
        </is>
      </c>
      <c r="CR238" s="2" t="inlineStr">
        <is>
          <t>kolbindande jordbruk|
kolinlagrande jordbruk</t>
        </is>
      </c>
      <c r="CS238" s="2" t="inlineStr">
        <is>
          <t>2|
3</t>
        </is>
      </c>
      <c r="CT238" s="2" t="inlineStr">
        <is>
          <t>|
preferred</t>
        </is>
      </c>
      <c r="CU238" t="inlineStr">
        <is>
          <t/>
        </is>
      </c>
    </row>
    <row r="239">
      <c r="A239" s="1" t="str">
        <f>HYPERLINK("https://iate.europa.eu/entry/result/3627482/all", "3627482")</f>
        <v>3627482</v>
      </c>
      <c r="B239" t="inlineStr">
        <is>
          <t>EDUCATION AND COMMUNICATIONS</t>
        </is>
      </c>
      <c r="C239" t="inlineStr">
        <is>
          <t>EDUCATION AND COMMUNICATIONS|information and information processing;EDUCATION AND COMMUNICATIONS|information technology and data processing</t>
        </is>
      </c>
      <c r="D239" t="inlineStr">
        <is>
          <t/>
        </is>
      </c>
      <c r="E239" t="inlineStr">
        <is>
          <t/>
        </is>
      </c>
      <c r="F239" t="inlineStr">
        <is>
          <t/>
        </is>
      </c>
      <c r="G239" t="inlineStr">
        <is>
          <t/>
        </is>
      </c>
      <c r="H239" s="2" t="inlineStr">
        <is>
          <t>kodexy chování SWIPO|
kodexy chování pro změnu poskytovatele cloudových služeb a přenos údajů</t>
        </is>
      </c>
      <c r="I239" s="2" t="inlineStr">
        <is>
          <t>3|
3</t>
        </is>
      </c>
      <c r="J239" s="2" t="inlineStr">
        <is>
          <t xml:space="preserve">|
</t>
        </is>
      </c>
      <c r="K239" t="inlineStr">
        <is>
          <t>pokyny vydané sdružením &lt;a href="https://iate.europa.eu/entry/result/3627481/cs" target="_blank"&gt;SWIPO&lt;/a&gt; poskytovatelům cloudových služeb a jejich zákazníkům k tomu, jak mezi jednotlivými poskytovateli přenášet údaje, a zejména jak provádět článek 6 &lt;a href="https://eur-lex.europa.eu/legal-content/CS/TXT/?uri=CELEX%3A32018R1807" target="_blank"&gt;nařízení (EU) 2018/1807&lt;/a&gt;</t>
        </is>
      </c>
      <c r="L239" s="2" t="inlineStr">
        <is>
          <t>SWIPO-adfærdskodekser|
adfærdskodekser med henblik på skift af cloududbydere og dataportering</t>
        </is>
      </c>
      <c r="M239" s="2" t="inlineStr">
        <is>
          <t>3|
3</t>
        </is>
      </c>
      <c r="N239" s="2" t="inlineStr">
        <is>
          <t xml:space="preserve">|
</t>
        </is>
      </c>
      <c r="O239" t="inlineStr">
        <is>
          <t/>
        </is>
      </c>
      <c r="P239" s="2" t="inlineStr">
        <is>
          <t>Verhaltenskodizes für den Wechsel zwischen Cloud-Diensteanbietern und die Übertragung von Daten</t>
        </is>
      </c>
      <c r="Q239" s="2" t="inlineStr">
        <is>
          <t>3</t>
        </is>
      </c>
      <c r="R239" s="2" t="inlineStr">
        <is>
          <t/>
        </is>
      </c>
      <c r="S239" t="inlineStr">
        <is>
          <t>Leitlinien, die erstellt wurden, um Hinweise für die ordnungsgemäße Anwendung von Artikel 6 der &lt;a href="https://eur-lex.europa.eu/legal-content/EN/TXT/?qid=1546942605408&amp;amp;uri=CELEX:32018R1807" target="_blank"&gt;Verordnung über den freien Fluss nicht-personenbezogener Daten&lt;/a&gt; bereitzustellen</t>
        </is>
      </c>
      <c r="T239" s="2" t="inlineStr">
        <is>
          <t>κώδικες δεοντολογίας SWIPO</t>
        </is>
      </c>
      <c r="U239" s="2" t="inlineStr">
        <is>
          <t>3</t>
        </is>
      </c>
      <c r="V239" s="2" t="inlineStr">
        <is>
          <t/>
        </is>
      </c>
      <c r="W239" t="inlineStr">
        <is>
          <t>κατευθυντήριες γραμμές που εξέδωσε η SWIPO για τους πελάτες και τους παρόχους υπηρεσιών υπολογιστικού νέφους σχετικά με τον τρόπο μεταφοράς δεδομένων και ιδίως σχετικά με τον τρόπο εφαρμογής του άρθρου 6 του &lt;a href="https://eur-lex.europa.eu/legal-content/EN-EL/TXT/?from=EN&amp;amp;uri=CELEX%3A32018R1807&amp;amp;qid=1652075446495" target="_blank"&gt;κανονισμού (ΕΕ) 2018/1807&lt;/a&gt;</t>
        </is>
      </c>
      <c r="X239" s="2" t="inlineStr">
        <is>
          <t>SWIPO codes of conduct</t>
        </is>
      </c>
      <c r="Y239" s="2" t="inlineStr">
        <is>
          <t>3</t>
        </is>
      </c>
      <c r="Z239" s="2" t="inlineStr">
        <is>
          <t/>
        </is>
      </c>
      <c r="AA239" t="inlineStr">
        <is>
          <t>guidelines issued by SWIPO to cloud service customers and providers on how to port data and in particular on how to implement Article 6 of Regulation (EU) 2018/1807</t>
        </is>
      </c>
      <c r="AB239" s="2" t="inlineStr">
        <is>
          <t>código de conducta para la portabilidad de datos de SWIPO|
código de conducta de SWIPO</t>
        </is>
      </c>
      <c r="AC239" s="2" t="inlineStr">
        <is>
          <t>3|
3</t>
        </is>
      </c>
      <c r="AD239" s="2" t="inlineStr">
        <is>
          <t xml:space="preserve">|
</t>
        </is>
      </c>
      <c r="AE239" t="inlineStr">
        <is>
          <t>Directrices emitidas por &lt;a href="https://iate.europa.eu/entry/result/3627481/es" target="_blank"&gt;SWIPO &lt;/a&gt;para los clientes y proveedores de servicios en la nube en relación a la portabilidad de datos y, en concreto, a la aplicación del Árticulo 6 del &lt;a href="https://eur-lex.europa.eu/legal-content/ES/TXT/?uri=CELEX:32018R1807" target="_blank"&gt;Reglamento (UE) 2018/1807&lt;/a&gt;.</t>
        </is>
      </c>
      <c r="AF239" s="2" t="inlineStr">
        <is>
          <t>SWIPO tegevusjuhendid</t>
        </is>
      </c>
      <c r="AG239" s="2" t="inlineStr">
        <is>
          <t>3</t>
        </is>
      </c>
      <c r="AH239" s="2" t="inlineStr">
        <is>
          <t/>
        </is>
      </c>
      <c r="AI239" t="inlineStr">
        <is>
          <t>&lt;a href="https://iate.europa.eu/entry/result/3627481/et" target="_blank"&gt;SWIPO &lt;/a&gt;koostatud tegevusjuhendid määruse (EL) 2018/1807 artikli 6 rakendamiseks</t>
        </is>
      </c>
      <c r="AJ239" t="inlineStr">
        <is>
          <t/>
        </is>
      </c>
      <c r="AK239" t="inlineStr">
        <is>
          <t/>
        </is>
      </c>
      <c r="AL239" t="inlineStr">
        <is>
          <t/>
        </is>
      </c>
      <c r="AM239" t="inlineStr">
        <is>
          <t/>
        </is>
      </c>
      <c r="AN239" s="2" t="inlineStr">
        <is>
          <t>codes de conduite SWIPO</t>
        </is>
      </c>
      <c r="AO239" s="2" t="inlineStr">
        <is>
          <t>3</t>
        </is>
      </c>
      <c r="AP239" s="2" t="inlineStr">
        <is>
          <t/>
        </is>
      </c>
      <c r="AQ239" t="inlineStr">
        <is>
          <t>&lt;div&gt;lignes directrices élaborées par le groupe de travail &lt;a href="https://iate.europa.eu/entry/result/3627481/fr" target="_blank"&gt;SWIPO &lt;/a&gt;à l'intention des clients et des fournisseurs de services en nuage afin de s'assurer que ces clients puissent transférer efficacement leurs données d'un fournisseur à un autre&lt;/div&gt;</t>
        </is>
      </c>
      <c r="AR239" t="inlineStr">
        <is>
          <t/>
        </is>
      </c>
      <c r="AS239" t="inlineStr">
        <is>
          <t/>
        </is>
      </c>
      <c r="AT239" t="inlineStr">
        <is>
          <t/>
        </is>
      </c>
      <c r="AU239" t="inlineStr">
        <is>
          <t/>
        </is>
      </c>
      <c r="AV239" s="2" t="inlineStr">
        <is>
          <t>kodeksi ponašanja udruge SWIPO</t>
        </is>
      </c>
      <c r="AW239" s="2" t="inlineStr">
        <is>
          <t>3</t>
        </is>
      </c>
      <c r="AX239" s="2" t="inlineStr">
        <is>
          <t/>
        </is>
      </c>
      <c r="AY239" t="inlineStr">
        <is>
          <t/>
        </is>
      </c>
      <c r="AZ239" t="inlineStr">
        <is>
          <t/>
        </is>
      </c>
      <c r="BA239" t="inlineStr">
        <is>
          <t/>
        </is>
      </c>
      <c r="BB239" t="inlineStr">
        <is>
          <t/>
        </is>
      </c>
      <c r="BC239" t="inlineStr">
        <is>
          <t/>
        </is>
      </c>
      <c r="BD239" s="2" t="inlineStr">
        <is>
          <t>codici di condotta SWIPO</t>
        </is>
      </c>
      <c r="BE239" s="2" t="inlineStr">
        <is>
          <t>3</t>
        </is>
      </c>
      <c r="BF239" s="2" t="inlineStr">
        <is>
          <t/>
        </is>
      </c>
      <c r="BG239" t="inlineStr">
        <is>
          <t>orientamenti
elaborati da &lt;a href="https://iate.europa.eu/entry/result/3627481/en-it" target="_blank"&gt;SWIPO&lt;/a&gt; per gli utenti e i fornitori di servizi cloud in merito alla
portabilità dei dati e sulla corretta attuazione dell’articolo 6 del
regolamento (UE) 2018/1807</t>
        </is>
      </c>
      <c r="BH239" s="2" t="inlineStr">
        <is>
          <t>SWIPO parengti elgesio kodeksai</t>
        </is>
      </c>
      <c r="BI239" s="2" t="inlineStr">
        <is>
          <t>3</t>
        </is>
      </c>
      <c r="BJ239" s="2" t="inlineStr">
        <is>
          <t/>
        </is>
      </c>
      <c r="BK239" t="inlineStr">
        <is>
          <t/>
        </is>
      </c>
      <c r="BL239" s="2" t="inlineStr">
        <is>
          <t>&lt;i&gt;SWIPO&lt;/i&gt; rīcības kodeksi</t>
        </is>
      </c>
      <c r="BM239" s="2" t="inlineStr">
        <is>
          <t>3</t>
        </is>
      </c>
      <c r="BN239" s="2" t="inlineStr">
        <is>
          <t/>
        </is>
      </c>
      <c r="BO239" t="inlineStr">
        <is>
          <t/>
        </is>
      </c>
      <c r="BP239" s="2" t="inlineStr">
        <is>
          <t>kodiċijiet ta' kondotta SWIPO</t>
        </is>
      </c>
      <c r="BQ239" s="2" t="inlineStr">
        <is>
          <t>3</t>
        </is>
      </c>
      <c r="BR239" s="2" t="inlineStr">
        <is>
          <t/>
        </is>
      </c>
      <c r="BS239" t="inlineStr">
        <is>
          <t>linjigwida, maħruġa mis-SWIPO lil klijenti tas-servizzi tal-cloud, kif ukoll lill-fornituri dwar kif jittrasferixxu d-&lt;i&gt;data&lt;/i&gt;, u b'mod partikolari, kif jimplimentaw l-Artikolu 6 tar-Regolament (UE) 2018/1807 dwar il-moviment liberu ta' &lt;i&gt;data&lt;/i&gt; mhux personali fl-Unjoni Ewropa</t>
        </is>
      </c>
      <c r="BT239" s="2" t="inlineStr">
        <is>
          <t>Swipogedragscodes</t>
        </is>
      </c>
      <c r="BU239" s="2" t="inlineStr">
        <is>
          <t>3</t>
        </is>
      </c>
      <c r="BV239" s="2" t="inlineStr">
        <is>
          <t/>
        </is>
      </c>
      <c r="BW239" t="inlineStr">
        <is>
          <t>door de Swipo ontwikkelde richtsnoeren voor aanbieders en afnemers van clouddiensten om data over te dragen en artikel 6 van de verordening inzake een kader voor het vrije verkeer van niet-persoonsgebonden gegevens correct toe te passen</t>
        </is>
      </c>
      <c r="BX239" s="2" t="inlineStr">
        <is>
          <t>kodeksy postępowania SWIPO</t>
        </is>
      </c>
      <c r="BY239" s="2" t="inlineStr">
        <is>
          <t>3</t>
        </is>
      </c>
      <c r="BZ239" s="2" t="inlineStr">
        <is>
          <t/>
        </is>
      </c>
      <c r="CA239" t="inlineStr">
        <is>
          <t>kodeksy postępowania w zakresie „zmiany dostawców usług w chmurze i przenoszenia danych (SWIPO)” opracowane przez branżę</t>
        </is>
      </c>
      <c r="CB239" t="inlineStr">
        <is>
          <t/>
        </is>
      </c>
      <c r="CC239" t="inlineStr">
        <is>
          <t/>
        </is>
      </c>
      <c r="CD239" t="inlineStr">
        <is>
          <t/>
        </is>
      </c>
      <c r="CE239" t="inlineStr">
        <is>
          <t/>
        </is>
      </c>
      <c r="CF239" s="2" t="inlineStr">
        <is>
          <t>coduri de conduită SWIPO</t>
        </is>
      </c>
      <c r="CG239" s="2" t="inlineStr">
        <is>
          <t>3</t>
        </is>
      </c>
      <c r="CH239" s="2" t="inlineStr">
        <is>
          <t/>
        </is>
      </c>
      <c r="CI239" t="inlineStr">
        <is>
          <t/>
        </is>
      </c>
      <c r="CJ239" s="2" t="inlineStr">
        <is>
          <t>kódexy správania v súvislosti so zmenou poskytovateľov cloudových služieb a s prenosom údajov|
kódexy správania SWIPO</t>
        </is>
      </c>
      <c r="CK239" s="2" t="inlineStr">
        <is>
          <t>3|
3</t>
        </is>
      </c>
      <c r="CL239" s="2" t="inlineStr">
        <is>
          <t xml:space="preserve">|
</t>
        </is>
      </c>
      <c r="CM239" t="inlineStr">
        <is>
          <t>usmernenia, ktoré &lt;a href="https://iate.europa.eu/entry/result/3627481/sk" target="_blank"&gt;SWIPO&lt;/a&gt; vydala zákazníkom a poskytovateľom cloudových služieb o tom, ako prenášať údaje, a najmä o tom, ako vykonávať článok 6 nariadenia (EÚ) 2018/1807</t>
        </is>
      </c>
      <c r="CN239" s="2" t="inlineStr">
        <is>
          <t>kodeks ravnanja SWIPO</t>
        </is>
      </c>
      <c r="CO239" s="2" t="inlineStr">
        <is>
          <t>3</t>
        </is>
      </c>
      <c r="CP239" s="2" t="inlineStr">
        <is>
          <t/>
        </is>
      </c>
      <c r="CQ239" t="inlineStr">
        <is>
          <t/>
        </is>
      </c>
      <c r="CR239" s="2" t="inlineStr">
        <is>
          <t>SWIPO:s uppförandekoder</t>
        </is>
      </c>
      <c r="CS239" s="2" t="inlineStr">
        <is>
          <t>3</t>
        </is>
      </c>
      <c r="CT239" s="2" t="inlineStr">
        <is>
          <t/>
        </is>
      </c>
      <c r="CU239" t="inlineStr">
        <is>
          <t/>
        </is>
      </c>
    </row>
    <row r="240">
      <c r="A240" s="1" t="str">
        <f>HYPERLINK("https://iate.europa.eu/entry/result/3627481/all", "3627481")</f>
        <v>3627481</v>
      </c>
      <c r="B240" t="inlineStr">
        <is>
          <t>EDUCATION AND COMMUNICATIONS</t>
        </is>
      </c>
      <c r="C240" t="inlineStr">
        <is>
          <t>EDUCATION AND COMMUNICATIONS|information and information processing;EDUCATION AND COMMUNICATIONS|information technology and data processing</t>
        </is>
      </c>
      <c r="D240" t="inlineStr">
        <is>
          <t/>
        </is>
      </c>
      <c r="E240" t="inlineStr">
        <is>
          <t/>
        </is>
      </c>
      <c r="F240" t="inlineStr">
        <is>
          <t/>
        </is>
      </c>
      <c r="G240" t="inlineStr">
        <is>
          <t/>
        </is>
      </c>
      <c r="H240" s="2" t="inlineStr">
        <is>
          <t>Switching Cloud Providers and Porting Data|
SWIPO|
pracovní skupina pro změnu poskytovatele cloudových služeb a přenos údajů|
pracovní skupina SWIPO</t>
        </is>
      </c>
      <c r="I240" s="2" t="inlineStr">
        <is>
          <t>2|
3|
2|
3</t>
        </is>
      </c>
      <c r="J240" s="2" t="inlineStr">
        <is>
          <t xml:space="preserve">|
|
|
</t>
        </is>
      </c>
      <c r="K240" t="inlineStr">
        <is>
          <t>sdružení složené z mnoha zúčastněných stran, které je podporováno Evropskou komisí při tvorbě dobrovolných &lt;a href="https://iate.europa.eu/entry/result/3627482/cs" target="_blank"&gt;kodexů chování SWIPO&lt;/a&gt; za účelem řádného uplatňování článku 6 (Přenesení údajů) &lt;a href="https://eur-lex.europa.eu/legal-content/CS/TXT/?uri=CELEX%3A32018R1807" target="_blank"&gt;nařízení (EU) 2018/1807&lt;/a&gt;</t>
        </is>
      </c>
      <c r="L240" s="2" t="inlineStr">
        <is>
          <t>SWIPO|
skift af cloududbydere og dataportering</t>
        </is>
      </c>
      <c r="M240" s="2" t="inlineStr">
        <is>
          <t>3|
3</t>
        </is>
      </c>
      <c r="N240" s="2" t="inlineStr">
        <is>
          <t xml:space="preserve">|
</t>
        </is>
      </c>
      <c r="O240" t="inlineStr">
        <is>
          <t/>
        </is>
      </c>
      <c r="P240" s="2" t="inlineStr">
        <is>
          <t>SWIPO|
Wechsel zwischen Cloud-Diensteanbietern und Übertragung von Daten|
Cloud-Wechsel und Datenübertragung</t>
        </is>
      </c>
      <c r="Q240" s="2" t="inlineStr">
        <is>
          <t>3|
3|
3</t>
        </is>
      </c>
      <c r="R240" s="2" t="inlineStr">
        <is>
          <t xml:space="preserve">|
|
</t>
        </is>
      </c>
      <c r="S240" t="inlineStr">
        <is>
          <t>Multi-Stakeholder-Gruppe, die von der Europäischen Kommission 
unterstützt wird, hat eine Reihe von Verhaltenskodex für die 
Datenportabilität entwickelt. Diese freiwilligen Verhaltenskodex für die
 Datenportabilität wurden erstellt, um Hinweise für die ordnungsgemäße 
Anwendung von Artikel 6 der Verordnung üder den freien Fluss nicht-personenbezogener Daten bereitzustellen</t>
        </is>
      </c>
      <c r="T240" s="2" t="inlineStr">
        <is>
          <t>SWIPO|
αλλαγή παρόχων υπηρεσιών υπολογιστικού νέφους και μεταφορά δεδομένων</t>
        </is>
      </c>
      <c r="U240" s="2" t="inlineStr">
        <is>
          <t>3|
3</t>
        </is>
      </c>
      <c r="V240" s="2" t="inlineStr">
        <is>
          <t xml:space="preserve">|
</t>
        </is>
      </c>
      <c r="W240" t="inlineStr">
        <is>
          <t>πολυμερής ομάδα που λειτουργεί με τη διευκόλυνση της Ευρωπαϊκής Επιτροπής με σκοπό την εκπόνηση προαιρετικών &lt;a href="https://iate.europa.eu/entry/result/3627481/en-el" target="_blank"&gt;κωδίκων δεοντολογίας&lt;/a&gt; για την ορθή εφαρμογή του άρθρου 6 (Μεταφορά δεδομένων) του κανονισμού (ΕΕ) 2018/1807</t>
        </is>
      </c>
      <c r="X240" s="2" t="inlineStr">
        <is>
          <t>SWIPO|
Switching Cloud Providers and Porting Data</t>
        </is>
      </c>
      <c r="Y240" s="2" t="inlineStr">
        <is>
          <t>3|
3</t>
        </is>
      </c>
      <c r="Z240" s="2" t="inlineStr">
        <is>
          <t xml:space="preserve">|
</t>
        </is>
      </c>
      <c r="AA240" t="inlineStr">
        <is>
          <t>multi-stakeholder group facilitated by the European Commission in order to develop voluntary Codes of Conduct for the proper application of Article 6 (Porting of Data) of Regulation (EU) 2018/1807</t>
        </is>
      </c>
      <c r="AB240" s="2" t="inlineStr">
        <is>
          <t>cambio de proveedor de servicios en la nube y portabilidad de datos|
SWIPO</t>
        </is>
      </c>
      <c r="AC240" s="2" t="inlineStr">
        <is>
          <t>3|
3</t>
        </is>
      </c>
      <c r="AD240" s="2" t="inlineStr">
        <is>
          <t xml:space="preserve">|
</t>
        </is>
      </c>
      <c r="AE240" t="inlineStr">
        <is>
          <t>Grupo formado por varios colaboradores y facilitado por la Comisión 
Europea que ha desarrollado un conjunto de códigos de conducta voluntarios sobre la 
portabilidad de datos, que tienen como objetivo ofrecer instrucciones sobre la aplicación adecuada del Artículo 6 del Reglamento sobre el flujo libre de la regulación de datos no personales.</t>
        </is>
      </c>
      <c r="AF240" s="2" t="inlineStr">
        <is>
          <t>SWIPO|
pilveteenuse osutajate vahetamise ja andmete ülekandmise töörühm</t>
        </is>
      </c>
      <c r="AG240" s="2" t="inlineStr">
        <is>
          <t>3|
3</t>
        </is>
      </c>
      <c r="AH240" s="2" t="inlineStr">
        <is>
          <t xml:space="preserve">|
</t>
        </is>
      </c>
      <c r="AI240" t="inlineStr">
        <is>
          <t>Euroopa Komisjoni abistav töörühm, mille eesmärk on koostada vabatahtlikud tegevusjuhendidmäärus (EL) 2018/1807 artikli 6 rakendamiseks</t>
        </is>
      </c>
      <c r="AJ240" t="inlineStr">
        <is>
          <t/>
        </is>
      </c>
      <c r="AK240" t="inlineStr">
        <is>
          <t/>
        </is>
      </c>
      <c r="AL240" t="inlineStr">
        <is>
          <t/>
        </is>
      </c>
      <c r="AM240" t="inlineStr">
        <is>
          <t/>
        </is>
      </c>
      <c r="AN240" s="2" t="inlineStr">
        <is>
          <t>changement de fournisseur de services en nuage et portage des données|
SWIPO</t>
        </is>
      </c>
      <c r="AO240" s="2" t="inlineStr">
        <is>
          <t>3|
3</t>
        </is>
      </c>
      <c r="AP240" s="2" t="inlineStr">
        <is>
          <t xml:space="preserve">|
</t>
        </is>
      </c>
      <c r="AQ240" t="inlineStr">
        <is>
          <t>groupe de travail multipartite mis en place par la Commission européenne dans le but d'élaborer un ensemble de codes de conduite non contraignants sur la portabilité des données, de manière à permettre l'application adéquate des dispositions de l'article 6 du règlement (UE) 2018/1807 sur la libre circulation des données à caractère non personnel</t>
        </is>
      </c>
      <c r="AR240" t="inlineStr">
        <is>
          <t/>
        </is>
      </c>
      <c r="AS240" t="inlineStr">
        <is>
          <t/>
        </is>
      </c>
      <c r="AT240" t="inlineStr">
        <is>
          <t/>
        </is>
      </c>
      <c r="AU240" t="inlineStr">
        <is>
          <t/>
        </is>
      </c>
      <c r="AV240" s="2" t="inlineStr">
        <is>
          <t>SWIPO|
promjena pružatelja usluga u oblaku i prijenos podataka</t>
        </is>
      </c>
      <c r="AW240" s="2" t="inlineStr">
        <is>
          <t>3|
3</t>
        </is>
      </c>
      <c r="AX240" s="2" t="inlineStr">
        <is>
          <t xml:space="preserve">|
</t>
        </is>
      </c>
      <c r="AY240" t="inlineStr">
        <is>
          <t/>
        </is>
      </c>
      <c r="AZ240" t="inlineStr">
        <is>
          <t/>
        </is>
      </c>
      <c r="BA240" t="inlineStr">
        <is>
          <t/>
        </is>
      </c>
      <c r="BB240" t="inlineStr">
        <is>
          <t/>
        </is>
      </c>
      <c r="BC240" t="inlineStr">
        <is>
          <t/>
        </is>
      </c>
      <c r="BD240" s="2" t="inlineStr">
        <is>
          <t>SWIPO|
Switching Cloud Providers and Porting Data|
cambio di fornitore di servizi cloud e portabilità dei dati</t>
        </is>
      </c>
      <c r="BE240" s="2" t="inlineStr">
        <is>
          <t>3|
3|
3</t>
        </is>
      </c>
      <c r="BF240" s="2" t="inlineStr">
        <is>
          <t xml:space="preserve">|
|
</t>
        </is>
      </c>
      <c r="BG240" t="inlineStr">
        <is>
          <t>gruppo con più
collaboratori promosso dalla Commissione europea per lo sviluppo di codici di
condotta volontari per la corretta applicazione dell’articolo 6 del regolamento
(UE) 2018/1807 sulla portabilità dei dati</t>
        </is>
      </c>
      <c r="BH240" s="2" t="inlineStr">
        <is>
          <t>darbo grupė SWIPO|
Debesijos paslaugų teikėjų keitimo ir duomenų perkėlimo klausimų darbo grupė|
SWIPO</t>
        </is>
      </c>
      <c r="BI240" s="2" t="inlineStr">
        <is>
          <t>3|
3|
3</t>
        </is>
      </c>
      <c r="BJ240" s="2" t="inlineStr">
        <is>
          <t xml:space="preserve">|
|
</t>
        </is>
      </c>
      <c r="BK240" t="inlineStr">
        <is>
          <t/>
        </is>
      </c>
      <c r="BL240" s="2" t="inlineStr">
        <is>
          <t>&lt;i&gt;SWIPO&lt;/i&gt;|
Mākoņpakalpojumu sniedzēja maiņas un datu pārnešanas jautājumu darba grupa</t>
        </is>
      </c>
      <c r="BM240" s="2" t="inlineStr">
        <is>
          <t>3|
2</t>
        </is>
      </c>
      <c r="BN240" s="2" t="inlineStr">
        <is>
          <t xml:space="preserve">|
</t>
        </is>
      </c>
      <c r="BO240" t="inlineStr">
        <is>
          <t/>
        </is>
      </c>
      <c r="BP240" s="2" t="inlineStr">
        <is>
          <t>SWIPO|
Bdil tal-Fornituri tas-Servizzi tal-Cloud u t-Trasferiment tad-&lt;i&gt;Data&lt;/i&gt;</t>
        </is>
      </c>
      <c r="BQ240" s="2" t="inlineStr">
        <is>
          <t>3|
3</t>
        </is>
      </c>
      <c r="BR240" s="2" t="inlineStr">
        <is>
          <t xml:space="preserve">|
</t>
        </is>
      </c>
      <c r="BS240" t="inlineStr">
        <is>
          <t>grupp kompost minn diversi partijiet ikkonċernati, u ffaċilitat mill-Kummissjoni Ewropea, bil-għan li jiġu żviluppati Kodiċijiet ta' Kondotta fakultattivi għall-applikazzjoni xierqa tal-Artikolu 6 (Trasferiment tad-&lt;i&gt;data&lt;/i&gt;) tar-Regolament (UE) 2018/1807</t>
        </is>
      </c>
      <c r="BT240" s="2" t="inlineStr">
        <is>
          <t>Swipo|
Switching Cloud Providers and Porting Data</t>
        </is>
      </c>
      <c r="BU240" s="2" t="inlineStr">
        <is>
          <t>3|
3</t>
        </is>
      </c>
      <c r="BV240" s="2" t="inlineStr">
        <is>
          <t xml:space="preserve">|
</t>
        </is>
      </c>
      <c r="BW240" t="inlineStr">
        <is>
          <t>door de Europese Commissie gefaciliteerde multistakeholdergroep die vrijwillige gedragscodes ontwikkelt voor de correcte toepassing van artikel 6 van de verordening inzake een kader voor het vrije verkeer van niet-persoonsgebonden gegevens</t>
        </is>
      </c>
      <c r="BX240" s="2" t="inlineStr">
        <is>
          <t>SWIPO|
zmiana dostawców usług w chmurze i przenoszenia danych</t>
        </is>
      </c>
      <c r="BY240" s="2" t="inlineStr">
        <is>
          <t>3|
3</t>
        </is>
      </c>
      <c r="BZ240" s="2" t="inlineStr">
        <is>
          <t xml:space="preserve">|
</t>
        </is>
      </c>
      <c r="CA240" t="inlineStr">
        <is>
          <t/>
        </is>
      </c>
      <c r="CB240" t="inlineStr">
        <is>
          <t/>
        </is>
      </c>
      <c r="CC240" t="inlineStr">
        <is>
          <t/>
        </is>
      </c>
      <c r="CD240" t="inlineStr">
        <is>
          <t/>
        </is>
      </c>
      <c r="CE240" t="inlineStr">
        <is>
          <t/>
        </is>
      </c>
      <c r="CF240" s="2" t="inlineStr">
        <is>
          <t>SWIPO</t>
        </is>
      </c>
      <c r="CG240" s="2" t="inlineStr">
        <is>
          <t>3</t>
        </is>
      </c>
      <c r="CH240" s="2" t="inlineStr">
        <is>
          <t/>
        </is>
      </c>
      <c r="CI240" t="inlineStr">
        <is>
          <t/>
        </is>
      </c>
      <c r="CJ240" s="2" t="inlineStr">
        <is>
          <t>zmena poskytovateľov cloudových služieb a s prenosom údajov|
SWIPO</t>
        </is>
      </c>
      <c r="CK240" s="2" t="inlineStr">
        <is>
          <t>3|
3</t>
        </is>
      </c>
      <c r="CL240" s="2" t="inlineStr">
        <is>
          <t xml:space="preserve">|
</t>
        </is>
      </c>
      <c r="CM240" t="inlineStr">
        <is>
          <t>skupina viacerých zainteresovaných strán podporovaná Európskou komisiou s cieľom vypracovať dobrovoľné &lt;a href="https://iate.europa.eu/entry/result/3627482/sk" target="_blank"&gt;kódexy správania SWIPO&lt;/a&gt; pre riadne uplatňovanie článku 6 (Prenos údajov) nariadenia (EÚ) 2018/1807</t>
        </is>
      </c>
      <c r="CN240" s="2" t="inlineStr">
        <is>
          <t>SWIPO|
zamenjava ponudnikov storitev v oblaku in prenos podatkov</t>
        </is>
      </c>
      <c r="CO240" s="2" t="inlineStr">
        <is>
          <t>3|
3</t>
        </is>
      </c>
      <c r="CP240" s="2" t="inlineStr">
        <is>
          <t xml:space="preserve">|
</t>
        </is>
      </c>
      <c r="CQ240" t="inlineStr">
        <is>
          <t/>
        </is>
      </c>
      <c r="CR240" s="2" t="inlineStr">
        <is>
          <t>SWIPO|
Switching Cloud Providers and Porting Data</t>
        </is>
      </c>
      <c r="CS240" s="2" t="inlineStr">
        <is>
          <t>3|
3</t>
        </is>
      </c>
      <c r="CT240" s="2" t="inlineStr">
        <is>
          <t xml:space="preserve">|
</t>
        </is>
      </c>
      <c r="CU240" t="inlineStr">
        <is>
          <t/>
        </is>
      </c>
    </row>
    <row r="241">
      <c r="A241" s="1" t="str">
        <f>HYPERLINK("https://iate.europa.eu/entry/result/3627499/all", "3627499")</f>
        <v>3627499</v>
      </c>
      <c r="B241" t="inlineStr">
        <is>
          <t>EDUCATION AND COMMUNICATIONS</t>
        </is>
      </c>
      <c r="C241" t="inlineStr">
        <is>
          <t>EDUCATION AND COMMUNICATIONS|information and information processing;EDUCATION AND COMMUNICATIONS|information technology and data processing</t>
        </is>
      </c>
      <c r="D241" t="inlineStr">
        <is>
          <t/>
        </is>
      </c>
      <c r="E241" t="inlineStr">
        <is>
          <t/>
        </is>
      </c>
      <c r="F241" t="inlineStr">
        <is>
          <t/>
        </is>
      </c>
      <c r="G241" t="inlineStr">
        <is>
          <t/>
        </is>
      </c>
      <c r="H241" s="2" t="inlineStr">
        <is>
          <t>edgeová služba|
služba edge computingu</t>
        </is>
      </c>
      <c r="I241" s="2" t="inlineStr">
        <is>
          <t>3|
3</t>
        </is>
      </c>
      <c r="J241" s="2" t="inlineStr">
        <is>
          <t xml:space="preserve">|
</t>
        </is>
      </c>
      <c r="K241" t="inlineStr">
        <is>
          <t>služba, která umožňuje zpracování dat na okraji sítě, v blízkosti věcí nebo zdrojů dat, a integruje základní funkce síťových, počítačových a paměťových zařízení a aplikací</t>
        </is>
      </c>
      <c r="L241" s="2" t="inlineStr">
        <is>
          <t>edgetjeneste|
edgecomputingtjeneste</t>
        </is>
      </c>
      <c r="M241" s="2" t="inlineStr">
        <is>
          <t>3|
2</t>
        </is>
      </c>
      <c r="N241" s="2" t="inlineStr">
        <is>
          <t xml:space="preserve">|
</t>
        </is>
      </c>
      <c r="O241" t="inlineStr">
        <is>
          <t>databehandlingstjeneste, der leveres tæt på eller ved datakilden, hvilket forbedrer svartiderne og sparer båndbredde</t>
        </is>
      </c>
      <c r="P241" s="2" t="inlineStr">
        <is>
          <t>Edge-Dienst|
Edge-Computing-Dienst</t>
        </is>
      </c>
      <c r="Q241" s="2" t="inlineStr">
        <is>
          <t>3|
3</t>
        </is>
      </c>
      <c r="R241" s="2" t="inlineStr">
        <is>
          <t xml:space="preserve">|
</t>
        </is>
      </c>
      <c r="S241" t="inlineStr">
        <is>
          <t>dezentrale Datenverarbeitung am Rand des Netzwerks, der sogenannten Edge</t>
        </is>
      </c>
      <c r="T241" s="2" t="inlineStr">
        <is>
          <t>υπηρεσία παρυφών|
υπηρεσία υπολογιστικής παρυφών</t>
        </is>
      </c>
      <c r="U241" s="2" t="inlineStr">
        <is>
          <t>3|
2</t>
        </is>
      </c>
      <c r="V241" s="2" t="inlineStr">
        <is>
          <t xml:space="preserve">|
</t>
        </is>
      </c>
      <c r="W241" t="inlineStr">
        <is>
          <t>υπολογιστική υπηρεσία που εκτελείται και παρέχεται στην πηγή δεδομένων ή κοντά σε αυτήν, μειώνοντας έτσι το χρόνο απόκρισης και τη χρήση του εύρους ζώνης του διαδικτύου</t>
        </is>
      </c>
      <c r="X241" s="2" t="inlineStr">
        <is>
          <t>edge computing service|
edge service</t>
        </is>
      </c>
      <c r="Y241" s="2" t="inlineStr">
        <is>
          <t>3|
3</t>
        </is>
      </c>
      <c r="Z241" s="2" t="inlineStr">
        <is>
          <t xml:space="preserve">|
</t>
        </is>
      </c>
      <c r="AA241" t="inlineStr">
        <is>
          <t>computing service performed and provided at or near the data source, thereby reducing internet bandwidth usage</t>
        </is>
      </c>
      <c r="AB241" s="2" t="inlineStr">
        <is>
          <t>servicio perimetral|
servicio en el borde|
servicio de computación en el borde</t>
        </is>
      </c>
      <c r="AC241" s="2" t="inlineStr">
        <is>
          <t>3|
3|
3</t>
        </is>
      </c>
      <c r="AD241" s="2" t="inlineStr">
        <is>
          <t xml:space="preserve">|
|
</t>
        </is>
      </c>
      <c r="AE241" t="inlineStr">
        <is>
          <t/>
        </is>
      </c>
      <c r="AF241" s="2" t="inlineStr">
        <is>
          <t>servtöötluse teenus</t>
        </is>
      </c>
      <c r="AG241" s="2" t="inlineStr">
        <is>
          <t>3</t>
        </is>
      </c>
      <c r="AH241" s="2" t="inlineStr">
        <is>
          <t/>
        </is>
      </c>
      <c r="AI241" t="inlineStr">
        <is>
          <t>teenus, mis põhineb pilvtöötluse ühel tehnoloogilisel paradigmal: &lt;div&gt;- rakendused, andmed ja teenused on viidud
kesksetest kohtadest "servadele",
mis puutuvad kokku füüsilise maailmaga &lt;/div&gt;&lt;div&gt;- kokkupuute loovad andurid, täiturid jms
- kasutatase ära servaresssursid ja nendevahelised seosed &lt;/div&gt;&lt;div&gt;- kokkupuude ressursiga ei tarvitse olla pidev
(mobiilseadmed, autonoomsõidukid, implantaadid jms)&lt;/div&gt;</t>
        </is>
      </c>
      <c r="AJ241" t="inlineStr">
        <is>
          <t/>
        </is>
      </c>
      <c r="AK241" t="inlineStr">
        <is>
          <t/>
        </is>
      </c>
      <c r="AL241" t="inlineStr">
        <is>
          <t/>
        </is>
      </c>
      <c r="AM241" t="inlineStr">
        <is>
          <t/>
        </is>
      </c>
      <c r="AN241" s="2" t="inlineStr">
        <is>
          <t>service informatique en périphérie|
service d'informatique en périphérie</t>
        </is>
      </c>
      <c r="AO241" s="2" t="inlineStr">
        <is>
          <t>3|
3</t>
        </is>
      </c>
      <c r="AP241" s="2" t="inlineStr">
        <is>
          <t xml:space="preserve">|
</t>
        </is>
      </c>
      <c r="AQ241" t="inlineStr">
        <is>
          <t>service informatique qui s'effectue en
périphérie d’un réseau de télécommunication, au moyen d’un dispositif proche de
la source de ces données ou intégré à celle-ci</t>
        </is>
      </c>
      <c r="AR241" t="inlineStr">
        <is>
          <t/>
        </is>
      </c>
      <c r="AS241" t="inlineStr">
        <is>
          <t/>
        </is>
      </c>
      <c r="AT241" t="inlineStr">
        <is>
          <t/>
        </is>
      </c>
      <c r="AU241" t="inlineStr">
        <is>
          <t/>
        </is>
      </c>
      <c r="AV241" s="2" t="inlineStr">
        <is>
          <t>usluga na rubu mreže</t>
        </is>
      </c>
      <c r="AW241" s="2" t="inlineStr">
        <is>
          <t>3</t>
        </is>
      </c>
      <c r="AX241" s="2" t="inlineStr">
        <is>
          <t/>
        </is>
      </c>
      <c r="AY241" t="inlineStr">
        <is>
          <t/>
        </is>
      </c>
      <c r="AZ241" t="inlineStr">
        <is>
          <t/>
        </is>
      </c>
      <c r="BA241" t="inlineStr">
        <is>
          <t/>
        </is>
      </c>
      <c r="BB241" t="inlineStr">
        <is>
          <t/>
        </is>
      </c>
      <c r="BC241" t="inlineStr">
        <is>
          <t/>
        </is>
      </c>
      <c r="BD241" s="2" t="inlineStr">
        <is>
          <t>servizio edge|
servizio di edge computing</t>
        </is>
      </c>
      <c r="BE241" s="2" t="inlineStr">
        <is>
          <t>3|
3</t>
        </is>
      </c>
      <c r="BF241" s="2" t="inlineStr">
        <is>
          <t xml:space="preserve">|
</t>
        </is>
      </c>
      <c r="BG241" t="inlineStr">
        <is>
          <t>servizio di calcolo
nel quale l’elaborazione e la fornitura dei dati avviene il più vicino
possibile al punto in cui i dati sono generati allo scopo di risparmiare
larghezza di banda</t>
        </is>
      </c>
      <c r="BH241" s="2" t="inlineStr">
        <is>
          <t>tinklo paribio paslauga</t>
        </is>
      </c>
      <c r="BI241" s="2" t="inlineStr">
        <is>
          <t>3</t>
        </is>
      </c>
      <c r="BJ241" s="2" t="inlineStr">
        <is>
          <t/>
        </is>
      </c>
      <c r="BK241" t="inlineStr">
        <is>
          <t/>
        </is>
      </c>
      <c r="BL241" s="2" t="inlineStr">
        <is>
          <t>perifērdatošanas pakalpojums</t>
        </is>
      </c>
      <c r="BM241" s="2" t="inlineStr">
        <is>
          <t>2</t>
        </is>
      </c>
      <c r="BN241" s="2" t="inlineStr">
        <is>
          <t/>
        </is>
      </c>
      <c r="BO241" t="inlineStr">
        <is>
          <t/>
        </is>
      </c>
      <c r="BP241" s="2" t="inlineStr">
        <is>
          <t>servizz tal-edge|
servizz tal-edge computing</t>
        </is>
      </c>
      <c r="BQ241" s="2" t="inlineStr">
        <is>
          <t>3|
3</t>
        </is>
      </c>
      <c r="BR241" s="2" t="inlineStr">
        <is>
          <t xml:space="preserve">|
</t>
        </is>
      </c>
      <c r="BS241" t="inlineStr">
        <is>
          <t>servizz tal-computing imwettaq jew provdut fis-sors tad-&lt;i&gt;data &lt;/i&gt;jew qrib tagħha, biex b'hekk jitnaqqas l-użu tal-wisa' tal-banda tal-internet</t>
        </is>
      </c>
      <c r="BT241" s="2" t="inlineStr">
        <is>
          <t>edgedienst|
edgecomputingdienst</t>
        </is>
      </c>
      <c r="BU241" s="2" t="inlineStr">
        <is>
          <t>3|
3</t>
        </is>
      </c>
      <c r="BV241" s="2" t="inlineStr">
        <is>
          <t xml:space="preserve">|
</t>
        </is>
      </c>
      <c r="BW241" t="inlineStr">
        <is>
          <t>dataverwerkingsdienst die aan of zo dicht mogelijk bij de databron wordt verleend, waarbij informatie lokaal wordt vastgelegd, verzameld en verwerkt</t>
        </is>
      </c>
      <c r="BX241" s="2" t="inlineStr">
        <is>
          <t>usługi przetwarzania brzegowego</t>
        </is>
      </c>
      <c r="BY241" s="2" t="inlineStr">
        <is>
          <t>3</t>
        </is>
      </c>
      <c r="BZ241" s="2" t="inlineStr">
        <is>
          <t/>
        </is>
      </c>
      <c r="CA241" t="inlineStr">
        <is>
          <t>usługi przetwarzania danych na brzegu sieci, tj. jak najbliżej miejsca ich powstawania</t>
        </is>
      </c>
      <c r="CB241" t="inlineStr">
        <is>
          <t/>
        </is>
      </c>
      <c r="CC241" t="inlineStr">
        <is>
          <t/>
        </is>
      </c>
      <c r="CD241" t="inlineStr">
        <is>
          <t/>
        </is>
      </c>
      <c r="CE241" t="inlineStr">
        <is>
          <t/>
        </is>
      </c>
      <c r="CF241" s="2" t="inlineStr">
        <is>
          <t>serviciu la marginea rețelei</t>
        </is>
      </c>
      <c r="CG241" s="2" t="inlineStr">
        <is>
          <t>3</t>
        </is>
      </c>
      <c r="CH241" s="2" t="inlineStr">
        <is>
          <t/>
        </is>
      </c>
      <c r="CI241" t="inlineStr">
        <is>
          <t/>
        </is>
      </c>
      <c r="CJ241" s="2" t="inlineStr">
        <is>
          <t>služby v oblasti edge computing|
edge služby</t>
        </is>
      </c>
      <c r="CK241" s="2" t="inlineStr">
        <is>
          <t>3|
3</t>
        </is>
      </c>
      <c r="CL241" s="2" t="inlineStr">
        <is>
          <t xml:space="preserve">proposed|
</t>
        </is>
      </c>
      <c r="CM241" t="inlineStr">
        <is>
          <t>služby v oblasti computingu vykonávané a poskytované v mieste zdroja údajov alebo v jeho blízkosti, čím sa znižuje intenzita používania širokopásmového pripojenia</t>
        </is>
      </c>
      <c r="CN241" s="2" t="inlineStr">
        <is>
          <t>storitev na robu</t>
        </is>
      </c>
      <c r="CO241" s="2" t="inlineStr">
        <is>
          <t>3</t>
        </is>
      </c>
      <c r="CP241" s="2" t="inlineStr">
        <is>
          <t/>
        </is>
      </c>
      <c r="CQ241" t="inlineStr">
        <is>
          <t/>
        </is>
      </c>
      <c r="CR241" s="2" t="inlineStr">
        <is>
          <t>edgetjänst</t>
        </is>
      </c>
      <c r="CS241" s="2" t="inlineStr">
        <is>
          <t>3</t>
        </is>
      </c>
      <c r="CT241" s="2" t="inlineStr">
        <is>
          <t/>
        </is>
      </c>
      <c r="CU241" t="inlineStr">
        <is>
          <t/>
        </is>
      </c>
    </row>
    <row r="242">
      <c r="A242" s="1" t="str">
        <f>HYPERLINK("https://iate.europa.eu/entry/result/3627497/all", "3627497")</f>
        <v>3627497</v>
      </c>
      <c r="B242" t="inlineStr">
        <is>
          <t>EDUCATION AND COMMUNICATIONS</t>
        </is>
      </c>
      <c r="C242" t="inlineStr">
        <is>
          <t>EDUCATION AND COMMUNICATIONS|information and information processing;EDUCATION AND COMMUNICATIONS|information technology and data processing</t>
        </is>
      </c>
      <c r="D242" t="inlineStr">
        <is>
          <t/>
        </is>
      </c>
      <c r="E242" t="inlineStr">
        <is>
          <t/>
        </is>
      </c>
      <c r="F242" t="inlineStr">
        <is>
          <t/>
        </is>
      </c>
      <c r="G242" t="inlineStr">
        <is>
          <t/>
        </is>
      </c>
      <c r="H242" s="2" t="inlineStr">
        <is>
          <t>otevřené specifikace pro interoperabilitu</t>
        </is>
      </c>
      <c r="I242" s="2" t="inlineStr">
        <is>
          <t>2</t>
        </is>
      </c>
      <c r="J242" s="2" t="inlineStr">
        <is>
          <t/>
        </is>
      </c>
      <c r="K242" t="inlineStr">
        <is>
          <t>technické specifikace IKT ve smyslu &lt;a href="https://eur-lex.europa.eu/legal-content/CS/TXT/?uri=CELEX%3A32012R1025&amp;amp;qid=1654093497223" target="_blank"&gt;nařízení (EU) č. 1025/2012&lt;/a&gt;, které jsou zaměřeny na výkon a na dosažení interoperability mezi službami zpracování dat</t>
        </is>
      </c>
      <c r="L242" s="2" t="inlineStr">
        <is>
          <t>åbne interoperabilitetsspecifikationer</t>
        </is>
      </c>
      <c r="M242" s="2" t="inlineStr">
        <is>
          <t>3</t>
        </is>
      </c>
      <c r="N242" s="2" t="inlineStr">
        <is>
          <t/>
        </is>
      </c>
      <c r="O242" t="inlineStr">
        <is>
          <t>IKT-tekniske
specifikationer, som er resultatorienterede med henblik på at opnå
interoperabilitet mellem databehandlingstjenester</t>
        </is>
      </c>
      <c r="P242" s="2" t="inlineStr">
        <is>
          <t>offene technische Interoperabilitätsspezifikationen</t>
        </is>
      </c>
      <c r="Q242" s="2" t="inlineStr">
        <is>
          <t>3</t>
        </is>
      </c>
      <c r="R242" s="2" t="inlineStr">
        <is>
          <t/>
        </is>
      </c>
      <c r="S242" t="inlineStr">
        <is>
          <t>technische IKT-Spezifikationen im Sinne der Verordnung (EU) Nr. 1025/2012, die leistungsbezogen darauf ausgerichtet sind, die Interoperabilität zwischen Datenverarbeitungsdiensten herzustellen</t>
        </is>
      </c>
      <c r="T242" s="2" t="inlineStr">
        <is>
          <t>ανοικτές προδιαγραφές διαλειτουργικότητας</t>
        </is>
      </c>
      <c r="U242" s="2" t="inlineStr">
        <is>
          <t>3</t>
        </is>
      </c>
      <c r="V242" s="2" t="inlineStr">
        <is>
          <t/>
        </is>
      </c>
      <c r="W242" t="inlineStr">
        <is>
          <t>τεχνικές προδιαγραφές ΤΠΕ, οι οποίες έχουν ως γνώμονα τις επιδόσεις για την επίτευξη διαλειτουργικότητας μεταξύ υπηρεσιών επεξεργασίας δεδομένων</t>
        </is>
      </c>
      <c r="X242" s="2" t="inlineStr">
        <is>
          <t>open interoperability specifications</t>
        </is>
      </c>
      <c r="Y242" s="2" t="inlineStr">
        <is>
          <t>3</t>
        </is>
      </c>
      <c r="Z242" s="2" t="inlineStr">
        <is>
          <t/>
        </is>
      </c>
      <c r="AA242" t="inlineStr">
        <is>
          <t>ICT technical specifications which are oriented towards
achieving interoperability between data processing services</t>
        </is>
      </c>
      <c r="AB242" s="2" t="inlineStr">
        <is>
          <t>especificaciones de interoperabilidad abiertas</t>
        </is>
      </c>
      <c r="AC242" s="2" t="inlineStr">
        <is>
          <t>3</t>
        </is>
      </c>
      <c r="AD242" s="2" t="inlineStr">
        <is>
          <t/>
        </is>
      </c>
      <c r="AE242" t="inlineStr">
        <is>
          <t>Especificaciones técnicas de TIC que están orientadas, en función de los resultados, hacia la interoperabilidad entre servicios de tratamiento de datos.</t>
        </is>
      </c>
      <c r="AF242" s="2" t="inlineStr">
        <is>
          <t>avatud koostalitusvõime spetsifikatsioonid</t>
        </is>
      </c>
      <c r="AG242" s="2" t="inlineStr">
        <is>
          <t>3</t>
        </is>
      </c>
      <c r="AH242" s="2" t="inlineStr">
        <is>
          <t>proposed</t>
        </is>
      </c>
      <c r="AI242" t="inlineStr">
        <is>
          <t>tehnilised spetsifikatsioonid andmetöötlusteenuste vahelise koostalitusvõime saavutamiseks</t>
        </is>
      </c>
      <c r="AJ242" t="inlineStr">
        <is>
          <t/>
        </is>
      </c>
      <c r="AK242" t="inlineStr">
        <is>
          <t/>
        </is>
      </c>
      <c r="AL242" t="inlineStr">
        <is>
          <t/>
        </is>
      </c>
      <c r="AM242" t="inlineStr">
        <is>
          <t/>
        </is>
      </c>
      <c r="AN242" s="2" t="inlineStr">
        <is>
          <t>spécifications d’interopérabilité ouvertes</t>
        </is>
      </c>
      <c r="AO242" s="2" t="inlineStr">
        <is>
          <t>3</t>
        </is>
      </c>
      <c r="AP242" s="2" t="inlineStr">
        <is>
          <t/>
        </is>
      </c>
      <c r="AQ242" t="inlineStr">
        <is>
          <t>spécifications techniques des TIC qui sont orientées vers la réalisation de l’interopérabilité entre les services de traitement de données</t>
        </is>
      </c>
      <c r="AR242" t="inlineStr">
        <is>
          <t/>
        </is>
      </c>
      <c r="AS242" t="inlineStr">
        <is>
          <t/>
        </is>
      </c>
      <c r="AT242" t="inlineStr">
        <is>
          <t/>
        </is>
      </c>
      <c r="AU242" t="inlineStr">
        <is>
          <t/>
        </is>
      </c>
      <c r="AV242" s="2" t="inlineStr">
        <is>
          <t>otvorene specifikacije interoperabilnosti</t>
        </is>
      </c>
      <c r="AW242" s="2" t="inlineStr">
        <is>
          <t>3</t>
        </is>
      </c>
      <c r="AX242" s="2" t="inlineStr">
        <is>
          <t/>
        </is>
      </c>
      <c r="AY242" t="inlineStr">
        <is>
          <t>tehničke specifikacije IKT-a, kako su definirane u Uredbi (EU) br. 1025/2012, usmjerene na postizanje interoperabilnosti usluga obrade podataka</t>
        </is>
      </c>
      <c r="AZ242" t="inlineStr">
        <is>
          <t/>
        </is>
      </c>
      <c r="BA242" t="inlineStr">
        <is>
          <t/>
        </is>
      </c>
      <c r="BB242" t="inlineStr">
        <is>
          <t/>
        </is>
      </c>
      <c r="BC242" t="inlineStr">
        <is>
          <t/>
        </is>
      </c>
      <c r="BD242" s="2" t="inlineStr">
        <is>
          <t>specifiche di interoperabilità aperte</t>
        </is>
      </c>
      <c r="BE242" s="2" t="inlineStr">
        <is>
          <t>3</t>
        </is>
      </c>
      <c r="BF242" s="2" t="inlineStr">
        <is>
          <t/>
        </is>
      </c>
      <c r="BG242" t="inlineStr">
        <is>
          <t>specifiche
tecniche delle TIC orientate alle prestazioni ai fini del conseguimento
dell'interoperabilità tra i servizi di trattamento dei dati</t>
        </is>
      </c>
      <c r="BH242" s="2" t="inlineStr">
        <is>
          <t>atvirosios sąveikumo specifikacijos</t>
        </is>
      </c>
      <c r="BI242" s="2" t="inlineStr">
        <is>
          <t>3</t>
        </is>
      </c>
      <c r="BJ242" s="2" t="inlineStr">
        <is>
          <t/>
        </is>
      </c>
      <c r="BK242" t="inlineStr">
        <is>
          <t>Reglamente (ES) Nr. 1025/2012 apibrėžtos IRT techninės specifikacijos, kuriomis orientuojantis į veiklos rezultatus siekiama duomenų tvarkymo paslaugų sąveikumo</t>
        </is>
      </c>
      <c r="BL242" s="2" t="inlineStr">
        <is>
          <t>atklātās sadarbspējas specifikācijas</t>
        </is>
      </c>
      <c r="BM242" s="2" t="inlineStr">
        <is>
          <t>2</t>
        </is>
      </c>
      <c r="BN242" s="2" t="inlineStr">
        <is>
          <t/>
        </is>
      </c>
      <c r="BO242" t="inlineStr">
        <is>
          <t>IKT tehniskās specifikācijas, kas ir vērstas uz veiktspēju un datu apstrādes pakalpojumu sadarbspējas panākšanu</t>
        </is>
      </c>
      <c r="BP242" s="2" t="inlineStr">
        <is>
          <t>speċifikazzjonijiet miftuħa tal-interoperabbiltà</t>
        </is>
      </c>
      <c r="BQ242" s="2" t="inlineStr">
        <is>
          <t>3</t>
        </is>
      </c>
      <c r="BR242" s="2" t="inlineStr">
        <is>
          <t/>
        </is>
      </c>
      <c r="BS242" t="inlineStr">
        <is>
          <t>speċifikazzjonijiet tekniċi tal-ICT, li huma orjentati lejn il-prestazzjoni lejn il-kisba tal-interoperabbiltà bejn is-servizzi tal-ipproċessar tad-&lt;i&gt;data&lt;/i&gt;</t>
        </is>
      </c>
      <c r="BT242" s="2" t="inlineStr">
        <is>
          <t>open interoperabiliteitsspecificaties</t>
        </is>
      </c>
      <c r="BU242" s="2" t="inlineStr">
        <is>
          <t>3</t>
        </is>
      </c>
      <c r="BV242" s="2" t="inlineStr">
        <is>
          <t/>
        </is>
      </c>
      <c r="BW242" t="inlineStr">
        <is>
          <t>technische ICT-specificaties die wat betreft prestaties gericht zijn op het bereiken van interoperabiliteit tussen dataverwerkingsdiensten</t>
        </is>
      </c>
      <c r="BX242" s="2" t="inlineStr">
        <is>
          <t>otwarte specyfikacje w zakresie interoperacyjności</t>
        </is>
      </c>
      <c r="BY242" s="2" t="inlineStr">
        <is>
          <t>3</t>
        </is>
      </c>
      <c r="BZ242" s="2" t="inlineStr">
        <is>
          <t/>
        </is>
      </c>
      <c r="CA242" t="inlineStr">
        <is>
          <t>specyfikacje techniczne ICT zdefiniowane w rozporządzeniu (UE) nr 1025/2012, które są ukierunkowane na osiągnięcie interoperacyjności między usługami przetwarzania danych</t>
        </is>
      </c>
      <c r="CB242" t="inlineStr">
        <is>
          <t/>
        </is>
      </c>
      <c r="CC242" t="inlineStr">
        <is>
          <t/>
        </is>
      </c>
      <c r="CD242" t="inlineStr">
        <is>
          <t/>
        </is>
      </c>
      <c r="CE242" t="inlineStr">
        <is>
          <t/>
        </is>
      </c>
      <c r="CF242" s="2" t="inlineStr">
        <is>
          <t>specificații tehnice deschise de interoperabilitate</t>
        </is>
      </c>
      <c r="CG242" s="2" t="inlineStr">
        <is>
          <t>3</t>
        </is>
      </c>
      <c r="CH242" s="2" t="inlineStr">
        <is>
          <t/>
        </is>
      </c>
      <c r="CI242" t="inlineStr">
        <is>
          <t/>
        </is>
      </c>
      <c r="CJ242" s="2" t="inlineStr">
        <is>
          <t>otvorené špecifikácie interoperability</t>
        </is>
      </c>
      <c r="CK242" s="2" t="inlineStr">
        <is>
          <t>3</t>
        </is>
      </c>
      <c r="CL242" s="2" t="inlineStr">
        <is>
          <t/>
        </is>
      </c>
      <c r="CM242" t="inlineStr">
        <is>
          <t>technické špecifikácie IKT zamerané na výkonnosť s cieľom dosiahnuť interoperabilitu medzi službami spracúvania údajov</t>
        </is>
      </c>
      <c r="CN242" s="2" t="inlineStr">
        <is>
          <t>odprte specifikacije za interoperabilnost</t>
        </is>
      </c>
      <c r="CO242" s="2" t="inlineStr">
        <is>
          <t>3</t>
        </is>
      </c>
      <c r="CP242" s="2" t="inlineStr">
        <is>
          <t/>
        </is>
      </c>
      <c r="CQ242" t="inlineStr">
        <is>
          <t>tehnične specifikacije IKT, ki so namenjene za doseganje
interoperabilnosti med storitvami obdelave podatkov</t>
        </is>
      </c>
      <c r="CR242" s="2" t="inlineStr">
        <is>
          <t>öppna interoperabilitetsspecifikationer</t>
        </is>
      </c>
      <c r="CS242" s="2" t="inlineStr">
        <is>
          <t>3</t>
        </is>
      </c>
      <c r="CT242" s="2" t="inlineStr">
        <is>
          <t/>
        </is>
      </c>
      <c r="CU242" t="inlineStr">
        <is>
          <t>teknisk specifikation på IKT-området som är resultatinriktad på att uppnå interoperabilitet mellan databehandlingstjänster</t>
        </is>
      </c>
    </row>
    <row r="243">
      <c r="A243" s="1" t="str">
        <f>HYPERLINK("https://iate.europa.eu/entry/result/3627421/all", "3627421")</f>
        <v>3627421</v>
      </c>
      <c r="B243" t="inlineStr">
        <is>
          <t>EDUCATION AND COMMUNICATIONS</t>
        </is>
      </c>
      <c r="C243" t="inlineStr">
        <is>
          <t>EDUCATION AND COMMUNICATIONS|information and information processing;EDUCATION AND COMMUNICATIONS|information technology and data processing</t>
        </is>
      </c>
      <c r="D243" t="inlineStr">
        <is>
          <t/>
        </is>
      </c>
      <c r="E243" t="inlineStr">
        <is>
          <t/>
        </is>
      </c>
      <c r="F243" t="inlineStr">
        <is>
          <t/>
        </is>
      </c>
      <c r="G243" t="inlineStr">
        <is>
          <t/>
        </is>
      </c>
      <c r="H243" s="2" t="inlineStr">
        <is>
          <t>držitel dat</t>
        </is>
      </c>
      <c r="I243" s="2" t="inlineStr">
        <is>
          <t>3</t>
        </is>
      </c>
      <c r="J243" s="2" t="inlineStr">
        <is>
          <t/>
        </is>
      </c>
      <c r="K243" t="inlineStr">
        <is>
          <t>právnická osoba, včetně subjektů veřejného sektoru a mezinárodních 
organizací, nebo fyzická osoba, která není subjektem údajů ve vztahu 
k daným konkrétním údajům a která má v souladu s příslušnými unijními 
nebo vnitrostátními právními předpisy právo umožnit přístup k určitým 
osobním údajům nebo neosobním údajům nebo je sdílet</t>
        </is>
      </c>
      <c r="L243" s="2" t="inlineStr">
        <is>
          <t>dataindehaver</t>
        </is>
      </c>
      <c r="M243" s="2" t="inlineStr">
        <is>
          <t>3</t>
        </is>
      </c>
      <c r="N243" s="2" t="inlineStr">
        <is>
          <t/>
        </is>
      </c>
      <c r="O243" t="inlineStr">
        <is>
          <t>juridisk eller fysisk person, der i henhold til forordningen om harmoniserede regler om fair adgang til og anvendelse af data (dataforordningen), gældende EU-ret eller national lovgivning til gennemførelse af EU-retten har ret eller pligt til, eller i tilfælde af andre data end personoplysninger og med det formål at kontrollere produktets og de relaterede tjenesters tekniske udformning har mulighed for, at stille visse data til rådighed</t>
        </is>
      </c>
      <c r="P243" s="2" t="inlineStr">
        <is>
          <t>Dateninhaber</t>
        </is>
      </c>
      <c r="Q243" s="2" t="inlineStr">
        <is>
          <t>3</t>
        </is>
      </c>
      <c r="R243" s="2" t="inlineStr">
        <is>
          <t/>
        </is>
      </c>
      <c r="S243" t="inlineStr">
        <is>
          <t>juristische oder natürliche Person, die nach der Verordnung über harmonisierte Vorschriften für einen fairen Datenzugang und eine faire Datennutzung (Datengesetz), nach anwendbarem Unionsrecht oder nach den anwendbaren nationalen Rechtsvorschriften zur Umsetzung des Unionsrechts berechtigt oder verpflichtet bzw. im Falle nicht personenbezogener Daten und durch die Kontrolle über die technische Konzeption des Produktes und damit verbundener Dienste in der Lage ist, bestimmte Daten bereitzustellen</t>
        </is>
      </c>
      <c r="T243" s="2" t="inlineStr">
        <is>
          <t>κάτοχος των δεδομένων</t>
        </is>
      </c>
      <c r="U243" s="2" t="inlineStr">
        <is>
          <t>3</t>
        </is>
      </c>
      <c r="V243" s="2" t="inlineStr">
        <is>
          <t/>
        </is>
      </c>
      <c r="W243" t="inlineStr">
        <is>
          <t>νομικό ή φυσικό πρόσωπο που έχει το δικαίωμα ή την υποχρέωση, σύμφωνα με τον παρόντα κανονισμό, το εφαρμοστέο ενωσιακό δίκαιο ή την εθνική νομοθεσία που εφαρμόζει το ενωσιακό δίκαιο ή, στην περίπτωση δεδομένων μη προσωπικού χαρακτήρα και μέσω του ελέγχου του τεχνικού σχεδιασμού του προϊόντος και των συναφών υπηρεσιών, την ικανότητα να καθιστά διαθέσιμα ορισμένα δεδομένα</t>
        </is>
      </c>
      <c r="X243" s="2" t="inlineStr">
        <is>
          <t>data holder</t>
        </is>
      </c>
      <c r="Y243" s="2" t="inlineStr">
        <is>
          <t>3</t>
        </is>
      </c>
      <c r="Z243" s="2" t="inlineStr">
        <is>
          <t/>
        </is>
      </c>
      <c r="AA243" t="inlineStr">
        <is>
          <t>legal or natural person who has the right or obligation, in accordance with the Regulation on harmonised rules on fair access to and use of data (Data Act), applicable Union law or national legislation implementing Union law, or in the case of non-personal data and through control of the technical design of the product and related services, the ability, to make available certain data</t>
        </is>
      </c>
      <c r="AB243" s="2" t="inlineStr">
        <is>
          <t>titular de datos</t>
        </is>
      </c>
      <c r="AC243" s="2" t="inlineStr">
        <is>
          <t>3</t>
        </is>
      </c>
      <c r="AD243" s="2" t="inlineStr">
        <is>
          <t/>
        </is>
      </c>
      <c r="AE243" t="inlineStr">
        <is>
          <t>Persona física o jurídica que tiene el derecho o la obligación, en virtud del Reglamento sobre normas 
armonizadas para un acceso justo a los datos y su utilización (Ley de 
Datos), del Derecho de la Unión aplicable o de la legislación nacional de ejecución del Derecho de la Unión, de poner a disposición determinados datos, o que, en el caso de los datos no personales y a través del control del diseño técnico del producto o servicios relacionados, tiene la capacidad de poner a disposición determinados datos.</t>
        </is>
      </c>
      <c r="AF243" s="2" t="inlineStr">
        <is>
          <t>andmevaldaja</t>
        </is>
      </c>
      <c r="AG243" s="2" t="inlineStr">
        <is>
          <t>3</t>
        </is>
      </c>
      <c r="AH243" s="2" t="inlineStr">
        <is>
          <t>proposed</t>
        </is>
      </c>
      <c r="AI243" t="inlineStr">
        <is>
          <t>juriidiline või füüsiline isik, kellel on käesoleva määruse, kohaldatava liidu õiguse või liidu õigust rakendavate siseriiklike õigusaktide kohaselt õigus või kohustus või isikustamata andmete puhul toote ja sellega seotud teenuste tehnilise projekti kontrollimise kaudu võime teatavaid andmeid kättesaadavaks teha</t>
        </is>
      </c>
      <c r="AJ243" t="inlineStr">
        <is>
          <t/>
        </is>
      </c>
      <c r="AK243" t="inlineStr">
        <is>
          <t/>
        </is>
      </c>
      <c r="AL243" t="inlineStr">
        <is>
          <t/>
        </is>
      </c>
      <c r="AM243" t="inlineStr">
        <is>
          <t/>
        </is>
      </c>
      <c r="AN243" s="2" t="inlineStr">
        <is>
          <t>détenteur de données</t>
        </is>
      </c>
      <c r="AO243" s="2" t="inlineStr">
        <is>
          <t>3</t>
        </is>
      </c>
      <c r="AP243" s="2" t="inlineStr">
        <is>
          <t/>
        </is>
      </c>
      <c r="AQ243" t="inlineStr">
        <is>
          <t>personne morale ou une personne physique qui, conformément au présent règlement, aux dispositions législatives applicables de l’Union ou à la législation nationale mettant en œuvre le droit de l’Union, a le droit ou l’obligation ou, dans le cas de données à caractère non personnel et par le contrôle de la conception du produit et des services liés, a la possibilité, de rendre disponibles certaines données à caractère personnel</t>
        </is>
      </c>
      <c r="AR243" t="inlineStr">
        <is>
          <t/>
        </is>
      </c>
      <c r="AS243" t="inlineStr">
        <is>
          <t/>
        </is>
      </c>
      <c r="AT243" t="inlineStr">
        <is>
          <t/>
        </is>
      </c>
      <c r="AU243" t="inlineStr">
        <is>
          <t/>
        </is>
      </c>
      <c r="AV243" s="2" t="inlineStr">
        <is>
          <t>vlasnik podataka</t>
        </is>
      </c>
      <c r="AW243" s="2" t="inlineStr">
        <is>
          <t>3</t>
        </is>
      </c>
      <c r="AX243" s="2" t="inlineStr">
        <is>
          <t/>
        </is>
      </c>
      <c r="AY243" t="inlineStr">
        <is>
          <t>svaka pravna osoba, ispitanik ili javni ili privatni subjekt koji ima pravo odobriti pristup vrstama podataka navedenima u Prilogu ili ih dijeliti pod svojom kontrolom, u skladu s primjenjivim pravom Unije ili nacionalnim pravom</t>
        </is>
      </c>
      <c r="AZ243" t="inlineStr">
        <is>
          <t/>
        </is>
      </c>
      <c r="BA243" t="inlineStr">
        <is>
          <t/>
        </is>
      </c>
      <c r="BB243" t="inlineStr">
        <is>
          <t/>
        </is>
      </c>
      <c r="BC243" t="inlineStr">
        <is>
          <t/>
        </is>
      </c>
      <c r="BD243" s="2" t="inlineStr">
        <is>
          <t>titolare dei dati</t>
        </is>
      </c>
      <c r="BE243" s="2" t="inlineStr">
        <is>
          <t>3</t>
        </is>
      </c>
      <c r="BF243" s="2" t="inlineStr">
        <is>
          <t/>
        </is>
      </c>
      <c r="BG243" t="inlineStr">
        <is>
          <t>persona fisica o
giuridica che ha il diritto o l'obbligo, conformemente al regolamento riguardante
le norme armonizzate sull'accesso equo ai dati e sul loro utilizzo (normativa
sui dati), al diritto applicabile dell'Unione o alla legislazione nazionale di
attuazione del diritto dell'Unione, o, nel caso di dati non personali e
attraverso il controllo della progettazione tecnica del prodotto e dei servizi
correlati, la capacità di mettere a disposizione determinati dati</t>
        </is>
      </c>
      <c r="BH243" s="2" t="inlineStr">
        <is>
          <t>duomenų turėtojas</t>
        </is>
      </c>
      <c r="BI243" s="2" t="inlineStr">
        <is>
          <t>3</t>
        </is>
      </c>
      <c r="BJ243" s="2" t="inlineStr">
        <is>
          <t/>
        </is>
      </c>
      <c r="BK243" t="inlineStr">
        <is>
          <t>juridinis arba fizinis asmuo, kuris pagal Reglamentą dėl suderintų sąžiningos prieigos prie duomenų ir jų naudojimo taisyklių, taikytiną Sąjungos teisę arba nacionalinės teisės aktus, kuriais įgyvendinama Sąjungos teisė, turi teisę arba pareigą, o ne asmens duomenų atveju, vykdydamas techninio gaminio projekto ir susijusių paslaugų kontrolę, – gali suteikti galimybę gauti tam tikrus duomenis</t>
        </is>
      </c>
      <c r="BL243" s="2" t="inlineStr">
        <is>
          <t>datu turētājs</t>
        </is>
      </c>
      <c r="BM243" s="2" t="inlineStr">
        <is>
          <t>3</t>
        </is>
      </c>
      <c r="BN243" s="2" t="inlineStr">
        <is>
          <t/>
        </is>
      </c>
      <c r="BO243" t="inlineStr">
        <is>
          <t>juridiska vai fiziska persona, kurai saskaņā ar Regulu par saskaņotiem noteikumiem par taisnīgu piekļuvi datiem un to lietošanu (Datu aktu), piemērojamiem Savienības tiesību aktiem vai valsts tiesību aktiem, ar ko īsteno Savienības tiesību aktus, ir tiesības vai pienākums vai – nepersondatu gadījumā un kontrolējot produkta un ar to saistīto pakalpojumu tehnisko projektu – spēja noteiktus datus darīt pieejamus</t>
        </is>
      </c>
      <c r="BP243" s="2" t="inlineStr">
        <is>
          <t>detentur tad-&lt;i&gt;data&lt;/i&gt;</t>
        </is>
      </c>
      <c r="BQ243" s="2" t="inlineStr">
        <is>
          <t>3</t>
        </is>
      </c>
      <c r="BR243" s="2" t="inlineStr">
        <is>
          <t/>
        </is>
      </c>
      <c r="BS243" t="inlineStr">
        <is>
          <t>persuna ġuridika jew fiżika li għandha d-dritt jew l-obbligu, f’konformità mar-Regolament dwar id-&lt;i&gt;Data&lt;/i&gt;, id-dritt applikabbli tal-Unjoni jew il-leġiżlazzjoni nazzjonali li timplimenta d-dritt tal-Unjoni, jew fil-każ ta’ &lt;i&gt;data&lt;/i&gt; mhux personali u permezz tal-kontroll tad-disinn tekniku tal-prodott u tas-servizzi relatati, il-kapaċità, li tagħmel ċerta &lt;i&gt;data&lt;/i&gt; disponibbli</t>
        </is>
      </c>
      <c r="BT243" s="2" t="inlineStr">
        <is>
          <t>datahouder</t>
        </is>
      </c>
      <c r="BU243" s="2" t="inlineStr">
        <is>
          <t>3</t>
        </is>
      </c>
      <c r="BV243" s="2" t="inlineStr">
        <is>
          <t/>
        </is>
      </c>
      <c r="BW243" t="inlineStr">
        <is>
          <t>rechtspersoon of natuurlijke persoon die
overeenkomstig de dataverordening, het toepasselijke EU-recht of de nationale
wetgeving tot uitvoering van het EU-recht, of, in het geval van
niet-persoonsgebonden data en door controle over het technische ontwerp van het
product en de bijbehorende diensten, het recht of de verplichting heeft om
bepaalde data beschikbaar te stellen</t>
        </is>
      </c>
      <c r="BX243" s="2" t="inlineStr">
        <is>
          <t>posiadacz danych</t>
        </is>
      </c>
      <c r="BY243" s="2" t="inlineStr">
        <is>
          <t>3</t>
        </is>
      </c>
      <c r="BZ243" s="2" t="inlineStr">
        <is>
          <t/>
        </is>
      </c>
      <c r="CA243" t="inlineStr">
        <is>
          <t>osoba prawna lub fizyczna, która ma prawo lub obowiązek, zgodnie z niniejszym rozporządzeniem, mającym zastosowanie prawem Unii lub przepisami krajowymi wdrażającymi prawo Unii, udostępniać określone dane lub – w przypadku danych nieosobowych i poprzez kontrolę technicznego projektu produktu i powiązanych usług – ma zdolność do udostępniania określonych danych</t>
        </is>
      </c>
      <c r="CB243" s="2" t="inlineStr">
        <is>
          <t>detentor dos dados</t>
        </is>
      </c>
      <c r="CC243" s="2" t="inlineStr">
        <is>
          <t>3</t>
        </is>
      </c>
      <c r="CD243" s="2" t="inlineStr">
        <is>
          <t/>
        </is>
      </c>
      <c r="CE243" t="inlineStr">
        <is>
          <t/>
        </is>
      </c>
      <c r="CF243" s="2" t="inlineStr">
        <is>
          <t>deținător de date</t>
        </is>
      </c>
      <c r="CG243" s="2" t="inlineStr">
        <is>
          <t>3</t>
        </is>
      </c>
      <c r="CH243" s="2" t="inlineStr">
        <is>
          <t/>
        </is>
      </c>
      <c r="CI243" t="inlineStr">
        <is>
          <t>persoană fizică sau juridică ce, în conformitate cu Regulamentul Parlamentului European și al Consiliului privind norme armonizate pentru un acces echitabil la date și o utilizare corectă a acestora, cu dreptul aplicabil al Uniunii sau cu legislația națională de punere în aplicare a dreptului Uniunii, are dreptul sau obligația ori, în cazul datelor fără caracter personal și prin controlul proiectării tehnice a produsului și a serviciilor conexe, are capacitatea de a pune la dispoziție anumite date</t>
        </is>
      </c>
      <c r="CJ243" s="2" t="inlineStr">
        <is>
          <t>držiteľ údajov</t>
        </is>
      </c>
      <c r="CK243" s="2" t="inlineStr">
        <is>
          <t>3</t>
        </is>
      </c>
      <c r="CL243" s="2" t="inlineStr">
        <is>
          <t/>
        </is>
      </c>
      <c r="CM243" t="inlineStr">
        <is>
          <t>právnická alebo fyzická osoba, ktorá má v súlade s týmto nariadením, platným právom Únie alebo vnútroštátnymi právnymi predpismi, ktorými sa vykonáva právo Únie, právo alebo povinnosť sprístupniť určité údaje, alebo ktorá má v prípade iných ako osobných údajov a prostredníctvom kontroly technického návrhu produktu a súvisiacich služieb schopnosť sprístupniť určité údaje</t>
        </is>
      </c>
      <c r="CN243" s="2" t="inlineStr">
        <is>
          <t>imetnik podatkov</t>
        </is>
      </c>
      <c r="CO243" s="2" t="inlineStr">
        <is>
          <t>3</t>
        </is>
      </c>
      <c r="CP243" s="2" t="inlineStr">
        <is>
          <t/>
        </is>
      </c>
      <c r="CQ243" t="inlineStr">
        <is>
          <t>pravna ali fizična oseba, ki ima v skladu z Uredbo o harmoniziranih pravilih za pravičen dostop do podatkov in njihovo uporabo (z aktom o podatkih),
veljavnim pravom Unije ali nacionalno zakonodajo, s katero se izvaja pravo Unije,
pravico ali dolžnost ali (v primeru neosebnih podatkov ter z nadzorom tehnične
zasnove izdelka in z njim povezanih storitev) možnost dati na voljo določene
podatke</t>
        </is>
      </c>
      <c r="CR243" s="2" t="inlineStr">
        <is>
          <t>datainnehavare</t>
        </is>
      </c>
      <c r="CS243" s="2" t="inlineStr">
        <is>
          <t>3</t>
        </is>
      </c>
      <c r="CT243" s="2" t="inlineStr">
        <is>
          <t/>
        </is>
      </c>
      <c r="CU243" t="inlineStr">
        <is>
          <t>juridisk eller fysisk person som har en rätt eller skyldighet, i enlighet med denna förordning, tillämplig unionslagstiftning eller nationell lagstiftning som genomför unionslagstiftning, eller, när det gäller icke-personuppgifter och genom kontroll av den tekniska designen för produkten och tillhörande tjänster, förmågan att göra vissa data tillgängliga</t>
        </is>
      </c>
    </row>
    <row r="244">
      <c r="A244" s="1" t="str">
        <f>HYPERLINK("https://iate.europa.eu/entry/result/3592461/all", "3592461")</f>
        <v>3592461</v>
      </c>
      <c r="B244" t="inlineStr">
        <is>
          <t>EDUCATION AND COMMUNICATIONS</t>
        </is>
      </c>
      <c r="C244" t="inlineStr">
        <is>
          <t>EDUCATION AND COMMUNICATIONS|information technology and data processing</t>
        </is>
      </c>
      <c r="D244" s="2" t="inlineStr">
        <is>
          <t>много голяма онлайн платформа</t>
        </is>
      </c>
      <c r="E244" s="2" t="inlineStr">
        <is>
          <t>3</t>
        </is>
      </c>
      <c r="F244" s="2" t="inlineStr">
        <is>
          <t/>
        </is>
      </c>
      <c r="G244" t="inlineStr">
        <is>
          <t/>
        </is>
      </c>
      <c r="H244" s="2" t="inlineStr">
        <is>
          <t>velmi velká online platforma</t>
        </is>
      </c>
      <c r="I244" s="2" t="inlineStr">
        <is>
          <t>3</t>
        </is>
      </c>
      <c r="J244" s="2" t="inlineStr">
        <is>
          <t/>
        </is>
      </c>
      <c r="K244" t="inlineStr">
        <is>
          <t>&lt;a href="https://iate.europa.eu/entry/result/156877" target="_blank"&gt;online platforma&lt;/a&gt; se značným společenským a hospodářským dopadem</t>
        </is>
      </c>
      <c r="L244" s="2" t="inlineStr">
        <is>
          <t>meget stor onlineplatform</t>
        </is>
      </c>
      <c r="M244" s="2" t="inlineStr">
        <is>
          <t>3</t>
        </is>
      </c>
      <c r="N244" s="2" t="inlineStr">
        <is>
          <t/>
        </is>
      </c>
      <c r="O244" t="inlineStr">
        <is>
          <t>&lt;a href="https://iate.europa.eu/entry/result/156877" target="_blank"&gt;onlineplatform&lt;/a&gt;, der leverer tjenester til gennemsnitligt 45 mio. aktive modtagere i Unionen eller derover pr. måned</t>
        </is>
      </c>
      <c r="P244" s="2" t="inlineStr">
        <is>
          <t>sehr große Online-Plattform</t>
        </is>
      </c>
      <c r="Q244" s="2" t="inlineStr">
        <is>
          <t>3</t>
        </is>
      </c>
      <c r="R244" s="2" t="inlineStr">
        <is>
          <t/>
        </is>
      </c>
      <c r="S244" t="inlineStr">
        <is>
          <t>Online-Plattform, die aufgrund ihrer Reichweite eine zentrale, systemische Rolle bei der Förderung der öffentlichen Debatte und wirtschaftlicher Transaktionen spielt</t>
        </is>
      </c>
      <c r="T244" s="2" t="inlineStr">
        <is>
          <t>πολύ μεγάλη επιγραμμική πλατφόρμα</t>
        </is>
      </c>
      <c r="U244" s="2" t="inlineStr">
        <is>
          <t>3</t>
        </is>
      </c>
      <c r="V244" s="2" t="inlineStr">
        <is>
          <t/>
        </is>
      </c>
      <c r="W244" t="inlineStr">
        <is>
          <t>&lt;a href="https://iate.europa.eu/entry/result/156877/en-el" target="_blank"&gt;επιγραμμική πλατφόρμα&lt;/a&gt;η οποία παρέχει τις υπηρεσίες της σε αριθμό μέσων μηνιαίων ενεργών αποδεκτών που αντιστοιχεί σε ποσοστό μεγαλύτερο του 10% του πληθυσμού της Ένωσης</t>
        </is>
      </c>
      <c r="X244" s="2" t="inlineStr">
        <is>
          <t>very large online platform|
VLOP</t>
        </is>
      </c>
      <c r="Y244" s="2" t="inlineStr">
        <is>
          <t>3|
3</t>
        </is>
      </c>
      <c r="Z244" s="2" t="inlineStr">
        <is>
          <t xml:space="preserve">|
</t>
        </is>
      </c>
      <c r="AA244" t="inlineStr">
        <is>
          <t>&lt;a href="https://iate.europa.eu/entry/result/156877" target="_blank"&gt;online platform&lt;/a&gt; with a significant societal and economic impact</t>
        </is>
      </c>
      <c r="AB244" s="2" t="inlineStr">
        <is>
          <t>plataforma en línea de muy gran tamaño</t>
        </is>
      </c>
      <c r="AC244" s="2" t="inlineStr">
        <is>
          <t>3</t>
        </is>
      </c>
      <c r="AD244" s="2" t="inlineStr">
        <is>
          <t/>
        </is>
      </c>
      <c r="AE244" t="inlineStr">
        <is>
          <t>&lt;a href="https://iate.europa.eu/entry/result/156877/es" target="_blank"&gt;Plataforma en línea&lt;/a&gt; con un impacto social y económico importante.</t>
        </is>
      </c>
      <c r="AF244" s="2" t="inlineStr">
        <is>
          <t>väga suur digiplatvorm</t>
        </is>
      </c>
      <c r="AG244" s="2" t="inlineStr">
        <is>
          <t>2</t>
        </is>
      </c>
      <c r="AH244" s="2" t="inlineStr">
        <is>
          <t/>
        </is>
      </c>
      <c r="AI244" t="inlineStr">
        <is>
          <t>&lt;i&gt;digiplatvorm&lt;/i&gt; &lt;a href="/entry/result/156877/all" id="ENTRY_TO_ENTRY_CONVERTER" target="_blank"&gt;IATE:156877&lt;/a&gt; , mida kasutab rohkem kui 10% ELi elanikkonnast ning millel on seetõttu suur ühiskondlik ja majanduslik mõju</t>
        </is>
      </c>
      <c r="AJ244" s="2" t="inlineStr">
        <is>
          <t>erittäin suuri verkkoalusta</t>
        </is>
      </c>
      <c r="AK244" s="2" t="inlineStr">
        <is>
          <t>3</t>
        </is>
      </c>
      <c r="AL244" s="2" t="inlineStr">
        <is>
          <t/>
        </is>
      </c>
      <c r="AM244" t="inlineStr">
        <is>
          <t>verkkoalusta, joka tarjoaa palvelujaan
unionissa keskimäärin vähintään 45 miljoonalle aktiiviselle palvelun
vastaanottajalle kuukaudessa</t>
        </is>
      </c>
      <c r="AN244" s="2" t="inlineStr">
        <is>
          <t>très grande plateforme en ligne</t>
        </is>
      </c>
      <c r="AO244" s="2" t="inlineStr">
        <is>
          <t>3</t>
        </is>
      </c>
      <c r="AP244" s="2" t="inlineStr">
        <is>
          <t/>
        </is>
      </c>
      <c r="AQ244" t="inlineStr">
        <is>
          <t/>
        </is>
      </c>
      <c r="AR244" s="2" t="inlineStr">
        <is>
          <t>ardán an‑mhór ar líne</t>
        </is>
      </c>
      <c r="AS244" s="2" t="inlineStr">
        <is>
          <t>3</t>
        </is>
      </c>
      <c r="AT244" s="2" t="inlineStr">
        <is>
          <t/>
        </is>
      </c>
      <c r="AU244" t="inlineStr">
        <is>
          <t/>
        </is>
      </c>
      <c r="AV244" s="2" t="inlineStr">
        <is>
          <t>vrlo velika internetska platforma</t>
        </is>
      </c>
      <c r="AW244" s="2" t="inlineStr">
        <is>
          <t>3</t>
        </is>
      </c>
      <c r="AX244" s="2" t="inlineStr">
        <is>
          <t/>
        </is>
      </c>
      <c r="AY244" t="inlineStr">
        <is>
          <t/>
        </is>
      </c>
      <c r="AZ244" s="2" t="inlineStr">
        <is>
          <t>online óriásplatform</t>
        </is>
      </c>
      <c r="BA244" s="2" t="inlineStr">
        <is>
          <t>2</t>
        </is>
      </c>
      <c r="BB244" s="2" t="inlineStr">
        <is>
          <t/>
        </is>
      </c>
      <c r="BC244" t="inlineStr">
        <is>
          <t>nagy társadalmi és gazdasági befolyást gyakorló online platform</t>
        </is>
      </c>
      <c r="BD244" s="2" t="inlineStr">
        <is>
          <t>piattaforma online di dimensioni molto grandi</t>
        </is>
      </c>
      <c r="BE244" s="2" t="inlineStr">
        <is>
          <t>3</t>
        </is>
      </c>
      <c r="BF244" s="2" t="inlineStr">
        <is>
          <t/>
        </is>
      </c>
      <c r="BG244" t="inlineStr">
        <is>
          <t>piattaforma online che presta i suoi servizi a un numero medio mensile di destinatari attivi del servizio nell'Unione pari o superiore a 45 milioni, calcolato conformemente a una metodologia stabilita</t>
        </is>
      </c>
      <c r="BH244" s="2" t="inlineStr">
        <is>
          <t>labai didelė interneto platforma</t>
        </is>
      </c>
      <c r="BI244" s="2" t="inlineStr">
        <is>
          <t>3</t>
        </is>
      </c>
      <c r="BJ244" s="2" t="inlineStr">
        <is>
          <t/>
        </is>
      </c>
      <c r="BK244" t="inlineStr">
        <is>
          <t/>
        </is>
      </c>
      <c r="BL244" s="2" t="inlineStr">
        <is>
          <t>ļoti liela tiešsaistes platforma</t>
        </is>
      </c>
      <c r="BM244" s="2" t="inlineStr">
        <is>
          <t>2</t>
        </is>
      </c>
      <c r="BN244" s="2" t="inlineStr">
        <is>
          <t/>
        </is>
      </c>
      <c r="BO244" t="inlineStr">
        <is>
          <t>&lt;a href="https://iate.europa.eu/entry/slideshow/1611310169174/156877/lv" target="_blank"&gt;tiešsaistes platforma&lt;/a&gt;, kurai ir būtiska sociālā un ekonomiskā ietekme</t>
        </is>
      </c>
      <c r="BP244" s="2" t="inlineStr">
        <is>
          <t>pjattaforma online kbira ħafna</t>
        </is>
      </c>
      <c r="BQ244" s="2" t="inlineStr">
        <is>
          <t>3</t>
        </is>
      </c>
      <c r="BR244" s="2" t="inlineStr">
        <is>
          <t/>
        </is>
      </c>
      <c r="BS244" t="inlineStr">
        <is>
          <t>&lt;a href="https://iate.europa.eu/entry/result/156877" target="_blank"&gt;pjattaforma online&lt;/a&gt; b'impatt soċjetali u ekonomiku sinifikanti</t>
        </is>
      </c>
      <c r="BT244" s="2" t="inlineStr">
        <is>
          <t>zeer groot onlineplatform</t>
        </is>
      </c>
      <c r="BU244" s="2" t="inlineStr">
        <is>
          <t>3</t>
        </is>
      </c>
      <c r="BV244" s="2" t="inlineStr">
        <is>
          <t/>
        </is>
      </c>
      <c r="BW244" t="inlineStr">
        <is>
          <t>&lt;a href="https://iate.europa.eu/entry/result/156877" target="_blank"&gt;onlineplatform&lt;/a&gt;
 met een aanzienlijke maatschappelijke en economische invloed</t>
        </is>
      </c>
      <c r="BX244" s="2" t="inlineStr">
        <is>
          <t>bardzo duża platforma internetowa</t>
        </is>
      </c>
      <c r="BY244" s="2" t="inlineStr">
        <is>
          <t>3</t>
        </is>
      </c>
      <c r="BZ244" s="2" t="inlineStr">
        <is>
          <t/>
        </is>
      </c>
      <c r="CA244" t="inlineStr">
        <is>
          <t>platforma internetowa o dużym znaczeniu społecznym i gospodarczym</t>
        </is>
      </c>
      <c r="CB244" s="2" t="inlineStr">
        <is>
          <t>plataforma em linha de muito grande dimensão</t>
        </is>
      </c>
      <c r="CC244" s="2" t="inlineStr">
        <is>
          <t>3</t>
        </is>
      </c>
      <c r="CD244" s="2" t="inlineStr">
        <is>
          <t/>
        </is>
      </c>
      <c r="CE244" t="inlineStr">
        <is>
          <t>Plataforma em linha com um impacto económico e societal significativo.</t>
        </is>
      </c>
      <c r="CF244" s="2" t="inlineStr">
        <is>
          <t>platformă online foarte mare</t>
        </is>
      </c>
      <c r="CG244" s="2" t="inlineStr">
        <is>
          <t>2</t>
        </is>
      </c>
      <c r="CH244" s="2" t="inlineStr">
        <is>
          <t/>
        </is>
      </c>
      <c r="CI244" t="inlineStr">
        <is>
          <t>platformă online cu impact societal și economic major</t>
        </is>
      </c>
      <c r="CJ244" s="2" t="inlineStr">
        <is>
          <t>veľmi veľká online platforma</t>
        </is>
      </c>
      <c r="CK244" s="2" t="inlineStr">
        <is>
          <t>3</t>
        </is>
      </c>
      <c r="CL244" s="2" t="inlineStr">
        <is>
          <t/>
        </is>
      </c>
      <c r="CM244" t="inlineStr">
        <is>
          <t>&lt;a href="https://iate.europa.eu/entry/result/156877" target="_blank"&gt;online platforma&lt;/a&gt; so značným spoločenským a hospodárskym vplyvom</t>
        </is>
      </c>
      <c r="CN244" s="2" t="inlineStr">
        <is>
          <t>zelo velika spletna platforma</t>
        </is>
      </c>
      <c r="CO244" s="2" t="inlineStr">
        <is>
          <t>3</t>
        </is>
      </c>
      <c r="CP244" s="2" t="inlineStr">
        <is>
          <t/>
        </is>
      </c>
      <c r="CQ244" t="inlineStr">
        <is>
          <t/>
        </is>
      </c>
      <c r="CR244" s="2" t="inlineStr">
        <is>
          <t>mycket stor onlineplattform</t>
        </is>
      </c>
      <c r="CS244" s="2" t="inlineStr">
        <is>
          <t>2</t>
        </is>
      </c>
      <c r="CT244" s="2" t="inlineStr">
        <is>
          <t/>
        </is>
      </c>
      <c r="CU244" t="inlineStr">
        <is>
          <t>onlineplattform som levererar tjänster till
minst 45 miljoner mottagare per månad</t>
        </is>
      </c>
    </row>
    <row r="245">
      <c r="A245" s="1" t="str">
        <f>HYPERLINK("https://iate.europa.eu/entry/result/1681269/all", "1681269")</f>
        <v>1681269</v>
      </c>
      <c r="B245" t="inlineStr">
        <is>
          <t>INDUSTRY</t>
        </is>
      </c>
      <c r="C245" t="inlineStr">
        <is>
          <t>INDUSTRY|electronics and electrical engineering|electrical engineering|electrical equipment|electricity storage device</t>
        </is>
      </c>
      <c r="D245" t="inlineStr">
        <is>
          <t/>
        </is>
      </c>
      <c r="E245" t="inlineStr">
        <is>
          <t/>
        </is>
      </c>
      <c r="F245" t="inlineStr">
        <is>
          <t/>
        </is>
      </c>
      <c r="G245" t="inlineStr">
        <is>
          <t/>
        </is>
      </c>
      <c r="H245" s="2" t="inlineStr">
        <is>
          <t>SLI baterie</t>
        </is>
      </c>
      <c r="I245" s="2" t="inlineStr">
        <is>
          <t>3</t>
        </is>
      </c>
      <c r="J245" s="2" t="inlineStr">
        <is>
          <t>proposed</t>
        </is>
      </c>
      <c r="K245" t="inlineStr">
        <is>
          <t>baterie používaná pouze pro automobilové startéry, osvětlení nebo zapalování motorových vozidel</t>
        </is>
      </c>
      <c r="L245" s="2" t="inlineStr">
        <is>
          <t>startbatteri|
tændingsbatteri</t>
        </is>
      </c>
      <c r="M245" s="2" t="inlineStr">
        <is>
          <t>3|
3</t>
        </is>
      </c>
      <c r="N245" s="2" t="inlineStr">
        <is>
          <t xml:space="preserve">|
</t>
        </is>
      </c>
      <c r="O245" t="inlineStr">
        <is>
          <t/>
        </is>
      </c>
      <c r="P245" s="2" t="inlineStr">
        <is>
          <t>Starterbatterie</t>
        </is>
      </c>
      <c r="Q245" s="2" t="inlineStr">
        <is>
          <t>3</t>
        </is>
      </c>
      <c r="R245" s="2" t="inlineStr">
        <is>
          <t/>
        </is>
      </c>
      <c r="S245" t="inlineStr">
        <is>
          <t>Batterie, die nur für den Anlasser, die Beleuchtung oder die Zündung von Fahrzeugen eingesetzt wird</t>
        </is>
      </c>
      <c r="T245" s="2" t="inlineStr">
        <is>
          <t>μπαταρία αυτοκινήτου</t>
        </is>
      </c>
      <c r="U245" s="2" t="inlineStr">
        <is>
          <t>3</t>
        </is>
      </c>
      <c r="V245" s="2" t="inlineStr">
        <is>
          <t/>
        </is>
      </c>
      <c r="W245" t="inlineStr">
        <is>
          <t/>
        </is>
      </c>
      <c r="X245" s="2" t="inlineStr">
        <is>
          <t>automotive battery|
SLI battery</t>
        </is>
      </c>
      <c r="Y245" s="2" t="inlineStr">
        <is>
          <t>3|
3</t>
        </is>
      </c>
      <c r="Z245" s="2" t="inlineStr">
        <is>
          <t xml:space="preserve">|
</t>
        </is>
      </c>
      <c r="AA245" t="inlineStr">
        <is>
          <t>battery used only for automotive starter, lighting or ignition power</t>
        </is>
      </c>
      <c r="AB245" s="2" t="inlineStr">
        <is>
          <t>batería de automoción</t>
        </is>
      </c>
      <c r="AC245" s="2" t="inlineStr">
        <is>
          <t>3</t>
        </is>
      </c>
      <c r="AD245" s="2" t="inlineStr">
        <is>
          <t/>
        </is>
      </c>
      <c r="AE245" t="inlineStr">
        <is>
          <t>Batería utilizada exclusivamente para el arranque, el encendido o el alumbrado de automóviles.</t>
        </is>
      </c>
      <c r="AF245" s="2" t="inlineStr">
        <is>
          <t>mootorsõidukiaku</t>
        </is>
      </c>
      <c r="AG245" s="2" t="inlineStr">
        <is>
          <t>3</t>
        </is>
      </c>
      <c r="AH245" s="2" t="inlineStr">
        <is>
          <t/>
        </is>
      </c>
      <c r="AI245" t="inlineStr">
        <is>
          <t>aku, mida kasutatakse ainult mootorsõidukite käivitus-, valgustus- või süütevõimsuse jaoks</t>
        </is>
      </c>
      <c r="AJ245" s="2" t="inlineStr">
        <is>
          <t>käynnistysakku|
ajoneuvoakku|
autonakku</t>
        </is>
      </c>
      <c r="AK245" s="2" t="inlineStr">
        <is>
          <t>3|
3|
2</t>
        </is>
      </c>
      <c r="AL245" s="2" t="inlineStr">
        <is>
          <t>|
|
proposed</t>
        </is>
      </c>
      <c r="AM245" t="inlineStr">
        <is>
          <t>matalajänniteakku, jota käytetään ajoneuvoissa ainoastaan käynnistykseen, valaistukseen ja polttoaineen sytytykseen</t>
        </is>
      </c>
      <c r="AN245" s="2" t="inlineStr">
        <is>
          <t>batterie SLI|
batterie automobile</t>
        </is>
      </c>
      <c r="AO245" s="2" t="inlineStr">
        <is>
          <t>3|
3</t>
        </is>
      </c>
      <c r="AP245" s="2" t="inlineStr">
        <is>
          <t xml:space="preserve">|
</t>
        </is>
      </c>
      <c r="AQ245" t="inlineStr">
        <is>
          <t>batterie destinée uniquement à alimenter les 
systèmes de démarrage, d'éclairage ou d'allumage d'une automobile</t>
        </is>
      </c>
      <c r="AR245" s="2" t="inlineStr">
        <is>
          <t>ceallra gluaisteáin</t>
        </is>
      </c>
      <c r="AS245" s="2" t="inlineStr">
        <is>
          <t>3</t>
        </is>
      </c>
      <c r="AT245" s="2" t="inlineStr">
        <is>
          <t/>
        </is>
      </c>
      <c r="AU245" t="inlineStr">
        <is>
          <t>aon
 cheallra a úsáidtear le haghaidh dúisirí, soilse nó cumhacht adhainte
 gluaisteán</t>
        </is>
      </c>
      <c r="AV245" t="inlineStr">
        <is>
          <t/>
        </is>
      </c>
      <c r="AW245" t="inlineStr">
        <is>
          <t/>
        </is>
      </c>
      <c r="AX245" t="inlineStr">
        <is>
          <t/>
        </is>
      </c>
      <c r="AY245" t="inlineStr">
        <is>
          <t/>
        </is>
      </c>
      <c r="AZ245" s="2" t="inlineStr">
        <is>
          <t>gépjárműelem, illetve -akkumulátor|
SLI-akkumulátor</t>
        </is>
      </c>
      <c r="BA245" s="2" t="inlineStr">
        <is>
          <t>3|
3</t>
        </is>
      </c>
      <c r="BB245" s="2" t="inlineStr">
        <is>
          <t xml:space="preserve">|
</t>
        </is>
      </c>
      <c r="BC245" t="inlineStr">
        <is>
          <t>a gépjármű indításához, világításához, gyújtásához használt &lt;a href="https://iate.europa.eu/entry/result/1084486/hu" target="_blank"&gt;elem, akkumulátor&lt;/a&gt;</t>
        </is>
      </c>
      <c r="BD245" s="2" t="inlineStr">
        <is>
          <t>batteria per autoveicoli</t>
        </is>
      </c>
      <c r="BE245" s="2" t="inlineStr">
        <is>
          <t>3</t>
        </is>
      </c>
      <c r="BF245" s="2" t="inlineStr">
        <is>
          <t/>
        </is>
      </c>
      <c r="BG245" t="inlineStr">
        <is>
          <t>batteria utilizzata solo per l'avviamento, l'illuminazione e l'accensione di un autoveicolo</t>
        </is>
      </c>
      <c r="BH245" s="2" t="inlineStr">
        <is>
          <t>automobiliams skirta baterija|
automobilių baterija</t>
        </is>
      </c>
      <c r="BI245" s="2" t="inlineStr">
        <is>
          <t>3|
3</t>
        </is>
      </c>
      <c r="BJ245" s="2" t="inlineStr">
        <is>
          <t xml:space="preserve">|
</t>
        </is>
      </c>
      <c r="BK245" t="inlineStr">
        <is>
          <t>baterija, naudojama automobilio apšvietimui, starterio ar variklio paleidimui</t>
        </is>
      </c>
      <c r="BL245" t="inlineStr">
        <is>
          <t/>
        </is>
      </c>
      <c r="BM245" t="inlineStr">
        <is>
          <t/>
        </is>
      </c>
      <c r="BN245" t="inlineStr">
        <is>
          <t/>
        </is>
      </c>
      <c r="BO245" t="inlineStr">
        <is>
          <t/>
        </is>
      </c>
      <c r="BP245" s="2" t="inlineStr">
        <is>
          <t>batterija awtomotiva</t>
        </is>
      </c>
      <c r="BQ245" s="2" t="inlineStr">
        <is>
          <t>3</t>
        </is>
      </c>
      <c r="BR245" s="2" t="inlineStr">
        <is>
          <t/>
        </is>
      </c>
      <c r="BS245" t="inlineStr">
        <is>
          <t>batterija li tintuża biss għall-istarter, it-tidwil jew l-ignition power awtomotivi</t>
        </is>
      </c>
      <c r="BT245" s="2" t="inlineStr">
        <is>
          <t>autoaccu|
autobatterij</t>
        </is>
      </c>
      <c r="BU245" s="2" t="inlineStr">
        <is>
          <t>3|
3</t>
        </is>
      </c>
      <c r="BV245" s="2" t="inlineStr">
        <is>
          <t xml:space="preserve">|
</t>
        </is>
      </c>
      <c r="BW245" t="inlineStr">
        <is>
          <t>onderdeel in een auto of ander motorvoertuig (dat geen elektrisch voertuig is) waarin stroom wordt opgeslagen voor de toevoer van elektrische energie naar de startmotor en, samen met de dynamo, andere elektrische accessoires zoals de verlichting en het ontstekingsvermogen</t>
        </is>
      </c>
      <c r="BX245" s="2" t="inlineStr">
        <is>
          <t>akumulator samochodowy</t>
        </is>
      </c>
      <c r="BY245" s="2" t="inlineStr">
        <is>
          <t>3</t>
        </is>
      </c>
      <c r="BZ245" s="2" t="inlineStr">
        <is>
          <t/>
        </is>
      </c>
      <c r="CA245" t="inlineStr">
        <is>
          <t>bateria zapewniająca energię elektryczną niezbędną do uruchomienia silnika oraz zasilająca wszystkie podzespoły wtedy, gdy silnik nie pracuje</t>
        </is>
      </c>
      <c r="CB245" s="2" t="inlineStr">
        <is>
          <t>bateria SLI|
bateria de automóvel</t>
        </is>
      </c>
      <c r="CC245" s="2" t="inlineStr">
        <is>
          <t>3|
3</t>
        </is>
      </c>
      <c r="CD245" s="2" t="inlineStr">
        <is>
          <t xml:space="preserve">|
</t>
        </is>
      </c>
      <c r="CE245" t="inlineStr">
        <is>
          <t>Bateria utilizada para fornecer energia ao motor de arranque, para as luzes ou para a ignição num veículo automóvel.</t>
        </is>
      </c>
      <c r="CF245" s="2" t="inlineStr">
        <is>
          <t>acumulator SLI|
baterie de pornire, iluminare și aprindere|
acumulator auto|
baterie SLI|
acumulator de pornire, iluminare și aprindere|
baterie auto|
baterie de pornire</t>
        </is>
      </c>
      <c r="CG245" s="2" t="inlineStr">
        <is>
          <t>3|
3|
3|
3|
3|
3|
3</t>
        </is>
      </c>
      <c r="CH245" s="2" t="inlineStr">
        <is>
          <t xml:space="preserve">|
|
|
|
|
|
</t>
        </is>
      </c>
      <c r="CI245" t="inlineStr">
        <is>
          <t>orice baterie sau acumulator destinat să 
alimenteze sistemele auto de pornire, iluminat ori de aprindere</t>
        </is>
      </c>
      <c r="CJ245" t="inlineStr">
        <is>
          <t/>
        </is>
      </c>
      <c r="CK245" t="inlineStr">
        <is>
          <t/>
        </is>
      </c>
      <c r="CL245" t="inlineStr">
        <is>
          <t/>
        </is>
      </c>
      <c r="CM245" t="inlineStr">
        <is>
          <t/>
        </is>
      </c>
      <c r="CN245" s="2" t="inlineStr">
        <is>
          <t>avtomobilska baterija|
zagonski akumulator</t>
        </is>
      </c>
      <c r="CO245" s="2" t="inlineStr">
        <is>
          <t>3|
3</t>
        </is>
      </c>
      <c r="CP245" s="2" t="inlineStr">
        <is>
          <t xml:space="preserve">|
</t>
        </is>
      </c>
      <c r="CQ245" t="inlineStr">
        <is>
          <t>baterija (akumulator), ki se uporablja izključno za avtomobilski zaganjalnik, osvetlitev ali napajanje za vžig</t>
        </is>
      </c>
      <c r="CR245" s="2" t="inlineStr">
        <is>
          <t>startbatteri</t>
        </is>
      </c>
      <c r="CS245" s="2" t="inlineStr">
        <is>
          <t>3</t>
        </is>
      </c>
      <c r="CT245" s="2" t="inlineStr">
        <is>
          <t/>
        </is>
      </c>
      <c r="CU245" t="inlineStr">
        <is>
          <t>varje batteri som endast används för startmotor, belysning och tändningssystem i motorfordon</t>
        </is>
      </c>
    </row>
    <row r="246">
      <c r="A246" s="1" t="str">
        <f>HYPERLINK("https://iate.europa.eu/entry/result/1369911/all", "1369911")</f>
        <v>1369911</v>
      </c>
      <c r="B246" t="inlineStr">
        <is>
          <t>TRANSPORT;INDUSTRY</t>
        </is>
      </c>
      <c r="C246" t="inlineStr">
        <is>
          <t>TRANSPORT|land transport|land transport|road transport;TRANSPORT|organisation of transport|means of transport|vehicle;INDUSTRY|electronics and electrical engineering|electrical engineering|electrical equipment|electricity storage device</t>
        </is>
      </c>
      <c r="D246" t="inlineStr">
        <is>
          <t/>
        </is>
      </c>
      <c r="E246" t="inlineStr">
        <is>
          <t/>
        </is>
      </c>
      <c r="F246" t="inlineStr">
        <is>
          <t/>
        </is>
      </c>
      <c r="G246" t="inlineStr">
        <is>
          <t/>
        </is>
      </c>
      <c r="H246" s="2" t="inlineStr">
        <is>
          <t>trakční baterie|
baterie elektrického vozidla</t>
        </is>
      </c>
      <c r="I246" s="2" t="inlineStr">
        <is>
          <t>2|
3</t>
        </is>
      </c>
      <c r="J246" s="2" t="inlineStr">
        <is>
          <t>|
proposed</t>
        </is>
      </c>
      <c r="K246" t="inlineStr">
        <is>
          <t>soubor akumulátorů tvořících zásobník energie k napájení trakčního motoru (motorů) vozidla</t>
        </is>
      </c>
      <c r="L246" s="2" t="inlineStr">
        <is>
          <t>traktionsbatteri</t>
        </is>
      </c>
      <c r="M246" s="2" t="inlineStr">
        <is>
          <t>3</t>
        </is>
      </c>
      <c r="N246" s="2" t="inlineStr">
        <is>
          <t/>
        </is>
      </c>
      <c r="O246" t="inlineStr">
        <is>
          <t/>
        </is>
      </c>
      <c r="P246" s="2" t="inlineStr">
        <is>
          <t>Antriebsbatterie|
Traktionsbatterie</t>
        </is>
      </c>
      <c r="Q246" s="2" t="inlineStr">
        <is>
          <t>3|
3</t>
        </is>
      </c>
      <c r="R246" s="2" t="inlineStr">
        <is>
          <t xml:space="preserve">|
</t>
        </is>
      </c>
      <c r="S246" t="inlineStr">
        <is>
          <t>Gruppe von Akkumulatoren, die den Energiespeicher für die Versorgung des Antriebsmotors/der Antriebsmotoren des Fahrzeugs bilden</t>
        </is>
      </c>
      <c r="T246" s="2" t="inlineStr">
        <is>
          <t>μπαταρία κίνησης|
συσσωρευτής έλξης</t>
        </is>
      </c>
      <c r="U246" s="2" t="inlineStr">
        <is>
          <t>3|
3</t>
        </is>
      </c>
      <c r="V246" s="2" t="inlineStr">
        <is>
          <t xml:space="preserve">|
</t>
        </is>
      </c>
      <c r="W246" t="inlineStr">
        <is>
          <t>1. το σύνολο όλων των μονάδων συσσωρευτών που συνδέονται ηλεκτρικά μεταξύ τους για την παροχή της ενέργειας του κυκλώματος ισχύος 
&lt;br&gt;2. σύνολο συσσωρευτών που συνιστούν την αποταμίευση ενέργειας που χρησιμοποιείται για τροφοδότηση του(των) κινητήρα(-ων) έλξης του οχήματος</t>
        </is>
      </c>
      <c r="X246" s="2" t="inlineStr">
        <is>
          <t>traction battery|
electric vehicle battery|
EV battery|
drive battery</t>
        </is>
      </c>
      <c r="Y246" s="2" t="inlineStr">
        <is>
          <t>3|
3|
2|
3</t>
        </is>
      </c>
      <c r="Z246" s="2" t="inlineStr">
        <is>
          <t xml:space="preserve">|
|
|
</t>
        </is>
      </c>
      <c r="AA246" t="inlineStr">
        <is>
          <t>assembly of accumulators constituting the storage of energy used for powering the traction motor(s) of the vehicle</t>
        </is>
      </c>
      <c r="AB246" s="2" t="inlineStr">
        <is>
          <t>batería de tracción|
batería propulsora|
batería para vehículos eléctricos</t>
        </is>
      </c>
      <c r="AC246" s="2" t="inlineStr">
        <is>
          <t>3|
3|
3</t>
        </is>
      </c>
      <c r="AD246" s="2" t="inlineStr">
        <is>
          <t xml:space="preserve">|
|
</t>
        </is>
      </c>
      <c r="AE246" t="inlineStr">
        <is>
          <t>Conjunto de acumuladores que almacena la energía que alimenta el o los motores propulsores del vehículo.</t>
        </is>
      </c>
      <c r="AF246" s="2" t="inlineStr">
        <is>
          <t>elektrisõidukiaku|
veoaku</t>
        </is>
      </c>
      <c r="AG246" s="2" t="inlineStr">
        <is>
          <t>3|
3</t>
        </is>
      </c>
      <c r="AH246" s="2" t="inlineStr">
        <is>
          <t xml:space="preserve">|
</t>
        </is>
      </c>
      <c r="AI246" t="inlineStr">
        <is>
          <t>aku, mis on spetsiaalselt ette nähtud veojõu tekitamiseks maanteetranspordis kasutatavates hübriid- ja elektrisõidukites</t>
        </is>
      </c>
      <c r="AJ246" s="2" t="inlineStr">
        <is>
          <t>ajoakku|
sähköajoneuvoakku|
sähköajoneuvon ajoakku|
ajovoima-akku</t>
        </is>
      </c>
      <c r="AK246" s="2" t="inlineStr">
        <is>
          <t>3|
3|
3|
3</t>
        </is>
      </c>
      <c r="AL246" s="2" t="inlineStr">
        <is>
          <t xml:space="preserve">|
|
|
</t>
        </is>
      </c>
      <c r="AM246" t="inlineStr">
        <is>
          <t>akkusarja, johon ajoneuvon ajomoottori(e)n käyttövoimana käytettävä energia on varastoitu</t>
        </is>
      </c>
      <c r="AN246" s="2" t="inlineStr">
        <is>
          <t>batterie de traction</t>
        </is>
      </c>
      <c r="AO246" s="2" t="inlineStr">
        <is>
          <t>3</t>
        </is>
      </c>
      <c r="AP246" s="2" t="inlineStr">
        <is>
          <t/>
        </is>
      </c>
      <c r="AQ246" t="inlineStr">
        <is>
          <t>batterie d'accumulateurs destinée à assurer la traction des véhicules électriques</t>
        </is>
      </c>
      <c r="AR246" s="2" t="inlineStr">
        <is>
          <t>bataire tarraingthe|
bataire tiomána|
ceallra feithicle leictrí</t>
        </is>
      </c>
      <c r="AS246" s="2" t="inlineStr">
        <is>
          <t>3|
3|
3</t>
        </is>
      </c>
      <c r="AT246" s="2" t="inlineStr">
        <is>
          <t xml:space="preserve">|
|
</t>
        </is>
      </c>
      <c r="AU246" t="inlineStr">
        <is>
          <t>aon
 cheallra a dheartar go sonrach chun fórsa tarraingthe a sholáthar
 d’fheithiclí hibride agus d’fheithiclí leictreacha le haghaidh iompar de
 bhóthar</t>
        </is>
      </c>
      <c r="AV246" t="inlineStr">
        <is>
          <t/>
        </is>
      </c>
      <c r="AW246" t="inlineStr">
        <is>
          <t/>
        </is>
      </c>
      <c r="AX246" t="inlineStr">
        <is>
          <t/>
        </is>
      </c>
      <c r="AY246" t="inlineStr">
        <is>
          <t/>
        </is>
      </c>
      <c r="AZ246" s="2" t="inlineStr">
        <is>
          <t>elektromosjármű-hajtóakkumulátor</t>
        </is>
      </c>
      <c r="BA246" s="2" t="inlineStr">
        <is>
          <t>3</t>
        </is>
      </c>
      <c r="BB246" s="2" t="inlineStr">
        <is>
          <t>proposed</t>
        </is>
      </c>
      <c r="BC246" t="inlineStr">
        <is>
          <t>olyan akkumulátor, amelyet hibrid vagy elektromos járművek meghajtására terveztek</t>
        </is>
      </c>
      <c r="BD246" s="2" t="inlineStr">
        <is>
          <t>batteria di trazione|
batteria per veicoli elettrici</t>
        </is>
      </c>
      <c r="BE246" s="2" t="inlineStr">
        <is>
          <t>3|
2</t>
        </is>
      </c>
      <c r="BF246" s="2" t="inlineStr">
        <is>
          <t xml:space="preserve">|
</t>
        </is>
      </c>
      <c r="BG246" t="inlineStr">
        <is>
          <t>batteria specificamente progettata per fornire trazione ai veicoli ibridi ed elettrici per il trasporto su strada</t>
        </is>
      </c>
      <c r="BH246" s="2" t="inlineStr">
        <is>
          <t>traukos baterija|
elektrinių transporto priemonių baterija</t>
        </is>
      </c>
      <c r="BI246" s="2" t="inlineStr">
        <is>
          <t>3|
3</t>
        </is>
      </c>
      <c r="BJ246" s="2" t="inlineStr">
        <is>
          <t xml:space="preserve">|
</t>
        </is>
      </c>
      <c r="BK246" t="inlineStr">
        <is>
          <t>akumuliatorių sąranka, naudojama transporto priemonės traukos variklio naudojamai energijai kaupti</t>
        </is>
      </c>
      <c r="BL246" s="2" t="inlineStr">
        <is>
          <t>vilces akumulatoru baterija|
vilces [iekārtu] baterija</t>
        </is>
      </c>
      <c r="BM246" s="2" t="inlineStr">
        <is>
          <t>3|
2</t>
        </is>
      </c>
      <c r="BN246" s="2" t="inlineStr">
        <is>
          <t xml:space="preserve">preferred|
</t>
        </is>
      </c>
      <c r="BO246" t="inlineStr">
        <is>
          <t>akumulatoru kopums, kas akumulē enerģiju, kuru izmanto transportlīdzekļa vilces motora(-u) barošanai</t>
        </is>
      </c>
      <c r="BP246" s="2" t="inlineStr">
        <is>
          <t>batterija tat-trazzjoni|
batterija ta' vettura elettrika</t>
        </is>
      </c>
      <c r="BQ246" s="2" t="inlineStr">
        <is>
          <t>3|
3</t>
        </is>
      </c>
      <c r="BR246" s="2" t="inlineStr">
        <is>
          <t xml:space="preserve">|
</t>
        </is>
      </c>
      <c r="BS246" t="inlineStr">
        <is>
          <t>assemblaġġ ta' akkumulaturi li jikkostitwixxu l-ħażna tal-enerġija użata għat-tħaddim tal-mutur/i tat-trazzjoni tal-vettura</t>
        </is>
      </c>
      <c r="BT246" s="2" t="inlineStr">
        <is>
          <t>tractiebatterij|
tractieaccu</t>
        </is>
      </c>
      <c r="BU246" s="2" t="inlineStr">
        <is>
          <t>3|
3</t>
        </is>
      </c>
      <c r="BV246" s="2" t="inlineStr">
        <is>
          <t xml:space="preserve">|
</t>
        </is>
      </c>
      <c r="BW246" t="inlineStr">
        <is>
          <t>"geheel van accumulatoren dat de energieopslag vormt voor het voeden van de tractiemotor(en) van het voertuig"</t>
        </is>
      </c>
      <c r="BX246" s="2" t="inlineStr">
        <is>
          <t>akumulator trakcyjny|
akumulator pojazdu elektrycznego</t>
        </is>
      </c>
      <c r="BY246" s="2" t="inlineStr">
        <is>
          <t>3|
3</t>
        </is>
      </c>
      <c r="BZ246" s="2" t="inlineStr">
        <is>
          <t xml:space="preserve">|
</t>
        </is>
      </c>
      <c r="CA246" t="inlineStr">
        <is>
          <t>zespół akumulatorów stanowiący urządzenie magazynowania energii używanej do napędzania silnika(-ów) trakcyjnego(-ych) pojazdu;</t>
        </is>
      </c>
      <c r="CB246" s="2" t="inlineStr">
        <is>
          <t>bateria de tração</t>
        </is>
      </c>
      <c r="CC246" s="2" t="inlineStr">
        <is>
          <t>3</t>
        </is>
      </c>
      <c r="CD246" s="2" t="inlineStr">
        <is>
          <t/>
        </is>
      </c>
      <c r="CE246" t="inlineStr">
        <is>
          <t>Conjunto de acumuladores que constituem a reserva de energia utilizada para alimentar o(s) motor(es) de tração do veículo.</t>
        </is>
      </c>
      <c r="CF246" s="2" t="inlineStr">
        <is>
          <t>baterie de tracțiune|
baterie pentru vehiculele electrice|
baterie EV</t>
        </is>
      </c>
      <c r="CG246" s="2" t="inlineStr">
        <is>
          <t>3|
3|
3</t>
        </is>
      </c>
      <c r="CH246" s="2" t="inlineStr">
        <is>
          <t xml:space="preserve">|
|
</t>
        </is>
      </c>
      <c r="CI246" t="inlineStr">
        <is>
          <t>ansamblu de acumulatori care constituie rezerva de energie utilizată pentru alimentarea motorului (motoarelor) de tracțiune al(e) unui vehicul</t>
        </is>
      </c>
      <c r="CJ246" s="2" t="inlineStr">
        <is>
          <t>trakčná batéria</t>
        </is>
      </c>
      <c r="CK246" s="2" t="inlineStr">
        <is>
          <t>3</t>
        </is>
      </c>
      <c r="CL246" s="2" t="inlineStr">
        <is>
          <t/>
        </is>
      </c>
      <c r="CM246" t="inlineStr">
        <is>
          <t>súbor akumulátorov tvoriacich zásobník energie používanej na napájanie trakčného motora (motorov) vozidla</t>
        </is>
      </c>
      <c r="CN246" s="2" t="inlineStr">
        <is>
          <t>baterija za električna vozila|
pogonski akumulator</t>
        </is>
      </c>
      <c r="CO246" s="2" t="inlineStr">
        <is>
          <t>3|
3</t>
        </is>
      </c>
      <c r="CP246" s="2" t="inlineStr">
        <is>
          <t xml:space="preserve">|
</t>
        </is>
      </c>
      <c r="CQ246" t="inlineStr">
        <is>
          <t>sklop za shranjevanje energije, ki se uporablja za oskrbo pogonskih motorjev vozila z električno energijo</t>
        </is>
      </c>
      <c r="CR246" s="2" t="inlineStr">
        <is>
          <t>drivbatteri|
traktionsbatteri|
fordonsbatteri</t>
        </is>
      </c>
      <c r="CS246" s="2" t="inlineStr">
        <is>
          <t>3|
3|
3</t>
        </is>
      </c>
      <c r="CT246" s="2" t="inlineStr">
        <is>
          <t xml:space="preserve">|
|
</t>
        </is>
      </c>
      <c r="CU246" t="inlineStr">
        <is>
          <t>samling batterier som utgör det lager av energi som används för att driva fordonets drivmotor(er)</t>
        </is>
      </c>
    </row>
    <row r="247">
      <c r="A247" s="1" t="str">
        <f>HYPERLINK("https://iate.europa.eu/entry/result/3503668/all", "3503668")</f>
        <v>3503668</v>
      </c>
      <c r="B247" t="inlineStr">
        <is>
          <t>EDUCATION AND COMMUNICATIONS</t>
        </is>
      </c>
      <c r="C247" t="inlineStr">
        <is>
          <t>EDUCATION AND COMMUNICATIONS|information technology and data processing</t>
        </is>
      </c>
      <c r="D247" s="2" t="inlineStr">
        <is>
          <t>рекламиране в търсачки|
рекламиране с ключови думи|
реклама при търсене</t>
        </is>
      </c>
      <c r="E247" s="2" t="inlineStr">
        <is>
          <t>2|
3|
3</t>
        </is>
      </c>
      <c r="F247" s="2" t="inlineStr">
        <is>
          <t xml:space="preserve">|
|
</t>
        </is>
      </c>
      <c r="G247" t="inlineStr">
        <is>
          <t>форма на реклама онлайн, при която рекламодател заплаща за появяването на реклама в резултатите от търсене, когато интернет потребител въведе определени
ключови думи или фрази при търсене на
продукт или услуга</t>
        </is>
      </c>
      <c r="H247" s="2" t="inlineStr">
        <is>
          <t>placený vyhledávací odkaz|
reklama prostřednictvím klíčových slov|
placená reklama ve vyhledávačích|
reklama ve vyhledávačích|
reklama na základě klíčových slov|
placený odkaz</t>
        </is>
      </c>
      <c r="I247" s="2" t="inlineStr">
        <is>
          <t>3|
3|
3|
3|
3|
3</t>
        </is>
      </c>
      <c r="J247" s="2" t="inlineStr">
        <is>
          <t xml:space="preserve">|
|
|
|
|
</t>
        </is>
      </c>
      <c r="K247" t="inlineStr">
        <is>
          <t>jedna z metod
internetového marketingu, jejímž cílem je získat v internetovém vyhledávači pro
danou reklamu nebo odkaz přední umístění na stránce s výsledky vyhledávání</t>
        </is>
      </c>
      <c r="L247" s="2" t="inlineStr">
        <is>
          <t>søgemaskineannoncering</t>
        </is>
      </c>
      <c r="M247" s="2" t="inlineStr">
        <is>
          <t>3</t>
        </is>
      </c>
      <c r="N247" s="2" t="inlineStr">
        <is>
          <t/>
        </is>
      </c>
      <c r="O247" t="inlineStr">
        <is>
          <t>måde, hvorpå man mod betaling kan få annoncer vist i toppen af en søgemaskines søgeresultater ved hjælp af målrettede søgeord</t>
        </is>
      </c>
      <c r="P247" s="2" t="inlineStr">
        <is>
          <t>entgeltlicher Referenzierungsdienst|
entgeltliche Referenzierung|
Suchmaschinenwerbung|
Werbung in Suchmaschinen|
Keyword-Advertising</t>
        </is>
      </c>
      <c r="Q247" s="2" t="inlineStr">
        <is>
          <t>3|
3|
3|
3|
2</t>
        </is>
      </c>
      <c r="R247" s="2" t="inlineStr">
        <is>
          <t xml:space="preserve">|
|
|
|
</t>
        </is>
      </c>
      <c r="S247" t="inlineStr">
        <is>
          <t>Internet-Werbeform,
bei der Werbemittel auf den Webseiten abhängig von individuellen Schlüsselwörtern
angezeigt werden</t>
        </is>
      </c>
      <c r="T247" s="2" t="inlineStr">
        <is>
          <t>διαφήμιση βάσει λέξεων-κλειδιών|
διαφήμιση που συνδέεται με μηχανή αναζήτησης|
διαφήμιση αναζήτησης</t>
        </is>
      </c>
      <c r="U247" s="2" t="inlineStr">
        <is>
          <t>3|
3|
3</t>
        </is>
      </c>
      <c r="V247" s="2" t="inlineStr">
        <is>
          <t xml:space="preserve">|
|
</t>
        </is>
      </c>
      <c r="W247" t="inlineStr">
        <is>
          <t>μέθοδος τοποθέτησης διαφημίσεων στις ιστοσελίδες, ανάλογα με τα αποτελέσματα από τα ερωτήματα των μηχανών αναζήτησης και η οποία στοχεύει στην καταλληλότερη αντιστοίχιση των όρων αναζήτησης - των λεγόμενων και λέξεων-κλειδιά - που εισάγονται σε αυτές</t>
        </is>
      </c>
      <c r="X247" s="2" t="inlineStr">
        <is>
          <t>search ads|
keyword advertising|
paid search marketing|
search advertising|
search engine advertising|
paid search advertising|
paid referencing</t>
        </is>
      </c>
      <c r="Y247" s="2" t="inlineStr">
        <is>
          <t>1|
3|
3|
3|
3|
3|
3</t>
        </is>
      </c>
      <c r="Z247" s="2" t="inlineStr">
        <is>
          <t xml:space="preserve">|
|
|
|
|
|
</t>
        </is>
      </c>
      <c r="AA247" t="inlineStr">
        <is>
          <t>method of having
advertisements placed at the top of a search engine results page on a pay-per-click basis
in response to the use of targeted
keywords in search queries</t>
        </is>
      </c>
      <c r="AB247" s="2" t="inlineStr">
        <is>
          <t>publicidad mediante palabras clave|
publicidad en motores de búsqueda|
publicidad de motores de búsqueda|
servicio remunerado de referenciación</t>
        </is>
      </c>
      <c r="AC247" s="2" t="inlineStr">
        <is>
          <t>3|
3|
3|
3</t>
        </is>
      </c>
      <c r="AD247" s="2" t="inlineStr">
        <is>
          <t xml:space="preserve">|
|
|
</t>
        </is>
      </c>
      <c r="AE247" t="inlineStr">
        <is>
          <t>Rama del marketing digital que se ocupa de la planificación, el lanzamiento, la gestión y el seguimiento de las campañas de anuncios de pago en los motores de búsqueda. El principio de funcionamiento de la publicidad en buscadores es la definición de palabras clave que corresponden a los términos de búsqueda que usan los internautas para llegar a las páginas y que son relevantes para la página anunciante.</t>
        </is>
      </c>
      <c r="AF247" s="2" t="inlineStr">
        <is>
          <t>tasuline otsingureklaam|
otsingureklaam|
tasuline viitamine|
otsingumootorireklaam|
märksõnareklaam</t>
        </is>
      </c>
      <c r="AG247" s="2" t="inlineStr">
        <is>
          <t>2|
3|
2|
3|
3</t>
        </is>
      </c>
      <c r="AH247" s="2" t="inlineStr">
        <is>
          <t xml:space="preserve">|
|
proposed|
|
</t>
        </is>
      </c>
      <c r="AI247" t="inlineStr">
        <is>
          <t>meetod, mis seisneb reklaami kuvamises &lt;a href="https://iate.europa.eu/entry/result/903231/et" target="_blank"&gt;&lt;i&gt;otsimootori&lt;/i&gt; &lt;/a&gt;tavaotsingu tulemustest eespool</t>
        </is>
      </c>
      <c r="AJ247" s="2" t="inlineStr">
        <is>
          <t>hakukonemainonta|
hakusanamainonta</t>
        </is>
      </c>
      <c r="AK247" s="2" t="inlineStr">
        <is>
          <t>3|
3</t>
        </is>
      </c>
      <c r="AL247" s="2" t="inlineStr">
        <is>
          <t xml:space="preserve">|
</t>
        </is>
      </c>
      <c r="AM247" t="inlineStr">
        <is>
          <t>"kohdennettu mainonta, jossa käyttäjälle esitetään mainos hänen hakupalveluun kirjoittamansa hakusanan perusteella"</t>
        </is>
      </c>
      <c r="AN247" s="2" t="inlineStr">
        <is>
          <t>référencement payant</t>
        </is>
      </c>
      <c r="AO247" s="2" t="inlineStr">
        <is>
          <t>3</t>
        </is>
      </c>
      <c r="AP247" s="2" t="inlineStr">
        <is>
          <t/>
        </is>
      </c>
      <c r="AQ247" t="inlineStr">
        <is>
          <t>pratique consistant à acheter des mots-clés afin de faire apparaître un lien promotionnel vers son site en cas de concordance entre ces mots et ceux contenus dans la requête adressée par un internaute au moteur de recherche</t>
        </is>
      </c>
      <c r="AR247" s="2" t="inlineStr">
        <is>
          <t>fógraíocht inneall cuardaigh|
fógraíocht ar innill chuardaigh</t>
        </is>
      </c>
      <c r="AS247" s="2" t="inlineStr">
        <is>
          <t>3|
3</t>
        </is>
      </c>
      <c r="AT247" s="2" t="inlineStr">
        <is>
          <t xml:space="preserve">|
</t>
        </is>
      </c>
      <c r="AU247" t="inlineStr">
        <is>
          <t/>
        </is>
      </c>
      <c r="AV247" s="2" t="inlineStr">
        <is>
          <t>oglašavanje po ključnim riječima|
oglašavanje na tražilicama</t>
        </is>
      </c>
      <c r="AW247" s="2" t="inlineStr">
        <is>
          <t>3|
3</t>
        </is>
      </c>
      <c r="AX247" s="2" t="inlineStr">
        <is>
          <t xml:space="preserve">|
</t>
        </is>
      </c>
      <c r="AY247" t="inlineStr">
        <is>
          <t/>
        </is>
      </c>
      <c r="AZ247" s="2" t="inlineStr">
        <is>
          <t>fizetett hivatkozás|
fizetett keresés</t>
        </is>
      </c>
      <c r="BA247" s="2" t="inlineStr">
        <is>
          <t>3|
3</t>
        </is>
      </c>
      <c r="BB247" s="2" t="inlineStr">
        <is>
          <t xml:space="preserve">|
</t>
        </is>
      </c>
      <c r="BC247" t="inlineStr">
        <is>
          <t>marketinggyakorlat,
amelynek keretében a keresőprogrammal kapott találati oldalak tetején kattintásalapú
fizetés elvén működő, a keresés során beírt célzott kulcsszavak alapján megjelenő
hirdetéseket helyeznek el</t>
        </is>
      </c>
      <c r="BD247" s="2" t="inlineStr">
        <is>
          <t>pubblicità a partire da parole chiave|
posizionamento a pagamento|
pubblicità su motore di ricerca</t>
        </is>
      </c>
      <c r="BE247" s="2" t="inlineStr">
        <is>
          <t>3|
3|
3</t>
        </is>
      </c>
      <c r="BF247" s="2" t="inlineStr">
        <is>
          <t xml:space="preserve">|
|
</t>
        </is>
      </c>
      <c r="BG247" t="inlineStr">
        <is>
          <t>pratiche volte a promuovere a pagamento il proprio
sito sui motori di ricerca</t>
        </is>
      </c>
      <c r="BH247" s="2" t="inlineStr">
        <is>
          <t>paieškinė reklama</t>
        </is>
      </c>
      <c r="BI247" s="2" t="inlineStr">
        <is>
          <t>2</t>
        </is>
      </c>
      <c r="BJ247" s="2" t="inlineStr">
        <is>
          <t/>
        </is>
      </c>
      <c r="BK247" t="inlineStr">
        <is>
          <t>interneto reklama, siejama su vartotojo paieškos užklausa: paieškos sistemoje, pvz., Google, kartu su užklausos rezultatais vartotojui pateikiama su jo ieškoma informacija susijusi, pvz., pagal užklausos žodžius, reklama</t>
        </is>
      </c>
      <c r="BL247" s="2" t="inlineStr">
        <is>
          <t>reklāma meklētājprogrammās|
maksas atsauces pakalpojums</t>
        </is>
      </c>
      <c r="BM247" s="2" t="inlineStr">
        <is>
          <t>3|
3</t>
        </is>
      </c>
      <c r="BN247" s="2" t="inlineStr">
        <is>
          <t xml:space="preserve">|
</t>
        </is>
      </c>
      <c r="BO247" t="inlineStr">
        <is>
          <t>metode, saskaņā ar kuru reklāmas tiek ievietotas meklētājprogrammas rezultātu lapas augšdaļā, pamatojoties uz maksu par klikšķi un atbildot uz mērķauditorijas atlases atslēgvārdu izmantošanu meklēšanas vaicājumos</t>
        </is>
      </c>
      <c r="BP247" s="2" t="inlineStr">
        <is>
          <t>referenzjar bi ħlas</t>
        </is>
      </c>
      <c r="BQ247" s="2" t="inlineStr">
        <is>
          <t>3</t>
        </is>
      </c>
      <c r="BR247" s="2" t="inlineStr">
        <is>
          <t/>
        </is>
      </c>
      <c r="BS247" t="inlineStr">
        <is>
          <t>metodu kif ir-reklami jitqiegħdu fil-parti ta' fuq tal-paġna tar-riżultati ta' magna tat-tiftix fuq bażi ta’ pay-per-click bi tweġiba għall-użu ta' kliem ewlieni speċifikat fil-mistoqsijiet ta' tiftix</t>
        </is>
      </c>
      <c r="BT247" s="2" t="inlineStr">
        <is>
          <t>zoekmarketing|
zoekmachineadverteren|
zoekmachinemarketing</t>
        </is>
      </c>
      <c r="BU247" s="2" t="inlineStr">
        <is>
          <t>3|
3|
3</t>
        </is>
      </c>
      <c r="BV247" s="2" t="inlineStr">
        <is>
          <t xml:space="preserve">|
|
</t>
        </is>
      </c>
      <c r="BW247" t="inlineStr">
        <is>
          <t>het tegen betaling plaatsen van advertenties boven en naast de natuurlijke zoekresultaten</t>
        </is>
      </c>
      <c r="BX247" s="2" t="inlineStr">
        <is>
          <t>keyword advertising</t>
        </is>
      </c>
      <c r="BY247" s="2" t="inlineStr">
        <is>
          <t>2</t>
        </is>
      </c>
      <c r="BZ247" s="2" t="inlineStr">
        <is>
          <t/>
        </is>
      </c>
      <c r="CA247" t="inlineStr">
        <is>
          <t>forma reklamy, w której firma płaci za
wyświetlenie reklamy lub linku do strony internetowej na ekranie
komputera, gdy jego użytkownik używa określonego słowa lub frazy w celu wyszukania
informacji w internecie</t>
        </is>
      </c>
      <c r="CB247" s="2" t="inlineStr">
        <is>
          <t>publicidade nos motores de pesquisa|
publicidade nos motores de busca|
publicidade em pesquisas|
publicidade a partir de palavras-chave|
serviço remunerado de referenciamento</t>
        </is>
      </c>
      <c r="CC247" s="2" t="inlineStr">
        <is>
          <t>3|
3|
3|
3|
3</t>
        </is>
      </c>
      <c r="CD247" s="2" t="inlineStr">
        <is>
          <t xml:space="preserve">|
|
|
|
</t>
        </is>
      </c>
      <c r="CE247" t="inlineStr">
        <is>
          <t>Método de publicidade que consiste em exibir anúncios no topo e ao lado de uma página de resultados de um motor de busca, com base num sistema &lt;i&gt;pay-per-click&lt;/i&gt; (PPC), quando um utilizador da Internet digita palavras-chave ou frases específicas na pesquisa de um produto ou serviço.</t>
        </is>
      </c>
      <c r="CF247" s="2" t="inlineStr">
        <is>
          <t>SEA|
publicitate pe bază de cuvinte-cheie|
publicitate în motoarele de căutare|
publicitate plătită în contextul căutării</t>
        </is>
      </c>
      <c r="CG247" s="2" t="inlineStr">
        <is>
          <t>3|
3|
3|
3</t>
        </is>
      </c>
      <c r="CH247" s="2" t="inlineStr">
        <is>
          <t xml:space="preserve">|
|
|
</t>
        </is>
      </c>
      <c r="CI247" t="inlineStr">
        <is>
          <t>metodă de promovare online prin care beneficiarii plătesc motoarele de căutare, pe baza unor cuvinte-cheie, pentru a le afișa conținutul publicitar în capul listei de rezultate atunci când utilizatorii motoarelor de căutare efectuează căutări conținând respectivele cuvinte-cheie</t>
        </is>
      </c>
      <c r="CJ247" s="2" t="inlineStr">
        <is>
          <t>reklama na základe kľúčových slov|
reklama vo vyhľadávačoch</t>
        </is>
      </c>
      <c r="CK247" s="2" t="inlineStr">
        <is>
          <t>3|
3</t>
        </is>
      </c>
      <c r="CL247" s="2" t="inlineStr">
        <is>
          <t xml:space="preserve">preferred|
</t>
        </is>
      </c>
      <c r="CM247" t="inlineStr">
        <is>
          <t>jedna z metód &lt;a href="https://iate.europa.eu/entry/result/3579334/sk" target="_blank"&gt;marketingu vo vyhľadávačoch&lt;/a&gt;, pri ktorej vyhľadávač zobrazuje odkaz na webovú stránku na základe kľúčových slov, pričom objednávateľ platí podľa počtu kliknutí</t>
        </is>
      </c>
      <c r="CN247" s="2" t="inlineStr">
        <is>
          <t>oglaševanje na iskalnikih|
plačljivo oglaševanje v iskalniku|
oglaševanje po ključnih besedah</t>
        </is>
      </c>
      <c r="CO247" s="2" t="inlineStr">
        <is>
          <t>3|
3|
3</t>
        </is>
      </c>
      <c r="CP247" s="2" t="inlineStr">
        <is>
          <t xml:space="preserve">|
|
</t>
        </is>
      </c>
      <c r="CQ247" t="inlineStr">
        <is>
          <t>oglaševanje, ki temelji na zakupu ključnih besed, ki jih oglaševalec izbere glede na svojo branžo in psihologijo ciljnih kupcev, ki iščejo informacije</t>
        </is>
      </c>
      <c r="CR247" s="2" t="inlineStr">
        <is>
          <t>sökordsannonsering|
sökmotorannonsering</t>
        </is>
      </c>
      <c r="CS247" s="2" t="inlineStr">
        <is>
          <t>3|
3</t>
        </is>
      </c>
      <c r="CT247" s="2" t="inlineStr">
        <is>
          <t xml:space="preserve">|
</t>
        </is>
      </c>
      <c r="CU247" t="inlineStr">
        <is>
          <t>metod som består i att man köper annonsplats för att synliggöra företaget
på sökmotorer; betalas t.ex. per klick (PPC) eller per tusen visningar (CPM)</t>
        </is>
      </c>
    </row>
    <row r="248">
      <c r="A248" s="1" t="str">
        <f>HYPERLINK("https://iate.europa.eu/entry/result/3621592/all", "3621592")</f>
        <v>3621592</v>
      </c>
      <c r="B248" t="inlineStr">
        <is>
          <t>EDUCATION AND COMMUNICATIONS</t>
        </is>
      </c>
      <c r="C248" t="inlineStr">
        <is>
          <t>EDUCATION AND COMMUNICATIONS|information and information processing</t>
        </is>
      </c>
      <c r="D248" s="2" t="inlineStr">
        <is>
          <t>посредническа услуга</t>
        </is>
      </c>
      <c r="E248" s="2" t="inlineStr">
        <is>
          <t>3</t>
        </is>
      </c>
      <c r="F248" s="2" t="inlineStr">
        <is>
          <t/>
        </is>
      </c>
      <c r="G248" t="inlineStr">
        <is>
          <t/>
        </is>
      </c>
      <c r="H248" s="2" t="inlineStr">
        <is>
          <t>zprostředkovatelská služba</t>
        </is>
      </c>
      <c r="I248" s="2" t="inlineStr">
        <is>
          <t>3</t>
        </is>
      </c>
      <c r="J248" s="2" t="inlineStr">
        <is>
          <t/>
        </is>
      </c>
      <c r="K248" t="inlineStr">
        <is>
          <t>&lt;a href="https://iate.europa.eu/entry/result/903777/cs" target="_blank"&gt;služba informační společnosti&lt;/a&gt; spočívající v
přenosu informací poskytovaných příjemcem služby v komunikační síti, ukládání
těchto informací do mezipaměti nebo ukládání těchto informací na jeho žádost</t>
        </is>
      </c>
      <c r="L248" s="2" t="inlineStr">
        <is>
          <t>formidlingstjeneste</t>
        </is>
      </c>
      <c r="M248" s="2" t="inlineStr">
        <is>
          <t>3</t>
        </is>
      </c>
      <c r="N248" s="2" t="inlineStr">
        <is>
          <t/>
        </is>
      </c>
      <c r="O248" t="inlineStr">
        <is>
          <t>elektronisk tjeneste, der omfatter transmission af information på et kommunikationsnet, levering af adgang til et kommunkationsnet eller oplagring af information for en tjenestemodtager</t>
        </is>
      </c>
      <c r="P248" s="2" t="inlineStr">
        <is>
          <t>Vermittlungsdienst</t>
        </is>
      </c>
      <c r="Q248" s="2" t="inlineStr">
        <is>
          <t>3</t>
        </is>
      </c>
      <c r="R248" s="2" t="inlineStr">
        <is>
          <t/>
        </is>
      </c>
      <c r="S248" t="inlineStr">
        <is>
          <t>Dienstleistung
der Informationsgesellschaft, die aus der reinen Durchleitung, der Übermittlung
(Caching-Leistung) oder der Speicherung (Hosting-Leistung) der von einem Nutzer
bereitgestellten Informationen in einem Kommunikationsnetz oder der Suche (Suchmaschinen)
nach Informationen besteht</t>
        </is>
      </c>
      <c r="T248" s="2" t="inlineStr">
        <is>
          <t>ενδιάμεση υπηρεσία</t>
        </is>
      </c>
      <c r="U248" s="2" t="inlineStr">
        <is>
          <t>3</t>
        </is>
      </c>
      <c r="V248" s="2" t="inlineStr">
        <is>
          <t/>
        </is>
      </c>
      <c r="W248" t="inlineStr">
        <is>
          <t>μία από τις ακόλουθες υπηρεσίες:&lt;div&gt;–«απλή μετάδοση»: υπηρεσία η οποία συνίσταται στη μετάδοση, σε δίκτυο επικοινωνιών, πληροφοριών που παρέχει αποδέκτης της υπηρεσίας ή η παροχή πρόσβασης σε δίκτυο επικοινωνιών·&lt;br&gt;&lt;/div&gt;&lt;div&gt;–«προσωρινή αποθήκευση»: υπηρεσία η οποία συνίσταται στη μετάδοση, σε δίκτυο επικοινωνιών, πληροφοριών που παρέχει αποδέκτης της υπηρεσίας και περιλαμβάνει την αυτόματη, ενδιάμεση και προσωρινή αποθήκευση των εν λόγω πληροφοριών, με αποκλειστικό σκοπό να καταστεί αποτελεσματικότερη η μεταγενέστερη μετάδοση των πληροφοριών σε άλλους αποδέκτες κατόπιν αιτήματός τους·&lt;br&gt;&lt;/div&gt;&lt;div&gt;–«φιλοξενία»: υπηρεσία η οποία συνίσταται στην αποθήκευση πληροφοριών που παρέχει αποδέκτης της υπηρεσίας, κατόπιν αιτήματός του·&lt;br&gt;&lt;/div&gt;</t>
        </is>
      </c>
      <c r="X248" s="2" t="inlineStr">
        <is>
          <t>intermediary service</t>
        </is>
      </c>
      <c r="Y248" s="2" t="inlineStr">
        <is>
          <t>3</t>
        </is>
      </c>
      <c r="Z248" s="2" t="inlineStr">
        <is>
          <t/>
        </is>
      </c>
      <c r="AA248" t="inlineStr">
        <is>
          <t>&lt;a href="https://iate.europa.eu/entry/result/903777" target="_blank"&gt;information society service&lt;/a&gt; consisting in the transmission or storage of, or a search for, information in a communication network</t>
        </is>
      </c>
      <c r="AB248" s="2" t="inlineStr">
        <is>
          <t>servicio intermediario</t>
        </is>
      </c>
      <c r="AC248" s="2" t="inlineStr">
        <is>
          <t>3</t>
        </is>
      </c>
      <c r="AD248" s="2" t="inlineStr">
        <is>
          <t/>
        </is>
      </c>
      <c r="AE248" t="inlineStr">
        <is>
          <t>&lt;a href="https://iate.europa.eu/entry/result/903777/es" target="_blank"&gt;Servicio de la sociedad de la información&lt;/a&gt; que consiste en la transmisión, almacenamiento o la búsqueda de datos en una red de comunicación.</t>
        </is>
      </c>
      <c r="AF248" s="2" t="inlineStr">
        <is>
          <t>vahendusteenus</t>
        </is>
      </c>
      <c r="AG248" s="2" t="inlineStr">
        <is>
          <t>2</t>
        </is>
      </c>
      <c r="AH248" s="2" t="inlineStr">
        <is>
          <t>proposed</t>
        </is>
      </c>
      <c r="AI248" t="inlineStr">
        <is>
          <t>&lt;i&gt;&lt;a href="https://iate.europa.eu/entry/result/903777/et" target="_blank"&gt;infoühiskonna teenus&lt;/a&gt;&lt;/i&gt;, mis seisneb teabe sidevõrgus edastamises, talletamises või päringu alusel otsimises</t>
        </is>
      </c>
      <c r="AJ248" s="2" t="inlineStr">
        <is>
          <t>välityspalvelu</t>
        </is>
      </c>
      <c r="AK248" s="2" t="inlineStr">
        <is>
          <t>3</t>
        </is>
      </c>
      <c r="AL248" s="2" t="inlineStr">
        <is>
          <t/>
        </is>
      </c>
      <c r="AM248" t="inlineStr">
        <is>
          <t/>
        </is>
      </c>
      <c r="AN248" s="2" t="inlineStr">
        <is>
          <t>service intermédiaire</t>
        </is>
      </c>
      <c r="AO248" s="2" t="inlineStr">
        <is>
          <t>3</t>
        </is>
      </c>
      <c r="AP248" s="2" t="inlineStr">
        <is>
          <t/>
        </is>
      </c>
      <c r="AQ248" t="inlineStr">
        <is>
          <t>&lt;a href="https://iate.europa.eu/entry/result/903777/fr" target="_blank"&gt;service de la société de l'information&lt;/a&gt; consistant à transmettre, à stocker ou à rechercher des informations sur un réseau de communication</t>
        </is>
      </c>
      <c r="AR248" s="2" t="inlineStr">
        <is>
          <t>seirbhís idirghabhálach</t>
        </is>
      </c>
      <c r="AS248" s="2" t="inlineStr">
        <is>
          <t>3</t>
        </is>
      </c>
      <c r="AT248" s="2" t="inlineStr">
        <is>
          <t/>
        </is>
      </c>
      <c r="AU248" t="inlineStr">
        <is>
          <t/>
        </is>
      </c>
      <c r="AV248" s="2" t="inlineStr">
        <is>
          <t>posrednička usluga</t>
        </is>
      </c>
      <c r="AW248" s="2" t="inlineStr">
        <is>
          <t>3</t>
        </is>
      </c>
      <c r="AX248" s="2" t="inlineStr">
        <is>
          <t/>
        </is>
      </c>
      <c r="AY248" t="inlineStr">
        <is>
          <t/>
        </is>
      </c>
      <c r="AZ248" s="2" t="inlineStr">
        <is>
          <t>közvetítő szolgáltatás</t>
        </is>
      </c>
      <c r="BA248" s="2" t="inlineStr">
        <is>
          <t>3</t>
        </is>
      </c>
      <c r="BB248" s="2" t="inlineStr">
        <is>
          <t/>
        </is>
      </c>
      <c r="BC248" t="inlineStr">
        <is>
          <t>&lt;a href="https://iate.europa.eu/entry/slideshow/1636463336764/903777/hu" target="_blank"&gt;információs társadalommal összefüggő szolgáltatás&lt;/a&gt;, amely az információk hírközlő hálózaton való
továbbításából, tárolásából vagy kereséséből áll</t>
        </is>
      </c>
      <c r="BD248" s="2" t="inlineStr">
        <is>
          <t>servizio intermediario</t>
        </is>
      </c>
      <c r="BE248" s="2" t="inlineStr">
        <is>
          <t>3</t>
        </is>
      </c>
      <c r="BF248" s="2" t="inlineStr">
        <is>
          <t/>
        </is>
      </c>
      <c r="BG248" t="inlineStr">
        <is>
          <t>&lt;a href="https://iate.europa.eu/entry/result/903777/it" target="_blank"&gt;servizio della società dell'informazione&lt;/a&gt; che consiste in un servizio di trasmissione, conservazione o ricerca di informazioni in una rete di comunicazione</t>
        </is>
      </c>
      <c r="BH248" s="2" t="inlineStr">
        <is>
          <t>tarpininkavimo paslauga</t>
        </is>
      </c>
      <c r="BI248" s="2" t="inlineStr">
        <is>
          <t>3</t>
        </is>
      </c>
      <c r="BJ248" s="2" t="inlineStr">
        <is>
          <t/>
        </is>
      </c>
      <c r="BK248" t="inlineStr">
        <is>
          <t>&lt;a href="https://iate.europa.eu/entry/result/903777/lt-all" target="_blank"&gt;informacinės visuomenės paslauga&lt;/a&gt;, kurią sudaro informacijos perdavimas, saugojimas arba paieška ryšių tinkle</t>
        </is>
      </c>
      <c r="BL248" s="2" t="inlineStr">
        <is>
          <t>starpniecības pakalpojums</t>
        </is>
      </c>
      <c r="BM248" s="2" t="inlineStr">
        <is>
          <t>2</t>
        </is>
      </c>
      <c r="BN248" s="2" t="inlineStr">
        <is>
          <t/>
        </is>
      </c>
      <c r="BO248" t="inlineStr">
        <is>
          <t>&lt;a href="https://iate.europa.eu/entry/result/903777/lv" target="_blank"&gt;informācijas sabiedrības pakalpojums&lt;/a&gt;, kas ietver informācijas nosūtīšanu vai glabāšanu, vai meklēšanu sakaru tīklā</t>
        </is>
      </c>
      <c r="BP248" s="2" t="inlineStr">
        <is>
          <t>servizz intermedjarju</t>
        </is>
      </c>
      <c r="BQ248" s="2" t="inlineStr">
        <is>
          <t>3</t>
        </is>
      </c>
      <c r="BR248" s="2" t="inlineStr">
        <is>
          <t/>
        </is>
      </c>
      <c r="BS248" t="inlineStr">
        <is>
          <t>&lt;a href="https://iate.europa.eu/entry/result/903777/mt" target="_blank"&gt;servizz tas-soċjetà tal-informazzjoni&lt;/a&gt; li jikkonsisti fit-trażmissjoni jew il-ħżin ta' informazzjoni f'network ta' komunikazzjoni, jew it-tiftix tagħha</t>
        </is>
      </c>
      <c r="BT248" s="2" t="inlineStr">
        <is>
          <t>tussenhandelsdienst</t>
        </is>
      </c>
      <c r="BU248" s="2" t="inlineStr">
        <is>
          <t>3</t>
        </is>
      </c>
      <c r="BV248" s="2" t="inlineStr">
        <is>
          <t/>
        </is>
      </c>
      <c r="BW248" t="inlineStr">
        <is>
          <t>&lt;a href="https://iate.europa.eu/entry/result/903777/nl" target="_blank"&gt;dienst van de informatiemaatschappij&lt;/a&gt; die erin bestaat informatie in een communicatienetwerk door te geven, op te slaan of op te zoeken</t>
        </is>
      </c>
      <c r="BX248" s="2" t="inlineStr">
        <is>
          <t>usługa pośrednia</t>
        </is>
      </c>
      <c r="BY248" s="2" t="inlineStr">
        <is>
          <t>3</t>
        </is>
      </c>
      <c r="BZ248" s="2" t="inlineStr">
        <is>
          <t/>
        </is>
      </c>
      <c r="CA248" t="inlineStr">
        <is>
          <t>usługa społeczeństwa informacyjnego polegająca na transmisji, przechowywaniu lub wyszukiwaniu informacji w sieci telekomunikacyjnej</t>
        </is>
      </c>
      <c r="CB248" s="2" t="inlineStr">
        <is>
          <t>serviço intermediário</t>
        </is>
      </c>
      <c r="CC248" s="2" t="inlineStr">
        <is>
          <t>3</t>
        </is>
      </c>
      <c r="CD248" s="2" t="inlineStr">
        <is>
          <t/>
        </is>
      </c>
      <c r="CE248" t="inlineStr">
        <is>
          <t>&lt;a href="https://iate.europa.eu/entry/result/903777/pt" target="_blank"&gt;Serviço da sociedade de informação&lt;/a&gt; que consiste na transmissão, no armazenamento ou na pesquisa de informações numa rede de comunicação.</t>
        </is>
      </c>
      <c r="CF248" s="2" t="inlineStr">
        <is>
          <t>serviciu intermediar</t>
        </is>
      </c>
      <c r="CG248" s="2" t="inlineStr">
        <is>
          <t>3</t>
        </is>
      </c>
      <c r="CH248" s="2" t="inlineStr">
        <is>
          <t/>
        </is>
      </c>
      <c r="CI248" t="inlineStr">
        <is>
          <t>&lt;a href="https://iate.europa.eu/entry/result/903777/en-ro" target="_blank"&gt;serviciu al societății informaționale&lt;/a&gt; care constă în transmiterea, stocarea sau căutarea unor informații într-o rețea de comunicații</t>
        </is>
      </c>
      <c r="CJ248" s="2" t="inlineStr">
        <is>
          <t>sprostredkovateľská služba</t>
        </is>
      </c>
      <c r="CK248" s="2" t="inlineStr">
        <is>
          <t>3</t>
        </is>
      </c>
      <c r="CL248" s="2" t="inlineStr">
        <is>
          <t/>
        </is>
      </c>
      <c r="CM248" t="inlineStr">
        <is>
          <t>&lt;a href="https://iate.europa.eu/entry/result/903777/sk" target="_blank"&gt;služba informačnej spoločnosti&lt;/a&gt;, ktorá pozostáva z prenosu a uchovávania informácií poskytovaných príjemcom služby</t>
        </is>
      </c>
      <c r="CN248" s="2" t="inlineStr">
        <is>
          <t>posredniška storitev</t>
        </is>
      </c>
      <c r="CO248" s="2" t="inlineStr">
        <is>
          <t>3</t>
        </is>
      </c>
      <c r="CP248" s="2" t="inlineStr">
        <is>
          <t/>
        </is>
      </c>
      <c r="CQ248" t="inlineStr">
        <is>
          <t>&lt;a href="https://iate.europa.eu/entry/slideshow/1636742045784/903777/sl" target="_blank"&gt;storitev informacijske družbe&lt;/a&gt;, ki vključuje prenos, hrambo ali iskanje informacij v komunikacijskem omrežju</t>
        </is>
      </c>
      <c r="CR248" s="2" t="inlineStr">
        <is>
          <t>förmedlingstjänst</t>
        </is>
      </c>
      <c r="CS248" s="2" t="inlineStr">
        <is>
          <t>3</t>
        </is>
      </c>
      <c r="CT248" s="2" t="inlineStr">
        <is>
          <t/>
        </is>
      </c>
      <c r="CU248" t="inlineStr">
        <is>
          <t>elektronisk tjänst som omfattar överföring av information i ett kommunikationsnät, tillhandahållande av tillgång till ett kommunikationsnät eller lagring av information</t>
        </is>
      </c>
    </row>
    <row r="249">
      <c r="A249" s="1" t="str">
        <f>HYPERLINK("https://iate.europa.eu/entry/result/3567144/all", "3567144")</f>
        <v>3567144</v>
      </c>
      <c r="B249" t="inlineStr">
        <is>
          <t>POLITICS</t>
        </is>
      </c>
      <c r="C249" t="inlineStr">
        <is>
          <t>POLITICS|executive power and public service|public administration</t>
        </is>
      </c>
      <c r="D249" s="2" t="inlineStr">
        <is>
          <t>принцип на еднократност</t>
        </is>
      </c>
      <c r="E249" s="2" t="inlineStr">
        <is>
          <t>3</t>
        </is>
      </c>
      <c r="F249" s="2" t="inlineStr">
        <is>
          <t/>
        </is>
      </c>
      <c r="G249" t="inlineStr">
        <is>
          <t>принцип, че от гражданите и предприятията не следва да се изисква да предоставят една и съща информация на публичните органи повече от веднъж за целите на трансграничния обмен на удостоверителни документи</t>
        </is>
      </c>
      <c r="H249" s="2" t="inlineStr">
        <is>
          <t>zásada „pouze jednou“</t>
        </is>
      </c>
      <c r="I249" s="2" t="inlineStr">
        <is>
          <t>3</t>
        </is>
      </c>
      <c r="J249" s="2" t="inlineStr">
        <is>
          <t/>
        </is>
      </c>
      <c r="K249" t="inlineStr">
        <is>
          <t>zásada, v souladu s níž níž mají orgány veřejné správy občanům a podnikům zaručit, že jim budou moci tytéž informace poskytnout jen jednou</t>
        </is>
      </c>
      <c r="L249" s="2" t="inlineStr">
        <is>
          <t>engangsprincip|
once only-princip</t>
        </is>
      </c>
      <c r="M249" s="2" t="inlineStr">
        <is>
          <t>3|
3</t>
        </is>
      </c>
      <c r="N249" s="2" t="inlineStr">
        <is>
          <t xml:space="preserve">|
</t>
        </is>
      </c>
      <c r="O249" t="inlineStr">
        <is>
          <t>Princip der skal sikre, at virksomheder kun skal formidle deres oplysninger til myndighederne én gang.</t>
        </is>
      </c>
      <c r="P249" s="2" t="inlineStr">
        <is>
          <t>Grundsatz der einmaligen Erfassung|
Grundsatz der Einmaligkeit</t>
        </is>
      </c>
      <c r="Q249" s="2" t="inlineStr">
        <is>
          <t>3|
3</t>
        </is>
      </c>
      <c r="R249" s="2" t="inlineStr">
        <is>
          <t xml:space="preserve">|
</t>
        </is>
      </c>
      <c r="S249" t="inlineStr">
        <is>
          <t>Grundsatz, wonach Informationen, die einer Behörde bereits zur Verfügung gestellt wurden, nicht noch einmal angefordert werden dürfen</t>
        </is>
      </c>
      <c r="T249" s="2" t="inlineStr">
        <is>
          <t>αρχή "μόνον άπαξ"</t>
        </is>
      </c>
      <c r="U249" s="2" t="inlineStr">
        <is>
          <t>3</t>
        </is>
      </c>
      <c r="V249" s="2" t="inlineStr">
        <is>
          <t/>
        </is>
      </c>
      <c r="W249" t="inlineStr">
        <is>
          <t>αρχή σύμφωνα με την οποία οι δημόσιες διοικήσεις θα πρέπει να εξασφαλίζουν ότι οι πολίτες και οι επιχειρήσεις υποβάλλουν τα ίδια στοιχεία μόνον άπαξ σε μια δημόσια διοίκηση και οι υπηρεσίες της δημόσιας διοίκησης ενεργούν, εφόσον έχουν την άδεια, για την εσωτερική εκ νέου χρησιμοποίηση των δεδομένων αυτών, τηρουμένων δεόντως των κανόνων για την προστασία των δεδομένων, ούτως ώστε οι πολίτες και οι επιχειρήσεις να μην επωμίζονται επιπρόσθετο φόρτο</t>
        </is>
      </c>
      <c r="X249" s="2" t="inlineStr">
        <is>
          <t>only once principle|
once-only principle|
once only principle</t>
        </is>
      </c>
      <c r="Y249" s="2" t="inlineStr">
        <is>
          <t>1|
3|
3</t>
        </is>
      </c>
      <c r="Z249" s="2" t="inlineStr">
        <is>
          <t xml:space="preserve">|
|
</t>
        </is>
      </c>
      <c r="AA249" t="inlineStr">
        <is>
          <t>principle to ensure that citizens and businesses supply certain standard information only once and public administration offices take action to internally share this data</t>
        </is>
      </c>
      <c r="AB249" s="2" t="inlineStr">
        <is>
          <t>principio de «solo una vez»</t>
        </is>
      </c>
      <c r="AC249" s="2" t="inlineStr">
        <is>
          <t>3</t>
        </is>
      </c>
      <c r="AD249" s="2" t="inlineStr">
        <is>
          <t/>
        </is>
      </c>
      <c r="AE249" t="inlineStr">
        <is>
          <t>Principio por el que se garantiza que los ciudadanos y empresas solo han de presentar una vez determinada información, teniendo los distintos órganos de la administración que compartirla.</t>
        </is>
      </c>
      <c r="AF249" s="2" t="inlineStr">
        <is>
          <t>ühekordsuse põhimõte</t>
        </is>
      </c>
      <c r="AG249" s="2" t="inlineStr">
        <is>
          <t>3</t>
        </is>
      </c>
      <c r="AH249" s="2" t="inlineStr">
        <is>
          <t/>
        </is>
      </c>
      <c r="AI249" t="inlineStr">
        <is>
          <t>põhimõte, mille kohaselt haldusasutused peaksid tagama, et kodanikud ja ettevõtjad peavad sama teavet esitama haldusasutustele vaid ühe korra</t>
        </is>
      </c>
      <c r="AJ249" s="2" t="inlineStr">
        <is>
          <t>yhden kerran periaate</t>
        </is>
      </c>
      <c r="AK249" s="2" t="inlineStr">
        <is>
          <t>3</t>
        </is>
      </c>
      <c r="AL249" s="2" t="inlineStr">
        <is>
          <t/>
        </is>
      </c>
      <c r="AM249" t="inlineStr">
        <is>
          <t>periaate, jolla varmistetaan, että kansalaiset ja yritykset toimittavat samat tiedot vain kerran julkishallinnolle ja julkishallinnon virastot toteuttavat toimia ja mahdollisuuksien mukaan käyttävät sisäisesti uudelleen näitä tietoja niin, että kansalaisille ja yrityksille ei aiheudu lisärasitetta</t>
        </is>
      </c>
      <c r="AN249" s="2" t="inlineStr">
        <is>
          <t>principe de la transmission unique d'informations|
principe d'une fois pour toutes</t>
        </is>
      </c>
      <c r="AO249" s="2" t="inlineStr">
        <is>
          <t>3|
3</t>
        </is>
      </c>
      <c r="AP249" s="2" t="inlineStr">
        <is>
          <t xml:space="preserve">|
</t>
        </is>
      </c>
      <c r="AQ249" t="inlineStr">
        <is>
          <t>principe en application duquel les citoyens ou les entreprises fournissent, à une seule reprise, des informations types aux administrations publiques, qui se chargent ensuite de les partager entre elles</t>
        </is>
      </c>
      <c r="AR249" s="2" t="inlineStr">
        <is>
          <t>prionsabal na haonuaire</t>
        </is>
      </c>
      <c r="AS249" s="2" t="inlineStr">
        <is>
          <t>3</t>
        </is>
      </c>
      <c r="AT249" s="2" t="inlineStr">
        <is>
          <t/>
        </is>
      </c>
      <c r="AU249" t="inlineStr">
        <is>
          <t/>
        </is>
      </c>
      <c r="AV249" s="2" t="inlineStr">
        <is>
          <t>načelo „samo jednom”</t>
        </is>
      </c>
      <c r="AW249" s="2" t="inlineStr">
        <is>
          <t>3</t>
        </is>
      </c>
      <c r="AX249" s="2" t="inlineStr">
        <is>
          <t/>
        </is>
      </c>
      <c r="AY249" t="inlineStr">
        <is>
          <t/>
        </is>
      </c>
      <c r="AZ249" s="2" t="inlineStr">
        <is>
          <t>egyszeri adatszolgáltatás elve</t>
        </is>
      </c>
      <c r="BA249" s="2" t="inlineStr">
        <is>
          <t>4</t>
        </is>
      </c>
      <c r="BB249" s="2" t="inlineStr">
        <is>
          <t/>
        </is>
      </c>
      <c r="BC249" t="inlineStr">
        <is>
          <t>az az elv, amely szerint az egyéneknek és vállalkozásoknak bizonyos adatokat csak egyszer kell megadniuk a hatóságoknak, akik aztán ezeket az adatokat megosztják egymással</t>
        </is>
      </c>
      <c r="BD249" s="2" t="inlineStr">
        <is>
          <t>principio "una tantum"</t>
        </is>
      </c>
      <c r="BE249" s="2" t="inlineStr">
        <is>
          <t>3</t>
        </is>
      </c>
      <c r="BF249" s="2" t="inlineStr">
        <is>
          <t/>
        </is>
      </c>
      <c r="BG249" t="inlineStr">
        <is>
          <t>principio in base al quale le amministrazioni pubbliche degli Stati membri garantiscono che i cittadini e le imprese forniscano le stesse informazioni una volta sola</t>
        </is>
      </c>
      <c r="BH249" s="2" t="inlineStr">
        <is>
          <t>vienkartinio duomenų pateikimo principas</t>
        </is>
      </c>
      <c r="BI249" s="2" t="inlineStr">
        <is>
          <t>3</t>
        </is>
      </c>
      <c r="BJ249" s="2" t="inlineStr">
        <is>
          <t/>
        </is>
      </c>
      <c r="BK249" t="inlineStr">
        <is>
          <t>principas, kuriuo užtikrinama, kad piliečiai ir įmonės tam tikrą standartinę informaciją viešojo administravimo institucijoms turėų pateikti tik vieną kartą, o institucijos ta informacija dalytųsi tarpusavyje</t>
        </is>
      </c>
      <c r="BL249" s="2" t="inlineStr">
        <is>
          <t>vienreizējas iesniegšanas princips</t>
        </is>
      </c>
      <c r="BM249" s="2" t="inlineStr">
        <is>
          <t>2</t>
        </is>
      </c>
      <c r="BN249" s="2" t="inlineStr">
        <is>
          <t/>
        </is>
      </c>
      <c r="BO249" t="inlineStr">
        <is>
          <t>princips, saskaņā ar kuru publiskās pārvaldes iestādes nodrošina, ka iedzīvotājiem un uzņēmumiem publiskajai pārvaldei viena un tā pati informācija jāsniedz tikai vienreiz</t>
        </is>
      </c>
      <c r="BP249" s="2" t="inlineStr">
        <is>
          <t>prinċipju ta' darba biss</t>
        </is>
      </c>
      <c r="BQ249" s="2" t="inlineStr">
        <is>
          <t>3</t>
        </is>
      </c>
      <c r="BR249" s="2" t="inlineStr">
        <is>
          <t/>
        </is>
      </c>
      <c r="BS249" t="inlineStr">
        <is>
          <t>amministrazzjonijiet pubbliċi li jiżguraw li ċ-ċittadini u n-negozji jagħtu l-istess informazzjoni darba biss lil aministrazzjoni pubblika. Jekk jingħataw il-permess, l-uffiċċji tal-amministrazzjoni pubblika għandhom jieħdu azzjoni biex internament jerġgħu jużaw din id-data, waqt li jħarsu kif dovut ir-regoli dwar il-protezzjoni tad-data, biex ma jaqa’ l-ebda piż addizzjonali fuq iċ-ċittadini u n-negozji</t>
        </is>
      </c>
      <c r="BT249" s="2" t="inlineStr">
        <is>
          <t>eenmaligheidsbeginsel|
beginsel van de eenmalige gegevensverstrekking</t>
        </is>
      </c>
      <c r="BU249" s="2" t="inlineStr">
        <is>
          <t>3|
2</t>
        </is>
      </c>
      <c r="BV249" s="2" t="inlineStr">
        <is>
          <t xml:space="preserve">|
</t>
        </is>
      </c>
      <c r="BW249" t="inlineStr">
        <is>
          <t>het beginsel dat burgers en bedrijven dezelfde informatie maar één keer aan een overheidsdienst hoeven te verstrekken</t>
        </is>
      </c>
      <c r="BX249" s="2" t="inlineStr">
        <is>
          <t>zasada jednorazowości</t>
        </is>
      </c>
      <c r="BY249" s="2" t="inlineStr">
        <is>
          <t>3</t>
        </is>
      </c>
      <c r="BZ249" s="2" t="inlineStr">
        <is>
          <t/>
        </is>
      </c>
      <c r="CA249" t="inlineStr">
        <is>
          <t>zasada, zgodnie z którą obywatele i przedsiębiorstwa muszą podawać urzędom administracji publicznej te same informacje tylko raz, a urzędy, jeśli jest to dozwolone, powinny ponownie wykorzystywać wewnętrznie te dane</t>
        </is>
      </c>
      <c r="CB249" s="2" t="inlineStr">
        <is>
          <t>princípio «uma só vez»|
princípio da declaração única</t>
        </is>
      </c>
      <c r="CC249" s="2" t="inlineStr">
        <is>
          <t>3|
3</t>
        </is>
      </c>
      <c r="CD249" s="2" t="inlineStr">
        <is>
          <t xml:space="preserve">|
</t>
        </is>
      </c>
      <c r="CE249" t="inlineStr">
        <is>
          <t>No âmbito da modernização administrativa, regra que dispensa os cidadãos e agentes económicos de apresentar certas informações que a administração pública já detenha, sempre que lhes seja novamente solicitada.</t>
        </is>
      </c>
      <c r="CF249" s="2" t="inlineStr">
        <is>
          <t>principiul înregistrării unice|
principiul „doar o singură dată”</t>
        </is>
      </c>
      <c r="CG249" s="2" t="inlineStr">
        <is>
          <t>3|
2</t>
        </is>
      </c>
      <c r="CH249" s="2" t="inlineStr">
        <is>
          <t xml:space="preserve">|
</t>
        </is>
      </c>
      <c r="CI249" t="inlineStr">
        <is>
          <t/>
        </is>
      </c>
      <c r="CJ249" s="2" t="inlineStr">
        <is>
          <t>zásada „jedenkrát a dosť“</t>
        </is>
      </c>
      <c r="CK249" s="2" t="inlineStr">
        <is>
          <t>3</t>
        </is>
      </c>
      <c r="CL249" s="2" t="inlineStr">
        <is>
          <t/>
        </is>
      </c>
      <c r="CM249" t="inlineStr">
        <is>
          <t>zásada, podľa ktorej by orgány verejnej správy mali byť schopné používať medzi sebou údaje získané od občanov a podnikov, čím by odpadla potreba predkladať rovnaké informácie rôznym úradom opakovane</t>
        </is>
      </c>
      <c r="CN249" s="2" t="inlineStr">
        <is>
          <t>načelo „samo enkrat“</t>
        </is>
      </c>
      <c r="CO249" s="2" t="inlineStr">
        <is>
          <t>3</t>
        </is>
      </c>
      <c r="CP249" s="2" t="inlineStr">
        <is>
          <t/>
        </is>
      </c>
      <c r="CQ249" t="inlineStr">
        <is>
          <t/>
        </is>
      </c>
      <c r="CR249" s="2" t="inlineStr">
        <is>
          <t>principen "endast en gång"|
engångsprincipen</t>
        </is>
      </c>
      <c r="CS249" s="2" t="inlineStr">
        <is>
          <t>3|
3</t>
        </is>
      </c>
      <c r="CT249" s="2" t="inlineStr">
        <is>
          <t>|
preferred</t>
        </is>
      </c>
      <c r="CU249" t="inlineStr">
        <is>
          <t/>
        </is>
      </c>
    </row>
    <row r="250">
      <c r="A250" s="1" t="str">
        <f>HYPERLINK("https://iate.europa.eu/entry/result/3587850/all", "3587850")</f>
        <v>3587850</v>
      </c>
      <c r="B250" t="inlineStr">
        <is>
          <t>PRODUCTION, TECHNOLOGY AND RESEARCH;EDUCATION AND COMMUNICATIONS</t>
        </is>
      </c>
      <c r="C250" t="inlineStr">
        <is>
          <t>PRODUCTION, TECHNOLOGY AND RESEARCH|research and intellectual property|research;PRODUCTION, TECHNOLOGY AND RESEARCH|research and intellectual property|research|innovation;EDUCATION AND COMMUNICATIONS|information technology and data processing</t>
        </is>
      </c>
      <c r="D250" t="inlineStr">
        <is>
          <t/>
        </is>
      </c>
      <c r="E250" t="inlineStr">
        <is>
          <t/>
        </is>
      </c>
      <c r="F250" t="inlineStr">
        <is>
          <t/>
        </is>
      </c>
      <c r="G250" t="inlineStr">
        <is>
          <t/>
        </is>
      </c>
      <c r="H250" s="2" t="inlineStr">
        <is>
          <t>evropské centrum pro digitální inovace</t>
        </is>
      </c>
      <c r="I250" s="2" t="inlineStr">
        <is>
          <t>3</t>
        </is>
      </c>
      <c r="J250" s="2" t="inlineStr">
        <is>
          <t/>
        </is>
      </c>
      <c r="K250" t="inlineStr">
        <is>
          <t>&lt;a href="https://iate.europa.eu/entry/result/3576345/cs" target="_blank"&gt;centrum pro digitální inovace&lt;/a&gt;, které splňuje kritéria způsobilosti podle &lt;a href="https://iate.europa.eu/entry/result/3578194/cs" target="_blank"&gt;programu Digitální Evropa&lt;/a&gt;</t>
        </is>
      </c>
      <c r="L250" s="2" t="inlineStr">
        <is>
          <t>europæisk digitalt innovationsknudepunkt</t>
        </is>
      </c>
      <c r="M250" s="2" t="inlineStr">
        <is>
          <t>3</t>
        </is>
      </c>
      <c r="N250" s="2" t="inlineStr">
        <is>
          <t/>
        </is>
      </c>
      <c r="O250" t="inlineStr">
        <is>
          <t>&lt;a href="https://iate.europa.eu/entry/result/3576345/da" target="_blank"&gt;digitalt innovationsknudepunkt&lt;/a&gt;, der opfylder kriterierne for støtteberettigelse under &lt;a href="https://iate.europa.eu/entry/result/3578194/da" target="_blank"&gt;programmet for et digitalt Europa&lt;/a&gt; for perioden 2021-2027</t>
        </is>
      </c>
      <c r="P250" s="2" t="inlineStr">
        <is>
          <t>Europäisches Digitales Innovationszentrum</t>
        </is>
      </c>
      <c r="Q250" s="2" t="inlineStr">
        <is>
          <t>3</t>
        </is>
      </c>
      <c r="R250" s="2" t="inlineStr">
        <is>
          <t/>
        </is>
      </c>
      <c r="S250" t="inlineStr">
        <is>
          <t>Organisation oder ein Konsortium ohne Gewinnerzielungsabsichten, das Unternehmen, insbesondere KMU, sowie den öffentlichen Sektor bei der digitalen Transformation unterstützt</t>
        </is>
      </c>
      <c r="T250" s="2" t="inlineStr">
        <is>
          <t>Eυρωπαϊκός κόμβος ψηφιακής καινοτομίας</t>
        </is>
      </c>
      <c r="U250" s="2" t="inlineStr">
        <is>
          <t>3</t>
        </is>
      </c>
      <c r="V250" s="2" t="inlineStr">
        <is>
          <t/>
        </is>
      </c>
      <c r="W250" t="inlineStr">
        <is>
          <t>&lt;a href="https://iate.europa.eu/entry/result/3576345/el" target="_blank"&gt;ψηφιακός κόμβος καινοτομίας&lt;/a&gt; ο οποίος πληροί τα
κριτήρια επιλεξιμότητας του &lt;a href="https://iate.europa.eu/entry/result/3578194/en-el" target="_blank"&gt;προγράμματος Ψηφιακή Ευρώπη&lt;/a&gt; για την περίοδο
2021-2027</t>
        </is>
      </c>
      <c r="X250" s="2" t="inlineStr">
        <is>
          <t>European Digital Innovation Hub|
EDIH</t>
        </is>
      </c>
      <c r="Y250" s="2" t="inlineStr">
        <is>
          <t>3|
3</t>
        </is>
      </c>
      <c r="Z250" s="2" t="inlineStr">
        <is>
          <t xml:space="preserve">|
</t>
        </is>
      </c>
      <c r="AA250" t="inlineStr">
        <is>
          <t>&lt;a href="https://iate.europa.eu/entry/result/3576345/en" target="_blank"&gt;digital innovation hub&lt;/a&gt; complying with the eligibility criteria under the &lt;a href="https://iate.europa.eu/entry/result/3578194/en" target="_blank"&gt;Digital Europe programme&lt;/a&gt; for the
period 2021-2027</t>
        </is>
      </c>
      <c r="AB250" s="2" t="inlineStr">
        <is>
          <t>centro europeo de innovación digital</t>
        </is>
      </c>
      <c r="AC250" s="2" t="inlineStr">
        <is>
          <t>3</t>
        </is>
      </c>
      <c r="AD250" s="2" t="inlineStr">
        <is>
          <t/>
        </is>
      </c>
      <c r="AE250" t="inlineStr">
        <is>
          <t>&lt;a href="https://iate.europa.eu/entry/result/3576345/es" target="_blank"&gt;Centro de innovación digital&lt;/a&gt; que cumple los criterios de admisibilidad
 del &lt;a href="https://iate.europa.eu/entry/result/3578194/es" target="_blank"&gt;programa Europa Digital&lt;/a&gt; para el periodo 2021-2027.</t>
        </is>
      </c>
      <c r="AF250" s="2" t="inlineStr">
        <is>
          <t>Euroopa digitaalse innovatsiooni keskus</t>
        </is>
      </c>
      <c r="AG250" s="2" t="inlineStr">
        <is>
          <t>3</t>
        </is>
      </c>
      <c r="AH250" s="2" t="inlineStr">
        <is>
          <t/>
        </is>
      </c>
      <c r="AI250" t="inlineStr">
        <is>
          <t/>
        </is>
      </c>
      <c r="AJ250" s="2" t="inlineStr">
        <is>
          <t>eurooppalainen digitaali-innovointikeskittymä</t>
        </is>
      </c>
      <c r="AK250" s="2" t="inlineStr">
        <is>
          <t>3</t>
        </is>
      </c>
      <c r="AL250" s="2" t="inlineStr">
        <is>
          <t/>
        </is>
      </c>
      <c r="AM250" t="inlineStr">
        <is>
          <t>&lt;a href="https://iate.europa.eu/entry/result/3576345/fi" target="_blank"&gt;digitaali-innovointikeskittymä&lt;/a&gt;, joka täyttää &lt;a href="https://iate.europa.eu/entry/result/3578194/fi" target="_blank"&gt;Digitaalinen Eurooppa -ohjelman&lt;/a&gt; mukaiset kelpoisuusperusteet</t>
        </is>
      </c>
      <c r="AN250" s="2" t="inlineStr">
        <is>
          <t>pôle européen d’innovation numérique</t>
        </is>
      </c>
      <c r="AO250" s="2" t="inlineStr">
        <is>
          <t>3</t>
        </is>
      </c>
      <c r="AP250" s="2" t="inlineStr">
        <is>
          <t/>
        </is>
      </c>
      <c r="AQ250" t="inlineStr">
        <is>
          <t>entité juridique sélectionnée conformément à l’article 16 du règlement établissant le programme pour une Europe numérique afin d’accomplir les tâches au titre de ce programme, notamment en fournissant directement des installations d’expertise technologique et d’expérimentation, ou en assurant l’accès à de telles installations, comme des équipements et des outils logiciels permettant la transformation numérique de l’industrie, ainsi qu’en facilitant l’accès aux financements et qui est ouverte aux entreprises, quelle que soit leur structure ou leur taille, en particulier aux PME, aux entreprises à capitalisation moyenne, aux entreprises en expansion et aux administrations publiques dans toute l’Union</t>
        </is>
      </c>
      <c r="AR250" t="inlineStr">
        <is>
          <t/>
        </is>
      </c>
      <c r="AS250" t="inlineStr">
        <is>
          <t/>
        </is>
      </c>
      <c r="AT250" t="inlineStr">
        <is>
          <t/>
        </is>
      </c>
      <c r="AU250" t="inlineStr">
        <is>
          <t/>
        </is>
      </c>
      <c r="AV250" s="2" t="inlineStr">
        <is>
          <t>europski centar za digitalne inovacije</t>
        </is>
      </c>
      <c r="AW250" s="2" t="inlineStr">
        <is>
          <t>3</t>
        </is>
      </c>
      <c r="AX250" s="2" t="inlineStr">
        <is>
          <t/>
        </is>
      </c>
      <c r="AY250" t="inlineStr">
        <is>
          <t/>
        </is>
      </c>
      <c r="AZ250" t="inlineStr">
        <is>
          <t/>
        </is>
      </c>
      <c r="BA250" t="inlineStr">
        <is>
          <t/>
        </is>
      </c>
      <c r="BB250" t="inlineStr">
        <is>
          <t/>
        </is>
      </c>
      <c r="BC250" t="inlineStr">
        <is>
          <t/>
        </is>
      </c>
      <c r="BD250" s="2" t="inlineStr">
        <is>
          <t>polo europeo dell’innovazione digitale</t>
        </is>
      </c>
      <c r="BE250" s="2" t="inlineStr">
        <is>
          <t>3</t>
        </is>
      </c>
      <c r="BF250" s="2" t="inlineStr">
        <is>
          <t/>
        </is>
      </c>
      <c r="BG250" t="inlineStr">
        <is>
          <t>polo dell'innovazione digitale finanziato dal programma Europa digitale per stimolare un’ampia adozione delle tecnologie digitali avanzate da parte dell’industria, in particolare le PMI e altri soggetti che occupano un massimo di 3 000 persone (imprese a media capitalizzazione), delle organizzazioni pubbliche e del mondo accademico</t>
        </is>
      </c>
      <c r="BH250" t="inlineStr">
        <is>
          <t/>
        </is>
      </c>
      <c r="BI250" t="inlineStr">
        <is>
          <t/>
        </is>
      </c>
      <c r="BJ250" t="inlineStr">
        <is>
          <t/>
        </is>
      </c>
      <c r="BK250" t="inlineStr">
        <is>
          <t/>
        </is>
      </c>
      <c r="BL250" s="2" t="inlineStr">
        <is>
          <t>Eiropas digitālās inovācijas centrs</t>
        </is>
      </c>
      <c r="BM250" s="2" t="inlineStr">
        <is>
          <t>3</t>
        </is>
      </c>
      <c r="BN250" s="2" t="inlineStr">
        <is>
          <t/>
        </is>
      </c>
      <c r="BO250" t="inlineStr">
        <is>
          <t>&lt;a href="https://iate.europa.eu/entry/result/3576345/lv" target="_blank"&gt;digitālās inovācijas centrs&lt;/a&gt;, kura izveidē ievēroti atbilstības kritēriji saskaņā ar &lt;a href="https://iate.europa.eu/entry/result/3578194/lv" target="_blank"&gt;programmu "Digitālā Eiropa"&lt;/a&gt; 2021.-2027. gada periodam</t>
        </is>
      </c>
      <c r="BP250" s="2" t="inlineStr">
        <is>
          <t>Ċentru Ewropew tal-Innovazzjoni Diġitali|
Hub ta' Innovazzjoni Diġitali Ewropew</t>
        </is>
      </c>
      <c r="BQ250" s="2" t="inlineStr">
        <is>
          <t>3|
3</t>
        </is>
      </c>
      <c r="BR250" s="2" t="inlineStr">
        <is>
          <t xml:space="preserve">|
</t>
        </is>
      </c>
      <c r="BS250" t="inlineStr">
        <is>
          <t>ċentru ta' innovazzjoni diġitali li jikkonforma mal-kriterji tal-eliġibbiltà tal-Programm Ewropa Diġitali għall-perjodu 2021-2027</t>
        </is>
      </c>
      <c r="BT250" s="2" t="inlineStr">
        <is>
          <t>Europese digitale-innnovatiehub|
EDIH</t>
        </is>
      </c>
      <c r="BU250" s="2" t="inlineStr">
        <is>
          <t>3|
3</t>
        </is>
      </c>
      <c r="BV250" s="2" t="inlineStr">
        <is>
          <t xml:space="preserve">|
</t>
        </is>
      </c>
      <c r="BW250" t="inlineStr">
        <is>
          <t>digitale-innovatiehub
 die voldoet aan de criteria voor subsidiabiliteit van het programma Digitaal
 Europa voor de periode 2021-2027</t>
        </is>
      </c>
      <c r="BX250" s="2" t="inlineStr">
        <is>
          <t>europejskie centrum innowacji cyfrowych</t>
        </is>
      </c>
      <c r="BY250" s="2" t="inlineStr">
        <is>
          <t>3</t>
        </is>
      </c>
      <c r="BZ250" s="2" t="inlineStr">
        <is>
          <t/>
        </is>
      </c>
      <c r="CA250" t="inlineStr">
        <is>
          <t>&lt;a href="https://iate.europa.eu/entry/result/3576345/pl" target="_blank"&gt;&lt;i&gt;centrum informacji cyfrowych&lt;/i&gt;&lt;/a&gt; spełniające kryteria kwalifikowalności &lt;i&gt;&lt;a href="https://iate.europa.eu/entry/result/3578194/pl" target="_blank"&gt;programu „Cyfrowa Europa”&lt;/a&gt;&lt;/i&gt; na lata 2021-2027</t>
        </is>
      </c>
      <c r="CB250" s="2" t="inlineStr">
        <is>
          <t>Polo Europeu de Inovação Digital</t>
        </is>
      </c>
      <c r="CC250" s="2" t="inlineStr">
        <is>
          <t>3</t>
        </is>
      </c>
      <c r="CD250" s="2" t="inlineStr">
        <is>
          <t/>
        </is>
      </c>
      <c r="CE250" t="inlineStr">
        <is>
          <t>&lt;div&gt;Entidade jurídica, destinada a cumprir as tarefas previstas no âmbito do &lt;a href="https://iate.europa.eu/entry/result/3578194/pt" target="_blank"&gt;Programa Europa Digital&lt;/a&gt; para o período 2021-2027, em especial proporcionando acesso diretamente, ou garantindo o acesso, a conhecimentos tecnológicos e a instalações de experimentação, como equipamentos e software para permitir a transformação digital da indústria e facilitar o acesso a financiamento, e aberto a empresas de todas as formas e dimensões, em especial às PME, às empresas de média capitalização, às empresas em fase de expansão e às administrações públicas em toda a União.&lt;/div&gt;</t>
        </is>
      </c>
      <c r="CF250" s="2" t="inlineStr">
        <is>
          <t>centru european de inovare digitală</t>
        </is>
      </c>
      <c r="CG250" s="2" t="inlineStr">
        <is>
          <t>3</t>
        </is>
      </c>
      <c r="CH250" s="2" t="inlineStr">
        <is>
          <t/>
        </is>
      </c>
      <c r="CI250" t="inlineStr">
        <is>
          <t>entitate juridică selectată în 
vederea îndeplinirii sarcinilor prevăzute în programul „Europa digitală”, în 
special oferirea accesului direct sau asigurarea accesului la expertiza 
tehnologică și la instalații de experimentare, cum ar fi echipamente și 
instrumente informatice care să permită transformarea digitală a 
industriei, precum și facilitarea accesului la finanțare și este deschis
 întreprinderilor de toate formele și dimensiunile, în special 
IMM-urilor, întreprinderilor cu capitalizare medie și întreprinderilor 
în curs de extindere și administrațiilor publice din întreaga Uniune</t>
        </is>
      </c>
      <c r="CJ250" s="2" t="inlineStr">
        <is>
          <t>európske centrum digitálnych inovácií</t>
        </is>
      </c>
      <c r="CK250" s="2" t="inlineStr">
        <is>
          <t>3</t>
        </is>
      </c>
      <c r="CL250" s="2" t="inlineStr">
        <is>
          <t/>
        </is>
      </c>
      <c r="CM250" t="inlineStr">
        <is>
          <t>&lt;a href="https://iate.europa.eu/entry/result/3576345/sk" target="_blank"&gt;centrum digitálnych inovácií&lt;/a&gt;, ktoré spĺňa &lt;a href="https://iate.europa.eu/entry/result/1173240/sk" target="_blank"&gt;kritéria oprávnenosti&lt;/a&gt; podľa &lt;a href="https://iate.europa.eu/entry/result/3578194/sk" target="_blank"&gt;programu Digitálna Európa&lt;/a&gt;</t>
        </is>
      </c>
      <c r="CN250" s="2" t="inlineStr">
        <is>
          <t>evropsko digitalno inovacijsko vozlišče</t>
        </is>
      </c>
      <c r="CO250" s="2" t="inlineStr">
        <is>
          <t>3</t>
        </is>
      </c>
      <c r="CP250" s="2" t="inlineStr">
        <is>
          <t/>
        </is>
      </c>
      <c r="CQ250" t="inlineStr">
        <is>
          <t>pravni subjekt za izpolnjevanje nalog v okviru &lt;a href="https://iate.europa.eu/entry/result/3578194/sl" target="_blank"&gt;programa Digitalna Evropa&lt;/a&gt;, zlasti z neposrednim ponujanjem ali zagotavljanjem dostopa do tehnološkega strokovnega znanja in zmogljivosti za poskuse, kot sta oprema in programska oprema, za omogočanje digitalne preobrazbe industrije, ter z olajševanjem dostopa do financiranja, ki je odprt za podjetja vseh oblik in velikosti, zlasti MSP, podjetja s srednje veliko tržno kapitalizacijo in podjetja v razširitveni fazi ter za javne uprave po vsej Uniji</t>
        </is>
      </c>
      <c r="CR250" s="2" t="inlineStr">
        <is>
          <t>europeisk digital innovationsknutpunkt</t>
        </is>
      </c>
      <c r="CS250" s="2" t="inlineStr">
        <is>
          <t>3</t>
        </is>
      </c>
      <c r="CT250" s="2" t="inlineStr">
        <is>
          <t/>
        </is>
      </c>
      <c r="CU250" t="inlineStr">
        <is>
          <t/>
        </is>
      </c>
    </row>
    <row r="251">
      <c r="A251" s="1" t="str">
        <f>HYPERLINK("https://iate.europa.eu/entry/result/3627573/all", "3627573")</f>
        <v>3627573</v>
      </c>
      <c r="B251" t="inlineStr">
        <is>
          <t>ENVIRONMENT;INDUSTRY</t>
        </is>
      </c>
      <c r="C251" t="inlineStr">
        <is>
          <t>ENVIRONMENT|environmental policy|environmental policy;INDUSTRY|leather and textile industries|textile industry</t>
        </is>
      </c>
      <c r="D251" t="inlineStr">
        <is>
          <t/>
        </is>
      </c>
      <c r="E251" t="inlineStr">
        <is>
          <t/>
        </is>
      </c>
      <c r="F251" t="inlineStr">
        <is>
          <t/>
        </is>
      </c>
      <c r="G251" t="inlineStr">
        <is>
          <t/>
        </is>
      </c>
      <c r="H251" s="2" t="inlineStr">
        <is>
          <t>projekt Programu OSN pro životní prostředí InTex financovaný z EU|
projekt InTex</t>
        </is>
      </c>
      <c r="I251" s="2" t="inlineStr">
        <is>
          <t>2|
3</t>
        </is>
      </c>
      <c r="J251" s="2" t="inlineStr">
        <is>
          <t xml:space="preserve">|
</t>
        </is>
      </c>
      <c r="K251" t="inlineStr">
        <is>
          <t>&lt;div&gt;tříletý projekt prováděný v rámci Programu OSN pro životní prostředí (UNEP) a financovaný Evropskou unií s cílem stimulovat inovativní obchodní postupy a
 ekonomické modely v hodnotovém řetězci textilního odvětví&lt;/div&gt;</t>
        </is>
      </c>
      <c r="L251" t="inlineStr">
        <is>
          <t/>
        </is>
      </c>
      <c r="M251" t="inlineStr">
        <is>
          <t/>
        </is>
      </c>
      <c r="N251" t="inlineStr">
        <is>
          <t/>
        </is>
      </c>
      <c r="O251" t="inlineStr">
        <is>
          <t/>
        </is>
      </c>
      <c r="P251" s="2" t="inlineStr">
        <is>
          <t>InTex-Projekt</t>
        </is>
      </c>
      <c r="Q251" s="2" t="inlineStr">
        <is>
          <t>3</t>
        </is>
      </c>
      <c r="R251" s="2" t="inlineStr">
        <is>
          <t/>
        </is>
      </c>
      <c r="S251" t="inlineStr">
        <is>
          <t>Projekt zur Förderung innovativer Geschäftspraktiken und Wirtschaftsmodelle in der Textilwertschöpfungskette</t>
        </is>
      </c>
      <c r="T251" s="2" t="inlineStr">
        <is>
          <t>έργο InTex|
χρηματοδοτούμενο από την ΕΕ έργο InTex του UNEP</t>
        </is>
      </c>
      <c r="U251" s="2" t="inlineStr">
        <is>
          <t>3|
3</t>
        </is>
      </c>
      <c r="V251" s="2" t="inlineStr">
        <is>
          <t xml:space="preserve">|
</t>
        </is>
      </c>
      <c r="W251" t="inlineStr">
        <is>
          <t>τριετές πρόγραμμα χρηματοδοτούμενο από την Ευρωπαϊκή Ένωση, το οποίο υλοποιείται από το Πρόγραμμα των Ηνωμένων Εθνών για το Περιβάλλον (UNEP) και θα προωθήσει καινοτόμες επιχειρηματικές πρακτικές και οικονομικά μοντέλα στην αλυσίδα αξίας των κλωστοϋφαντουργικών προϊόντων</t>
        </is>
      </c>
      <c r="X251" s="2" t="inlineStr">
        <is>
          <t>UNEP’s EU-funded InTex project|
InTex project</t>
        </is>
      </c>
      <c r="Y251" s="2" t="inlineStr">
        <is>
          <t>3|
3</t>
        </is>
      </c>
      <c r="Z251" s="2" t="inlineStr">
        <is>
          <t xml:space="preserve">|
</t>
        </is>
      </c>
      <c r="AA251" t="inlineStr">
        <is>
          <t>three-year project funded by the European Union being implemented by the UN Environment Programme (UNEP) that will promote innovative business practices and economic models in the textile value chain</t>
        </is>
      </c>
      <c r="AB251" s="2" t="inlineStr">
        <is>
          <t>proyecto Intex del PNUMA|
proyecto Intex</t>
        </is>
      </c>
      <c r="AC251" s="2" t="inlineStr">
        <is>
          <t>3|
3</t>
        </is>
      </c>
      <c r="AD251" s="2" t="inlineStr">
        <is>
          <t xml:space="preserve">|
</t>
        </is>
      </c>
      <c r="AE251" t="inlineStr">
        <is>
          <t>Iniciativa del Programa de las Naciones Unidas para el Medio Ambiente (PNUMA) financiada por la UE cuyo objetivo es estimular las prácticas empresariales y los modelos económicos innovadores en la cadena de valor textil.</t>
        </is>
      </c>
      <c r="AF251" s="2" t="inlineStr">
        <is>
          <t>projekt InTex</t>
        </is>
      </c>
      <c r="AG251" s="2" t="inlineStr">
        <is>
          <t>3</t>
        </is>
      </c>
      <c r="AH251" s="2" t="inlineStr">
        <is>
          <t/>
        </is>
      </c>
      <c r="AI251" t="inlineStr">
        <is>
          <t>ÜRO Keskkonnaprogrammi projekt, millega soodustatakse uuenduslikke ettevõtlustavasid ja majandusmudeleid tekstiili väärtusahelas</t>
        </is>
      </c>
      <c r="AJ251" s="2" t="inlineStr">
        <is>
          <t>Intex-hanke|
UNEP:n EU-rahoitteinen Intex-hanke</t>
        </is>
      </c>
      <c r="AK251" s="2" t="inlineStr">
        <is>
          <t>3|
3</t>
        </is>
      </c>
      <c r="AL251" s="2" t="inlineStr">
        <is>
          <t xml:space="preserve">|
</t>
        </is>
      </c>
      <c r="AM251" t="inlineStr">
        <is>
          <t/>
        </is>
      </c>
      <c r="AN251" s="2" t="inlineStr">
        <is>
          <t>projet InTex|
projet InTex financé par le PNUE</t>
        </is>
      </c>
      <c r="AO251" s="2" t="inlineStr">
        <is>
          <t>3|
3</t>
        </is>
      </c>
      <c r="AP251" s="2" t="inlineStr">
        <is>
          <t xml:space="preserve">|
</t>
        </is>
      </c>
      <c r="AQ251" t="inlineStr">
        <is>
          <t>projet de trois ans, mis en œuvre par le Programme des Nations Unies pour l'environnement (PNUE) et financé par l'Union européenne (UE), dont l'objectif est de promouvoir des pratiques commerciales et des modèles économiques innovants dans la chaîne de valeur textile</t>
        </is>
      </c>
      <c r="AR251" t="inlineStr">
        <is>
          <t/>
        </is>
      </c>
      <c r="AS251" t="inlineStr">
        <is>
          <t/>
        </is>
      </c>
      <c r="AT251" t="inlineStr">
        <is>
          <t/>
        </is>
      </c>
      <c r="AU251" t="inlineStr">
        <is>
          <t/>
        </is>
      </c>
      <c r="AV251" s="2" t="inlineStr">
        <is>
          <t>projekt InTex|
InTex, projekt UNEP-a uz financiranje EU-a</t>
        </is>
      </c>
      <c r="AW251" s="2" t="inlineStr">
        <is>
          <t>3|
3</t>
        </is>
      </c>
      <c r="AX251" s="2" t="inlineStr">
        <is>
          <t xml:space="preserve">|
</t>
        </is>
      </c>
      <c r="AY251" t="inlineStr">
        <is>
          <t/>
        </is>
      </c>
      <c r="AZ251" t="inlineStr">
        <is>
          <t/>
        </is>
      </c>
      <c r="BA251" t="inlineStr">
        <is>
          <t/>
        </is>
      </c>
      <c r="BB251" t="inlineStr">
        <is>
          <t/>
        </is>
      </c>
      <c r="BC251" t="inlineStr">
        <is>
          <t/>
        </is>
      </c>
      <c r="BD251" s="2" t="inlineStr">
        <is>
          <t>progetto InTex dell'UNEP, finanziato dall'UE|
progetto InTex</t>
        </is>
      </c>
      <c r="BE251" s="2" t="inlineStr">
        <is>
          <t>3|
3</t>
        </is>
      </c>
      <c r="BF251" s="2" t="inlineStr">
        <is>
          <t xml:space="preserve">|
</t>
        </is>
      </c>
      <c r="BG251" t="inlineStr">
        <is>
          <t>progetto triennale finanziato dall'Unione europea per essere attuato dal Programma delle Nazioni Unite per l'ambiente (UNEP) che promuoverà pratiche commerciali innovative e modelli economici nella catena del valore tessile</t>
        </is>
      </c>
      <c r="BH251" t="inlineStr">
        <is>
          <t/>
        </is>
      </c>
      <c r="BI251" t="inlineStr">
        <is>
          <t/>
        </is>
      </c>
      <c r="BJ251" t="inlineStr">
        <is>
          <t/>
        </is>
      </c>
      <c r="BK251" t="inlineStr">
        <is>
          <t/>
        </is>
      </c>
      <c r="BL251" s="2" t="inlineStr">
        <is>
          <t>projekts &lt;i&gt;InTex&lt;/i&gt;|
ANO Vides programmas ES finansētais projekts &lt;i&gt;InTex&lt;/i&gt;</t>
        </is>
      </c>
      <c r="BM251" s="2" t="inlineStr">
        <is>
          <t>3|
3</t>
        </is>
      </c>
      <c r="BN251" s="2" t="inlineStr">
        <is>
          <t xml:space="preserve">|
</t>
        </is>
      </c>
      <c r="BO251" t="inlineStr">
        <is>
          <t/>
        </is>
      </c>
      <c r="BP251" s="2" t="inlineStr">
        <is>
          <t>proġett InTex</t>
        </is>
      </c>
      <c r="BQ251" s="2" t="inlineStr">
        <is>
          <t>3</t>
        </is>
      </c>
      <c r="BR251" s="2" t="inlineStr">
        <is>
          <t/>
        </is>
      </c>
      <c r="BS251" t="inlineStr">
        <is>
          <t/>
        </is>
      </c>
      <c r="BT251" s="2" t="inlineStr">
        <is>
          <t>InTex-project|
InTex-project van het UNEP</t>
        </is>
      </c>
      <c r="BU251" s="2" t="inlineStr">
        <is>
          <t>3|
3</t>
        </is>
      </c>
      <c r="BV251" s="2" t="inlineStr">
        <is>
          <t xml:space="preserve">|
</t>
        </is>
      </c>
      <c r="BW251" t="inlineStr">
        <is>
          <t>driejarig
 project, gefinancierd door de Europese Unie, dat wordt uitgevoerd door het
 Milieuprogramma van de VN (UNEP) ter bevordering van innovatieve
 handelspraktijken en economische modellen in de textielwaardeketen</t>
        </is>
      </c>
      <c r="BX251" s="2" t="inlineStr">
        <is>
          <t>finansowany przez Zgromadzenie ONZ ds. Ochrony Środowiska projekt InTex|
projekt InTex</t>
        </is>
      </c>
      <c r="BY251" s="2" t="inlineStr">
        <is>
          <t>3|
3</t>
        </is>
      </c>
      <c r="BZ251" s="2" t="inlineStr">
        <is>
          <t xml:space="preserve">|
</t>
        </is>
      </c>
      <c r="CA251" t="inlineStr">
        <is>
          <t/>
        </is>
      </c>
      <c r="CB251" s="2" t="inlineStr">
        <is>
          <t>projeto Intex do PNUA financiado pela UE|
projeto Intex do Programa das Nações Unidas para o Ambiente</t>
        </is>
      </c>
      <c r="CC251" s="2" t="inlineStr">
        <is>
          <t>3|
3</t>
        </is>
      </c>
      <c r="CD251" s="2" t="inlineStr">
        <is>
          <t xml:space="preserve">|
</t>
        </is>
      </c>
      <c r="CE251" t="inlineStr">
        <is>
          <t>Projeto das Nações Unidas, financiado pela União Europeia, que visa estimular práticas empresariais e modelos económicos inovadores na cadeia de valor dos têxteis.</t>
        </is>
      </c>
      <c r="CF251" s="2" t="inlineStr">
        <is>
          <t>proiectul InTex|
proiectul InTex al UNEP 62, finanțat de UE</t>
        </is>
      </c>
      <c r="CG251" s="2" t="inlineStr">
        <is>
          <t>3|
3</t>
        </is>
      </c>
      <c r="CH251" s="2" t="inlineStr">
        <is>
          <t xml:space="preserve">|
</t>
        </is>
      </c>
      <c r="CI251" t="inlineStr">
        <is>
          <t/>
        </is>
      </c>
      <c r="CJ251" s="2" t="inlineStr">
        <is>
          <t>projekt Programu OSN pre životné prostredie InTex|
projekt InTex</t>
        </is>
      </c>
      <c r="CK251" s="2" t="inlineStr">
        <is>
          <t>3|
3</t>
        </is>
      </c>
      <c r="CL251" s="2" t="inlineStr">
        <is>
          <t xml:space="preserve">|
</t>
        </is>
      </c>
      <c r="CM251" t="inlineStr">
        <is>
          <t>trojročný projekt financovaný Európskou úniou, ktorý sa vykonáva v rámci &lt;a href="https://iate.europa.eu/entry/result/797104/sk" target="_blank"&gt;Programu OSN pre životné prostredie (UNEP)&lt;/a&gt; a bude podporovať inovatívne obchodné postupy a hospodárske modely v textilnom hodnotovom reťazci</t>
        </is>
      </c>
      <c r="CN251" s="2" t="inlineStr">
        <is>
          <t>projekt InTex</t>
        </is>
      </c>
      <c r="CO251" s="2" t="inlineStr">
        <is>
          <t>3</t>
        </is>
      </c>
      <c r="CP251" s="2" t="inlineStr">
        <is>
          <t/>
        </is>
      </c>
      <c r="CQ251" t="inlineStr">
        <is>
          <t/>
        </is>
      </c>
      <c r="CR251" s="2" t="inlineStr">
        <is>
          <t>InTex-projekt</t>
        </is>
      </c>
      <c r="CS251" s="2" t="inlineStr">
        <is>
          <t>3</t>
        </is>
      </c>
      <c r="CT251" s="2" t="inlineStr">
        <is>
          <t/>
        </is>
      </c>
      <c r="CU251" t="inlineStr">
        <is>
          <t/>
        </is>
      </c>
    </row>
    <row r="252">
      <c r="A252" s="1" t="str">
        <f>HYPERLINK("https://iate.europa.eu/entry/result/3627565/all", "3627565")</f>
        <v>3627565</v>
      </c>
      <c r="B252" t="inlineStr">
        <is>
          <t>PRODUCTION, TECHNOLOGY AND RESEARCH;BUSINESS AND COMPETITION</t>
        </is>
      </c>
      <c r="C252" t="inlineStr">
        <is>
          <t>PRODUCTION, TECHNOLOGY AND RESEARCH|technology and technical regulations|technology|digital technology;BUSINESS AND COMPETITION|business classification|size of business|small and medium-sized enterprises;PRODUCTION, TECHNOLOGY AND RESEARCH|research and intellectual property|research;PRODUCTION, TECHNOLOGY AND RESEARCH|technology and technical regulations|technology|technology transfer|diffusion of innovations</t>
        </is>
      </c>
      <c r="D252" t="inlineStr">
        <is>
          <t/>
        </is>
      </c>
      <c r="E252" t="inlineStr">
        <is>
          <t/>
        </is>
      </c>
      <c r="F252" t="inlineStr">
        <is>
          <t/>
        </is>
      </c>
      <c r="G252" t="inlineStr">
        <is>
          <t/>
        </is>
      </c>
      <c r="H252" s="2" t="inlineStr">
        <is>
          <t>síť evropských center pro digitální inovace</t>
        </is>
      </c>
      <c r="I252" s="2" t="inlineStr">
        <is>
          <t>3</t>
        </is>
      </c>
      <c r="J252" s="2" t="inlineStr">
        <is>
          <t/>
        </is>
      </c>
      <c r="K252" t="inlineStr">
        <is>
          <t>podpůrná struktura sdružující průmyslové subjekty, podniky a orgány veřejné správy, jež potřebují nová
 technologická řešení, a na straně druhé společnosti disponující 
řešeními připravenými k uvedení na trh za účelem rozvoje digitální infrastruktury potřebné k testování nových digitálních technologií, pomoci pracovníkům v odvětví lépe porozumět možnostem digitalizace a aktualizovat své technologické znalosti a podpory digitální transformace podniků v regionech tím, že budou 
poskytovat zdarma služby, jako je testování před investováním, školení a
 rozvoj dovedností, podpora při hledání investic, vytváření sítí a 
přístup k inovačním ekosystémům</t>
        </is>
      </c>
      <c r="L252" s="2" t="inlineStr">
        <is>
          <t>net af europæiske digitale innovationsknudepunkter|
netværk af europæiske digitale innovationsknudepunkter</t>
        </is>
      </c>
      <c r="M252" s="2" t="inlineStr">
        <is>
          <t>3|
3</t>
        </is>
      </c>
      <c r="N252" s="2" t="inlineStr">
        <is>
          <t xml:space="preserve">|
</t>
        </is>
      </c>
      <c r="O252" t="inlineStr">
        <is>
          <t/>
        </is>
      </c>
      <c r="P252" s="2" t="inlineStr">
        <is>
          <t>Netz europäischer digitaler Innovationszentren</t>
        </is>
      </c>
      <c r="Q252" s="2" t="inlineStr">
        <is>
          <t>3</t>
        </is>
      </c>
      <c r="R252" s="2" t="inlineStr">
        <is>
          <t/>
        </is>
      </c>
      <c r="S252" t="inlineStr">
        <is>
          <t/>
        </is>
      </c>
      <c r="T252" s="2" t="inlineStr">
        <is>
          <t>δίκτυο ευρωπαϊκών κόμβων ψηφιακής καινοτομίας</t>
        </is>
      </c>
      <c r="U252" s="2" t="inlineStr">
        <is>
          <t>3</t>
        </is>
      </c>
      <c r="V252" s="2" t="inlineStr">
        <is>
          <t/>
        </is>
      </c>
      <c r="W252" t="inlineStr">
        <is>
          <t>δομή συνεργασίας που συγκεντρώνει μεμονωμένες οντότητες ή μια συντονισμένη ομάδα οντοτήτων με συμπληρωματική εμπειρογνωμοσύνη και μη κερδοσκοπικό σκοπό για τη στήριξη σε μεγάλη κλίμακα του ψηφιακού μετασχηματισμού των εταιρειών, ιδίως των ΜΜΕ και των μικρών επιχειρήσεων μεσαίας κεφαλαιοποίησης, και/ή οργανισμών του δημόσιου τομέα που ασκούν μη οικονομικές δραστηριότητες παρέχοντας υπηρεσίες όπως οι δοκιμές πριν από την επένδυση, η κατάρτιση και η ανάπτυξη δεξιοτήτων, η στήριξη για την εξεύρεση επενδύσεων, η δικτύωση και η πρόσβαση σε οικοσυστήματα καινοτομίας</t>
        </is>
      </c>
      <c r="X252" s="2" t="inlineStr">
        <is>
          <t>Network of European Digital Innovation Hubs</t>
        </is>
      </c>
      <c r="Y252" s="2" t="inlineStr">
        <is>
          <t>3</t>
        </is>
      </c>
      <c r="Z252" s="2" t="inlineStr">
        <is>
          <t/>
        </is>
      </c>
      <c r="AA252" t="inlineStr">
        <is>
          <t>cooperation structure bringing together single entities or a coordinated group of entities with complementary expertise and a not-for-profit objective to support on a large scale the digital transformation of companies, especially SMEs and small mid-caps, and/or public sector organisations conducting non-economic activities providing services such as testing before investing, training and skills development, support to find investments, networking and access to innovation ecosystems</t>
        </is>
      </c>
      <c r="AB252" s="2" t="inlineStr">
        <is>
          <t>red de centros europeos de innovación digital</t>
        </is>
      </c>
      <c r="AC252" s="2" t="inlineStr">
        <is>
          <t>3</t>
        </is>
      </c>
      <c r="AD252" s="2" t="inlineStr">
        <is>
          <t/>
        </is>
      </c>
      <c r="AE252" t="inlineStr">
        <is>
          <t/>
        </is>
      </c>
      <c r="AF252" s="2" t="inlineStr">
        <is>
          <t>Euroopa digitaalse innovatsiooni keskuste võrgustik</t>
        </is>
      </c>
      <c r="AG252" s="2" t="inlineStr">
        <is>
          <t>3</t>
        </is>
      </c>
      <c r="AH252" s="2" t="inlineStr">
        <is>
          <t/>
        </is>
      </c>
      <c r="AI252" t="inlineStr">
        <is>
          <t/>
        </is>
      </c>
      <c r="AJ252" s="2" t="inlineStr">
        <is>
          <t>eurooppalaisten digitaali-innovointikeskittymien verkosto</t>
        </is>
      </c>
      <c r="AK252" s="2" t="inlineStr">
        <is>
          <t>3</t>
        </is>
      </c>
      <c r="AL252" s="2" t="inlineStr">
        <is>
          <t/>
        </is>
      </c>
      <c r="AM252" t="inlineStr">
        <is>
          <t/>
        </is>
      </c>
      <c r="AN252" s="2" t="inlineStr">
        <is>
          <t>réseau de pôles européens d’innovation numérique</t>
        </is>
      </c>
      <c r="AO252" s="2" t="inlineStr">
        <is>
          <t>3</t>
        </is>
      </c>
      <c r="AP252" s="2" t="inlineStr">
        <is>
          <t/>
        </is>
      </c>
      <c r="AQ252" t="inlineStr">
        <is>
          <t>structure de coopération qui rassemble des entités individuelles ou un groupement coordonné d'entités partageant des connaissances complémentaires ainsi qu'un but non lucratif visant à favoriser à grande échelle la transformation numérique d'entreprises, notamment des PME, des petites entreprises à moyenne capitalisation ou des organisations du secteur public, en offrant des services non rémunérés tels que tests avant investissement, formation et développement de compétences, aide dans la recherche d'investisseurs, réseautage et accès aux écosystèmes d'innovation</t>
        </is>
      </c>
      <c r="AR252" t="inlineStr">
        <is>
          <t/>
        </is>
      </c>
      <c r="AS252" t="inlineStr">
        <is>
          <t/>
        </is>
      </c>
      <c r="AT252" t="inlineStr">
        <is>
          <t/>
        </is>
      </c>
      <c r="AU252" t="inlineStr">
        <is>
          <t/>
        </is>
      </c>
      <c r="AV252" s="2" t="inlineStr">
        <is>
          <t>mreža europskih centara za digitalne inovacije</t>
        </is>
      </c>
      <c r="AW252" s="2" t="inlineStr">
        <is>
          <t>3</t>
        </is>
      </c>
      <c r="AX252" s="2" t="inlineStr">
        <is>
          <t/>
        </is>
      </c>
      <c r="AY252" t="inlineStr">
        <is>
          <t/>
        </is>
      </c>
      <c r="AZ252" t="inlineStr">
        <is>
          <t/>
        </is>
      </c>
      <c r="BA252" t="inlineStr">
        <is>
          <t/>
        </is>
      </c>
      <c r="BB252" t="inlineStr">
        <is>
          <t/>
        </is>
      </c>
      <c r="BC252" t="inlineStr">
        <is>
          <t/>
        </is>
      </c>
      <c r="BD252" s="2" t="inlineStr">
        <is>
          <t>rete dei poli europei dell'innovazione digitale</t>
        </is>
      </c>
      <c r="BE252" s="2" t="inlineStr">
        <is>
          <t>3</t>
        </is>
      </c>
      <c r="BF252" s="2" t="inlineStr">
        <is>
          <t/>
        </is>
      </c>
      <c r="BG252" t="inlineStr">
        <is>
          <t/>
        </is>
      </c>
      <c r="BH252" t="inlineStr">
        <is>
          <t/>
        </is>
      </c>
      <c r="BI252" t="inlineStr">
        <is>
          <t/>
        </is>
      </c>
      <c r="BJ252" t="inlineStr">
        <is>
          <t/>
        </is>
      </c>
      <c r="BK252" t="inlineStr">
        <is>
          <t/>
        </is>
      </c>
      <c r="BL252" s="2" t="inlineStr">
        <is>
          <t>Eiropas Digitālās inovācijas centru tīkls</t>
        </is>
      </c>
      <c r="BM252" s="2" t="inlineStr">
        <is>
          <t>3</t>
        </is>
      </c>
      <c r="BN252" s="2" t="inlineStr">
        <is>
          <t/>
        </is>
      </c>
      <c r="BO252" t="inlineStr">
        <is>
          <t/>
        </is>
      </c>
      <c r="BP252" s="2" t="inlineStr">
        <is>
          <t>Network taċ-Ċentri Ewropej tal-Innovazzjoni Diġitali</t>
        </is>
      </c>
      <c r="BQ252" s="2" t="inlineStr">
        <is>
          <t>3</t>
        </is>
      </c>
      <c r="BR252" s="2" t="inlineStr">
        <is>
          <t/>
        </is>
      </c>
      <c r="BS252" t="inlineStr">
        <is>
          <t/>
        </is>
      </c>
      <c r="BT252" s="2" t="inlineStr">
        <is>
          <t>netwerk van Europese digitale-innovatiehubs</t>
        </is>
      </c>
      <c r="BU252" s="2" t="inlineStr">
        <is>
          <t>3</t>
        </is>
      </c>
      <c r="BV252" s="2" t="inlineStr">
        <is>
          <t/>
        </is>
      </c>
      <c r="BW252" t="inlineStr">
        <is>
          <t>samenwerkingsstructuur
 waarin afzonderlijke entiteiten of een gecoördineerde groep entiteiten zonder
 winstoogmerk met complementaire expertise samenkomen om de digitale
 transformatie van ondernemingen op grote schaal te ondersteunen, met name
 kmo’s en kleine midcaps en/of organisaties uit de publieke sector die
 niet-economische activiteiten verrichten en diensten verlenen zoals tests
 alvorens te investeren, opleiding en ontwikkeling van vaardigheden,
 ondersteuning bij het vinden van investeringen, netwerkvorming en toegang tot
 innovatie-ecosystemen</t>
        </is>
      </c>
      <c r="BX252" s="2" t="inlineStr">
        <is>
          <t>sieć europejskich centrów innowacji cyfrowych</t>
        </is>
      </c>
      <c r="BY252" s="2" t="inlineStr">
        <is>
          <t>3</t>
        </is>
      </c>
      <c r="BZ252" s="2" t="inlineStr">
        <is>
          <t/>
        </is>
      </c>
      <c r="CA252" t="inlineStr">
        <is>
          <t>struktura współpracy skupiająca pojedyncze podmioty lub skoordynowane grupay podmiotów dopełniających się pod względem wiedzy fachowej i nienastawionych na zysk, których celem jest wspieranie na dużą skalę transformacji cyfrowej przedsiębiorstw - szczególnie MŚP i małych spółek o średniej kapitalizacji lub organizacji sektora publicznego prowadzących działalność niegospodarczą - poprzez: testowanie przed inwestowaniem, szkolenia i rozwijanie umiejętności, pomoc w znajdowaniu inwestycji, tworzenie sieci i dostęp do ekosystemów innowacji</t>
        </is>
      </c>
      <c r="CB252" s="2" t="inlineStr">
        <is>
          <t>Rede de Polos Europeus de Inovação Digital</t>
        </is>
      </c>
      <c r="CC252" s="2" t="inlineStr">
        <is>
          <t>3</t>
        </is>
      </c>
      <c r="CD252" s="2" t="inlineStr">
        <is>
          <t/>
        </is>
      </c>
      <c r="CE252" t="inlineStr">
        <is>
          <t>Rede de polos criada para assegurar o acesso a capacidades digitais a todas as empresas, em especial as pequenas e médias emrpesas, em qualquer região da União.</t>
        </is>
      </c>
      <c r="CF252" s="2" t="inlineStr">
        <is>
          <t>rețea de centre europene de inovare digitală</t>
        </is>
      </c>
      <c r="CG252" s="2" t="inlineStr">
        <is>
          <t>3</t>
        </is>
      </c>
      <c r="CH252" s="2" t="inlineStr">
        <is>
          <t/>
        </is>
      </c>
      <c r="CI252" t="inlineStr">
        <is>
          <t/>
        </is>
      </c>
      <c r="CJ252" s="2" t="inlineStr">
        <is>
          <t>sieť európskych centier digitálnych inovácií</t>
        </is>
      </c>
      <c r="CK252" s="2" t="inlineStr">
        <is>
          <t>3</t>
        </is>
      </c>
      <c r="CL252" s="2" t="inlineStr">
        <is>
          <t/>
        </is>
      </c>
      <c r="CM252" t="inlineStr">
        <is>
          <t>štruktúra spolupráce spájajúca jednotlivé subjekty alebo koordinovanú skupinu subjektov s doplnkovými odbornými znalosťami a neziskovým cieľom podporovať vo veľkom rozsahu &lt;a href="https://iate.europa.eu/entry/result/3592010/sk" target="_blank"&gt;digitálnu transformáciu&lt;/a&gt; podnikov, najmä &lt;a href="https://iate.europa.eu/entry/result/778859/sk" target="_blank"&gt;MSP&lt;/a&gt; a malých &lt;a href="https://iate.europa.eu/entry/result/931591/sk" target="_blank"&gt;spoločností so strednou trhovou kapitalizáciou&lt;/a&gt;, a/alebo organizácií verejného sektora vykonávajúcich nehospodárske činnosti poskytujúce služby, ako je testovanie pred investovaním, odborná príprava a rozvoj zručností, podpora pri hľadaní investícií, vytváranie sietí a prístup k inovačným ekosystémom</t>
        </is>
      </c>
      <c r="CN252" s="2" t="inlineStr">
        <is>
          <t>mreža evropskih vozlišč za digitalne inovacije</t>
        </is>
      </c>
      <c r="CO252" s="2" t="inlineStr">
        <is>
          <t>3</t>
        </is>
      </c>
      <c r="CP252" s="2" t="inlineStr">
        <is>
          <t/>
        </is>
      </c>
      <c r="CQ252" t="inlineStr">
        <is>
          <t/>
        </is>
      </c>
      <c r="CR252" s="2" t="inlineStr">
        <is>
          <t>nätverk av europeiska digitala innovationsknutpunkter</t>
        </is>
      </c>
      <c r="CS252" s="2" t="inlineStr">
        <is>
          <t>3</t>
        </is>
      </c>
      <c r="CT252" s="2" t="inlineStr">
        <is>
          <t/>
        </is>
      </c>
      <c r="CU252" t="inlineStr">
        <is>
          <t/>
        </is>
      </c>
    </row>
    <row r="253">
      <c r="A253" s="1" t="str">
        <f>HYPERLINK("https://iate.europa.eu/entry/result/3627589/all", "3627589")</f>
        <v>3627589</v>
      </c>
      <c r="B253" t="inlineStr">
        <is>
          <t>PRODUCTION, TECHNOLOGY AND RESEARCH</t>
        </is>
      </c>
      <c r="C253" t="inlineStr">
        <is>
          <t>PRODUCTION, TECHNOLOGY AND RESEARCH|research and intellectual property|research|innovation</t>
        </is>
      </c>
      <c r="D253" t="inlineStr">
        <is>
          <t/>
        </is>
      </c>
      <c r="E253" t="inlineStr">
        <is>
          <t/>
        </is>
      </c>
      <c r="F253" t="inlineStr">
        <is>
          <t/>
        </is>
      </c>
      <c r="G253" t="inlineStr">
        <is>
          <t/>
        </is>
      </c>
      <c r="H253" s="2" t="inlineStr">
        <is>
          <t>společný plán průmyslových technologií</t>
        </is>
      </c>
      <c r="I253" s="2" t="inlineStr">
        <is>
          <t>2</t>
        </is>
      </c>
      <c r="J253" s="2" t="inlineStr">
        <is>
          <t/>
        </is>
      </c>
      <c r="K253" t="inlineStr">
        <is>
          <t>významná iniciativa v rámci strategie Evropského výzkumného prostoru (EVP) představená Evropskou komisí s cílem zrychlit zelenou a digitální transformaci průmyslových odvětví napříč EU</t>
        </is>
      </c>
      <c r="L253" t="inlineStr">
        <is>
          <t/>
        </is>
      </c>
      <c r="M253" t="inlineStr">
        <is>
          <t/>
        </is>
      </c>
      <c r="N253" t="inlineStr">
        <is>
          <t/>
        </is>
      </c>
      <c r="O253" t="inlineStr">
        <is>
          <t/>
        </is>
      </c>
      <c r="P253" s="2" t="inlineStr">
        <is>
          <t>gemeinsamer industrieller Technologie-Fahrplan für die Kreislaufwirtschaft</t>
        </is>
      </c>
      <c r="Q253" s="2" t="inlineStr">
        <is>
          <t>3</t>
        </is>
      </c>
      <c r="R253" s="2" t="inlineStr">
        <is>
          <t/>
        </is>
      </c>
      <c r="S253" t="inlineStr">
        <is>
          <t/>
        </is>
      </c>
      <c r="T253" s="2" t="inlineStr">
        <is>
          <t>κοινός χάρτης πορείας για τη βιομηχανική τεχνολογία</t>
        </is>
      </c>
      <c r="U253" s="2" t="inlineStr">
        <is>
          <t>3</t>
        </is>
      </c>
      <c r="V253" s="2" t="inlineStr">
        <is>
          <t/>
        </is>
      </c>
      <c r="W253" t="inlineStr">
        <is>
          <t>βασική δράση στο πλαίσιο της νέας στρατηγικής για τον &lt;a href="https://iate.europa.eu/entry/result/917508/en-el" target="_blank"&gt;Ευρωπαϊκό Χώρο Έρευνας&lt;/a&gt; που πρότεινε η Επιτροπή για την επιτάχυνση της καινοτομίας και του πράσινου και ψηφιακού μετασχηματισμού των βιομηχανικών κλάδων σε ολόκληρη την ΕΕ</t>
        </is>
      </c>
      <c r="X253" s="2" t="inlineStr">
        <is>
          <t>common industrial technology roadmap</t>
        </is>
      </c>
      <c r="Y253" s="2" t="inlineStr">
        <is>
          <t>3</t>
        </is>
      </c>
      <c r="Z253" s="2" t="inlineStr">
        <is>
          <t/>
        </is>
      </c>
      <c r="AA253" t="inlineStr">
        <is>
          <t>core action within the new &lt;a href="https://iate.europa.eu/entry/result/917508/en" target="_blank"&gt;European Research Area&lt;/a&gt; strategy brought forward by the Commission to accelerate innovation and the green and digital transformation of industries across the EU</t>
        </is>
      </c>
      <c r="AB253" s="2" t="inlineStr">
        <is>
          <t>hoja de ruta común sobre circularidad para la tecnología industrial</t>
        </is>
      </c>
      <c r="AC253" s="2" t="inlineStr">
        <is>
          <t>3</t>
        </is>
      </c>
      <c r="AD253" s="2" t="inlineStr">
        <is>
          <t/>
        </is>
      </c>
      <c r="AE253" t="inlineStr">
        <is>
          <t/>
        </is>
      </c>
      <c r="AF253" s="2" t="inlineStr">
        <is>
          <t>ühine tööstustehnoloogia tegevuskava</t>
        </is>
      </c>
      <c r="AG253" s="2" t="inlineStr">
        <is>
          <t>3</t>
        </is>
      </c>
      <c r="AH253" s="2" t="inlineStr">
        <is>
          <t/>
        </is>
      </c>
      <c r="AI253" t="inlineStr">
        <is>
          <t>&lt;a href="https://iate.europa.eu/entry/result/917508/et" target="_blank"&gt;uue Euroopa teadusruumi&lt;/a&gt; strateegia põhimeede, innovatsioobi kiirendamiseks ning rohe- ja digipöörde saavutamiseks ELi tööstuses</t>
        </is>
      </c>
      <c r="AJ253" s="2" t="inlineStr">
        <is>
          <t>yhteinen teollisuusteknologian etenemissuunnitelma</t>
        </is>
      </c>
      <c r="AK253" s="2" t="inlineStr">
        <is>
          <t>3</t>
        </is>
      </c>
      <c r="AL253" s="2" t="inlineStr">
        <is>
          <t/>
        </is>
      </c>
      <c r="AM253" t="inlineStr">
        <is>
          <t/>
        </is>
      </c>
      <c r="AN253" s="2" t="inlineStr">
        <is>
          <t>feuille de route commune sur les technologies industrielles</t>
        </is>
      </c>
      <c r="AO253" s="2" t="inlineStr">
        <is>
          <t>3</t>
        </is>
      </c>
      <c r="AP253" s="2" t="inlineStr">
        <is>
          <t/>
        </is>
      </c>
      <c r="AQ253" t="inlineStr">
        <is>
          <t>outil, au coeur de la stratégie de l'&lt;a href="https://iate.europa.eu/entry/result/917508/fr" target="_blank"&gt;espace européen de recherche&lt;/a&gt;, proposé par la Commission en vue d'accélérer l'innovation ainsi que la transformation écologique et numérique dans les industries de l'Union</t>
        </is>
      </c>
      <c r="AR253" t="inlineStr">
        <is>
          <t/>
        </is>
      </c>
      <c r="AS253" t="inlineStr">
        <is>
          <t/>
        </is>
      </c>
      <c r="AT253" t="inlineStr">
        <is>
          <t/>
        </is>
      </c>
      <c r="AU253" t="inlineStr">
        <is>
          <t/>
        </is>
      </c>
      <c r="AV253" s="2" t="inlineStr">
        <is>
          <t>zajednički plan industrijske tehnologije</t>
        </is>
      </c>
      <c r="AW253" s="2" t="inlineStr">
        <is>
          <t>3</t>
        </is>
      </c>
      <c r="AX253" s="2" t="inlineStr">
        <is>
          <t/>
        </is>
      </c>
      <c r="AY253" t="inlineStr">
        <is>
          <t/>
        </is>
      </c>
      <c r="AZ253" t="inlineStr">
        <is>
          <t/>
        </is>
      </c>
      <c r="BA253" t="inlineStr">
        <is>
          <t/>
        </is>
      </c>
      <c r="BB253" t="inlineStr">
        <is>
          <t/>
        </is>
      </c>
      <c r="BC253" t="inlineStr">
        <is>
          <t/>
        </is>
      </c>
      <c r="BD253" s="2" t="inlineStr">
        <is>
          <t>tabella di marcia comune in materia di tecnologie industriali|
tabella di marcia comune per le tecnologie industriali</t>
        </is>
      </c>
      <c r="BE253" s="2" t="inlineStr">
        <is>
          <t>3|
3</t>
        </is>
      </c>
      <c r="BF253" s="2" t="inlineStr">
        <is>
          <t xml:space="preserve">|
</t>
        </is>
      </c>
      <c r="BG253" t="inlineStr">
        <is>
          <t>definizione delle tappe dell'attuazione della nuova strategia industriale volte ad allineare i principali partenariati nell'ambito di Orizzonte Europa agli ecosistemi industriali e collegarli a questi ultimi, in modo da unire gli sforzi e far sì che i risultati della ricerca vengano resi noti e diffusi più rapidamente nell'economia</t>
        </is>
      </c>
      <c r="BH253" s="2" t="inlineStr">
        <is>
          <t>bendros pramonės technologijų veiksmų gairės</t>
        </is>
      </c>
      <c r="BI253" s="2" t="inlineStr">
        <is>
          <t>3</t>
        </is>
      </c>
      <c r="BJ253" s="2" t="inlineStr">
        <is>
          <t/>
        </is>
      </c>
      <c r="BK253" t="inlineStr">
        <is>
          <t>pagrindinis Komisijos pasiūlytos naujos Europos mokslinių tyrimų erdvės strategijos veiksmas, kuriuo siekiama paspartinti inovacijas ir žaliąją bei skaitmeninę pramonės pertvarką visoje ES</t>
        </is>
      </c>
      <c r="BL253" s="2" t="inlineStr">
        <is>
          <t>kopīgs rūpniecības tehnoloģiju ceļvedis</t>
        </is>
      </c>
      <c r="BM253" s="2" t="inlineStr">
        <is>
          <t>3</t>
        </is>
      </c>
      <c r="BN253" s="2" t="inlineStr">
        <is>
          <t/>
        </is>
      </c>
      <c r="BO253" t="inlineStr">
        <is>
          <t>jaunās &lt;a href="https://iate.europa.eu/entry/result/917508/lv" target="_blank"&gt;Eiropas Pētniecības telpas&lt;/a&gt; stratēģijas ietvaros izveidota pamatdarbība, ko izvirzījusi Komisija ar mērķi paātrināt industriju zaļo un digitālo pārveidi visā ES</t>
        </is>
      </c>
      <c r="BP253" s="2" t="inlineStr">
        <is>
          <t>pjan direzzjonali komuni tat-teknoloġija industrijali</t>
        </is>
      </c>
      <c r="BQ253" s="2" t="inlineStr">
        <is>
          <t>3</t>
        </is>
      </c>
      <c r="BR253" s="2" t="inlineStr">
        <is>
          <t/>
        </is>
      </c>
      <c r="BS253" t="inlineStr">
        <is>
          <t/>
        </is>
      </c>
      <c r="BT253" s="2" t="inlineStr">
        <is>
          <t>gemeenschappelijk stappenplan voor industriële technologie</t>
        </is>
      </c>
      <c r="BU253" s="2" t="inlineStr">
        <is>
          <t>3</t>
        </is>
      </c>
      <c r="BV253" s="2" t="inlineStr">
        <is>
          <t/>
        </is>
      </c>
      <c r="BW253" t="inlineStr">
        <is>
          <t>kernactie
 in de door de Commissie voorgestelde nieuwe strategie voor de Europese
 Onderzoeksruimte (ERA) om de overdracht van onderzoeks- en
 innovatieresultaten naar de markt te versnellen met het oog op de groene en
 digitale transformatie van industrieën in de hele EU</t>
        </is>
      </c>
      <c r="BX253" s="2" t="inlineStr">
        <is>
          <t>wspólny plan działania w zakresie technologii przemysłowych</t>
        </is>
      </c>
      <c r="BY253" s="2" t="inlineStr">
        <is>
          <t>3</t>
        </is>
      </c>
      <c r="BZ253" s="2" t="inlineStr">
        <is>
          <t/>
        </is>
      </c>
      <c r="CA253" t="inlineStr">
        <is>
          <t>podstawowe działanie w ramach europejskiej przestrzeni badawczej zaproponowane przez Komisję w celu przyspieszenia innowacji oraz ekologicznej i cyfrowej transformacji branży przemysłowych w całej UE</t>
        </is>
      </c>
      <c r="CB253" s="2" t="inlineStr">
        <is>
          <t>roteiro tecnológico industrial comum|
roteiro comum das tecnologias industriais</t>
        </is>
      </c>
      <c r="CC253" s="2" t="inlineStr">
        <is>
          <t>3|
3</t>
        </is>
      </c>
      <c r="CD253" s="2" t="inlineStr">
        <is>
          <t xml:space="preserve">|
</t>
        </is>
      </c>
      <c r="CE253" t="inlineStr">
        <is>
          <t>Ação central da nova Estratégia do Espaço Europeu de Investigação, apresentada pela Comisssão Europeia, com o objetivo de acelerar a inovação e a transformação verde e digital das indústrias em toda a União Europeia.</t>
        </is>
      </c>
      <c r="CF253" s="2" t="inlineStr">
        <is>
          <t>foaie de parcurs comună în domeniul tehnologiilor industriale</t>
        </is>
      </c>
      <c r="CG253" s="2" t="inlineStr">
        <is>
          <t>3</t>
        </is>
      </c>
      <c r="CH253" s="2" t="inlineStr">
        <is>
          <t>proposed</t>
        </is>
      </c>
      <c r="CI253" t="inlineStr">
        <is>
          <t/>
        </is>
      </c>
      <c r="CJ253" s="2" t="inlineStr">
        <is>
          <t>spoločný plán priemyselných technológií</t>
        </is>
      </c>
      <c r="CK253" s="2" t="inlineStr">
        <is>
          <t>3</t>
        </is>
      </c>
      <c r="CL253" s="2" t="inlineStr">
        <is>
          <t/>
        </is>
      </c>
      <c r="CM253" t="inlineStr">
        <is>
          <t>hlavné opatrenia v rámci novej stratégie &lt;a href="https://iate.europa.eu/entry/result/917508/sk" target="_blank"&gt;európskeho výskumného priestoru&lt;/a&gt;, ktoré Komisia predložila s cieľom urýchliť inovácie a zelenú a digitálnu transformáciu priemyselných odvetví v celej EÚ</t>
        </is>
      </c>
      <c r="CN253" s="2" t="inlineStr">
        <is>
          <t>skupni industrijsko-tehnološki kažipot po krožnosti</t>
        </is>
      </c>
      <c r="CO253" s="2" t="inlineStr">
        <is>
          <t>3</t>
        </is>
      </c>
      <c r="CP253" s="2" t="inlineStr">
        <is>
          <t/>
        </is>
      </c>
      <c r="CQ253" t="inlineStr">
        <is>
          <t/>
        </is>
      </c>
      <c r="CR253" s="2" t="inlineStr">
        <is>
          <t>gemensam industriteknisk färdplan</t>
        </is>
      </c>
      <c r="CS253" s="2" t="inlineStr">
        <is>
          <t>3</t>
        </is>
      </c>
      <c r="CT253" s="2" t="inlineStr">
        <is>
          <t/>
        </is>
      </c>
      <c r="CU253" t="inlineStr">
        <is>
          <t/>
        </is>
      </c>
    </row>
    <row r="254">
      <c r="A254" s="1" t="str">
        <f>HYPERLINK("https://iate.europa.eu/entry/result/3572186/all", "3572186")</f>
        <v>3572186</v>
      </c>
      <c r="B254" t="inlineStr">
        <is>
          <t>PRODUCTION, TECHNOLOGY AND RESEARCH;EUROPEAN UNION;EDUCATION AND COMMUNICATIONS</t>
        </is>
      </c>
      <c r="C254" t="inlineStr">
        <is>
          <t>PRODUCTION, TECHNOLOGY AND RESEARCH|research and intellectual property|research;EUROPEAN UNION|European construction|EU relations;EDUCATION AND COMMUNICATIONS|teaching</t>
        </is>
      </c>
      <c r="D254" s="2" t="inlineStr">
        <is>
          <t>дейности „Жан Моне“</t>
        </is>
      </c>
      <c r="E254" s="2" t="inlineStr">
        <is>
          <t>4</t>
        </is>
      </c>
      <c r="F254" s="2" t="inlineStr">
        <is>
          <t/>
        </is>
      </c>
      <c r="G254" t="inlineStr">
        <is>
          <t/>
        </is>
      </c>
      <c r="H254" s="2" t="inlineStr">
        <is>
          <t>činnosti programu Jean Monnet|
aktivity programu Jean Monnet</t>
        </is>
      </c>
      <c r="I254" s="2" t="inlineStr">
        <is>
          <t>3|
3</t>
        </is>
      </c>
      <c r="J254" s="2" t="inlineStr">
        <is>
          <t>|
preferred</t>
        </is>
      </c>
      <c r="K254" t="inlineStr">
        <is>
          <t>šest typů akcí v rámci programu Jean Monnet, jejichž cílem je podporovat vysoce kvalitní výuku a výzkum v oblasti studií EU po celém světě</t>
        </is>
      </c>
      <c r="L254" s="2" t="inlineStr">
        <is>
          <t>Jean Monnet-aktiviteter</t>
        </is>
      </c>
      <c r="M254" s="2" t="inlineStr">
        <is>
          <t>3</t>
        </is>
      </c>
      <c r="N254" s="2" t="inlineStr">
        <is>
          <t/>
        </is>
      </c>
      <c r="O254" t="inlineStr">
        <is>
          <t>aktiviteter, som sigter mod at fremme en høj akademisk undervisnings- og forskningsstandard inden for EU-studier verden over</t>
        </is>
      </c>
      <c r="P254" s="2" t="inlineStr">
        <is>
          <t>Jean-Monnet-Aktivitäten</t>
        </is>
      </c>
      <c r="Q254" s="2" t="inlineStr">
        <is>
          <t>3</t>
        </is>
      </c>
      <c r="R254" s="2" t="inlineStr">
        <is>
          <t/>
        </is>
      </c>
      <c r="S254" t="inlineStr">
        <is>
          <t>sechs Aktionen, die Spitzenleistungen in Lehre und Forschung im Zusammenhang mit weltweiten EU-Studien fördern sollen</t>
        </is>
      </c>
      <c r="T254" s="2" t="inlineStr">
        <is>
          <t>δραστηριότητες Jean Monnet</t>
        </is>
      </c>
      <c r="U254" s="2" t="inlineStr">
        <is>
          <t>3</t>
        </is>
      </c>
      <c r="V254" s="2" t="inlineStr">
        <is>
          <t/>
        </is>
      </c>
      <c r="W254" t="inlineStr">
        <is>
          <t>σειρά δράσεων στον τομέα της ανώτατης/τριτοβάθμιας εκπαίδευσης, στο πλαίσιο του προγράμματος Erasmus+, που έχουν ως στόχο την προώθηση της αριστείας στη διδασκαλία και την έρευνα στον τομέα των σπουδών αναφορικά με την Ευρωπαϊκή Ένωση σε παγκόσμιο επίπεδο και την ενίσχυση του διαλόγου μεταξύ του ακαδημαϊκού κόσμου και των φορέων χάραξης πολιτικής, με σκοπό ειδικά την ενίσχυση της ΕΕ και της παγκόσμιας διακυβέρνησης</t>
        </is>
      </c>
      <c r="X254" s="2" t="inlineStr">
        <is>
          <t>Jean Monnet Activities</t>
        </is>
      </c>
      <c r="Y254" s="2" t="inlineStr">
        <is>
          <t>3</t>
        </is>
      </c>
      <c r="Z254" s="2" t="inlineStr">
        <is>
          <t/>
        </is>
      </c>
      <c r="AA254" t="inlineStr">
        <is>
          <t>actions under &lt;i&gt;Erasmus+&lt;/i&gt; [ &lt;a href="/entry/result/3539785/all" id="ENTRY_TO_ENTRY_CONVERTER" target="_blank"&gt;IATE:3539785&lt;/a&gt; ] aimed at promoting excellence in teaching and research in the field of European Union studies worldwide</t>
        </is>
      </c>
      <c r="AB254" s="2" t="inlineStr">
        <is>
          <t>actividades Jean Monnet</t>
        </is>
      </c>
      <c r="AC254" s="2" t="inlineStr">
        <is>
          <t>3</t>
        </is>
      </c>
      <c r="AD254" s="2" t="inlineStr">
        <is>
          <t/>
        </is>
      </c>
      <c r="AE254" t="inlineStr">
        <is>
          <t>Actividades concebidas para promover la excelencia en la enseñanza y la investigación en todo el mundo en relación con estudios sobre la Unión Europea.&lt;p&gt;Estas actividades apoyan una serie de acciones Jean Monnet [ &lt;a href="/entry/result/797490/all" id="ENTRY_TO_ENTRY_CONVERTER" target="_blank"&gt;IATE:797490&lt;/a&gt; ].&lt;/p&gt;</t>
        </is>
      </c>
      <c r="AF254" s="2" t="inlineStr">
        <is>
          <t>Jean Monnet’ meetmed</t>
        </is>
      </c>
      <c r="AG254" s="2" t="inlineStr">
        <is>
          <t>3</t>
        </is>
      </c>
      <c r="AH254" s="2" t="inlineStr">
        <is>
          <t/>
        </is>
      </c>
      <c r="AI254" t="inlineStr">
        <is>
          <t/>
        </is>
      </c>
      <c r="AJ254" s="2" t="inlineStr">
        <is>
          <t>Jean Monnet -toimet</t>
        </is>
      </c>
      <c r="AK254" s="2" t="inlineStr">
        <is>
          <t>3</t>
        </is>
      </c>
      <c r="AL254" s="2" t="inlineStr">
        <is>
          <t/>
        </is>
      </c>
      <c r="AM254" t="inlineStr">
        <is>
          <t>EU:n kumppanuusvälineestä rahoitettavat Erasmus+ ‑ohjelman toimet, joiden tavoitteena on edistää Euroopan yhdentymistä koskevaa opetusta ja tutkimusta sekä tarkastella Euroopan asemaa globalisoituneessa maailmassa</t>
        </is>
      </c>
      <c r="AN254" s="2" t="inlineStr">
        <is>
          <t>activités Jean Monnet</t>
        </is>
      </c>
      <c r="AO254" s="2" t="inlineStr">
        <is>
          <t>3</t>
        </is>
      </c>
      <c r="AP254" s="2" t="inlineStr">
        <is>
          <t/>
        </is>
      </c>
      <c r="AQ254" t="inlineStr">
        <is>
          <t>activités ayant pour but de promouvoir l’excellence en matière d’enseignement et de recherche dans le domaine des études européennes au niveau mondial, ainsi qu'à promouvoir le dialogue entre le monde universitaire et les décideurs politiques, dans le but notamment de renforcer la gouvernance des politiques de l’Union européenne</t>
        </is>
      </c>
      <c r="AR254" s="2" t="inlineStr">
        <is>
          <t>gníomhaíochtaí Jean Monnet</t>
        </is>
      </c>
      <c r="AS254" s="2" t="inlineStr">
        <is>
          <t>3</t>
        </is>
      </c>
      <c r="AT254" s="2" t="inlineStr">
        <is>
          <t/>
        </is>
      </c>
      <c r="AU254" t="inlineStr">
        <is>
          <t/>
        </is>
      </c>
      <c r="AV254" s="2" t="inlineStr">
        <is>
          <t>aktivnosti Jean Monnet</t>
        </is>
      </c>
      <c r="AW254" s="2" t="inlineStr">
        <is>
          <t>3</t>
        </is>
      </c>
      <c r="AX254" s="2" t="inlineStr">
        <is>
          <t/>
        </is>
      </c>
      <c r="AY254" t="inlineStr">
        <is>
          <t/>
        </is>
      </c>
      <c r="AZ254" s="2" t="inlineStr">
        <is>
          <t>Jean Monnet tevékenységek</t>
        </is>
      </c>
      <c r="BA254" s="2" t="inlineStr">
        <is>
          <t>4</t>
        </is>
      </c>
      <c r="BB254" s="2" t="inlineStr">
        <is>
          <t/>
        </is>
      </c>
      <c r="BC254" t="inlineStr">
        <is>
          <t>az Erasmus+ program részét képező olyan tevékenységek, amelyek célja az európai uniós tanulmányok terén folyó oktatás és kutatás segítése</t>
        </is>
      </c>
      <c r="BD254" s="2" t="inlineStr">
        <is>
          <t>attività Jean Monnet</t>
        </is>
      </c>
      <c r="BE254" s="2" t="inlineStr">
        <is>
          <t>3</t>
        </is>
      </c>
      <c r="BF254" s="2" t="inlineStr">
        <is>
          <t/>
        </is>
      </c>
      <c r="BG254" t="inlineStr">
        <is>
          <t>azioni nell’ambito di Erasmus+ [ &lt;a href="/entry/result/3539785/all" id="ENTRY_TO_ENTRY_CONVERTER" target="_blank"&gt;IATE:3539785&lt;/a&gt; ] finanziate anche attraverso lo strumento di partenariato dell’UE [ &lt;a href="/entry/result/3541260/all" id="ENTRY_TO_ENTRY_CONVERTER" target="_blank"&gt;IATE:3541260&lt;/a&gt; ] che promuovono l'eccellenza in attività di insegnamento e di ricerca nell'ambito dell'integrazione europea in tutto il mondo</t>
        </is>
      </c>
      <c r="BH254" s="2" t="inlineStr">
        <is>
          <t>„Jean Monnet“ veikla</t>
        </is>
      </c>
      <c r="BI254" s="2" t="inlineStr">
        <is>
          <t>2</t>
        </is>
      </c>
      <c r="BJ254" s="2" t="inlineStr">
        <is>
          <t/>
        </is>
      </c>
      <c r="BK254" t="inlineStr">
        <is>
          <t>pagal programą „Erasmus+“ vykdoma veikla, kuria remiami studijų modulių, profesūros, kompetencijos centrų projektai, kuriais siekiama tobulinti į mokslo ir studijų institucijos oficialią programą įtrauktų Europos integracijos dalykų dėstymą, be to, atlikti ES turinio, taip pat skirto kitiems švietimo lygmenims, kaip antai mokytojų rengimo ir privalomojo švietimo, mokslinius tyrimus, juos stebėti ir jiems vadovauti</t>
        </is>
      </c>
      <c r="BL254" s="2" t="inlineStr">
        <is>
          <t>Žana Monē vārdā nosauktās darbības</t>
        </is>
      </c>
      <c r="BM254" s="2" t="inlineStr">
        <is>
          <t>3</t>
        </is>
      </c>
      <c r="BN254" s="2" t="inlineStr">
        <is>
          <t/>
        </is>
      </c>
      <c r="BO254" t="inlineStr">
        <is>
          <t>saskaņā ar ES &lt;i&gt;Partnerības instrumentu&lt;/i&gt; [ &lt;a href="https://iate.europa.eu/entry/result/3541260/all" target="_blank"&gt;3541260&lt;/a&gt; ] finansētas programmas &lt;i&gt;Erasmus+&lt;/i&gt; [ &lt;a href="https://iate.europa.eu/entry/result/3539785/all" target="_blank"&gt;3539785&lt;/a&gt; ] darbības, kuru mērķis ir izcilības veicināšana mācīšanas un izpētes darbībās Eiropas Savienības studiju jomā visa pasaulē</t>
        </is>
      </c>
      <c r="BP254" s="2" t="inlineStr">
        <is>
          <t>attivitajiet Jean Monnet</t>
        </is>
      </c>
      <c r="BQ254" s="2" t="inlineStr">
        <is>
          <t>3</t>
        </is>
      </c>
      <c r="BR254" s="2" t="inlineStr">
        <is>
          <t/>
        </is>
      </c>
      <c r="BS254" t="inlineStr">
        <is>
          <t>azzjonijiet fil-qafas tal-programm Erasmus+&lt;sup&gt;1&lt;/sup&gt; li għandhom l-għan li jippromwovu l-eċċellenza fit-tagħlim u fir-riċerka fil-qasam tal-istudji dwar l-Unjoni Ewropea, mad-dinja kollha&lt;p&gt;&lt;sup&gt;1&lt;/sup&gt; Erasmus+ [ &lt;a href="/entry/result/3539785/all" id="ENTRY_TO_ENTRY_CONVERTER" target="_blank"&gt;IATE:3539785&lt;/a&gt; ]&lt;/p&gt;</t>
        </is>
      </c>
      <c r="BT254" s="2" t="inlineStr">
        <is>
          <t>Jean Monnet-activiteiten</t>
        </is>
      </c>
      <c r="BU254" s="2" t="inlineStr">
        <is>
          <t>3</t>
        </is>
      </c>
      <c r="BV254" s="2" t="inlineStr">
        <is>
          <t/>
        </is>
      </c>
      <c r="BW254" t="inlineStr">
        <is>
          <t>zes acties die dienen om excellentie in het onderwijs en onderzoek op het gebied van Europese studies in de hele wereld te stimuleren en de dialoog over EU-beleid tussen academici en beleidsmakers aan te moedigen</t>
        </is>
      </c>
      <c r="BX254" s="2" t="inlineStr">
        <is>
          <t>działania „Jean Monnet”</t>
        </is>
      </c>
      <c r="BY254" s="2" t="inlineStr">
        <is>
          <t>3</t>
        </is>
      </c>
      <c r="BZ254" s="2" t="inlineStr">
        <is>
          <t/>
        </is>
      </c>
      <c r="CA254" t="inlineStr">
        <is>
          <t>działania będące częścią programu Erasmus+ i mające na celu promowanie doskonałości w nauczaniu w dziedzinie studiów dotyczących Unii Europejskiej na uczelniach wyższych na całym świecie</t>
        </is>
      </c>
      <c r="CB254" s="2" t="inlineStr">
        <is>
          <t>atividades Jean Monnet</t>
        </is>
      </c>
      <c r="CC254" s="2" t="inlineStr">
        <is>
          <t>3</t>
        </is>
      </c>
      <c r="CD254" s="2" t="inlineStr">
        <is>
          <t/>
        </is>
      </c>
      <c r="CE254" t="inlineStr">
        <is>
          <t>Conjunto de ações no âmbito do programa Erasmus+ com o objetivo de promover o ensino e a investigação sobre a integração europeia em todo o mundo.</t>
        </is>
      </c>
      <c r="CF254" s="2" t="inlineStr">
        <is>
          <t>activitățile Jean Monnet</t>
        </is>
      </c>
      <c r="CG254" s="2" t="inlineStr">
        <is>
          <t>3</t>
        </is>
      </c>
      <c r="CH254" s="2" t="inlineStr">
        <is>
          <t/>
        </is>
      </c>
      <c r="CI254" t="inlineStr">
        <is>
          <t/>
        </is>
      </c>
      <c r="CJ254" s="2" t="inlineStr">
        <is>
          <t>činnosti Jeanna Monneta|
činnosti Jean Monnet</t>
        </is>
      </c>
      <c r="CK254" s="2" t="inlineStr">
        <is>
          <t>3|
3</t>
        </is>
      </c>
      <c r="CL254" s="2" t="inlineStr">
        <is>
          <t xml:space="preserve">|
</t>
        </is>
      </c>
      <c r="CM254" t="inlineStr">
        <is>
          <t>činnosti v rámci programu Erasmus+ zamerané na podporu vyučovania a výskumu v oblasti európskej integrácie na celom svete</t>
        </is>
      </c>
      <c r="CN254" s="2" t="inlineStr">
        <is>
          <t>aktivnosti Jeana Monneta</t>
        </is>
      </c>
      <c r="CO254" s="2" t="inlineStr">
        <is>
          <t>3</t>
        </is>
      </c>
      <c r="CP254" s="2" t="inlineStr">
        <is>
          <t/>
        </is>
      </c>
      <c r="CQ254" t="inlineStr">
        <is>
          <t/>
        </is>
      </c>
      <c r="CR254" s="2" t="inlineStr">
        <is>
          <t>Jean Monnet-insatser</t>
        </is>
      </c>
      <c r="CS254" s="2" t="inlineStr">
        <is>
          <t>3</t>
        </is>
      </c>
      <c r="CT254" s="2" t="inlineStr">
        <is>
          <t/>
        </is>
      </c>
      <c r="CU254" t="inlineStr">
        <is>
          <t/>
        </is>
      </c>
    </row>
    <row r="255">
      <c r="A255" s="1" t="str">
        <f>HYPERLINK("https://iate.europa.eu/entry/result/3533280/all", "3533280")</f>
        <v>3533280</v>
      </c>
      <c r="B255" t="inlineStr">
        <is>
          <t>PRODUCTION, TECHNOLOGY AND RESEARCH;ENERGY;BUSINESS AND COMPETITION;ENVIRONMENT;TRADE</t>
        </is>
      </c>
      <c r="C255" t="inlineStr">
        <is>
          <t>PRODUCTION, TECHNOLOGY AND RESEARCH|production;ENERGY|energy policy;BUSINESS AND COMPETITION|business organisation;ENVIRONMENT|environmental policy|environmental policy;TRADE|consumption|goods and services</t>
        </is>
      </c>
      <c r="D255" s="2" t="inlineStr">
        <is>
          <t>екологични характеристики</t>
        </is>
      </c>
      <c r="E255" s="2" t="inlineStr">
        <is>
          <t>3</t>
        </is>
      </c>
      <c r="F255" s="2" t="inlineStr">
        <is>
          <t/>
        </is>
      </c>
      <c r="G255" t="inlineStr">
        <is>
          <t>Измерване на характеристиките на даден продукт, услуга или организация по отношение на отражението им върху околната среда.</t>
        </is>
      </c>
      <c r="H255" s="2" t="inlineStr">
        <is>
          <t>vliv činnosti organizace na životní prostředí|
environmentální výkonnost</t>
        </is>
      </c>
      <c r="I255" s="2" t="inlineStr">
        <is>
          <t>3|
3</t>
        </is>
      </c>
      <c r="J255" s="2" t="inlineStr">
        <is>
          <t>admitted|
preferred</t>
        </is>
      </c>
      <c r="K255" t="inlineStr">
        <is>
          <t>měřitelné výsledky systému environmentálního managementu vztažené na řízení environmentálních aspektů samotnou organizací, založené na environmentální politice, cílech a cílových hodnotách</t>
        </is>
      </c>
      <c r="L255" s="2" t="inlineStr">
        <is>
          <t>miljøpræstation|
miljøresultat</t>
        </is>
      </c>
      <c r="M255" s="2" t="inlineStr">
        <is>
          <t>3|
3</t>
        </is>
      </c>
      <c r="N255" s="2" t="inlineStr">
        <is>
          <t xml:space="preserve">|
</t>
        </is>
      </c>
      <c r="O255" t="inlineStr">
        <is>
          <t>kvantificering af et produkts, en vares eller en organisations resultater set ud fra et miljøpåvirkningsperspektiv</t>
        </is>
      </c>
      <c r="P255" s="2" t="inlineStr">
        <is>
          <t>Umweltleistung</t>
        </is>
      </c>
      <c r="Q255" s="2" t="inlineStr">
        <is>
          <t>3</t>
        </is>
      </c>
      <c r="R255" s="2" t="inlineStr">
        <is>
          <t/>
        </is>
      </c>
      <c r="S255" t="inlineStr">
        <is>
          <t>Messung der Leistung eines Produkts, einer Dienstleistung oder einer Organisation im Hinblick auf Umweltauswirkungen</t>
        </is>
      </c>
      <c r="T255" s="2" t="inlineStr">
        <is>
          <t>περιβαλλοντική επίδοση|
οικολογική επίδοση</t>
        </is>
      </c>
      <c r="U255" s="2" t="inlineStr">
        <is>
          <t>3|
3</t>
        </is>
      </c>
      <c r="V255" s="2" t="inlineStr">
        <is>
          <t xml:space="preserve">|
</t>
        </is>
      </c>
      <c r="W255" t="inlineStr">
        <is>
          <t>ποσοτικός προσδιορισμός των επιδόσεων ενός προϊόντος, μιας υπηρεσίας ή ενός οργανισμού όσον αφορά στις περιβαλλοντικές επιπτώσεις του/της.</t>
        </is>
      </c>
      <c r="X255" s="2" t="inlineStr">
        <is>
          <t>environmental performance</t>
        </is>
      </c>
      <c r="Y255" s="2" t="inlineStr">
        <is>
          <t>3</t>
        </is>
      </c>
      <c r="Z255" s="2" t="inlineStr">
        <is>
          <t/>
        </is>
      </c>
      <c r="AA255" t="inlineStr">
        <is>
          <t>quantification of the performance of a product, service or organisation in terms of its environmental impact</t>
        </is>
      </c>
      <c r="AB255" s="2" t="inlineStr">
        <is>
          <t>actuación ambiental|
desempeño ambiental|
comportamiento medioambiental|
rendimiento medioambiental</t>
        </is>
      </c>
      <c r="AC255" s="2" t="inlineStr">
        <is>
          <t>3|
3|
3|
3</t>
        </is>
      </c>
      <c r="AD255" s="2" t="inlineStr">
        <is>
          <t xml:space="preserve">|
|
|
</t>
        </is>
      </c>
      <c r="AE255" t="inlineStr">
        <is>
          <t>Cuantificación del rendimiento de un producto, servicio u organización en cuanto a su impacto ambiental.</t>
        </is>
      </c>
      <c r="AF255" s="2" t="inlineStr">
        <is>
          <t>keskkonnatoime</t>
        </is>
      </c>
      <c r="AG255" s="2" t="inlineStr">
        <is>
          <t>3</t>
        </is>
      </c>
      <c r="AH255" s="2" t="inlineStr">
        <is>
          <t/>
        </is>
      </c>
      <c r="AI255" t="inlineStr">
        <is>
          <t>toote, teenuse või organisatsiooni poolt keskkonnale avaldatava mõju väljaselgitamine</t>
        </is>
      </c>
      <c r="AJ255" s="2" t="inlineStr">
        <is>
          <t>ympäristömyötäisyys|
ympäristönsuojelun taso|
ympäristötehokkuus</t>
        </is>
      </c>
      <c r="AK255" s="2" t="inlineStr">
        <is>
          <t>3|
3|
3</t>
        </is>
      </c>
      <c r="AL255" s="2" t="inlineStr">
        <is>
          <t xml:space="preserve">|
|
</t>
        </is>
      </c>
      <c r="AM255" t="inlineStr">
        <is>
          <t>ominaisuus, jonka mukaan pienemmillä
energia-, materiaali- ja raaka-ainemäärillä pyritään tuottamaan enemmän
vähentäen samalla tuotteen tai palvelun haitallisia ympäristövaikutuksia</t>
        </is>
      </c>
      <c r="AN255" s="2" t="inlineStr">
        <is>
          <t>performances environnementales|
performance environnementale</t>
        </is>
      </c>
      <c r="AO255" s="2" t="inlineStr">
        <is>
          <t>3|
3</t>
        </is>
      </c>
      <c r="AP255" s="2" t="inlineStr">
        <is>
          <t xml:space="preserve">|
</t>
        </is>
      </c>
      <c r="AQ255" t="inlineStr">
        <is>
          <t>mesure de la performance d'un produit, d'un service ou d'une organisation en matière d'incidence sur l'environnement</t>
        </is>
      </c>
      <c r="AR255" s="2" t="inlineStr">
        <is>
          <t>feidhmíocht chomhshaoil</t>
        </is>
      </c>
      <c r="AS255" s="2" t="inlineStr">
        <is>
          <t>3</t>
        </is>
      </c>
      <c r="AT255" s="2" t="inlineStr">
        <is>
          <t/>
        </is>
      </c>
      <c r="AU255" t="inlineStr">
        <is>
          <t/>
        </is>
      </c>
      <c r="AV255" s="2" t="inlineStr">
        <is>
          <t>okolišna učinkovitost</t>
        </is>
      </c>
      <c r="AW255" s="2" t="inlineStr">
        <is>
          <t>3</t>
        </is>
      </c>
      <c r="AX255" s="2" t="inlineStr">
        <is>
          <t/>
        </is>
      </c>
      <c r="AY255" t="inlineStr">
        <is>
          <t>rezultati proizvođačevog upravljanja ekološkim aspektima proizvoda, vidljivi u njegovoj tehničkoj dokumentaciji</t>
        </is>
      </c>
      <c r="AZ255" s="2" t="inlineStr">
        <is>
          <t>környezeti teljesítmény</t>
        </is>
      </c>
      <c r="BA255" s="2" t="inlineStr">
        <is>
          <t>4</t>
        </is>
      </c>
      <c r="BB255" s="2" t="inlineStr">
        <is>
          <t/>
        </is>
      </c>
      <c r="BC255" t="inlineStr">
        <is>
          <t>valamely termék, szolgáltatás vagy szervezet számszerűsített teljesítménye a környezeti hatása tekintetében</t>
        </is>
      </c>
      <c r="BD255" s="2" t="inlineStr">
        <is>
          <t>rendimento ambientale|
performance ambientale|
prestazione ambientale</t>
        </is>
      </c>
      <c r="BE255" s="2" t="inlineStr">
        <is>
          <t>3|
3|
3</t>
        </is>
      </c>
      <c r="BF255" s="2" t="inlineStr">
        <is>
          <t xml:space="preserve">|
|
</t>
        </is>
      </c>
      <c r="BG255" t="inlineStr">
        <is>
          <t>quantificazione del rendimento, in
termini di impatto ambientale, di un
prodotto, servizio od organizzazione</t>
        </is>
      </c>
      <c r="BH255" s="2" t="inlineStr">
        <is>
          <t>aplinkosauginis veiksmingumas</t>
        </is>
      </c>
      <c r="BI255" s="2" t="inlineStr">
        <is>
          <t>3</t>
        </is>
      </c>
      <c r="BJ255" s="2" t="inlineStr">
        <is>
          <t/>
        </is>
      </c>
      <c r="BK255" t="inlineStr">
        <is>
          <t>kiekybinis produkto, paslaugos ar organizacijos aplinkosauginio veiksmingumo įvertinimas</t>
        </is>
      </c>
      <c r="BL255" s="2" t="inlineStr">
        <is>
          <t>vidiskais sniegums|
ekoloģisks raksturlielums</t>
        </is>
      </c>
      <c r="BM255" s="2" t="inlineStr">
        <is>
          <t>2|
2</t>
        </is>
      </c>
      <c r="BN255" s="2" t="inlineStr">
        <is>
          <t xml:space="preserve">preferred|
</t>
        </is>
      </c>
      <c r="BO255" t="inlineStr">
        <is>
          <t>ražotāja gūtie rezultāti, izstrādājot tās produkta īpašības, kurām ir ietekme uz vidi</t>
        </is>
      </c>
      <c r="BP255" s="2" t="inlineStr">
        <is>
          <t>prestazzjoni ambjentali</t>
        </is>
      </c>
      <c r="BQ255" s="2" t="inlineStr">
        <is>
          <t>3</t>
        </is>
      </c>
      <c r="BR255" s="2" t="inlineStr">
        <is>
          <t/>
        </is>
      </c>
      <c r="BS255" t="inlineStr">
        <is>
          <t>il-kwantifikazzjoni tal-prestazzjoni ta' prodott, servizz jew organizzazzjoni f'termini tal- 
&lt;i&gt;impatt ambjentali&lt;/i&gt; [ &lt;a href="/entry/result/795327/all" id="ENTRY_TO_ENTRY_CONVERTER" target="_blank"&gt;IATE:795327&lt;/a&gt; ] tiegħu/tagħha</t>
        </is>
      </c>
      <c r="BT255" s="2" t="inlineStr">
        <is>
          <t>milieuprestaties|
milieuprestatie</t>
        </is>
      </c>
      <c r="BU255" s="2" t="inlineStr">
        <is>
          <t>3|
3</t>
        </is>
      </c>
      <c r="BV255" s="2" t="inlineStr">
        <is>
          <t xml:space="preserve">|
</t>
        </is>
      </c>
      <c r="BW255" t="inlineStr">
        <is>
          <t>meetbare resultaten van het beheer, door een organisatie, van haar milieuaspecten</t>
        </is>
      </c>
      <c r="BX255" s="2" t="inlineStr">
        <is>
          <t>efektywność ekologiczna|
efekty działalności środowiskowej|
efektywność środowiskowa</t>
        </is>
      </c>
      <c r="BY255" s="2" t="inlineStr">
        <is>
          <t>3|
2|
3</t>
        </is>
      </c>
      <c r="BZ255" s="2" t="inlineStr">
        <is>
          <t xml:space="preserve">|
|
</t>
        </is>
      </c>
      <c r="CA255" t="inlineStr">
        <is>
          <t>wyniki prowadzonego przez organizację zarządzania aspektami środowiskowymi</t>
        </is>
      </c>
      <c r="CB255" s="2" t="inlineStr">
        <is>
          <t>desempenho ambiental</t>
        </is>
      </c>
      <c r="CC255" s="2" t="inlineStr">
        <is>
          <t>3</t>
        </is>
      </c>
      <c r="CD255" s="2" t="inlineStr">
        <is>
          <t/>
        </is>
      </c>
      <c r="CE255" t="inlineStr">
        <is>
          <t>Quantificação das pressões ambientais associadas a um produto, serviço ou organização.</t>
        </is>
      </c>
      <c r="CF255" s="2" t="inlineStr">
        <is>
          <t>performanță de mediu</t>
        </is>
      </c>
      <c r="CG255" s="2" t="inlineStr">
        <is>
          <t>3</t>
        </is>
      </c>
      <c r="CH255" s="2" t="inlineStr">
        <is>
          <t/>
        </is>
      </c>
      <c r="CI255" t="inlineStr">
        <is>
          <t>rezultatele cuantificabile ale gestionării aspectelor de mediu de către o organizație</t>
        </is>
      </c>
      <c r="CJ255" s="2" t="inlineStr">
        <is>
          <t>environmentálne správanie|
environmentálna výkonnosť|
environmentálne vlastnosti</t>
        </is>
      </c>
      <c r="CK255" s="2" t="inlineStr">
        <is>
          <t>3|
3|
3</t>
        </is>
      </c>
      <c r="CL255" s="2" t="inlineStr">
        <is>
          <t xml:space="preserve">|
|
</t>
        </is>
      </c>
      <c r="CM255" t="inlineStr">
        <is>
          <t>kvantifikácia vlastností výrobku a služby alebo správania sa organizácie, pokiaľ ide o ich dosah na životné prostredie</t>
        </is>
      </c>
      <c r="CN255" s="2" t="inlineStr">
        <is>
          <t>okoljska učinkovitost|
okoljska uspešnost</t>
        </is>
      </c>
      <c r="CO255" s="2" t="inlineStr">
        <is>
          <t>3|
3</t>
        </is>
      </c>
      <c r="CP255" s="2" t="inlineStr">
        <is>
          <t xml:space="preserve">|
</t>
        </is>
      </c>
      <c r="CQ255" t="inlineStr">
        <is>
          <t>količinska opredelitev učinkovitosti
izdelka, storitve ali organizacije v smislu
njihovega vpliva na okolje.</t>
        </is>
      </c>
      <c r="CR255" s="2" t="inlineStr">
        <is>
          <t>miljöprestanda</t>
        </is>
      </c>
      <c r="CS255" s="2" t="inlineStr">
        <is>
          <t>3</t>
        </is>
      </c>
      <c r="CT255" s="2" t="inlineStr">
        <is>
          <t/>
        </is>
      </c>
      <c r="CU255" t="inlineStr">
        <is>
          <t>resultatet av en tillverkares hantering av de produktegenskaper som ger upphov till miljöpåverkan</t>
        </is>
      </c>
    </row>
    <row r="256">
      <c r="A256" s="1" t="str">
        <f>HYPERLINK("https://iate.europa.eu/entry/result/3527118/all", "3527118")</f>
        <v>3527118</v>
      </c>
      <c r="B256" t="inlineStr">
        <is>
          <t>EDUCATION AND COMMUNICATIONS;LAW</t>
        </is>
      </c>
      <c r="C256" t="inlineStr">
        <is>
          <t>EDUCATION AND COMMUNICATIONS|communications|communications systems;EDUCATION AND COMMUNICATIONS|information technology and data processing;LAW</t>
        </is>
      </c>
      <c r="D256" s="2" t="inlineStr">
        <is>
          <t>електронен сертификат</t>
        </is>
      </c>
      <c r="E256" s="2" t="inlineStr">
        <is>
          <t>4</t>
        </is>
      </c>
      <c r="F256" s="2" t="inlineStr">
        <is>
          <t/>
        </is>
      </c>
      <c r="G256" t="inlineStr">
        <is>
          <t>електронен файл, издаден от сертифициращ орган, който свързва публичен ключ със самоличност, и който се използва за следните цели: потвърждаване на принадлежността на даден публичен ключ на определено лице, установяване на идентичността на притежателя, проверяване на подписа от такова лице или криптиране на съобщение, адресирано до това лице</t>
        </is>
      </c>
      <c r="H256" s="2" t="inlineStr">
        <is>
          <t>digitální certifikát|
certifikát|
elektronický certifikát</t>
        </is>
      </c>
      <c r="I256" s="2" t="inlineStr">
        <is>
          <t>3|
3|
3</t>
        </is>
      </c>
      <c r="J256" s="2" t="inlineStr">
        <is>
          <t xml:space="preserve">|
|
</t>
        </is>
      </c>
      <c r="K256" t="inlineStr">
        <is>
          <t>elektronický soubor vydaný certifikačními orgány, který spojuje veřejný klíč s určitou totožností a který se používá k následujícím účelům: k ověření, že veřejný klíč patří určité osobě, k ověření totožnosti držitele, ke kontrole podpisu této osoby či k šifrování zpráv adresovaných této osobě</t>
        </is>
      </c>
      <c r="L256" s="2" t="inlineStr">
        <is>
          <t>digitalt certifikat|
elektronisk certifikat|
certifikat</t>
        </is>
      </c>
      <c r="M256" s="2" t="inlineStr">
        <is>
          <t>3|
3|
3</t>
        </is>
      </c>
      <c r="N256" s="2" t="inlineStr">
        <is>
          <t xml:space="preserve">|
|
</t>
        </is>
      </c>
      <c r="O256" t="inlineStr">
        <is>
          <t>elektronisk fil, udstedt af certificeringsmyndighederne, der knytter en identitet til en offentlig nøgle, og som anvendes til følgende: at kontrollere, at en offentlig nøgle tilhører en person, bekræfte indehaverens identitet, kontrollere en underskrift fra denne person eller til at kryptere en meddelelse adresseret til denne</t>
        </is>
      </c>
      <c r="P256" s="2" t="inlineStr">
        <is>
          <t>Zertifikat|
elektronisches Zertifikat|
digitales Zertifikat</t>
        </is>
      </c>
      <c r="Q256" s="2" t="inlineStr">
        <is>
          <t>3|
3|
3</t>
        </is>
      </c>
      <c r="R256" s="2" t="inlineStr">
        <is>
          <t xml:space="preserve">|
|
</t>
        </is>
      </c>
      <c r="S256" t="inlineStr">
        <is>
          <t>von den Zertifizierungsstellen ausgestellte elektronische Datei, die einen Public Key mit einer Identität verbindet und die für die folgenden Zwecke verwendet wird: zur Überprüfung, dass ein Public Key zu einer bestimmten Person gehört, zur Authentifizierung des Inhabers, zur Überprüfung einer Signatur dieser Person oder zur Entschlüsselung einer an diese Person gerichtete Nachricht</t>
        </is>
      </c>
      <c r="T256" s="2" t="inlineStr">
        <is>
          <t>ψηφιακό πιστοποιητικό|
πιστοποιητικό|
ηλεκτρονικό πιστοποιητικό</t>
        </is>
      </c>
      <c r="U256" s="2" t="inlineStr">
        <is>
          <t>3|
3|
3</t>
        </is>
      </c>
      <c r="V256" s="2" t="inlineStr">
        <is>
          <t xml:space="preserve">|
|
</t>
        </is>
      </c>
      <c r="W256" t="inlineStr">
        <is>
          <t>ηλεκτρονικό αρχείο, εκδιδόμενο από τις αρχές πιστοποίησης, το οποίο συνδέει μια δημόσια κλείδα με ορισμένη ταυτότητα και χρησιμοποιείται προκειμένου να επαληθευθεί ότι η δημόσια κλείδα ανήκει σε συγκεκριμένο πρόσωπο, να πιστοποιηθεί ο κάτοχος, να ελεγχθεί η υπογραφή του συγκεκριμένου προσώπου ή να κρυπτογραφηθεί μήνυμα που απευθύνεται στο πρόσωπο αυτό.</t>
        </is>
      </c>
      <c r="X256" s="2" t="inlineStr">
        <is>
          <t>digital certificate|
certificate|
electronic certificate</t>
        </is>
      </c>
      <c r="Y256" s="2" t="inlineStr">
        <is>
          <t>3|
3|
3</t>
        </is>
      </c>
      <c r="Z256" s="2" t="inlineStr">
        <is>
          <t xml:space="preserve">|
|
</t>
        </is>
      </c>
      <c r="AA256" t="inlineStr">
        <is>
          <t>electronic file, issued by the certification authorities, that binds a &lt;a href="https://iate.europa.eu/entry/result/1484716/en" target="_blank"&gt;public key&lt;/a&gt; with an identity and which is used for the following: to verify that a public key belongs to an individual, to authenticate the holder, to check a signature from this individual or to encrypt a message addressed to this individual</t>
        </is>
      </c>
      <c r="AB256" s="2" t="inlineStr">
        <is>
          <t>certificado|
certificado digital|
certificado electrónico</t>
        </is>
      </c>
      <c r="AC256" s="2" t="inlineStr">
        <is>
          <t>3|
3|
3</t>
        </is>
      </c>
      <c r="AD256" s="2" t="inlineStr">
        <is>
          <t xml:space="preserve">|
|
</t>
        </is>
      </c>
      <c r="AE256" t="inlineStr">
        <is>
          <t>Fichero electrónico expedido por las autoridades certificadoras &lt;a href="/entry/result/897783/all" id="ENTRY_TO_ENTRY_CONVERTER" target="_blank"&gt;IATE:897783&lt;/a&gt; que vincula una clave pública &lt;a href="/entry/result/1484716/all" id="ENTRY_TO_ENTRY_CONVERTER" target="_blank"&gt;IATE:1484716&lt;/a&gt; a una identidad y se usa para: verificar que una clave pública pertenece a un individuo; autenticar la identidad del titular; comprobar una firma de este individuo, o cifrar un mensaje a él dirigido. Los certificados se mantienen en dispositivos materiales como tarjetas inteligentes o barras de USB, y las referencias a los certificados incluyen estos dispositivos materiales.</t>
        </is>
      </c>
      <c r="AF256" s="2" t="inlineStr">
        <is>
          <t>digisertifikaat|
elektrooniline sertifikaat|
sertifikaat|
digitaalne sertifikaat</t>
        </is>
      </c>
      <c r="AG256" s="2" t="inlineStr">
        <is>
          <t>3|
3|
3|
3</t>
        </is>
      </c>
      <c r="AH256" s="2" t="inlineStr">
        <is>
          <t xml:space="preserve">|
|
|
</t>
        </is>
      </c>
      <c r="AI256" t="inlineStr">
        <is>
          <t>sertifitseerimisasutuste poolt väljastatud elektrooniline andmefail, mis seob avaliku võtme isikuga ning mida kasutatakse järgmiseks otstarbeks: avaliku võtme asjaomasele isikule kuuluvuse kontrollimiseks; omaniku isiku tuvastamiseks; isiku allkirja kontrollimiseks või isikule adresseeritud sõnumi krüpteerimiseks</t>
        </is>
      </c>
      <c r="AJ256" s="2" t="inlineStr">
        <is>
          <t>sähköinen varmenne|
varmenne|
digitaalinen varmenne</t>
        </is>
      </c>
      <c r="AK256" s="2" t="inlineStr">
        <is>
          <t>3|
3|
3</t>
        </is>
      </c>
      <c r="AL256" s="2" t="inlineStr">
        <is>
          <t xml:space="preserve">|
|
</t>
        </is>
      </c>
      <c r="AM256" t="inlineStr">
        <is>
          <t>Varmentajan antama sähköinen tiedosto, joka yhdistää julkisen avaimen tiettyyn henkilöllisyyteen ja jota käytetään varmentamaan julkisen avaimen kuuluminen tietylle yksilölle, tunnistamaan varmenteen haltija, tarkastamaan kyseisen yksilön allekirjoitus tai salaamaan kyseiselle yksilölle osoitettu sanoma.</t>
        </is>
      </c>
      <c r="AN256" s="2" t="inlineStr">
        <is>
          <t>certificat électronique|
certificat numérique|
certificat</t>
        </is>
      </c>
      <c r="AO256" s="2" t="inlineStr">
        <is>
          <t>3|
3|
3</t>
        </is>
      </c>
      <c r="AP256" s="2" t="inlineStr">
        <is>
          <t xml:space="preserve">|
|
</t>
        </is>
      </c>
      <c r="AQ256" t="inlineStr">
        <is>
          <t>dossier électronique, créé par les autorités de certification, qui associe une clé publique à une identité, et est utilisé pour ce qui suit: la vérification qu’une clé publique appartient à une personne individualisée, l’authentification du détenteur, le contrôle de la signature provenant de cette personne ou l’encryptage d’un message adressé à cette personne</t>
        </is>
      </c>
      <c r="AR256" s="2" t="inlineStr">
        <is>
          <t>deimhniú leictreonach</t>
        </is>
      </c>
      <c r="AS256" s="2" t="inlineStr">
        <is>
          <t>3</t>
        </is>
      </c>
      <c r="AT256" s="2" t="inlineStr">
        <is>
          <t/>
        </is>
      </c>
      <c r="AU256" t="inlineStr">
        <is>
          <t/>
        </is>
      </c>
      <c r="AV256" s="2" t="inlineStr">
        <is>
          <t>digitalni certifikat|
certifikat|
elektronički certifikat</t>
        </is>
      </c>
      <c r="AW256" s="2" t="inlineStr">
        <is>
          <t>3|
3|
3</t>
        </is>
      </c>
      <c r="AX256" s="2" t="inlineStr">
        <is>
          <t xml:space="preserve">|
|
</t>
        </is>
      </c>
      <c r="AY256" t="inlineStr">
        <is>
          <t>elektronička datoteka, koju su izdala tijela za certificiranje, koja povezuje javni ključ s identitetom i koja se upotrebljava za sljedeće: provjeru pripada li javni ključ pojedincu, provjeru imatelja, provjeru potpisa tog pojedinca ili enkripciju poruke naslovljene na tog pojedinca</t>
        </is>
      </c>
      <c r="AZ256" s="2" t="inlineStr">
        <is>
          <t>elektronikus tanúsítvány|
tanúsítvány</t>
        </is>
      </c>
      <c r="BA256" s="2" t="inlineStr">
        <is>
          <t>4|
4</t>
        </is>
      </c>
      <c r="BB256" s="2" t="inlineStr">
        <is>
          <t xml:space="preserve">|
</t>
        </is>
      </c>
      <c r="BC256" t="inlineStr">
        <is>
          <t>a tanúsító hatóság által kibocsátott olyan elektronikus fájl, amely a nyilvános kulcsot egy identitással kapcsolja össze, és amelyet a következők céljából használnak: annak ellenőrzése, hogy a nyilvános kulcs valamely személyhez tartozik, a tulajdonos hitelesítése, az e személytől származó aláírás ellenőrzése vagy az e személyhez címzett üzenet titkosítása</t>
        </is>
      </c>
      <c r="BD256" s="2" t="inlineStr">
        <is>
          <t>certificato elettronico|
certificato digitale|
certificato</t>
        </is>
      </c>
      <c r="BE256" s="2" t="inlineStr">
        <is>
          <t>3|
3|
3</t>
        </is>
      </c>
      <c r="BF256" s="2" t="inlineStr">
        <is>
          <t xml:space="preserve">|
|
</t>
        </is>
      </c>
      <c r="BG256" t="inlineStr">
        <is>
          <t>attestato elettronico che collega al certificato i dati di convalida di una firma elettronica o di un sigillo elettronico di una persona fisica o giuridica, rispettivamente, e conferma i dati di detta persona</t>
        </is>
      </c>
      <c r="BH256" s="2" t="inlineStr">
        <is>
          <t>elektroninis sertifikatas|
skaitmeninis sertifikatas</t>
        </is>
      </c>
      <c r="BI256" s="2" t="inlineStr">
        <is>
          <t>3|
3</t>
        </is>
      </c>
      <c r="BJ256" s="2" t="inlineStr">
        <is>
          <t xml:space="preserve">|
</t>
        </is>
      </c>
      <c r="BK256" t="inlineStr">
        <is>
          <t>sertifikavimo įstaigų išduota elektroninė byla, kuri susieja viešąjį raktą su asmeniu ir kuri naudojama šiems tikslams: paliudyti, kad viešasis raktas priklauso asmeniui, patvirtinti turėtojo tapatybę, patikrinti to asmens parašą arba užkoduoti tam asmeniui skirtą pranešimą</t>
        </is>
      </c>
      <c r="BL256" s="2" t="inlineStr">
        <is>
          <t>digitālais sertifikāts|
elektroniskais sertifikāts</t>
        </is>
      </c>
      <c r="BM256" s="2" t="inlineStr">
        <is>
          <t>3|
3</t>
        </is>
      </c>
      <c r="BN256" s="2" t="inlineStr">
        <is>
          <t xml:space="preserve">|
</t>
        </is>
      </c>
      <c r="BO256" t="inlineStr">
        <is>
          <t>sertificēšanas iestāžu izsniegta elektroniska datne, kas sasaista publisko atslēgu ar identifikācijas datiem un ko izmanto, lai pārbaudītu, vai publiskā atslēga pieder personai, autentificētu turētāju, pārbaudītu šīs personas parakstu vai šifrētu šai personai adresētu ziņojumu</t>
        </is>
      </c>
      <c r="BP256" s="2" t="inlineStr">
        <is>
          <t>ċertifikat|
ċertifikat elettroniku</t>
        </is>
      </c>
      <c r="BQ256" s="2" t="inlineStr">
        <is>
          <t>3|
3</t>
        </is>
      </c>
      <c r="BR256" s="2" t="inlineStr">
        <is>
          <t xml:space="preserve">|
</t>
        </is>
      </c>
      <c r="BS256" t="inlineStr">
        <is>
          <t>attestazzjoni elettronika li tikkollega firma elettronika jew dejta ta’ validazzjoni ta’ siġill ta’ persuna fiżika jew ġuridika rispettivament maċ-ċertifikat u tikkonferma dik id-dejta dwar dik il-persuna</t>
        </is>
      </c>
      <c r="BT256" s="2" t="inlineStr">
        <is>
          <t>elektronisch certificaat|
certificaat|
digitaal certificaat</t>
        </is>
      </c>
      <c r="BU256" s="2" t="inlineStr">
        <is>
          <t>3|
3|
3</t>
        </is>
      </c>
      <c r="BV256" s="2" t="inlineStr">
        <is>
          <t xml:space="preserve">|
|
</t>
        </is>
      </c>
      <c r="BW256" t="inlineStr">
        <is>
          <t>door de certificeringsautoriteiten uitgegeven elektronisch bestand dat een &lt;a href="https://iate.europa.eu/entry/result/1484716/nl" target="_blank"&gt;openbare sleutel&lt;/a&gt; verbindt aan een identiteit en voor de volgende doeleinden wordt gebruikt: om te verifiëren dat een openbare sleutel aan een individu toebehoort, voor het authentiseren van de houder, om een handtekening van dit individu te controleren of een aan dit individu gericht bericht te versleutelen</t>
        </is>
      </c>
      <c r="BX256" s="2" t="inlineStr">
        <is>
          <t>certyfikat elektroniczny|
certyfikat|
certyfikat cyfrowy</t>
        </is>
      </c>
      <c r="BY256" s="2" t="inlineStr">
        <is>
          <t>3|
3|
3</t>
        </is>
      </c>
      <c r="BZ256" s="2" t="inlineStr">
        <is>
          <t xml:space="preserve">|
|
</t>
        </is>
      </c>
      <c r="CA256" t="inlineStr">
        <is>
          <t>elektroniczny dokument potwierdzający własność klucza publicznego, zawierający informacje dotyczące klucza, informacje dotyczące tożsamości jego właściciela oraz podpis cyfrowy podmiotu, który zweryfikował poprawność zawartości certyfikatu</t>
        </is>
      </c>
      <c r="CB256" s="2" t="inlineStr">
        <is>
          <t>certificado eletrónico|
certificado|
certificado digital</t>
        </is>
      </c>
      <c r="CC256" s="2" t="inlineStr">
        <is>
          <t>3|
3|
1</t>
        </is>
      </c>
      <c r="CD256" s="2" t="inlineStr">
        <is>
          <t xml:space="preserve">|
|
</t>
        </is>
      </c>
      <c r="CE256" t="inlineStr">
        <is>
          <t>Ficheiro eletrónico, emitido pelas autoridades certificadoras, que associa uma chave pública a uma determinada identificação e que é utilizado para o seguinte: verificar que a chave pública pertence a um determinado indivíduo, certificar a identidade do titular do certificado, verificar a assinatura deste ou encriptar uma mensagem que lhe seja endereçada.</t>
        </is>
      </c>
      <c r="CF256" s="2" t="inlineStr">
        <is>
          <t>certificat|
certificat digital</t>
        </is>
      </c>
      <c r="CG256" s="2" t="inlineStr">
        <is>
          <t>3|
3</t>
        </is>
      </c>
      <c r="CH256" s="2" t="inlineStr">
        <is>
          <t xml:space="preserve">|
</t>
        </is>
      </c>
      <c r="CI256" t="inlineStr">
        <is>
          <t>- colecție de date în formă electronică ce atestă legătura dintre datele de verificare a semnăturii electronice și o persoană, confirmând identitatea acelei persoane 
&lt;p&gt;- structură de date care conţine cel puţin numele sau identificatorul unei autorităţi de certificare, identificatorul unui abonat, cheia sa publică, perioada de validitate, numărul serial şi cel asignat de către autoritatea de certificare&lt;br&gt;&lt;/p&gt;</t>
        </is>
      </c>
      <c r="CJ256" s="2" t="inlineStr">
        <is>
          <t>digitálny certifikát|
elektronický certifikát|
certifikát</t>
        </is>
      </c>
      <c r="CK256" s="2" t="inlineStr">
        <is>
          <t>3|
3|
3</t>
        </is>
      </c>
      <c r="CL256" s="2" t="inlineStr">
        <is>
          <t xml:space="preserve">|
|
</t>
        </is>
      </c>
      <c r="CM256" t="inlineStr">
        <is>
          <t>elektronický dokument vydaný certifikačnou autoritou, ktorý spája verejný kľúč s identitou držiteľa certifikátu a používa sa na overenie, či verejný kľúč patrí držiteľovi certifikátu, autentifikáciu držiteľa certifikátu, kontrolu podpisu držiteľa certifikátu, zašifrovanie správy určenej držiteľovi certifikátu, overenie prístupových práv držiteľa certifikátu k elektronickým aplikáciám, systémom, platformám a službám</t>
        </is>
      </c>
      <c r="CN256" s="2" t="inlineStr">
        <is>
          <t>potrdilo|
digitalno potrdilo|
elektronsko potrdilo</t>
        </is>
      </c>
      <c r="CO256" s="2" t="inlineStr">
        <is>
          <t>3|
3|
3</t>
        </is>
      </c>
      <c r="CP256" s="2" t="inlineStr">
        <is>
          <t xml:space="preserve">|
|
</t>
        </is>
      </c>
      <c r="CQ256" t="inlineStr">
        <is>
          <t>elektronska datoteka, ki jo izdajo organi za potrjevanje in povezuje javni ključ z identiteto ter se uporablja za preverjanje, ali javni ključ pripada posamezniku, za preverjanje istovetnosti imetnika, podpisa tega posameznika ali za šifriranje sporočila, naslovljenega na tega posameznika</t>
        </is>
      </c>
      <c r="CR256" s="2" t="inlineStr">
        <is>
          <t>elektroniskt certifikat|
certifikat</t>
        </is>
      </c>
      <c r="CS256" s="2" t="inlineStr">
        <is>
          <t>3|
3</t>
        </is>
      </c>
      <c r="CT256" s="2" t="inlineStr">
        <is>
          <t xml:space="preserve">|
</t>
        </is>
      </c>
      <c r="CU256" t="inlineStr">
        <is>
          <t>en elektronisk fil, utfärdad av certifieringsmyndigheterna, som binder en publik nyckel till en identitet och som används för följande syften: att verifiera att en publik nyckel tillhör en fysisk person, att autentisera innehavaren, att kontrollera en signatur från denna fysiska person eller att kryptera ett meddelande som är adresserat till denna fysiska person</t>
        </is>
      </c>
    </row>
    <row r="257">
      <c r="A257" s="1" t="str">
        <f>HYPERLINK("https://iate.europa.eu/entry/result/1393952/all", "1393952")</f>
        <v>1393952</v>
      </c>
      <c r="B257" t="inlineStr">
        <is>
          <t>LAW;TRADE</t>
        </is>
      </c>
      <c r="C257" t="inlineStr">
        <is>
          <t>LAW|civil law;TRADE|marketing|commercial transaction;LAW|rights and freedoms|economic rights;TRADE|consumption|consumer</t>
        </is>
      </c>
      <c r="D257" s="2" t="inlineStr">
        <is>
          <t>право на отказ</t>
        </is>
      </c>
      <c r="E257" s="2" t="inlineStr">
        <is>
          <t>3</t>
        </is>
      </c>
      <c r="F257" s="2" t="inlineStr">
        <is>
          <t/>
        </is>
      </c>
      <c r="G257" t="inlineStr">
        <is>
          <t/>
        </is>
      </c>
      <c r="H257" s="2" t="inlineStr">
        <is>
          <t>právo odstoupit od smlouvy</t>
        </is>
      </c>
      <c r="I257" s="2" t="inlineStr">
        <is>
          <t>3</t>
        </is>
      </c>
      <c r="J257" s="2" t="inlineStr">
        <is>
          <t/>
        </is>
      </c>
      <c r="K257" t="inlineStr">
        <is>
          <t>právo na jednostranný právní úkon, kterým smluvní strana projevuje vůli jednostranně ukončit platnost smlouvy v případě, který stanoví smlouva nebo obchodní zákoník</t>
        </is>
      </c>
      <c r="L257" s="2" t="inlineStr">
        <is>
          <t>fortrydelsesret</t>
        </is>
      </c>
      <c r="M257" s="2" t="inlineStr">
        <is>
          <t>3</t>
        </is>
      </c>
      <c r="N257" s="2" t="inlineStr">
        <is>
          <t/>
        </is>
      </c>
      <c r="O257" t="inlineStr">
        <is>
          <t>en forbrugers ret til at opsige en kontrakt uden grund inden for en bestemt tidsperiode, forudsat at visse betingelser er opfyldt</t>
        </is>
      </c>
      <c r="P257" s="2" t="inlineStr">
        <is>
          <t>Kündigungsrecht|
Recht auf Kündigung des Vertrags|
Widerrufsrecht</t>
        </is>
      </c>
      <c r="Q257" s="2" t="inlineStr">
        <is>
          <t>3|
3|
3</t>
        </is>
      </c>
      <c r="R257" s="2" t="inlineStr">
        <is>
          <t xml:space="preserve">|
|
</t>
        </is>
      </c>
      <c r="S257" t="inlineStr">
        <is>
          <t>Recht eines
Verbrauchers, einen Vertrag ohne Angabe von Gründen innerhalb einer bestimmten
Frist zu beenden, sofern bestimmte Bedingungen erfüllt sind</t>
        </is>
      </c>
      <c r="T257" s="2" t="inlineStr">
        <is>
          <t>δικαίωμα υπαναχώρησης</t>
        </is>
      </c>
      <c r="U257" s="2" t="inlineStr">
        <is>
          <t>3</t>
        </is>
      </c>
      <c r="V257" s="2" t="inlineStr">
        <is>
          <t/>
        </is>
      </c>
      <c r="W257" t="inlineStr">
        <is>
          <t/>
        </is>
      </c>
      <c r="X257" s="2" t="inlineStr">
        <is>
          <t>right of withdrawal|
to withdraw</t>
        </is>
      </c>
      <c r="Y257" s="2" t="inlineStr">
        <is>
          <t>3|
1</t>
        </is>
      </c>
      <c r="Z257" s="2" t="inlineStr">
        <is>
          <t xml:space="preserve">|
</t>
        </is>
      </c>
      <c r="AA257" t="inlineStr">
        <is>
          <t>consumer's right to terminate a contract without reason within a specified time period, provided certain conditions are fulfilled</t>
        </is>
      </c>
      <c r="AB257" s="2" t="inlineStr">
        <is>
          <t>derecho de desistimiento|
derecho a rescisión</t>
        </is>
      </c>
      <c r="AC257" s="2" t="inlineStr">
        <is>
          <t>3|
3</t>
        </is>
      </c>
      <c r="AD257" s="2" t="inlineStr">
        <is>
          <t xml:space="preserve">|
</t>
        </is>
      </c>
      <c r="AE257" t="inlineStr">
        <is>
          <t>Facultad del consumidor y usuario de dejar sin efecto el contrato celebrado, notificándoselo así a la otra parte contratante en el plazo establecido para el ejercicio de ese derecho, sin necesidad de justificar su decisión y sin penalización de ninguna clase.</t>
        </is>
      </c>
      <c r="AF257" s="2" t="inlineStr">
        <is>
          <t>taganemisõigus</t>
        </is>
      </c>
      <c r="AG257" s="2" t="inlineStr">
        <is>
          <t>3</t>
        </is>
      </c>
      <c r="AH257" s="2" t="inlineStr">
        <is>
          <t/>
        </is>
      </c>
      <c r="AI257" t="inlineStr">
        <is>
          <t>tarbija õigus põhjust avaldamata teatava tähtaja jooksul lepingust taganeda</t>
        </is>
      </c>
      <c r="AJ257" s="2" t="inlineStr">
        <is>
          <t>peruuttamisoikeus</t>
        </is>
      </c>
      <c r="AK257" s="2" t="inlineStr">
        <is>
          <t>3</t>
        </is>
      </c>
      <c r="AL257" s="2" t="inlineStr">
        <is>
          <t/>
        </is>
      </c>
      <c r="AM257" t="inlineStr">
        <is>
          <t>kuluttajan oikeus peruuttaa sopimus ilman erityistä syytä tietyn ajan kuluessa ja tiettyjen edellytysten täyttyessä</t>
        </is>
      </c>
      <c r="AN257" s="2" t="inlineStr">
        <is>
          <t>droit de rétractation</t>
        </is>
      </c>
      <c r="AO257" s="2" t="inlineStr">
        <is>
          <t>3</t>
        </is>
      </c>
      <c r="AP257" s="2" t="inlineStr">
        <is>
          <t/>
        </is>
      </c>
      <c r="AQ257" t="inlineStr">
        <is>
          <t>droit pour un consommateur d'annuler (dans un certain délai) un contrat de vente sans avoir à se justifier</t>
        </is>
      </c>
      <c r="AR257" s="2" t="inlineStr">
        <is>
          <t>ceart chun tarraingt siar</t>
        </is>
      </c>
      <c r="AS257" s="2" t="inlineStr">
        <is>
          <t>3</t>
        </is>
      </c>
      <c r="AT257" s="2" t="inlineStr">
        <is>
          <t/>
        </is>
      </c>
      <c r="AU257" t="inlineStr">
        <is>
          <t>an ceart atá ag tomhaltóir deireadh a chur le conradh gan aon chúis a lua, taobh istigh de thréimhse shonraithe, ar an gcoinníoll go gcomhlíontar coinníollacha áirithe</t>
        </is>
      </c>
      <c r="AV257" s="2" t="inlineStr">
        <is>
          <t>pravo odustajanja</t>
        </is>
      </c>
      <c r="AW257" s="2" t="inlineStr">
        <is>
          <t>3</t>
        </is>
      </c>
      <c r="AX257" s="2" t="inlineStr">
        <is>
          <t/>
        </is>
      </c>
      <c r="AY257" t="inlineStr">
        <is>
          <t>pravo potrošača da, pod uvjetom da su ispunjeni određeni uvjeti, raskine ugovor prije isteka točno određenog roka a da ne mora navesti razlog za to</t>
        </is>
      </c>
      <c r="AZ257" s="2" t="inlineStr">
        <is>
          <t>elállási jog</t>
        </is>
      </c>
      <c r="BA257" s="2" t="inlineStr">
        <is>
          <t>4</t>
        </is>
      </c>
      <c r="BB257" s="2" t="inlineStr">
        <is>
          <t/>
        </is>
      </c>
      <c r="BC257" t="inlineStr">
        <is>
          <t>a fogyasztó azon joga, hogy - bizonyos feltételek érvényesülése esetén - meghatározott időszakon belül, indoklás nélkül, költségmentesen elállhasson egy távollévők között vagy üzlethelyiségen kívül kötött szerződéstől</t>
        </is>
      </c>
      <c r="BD257" s="2" t="inlineStr">
        <is>
          <t>diritto di recesso</t>
        </is>
      </c>
      <c r="BE257" s="2" t="inlineStr">
        <is>
          <t>3</t>
        </is>
      </c>
      <c r="BF257" s="2" t="inlineStr">
        <is>
          <t/>
        </is>
      </c>
      <c r="BG257" t="inlineStr">
        <is>
          <t>diritto di recedere unilateralmente da un contratto concluso per l'acquisto di beni o servizi</t>
        </is>
      </c>
      <c r="BH257" s="2" t="inlineStr">
        <is>
          <t>teisė atsisakyti sutarties|
sutarties atsisakymo teisė</t>
        </is>
      </c>
      <c r="BI257" s="2" t="inlineStr">
        <is>
          <t>3|
2</t>
        </is>
      </c>
      <c r="BJ257" s="2" t="inlineStr">
        <is>
          <t xml:space="preserve">preferred|
</t>
        </is>
      </c>
      <c r="BK257" t="inlineStr">
        <is>
          <t>vartotojo teisė be priežasties per tam tikrą laikotarpį nutraukti sutartį, jei tenkinamos tam tikros sąlygos</t>
        </is>
      </c>
      <c r="BL257" s="2" t="inlineStr">
        <is>
          <t>atteikuma tiesības</t>
        </is>
      </c>
      <c r="BM257" s="2" t="inlineStr">
        <is>
          <t>3</t>
        </is>
      </c>
      <c r="BN257" s="2" t="inlineStr">
        <is>
          <t/>
        </is>
      </c>
      <c r="BO257" t="inlineStr">
        <is>
          <t/>
        </is>
      </c>
      <c r="BP257" s="2" t="inlineStr">
        <is>
          <t>dritt ta' rtirar</t>
        </is>
      </c>
      <c r="BQ257" s="2" t="inlineStr">
        <is>
          <t>3</t>
        </is>
      </c>
      <c r="BR257" s="2" t="inlineStr">
        <is>
          <t/>
        </is>
      </c>
      <c r="BS257" t="inlineStr">
        <is>
          <t/>
        </is>
      </c>
      <c r="BT257" s="2" t="inlineStr">
        <is>
          <t>herroepingsrecht</t>
        </is>
      </c>
      <c r="BU257" s="2" t="inlineStr">
        <is>
          <t>3</t>
        </is>
      </c>
      <c r="BV257" s="2" t="inlineStr">
        <is>
          <t/>
        </is>
      </c>
      <c r="BW257" t="inlineStr">
        <is>
          <t>recht om een overeenkomst zonder kosten en zonder opgave van redenen te beëindigen binnen een bepaalde termijn</t>
        </is>
      </c>
      <c r="BX257" s="2" t="inlineStr">
        <is>
          <t>prawo do odstąpienia od umowy|
prawo do wypowiedzenia umowy</t>
        </is>
      </c>
      <c r="BY257" s="2" t="inlineStr">
        <is>
          <t>3|
3</t>
        </is>
      </c>
      <c r="BZ257" s="2" t="inlineStr">
        <is>
          <t xml:space="preserve">|
</t>
        </is>
      </c>
      <c r="CA257" t="inlineStr">
        <is>
          <t/>
        </is>
      </c>
      <c r="CB257" s="2" t="inlineStr">
        <is>
          <t>direito de resolução|
direito de retratação</t>
        </is>
      </c>
      <c r="CC257" s="2" t="inlineStr">
        <is>
          <t>3|
3</t>
        </is>
      </c>
      <c r="CD257" s="2" t="inlineStr">
        <is>
          <t xml:space="preserve">|
</t>
        </is>
      </c>
      <c r="CE257" t="inlineStr">
        <is>
          <t>Direito de que os consumidores dispõem para, num determinado prazo (normalmente 14 dias), terminarem um contrato celebrado à distância ou fora de um estabelecimento comercial, sem necessidade de indicarem qualquer motivo, e sem incorrerem em quaisquer custos para além dos eventualmente estabelecidos.</t>
        </is>
      </c>
      <c r="CF257" s="2" t="inlineStr">
        <is>
          <t>drept de reziliere|
drept de retragere|
drept de retractare</t>
        </is>
      </c>
      <c r="CG257" s="2" t="inlineStr">
        <is>
          <t>3|
3|
3</t>
        </is>
      </c>
      <c r="CH257" s="2" t="inlineStr">
        <is>
          <t>|
|
preferred</t>
        </is>
      </c>
      <c r="CI257" t="inlineStr">
        <is>
          <t/>
        </is>
      </c>
      <c r="CJ257" s="2" t="inlineStr">
        <is>
          <t>právo odstúpiť od zmluvy|
právo na odstúpenie od zmluvy</t>
        </is>
      </c>
      <c r="CK257" s="2" t="inlineStr">
        <is>
          <t>3|
3</t>
        </is>
      </c>
      <c r="CL257" s="2" t="inlineStr">
        <is>
          <t xml:space="preserve">|
</t>
        </is>
      </c>
      <c r="CM257" t="inlineStr">
        <is>
          <t>právo ukončiť povinnosti zmluvných strán za určitých stanovených podmienok</t>
        </is>
      </c>
      <c r="CN257" s="2" t="inlineStr">
        <is>
          <t>pravica do odstopa od pogodbe</t>
        </is>
      </c>
      <c r="CO257" s="2" t="inlineStr">
        <is>
          <t>3</t>
        </is>
      </c>
      <c r="CP257" s="2" t="inlineStr">
        <is>
          <t/>
        </is>
      </c>
      <c r="CQ257" t="inlineStr">
        <is>
          <t>orodje, ki ga potrošniku
omogoča, da brez razloga odstopi od potrošniške pogodbe v roku 14 dni od
prejema izdelka, ali od sklenitve pogodbe o storitvah ali digitalni vsebini; potrošniška
pogodba je vsaka pogodba, ki jo ponudnik sklene s potrošnikom, ne glede na to
ali je njen predmet blago, storitev in/ali digitalna vsebina</t>
        </is>
      </c>
      <c r="CR257" s="2" t="inlineStr">
        <is>
          <t>ångerrätt</t>
        </is>
      </c>
      <c r="CS257" s="2" t="inlineStr">
        <is>
          <t>3</t>
        </is>
      </c>
      <c r="CT257" s="2" t="inlineStr">
        <is>
          <t/>
        </is>
      </c>
      <c r="CU257" t="inlineStr">
        <is>
          <t>rätt för en konsument att under vissa förutsättningar få ångra ett köp</t>
        </is>
      </c>
    </row>
    <row r="258">
      <c r="A258" s="1" t="str">
        <f>HYPERLINK("https://iate.europa.eu/entry/result/3620078/all", "3620078")</f>
        <v>3620078</v>
      </c>
      <c r="B258" t="inlineStr">
        <is>
          <t>ENERGY</t>
        </is>
      </c>
      <c r="C258" t="inlineStr">
        <is>
          <t>ENERGY</t>
        </is>
      </c>
      <c r="D258" t="inlineStr">
        <is>
          <t/>
        </is>
      </c>
      <c r="E258" t="inlineStr">
        <is>
          <t/>
        </is>
      </c>
      <c r="F258" t="inlineStr">
        <is>
          <t/>
        </is>
      </c>
      <c r="G258" t="inlineStr">
        <is>
          <t/>
        </is>
      </c>
      <c r="H258" t="inlineStr">
        <is>
          <t/>
        </is>
      </c>
      <c r="I258" t="inlineStr">
        <is>
          <t/>
        </is>
      </c>
      <c r="J258" t="inlineStr">
        <is>
          <t/>
        </is>
      </c>
      <c r="K258" t="inlineStr">
        <is>
          <t/>
        </is>
      </c>
      <c r="L258" t="inlineStr">
        <is>
          <t/>
        </is>
      </c>
      <c r="M258" t="inlineStr">
        <is>
          <t/>
        </is>
      </c>
      <c r="N258" t="inlineStr">
        <is>
          <t/>
        </is>
      </c>
      <c r="O258" t="inlineStr">
        <is>
          <t/>
        </is>
      </c>
      <c r="P258" s="2" t="inlineStr">
        <is>
          <t>Netzentwicklungsplan</t>
        </is>
      </c>
      <c r="Q258" s="2" t="inlineStr">
        <is>
          <t>3</t>
        </is>
      </c>
      <c r="R258" s="2" t="inlineStr">
        <is>
          <t/>
        </is>
      </c>
      <c r="S258" t="inlineStr">
        <is>
          <t/>
        </is>
      </c>
      <c r="T258" t="inlineStr">
        <is>
          <t/>
        </is>
      </c>
      <c r="U258" t="inlineStr">
        <is>
          <t/>
        </is>
      </c>
      <c r="V258" t="inlineStr">
        <is>
          <t/>
        </is>
      </c>
      <c r="W258" t="inlineStr">
        <is>
          <t/>
        </is>
      </c>
      <c r="X258" s="2" t="inlineStr">
        <is>
          <t>network development plan</t>
        </is>
      </c>
      <c r="Y258" s="2" t="inlineStr">
        <is>
          <t>3</t>
        </is>
      </c>
      <c r="Z258" s="2" t="inlineStr">
        <is>
          <t/>
        </is>
      </c>
      <c r="AA258" t="inlineStr">
        <is>
          <t>ten-year plan based on existing
and forecast supply and demand of electricity, that contains efficient measures
in order to guarantee the adequacy of the electricity transmission system and
the security of supply</t>
        </is>
      </c>
      <c r="AB258" t="inlineStr">
        <is>
          <t/>
        </is>
      </c>
      <c r="AC258" t="inlineStr">
        <is>
          <t/>
        </is>
      </c>
      <c r="AD258" t="inlineStr">
        <is>
          <t/>
        </is>
      </c>
      <c r="AE258" t="inlineStr">
        <is>
          <t/>
        </is>
      </c>
      <c r="AF258" t="inlineStr">
        <is>
          <t/>
        </is>
      </c>
      <c r="AG258" t="inlineStr">
        <is>
          <t/>
        </is>
      </c>
      <c r="AH258" t="inlineStr">
        <is>
          <t/>
        </is>
      </c>
      <c r="AI258" t="inlineStr">
        <is>
          <t/>
        </is>
      </c>
      <c r="AJ258" t="inlineStr">
        <is>
          <t/>
        </is>
      </c>
      <c r="AK258" t="inlineStr">
        <is>
          <t/>
        </is>
      </c>
      <c r="AL258" t="inlineStr">
        <is>
          <t/>
        </is>
      </c>
      <c r="AM258" t="inlineStr">
        <is>
          <t/>
        </is>
      </c>
      <c r="AN258" s="2" t="inlineStr">
        <is>
          <t>plan de développement du réseau</t>
        </is>
      </c>
      <c r="AO258" s="2" t="inlineStr">
        <is>
          <t>3</t>
        </is>
      </c>
      <c r="AP258" s="2" t="inlineStr">
        <is>
          <t/>
        </is>
      </c>
      <c r="AQ258" t="inlineStr">
        <is>
          <t>plan fondé sur l'offre et la demande d'électricité existantes ainsi que sur les prévisions en la matière, après consultation de toutes les parties intéressées, qui contient des mesures effectives pour garantir l'adéquation du réseau et la sécurité d'approvisionnement</t>
        </is>
      </c>
      <c r="AR258" t="inlineStr">
        <is>
          <t/>
        </is>
      </c>
      <c r="AS258" t="inlineStr">
        <is>
          <t/>
        </is>
      </c>
      <c r="AT258" t="inlineStr">
        <is>
          <t/>
        </is>
      </c>
      <c r="AU258" t="inlineStr">
        <is>
          <t/>
        </is>
      </c>
      <c r="AV258" t="inlineStr">
        <is>
          <t/>
        </is>
      </c>
      <c r="AW258" t="inlineStr">
        <is>
          <t/>
        </is>
      </c>
      <c r="AX258" t="inlineStr">
        <is>
          <t/>
        </is>
      </c>
      <c r="AY258" t="inlineStr">
        <is>
          <t/>
        </is>
      </c>
      <c r="AZ258" t="inlineStr">
        <is>
          <t/>
        </is>
      </c>
      <c r="BA258" t="inlineStr">
        <is>
          <t/>
        </is>
      </c>
      <c r="BB258" t="inlineStr">
        <is>
          <t/>
        </is>
      </c>
      <c r="BC258" t="inlineStr">
        <is>
          <t/>
        </is>
      </c>
      <c r="BD258" t="inlineStr">
        <is>
          <t/>
        </is>
      </c>
      <c r="BE258" t="inlineStr">
        <is>
          <t/>
        </is>
      </c>
      <c r="BF258" t="inlineStr">
        <is>
          <t/>
        </is>
      </c>
      <c r="BG258" t="inlineStr">
        <is>
          <t/>
        </is>
      </c>
      <c r="BH258" t="inlineStr">
        <is>
          <t/>
        </is>
      </c>
      <c r="BI258" t="inlineStr">
        <is>
          <t/>
        </is>
      </c>
      <c r="BJ258" t="inlineStr">
        <is>
          <t/>
        </is>
      </c>
      <c r="BK258" t="inlineStr">
        <is>
          <t/>
        </is>
      </c>
      <c r="BL258" t="inlineStr">
        <is>
          <t/>
        </is>
      </c>
      <c r="BM258" t="inlineStr">
        <is>
          <t/>
        </is>
      </c>
      <c r="BN258" t="inlineStr">
        <is>
          <t/>
        </is>
      </c>
      <c r="BO258" t="inlineStr">
        <is>
          <t/>
        </is>
      </c>
      <c r="BP258" t="inlineStr">
        <is>
          <t/>
        </is>
      </c>
      <c r="BQ258" t="inlineStr">
        <is>
          <t/>
        </is>
      </c>
      <c r="BR258" t="inlineStr">
        <is>
          <t/>
        </is>
      </c>
      <c r="BS258" t="inlineStr">
        <is>
          <t/>
        </is>
      </c>
      <c r="BT258" t="inlineStr">
        <is>
          <t/>
        </is>
      </c>
      <c r="BU258" t="inlineStr">
        <is>
          <t/>
        </is>
      </c>
      <c r="BV258" t="inlineStr">
        <is>
          <t/>
        </is>
      </c>
      <c r="BW258" t="inlineStr">
        <is>
          <t/>
        </is>
      </c>
      <c r="BX258" s="2" t="inlineStr">
        <is>
          <t>plan rozwoju sieci</t>
        </is>
      </c>
      <c r="BY258" s="2" t="inlineStr">
        <is>
          <t>3</t>
        </is>
      </c>
      <c r="BZ258" s="2" t="inlineStr">
        <is>
          <t/>
        </is>
      </c>
      <c r="CA258" t="inlineStr">
        <is>
          <t>plan rozwój systemu dystrybucyjnego opracowany przez operatora systemu</t>
        </is>
      </c>
      <c r="CB258" t="inlineStr">
        <is>
          <t/>
        </is>
      </c>
      <c r="CC258" t="inlineStr">
        <is>
          <t/>
        </is>
      </c>
      <c r="CD258" t="inlineStr">
        <is>
          <t/>
        </is>
      </c>
      <c r="CE258" t="inlineStr">
        <is>
          <t/>
        </is>
      </c>
      <c r="CF258" t="inlineStr">
        <is>
          <t/>
        </is>
      </c>
      <c r="CG258" t="inlineStr">
        <is>
          <t/>
        </is>
      </c>
      <c r="CH258" t="inlineStr">
        <is>
          <t/>
        </is>
      </c>
      <c r="CI258" t="inlineStr">
        <is>
          <t/>
        </is>
      </c>
      <c r="CJ258" t="inlineStr">
        <is>
          <t/>
        </is>
      </c>
      <c r="CK258" t="inlineStr">
        <is>
          <t/>
        </is>
      </c>
      <c r="CL258" t="inlineStr">
        <is>
          <t/>
        </is>
      </c>
      <c r="CM258" t="inlineStr">
        <is>
          <t/>
        </is>
      </c>
      <c r="CN258" t="inlineStr">
        <is>
          <t/>
        </is>
      </c>
      <c r="CO258" t="inlineStr">
        <is>
          <t/>
        </is>
      </c>
      <c r="CP258" t="inlineStr">
        <is>
          <t/>
        </is>
      </c>
      <c r="CQ258" t="inlineStr">
        <is>
          <t/>
        </is>
      </c>
      <c r="CR258" t="inlineStr">
        <is>
          <t/>
        </is>
      </c>
      <c r="CS258" t="inlineStr">
        <is>
          <t/>
        </is>
      </c>
      <c r="CT258" t="inlineStr">
        <is>
          <t/>
        </is>
      </c>
      <c r="CU258" t="inlineStr">
        <is>
          <t/>
        </is>
      </c>
    </row>
    <row r="259">
      <c r="A259" s="1" t="str">
        <f>HYPERLINK("https://iate.europa.eu/entry/result/1876292/all", "1876292")</f>
        <v>1876292</v>
      </c>
      <c r="B259" t="inlineStr">
        <is>
          <t>INDUSTRY</t>
        </is>
      </c>
      <c r="C259" t="inlineStr">
        <is>
          <t>INDUSTRY|mechanical engineering|mechanical engineering|railway industry</t>
        </is>
      </c>
      <c r="D259" s="2" t="inlineStr">
        <is>
          <t>междурелсие</t>
        </is>
      </c>
      <c r="E259" s="2" t="inlineStr">
        <is>
          <t>3</t>
        </is>
      </c>
      <c r="F259" s="2" t="inlineStr">
        <is>
          <t/>
        </is>
      </c>
      <c r="G259" t="inlineStr">
        <is>
          <t>разстоянието между двете релси на железния път, измерено перпендикулярно на оста на пътя на 14 mm от горния ръб на релсите</t>
        </is>
      </c>
      <c r="H259" s="2" t="inlineStr">
        <is>
          <t>rozchod koleje</t>
        </is>
      </c>
      <c r="I259" s="2" t="inlineStr">
        <is>
          <t>3</t>
        </is>
      </c>
      <c r="J259" s="2" t="inlineStr">
        <is>
          <t/>
        </is>
      </c>
      <c r="K259" t="inlineStr">
        <is>
          <t>vzdálenost mezi pojížděnými hranami protilehlých kolejnicových pásů měřená v rovině příčného řezu</t>
        </is>
      </c>
      <c r="L259" s="2" t="inlineStr">
        <is>
          <t>sporvidde</t>
        </is>
      </c>
      <c r="M259" s="2" t="inlineStr">
        <is>
          <t>3</t>
        </is>
      </c>
      <c r="N259" s="2" t="inlineStr">
        <is>
          <t/>
        </is>
      </c>
      <c r="O259" t="inlineStr">
        <is>
          <t>mindste afstand mellem skinnerne målt mellem skinnehovedernes indvendige overflader</t>
        </is>
      </c>
      <c r="P259" s="2" t="inlineStr">
        <is>
          <t>Spurweite</t>
        </is>
      </c>
      <c r="Q259" s="2" t="inlineStr">
        <is>
          <t>3</t>
        </is>
      </c>
      <c r="R259" s="2" t="inlineStr">
        <is>
          <t/>
        </is>
      </c>
      <c r="S259" t="inlineStr">
        <is>
          <t>Innenabstand der beiden Schienen auf einem Gleis</t>
        </is>
      </c>
      <c r="T259" s="2" t="inlineStr">
        <is>
          <t>πλάτος γραμμής|
εύρος των τροχιών|
εύρος τροχιάς|
εύρος των σιδηροτροχιών|
εύρος γραμμής</t>
        </is>
      </c>
      <c r="U259" s="2" t="inlineStr">
        <is>
          <t>3|
4|
3|
3|
3</t>
        </is>
      </c>
      <c r="V259" s="2" t="inlineStr">
        <is>
          <t xml:space="preserve">|
|
|
|
</t>
        </is>
      </c>
      <c r="W259" t="inlineStr">
        <is>
          <t>απόσταση μεταξύ των σημείων επαφής των τροχών στις δύο αντικρινές σιδηροτροχιές γραμμής, ορίζεται στο πρότυπο EN 13848-1</t>
        </is>
      </c>
      <c r="X259" s="2" t="inlineStr">
        <is>
          <t>track gauge|
gauge|
track gage|
rail track gauge</t>
        </is>
      </c>
      <c r="Y259" s="2" t="inlineStr">
        <is>
          <t>3|
3|
1|
3</t>
        </is>
      </c>
      <c r="Z259" s="2" t="inlineStr">
        <is>
          <t xml:space="preserve">|
|
|
</t>
        </is>
      </c>
      <c r="AA259" t="inlineStr">
        <is>
          <t>smallest distance between a pair of rails
measured between the inside surfaces of the rail heads</t>
        </is>
      </c>
      <c r="AB259" s="2" t="inlineStr">
        <is>
          <t>ancho de vía|
trocha</t>
        </is>
      </c>
      <c r="AC259" s="2" t="inlineStr">
        <is>
          <t>3|
3</t>
        </is>
      </c>
      <c r="AD259" s="2" t="inlineStr">
        <is>
          <t xml:space="preserve">|
</t>
        </is>
      </c>
      <c r="AE259" t="inlineStr">
        <is>
          <t>Distancia entre dos raíles medida entre los bordes interiores de las cabezas de
los raíles.</t>
        </is>
      </c>
      <c r="AF259" s="2" t="inlineStr">
        <is>
          <t>rööpmelaius</t>
        </is>
      </c>
      <c r="AG259" s="2" t="inlineStr">
        <is>
          <t>3</t>
        </is>
      </c>
      <c r="AH259" s="2" t="inlineStr">
        <is>
          <t/>
        </is>
      </c>
      <c r="AI259" t="inlineStr">
        <is>
          <t>raudteerööbaste siseservade vaheline kaugus millimeetrites</t>
        </is>
      </c>
      <c r="AJ259" s="2" t="inlineStr">
        <is>
          <t>raideleveys</t>
        </is>
      </c>
      <c r="AK259" s="2" t="inlineStr">
        <is>
          <t>3</t>
        </is>
      </c>
      <c r="AL259" s="2" t="inlineStr">
        <is>
          <t/>
        </is>
      </c>
      <c r="AM259" t="inlineStr">
        <is>
          <t>kiskoparin kiskojen välinen etäisyys mitattuna hamaran sisäreunoista.</t>
        </is>
      </c>
      <c r="AN259" s="2" t="inlineStr">
        <is>
          <t>gabarit|
écartement des voies|
écartement des rails|
écartement de la voie</t>
        </is>
      </c>
      <c r="AO259" s="2" t="inlineStr">
        <is>
          <t>3|
3|
4|
4</t>
        </is>
      </c>
      <c r="AP259" s="2" t="inlineStr">
        <is>
          <t xml:space="preserve">|
|
|
</t>
        </is>
      </c>
      <c r="AQ259" t="inlineStr">
        <is>
          <t>distance entre les faces actives des champignons des rails, mesurée à une hauteur de 14,5 mm (+/- 0,5 mm) au-dessous de la surface de roulement des rails</t>
        </is>
      </c>
      <c r="AR259" s="2" t="inlineStr">
        <is>
          <t>leithead rianta</t>
        </is>
      </c>
      <c r="AS259" s="2" t="inlineStr">
        <is>
          <t>3</t>
        </is>
      </c>
      <c r="AT259" s="2" t="inlineStr">
        <is>
          <t/>
        </is>
      </c>
      <c r="AU259" t="inlineStr">
        <is>
          <t/>
        </is>
      </c>
      <c r="AV259" s="2" t="inlineStr">
        <is>
          <t>širina kolosijeka</t>
        </is>
      </c>
      <c r="AW259" s="2" t="inlineStr">
        <is>
          <t>3</t>
        </is>
      </c>
      <c r="AX259" s="2" t="inlineStr">
        <is>
          <t/>
        </is>
      </c>
      <c r="AY259" t="inlineStr">
        <is>
          <t/>
        </is>
      </c>
      <c r="AZ259" s="2" t="inlineStr">
        <is>
          <t>nyomtávolság|
nyomtáv</t>
        </is>
      </c>
      <c r="BA259" s="2" t="inlineStr">
        <is>
          <t>4|
4</t>
        </is>
      </c>
      <c r="BB259" s="2" t="inlineStr">
        <is>
          <t xml:space="preserve">preferred|
</t>
        </is>
      </c>
      <c r="BC259" t="inlineStr">
        <is>
          <t>a két sínszál között adott magasságban mért távolság</t>
        </is>
      </c>
      <c r="BD259" s="2" t="inlineStr">
        <is>
          <t>scartamento dei binari|
scartamento delle rotaie|
scartamento</t>
        </is>
      </c>
      <c r="BE259" s="2" t="inlineStr">
        <is>
          <t>3|
3|
3</t>
        </is>
      </c>
      <c r="BF259" s="2" t="inlineStr">
        <is>
          <t xml:space="preserve">|
|
</t>
        </is>
      </c>
      <c r="BG259" t="inlineStr">
        <is>
          <t>distanza fra i bordi interni dei funghi delle due rotaie costituenti il binario, misurata normalmente all’asse del binario, alla quota di 14 mm al di sotto del piano di rotolamento</t>
        </is>
      </c>
      <c r="BH259" s="2" t="inlineStr">
        <is>
          <t>vėžės plotis</t>
        </is>
      </c>
      <c r="BI259" s="2" t="inlineStr">
        <is>
          <t>4</t>
        </is>
      </c>
      <c r="BJ259" s="2" t="inlineStr">
        <is>
          <t/>
        </is>
      </c>
      <c r="BK259" t="inlineStr">
        <is>
          <t>atstumas tarp vieną kelią sudarančių bėgių galvučių viršutinių vidinių briaunų</t>
        </is>
      </c>
      <c r="BL259" s="2" t="inlineStr">
        <is>
          <t>sliežu ceļa platums|
sliežu platums</t>
        </is>
      </c>
      <c r="BM259" s="2" t="inlineStr">
        <is>
          <t>3|
3</t>
        </is>
      </c>
      <c r="BN259" s="2" t="inlineStr">
        <is>
          <t xml:space="preserve">|
</t>
        </is>
      </c>
      <c r="BO259" t="inlineStr">
        <is>
          <t/>
        </is>
      </c>
      <c r="BP259" s="2" t="inlineStr">
        <is>
          <t>gauge tal-binarji ferrovjarji|
gauge tal-binarji|
gauge</t>
        </is>
      </c>
      <c r="BQ259" s="2" t="inlineStr">
        <is>
          <t>3|
3|
3</t>
        </is>
      </c>
      <c r="BR259" s="2" t="inlineStr">
        <is>
          <t xml:space="preserve">|
|
</t>
        </is>
      </c>
      <c r="BS259" t="inlineStr">
        <is>
          <t>l-iqsar
distanza bejn par rails imkejla minn bejn is-superfiċji tan-naħa ta’ ġewwa
tal-irjus tar-rails</t>
        </is>
      </c>
      <c r="BT259" s="2" t="inlineStr">
        <is>
          <t>spoorwijdte</t>
        </is>
      </c>
      <c r="BU259" s="2" t="inlineStr">
        <is>
          <t>3</t>
        </is>
      </c>
      <c r="BV259" s="2" t="inlineStr">
        <is>
          <t/>
        </is>
      </c>
      <c r="BW259" t="inlineStr">
        <is>
          <t>"afstand tussen een stel spoorstaven gemeten tussen de binnenzijde van de spoorstaafkoppen"</t>
        </is>
      </c>
      <c r="BX259" s="2" t="inlineStr">
        <is>
          <t>szerokość toru</t>
        </is>
      </c>
      <c r="BY259" s="2" t="inlineStr">
        <is>
          <t>3</t>
        </is>
      </c>
      <c r="BZ259" s="2" t="inlineStr">
        <is>
          <t/>
        </is>
      </c>
      <c r="CA259" t="inlineStr">
        <is>
          <t>odległość pomiędzy wewnętrznymi krawędziami główek szyn, mierzona 14 mm poniżej górnej powierzchni główki szyny</t>
        </is>
      </c>
      <c r="CB259" s="2" t="inlineStr">
        <is>
          <t>bitola|
bitola da via</t>
        </is>
      </c>
      <c r="CC259" s="2" t="inlineStr">
        <is>
          <t>4|
3</t>
        </is>
      </c>
      <c r="CD259" s="2" t="inlineStr">
        <is>
          <t xml:space="preserve">|
</t>
        </is>
      </c>
      <c r="CE259" t="inlineStr">
        <is>
          <t>Distância entre as faces internas dos carris de uma linha ferroviária.</t>
        </is>
      </c>
      <c r="CF259" s="2" t="inlineStr">
        <is>
          <t>ecartament|
ecartament al căilor ferate</t>
        </is>
      </c>
      <c r="CG259" s="2" t="inlineStr">
        <is>
          <t>4|
3</t>
        </is>
      </c>
      <c r="CH259" s="2" t="inlineStr">
        <is>
          <t xml:space="preserve">|
</t>
        </is>
      </c>
      <c r="CI259" t="inlineStr">
        <is>
          <t>distanța dintre fețele interioare ale celor două șine de cale ferată</t>
        </is>
      </c>
      <c r="CJ259" s="2" t="inlineStr">
        <is>
          <t>rozchod koľaje</t>
        </is>
      </c>
      <c r="CK259" s="2" t="inlineStr">
        <is>
          <t>3</t>
        </is>
      </c>
      <c r="CL259" s="2" t="inlineStr">
        <is>
          <t/>
        </is>
      </c>
      <c r="CM259" t="inlineStr">
        <is>
          <t>najmenšia vzdialenosť medzi koľajami kolmo na jazdnú plochu pretínajúca každý profil hlavy koľajnice v rozmedzí od 0 do 14 mm pod jazdnou plochou</t>
        </is>
      </c>
      <c r="CN259" s="2" t="inlineStr">
        <is>
          <t>tirna širina</t>
        </is>
      </c>
      <c r="CO259" s="2" t="inlineStr">
        <is>
          <t>3</t>
        </is>
      </c>
      <c r="CP259" s="2" t="inlineStr">
        <is>
          <t/>
        </is>
      </c>
      <c r="CQ259" t="inlineStr">
        <is>
          <t>najmanjša razdalja med notranjima robovoma tirničnih glav v območju med 0 in 14 mm pod ravnino zgornjih robov tirnic</t>
        </is>
      </c>
      <c r="CR259" s="2" t="inlineStr">
        <is>
          <t>spårvidd</t>
        </is>
      </c>
      <c r="CS259" s="2" t="inlineStr">
        <is>
          <t>3</t>
        </is>
      </c>
      <c r="CT259" s="2" t="inlineStr">
        <is>
          <t/>
        </is>
      </c>
      <c r="CU259" t="inlineStr">
        <is>
          <t>standardiserat mått mellan rälernas insidor</t>
        </is>
      </c>
    </row>
    <row r="260">
      <c r="A260" s="1" t="str">
        <f>HYPERLINK("https://iate.europa.eu/entry/result/1867596/all", "1867596")</f>
        <v>1867596</v>
      </c>
      <c r="B260" t="inlineStr">
        <is>
          <t>EDUCATION AND COMMUNICATIONS</t>
        </is>
      </c>
      <c r="C260" t="inlineStr">
        <is>
          <t>EDUCATION AND COMMUNICATIONS|information technology and data processing</t>
        </is>
      </c>
      <c r="D260" s="2" t="inlineStr">
        <is>
          <t>инфраструктура на публичния ключ</t>
        </is>
      </c>
      <c r="E260" s="2" t="inlineStr">
        <is>
          <t>3</t>
        </is>
      </c>
      <c r="F260" s="2" t="inlineStr">
        <is>
          <t/>
        </is>
      </c>
      <c r="G260" t="inlineStr">
        <is>
          <t>технология за проверка на автентичността на електронен документ с помощта на публичен ключ, включваща съвкупността от хардуер, софтуер, хора, политики и процедури, необходими за издаването, управлението, разпределението, използването, съхранението и отнемането на цифрови сертификати</t>
        </is>
      </c>
      <c r="H260" s="2" t="inlineStr">
        <is>
          <t>infrastruktura veřejných klíčů|
PKI</t>
        </is>
      </c>
      <c r="I260" s="2" t="inlineStr">
        <is>
          <t>3|
3</t>
        </is>
      </c>
      <c r="J260" s="2" t="inlineStr">
        <is>
          <t xml:space="preserve">|
</t>
        </is>
      </c>
      <c r="K260" t="inlineStr">
        <is>
          <t>soubor fyzických osob, politik, postupů a počítačových systémů, které jsou nezbytné k poskytování služeb autentizace, šifrování, integrity a nepopiratelnosti prostřednictvím šifrování pomocí veřejného a soukromého klíče a elektronických certifikátů</t>
        </is>
      </c>
      <c r="L260" s="2" t="inlineStr">
        <is>
          <t>Public Key Infrastructure|
PKI-infrastruktur|
public key-infrastruktur|
PKI|
offentlig nøgleinfrastruktur</t>
        </is>
      </c>
      <c r="M260" s="2" t="inlineStr">
        <is>
          <t>3|
3|
3|
3|
3</t>
        </is>
      </c>
      <c r="N260" s="2" t="inlineStr">
        <is>
          <t xml:space="preserve">|
|
|
|
</t>
        </is>
      </c>
      <c r="O260" t="inlineStr">
        <is>
          <t>sæt af individer, politikker, procedurer og computersystemer, der er nødvendige for at kunne udføre autenticitets-, krypterings-, integritets- og uafviselighedstjenester gennem offentlig og privat nøglekryptering og elektroniske certifikater</t>
        </is>
      </c>
      <c r="P260" s="2" t="inlineStr">
        <is>
          <t>Public-Key-Infrastruktur|
PKI</t>
        </is>
      </c>
      <c r="Q260" s="2" t="inlineStr">
        <is>
          <t>3|
3</t>
        </is>
      </c>
      <c r="R260" s="2" t="inlineStr">
        <is>
          <t xml:space="preserve">|
</t>
        </is>
      </c>
      <c r="S260" t="inlineStr">
        <is>
          <t>natürliche Personen, Maßnahmen, Verfahren und Computersysteme, die erforderlich sind, um Dienstleistungen der Authentifizierung, Verschlüsselung, Integrität und Nachprüfbarkeit durch Public- und Private-Key-Kryptographie und elektronische Zertifikate zu erbringen</t>
        </is>
      </c>
      <c r="T260" s="2" t="inlineStr">
        <is>
          <t>υποδομή δημόσιου κλειδιού|
PKI</t>
        </is>
      </c>
      <c r="U260" s="2" t="inlineStr">
        <is>
          <t>3|
3</t>
        </is>
      </c>
      <c r="V260" s="2" t="inlineStr">
        <is>
          <t xml:space="preserve">|
</t>
        </is>
      </c>
      <c r="W260" t="inlineStr">
        <is>
          <t/>
        </is>
      </c>
      <c r="X260" s="2" t="inlineStr">
        <is>
          <t>public key infrastructure|
PKI</t>
        </is>
      </c>
      <c r="Y260" s="2" t="inlineStr">
        <is>
          <t>3|
3</t>
        </is>
      </c>
      <c r="Z260" s="2" t="inlineStr">
        <is>
          <t xml:space="preserve">|
</t>
        </is>
      </c>
      <c r="AA260" t="inlineStr">
        <is>
          <t>set of individuals, policies, procedures, and computer systems necessary to provide authentication, encryption, integrity and non-repudiation services by way of public and private key cryptography and electronic certificates</t>
        </is>
      </c>
      <c r="AB260" s="2" t="inlineStr">
        <is>
          <t>PKI|
infraestructura de clave pública|
ICP</t>
        </is>
      </c>
      <c r="AC260" s="2" t="inlineStr">
        <is>
          <t>2|
4|
3</t>
        </is>
      </c>
      <c r="AD260" s="2" t="inlineStr">
        <is>
          <t xml:space="preserve">|
|
</t>
        </is>
      </c>
      <c r="AE260" t="inlineStr">
        <is>
          <t>Conjunto de personas, políticas, procedimientos y sistemas informáticos necesarios para la prestación de servicios de autenticación, encriptado, integridad y no repudio por medio de criptografía de claves públicas y privadas y certificados electrónicos.</t>
        </is>
      </c>
      <c r="AF260" s="2" t="inlineStr">
        <is>
          <t>avaliku võtme taristu|
PKI</t>
        </is>
      </c>
      <c r="AG260" s="2" t="inlineStr">
        <is>
          <t>3|
3</t>
        </is>
      </c>
      <c r="AH260" s="2" t="inlineStr">
        <is>
          <t xml:space="preserve">|
</t>
        </is>
      </c>
      <c r="AI260" t="inlineStr">
        <is>
          <t>IT vahendite, inimeste, poliitikate ja protseduuride süsteem avalike võtmete sidumiseks kasutajate identiteetidega, tavaliselt digitaalsertifikaatide abil</t>
        </is>
      </c>
      <c r="AJ260" s="2" t="inlineStr">
        <is>
          <t>PKI-järjestelmä|
julkisen avaimen järjestelmä|
PKI|
PKI-infrastruktuuri|
julkisen avaimen infrastruktuuri</t>
        </is>
      </c>
      <c r="AK260" s="2" t="inlineStr">
        <is>
          <t>3|
3|
3|
3|
3</t>
        </is>
      </c>
      <c r="AL260" s="2" t="inlineStr">
        <is>
          <t xml:space="preserve">|
|
|
|
</t>
        </is>
      </c>
      <c r="AM260" t="inlineStr">
        <is>
          <t>yksilöiden, menettelytapojen, menetelmien ja tietokonejärjestelmien muodostama kokonaisuus, joka on tarpeen todentamista, salaamista, eheyttä ja kiistattomuutta koskevien palveluiden tarjoamiseksi käyttämällä julkiseen ja yksityiseen avaimeen perustuvaa salausta sekä digitaalisia varmenteita</t>
        </is>
      </c>
      <c r="AN260" s="2" t="inlineStr">
        <is>
          <t>PKI|
ICP|
infrastructure à clé publique</t>
        </is>
      </c>
      <c r="AO260" s="2" t="inlineStr">
        <is>
          <t>2|
3|
3</t>
        </is>
      </c>
      <c r="AP260" s="2" t="inlineStr">
        <is>
          <t xml:space="preserve">|
|
</t>
        </is>
      </c>
      <c r="AQ260" t="inlineStr">
        <is>
          <t>système de gestion des clés de chiffrement et des certificats numériques, permettant de sécuriser les transactions électroniques et les échanges d'information confidentiels effectués, à l'aide de clés publiques, sur les réseaux ouverts comme Internet</t>
        </is>
      </c>
      <c r="AR260" s="2" t="inlineStr">
        <is>
          <t>bonneagar eochrach poiblí|
PKI</t>
        </is>
      </c>
      <c r="AS260" s="2" t="inlineStr">
        <is>
          <t>3|
3</t>
        </is>
      </c>
      <c r="AT260" s="2" t="inlineStr">
        <is>
          <t xml:space="preserve">|
</t>
        </is>
      </c>
      <c r="AU260" t="inlineStr">
        <is>
          <t/>
        </is>
      </c>
      <c r="AV260" t="inlineStr">
        <is>
          <t/>
        </is>
      </c>
      <c r="AW260" t="inlineStr">
        <is>
          <t/>
        </is>
      </c>
      <c r="AX260" t="inlineStr">
        <is>
          <t/>
        </is>
      </c>
      <c r="AY260" t="inlineStr">
        <is>
          <t/>
        </is>
      </c>
      <c r="AZ260" s="2" t="inlineStr">
        <is>
          <t>nyilvános kulcsú infrastruktúra|
PKI</t>
        </is>
      </c>
      <c r="BA260" s="2" t="inlineStr">
        <is>
          <t>4|
4</t>
        </is>
      </c>
      <c r="BB260" s="2" t="inlineStr">
        <is>
          <t xml:space="preserve">|
</t>
        </is>
      </c>
      <c r="BC260" t="inlineStr">
        <is>
          <t>azon személyek, politikák, eljárások és számítástechnikai rendszerek 
összessége, amelyek a nyilvános- és magánkulcsú titkosítás és 
elektronikus tanúsítványok alkalmazásával az azonosítási, titkosítási, 
sértetlenségi és letagadhatatlansági szolgáltatások nyújtásához 
szükségesek</t>
        </is>
      </c>
      <c r="BD260" s="2" t="inlineStr">
        <is>
          <t>infrastruttura a chiave pubblica|
PKI|
infrastruttura a chiavi pubbliche|
infrastruttura di certificazione a chiave pubblica</t>
        </is>
      </c>
      <c r="BE260" s="2" t="inlineStr">
        <is>
          <t>3|
3|
3|
3</t>
        </is>
      </c>
      <c r="BF260" s="2" t="inlineStr">
        <is>
          <t xml:space="preserve">preferred|
|
|
</t>
        </is>
      </c>
      <c r="BG260" t="inlineStr">
        <is>
          <t>insieme di persone, politiche, procedure e sistemi informatici che sono necessari per fornire servizi di autenticazione, cifratura, integrità e non disconoscibilità mediante crittografia a chiave pubblica o privata e certificati elettronici</t>
        </is>
      </c>
      <c r="BH260" s="2" t="inlineStr">
        <is>
          <t>viešojo rakto infrastruktūra|
VRI</t>
        </is>
      </c>
      <c r="BI260" s="2" t="inlineStr">
        <is>
          <t>3|
3</t>
        </is>
      </c>
      <c r="BJ260" s="2" t="inlineStr">
        <is>
          <t xml:space="preserve">|
</t>
        </is>
      </c>
      <c r="BK260" t="inlineStr">
        <is>
          <t>asmenų, politikos, procedūrų ir kompiuterių sistemų visuma, būtina tapatybės nustatymo, šifravimo, nepažeidžiamumo ir negalėjimo išsižadėti paslaugoms teikti šifruojant viešąjį ir privatųjį raktus bei išduodant elektroninius sertifikatus</t>
        </is>
      </c>
      <c r="BL260" s="2" t="inlineStr">
        <is>
          <t>&lt;i&gt;PKI&lt;/i&gt;|
publiskās atslēgas infrastruktūra</t>
        </is>
      </c>
      <c r="BM260" s="2" t="inlineStr">
        <is>
          <t>2|
2</t>
        </is>
      </c>
      <c r="BN260" s="2" t="inlineStr">
        <is>
          <t xml:space="preserve">|
</t>
        </is>
      </c>
      <c r="BO260" t="inlineStr">
        <is>
          <t/>
        </is>
      </c>
      <c r="BP260" s="2" t="inlineStr">
        <is>
          <t>infrastruttura tal-kjavi pubblika|
infrastruttura taċ-ċavetta pubblika|
PKI</t>
        </is>
      </c>
      <c r="BQ260" s="2" t="inlineStr">
        <is>
          <t>3|
2|
3</t>
        </is>
      </c>
      <c r="BR260" s="2" t="inlineStr">
        <is>
          <t xml:space="preserve">|
|
</t>
        </is>
      </c>
      <c r="BS260" t="inlineStr">
        <is>
          <t>sett ta’ individwi, politiki, proċeduri, u sistemi tal-kompjuter meħtieġa biex jiġu provduti servizzi ta’ awtentikazzjoni, kriptaġġ, integrità u nonrifjut permezz ta’ kriptografija tal-kjavi pubblika u privata u ċertifikati elettroniċi</t>
        </is>
      </c>
      <c r="BT260" s="2" t="inlineStr">
        <is>
          <t>publiekesleutelinfrastructuur|
openbaresleutelinfrastructuur|
PKI-infrastructuur|
PKI|
public key infrastructure</t>
        </is>
      </c>
      <c r="BU260" s="2" t="inlineStr">
        <is>
          <t>3|
2|
3|
3|
3</t>
        </is>
      </c>
      <c r="BV260" s="2" t="inlineStr">
        <is>
          <t xml:space="preserve">|
|
|
|
</t>
        </is>
      </c>
      <c r="BW260" t="inlineStr">
        <is>
          <t>infrastructuur
 bestaande uit organisatorische en technische componenten op basis van
 asymmetrische cryptografie met openbare sleutels waarbinnen beveiligde
 communicatie mogelijk is</t>
        </is>
      </c>
      <c r="BX260" s="2" t="inlineStr">
        <is>
          <t>infrastruktura klucza publicznego</t>
        </is>
      </c>
      <c r="BY260" s="2" t="inlineStr">
        <is>
          <t>4</t>
        </is>
      </c>
      <c r="BZ260" s="2" t="inlineStr">
        <is>
          <t/>
        </is>
      </c>
      <c r="CA260" t="inlineStr">
        <is>
          <t>architektura, organizacja, techniki, zasady i procedury funkcjonowania centrów certyfikacji, które wspólnie umożliwiają stworzenie i funkcjonowanie systemu kryptograficznego klucza publicznego opartego na certyfikatach.</t>
        </is>
      </c>
      <c r="CB260" s="2" t="inlineStr">
        <is>
          <t>infraestrutura de chaves públicas|
infraestrutura de chave pública|
ICP</t>
        </is>
      </c>
      <c r="CC260" s="2" t="inlineStr">
        <is>
          <t>3|
3|
3</t>
        </is>
      </c>
      <c r="CD260" s="2" t="inlineStr">
        <is>
          <t xml:space="preserve">|
|
</t>
        </is>
      </c>
      <c r="CE260" t="inlineStr">
        <is>
          <t>Sistema de certificação eletrónica que conjuga um conjunto de procedimentos e normas, legislação e infraestrutura tecnológica, recorrendo a técnicas de criptografia assimétrica, com o objetivo de proporcionar ambientes de segurança eletrónica.</t>
        </is>
      </c>
      <c r="CF260" s="2" t="inlineStr">
        <is>
          <t>infrastructură de chei publice|
PKI</t>
        </is>
      </c>
      <c r="CG260" s="2" t="inlineStr">
        <is>
          <t>3|
3</t>
        </is>
      </c>
      <c r="CH260" s="2" t="inlineStr">
        <is>
          <t xml:space="preserve">|
</t>
        </is>
      </c>
      <c r="CI260" t="inlineStr">
        <is>
          <t>cadru care integrează software, politici și proceduri pentru a implementa tehnica criptografică a cheilor publice în scopul asigurării securității comunicațiilor între entități care comunică la distanță fără alt mod de a-și verifica reciproc identitatea</t>
        </is>
      </c>
      <c r="CJ260" s="2" t="inlineStr">
        <is>
          <t>infraštruktúra verejného kľúča|
infraštruktúra verejných kľúčov|
strom dôvery</t>
        </is>
      </c>
      <c r="CK260" s="2" t="inlineStr">
        <is>
          <t>3|
3|
3</t>
        </is>
      </c>
      <c r="CL260" s="2" t="inlineStr">
        <is>
          <t xml:space="preserve">|
|
</t>
        </is>
      </c>
      <c r="CM260" t="inlineStr">
        <is>
          <t>sústava jednotlivcov, pravidiel, postupov a počítačových systémov potrebná na zabezpečenie služieb autentifikácie, šifrovania, integrity a nepopierateľnosti prostredníctvom zašifrovania verejného kľúča a súkromného kľúča a elektronických certifikátov</t>
        </is>
      </c>
      <c r="CN260" s="2" t="inlineStr">
        <is>
          <t>PKI|
infrastruktura javnih ključev</t>
        </is>
      </c>
      <c r="CO260" s="2" t="inlineStr">
        <is>
          <t>3|
3</t>
        </is>
      </c>
      <c r="CP260" s="2" t="inlineStr">
        <is>
          <t xml:space="preserve">|
</t>
        </is>
      </c>
      <c r="CQ260" t="inlineStr">
        <is>
          <t>niz vlog, politik in postopkov, potrebnih za ustvarjanje, upravljanje, distribucijo, uporabo, shranjevanje in preklic digitalnih potrdil ter upravljanje šifriranja z javnim ključem; 
&lt;br&gt; informacijska arhitektura, ki omogoča izdajanje in upravljanje digitalnih potrdil</t>
        </is>
      </c>
      <c r="CR260" s="2" t="inlineStr">
        <is>
          <t>infrastruktur för kryptering med öppen nyckel|
PKI</t>
        </is>
      </c>
      <c r="CS260" s="2" t="inlineStr">
        <is>
          <t>3|
3</t>
        </is>
      </c>
      <c r="CT260" s="2" t="inlineStr">
        <is>
          <t xml:space="preserve">|
</t>
        </is>
      </c>
      <c r="CU260" t="inlineStr">
        <is>
          <t>uppsättning individer, regler, förfaranden och datorsystem som är nödvändiga för autentisering, kryptering, integritet och oavvislighet med hjälp av kryptering via öppna och privata nycklar samt elektroniska certifikat</t>
        </is>
      </c>
    </row>
    <row r="261">
      <c r="A261" s="1" t="str">
        <f>HYPERLINK("https://iate.europa.eu/entry/result/3520793/all", "3520793")</f>
        <v>3520793</v>
      </c>
      <c r="B261" t="inlineStr">
        <is>
          <t>EDUCATION AND COMMUNICATIONS</t>
        </is>
      </c>
      <c r="C261" t="inlineStr">
        <is>
          <t>EDUCATION AND COMMUNICATIONS|information technology and data processing|data processing</t>
        </is>
      </c>
      <c r="D261" s="2" t="inlineStr">
        <is>
          <t>свеждане на данните до минимум</t>
        </is>
      </c>
      <c r="E261" s="2" t="inlineStr">
        <is>
          <t>3</t>
        </is>
      </c>
      <c r="F261" s="2" t="inlineStr">
        <is>
          <t/>
        </is>
      </c>
      <c r="G261" t="inlineStr">
        <is>
          <t>ограничаване на обработката на данни [...] единствено до необходимото за целите на обработката</t>
        </is>
      </c>
      <c r="H261" t="inlineStr">
        <is>
          <t/>
        </is>
      </c>
      <c r="I261" t="inlineStr">
        <is>
          <t/>
        </is>
      </c>
      <c r="J261" t="inlineStr">
        <is>
          <t/>
        </is>
      </c>
      <c r="K261" t="inlineStr">
        <is>
          <t/>
        </is>
      </c>
      <c r="L261" s="2" t="inlineStr">
        <is>
          <t>dataminimering</t>
        </is>
      </c>
      <c r="M261" s="2" t="inlineStr">
        <is>
          <t>3</t>
        </is>
      </c>
      <c r="N261" s="2" t="inlineStr">
        <is>
          <t/>
        </is>
      </c>
      <c r="O261" t="inlineStr">
        <is>
          <t>udelukkende at behandle de data, der ud fra formålet er nødvendige</t>
        </is>
      </c>
      <c r="P261" s="2" t="inlineStr">
        <is>
          <t>Datensparsamkeit</t>
        </is>
      </c>
      <c r="Q261" s="2" t="inlineStr">
        <is>
          <t>3</t>
        </is>
      </c>
      <c r="R261" s="2" t="inlineStr">
        <is>
          <t/>
        </is>
      </c>
      <c r="S261" t="inlineStr">
        <is>
          <t>Grundsatz, dass die erhobenen Daten für die Erreichung der vorab festgelegten, eindeutigen und rechtmäßigen Zwecke erheblich sein müssen und nicht darüber hinausgehen dürfen.</t>
        </is>
      </c>
      <c r="T261" s="2" t="inlineStr">
        <is>
          <t>ελαχιστοποίηση των δεδομένων</t>
        </is>
      </c>
      <c r="U261" s="2" t="inlineStr">
        <is>
          <t>4</t>
        </is>
      </c>
      <c r="V261" s="2" t="inlineStr">
        <is>
          <t/>
        </is>
      </c>
      <c r="W261" t="inlineStr">
        <is>
          <t/>
        </is>
      </c>
      <c r="X261" s="2" t="inlineStr">
        <is>
          <t>data minimisation|
data minimization</t>
        </is>
      </c>
      <c r="Y261" s="2" t="inlineStr">
        <is>
          <t>3|
1</t>
        </is>
      </c>
      <c r="Z261" s="2" t="inlineStr">
        <is>
          <t xml:space="preserve">|
</t>
        </is>
      </c>
      <c r="AA261" t="inlineStr">
        <is>
          <t>retaining only the data which is stricly necessary</t>
        </is>
      </c>
      <c r="AB261" s="2" t="inlineStr">
        <is>
          <t>minimización de datos</t>
        </is>
      </c>
      <c r="AC261" s="2" t="inlineStr">
        <is>
          <t>3</t>
        </is>
      </c>
      <c r="AD261" s="2" t="inlineStr">
        <is>
          <t/>
        </is>
      </c>
      <c r="AE261" t="inlineStr">
        <is>
          <t>Mantenimiento exclusivamente de aquellos datos que resulten «adecuados, pertinentes y limitados a lo necesario en relación con los fines para los que son tratados».</t>
        </is>
      </c>
      <c r="AF261" s="2" t="inlineStr">
        <is>
          <t>võimalikult väheste andmete kogumine</t>
        </is>
      </c>
      <c r="AG261" s="2" t="inlineStr">
        <is>
          <t>3</t>
        </is>
      </c>
      <c r="AH261" s="2" t="inlineStr">
        <is>
          <t/>
        </is>
      </c>
      <c r="AI261" t="inlineStr">
        <is>
          <t/>
        </is>
      </c>
      <c r="AJ261" s="2" t="inlineStr">
        <is>
          <t>tietojen minimointi</t>
        </is>
      </c>
      <c r="AK261" s="2" t="inlineStr">
        <is>
          <t>3</t>
        </is>
      </c>
      <c r="AL261" s="2" t="inlineStr">
        <is>
          <t/>
        </is>
      </c>
      <c r="AM261" t="inlineStr">
        <is>
          <t/>
        </is>
      </c>
      <c r="AN261" s="2" t="inlineStr">
        <is>
          <t>minimisation des données</t>
        </is>
      </c>
      <c r="AO261" s="2" t="inlineStr">
        <is>
          <t>3</t>
        </is>
      </c>
      <c r="AP261" s="2" t="inlineStr">
        <is>
          <t/>
        </is>
      </c>
      <c r="AQ261" t="inlineStr">
        <is>
          <t>principe selon lequel les données traitées doivent être pertinentes et limitées à ce qui est nécessaire au regard des finalités poursuivies</t>
        </is>
      </c>
      <c r="AR261" s="2" t="inlineStr">
        <is>
          <t>íoslaghdú sonraí</t>
        </is>
      </c>
      <c r="AS261" s="2" t="inlineStr">
        <is>
          <t>3</t>
        </is>
      </c>
      <c r="AT261" s="2" t="inlineStr">
        <is>
          <t/>
        </is>
      </c>
      <c r="AU261" t="inlineStr">
        <is>
          <t/>
        </is>
      </c>
      <c r="AV261" t="inlineStr">
        <is>
          <t/>
        </is>
      </c>
      <c r="AW261" t="inlineStr">
        <is>
          <t/>
        </is>
      </c>
      <c r="AX261" t="inlineStr">
        <is>
          <t/>
        </is>
      </c>
      <c r="AY261" t="inlineStr">
        <is>
          <t/>
        </is>
      </c>
      <c r="AZ261" s="2" t="inlineStr">
        <is>
          <t>adatminimalizálás|
adattakarékosság</t>
        </is>
      </c>
      <c r="BA261" s="2" t="inlineStr">
        <is>
          <t>3|
4</t>
        </is>
      </c>
      <c r="BB261" s="2" t="inlineStr">
        <is>
          <t>|
preferred</t>
        </is>
      </c>
      <c r="BC261" t="inlineStr">
        <is>
          <t>elv, amelynek megfelelően csak olyan személyes adat kezelhető, amely az adatkezelés céljának megvalósulásához elengedhetetlen, a cél elérésére alkalmas, továbbá a személyes adat csak a cél megvalósulásához szükséges mértékben és ideig kezelhető</t>
        </is>
      </c>
      <c r="BD261" s="2" t="inlineStr">
        <is>
          <t>minimizzazione dei dati</t>
        </is>
      </c>
      <c r="BE261" s="2" t="inlineStr">
        <is>
          <t>2</t>
        </is>
      </c>
      <c r="BF261" s="2" t="inlineStr">
        <is>
          <t/>
        </is>
      </c>
      <c r="BG261" t="inlineStr">
        <is>
          <t/>
        </is>
      </c>
      <c r="BH261" s="2" t="inlineStr">
        <is>
          <t>duomenų kiekio mažinimas</t>
        </is>
      </c>
      <c r="BI261" s="2" t="inlineStr">
        <is>
          <t>3</t>
        </is>
      </c>
      <c r="BJ261" s="2" t="inlineStr">
        <is>
          <t/>
        </is>
      </c>
      <c r="BK261" t="inlineStr">
        <is>
          <t>tik būtino duomenų kiekio rinkimas ar laikymas</t>
        </is>
      </c>
      <c r="BL261" s="2" t="inlineStr">
        <is>
          <t>datu apjoma samazināšana|
datu minimizēšana</t>
        </is>
      </c>
      <c r="BM261" s="2" t="inlineStr">
        <is>
          <t>3|
3</t>
        </is>
      </c>
      <c r="BN261" s="2" t="inlineStr">
        <is>
          <t>|
preferred</t>
        </is>
      </c>
      <c r="BO261" t="inlineStr">
        <is>
          <t/>
        </is>
      </c>
      <c r="BP261" s="2" t="inlineStr">
        <is>
          <t>minimizzazzjoni tad-data</t>
        </is>
      </c>
      <c r="BQ261" s="2" t="inlineStr">
        <is>
          <t>3</t>
        </is>
      </c>
      <c r="BR261" s="2" t="inlineStr">
        <is>
          <t/>
        </is>
      </c>
      <c r="BS261" t="inlineStr">
        <is>
          <t>id-data li tinżamm għandha tkun il-minimu</t>
        </is>
      </c>
      <c r="BT261" s="2" t="inlineStr">
        <is>
          <t>gegevensminimalisatie</t>
        </is>
      </c>
      <c r="BU261" s="2" t="inlineStr">
        <is>
          <t>3</t>
        </is>
      </c>
      <c r="BV261" s="2" t="inlineStr">
        <is>
          <t/>
        </is>
      </c>
      <c r="BW261" t="inlineStr">
        <is>
          <t/>
        </is>
      </c>
      <c r="BX261" s="2" t="inlineStr">
        <is>
          <t>minimalizacja danych</t>
        </is>
      </c>
      <c r="BY261" s="2" t="inlineStr">
        <is>
          <t>3</t>
        </is>
      </c>
      <c r="BZ261" s="2" t="inlineStr">
        <is>
          <t/>
        </is>
      </c>
      <c r="CA261" t="inlineStr">
        <is>
          <t>zasada, zgodnie z którą dane osobowe muszą być adekwatne, stosowne oraz ograniczone do tego, co niezbędne do celów, w których są przetwarzane</t>
        </is>
      </c>
      <c r="CB261" s="2" t="inlineStr">
        <is>
          <t>minimização de dados</t>
        </is>
      </c>
      <c r="CC261" s="2" t="inlineStr">
        <is>
          <t>3</t>
        </is>
      </c>
      <c r="CD261" s="2" t="inlineStr">
        <is>
          <t/>
        </is>
      </c>
      <c r="CE261" t="inlineStr">
        <is>
          <t>Os dados pessoais devem ser limitados ao mínimo necessário relativamente às finalidades para que são tratados.</t>
        </is>
      </c>
      <c r="CF261" s="2" t="inlineStr">
        <is>
          <t>minimizare a datelor|
reducere la minimum a datelor</t>
        </is>
      </c>
      <c r="CG261" s="2" t="inlineStr">
        <is>
          <t>3|
3</t>
        </is>
      </c>
      <c r="CH261" s="2" t="inlineStr">
        <is>
          <t xml:space="preserve">|
</t>
        </is>
      </c>
      <c r="CI261" t="inlineStr">
        <is>
          <t>principiu aplicat în domeniul protecției datelor cu caracter personal, derivat din dispozițiile articolului 6 alineatul (1) literele (b) și (c) din Directiva 95/46/CE și ale articolului 4 alineatul (1) literele (b) și (c) din Regulamentul (CE) nr. 45/2001, care prevede că operatorii de date trebuie să limiteze colectarea datelor cu caracter personal la ceea ce este direct relevant și necesar pentru îndeplinirea unui scop specific</t>
        </is>
      </c>
      <c r="CJ261" s="2" t="inlineStr">
        <is>
          <t>minimalizácia údajov</t>
        </is>
      </c>
      <c r="CK261" s="2" t="inlineStr">
        <is>
          <t>3</t>
        </is>
      </c>
      <c r="CL261" s="2" t="inlineStr">
        <is>
          <t/>
        </is>
      </c>
      <c r="CM261" t="inlineStr">
        <is>
          <t>primeranosť, relevantnosť údajov a ich obmedzenie na rozsah, ktorý je potrebný vzhľadom na účely ich spracúvania</t>
        </is>
      </c>
      <c r="CN261" s="2" t="inlineStr">
        <is>
          <t>podatkovna minimizacija</t>
        </is>
      </c>
      <c r="CO261" s="2" t="inlineStr">
        <is>
          <t>3</t>
        </is>
      </c>
      <c r="CP261" s="2" t="inlineStr">
        <is>
          <t/>
        </is>
      </c>
      <c r="CQ261" t="inlineStr">
        <is>
          <t>omejitev zbiranja, uporabe in posredovanja osebnih podatkov na tiste, ki so nujno potrebni glede na namen</t>
        </is>
      </c>
      <c r="CR261" s="2" t="inlineStr">
        <is>
          <t>uppgiftsminimering</t>
        </is>
      </c>
      <c r="CS261" s="2" t="inlineStr">
        <is>
          <t>3</t>
        </is>
      </c>
      <c r="CT261" s="2" t="inlineStr">
        <is>
          <t/>
        </is>
      </c>
      <c r="CU261" t="inlineStr">
        <is>
          <t/>
        </is>
      </c>
    </row>
    <row r="262">
      <c r="A262" s="1" t="str">
        <f>HYPERLINK("https://iate.europa.eu/entry/result/3582127/all", "3582127")</f>
        <v>3582127</v>
      </c>
      <c r="B262" t="inlineStr">
        <is>
          <t>EUROPEAN UNION;PRODUCTION, TECHNOLOGY AND RESEARCH</t>
        </is>
      </c>
      <c r="C262" t="inlineStr">
        <is>
          <t>EUROPEAN UNION|European Union law|EU act|regulation (EU);PRODUCTION, TECHNOLOGY AND RESEARCH|technology and technical regulations|technology|digital technology;EUROPEAN UNION|European construction|deepening of the European Union|single market</t>
        </is>
      </c>
      <c r="D262" s="2" t="inlineStr">
        <is>
          <t>Регламент относно единния пазар на цифрови услуги|
Законодателен акт за цифровите услуги|
законодателен акт за цифровите услуги</t>
        </is>
      </c>
      <c r="E262" s="2" t="inlineStr">
        <is>
          <t>3|
3|
3</t>
        </is>
      </c>
      <c r="F262" s="2" t="inlineStr">
        <is>
          <t xml:space="preserve">|
|
</t>
        </is>
      </c>
      <c r="G262" t="inlineStr">
        <is>
          <t/>
        </is>
      </c>
      <c r="H262" s="2" t="inlineStr">
        <is>
          <t>nařízení o jednotném trhu digitálních služeb|
akt o digitálních službách</t>
        </is>
      </c>
      <c r="I262" s="2" t="inlineStr">
        <is>
          <t>3|
3</t>
        </is>
      </c>
      <c r="J262" s="2" t="inlineStr">
        <is>
          <t xml:space="preserve">|
</t>
        </is>
      </c>
      <c r="K262" t="inlineStr">
        <is>
          <t/>
        </is>
      </c>
      <c r="L262" s="2" t="inlineStr">
        <is>
          <t>forordningen om digitale tjenester|
forordning om et indre marked for digitale tjenester</t>
        </is>
      </c>
      <c r="M262" s="2" t="inlineStr">
        <is>
          <t>3|
3</t>
        </is>
      </c>
      <c r="N262" s="2" t="inlineStr">
        <is>
          <t xml:space="preserve">|
</t>
        </is>
      </c>
      <c r="O262" t="inlineStr">
        <is>
          <t>retsakt, som foreslås med henblik på at modernisere EU-reglerne om ansvar og sikkerhed for digitale platforme, tjenester og produkter og dermed fuldende det digitale indre marked</t>
        </is>
      </c>
      <c r="P262" s="2" t="inlineStr">
        <is>
          <t>Gesetz über digitale Dienste|
Verordnung über einen Binnenmarkt für digitale Dienste</t>
        </is>
      </c>
      <c r="Q262" s="2" t="inlineStr">
        <is>
          <t>3|
3</t>
        </is>
      </c>
      <c r="R262" s="2" t="inlineStr">
        <is>
          <t>|
proposed</t>
        </is>
      </c>
      <c r="S262" t="inlineStr">
        <is>
          <t>geplantes Gesetz zur Schaffung besserer Haftungs- und Sicherheitsvorschriften für digitale Plattformen, Dienste und Produkte sowie zur Vollendung des digitalen Binnenmarkts</t>
        </is>
      </c>
      <c r="T262" s="2" t="inlineStr">
        <is>
          <t>κανονισμός σχετικά με την ενιαία αγορά ψηφιακών υπηρεσιών|
πράξη για τις ψηφιακές υπηρεσίες</t>
        </is>
      </c>
      <c r="U262" s="2" t="inlineStr">
        <is>
          <t>3|
3</t>
        </is>
      </c>
      <c r="V262" s="2" t="inlineStr">
        <is>
          <t>proposed|
proposed</t>
        </is>
      </c>
      <c r="W262" t="inlineStr">
        <is>
          <t>προτεινόμενη πράξη που θα έχει ως στόχο την αναβάθμιση των κανόνων για την ευθύνη και την ασφάλεια των ψηφιακών πλατφορμών, υπηρεσιών και προϊόντων και την ολοκλήρωση της ψηφιακής ενιαίας αγοράς</t>
        </is>
      </c>
      <c r="X262" s="2" t="inlineStr">
        <is>
          <t>DSA|
Digital Services Act|
Digital Service Act package|
Regulation on a Single Market For Digital Services|
DSA proposal</t>
        </is>
      </c>
      <c r="Y262" s="2" t="inlineStr">
        <is>
          <t>3|
3|
1|
3|
1</t>
        </is>
      </c>
      <c r="Z262" s="2" t="inlineStr">
        <is>
          <t xml:space="preserve">|
|
|
|
</t>
        </is>
      </c>
      <c r="AA262" t="inlineStr">
        <is>
          <t>planned act that will upgrade EU liability and safety rules for digital platforms, services and products, and complete the Digital Single Market</t>
        </is>
      </c>
      <c r="AB262" s="2" t="inlineStr">
        <is>
          <t>Reglamento del Parlamento Europeo y del Consejo relativo a un mercado único de servicios digitales|
Ley de Servicios Digitales</t>
        </is>
      </c>
      <c r="AC262" s="2" t="inlineStr">
        <is>
          <t>3|
3</t>
        </is>
      </c>
      <c r="AD262" s="2" t="inlineStr">
        <is>
          <t xml:space="preserve">|
</t>
        </is>
      </c>
      <c r="AE262" t="inlineStr">
        <is>
          <t>Norma prevista por la Comisión Europea para el período 2019-2024 con el fin de mejorar en la Unión las normas de responsabilidad
y seguridad para las plataformas, los servicios
y los productos digitales, así como de completar el
mercado único digital.</t>
        </is>
      </c>
      <c r="AF262" s="2" t="inlineStr">
        <is>
          <t>digiteenuste õigusakt|
määrus, mis käsitleb digiteenuste ühtset turgu</t>
        </is>
      </c>
      <c r="AG262" s="2" t="inlineStr">
        <is>
          <t>3|
3</t>
        </is>
      </c>
      <c r="AH262" s="2" t="inlineStr">
        <is>
          <t>proposed|
proposed</t>
        </is>
      </c>
      <c r="AI262" t="inlineStr">
        <is>
          <t>kavandatav õigusakt, millega ajakohastatakse digiplatvormide, -teenuste ja -toodete suhtes kohaldatavaid vastutust ja ohutust käsitlevaid ELi norme ning kujundatakse välja digitaalne ühtne turg</t>
        </is>
      </c>
      <c r="AJ262" s="2" t="inlineStr">
        <is>
          <t>digipalvelusäädös|
asetus digitaalisten palvelujen sisämarkkinoista</t>
        </is>
      </c>
      <c r="AK262" s="2" t="inlineStr">
        <is>
          <t>3|
3</t>
        </is>
      </c>
      <c r="AL262" s="2" t="inlineStr">
        <is>
          <t xml:space="preserve">|
</t>
        </is>
      </c>
      <c r="AM262" t="inlineStr">
        <is>
          <t/>
        </is>
      </c>
      <c r="AN262" s="2" t="inlineStr">
        <is>
          <t>règlement relatif à un marché intérieur des services numériques|
législation sur les services numériques</t>
        </is>
      </c>
      <c r="AO262" s="2" t="inlineStr">
        <is>
          <t>3|
3</t>
        </is>
      </c>
      <c r="AP262" s="2" t="inlineStr">
        <is>
          <t xml:space="preserve">|
</t>
        </is>
      </c>
      <c r="AQ262" t="inlineStr">
        <is>
          <t>législation prévue visant à renforcer les règles de l'UE en matière
de protection des consommateurs en ligne, accroître la responsabilité et la sécurité des
plateformes et favoriser l'innovation, la croissance et la compétitivité au sein du marché
unique</t>
        </is>
      </c>
      <c r="AR262" s="2" t="inlineStr">
        <is>
          <t>Rialachán maidir le Margadh Aonair le haghaidh Seirbhísí Digiteacha|
an Gníomh um Sheirbhísí Digiteacha|
an Rialachán maidir le Margadh Aonair do Sheirbhísí Digiteacha (an Ionstraim um Sheirbhísí Digiteacha)</t>
        </is>
      </c>
      <c r="AS262" s="2" t="inlineStr">
        <is>
          <t>3|
3|
3</t>
        </is>
      </c>
      <c r="AT262" s="2" t="inlineStr">
        <is>
          <t xml:space="preserve">|
preferred|
</t>
        </is>
      </c>
      <c r="AU262" t="inlineStr">
        <is>
          <t/>
        </is>
      </c>
      <c r="AV262" s="2" t="inlineStr">
        <is>
          <t>Akt o digitalnim uslugama|
Uredba o jedinstvenom tržištu digitalnih usluga</t>
        </is>
      </c>
      <c r="AW262" s="2" t="inlineStr">
        <is>
          <t>3|
3</t>
        </is>
      </c>
      <c r="AX262" s="2" t="inlineStr">
        <is>
          <t xml:space="preserve">|
</t>
        </is>
      </c>
      <c r="AY262" t="inlineStr">
        <is>
          <t/>
        </is>
      </c>
      <c r="AZ262" s="2" t="inlineStr">
        <is>
          <t>digitális szolgáltatásokról szóló jogszabály|
a digitális szolgáltatások egységes piacáról szóló rendelet</t>
        </is>
      </c>
      <c r="BA262" s="2" t="inlineStr">
        <is>
          <t>3|
3</t>
        </is>
      </c>
      <c r="BB262" s="2" t="inlineStr">
        <is>
          <t xml:space="preserve">|
</t>
        </is>
      </c>
      <c r="BC262" t="inlineStr">
        <is>
          <t>a digitális platformokra, szolgáltatásokra és termékekre vonatkozó felelősségi és biztonsági szabályok aktualizálására és a digitális tartalmak egységes piacának megvalósítására irányuló, tervezett jogszabály</t>
        </is>
      </c>
      <c r="BD262" s="2" t="inlineStr">
        <is>
          <t>normativa sui servizi digitali|
legge sui servizi digitali|
regolamento relativo a un mercato unico dei servizi digitali</t>
        </is>
      </c>
      <c r="BE262" s="2" t="inlineStr">
        <is>
          <t>3|
3|
3</t>
        </is>
      </c>
      <c r="BF262" s="2" t="inlineStr">
        <is>
          <t xml:space="preserve">|
|
</t>
        </is>
      </c>
      <c r="BG262" t="inlineStr">
        <is>
          <t>legge pianificata che mirerà a rafforzare le norme in materia di responsabilità e sicurezza per le piattaforme, i servizi e i prodotti digitali, completando il mercato unico digitale</t>
        </is>
      </c>
      <c r="BH262" s="2" t="inlineStr">
        <is>
          <t>SPA|
Skaitmeninių paslaugų aktas</t>
        </is>
      </c>
      <c r="BI262" s="2" t="inlineStr">
        <is>
          <t>3|
3</t>
        </is>
      </c>
      <c r="BJ262" s="2" t="inlineStr">
        <is>
          <t xml:space="preserve">|
</t>
        </is>
      </c>
      <c r="BK262" t="inlineStr">
        <is>
          <t>aktas, kuriuo atnaujinamos atsakomybės ir saugos taisyklės, susijusios su skaitmeninėmis platformomis, paslaugomis ir produktais, ir baigiama kurti bendroji skaitmeninė rinka</t>
        </is>
      </c>
      <c r="BL262" s="2" t="inlineStr">
        <is>
          <t>Regula par digitālo pakalpojumu vienoto tirgu|
Digitālo pakalpojumu akts</t>
        </is>
      </c>
      <c r="BM262" s="2" t="inlineStr">
        <is>
          <t>3|
3</t>
        </is>
      </c>
      <c r="BN262" s="2" t="inlineStr">
        <is>
          <t>|
preferred</t>
        </is>
      </c>
      <c r="BO262" t="inlineStr">
        <is>
          <t>plānots tiesību akts, ar kuru paredzēts atjaunināt noteikumus, kas attiecībā uz digitālajām platformām, pakalpojumiem un produktiem reglamentē atbildību un to drošumu, un ar kuru paredzēts pabeigt digitālo vienoto tirgu</t>
        </is>
      </c>
      <c r="BP262" s="2" t="inlineStr">
        <is>
          <t>Regolament dwar Suq Intern għas-Servizzi Diġitali|
Att dwar is-Servizzi Diġitali</t>
        </is>
      </c>
      <c r="BQ262" s="2" t="inlineStr">
        <is>
          <t>3|
3</t>
        </is>
      </c>
      <c r="BR262" s="2" t="inlineStr">
        <is>
          <t xml:space="preserve">|
</t>
        </is>
      </c>
      <c r="BS262" t="inlineStr">
        <is>
          <t>att leġiżlattiv ippjanat, li se jaġġorna r-regoli dwar ir-responsabilità u s-sigurtà tal-UE għall-pjattaformi, is-servizzi u l-prodotti diġitali, u li se jikkompleta s-Suq Uniku Diġitali</t>
        </is>
      </c>
      <c r="BT262" s="2" t="inlineStr">
        <is>
          <t>wet digitale diensten|
voorstel voor een verordening betreffende een eengemaakte markt voor digitale diensten|
wet inzake digitale diensten</t>
        </is>
      </c>
      <c r="BU262" s="2" t="inlineStr">
        <is>
          <t>3|
3|
3</t>
        </is>
      </c>
      <c r="BV262" s="2" t="inlineStr">
        <is>
          <t xml:space="preserve">|
|
</t>
        </is>
      </c>
      <c r="BW262" t="inlineStr">
        <is>
          <t>geplande wetgevingshandeling die als doel heeft de EU-regels inzake aansprakelijkheid en veiligheid van digitale platforms, diensten en producten te actualiseren en de digitale eengemaakte markt te voltooien</t>
        </is>
      </c>
      <c r="BX262" s="2" t="inlineStr">
        <is>
          <t>akt o usługach cyfrowych|
rozporządzenie w sprawie jednolitego rynku usług cyfrowych</t>
        </is>
      </c>
      <c r="BY262" s="2" t="inlineStr">
        <is>
          <t>3|
3</t>
        </is>
      </c>
      <c r="BZ262" s="2" t="inlineStr">
        <is>
          <t xml:space="preserve">|
</t>
        </is>
      </c>
      <c r="CA262" t="inlineStr">
        <is>
          <t>akt prawny, który aktualizuje przepisy UE dotyczące odpowiedzialności i bezpieczeństwa w odniesieniu do platform, usług i produktów cyfrowych i uzupełnia jednolity rynek cyfrowy</t>
        </is>
      </c>
      <c r="CB262" s="2" t="inlineStr">
        <is>
          <t>Regulamento relativo a um mercado único de serviços digitais|
RSD|
Regulamento Serviços Digitais</t>
        </is>
      </c>
      <c r="CC262" s="2" t="inlineStr">
        <is>
          <t>3|
3|
3</t>
        </is>
      </c>
      <c r="CD262" s="2" t="inlineStr">
        <is>
          <t xml:space="preserve">|
|
</t>
        </is>
      </c>
      <c r="CE262" t="inlineStr">
        <is>
          <t>Novo ato legislativo (ainda em fase de proposta) sobre os serviços digitais, que melhorará as normas em matéria de responsabilidade e de segurança das plataformas, dos serviços e dos produtos digitais.</t>
        </is>
      </c>
      <c r="CF262" s="2" t="inlineStr">
        <is>
          <t>act legislativ privind serviciile digitale|
regulament privind o piață unică pentru serviciile digitale</t>
        </is>
      </c>
      <c r="CG262" s="2" t="inlineStr">
        <is>
          <t>3|
3</t>
        </is>
      </c>
      <c r="CH262" s="2" t="inlineStr">
        <is>
          <t xml:space="preserve">|
</t>
        </is>
      </c>
      <c r="CI262" t="inlineStr">
        <is>
          <t/>
        </is>
      </c>
      <c r="CJ262" s="2" t="inlineStr">
        <is>
          <t>akt o digitálnych službách|
nariadenie o jednotnom trhu s digitálnymi službami</t>
        </is>
      </c>
      <c r="CK262" s="2" t="inlineStr">
        <is>
          <t>3|
3</t>
        </is>
      </c>
      <c r="CL262" s="2" t="inlineStr">
        <is>
          <t xml:space="preserve">|
</t>
        </is>
      </c>
      <c r="CM262" t="inlineStr">
        <is>
          <t/>
        </is>
      </c>
      <c r="CN262" s="2" t="inlineStr">
        <is>
          <t>akt o digitalnih storitvah|
uredba o enotnem trgu digitalnih storitev</t>
        </is>
      </c>
      <c r="CO262" s="2" t="inlineStr">
        <is>
          <t>3|
3</t>
        </is>
      </c>
      <c r="CP262" s="2" t="inlineStr">
        <is>
          <t xml:space="preserve">|
</t>
        </is>
      </c>
      <c r="CQ262" t="inlineStr">
        <is>
          <t/>
        </is>
      </c>
      <c r="CR262" s="2" t="inlineStr">
        <is>
          <t>rättsakt om digitala tjänster|
förordning om digitala tjänster</t>
        </is>
      </c>
      <c r="CS262" s="2" t="inlineStr">
        <is>
          <t>3|
2</t>
        </is>
      </c>
      <c r="CT262" s="2" t="inlineStr">
        <is>
          <t xml:space="preserve">|
</t>
        </is>
      </c>
      <c r="CU262" t="inlineStr">
        <is>
          <t/>
        </is>
      </c>
    </row>
    <row r="263">
      <c r="A263" s="1" t="str">
        <f>HYPERLINK("https://iate.europa.eu/entry/result/3589300/all", "3589300")</f>
        <v>3589300</v>
      </c>
      <c r="B263" t="inlineStr">
        <is>
          <t>BUSINESS AND COMPETITION;EDUCATION AND COMMUNICATIONS</t>
        </is>
      </c>
      <c r="C263" t="inlineStr">
        <is>
          <t>BUSINESS AND COMPETITION|business classification;EDUCATION AND COMMUNICATIONS|information technology and data processing</t>
        </is>
      </c>
      <c r="D263" s="2" t="inlineStr">
        <is>
          <t>високотехнологична стартираща компания|
дълбокотехнологично новосъздадено предприятие</t>
        </is>
      </c>
      <c r="E263" s="2" t="inlineStr">
        <is>
          <t>3|
3</t>
        </is>
      </c>
      <c r="F263" s="2" t="inlineStr">
        <is>
          <t xml:space="preserve">|
</t>
        </is>
      </c>
      <c r="G263" t="inlineStr">
        <is>
          <t/>
        </is>
      </c>
      <c r="H263" s="2" t="inlineStr">
        <is>
          <t>startup z oblasti deep tech</t>
        </is>
      </c>
      <c r="I263" s="2" t="inlineStr">
        <is>
          <t>2</t>
        </is>
      </c>
      <c r="J263" s="2" t="inlineStr">
        <is>
          <t/>
        </is>
      </c>
      <c r="K263" t="inlineStr">
        <is>
          <t>&lt;a href="https://iate.europa.eu/entry/result/900055/cs" target="_blank"&gt;startup &lt;/a&gt;založený na vědeckém objevu či inovativním inženýringu</t>
        </is>
      </c>
      <c r="L263" s="2" t="inlineStr">
        <is>
          <t>deep tech-startupvirksomhed|
deep tech-startup|
nyetableret deep tech-virksomhed</t>
        </is>
      </c>
      <c r="M263" s="2" t="inlineStr">
        <is>
          <t>3|
3|
3</t>
        </is>
      </c>
      <c r="N263" s="2" t="inlineStr">
        <is>
          <t xml:space="preserve">|
|
</t>
        </is>
      </c>
      <c r="O263" t="inlineStr">
        <is>
          <t/>
        </is>
      </c>
      <c r="P263" s="2" t="inlineStr">
        <is>
          <t>technologieintensives Startup</t>
        </is>
      </c>
      <c r="Q263" s="2" t="inlineStr">
        <is>
          <t>3</t>
        </is>
      </c>
      <c r="R263" s="2" t="inlineStr">
        <is>
          <t/>
        </is>
      </c>
      <c r="S263" t="inlineStr">
        <is>
          <t/>
        </is>
      </c>
      <c r="T263" s="2" t="inlineStr">
        <is>
          <t>νεοφυής επιχείρηση υπερπροηγμένης τεχνολογίας</t>
        </is>
      </c>
      <c r="U263" s="2" t="inlineStr">
        <is>
          <t>3</t>
        </is>
      </c>
      <c r="V263" s="2" t="inlineStr">
        <is>
          <t/>
        </is>
      </c>
      <c r="W263" t="inlineStr">
        <is>
          <t/>
        </is>
      </c>
      <c r="X263" s="2" t="inlineStr">
        <is>
          <t>deeptech startup|
deep-tech startup</t>
        </is>
      </c>
      <c r="Y263" s="2" t="inlineStr">
        <is>
          <t>1|
3</t>
        </is>
      </c>
      <c r="Z263" s="2" t="inlineStr">
        <is>
          <t xml:space="preserve">|
</t>
        </is>
      </c>
      <c r="AA263" t="inlineStr">
        <is>
          <t>newly established business founded on breakthrough science or engineering</t>
        </is>
      </c>
      <c r="AB263" s="2" t="inlineStr">
        <is>
          <t>empresa emergente de tecnología profunda</t>
        </is>
      </c>
      <c r="AC263" s="2" t="inlineStr">
        <is>
          <t>3</t>
        </is>
      </c>
      <c r="AD263" s="2" t="inlineStr">
        <is>
          <t/>
        </is>
      </c>
      <c r="AE263" t="inlineStr">
        <is>
          <t>Empresa emergente que está fundada sobre un descubrimiento científico o una genuina innovación tecnológica.</t>
        </is>
      </c>
      <c r="AF263" s="2" t="inlineStr">
        <is>
          <t>süvatehnoloogia idufirma</t>
        </is>
      </c>
      <c r="AG263" s="2" t="inlineStr">
        <is>
          <t>3</t>
        </is>
      </c>
      <c r="AH263" s="2" t="inlineStr">
        <is>
          <t/>
        </is>
      </c>
      <c r="AI263" t="inlineStr">
        <is>
          <t>teaduslike või insenertehniliste avastuste põhjal loodud alustav ettevõte</t>
        </is>
      </c>
      <c r="AJ263" s="2" t="inlineStr">
        <is>
          <t>syväteknologialähtöinen startup-yritys|
huipputeknologinen uusyritys|
syväteknologiaan keskittyvä startup-yritys</t>
        </is>
      </c>
      <c r="AK263" s="2" t="inlineStr">
        <is>
          <t>3|
3|
3</t>
        </is>
      </c>
      <c r="AL263" s="2" t="inlineStr">
        <is>
          <t xml:space="preserve">|
|
</t>
        </is>
      </c>
      <c r="AM263" t="inlineStr">
        <is>
          <t>tieteen tai tekniikan läpimurron ympärille ja ansiosta perustettu ja vasta vähän aikaa toiminut yritys</t>
        </is>
      </c>
      <c r="AN263" s="2" t="inlineStr">
        <is>
          <t>start-up à fort contenu technologique|
start-up deeptech|
start-up de la deeptech</t>
        </is>
      </c>
      <c r="AO263" s="2" t="inlineStr">
        <is>
          <t>3|
3|
3</t>
        </is>
      </c>
      <c r="AP263" s="2" t="inlineStr">
        <is>
          <t xml:space="preserve">|
|
</t>
        </is>
      </c>
      <c r="AQ263" t="inlineStr">
        <is>
          <t>start-up développant des produits ou services reposant sur des technologies ou une combinaison de technologies deeptech</t>
        </is>
      </c>
      <c r="AR263" s="2" t="inlineStr">
        <is>
          <t>gnólacht nuathionscanta domhainteicneolaíochta</t>
        </is>
      </c>
      <c r="AS263" s="2" t="inlineStr">
        <is>
          <t>3</t>
        </is>
      </c>
      <c r="AT263" s="2" t="inlineStr">
        <is>
          <t/>
        </is>
      </c>
      <c r="AU263" t="inlineStr">
        <is>
          <t/>
        </is>
      </c>
      <c r="AV263" s="2" t="inlineStr">
        <is>
          <t>novoosnovano poduzeće za komercijalizaciju tehnoloških i znanstvenih inovacija</t>
        </is>
      </c>
      <c r="AW263" s="2" t="inlineStr">
        <is>
          <t>2</t>
        </is>
      </c>
      <c r="AX263" s="2" t="inlineStr">
        <is>
          <t/>
        </is>
      </c>
      <c r="AY263" t="inlineStr">
        <is>
          <t/>
        </is>
      </c>
      <c r="AZ263" s="2" t="inlineStr">
        <is>
          <t>deep tech startup|
mélytechnológiás induló vállalkozás</t>
        </is>
      </c>
      <c r="BA263" s="2" t="inlineStr">
        <is>
          <t>2|
2</t>
        </is>
      </c>
      <c r="BB263" s="2" t="inlineStr">
        <is>
          <t>|
proposed</t>
        </is>
      </c>
      <c r="BC263" t="inlineStr">
        <is>
          <t>olyan &lt;a href="https://iate.europa.eu/entry/result/900055/hu" target="_blank"&gt;induló innovatív vállalkozás&lt;/a&gt;, amely intenzív 
kutatás-fejlesztési tevékenységet folytat azért, hogy érdemi válaszokat adhasson korunk 
legégetőbb társadalmi, ipari és környezeti kihívásaira</t>
        </is>
      </c>
      <c r="BD263" s="2" t="inlineStr">
        <is>
          <t>imprese start-up ad elevatissimo contenuto tecnologico</t>
        </is>
      </c>
      <c r="BE263" s="2" t="inlineStr">
        <is>
          <t>3</t>
        </is>
      </c>
      <c r="BF263" s="2" t="inlineStr">
        <is>
          <t/>
        </is>
      </c>
      <c r="BG263" t="inlineStr">
        <is>
          <t>imprese di nuova
costituzione fondate su conoscenze scientifiche o ingegneristiche particolarmente innovative</t>
        </is>
      </c>
      <c r="BH263" s="2" t="inlineStr">
        <is>
          <t>giliųjų technologijų startuolis</t>
        </is>
      </c>
      <c r="BI263" s="2" t="inlineStr">
        <is>
          <t>2</t>
        </is>
      </c>
      <c r="BJ263" s="2" t="inlineStr">
        <is>
          <t/>
        </is>
      </c>
      <c r="BK263" t="inlineStr">
        <is>
          <t>nauja įsteigta įmonė, kurios veikla grindžiama mokslo atradimais ar inžinerija</t>
        </is>
      </c>
      <c r="BL263" s="2" t="inlineStr">
        <is>
          <t>progresīvo tehnoloģiju jaunuzņēmumi</t>
        </is>
      </c>
      <c r="BM263" s="2" t="inlineStr">
        <is>
          <t>3</t>
        </is>
      </c>
      <c r="BN263" s="2" t="inlineStr">
        <is>
          <t/>
        </is>
      </c>
      <c r="BO263" t="inlineStr">
        <is>
          <t/>
        </is>
      </c>
      <c r="BP263" s="2" t="inlineStr">
        <is>
          <t>negozju ġdid tat-teknoloġija profonda</t>
        </is>
      </c>
      <c r="BQ263" s="2" t="inlineStr">
        <is>
          <t>3</t>
        </is>
      </c>
      <c r="BR263" s="2" t="inlineStr">
        <is>
          <t/>
        </is>
      </c>
      <c r="BS263" t="inlineStr">
        <is>
          <t>negozju stabbilit ġdid imwaqqaf fuq il-bażi ta' xjenza jew inġinerija rivoluzzjonarja</t>
        </is>
      </c>
      <c r="BT263" s="2" t="inlineStr">
        <is>
          <t>deeptech-start-up|
start-up die spitstechnologie ontwikkelt</t>
        </is>
      </c>
      <c r="BU263" s="2" t="inlineStr">
        <is>
          <t>3|
2</t>
        </is>
      </c>
      <c r="BV263" s="2" t="inlineStr">
        <is>
          <t xml:space="preserve">|
</t>
        </is>
      </c>
      <c r="BW263" t="inlineStr">
        <is>
          <t>nieuw
 opgerichte onderneming die baanbrekende wetenschap of techniek ontwikkelt en
 inzet</t>
        </is>
      </c>
      <c r="BX263" s="2" t="inlineStr">
        <is>
          <t>przedsiębiorstwo typu start-up w dziedzinie najbardziej zaawansowanych technologii</t>
        </is>
      </c>
      <c r="BY263" s="2" t="inlineStr">
        <is>
          <t>3</t>
        </is>
      </c>
      <c r="BZ263" s="2" t="inlineStr">
        <is>
          <t/>
        </is>
      </c>
      <c r="CA263" t="inlineStr">
        <is>
          <t>nowe przedsiębiorstwo wykorzystujące przełomowe odkrycie naukowe lub technologiczne</t>
        </is>
      </c>
      <c r="CB263" s="2" t="inlineStr">
        <is>
          <t>empresa emergente de tecnologia profunda</t>
        </is>
      </c>
      <c r="CC263" s="2" t="inlineStr">
        <is>
          <t>3</t>
        </is>
      </c>
      <c r="CD263" s="2" t="inlineStr">
        <is>
          <t/>
        </is>
      </c>
      <c r="CE263" t="inlineStr">
        <is>
          <t>Empresa emergente cujo negócio assenta em desenvolvimentos recentes de investigação científica ou em soluções tecnológicas de ponta.</t>
        </is>
      </c>
      <c r="CF263" s="2" t="inlineStr">
        <is>
          <t>start-up de tehnologie profundă</t>
        </is>
      </c>
      <c r="CG263" s="2" t="inlineStr">
        <is>
          <t>2</t>
        </is>
      </c>
      <c r="CH263" s="2" t="inlineStr">
        <is>
          <t/>
        </is>
      </c>
      <c r="CI263" t="inlineStr">
        <is>
          <t/>
        </is>
      </c>
      <c r="CJ263" s="2" t="inlineStr">
        <is>
          <t>špičkový technologický startup</t>
        </is>
      </c>
      <c r="CK263" s="2" t="inlineStr">
        <is>
          <t>2</t>
        </is>
      </c>
      <c r="CL263" s="2" t="inlineStr">
        <is>
          <t/>
        </is>
      </c>
      <c r="CM263" t="inlineStr">
        <is>
          <t>&lt;a href="https://iate.europa.eu/entry/result/900055/sk" target="_blank"&gt;startup&lt;/a&gt; založený na vedeckom objave napríklad v oblasti &lt;a href="https://iate.europa.eu/entry/result/117823/sk" target="_blank"&gt;robotiky&lt;/a&gt;, &lt;a href="https://iate.europa.eu/entry/result/3533417/sk" target="_blank"&gt;inteligentných miest&lt;/a&gt;, zdravotníckych technológií, &lt;a href="https://iate.europa.eu/entry/result/824386/sk" target="_blank"&gt;čistých technológií&lt;/a&gt;, &lt;a href="https://iate.europa.eu/entry/result/1875432/sk" target="_blank"&gt;kvantovej výpočtovej techniky&lt;/a&gt; atď.</t>
        </is>
      </c>
      <c r="CN263" s="2" t="inlineStr">
        <is>
          <t>inovacijsko intenzivno zagonsko podjetje</t>
        </is>
      </c>
      <c r="CO263" s="2" t="inlineStr">
        <is>
          <t>2</t>
        </is>
      </c>
      <c r="CP263" s="2" t="inlineStr">
        <is>
          <t/>
        </is>
      </c>
      <c r="CQ263" t="inlineStr">
        <is>
          <t/>
        </is>
      </c>
      <c r="CR263" s="2" t="inlineStr">
        <is>
          <t>djuptekniskt nystartat företag</t>
        </is>
      </c>
      <c r="CS263" s="2" t="inlineStr">
        <is>
          <t>3</t>
        </is>
      </c>
      <c r="CT263" s="2" t="inlineStr">
        <is>
          <t/>
        </is>
      </c>
      <c r="CU263" t="inlineStr">
        <is>
          <t/>
        </is>
      </c>
    </row>
    <row r="264">
      <c r="A264" s="1" t="str">
        <f>HYPERLINK("https://iate.europa.eu/entry/result/156877/all", "156877")</f>
        <v>156877</v>
      </c>
      <c r="B264" t="inlineStr">
        <is>
          <t>EDUCATION AND COMMUNICATIONS</t>
        </is>
      </c>
      <c r="C264" t="inlineStr">
        <is>
          <t>EDUCATION AND COMMUNICATIONS|communications|communications systems;EDUCATION AND COMMUNICATIONS|information technology and data processing</t>
        </is>
      </c>
      <c r="D264" s="2" t="inlineStr">
        <is>
          <t>онлайн платформа|
цифрова платформа</t>
        </is>
      </c>
      <c r="E264" s="2" t="inlineStr">
        <is>
          <t>3|
3</t>
        </is>
      </c>
      <c r="F264" s="2" t="inlineStr">
        <is>
          <t xml:space="preserve">|
</t>
        </is>
      </c>
      <c r="G264" t="inlineStr">
        <is>
          <t/>
        </is>
      </c>
      <c r="H264" s="2" t="inlineStr">
        <is>
          <t>online platforma|
digitální platforma</t>
        </is>
      </c>
      <c r="I264" s="2" t="inlineStr">
        <is>
          <t>3|
3</t>
        </is>
      </c>
      <c r="J264" s="2" t="inlineStr">
        <is>
          <t xml:space="preserve">|
</t>
        </is>
      </c>
      <c r="K264" t="inlineStr">
        <is>
          <t>softwarový nástroj působící na dvoustranných nebo vícestranných trzích s různým stupněm kontroly nad přímými interakcemi mezi skupinami uživatelů</t>
        </is>
      </c>
      <c r="L264" s="2" t="inlineStr">
        <is>
          <t>digital platform|
onlineplatform</t>
        </is>
      </c>
      <c r="M264" s="2" t="inlineStr">
        <is>
          <t>3|
3</t>
        </is>
      </c>
      <c r="N264" s="2" t="inlineStr">
        <is>
          <t xml:space="preserve">|
</t>
        </is>
      </c>
      <c r="O264" t="inlineStr">
        <is>
          <t>softwarebaserede faciliteter, der tilbyder to- eller flersidede markeder, hvor leverandører og brugere af indhold, varer og tjenesteydelser kan mødes</t>
        </is>
      </c>
      <c r="P264" s="2" t="inlineStr">
        <is>
          <t>Online-Plattform|
digitale Plattform</t>
        </is>
      </c>
      <c r="Q264" s="2" t="inlineStr">
        <is>
          <t>3|
3</t>
        </is>
      </c>
      <c r="R264" s="2" t="inlineStr">
        <is>
          <t xml:space="preserve">|
</t>
        </is>
      </c>
      <c r="S264" t="inlineStr">
        <is>
          <t>internetbasierte Dienste, die durch Aggregation, Selektion und Präsentation Aufmerksamkeit für Inhalte erzeugen, einschließlich Medienplattformen</t>
        </is>
      </c>
      <c r="T264" s="2" t="inlineStr">
        <is>
          <t>πλατφόρμα|
επιγραμμική πλατφόρμα|
ψηφιακή πλατφόρμα</t>
        </is>
      </c>
      <c r="U264" s="2" t="inlineStr">
        <is>
          <t>3|
3|
3</t>
        </is>
      </c>
      <c r="V264" s="2" t="inlineStr">
        <is>
          <t xml:space="preserve">|
|
</t>
        </is>
      </c>
      <c r="W264" t="inlineStr">
        <is>
          <t>κάθε λογισμικό, περιλαμβανομένου δικτυακού τόπου ή μέρους αυτού και κάθε εφαρμογή, περιλαμβανομένων των εφαρμογών για κινητό, που είναι προσβάσιμη από χρήστες και επιτρέπει σε Πωλητές να συνδέονται με άλλους χρήστες για τη διεξαγωγή σχετικής δραστηριότητας, άμεσα ή έμμεσα, στους εν λόγω χρήστες καθώς και κάθε σχήμα για την είσπραξη και πληρωμή αντιτίμου για τη σχετική δραστηριότητα</t>
        </is>
      </c>
      <c r="X264" s="2" t="inlineStr">
        <is>
          <t>digital platform|
online platform|
platform|
online platform intermediary|
online intermediary platform</t>
        </is>
      </c>
      <c r="Y264" s="2" t="inlineStr">
        <is>
          <t>3|
3|
1|
1|
3</t>
        </is>
      </c>
      <c r="Z264" s="2" t="inlineStr">
        <is>
          <t xml:space="preserve">|
|
|
|
</t>
        </is>
      </c>
      <c r="AA264" t="inlineStr">
        <is>
          <t>software-based facilities offering two-or even multi-sided markets where providers and users of content, goods and services can meet</t>
        </is>
      </c>
      <c r="AB264" s="2" t="inlineStr">
        <is>
          <t>plataforma en línea|
plataforma digital</t>
        </is>
      </c>
      <c r="AC264" s="2" t="inlineStr">
        <is>
          <t>3|
3</t>
        </is>
      </c>
      <c r="AD264" s="2" t="inlineStr">
        <is>
          <t xml:space="preserve">|
</t>
        </is>
      </c>
      <c r="AE264" t="inlineStr">
        <is>
          <t>Infraestructura digital que pone en contacto al productor o proveedor de un bien o servicio con los consumidores de dichos bienes o servicios.</t>
        </is>
      </c>
      <c r="AF264" s="2" t="inlineStr">
        <is>
          <t>internetipõhine vahendusplatvorm|
veebiplatvorm|
digiplatvorm|
internetiplatvorm|
digitaalne platvorm|
internetipõhine platvorm</t>
        </is>
      </c>
      <c r="AG264" s="2" t="inlineStr">
        <is>
          <t>3|
3|
3|
3|
3|
3</t>
        </is>
      </c>
      <c r="AH264" s="2" t="inlineStr">
        <is>
          <t xml:space="preserve">|
|
|
|
|
</t>
        </is>
      </c>
      <c r="AI264" t="inlineStr">
        <is>
          <t>tarkvaraplatvorm, mis pakub kahe- või mitmepoolseid turgusid, kus saavad kohtuda digitaalse sisu, kaupade ja teenuste pakkujad ja kasutajad</t>
        </is>
      </c>
      <c r="AJ264" s="2" t="inlineStr">
        <is>
          <t>digialusta|
digitaalinen alusta|
verkkoalusta</t>
        </is>
      </c>
      <c r="AK264" s="2" t="inlineStr">
        <is>
          <t>3|
3|
3</t>
        </is>
      </c>
      <c r="AL264" s="2" t="inlineStr">
        <is>
          <t xml:space="preserve">|
|
</t>
        </is>
      </c>
      <c r="AM264" t="inlineStr">
        <is>
          <t>tietotekninen järjestelmä, jolla eri toimijat – käyttäjät, tarjoajat ja muut sidosryhmät yli organisaatiorajojen – harjoittavat yhdessä lisäarvoa tuottavaa toimintaa yhteisten toimintaperiaatteiden mukaisesti</t>
        </is>
      </c>
      <c r="AN264" s="2" t="inlineStr">
        <is>
          <t>plateforme numérique|
plateforme en ligne</t>
        </is>
      </c>
      <c r="AO264" s="2" t="inlineStr">
        <is>
          <t>3|
3</t>
        </is>
      </c>
      <c r="AP264" s="2" t="inlineStr">
        <is>
          <t xml:space="preserve">|
</t>
        </is>
      </c>
      <c r="AQ264" t="inlineStr">
        <is>
          <t>service informatique occupant une fonction d'intermédiaire dans l'accès aux informations, contenus, services ou biens édités ou fournis par des tiers</t>
        </is>
      </c>
      <c r="AR264" s="2" t="inlineStr">
        <is>
          <t>ardán digiteach|
ardán ar líne</t>
        </is>
      </c>
      <c r="AS264" s="2" t="inlineStr">
        <is>
          <t>3|
3</t>
        </is>
      </c>
      <c r="AT264" s="2" t="inlineStr">
        <is>
          <t xml:space="preserve">|
</t>
        </is>
      </c>
      <c r="AU264" t="inlineStr">
        <is>
          <t/>
        </is>
      </c>
      <c r="AV264" s="2" t="inlineStr">
        <is>
          <t>internetska platforma|
digitalna platforma</t>
        </is>
      </c>
      <c r="AW264" s="2" t="inlineStr">
        <is>
          <t>3|
3</t>
        </is>
      </c>
      <c r="AX264" s="2" t="inlineStr">
        <is>
          <t xml:space="preserve">|
</t>
        </is>
      </c>
      <c r="AY264" t="inlineStr">
        <is>
          <t/>
        </is>
      </c>
      <c r="AZ264" s="2" t="inlineStr">
        <is>
          <t>online platform|
digitális platform|
online közvetítő platform</t>
        </is>
      </c>
      <c r="BA264" s="2" t="inlineStr">
        <is>
          <t>3|
3|
2</t>
        </is>
      </c>
      <c r="BB264" s="2" t="inlineStr">
        <is>
          <t xml:space="preserve">|
|
</t>
        </is>
      </c>
      <c r="BC264" t="inlineStr">
        <is>
          <t>a tartalom és a szolgáltatások egy technikai és kereskedelmi hozzáférési területre való összegyűjtéséért felelős közvetítő szolgáltatás</t>
        </is>
      </c>
      <c r="BD264" s="2" t="inlineStr">
        <is>
          <t>piattaforma|
piattaforma digitale</t>
        </is>
      </c>
      <c r="BE264" s="2" t="inlineStr">
        <is>
          <t>3|
3</t>
        </is>
      </c>
      <c r="BF264" s="2" t="inlineStr">
        <is>
          <t xml:space="preserve">|
</t>
        </is>
      </c>
      <c r="BG264" t="inlineStr">
        <is>
          <t>infrastruttura hardware o software che fornisce servizi e strumenti tecnologici, programmi e applicazioni, per la distribuzione, il management e la creazione di contenuti e servizi digitali gratuiti o a pagamento, anche attraverso l’integrazione di più media</t>
        </is>
      </c>
      <c r="BH264" s="2" t="inlineStr">
        <is>
          <t>skaitmeninė platforma|
interneto platforma</t>
        </is>
      </c>
      <c r="BI264" s="2" t="inlineStr">
        <is>
          <t>3|
3</t>
        </is>
      </c>
      <c r="BJ264" s="2" t="inlineStr">
        <is>
          <t xml:space="preserve">|
</t>
        </is>
      </c>
      <c r="BK264" t="inlineStr">
        <is>
          <t>tarpusavyje suderintų priemonių rinkinys darbui internete su saitynu, elektroniniu paštu, naujienų grupėmis, kitomis informacijos tvarkymo ir skleidimo priemonėmis</t>
        </is>
      </c>
      <c r="BL264" s="2" t="inlineStr">
        <is>
          <t>digitālā platforma|
tiešsaistes platforma</t>
        </is>
      </c>
      <c r="BM264" s="2" t="inlineStr">
        <is>
          <t>3|
3</t>
        </is>
      </c>
      <c r="BN264" s="2" t="inlineStr">
        <is>
          <t xml:space="preserve">|
</t>
        </is>
      </c>
      <c r="BO264" t="inlineStr">
        <is>
          <t>tiešsaistes tehnoloģija, kuras pamatā ir programmatūra, kas dod iespēju divpusējai vai daudzpusējai digitālā satura, preču un pakalpojumu piedāvātāju un lietotāju mijiedarbei</t>
        </is>
      </c>
      <c r="BP264" s="2" t="inlineStr">
        <is>
          <t>pjattaforma intermedjarja online|
pjattaforma diġitali|
pjattaforma online</t>
        </is>
      </c>
      <c r="BQ264" s="2" t="inlineStr">
        <is>
          <t>3|
3|
3</t>
        </is>
      </c>
      <c r="BR264" s="2" t="inlineStr">
        <is>
          <t xml:space="preserve">|
|
</t>
        </is>
      </c>
      <c r="BS264" t="inlineStr">
        <is>
          <t>faċilitajiet ibbażati fuq software li joffru pjattaforma għal komunikazzjoni bejn produtturi jew fornituri u l-konsumaturi jew l-utenti tal-kontenut, tal-oġġetti jew tas-servizzi kkonċernati</t>
        </is>
      </c>
      <c r="BT264" s="2" t="inlineStr">
        <is>
          <t>digitaal platform|
onlineplatform</t>
        </is>
      </c>
      <c r="BU264" s="2" t="inlineStr">
        <is>
          <t>3|
3</t>
        </is>
      </c>
      <c r="BV264" s="2" t="inlineStr">
        <is>
          <t xml:space="preserve">|
</t>
        </is>
      </c>
      <c r="BW264" t="inlineStr">
        <is>
          <t>elke software, met inbegrip van een website of onderdeel daarvan en toepassingen waaronder mobiele toepassingen, die toegankelijk is voor gebruikers en waardoor verkopers in staat worden gesteld verbonden te zijn met andere gebruikers voor het verrichten van een relevante activiteit, direct of indirect, ten behoeve van dergelijke gebruikers, met daaronder begrepen ook alle regelingen voor de inning en betaling van een tegenprestatie met betrekking tot de relevante activiteit</t>
        </is>
      </c>
      <c r="BX264" s="2" t="inlineStr">
        <is>
          <t>platforma cyfrowa|
platforma internetowa</t>
        </is>
      </c>
      <c r="BY264" s="2" t="inlineStr">
        <is>
          <t>3|
3</t>
        </is>
      </c>
      <c r="BZ264" s="2" t="inlineStr">
        <is>
          <t xml:space="preserve">|
</t>
        </is>
      </c>
      <c r="CA264" t="inlineStr">
        <is>
          <t>platforma handlowa dostępna w internecie służąca głównie małym i średnim przedsiębiorcom do sprzedaży swoich produktów i usług</t>
        </is>
      </c>
      <c r="CB264" s="2" t="inlineStr">
        <is>
          <t>plataforma digital|
plataforma em linha</t>
        </is>
      </c>
      <c r="CC264" s="2" t="inlineStr">
        <is>
          <t>3|
3</t>
        </is>
      </c>
      <c r="CD264" s="2" t="inlineStr">
        <is>
          <t xml:space="preserve">|
</t>
        </is>
      </c>
      <c r="CE264" t="inlineStr">
        <is>
          <t>Aplicação baseada na Internet que fornece informações e ferramentas aos utilizadores finais e lhes permite efetuar operações específicas por via eletrónica.</t>
        </is>
      </c>
      <c r="CF264" s="2" t="inlineStr">
        <is>
          <t>platformă digitală|
platformă online</t>
        </is>
      </c>
      <c r="CG264" s="2" t="inlineStr">
        <is>
          <t>3|
3</t>
        </is>
      </c>
      <c r="CH264" s="2" t="inlineStr">
        <is>
          <t xml:space="preserve">|
</t>
        </is>
      </c>
      <c r="CI264" t="inlineStr">
        <is>
          <t>model de afaceri caracteristic economiei digitale, care oferă infrastructură digitală pentru interacțiuni între furnizori și utilizatori în vederea furnizării online de bunuri, servicii, conținut digital și informații</t>
        </is>
      </c>
      <c r="CJ264" s="2" t="inlineStr">
        <is>
          <t>elektronická platforma|
digitálna platforma|
platforma|
online platforma</t>
        </is>
      </c>
      <c r="CK264" s="2" t="inlineStr">
        <is>
          <t>4|
3|
3|
3</t>
        </is>
      </c>
      <c r="CL264" s="2" t="inlineStr">
        <is>
          <t xml:space="preserve">|
|
|
</t>
        </is>
      </c>
      <c r="CM264" t="inlineStr">
        <is>
          <t>softvérová facilita ponúkajúca trh pre dve alebo viac strán, na ktorej sa stretávajú poskytovatelia aj používatelia obsahu, tovaru a služieb</t>
        </is>
      </c>
      <c r="CN264" s="2" t="inlineStr">
        <is>
          <t>spletna platforma|
digitalna platforma</t>
        </is>
      </c>
      <c r="CO264" s="2" t="inlineStr">
        <is>
          <t>3|
3</t>
        </is>
      </c>
      <c r="CP264" s="2" t="inlineStr">
        <is>
          <t xml:space="preserve">|
</t>
        </is>
      </c>
      <c r="CQ264" t="inlineStr">
        <is>
          <t/>
        </is>
      </c>
      <c r="CR264" s="2" t="inlineStr">
        <is>
          <t>digital plattform|
onlineplattform</t>
        </is>
      </c>
      <c r="CS264" s="2" t="inlineStr">
        <is>
          <t>3|
3</t>
        </is>
      </c>
      <c r="CT264" s="2" t="inlineStr">
        <is>
          <t xml:space="preserve">|
</t>
        </is>
      </c>
      <c r="CU264" t="inlineStr">
        <is>
          <t/>
        </is>
      </c>
    </row>
    <row r="265">
      <c r="A265" s="1" t="str">
        <f>HYPERLINK("https://iate.europa.eu/entry/result/3592698/all", "3592698")</f>
        <v>3592698</v>
      </c>
      <c r="B265" t="inlineStr">
        <is>
          <t>EDUCATION AND COMMUNICATIONS</t>
        </is>
      </c>
      <c r="C265" t="inlineStr">
        <is>
          <t>EDUCATION AND COMMUNICATIONS|information technology and data processing|computer system|information security</t>
        </is>
      </c>
      <c r="D265" s="2" t="inlineStr">
        <is>
          <t>безопасност при възникване на грешки</t>
        </is>
      </c>
      <c r="E265" s="2" t="inlineStr">
        <is>
          <t>3</t>
        </is>
      </c>
      <c r="F265" s="2" t="inlineStr">
        <is>
          <t/>
        </is>
      </c>
      <c r="G265" t="inlineStr">
        <is>
          <t/>
        </is>
      </c>
      <c r="H265" s="2" t="inlineStr">
        <is>
          <t>bezpečné selhání</t>
        </is>
      </c>
      <c r="I265" s="2" t="inlineStr">
        <is>
          <t>3</t>
        </is>
      </c>
      <c r="J265" s="2" t="inlineStr">
        <is>
          <t/>
        </is>
      </c>
      <c r="K265" t="inlineStr">
        <is>
          <t>bezpečnostní princip vývoje aplikací, který zajišťuje, že při selhání bezpečnostních mechanizmů aplikace všechny další požadavky zamítne</t>
        </is>
      </c>
      <c r="L265" s="2" t="inlineStr">
        <is>
          <t>fejle sikkert</t>
        </is>
      </c>
      <c r="M265" s="2" t="inlineStr">
        <is>
          <t>3</t>
        </is>
      </c>
      <c r="N265" s="2" t="inlineStr">
        <is>
          <t/>
        </is>
      </c>
      <c r="O265" t="inlineStr">
        <is>
          <t>princip for applikationssikkerhed, der i tilfælde af fejl sikrer, at alle efterfølgende
sikkerhedsanmodninger afvises</t>
        </is>
      </c>
      <c r="P265" s="2" t="inlineStr">
        <is>
          <t>gesicherter Ausfall</t>
        </is>
      </c>
      <c r="Q265" s="2" t="inlineStr">
        <is>
          <t>3</t>
        </is>
      </c>
      <c r="R265" s="2" t="inlineStr">
        <is>
          <t/>
        </is>
      </c>
      <c r="S265" t="inlineStr">
        <is>
          <t/>
        </is>
      </c>
      <c r="T265" s="2" t="inlineStr">
        <is>
          <t>αποτυχία με ασφάλεια</t>
        </is>
      </c>
      <c r="U265" s="2" t="inlineStr">
        <is>
          <t>3</t>
        </is>
      </c>
      <c r="V265" s="2" t="inlineStr">
        <is>
          <t/>
        </is>
      </c>
      <c r="W265" t="inlineStr">
        <is>
          <t/>
        </is>
      </c>
      <c r="X265" s="2" t="inlineStr">
        <is>
          <t>fail closed|
fails securely|
fail securely</t>
        </is>
      </c>
      <c r="Y265" s="2" t="inlineStr">
        <is>
          <t>3|
1|
3</t>
        </is>
      </c>
      <c r="Z265" s="2" t="inlineStr">
        <is>
          <t>|
|
preferred</t>
        </is>
      </c>
      <c r="AA265" t="inlineStr">
        <is>
          <t>information security principle which ensures that if a process (e.g. user authentication) fails, subsequent security
requests are rejected</t>
        </is>
      </c>
      <c r="AB265" s="2" t="inlineStr">
        <is>
          <t>fallar de manera segura</t>
        </is>
      </c>
      <c r="AC265" s="2" t="inlineStr">
        <is>
          <t>3</t>
        </is>
      </c>
      <c r="AD265" s="2" t="inlineStr">
        <is>
          <t/>
        </is>
      </c>
      <c r="AE265" t="inlineStr">
        <is>
          <t>Uno de los principios de seguridad aplicables al desarrollo de aplicaciones informáticas.</t>
        </is>
      </c>
      <c r="AF265" s="2" t="inlineStr">
        <is>
          <t>tõrgete turvalisus</t>
        </is>
      </c>
      <c r="AG265" s="2" t="inlineStr">
        <is>
          <t>3</t>
        </is>
      </c>
      <c r="AH265" s="2" t="inlineStr">
        <is>
          <t/>
        </is>
      </c>
      <c r="AI265" t="inlineStr">
        <is>
          <t>infoturbe põhimõte, mis võimaldab peale ebaõnnestunud päringu sooritamist keelata ligipääs rakendusele</t>
        </is>
      </c>
      <c r="AJ265" s="2" t="inlineStr">
        <is>
          <t>virheiden turvallinen käsittely|
turvallisuus vikatilanteissa</t>
        </is>
      </c>
      <c r="AK265" s="2" t="inlineStr">
        <is>
          <t>3|
3</t>
        </is>
      </c>
      <c r="AL265" s="2" t="inlineStr">
        <is>
          <t xml:space="preserve">|
</t>
        </is>
      </c>
      <c r="AM265" t="inlineStr">
        <is>
          <t>varmistetaan, että virheet käsitellään
turvallisesti</t>
        </is>
      </c>
      <c r="AN265" s="2" t="inlineStr">
        <is>
          <t>échouer en toute sécurité</t>
        </is>
      </c>
      <c r="AO265" s="2" t="inlineStr">
        <is>
          <t>3</t>
        </is>
      </c>
      <c r="AP265" s="2" t="inlineStr">
        <is>
          <t/>
        </is>
      </c>
      <c r="AQ265" t="inlineStr">
        <is>
          <t>principe de sécurité informatique selon lequel les
codes d’erreurs, lorsqu’ils s’affichent, ne doivent pas fournir d’informations
à une personne malveillante sur la logique du système informatique ou sur la
sécurité mise en place</t>
        </is>
      </c>
      <c r="AR265" s="2" t="inlineStr">
        <is>
          <t>teip go sábháilte|
teip shábháilte</t>
        </is>
      </c>
      <c r="AS265" s="2" t="inlineStr">
        <is>
          <t>3|
3</t>
        </is>
      </c>
      <c r="AT265" s="2" t="inlineStr">
        <is>
          <t xml:space="preserve">|
</t>
        </is>
      </c>
      <c r="AU265" t="inlineStr">
        <is>
          <t/>
        </is>
      </c>
      <c r="AV265" s="2" t="inlineStr">
        <is>
          <t>pogreške i sigurnost|
sigurno ispadanje</t>
        </is>
      </c>
      <c r="AW265" s="2" t="inlineStr">
        <is>
          <t>2|
3</t>
        </is>
      </c>
      <c r="AX265" s="2" t="inlineStr">
        <is>
          <t xml:space="preserve">|
</t>
        </is>
      </c>
      <c r="AY265" t="inlineStr">
        <is>
          <t/>
        </is>
      </c>
      <c r="AZ265" s="2" t="inlineStr">
        <is>
          <t>biztonságos hibázás</t>
        </is>
      </c>
      <c r="BA265" s="2" t="inlineStr">
        <is>
          <t>3</t>
        </is>
      </c>
      <c r="BB265" s="2" t="inlineStr">
        <is>
          <t/>
        </is>
      </c>
      <c r="BC265" t="inlineStr">
        <is>
          <t>információbiztonsági alapelv, amely azt biztosítja, hogy valamely biztonsági eljárás hiba esetén nem enged további hozzáférést a rendszerhez</t>
        </is>
      </c>
      <c r="BD265" s="2" t="inlineStr">
        <is>
          <t>fallimento in sicurezza</t>
        </is>
      </c>
      <c r="BE265" s="2" t="inlineStr">
        <is>
          <t>3</t>
        </is>
      </c>
      <c r="BF265" s="2" t="inlineStr">
        <is>
          <t/>
        </is>
      </c>
      <c r="BG265" t="inlineStr">
        <is>
          <t>principio di sicurezza che, applicato a un sistema informatico, gestisce gli errori in modo sicuro lasciando comunque inaccessibili i dati sensibili</t>
        </is>
      </c>
      <c r="BH265" s="2" t="inlineStr">
        <is>
          <t>saugi triktis</t>
        </is>
      </c>
      <c r="BI265" s="2" t="inlineStr">
        <is>
          <t>2</t>
        </is>
      </c>
      <c r="BJ265" s="2" t="inlineStr">
        <is>
          <t/>
        </is>
      </c>
      <c r="BK265" t="inlineStr">
        <is>
          <t/>
        </is>
      </c>
      <c r="BL265" s="2" t="inlineStr">
        <is>
          <t>droša atteice</t>
        </is>
      </c>
      <c r="BM265" s="2" t="inlineStr">
        <is>
          <t>2</t>
        </is>
      </c>
      <c r="BN265" s="2" t="inlineStr">
        <is>
          <t/>
        </is>
      </c>
      <c r="BO265" t="inlineStr">
        <is>
          <t/>
        </is>
      </c>
      <c r="BP265" s="2" t="inlineStr">
        <is>
          <t>falli b’mod sigur</t>
        </is>
      </c>
      <c r="BQ265" s="2" t="inlineStr">
        <is>
          <t>3</t>
        </is>
      </c>
      <c r="BR265" s="2" t="inlineStr">
        <is>
          <t/>
        </is>
      </c>
      <c r="BS265" t="inlineStr">
        <is>
          <t>prinċipju tas-sigurtà tal-informazzjoni li jiżgura li jekk proċess (pereż. l-awtentikazzjoni tal-utent) ma jirnexxix, ir-rikjesti ta' sigurtà sussegwenti jiġu rrifjutati</t>
        </is>
      </c>
      <c r="BT265" s="2" t="inlineStr">
        <is>
          <t>fail securely|
veilige foutafhandeling</t>
        </is>
      </c>
      <c r="BU265" s="2" t="inlineStr">
        <is>
          <t>3|
3</t>
        </is>
      </c>
      <c r="BV265" s="2" t="inlineStr">
        <is>
          <t xml:space="preserve">|
</t>
        </is>
      </c>
      <c r="BW265" t="inlineStr">
        <is>
          <t>beginsel in de ICT-beveiliging waarbij wanneer een fout optreedt in een beveiligingsmechanisme, alle daarop volgende verzoeken tot toegang worden geweigerd en bij de afhandeling van de fout geen onveilige situatie kan ontstaan</t>
        </is>
      </c>
      <c r="BX265" s="2" t="inlineStr">
        <is>
          <t>zasada „bezpiecznej obsługi błędów"</t>
        </is>
      </c>
      <c r="BY265" s="2" t="inlineStr">
        <is>
          <t>3</t>
        </is>
      </c>
      <c r="BZ265" s="2" t="inlineStr">
        <is>
          <t/>
        </is>
      </c>
      <c r="CA265" t="inlineStr">
        <is>
          <t>zasada bezpieczeństwa zapewniająca bezpieczne postępowanie w przypadku błędów</t>
        </is>
      </c>
      <c r="CB265" s="2" t="inlineStr">
        <is>
          <t>falhar em segurança</t>
        </is>
      </c>
      <c r="CC265" s="2" t="inlineStr">
        <is>
          <t>3</t>
        </is>
      </c>
      <c r="CD265" s="2" t="inlineStr">
        <is>
          <t/>
        </is>
      </c>
      <c r="CE265" t="inlineStr">
        <is>
          <t>Princípio de segurança da informação que garante que, em caso de falha de um processo (por exemplo, autenticação do utilizador), não serão permitidos pedidos de segurança subsequentes.</t>
        </is>
      </c>
      <c r="CF265" s="2" t="inlineStr">
        <is>
          <t>defecțiune a sistemului informatic fără pierderea stării de securitate</t>
        </is>
      </c>
      <c r="CG265" s="2" t="inlineStr">
        <is>
          <t>3</t>
        </is>
      </c>
      <c r="CH265" s="2" t="inlineStr">
        <is>
          <t/>
        </is>
      </c>
      <c r="CI265" t="inlineStr">
        <is>
          <t/>
        </is>
      </c>
      <c r="CJ265" s="2" t="inlineStr">
        <is>
          <t>bezpečné zlyhanie</t>
        </is>
      </c>
      <c r="CK265" s="2" t="inlineStr">
        <is>
          <t>3</t>
        </is>
      </c>
      <c r="CL265" s="2" t="inlineStr">
        <is>
          <t/>
        </is>
      </c>
      <c r="CM265" t="inlineStr">
        <is>
          <t>zaistenie bezpečného riešenia chýb</t>
        </is>
      </c>
      <c r="CN265" s="2" t="inlineStr">
        <is>
          <t>varna odpoved</t>
        </is>
      </c>
      <c r="CO265" s="2" t="inlineStr">
        <is>
          <t>3</t>
        </is>
      </c>
      <c r="CP265" s="2" t="inlineStr">
        <is>
          <t/>
        </is>
      </c>
      <c r="CQ265" t="inlineStr">
        <is>
          <t/>
        </is>
      </c>
      <c r="CR265" s="2" t="inlineStr">
        <is>
          <t>säkerhet vid fel</t>
        </is>
      </c>
      <c r="CS265" s="2" t="inlineStr">
        <is>
          <t>3</t>
        </is>
      </c>
      <c r="CT265" s="2" t="inlineStr">
        <is>
          <t/>
        </is>
      </c>
      <c r="CU265" t="inlineStr">
        <is>
          <t/>
        </is>
      </c>
    </row>
    <row r="266">
      <c r="A266" s="1" t="str">
        <f>HYPERLINK("https://iate.europa.eu/entry/result/3592690/all", "3592690")</f>
        <v>3592690</v>
      </c>
      <c r="B266" t="inlineStr">
        <is>
          <t>EDUCATION AND COMMUNICATIONS</t>
        </is>
      </c>
      <c r="C266" t="inlineStr">
        <is>
          <t>EDUCATION AND COMMUNICATIONS|information technology and data processing|computer system|information security</t>
        </is>
      </c>
      <c r="D266" s="2" t="inlineStr">
        <is>
          <t>положителен модел за сигурност</t>
        </is>
      </c>
      <c r="E266" s="2" t="inlineStr">
        <is>
          <t>3</t>
        </is>
      </c>
      <c r="F266" s="2" t="inlineStr">
        <is>
          <t/>
        </is>
      </c>
      <c r="G266" t="inlineStr">
        <is>
          <t/>
        </is>
      </c>
      <c r="H266" s="2" t="inlineStr">
        <is>
          <t>pozitivní bezpečnostní model</t>
        </is>
      </c>
      <c r="I266" s="2" t="inlineStr">
        <is>
          <t>3</t>
        </is>
      </c>
      <c r="J266" s="2" t="inlineStr">
        <is>
          <t/>
        </is>
      </c>
      <c r="K266" t="inlineStr">
        <is>
          <t/>
        </is>
      </c>
      <c r="L266" s="2" t="inlineStr">
        <is>
          <t>sikkerhedsmodel baseret på positivlister</t>
        </is>
      </c>
      <c r="M266" s="2" t="inlineStr">
        <is>
          <t>3</t>
        </is>
      </c>
      <c r="N266" s="2" t="inlineStr">
        <is>
          <t/>
        </is>
      </c>
      <c r="O266" t="inlineStr">
        <is>
          <t>princip for applikationssikkerhed, der fastsætter, hvad der er tilladt, og afviser alt andet</t>
        </is>
      </c>
      <c r="P266" s="2" t="inlineStr">
        <is>
          <t>positives Sicherheitsmodell</t>
        </is>
      </c>
      <c r="Q266" s="2" t="inlineStr">
        <is>
          <t>3</t>
        </is>
      </c>
      <c r="R266" s="2" t="inlineStr">
        <is>
          <t/>
        </is>
      </c>
      <c r="S266" t="inlineStr">
        <is>
          <t/>
        </is>
      </c>
      <c r="T266" s="2" t="inlineStr">
        <is>
          <t>θετικό μοντέλο ασφάλειας</t>
        </is>
      </c>
      <c r="U266" s="2" t="inlineStr">
        <is>
          <t>3</t>
        </is>
      </c>
      <c r="V266" s="2" t="inlineStr">
        <is>
          <t/>
        </is>
      </c>
      <c r="W266" t="inlineStr">
        <is>
          <t>προσέγγιση που χρησιμοποιείται από τα λειτουργικά συστήματα και τους τοίχους προστασίας και βασίζεται στην αρχή ότι το σύνολο της κυκλοφορίας είναι, εξ ορισμού, αποκλεισμένο, εκτός εάν έχει λάβει θετικό χαρακτηρισμό, δηλαδή περιλαμβάνεται σε κατάλογο της κυκλοφορίας που είναι εγκεκριμένη</t>
        </is>
      </c>
      <c r="X266" s="2" t="inlineStr">
        <is>
          <t>whitelist model|
white list model|
positive security model</t>
        </is>
      </c>
      <c r="Y266" s="2" t="inlineStr">
        <is>
          <t>3|
1|
3</t>
        </is>
      </c>
      <c r="Z266" s="2" t="inlineStr">
        <is>
          <t xml:space="preserve">|
|
</t>
        </is>
      </c>
      <c r="AA266" t="inlineStr">
        <is>
          <t>approach used by operating systems and firewalls based on the principle that all traffic is blocked by default, unless it is identified as positive, i.e. on a list of approved traffic</t>
        </is>
      </c>
      <c r="AB266" s="2" t="inlineStr">
        <is>
          <t>modelo de seguridad positiva</t>
        </is>
      </c>
      <c r="AC266" s="2" t="inlineStr">
        <is>
          <t>3</t>
        </is>
      </c>
      <c r="AD266" s="2" t="inlineStr">
        <is>
          <t/>
        </is>
      </c>
      <c r="AE266" t="inlineStr">
        <is>
          <t>&lt;div&gt;Modelo de seguridad basado en la denegación por defecto de todas las transacciones y la aceptación únicamernte de las consideradas válidas según determinadas reglas.&lt;br&gt;&lt;/div&gt;</t>
        </is>
      </c>
      <c r="AF266" s="2" t="inlineStr">
        <is>
          <t>positiivne turvamudel</t>
        </is>
      </c>
      <c r="AG266" s="2" t="inlineStr">
        <is>
          <t>3</t>
        </is>
      </c>
      <c r="AH266" s="2" t="inlineStr">
        <is>
          <t/>
        </is>
      </c>
      <c r="AI266" t="inlineStr">
        <is>
          <t>filtreerimise või pääsu reguleerimise põhimõte, millega määratakse kindlaks ainult lubatud toimingud ja lükatakse tagasi need, mis ei ole lubatud</t>
        </is>
      </c>
      <c r="AJ266" s="2" t="inlineStr">
        <is>
          <t>valkoinen lista|
positiivinen tietoturvamalli</t>
        </is>
      </c>
      <c r="AK266" s="2" t="inlineStr">
        <is>
          <t>3|
3</t>
        </is>
      </c>
      <c r="AL266" s="2" t="inlineStr">
        <is>
          <t xml:space="preserve">|
</t>
        </is>
      </c>
      <c r="AM266" t="inlineStr">
        <is>
          <t>&lt;div&gt;tietoturvan toteuttamistapa, joka perustuu ennalta määritellyn, hyväksi havaitun liikenteen sallimiseen&lt;/div&gt;</t>
        </is>
      </c>
      <c r="AN266" s="2" t="inlineStr">
        <is>
          <t>modèle de sécurité positive</t>
        </is>
      </c>
      <c r="AO266" s="2" t="inlineStr">
        <is>
          <t>3</t>
        </is>
      </c>
      <c r="AP266" s="2" t="inlineStr">
        <is>
          <t/>
        </is>
      </c>
      <c r="AQ266" t="inlineStr">
        <is>
          <t>modèle de
sécurité informatique dans lequel les données de l’utilisateur d’un site web ou
d’une application sont acceptées uniquement si elles sont spécifiquement
autorisées par le système</t>
        </is>
      </c>
      <c r="AR266" s="2" t="inlineStr">
        <is>
          <t>samhail slándála dearfaí</t>
        </is>
      </c>
      <c r="AS266" s="2" t="inlineStr">
        <is>
          <t>3</t>
        </is>
      </c>
      <c r="AT266" s="2" t="inlineStr">
        <is>
          <t/>
        </is>
      </c>
      <c r="AU266" t="inlineStr">
        <is>
          <t/>
        </is>
      </c>
      <c r="AV266" s="2" t="inlineStr">
        <is>
          <t>pozitivan sigurnosni model</t>
        </is>
      </c>
      <c r="AW266" s="2" t="inlineStr">
        <is>
          <t>2</t>
        </is>
      </c>
      <c r="AX266" s="2" t="inlineStr">
        <is>
          <t/>
        </is>
      </c>
      <c r="AY266" t="inlineStr">
        <is>
          <t/>
        </is>
      </c>
      <c r="AZ266" s="2" t="inlineStr">
        <is>
          <t>fehérlistás modell|
pozitív biztonsági modell</t>
        </is>
      </c>
      <c r="BA266" s="2" t="inlineStr">
        <is>
          <t>2|
3</t>
        </is>
      </c>
      <c r="BB266" s="2" t="inlineStr">
        <is>
          <t xml:space="preserve">|
</t>
        </is>
      </c>
      <c r="BC266" t="inlineStr">
        <is>
          <t>operációs rendszerek és tűzfalak által használt modell, amely azon az elven alapszik, hogy alapból minden forgalmat blokkol, kivéve ha az a megengedett oldalak és funkciók listájáról érkezik</t>
        </is>
      </c>
      <c r="BD266" s="2" t="inlineStr">
        <is>
          <t>modello di sicurezza positiva</t>
        </is>
      </c>
      <c r="BE266" s="2" t="inlineStr">
        <is>
          <t>3</t>
        </is>
      </c>
      <c r="BF266" s="2" t="inlineStr">
        <is>
          <t/>
        </is>
      </c>
      <c r="BG266" t="inlineStr">
        <is>
          <t>principio di sicurezza che, applicato a un sistema informatico, definisce e consente solo le operazioni autorizzate e rifiuta quelle non autorizzate</t>
        </is>
      </c>
      <c r="BH266" s="2" t="inlineStr">
        <is>
          <t>aiškus saugumo modelis|
baltojo sąrašo modelis</t>
        </is>
      </c>
      <c r="BI266" s="2" t="inlineStr">
        <is>
          <t>2|
3</t>
        </is>
      </c>
      <c r="BJ266" s="2" t="inlineStr">
        <is>
          <t xml:space="preserve">|
</t>
        </is>
      </c>
      <c r="BK266" t="inlineStr">
        <is>
          <t/>
        </is>
      </c>
      <c r="BL266" s="2" t="inlineStr">
        <is>
          <t>pozitīvs drošības modelis|
"baltā saraksta" modelis</t>
        </is>
      </c>
      <c r="BM266" s="2" t="inlineStr">
        <is>
          <t>2|
2</t>
        </is>
      </c>
      <c r="BN266" s="2" t="inlineStr">
        <is>
          <t xml:space="preserve">|
</t>
        </is>
      </c>
      <c r="BO266" t="inlineStr">
        <is>
          <t>operētājsistēmās un ugunsmūros izmantota pieeja, kas balstīta uz principu, ka pēc noklusējuma tiek bloķēta visa datplūsma, ja vien tā netiek identificēta kā pozitīva, t.i., tāda, kas ir atļautās datplūsmas sarakstā</t>
        </is>
      </c>
      <c r="BP266" s="2" t="inlineStr">
        <is>
          <t>mudell ta' sigurtà pożittiv</t>
        </is>
      </c>
      <c r="BQ266" s="2" t="inlineStr">
        <is>
          <t>3</t>
        </is>
      </c>
      <c r="BR266" s="2" t="inlineStr">
        <is>
          <t/>
        </is>
      </c>
      <c r="BS266" t="inlineStr">
        <is>
          <t>approċċ li jintuża minn sistemi operattivi u firewalls ibbażat fuq il-prinċipju li t-traffiku kollu jiġi bblokkat awtomatikament, sakemm ma jiġix identifikat bħala pożittiv, i.e. fuq lista ta' traffiku approvat</t>
        </is>
      </c>
      <c r="BT266" s="2" t="inlineStr">
        <is>
          <t>positief beveiligingsmodel|
whitelist-model</t>
        </is>
      </c>
      <c r="BU266" s="2" t="inlineStr">
        <is>
          <t>3|
3</t>
        </is>
      </c>
      <c r="BV266" s="2" t="inlineStr">
        <is>
          <t xml:space="preserve">|
</t>
        </is>
      </c>
      <c r="BW266" t="inlineStr">
        <is>
          <t>beginsel in de ICT-beveiliging waarbij alle verkeer automatisch wordt geblokkeerd tenzij het als positief wordt geïdentificeerd, d.w.z. is opgenomen in een lijst van toegestaan verkeer</t>
        </is>
      </c>
      <c r="BX266" s="2" t="inlineStr">
        <is>
          <t>pozytywny model bezpieczeństwa</t>
        </is>
      </c>
      <c r="BY266" s="2" t="inlineStr">
        <is>
          <t>3</t>
        </is>
      </c>
      <c r="BZ266" s="2" t="inlineStr">
        <is>
          <t/>
        </is>
      </c>
      <c r="CA266" t="inlineStr">
        <is>
          <t>zasada bezpieczeństwa określająca transakcje dozwolone i odrzucająca transakcje niedozwolone</t>
        </is>
      </c>
      <c r="CB266" s="2" t="inlineStr">
        <is>
          <t>modelo de lista de permissões|
modelo de segurança positiva</t>
        </is>
      </c>
      <c r="CC266" s="2" t="inlineStr">
        <is>
          <t>3|
3</t>
        </is>
      </c>
      <c r="CD266" s="2" t="inlineStr">
        <is>
          <t xml:space="preserve">|
</t>
        </is>
      </c>
      <c r="CE266" t="inlineStr">
        <is>
          <t>Modelo utilizado pelos sistemas operativos e barreiras de proteção baseado no princípio de que todo o tráfego é bloqueado, a menos que seja identificado como positivo, isto é, conste da lista de tráfego autorizado.</t>
        </is>
      </c>
      <c r="CF266" s="2" t="inlineStr">
        <is>
          <t>model de securitate pozitivă</t>
        </is>
      </c>
      <c r="CG266" s="2" t="inlineStr">
        <is>
          <t>3</t>
        </is>
      </c>
      <c r="CH266" s="2" t="inlineStr">
        <is>
          <t/>
        </is>
      </c>
      <c r="CI266" t="inlineStr">
        <is>
          <t/>
        </is>
      </c>
      <c r="CJ266" s="2" t="inlineStr">
        <is>
          <t>model pozitívnej bezpečnosti</t>
        </is>
      </c>
      <c r="CK266" s="2" t="inlineStr">
        <is>
          <t>3</t>
        </is>
      </c>
      <c r="CL266" s="2" t="inlineStr">
        <is>
          <t/>
        </is>
      </c>
      <c r="CM266" t="inlineStr">
        <is>
          <t>definovanie povolených transakcií a zamietnutie nepovolených transakcií</t>
        </is>
      </c>
      <c r="CN266" s="2" t="inlineStr">
        <is>
          <t>model pozitivne varnosti</t>
        </is>
      </c>
      <c r="CO266" s="2" t="inlineStr">
        <is>
          <t>3</t>
        </is>
      </c>
      <c r="CP266" s="2" t="inlineStr">
        <is>
          <t/>
        </is>
      </c>
      <c r="CQ266" t="inlineStr">
        <is>
          <t/>
        </is>
      </c>
      <c r="CR266" s="2" t="inlineStr">
        <is>
          <t>positiv säkerhetsmodell</t>
        </is>
      </c>
      <c r="CS266" s="2" t="inlineStr">
        <is>
          <t>3</t>
        </is>
      </c>
      <c r="CT266" s="2" t="inlineStr">
        <is>
          <t/>
        </is>
      </c>
      <c r="CU266" t="inlineStr">
        <is>
          <t/>
        </is>
      </c>
    </row>
    <row r="267">
      <c r="A267" s="1" t="str">
        <f>HYPERLINK("https://iate.europa.eu/entry/result/3592763/all", "3592763")</f>
        <v>3592763</v>
      </c>
      <c r="B267" t="inlineStr">
        <is>
          <t>EDUCATION AND COMMUNICATIONS</t>
        </is>
      </c>
      <c r="C267" t="inlineStr">
        <is>
          <t>EDUCATION AND COMMUNICATIONS|information technology and data processing|computer system|information security</t>
        </is>
      </c>
      <c r="D267" s="2" t="inlineStr">
        <is>
          <t>откриване на прониквания</t>
        </is>
      </c>
      <c r="E267" s="2" t="inlineStr">
        <is>
          <t>3</t>
        </is>
      </c>
      <c r="F267" s="2" t="inlineStr">
        <is>
          <t/>
        </is>
      </c>
      <c r="G267" t="inlineStr">
        <is>
          <t/>
        </is>
      </c>
      <c r="H267" s="2" t="inlineStr">
        <is>
          <t>detekce průniků</t>
        </is>
      </c>
      <c r="I267" s="2" t="inlineStr">
        <is>
          <t>3</t>
        </is>
      </c>
      <c r="J267" s="2" t="inlineStr">
        <is>
          <t/>
        </is>
      </c>
      <c r="K267" t="inlineStr">
        <is>
          <t/>
        </is>
      </c>
      <c r="L267" s="2" t="inlineStr">
        <is>
          <t>opdage indtrængen</t>
        </is>
      </c>
      <c r="M267" s="2" t="inlineStr">
        <is>
          <t>3</t>
        </is>
      </c>
      <c r="N267" s="2" t="inlineStr">
        <is>
          <t/>
        </is>
      </c>
      <c r="O267" t="inlineStr">
        <is>
          <t>princip for applikationssikkerhed, der sikrer logføring og forvaltning af
alle sikkerhedsrelevante oplysninger</t>
        </is>
      </c>
      <c r="P267" s="2" t="inlineStr">
        <is>
          <t>unbefugtes Eindringen erkennen</t>
        </is>
      </c>
      <c r="Q267" s="2" t="inlineStr">
        <is>
          <t>3</t>
        </is>
      </c>
      <c r="R267" s="2" t="inlineStr">
        <is>
          <t/>
        </is>
      </c>
      <c r="S267" t="inlineStr">
        <is>
          <t/>
        </is>
      </c>
      <c r="T267" s="2" t="inlineStr">
        <is>
          <t>ανίχνευση εισβολών</t>
        </is>
      </c>
      <c r="U267" s="2" t="inlineStr">
        <is>
          <t>3</t>
        </is>
      </c>
      <c r="V267" s="2" t="inlineStr">
        <is>
          <t/>
        </is>
      </c>
      <c r="W267" t="inlineStr">
        <is>
          <t/>
        </is>
      </c>
      <c r="X267" s="2" t="inlineStr">
        <is>
          <t>intrusion detection|
detect intrusions</t>
        </is>
      </c>
      <c r="Y267" s="2" t="inlineStr">
        <is>
          <t>1|
3</t>
        </is>
      </c>
      <c r="Z267" s="2" t="inlineStr">
        <is>
          <t xml:space="preserve">|
</t>
        </is>
      </c>
      <c r="AA267" t="inlineStr">
        <is>
          <t>information security principle according to which a system or application should have procedures to respond properly to security events such as unauthorised access or misuse once they are detected and all security related information should be recorded and the logs regularly monitored</t>
        </is>
      </c>
      <c r="AB267" s="2" t="inlineStr">
        <is>
          <t>detección de intrusiones</t>
        </is>
      </c>
      <c r="AC267" s="2" t="inlineStr">
        <is>
          <t>3</t>
        </is>
      </c>
      <c r="AD267" s="2" t="inlineStr">
        <is>
          <t/>
        </is>
      </c>
      <c r="AE267" t="inlineStr">
        <is>
          <t>Principio de seguridad que implica la utilización de procedimientos para detectar las intrusiones o los intentos de intrusión, entendiendo esta como el conjunto de acciones que intentan comprometer la integridad, confidencialidad o disponibilidad de un sistema informático.</t>
        </is>
      </c>
      <c r="AF267" s="2" t="inlineStr">
        <is>
          <t>sissetungide tuvastamise põhimõte</t>
        </is>
      </c>
      <c r="AG267" s="2" t="inlineStr">
        <is>
          <t>3</t>
        </is>
      </c>
      <c r="AH267" s="2" t="inlineStr">
        <is>
          <t/>
        </is>
      </c>
      <c r="AI267" t="inlineStr">
        <is>
          <t>infoturbe põhimõte, mille kohaselt tagatakse andmesüsteemi või võrgu turvalisuse seisukohast olulise teabe logimine ja haldamine</t>
        </is>
      </c>
      <c r="AJ267" s="2" t="inlineStr">
        <is>
          <t>hyökkäysten havaitseminen</t>
        </is>
      </c>
      <c r="AK267" s="2" t="inlineStr">
        <is>
          <t>3</t>
        </is>
      </c>
      <c r="AL267" s="2" t="inlineStr">
        <is>
          <t/>
        </is>
      </c>
      <c r="AM267" t="inlineStr">
        <is>
          <t>varmistetaan kaikkien tietoturvan kannalta olennaisten tietojen hallinta ja kirjaaminen lokiin</t>
        </is>
      </c>
      <c r="AN267" s="2" t="inlineStr">
        <is>
          <t>détection d’intrusion</t>
        </is>
      </c>
      <c r="AO267" s="2" t="inlineStr">
        <is>
          <t>3</t>
        </is>
      </c>
      <c r="AP267" s="2" t="inlineStr">
        <is>
          <t/>
        </is>
      </c>
      <c r="AQ267" t="inlineStr">
        <is>
          <t>principe de sécurité informatique selon lequel il est indispensable de mettre en place un système de surveillance et d’analyse de
l'activité d’un réseau, afin de détecter toute tentative d’attaque</t>
        </is>
      </c>
      <c r="AR267" s="2" t="inlineStr">
        <is>
          <t>aimsiú ionraidh</t>
        </is>
      </c>
      <c r="AS267" s="2" t="inlineStr">
        <is>
          <t>3</t>
        </is>
      </c>
      <c r="AT267" s="2" t="inlineStr">
        <is>
          <t/>
        </is>
      </c>
      <c r="AU267" t="inlineStr">
        <is>
          <t/>
        </is>
      </c>
      <c r="AV267" s="2" t="inlineStr">
        <is>
          <t>otkrivanje neovlaštenih ulazaka</t>
        </is>
      </c>
      <c r="AW267" s="2" t="inlineStr">
        <is>
          <t>3</t>
        </is>
      </c>
      <c r="AX267" s="2" t="inlineStr">
        <is>
          <t/>
        </is>
      </c>
      <c r="AY267" t="inlineStr">
        <is>
          <t/>
        </is>
      </c>
      <c r="AZ267" s="2" t="inlineStr">
        <is>
          <t>behatolásészlelés</t>
        </is>
      </c>
      <c r="BA267" s="2" t="inlineStr">
        <is>
          <t>3</t>
        </is>
      </c>
      <c r="BB267" s="2" t="inlineStr">
        <is>
          <t/>
        </is>
      </c>
      <c r="BC267" t="inlineStr">
        <is>
          <t>információbiztonsági alapelv, amely a védett rendszerbe, hálózatba történő engedély nélküli bejelentkezés azonnali észrevételére és ezáltal az illetéktelen tevékenységek megakadályozására szolgál</t>
        </is>
      </c>
      <c r="BD267" s="2" t="inlineStr">
        <is>
          <t>rilevamento delle intrusioni</t>
        </is>
      </c>
      <c r="BE267" s="2" t="inlineStr">
        <is>
          <t>3</t>
        </is>
      </c>
      <c r="BF267" s="2" t="inlineStr">
        <is>
          <t/>
        </is>
      </c>
      <c r="BG267" t="inlineStr">
        <is>
          <t>principio di sicurezza di un sistema informatico basato sulla registrazione e la gestione di tutte le informazioni pertinenti per la sicurezza</t>
        </is>
      </c>
      <c r="BH267" s="2" t="inlineStr">
        <is>
          <t>įsibrovimo aptikimas</t>
        </is>
      </c>
      <c r="BI267" s="2" t="inlineStr">
        <is>
          <t>2</t>
        </is>
      </c>
      <c r="BJ267" s="2" t="inlineStr">
        <is>
          <t/>
        </is>
      </c>
      <c r="BK267" t="inlineStr">
        <is>
          <t/>
        </is>
      </c>
      <c r="BL267" s="2" t="inlineStr">
        <is>
          <t>ielaušanās atklāšana</t>
        </is>
      </c>
      <c r="BM267" s="2" t="inlineStr">
        <is>
          <t>2</t>
        </is>
      </c>
      <c r="BN267" s="2" t="inlineStr">
        <is>
          <t/>
        </is>
      </c>
      <c r="BO267" t="inlineStr">
        <is>
          <t/>
        </is>
      </c>
      <c r="BP267" s="2" t="inlineStr">
        <is>
          <t>detezzjoni tal-intrużjonijiet</t>
        </is>
      </c>
      <c r="BQ267" s="2" t="inlineStr">
        <is>
          <t>3</t>
        </is>
      </c>
      <c r="BR267" s="2" t="inlineStr">
        <is>
          <t/>
        </is>
      </c>
      <c r="BS267" t="inlineStr">
        <is>
          <t>prinċipju tas-sigurtà tal-informazzjoni li skontu sistema jew applikazzjoni għandu jkollhom proċeduri biex jirrispondu sew għal eventi tas-sigurtà bħal aċċess mhux awtorizzat jew użu ħażin ladarba ssir id-detezzjoni tagħhom u kull informazzjoni relatata mas-sigurtà għandha tiġi rreġistrata u l-logs jiġu mmonitorjati regolarment</t>
        </is>
      </c>
      <c r="BT267" s="2" t="inlineStr">
        <is>
          <t>indringers detecteren|
indringers opsporen</t>
        </is>
      </c>
      <c r="BU267" s="2" t="inlineStr">
        <is>
          <t>3|
3</t>
        </is>
      </c>
      <c r="BV267" s="2" t="inlineStr">
        <is>
          <t xml:space="preserve">|
</t>
        </is>
      </c>
      <c r="BW267" t="inlineStr">
        <is>
          <t>beginsel in de ICT-beveiliging waarbij een systeem of applicatie op adequate wijze moet reageren op inbreuken op de beveiliging zoals ongeoorloofde toegang of misbruik eenmaal deze zijn gedetecteerd en waarbij alle veiligheidsgerelateerde informatie moet worden opgeslagen en de logbestanden regelmatig gecontroleerd</t>
        </is>
      </c>
      <c r="BX267" s="2" t="inlineStr">
        <is>
          <t>zasada „wykrywaj intruzów”</t>
        </is>
      </c>
      <c r="BY267" s="2" t="inlineStr">
        <is>
          <t>3</t>
        </is>
      </c>
      <c r="BZ267" s="2" t="inlineStr">
        <is>
          <t/>
        </is>
      </c>
      <c r="CA267" t="inlineStr">
        <is>
          <t>zasada bezpieczeństwa zapewniająca rejestrowanie wszystkich informacji istotnych z punktu widzenia bezpieczeństwa i zarządzanie nimi</t>
        </is>
      </c>
      <c r="CB267" s="2" t="inlineStr">
        <is>
          <t>detetar intrusões</t>
        </is>
      </c>
      <c r="CC267" s="2" t="inlineStr">
        <is>
          <t>3</t>
        </is>
      </c>
      <c r="CD267" s="2" t="inlineStr">
        <is>
          <t/>
        </is>
      </c>
      <c r="CE267" t="inlineStr">
        <is>
          <t>Princípio da segurança da informação de acordo com o qual um sistema ou aplicação deve dispor de procedimentos para responder adequadamente a incidentes de segurança, como o acesso não autorizado ou a utilização abusiva, uma vez detetados, e todas as informações relacionadas com a segurança devem ser registadas e os registos cronológicos regularmente monitorizados</t>
        </is>
      </c>
      <c r="CF267" s="2" t="inlineStr">
        <is>
          <t>detectare a intruziunilor</t>
        </is>
      </c>
      <c r="CG267" s="2" t="inlineStr">
        <is>
          <t>3</t>
        </is>
      </c>
      <c r="CH267" s="2" t="inlineStr">
        <is>
          <t/>
        </is>
      </c>
      <c r="CI267" t="inlineStr">
        <is>
          <t/>
        </is>
      </c>
      <c r="CJ267" s="2" t="inlineStr">
        <is>
          <t>detekcia narušenia</t>
        </is>
      </c>
      <c r="CK267" s="2" t="inlineStr">
        <is>
          <t>3</t>
        </is>
      </c>
      <c r="CL267" s="2" t="inlineStr">
        <is>
          <t/>
        </is>
      </c>
      <c r="CM267" t="inlineStr">
        <is>
          <t>zaistenie logovania a správy všetkých informácií relevantných
 z hľadiska bezpečnosti</t>
        </is>
      </c>
      <c r="CN267" s="2" t="inlineStr">
        <is>
          <t>zaznavanje vdorov</t>
        </is>
      </c>
      <c r="CO267" s="2" t="inlineStr">
        <is>
          <t>3</t>
        </is>
      </c>
      <c r="CP267" s="2" t="inlineStr">
        <is>
          <t/>
        </is>
      </c>
      <c r="CQ267" t="inlineStr">
        <is>
          <t/>
        </is>
      </c>
      <c r="CR267" s="2" t="inlineStr">
        <is>
          <t>upptäck intrång</t>
        </is>
      </c>
      <c r="CS267" s="2" t="inlineStr">
        <is>
          <t>2</t>
        </is>
      </c>
      <c r="CT267" s="2" t="inlineStr">
        <is>
          <t/>
        </is>
      </c>
      <c r="CU267" t="inlineStr">
        <is>
          <t/>
        </is>
      </c>
    </row>
    <row r="268">
      <c r="A268" s="1" t="str">
        <f>HYPERLINK("https://iate.europa.eu/entry/result/3619440/all", "3619440")</f>
        <v>3619440</v>
      </c>
      <c r="B268" t="inlineStr">
        <is>
          <t>PRODUCTION, TECHNOLOGY AND RESEARCH;EUROPEAN UNION</t>
        </is>
      </c>
      <c r="C268" t="inlineStr">
        <is>
          <t>PRODUCTION, TECHNOLOGY AND RESEARCH|research and intellectual property|research|innovation;PRODUCTION, TECHNOLOGY AND RESEARCH|research and intellectual property|research policy|EU research policy;EUROPEAN UNION|European construction|deepening of the European Union|EU activity</t>
        </is>
      </c>
      <c r="D268" s="2" t="inlineStr">
        <is>
          <t>мисия|
мисия на ЕС</t>
        </is>
      </c>
      <c r="E268" s="2" t="inlineStr">
        <is>
          <t>3|
3</t>
        </is>
      </c>
      <c r="F268" s="2" t="inlineStr">
        <is>
          <t xml:space="preserve">|
</t>
        </is>
      </c>
      <c r="G268" t="inlineStr">
        <is>
          <t>портфейл от научноизследователски и иновационни дейности, основаващи се на високи постижения и водени от съображения за въздействие, в различни дисциплини и сектори, който е предназначен: i) за постигането в определен срок на измерима цел, която не би могла да се постигне чрез отделни действия; ii) да оказва въздействие върху обществото и процеса на създаване на политиките посредством науката и технологиите; както и iii) да бъде от интерес за значителна част от европейското население и за широк кръг европейски граждани</t>
        </is>
      </c>
      <c r="H268" s="2" t="inlineStr">
        <is>
          <t>mise EU|
evropská mise|
mise</t>
        </is>
      </c>
      <c r="I268" s="2" t="inlineStr">
        <is>
          <t>3|
3|
3</t>
        </is>
      </c>
      <c r="J268" s="2" t="inlineStr">
        <is>
          <t xml:space="preserve">|
|
</t>
        </is>
      </c>
      <c r="K268" t="inlineStr">
        <is>
          <t/>
        </is>
      </c>
      <c r="L268" s="2" t="inlineStr">
        <is>
          <t>europæisk mission|
mission|
EU-mission</t>
        </is>
      </c>
      <c r="M268" s="2" t="inlineStr">
        <is>
          <t>3|
3|
3</t>
        </is>
      </c>
      <c r="N268" s="2" t="inlineStr">
        <is>
          <t xml:space="preserve">|
|
</t>
        </is>
      </c>
      <c r="O268" t="inlineStr">
        <is>
          <t>portefølje af tværfaglige og tværsektorielle &lt;a href="https://iate.europa.eu/entry/result/1173821/da" target="_blank"&gt;FoI&lt;/a&gt;-aktiviteter, der er
baseret på topkvalitet og er effektorienterede, og som har til formål:&lt;div&gt;i) inden for en fastsat frist at opnå et målbart mål, som ikke ville kunne
opnås gennem individuelle aktioner&lt;/div&gt;&lt;div&gt;ii) at have en effekt på samfundet og den politiske beslutningstagning
gennem videnskab og teknologi og&lt;/div&gt;&lt;div&gt;iii) at være relevant for en betydelig del af den europæiske befolkning og
et bredt udsnit af de europæiske borgere&lt;/div&gt;</t>
        </is>
      </c>
      <c r="P268" s="2" t="inlineStr">
        <is>
          <t>Europäische Mission|
Mission|
EU-Mission</t>
        </is>
      </c>
      <c r="Q268" s="2" t="inlineStr">
        <is>
          <t>3|
3|
3</t>
        </is>
      </c>
      <c r="R268" s="2" t="inlineStr">
        <is>
          <t xml:space="preserve">|
|
</t>
        </is>
      </c>
      <c r="S268" t="inlineStr">
        <is>
          <t>Portfolio exzellenzbasierter und wirkungsorientierter &lt;a href="https://iate.europa.eu/entry/result/1173821/all" target="_blank"&gt;FuI&lt;/a&gt;-Tätigkeiten über Fachbereiche und Sektoren hinweg, mit dem Ziel innerhalb eines festgelegten Zeitrahmens ein messbares Ziel zu erreichen, das durch einzelne Maßnahmen nicht erreicht werden könnte; gestützt auf Wissenschaft und Technologie Auswirkungen auf die Gesellschaft und die Politikgestaltung zu entfalten; und für einen maßgeblichen Teil der Bevölkerung in Europa und ein breites Spektrum von Unionsbürgern von Relevanz zu sein</t>
        </is>
      </c>
      <c r="T268" s="2" t="inlineStr">
        <is>
          <t>αποστολή</t>
        </is>
      </c>
      <c r="U268" s="2" t="inlineStr">
        <is>
          <t>3</t>
        </is>
      </c>
      <c r="V268" s="2" t="inlineStr">
        <is>
          <t/>
        </is>
      </c>
      <c r="W268" t="inlineStr">
        <is>
          <t>χαρτοφυλάκιο δραστηριοτήτων Ε&amp;amp;Κ, σε διεπιστημονικό και διατομεακό επίπεδο, με βάση την αριστεία και οδηγούμενες από τον αντίκτυπο, οι οποίες αποσκοπούν:&lt;div&gt; i) να επιτύχουν, εντός καθορισμένου χρονικού ορίου, μετρήσιμο στόχο που δεν θα μπορούσε να επιτευχθεί με μεμονωμένες δράσεις· &lt;/div&gt;&lt;div&gt;ii) να έχουν αντίκτυπο στην κοινωνία και στη χάραξη πολιτικής μέσω της επιστήμης και της τεχνολογίας· και&lt;/div&gt;&lt;div&gt;iii) να είναι σημαντικές για μεγάλο μέρος του ευρωπαϊκού πληθυσμού και για ευρύ φάσμα των Ευρωπαίων πολιτών&lt;/div&gt;</t>
        </is>
      </c>
      <c r="X268" s="2" t="inlineStr">
        <is>
          <t>EU mission|
mission|
European mission</t>
        </is>
      </c>
      <c r="Y268" s="2" t="inlineStr">
        <is>
          <t>3|
3|
3</t>
        </is>
      </c>
      <c r="Z268" s="2" t="inlineStr">
        <is>
          <t xml:space="preserve">|
|
</t>
        </is>
      </c>
      <c r="AA268" t="inlineStr">
        <is>
          <t>portfolio of excellence-based and impact-driven &lt;a href="https://iate.europa.eu/entry/result/1173821/en" target="_blank"&gt;research and innovation (R&amp;amp;I)&lt;/a&gt; activities across disciplines and sectors, intended to: &lt;div&gt;(i) achieve, within a set timeframe, a measurable goal that could not be achieved through individual actions; &lt;/div&gt;&lt;div&gt;(ii) have an impact on society and policy-making through science and technology; and &lt;/div&gt;&lt;div&gt;(iii) be relevant for a significant part of the European population and a wide range of European citizens&lt;/div&gt;</t>
        </is>
      </c>
      <c r="AB268" s="2" t="inlineStr">
        <is>
          <t>misión europea|
misión de la UE|
misión</t>
        </is>
      </c>
      <c r="AC268" s="2" t="inlineStr">
        <is>
          <t>3|
3|
3</t>
        </is>
      </c>
      <c r="AD268" s="2" t="inlineStr">
        <is>
          <t xml:space="preserve">|
|
</t>
        </is>
      </c>
      <c r="AE268" t="inlineStr">
        <is>
          <t>&lt;div&gt;Cartera de actividades de I+i basadas en la excelencia y 
orientadas a los resultados, multidisciplinares y multisectoriales, 
destinadas a: &lt;br&gt;&lt;/div&gt;&lt;div&gt;i) alcanzar, dentro de un plazo determinado, una meta 
cuantificable que no podría lograrse mediante acciones individuales, &lt;br&gt;&lt;/div&gt;&lt;div&gt;ii) tener un impacto en la sociedad y en la formulación de políticas por
 medio de la ciencia y la tecnología, y &lt;br&gt;&lt;/div&gt;&lt;div&gt;iii) ser de interés para una 
parte significativa de la población europea y un amplio sector de los 
ciudadanos europeos.&lt;/div&gt;</t>
        </is>
      </c>
      <c r="AF268" s="2" t="inlineStr">
        <is>
          <t>missioon</t>
        </is>
      </c>
      <c r="AG268" s="2" t="inlineStr">
        <is>
          <t>3</t>
        </is>
      </c>
      <c r="AH268" s="2" t="inlineStr">
        <is>
          <t/>
        </is>
      </c>
      <c r="AI268" t="inlineStr">
        <is>
          <t>valdkonna- ja sektoriüleste tipptaseme- ja mõjupõhiste teadus- ja innovatsioonitegevuste kogum, mille eesmärk on: &lt;div&gt;i) saavutada mõõdetav eesmärk kindlaksmääratud aja jooksul, mida ei ole võimalik saavutada üksikute meetmete abil; &lt;/div&gt;&lt;div&gt;ii) mõjutada ühiskonda ja poliitikakujundust teaduse ja tehnoloogia kaudu, ning &lt;/div&gt;&lt;div&gt;iii) tuua kasu olulisele osale Euroopa elanikkonnast ja suurele hulgale Euroopa kodanikele&lt;/div&gt;</t>
        </is>
      </c>
      <c r="AJ268" s="2" t="inlineStr">
        <is>
          <t>missio</t>
        </is>
      </c>
      <c r="AK268" s="2" t="inlineStr">
        <is>
          <t>3</t>
        </is>
      </c>
      <c r="AL268" s="2" t="inlineStr">
        <is>
          <t/>
        </is>
      </c>
      <c r="AM268" t="inlineStr">
        <is>
          <t>eri tieteenalojen ja sektoreiden välisistä huippuosaamiseen perustuvista ja vaikutuslähtöisistä tutkimus- ja innovointitoimenpiteistä muodostettu hankekokonaisuus, &lt;div&gt;i) jolla on tarkoitus asetetun määräajan puitteissa saavuttaa mitattavissa oleva tavoite, jota ei voitaisi saavuttaa yksittäisillä toimilla; &lt;/div&gt;&lt;div&gt;ii) jolla on tarkoitus vaikuttaa yhteiskuntaan ja politiikantekoon tieteen ja teknologian kautta; ja &lt;/div&gt;&lt;div&gt;iii) jonka on tarkoitus olla merkityksellinen huomattavalle osalle Euroopan väestöstä ja laajalle kirjolle Euroopan kansalaisia&lt;/div&gt;</t>
        </is>
      </c>
      <c r="AN268" t="inlineStr">
        <is>
          <t/>
        </is>
      </c>
      <c r="AO268" t="inlineStr">
        <is>
          <t/>
        </is>
      </c>
      <c r="AP268" t="inlineStr">
        <is>
          <t/>
        </is>
      </c>
      <c r="AQ268" t="inlineStr">
        <is>
          <t/>
        </is>
      </c>
      <c r="AR268" s="2" t="inlineStr">
        <is>
          <t>misean|
misean Eorpach</t>
        </is>
      </c>
      <c r="AS268" s="2" t="inlineStr">
        <is>
          <t>3|
3</t>
        </is>
      </c>
      <c r="AT268" s="2" t="inlineStr">
        <is>
          <t xml:space="preserve">|
</t>
        </is>
      </c>
      <c r="AU268" t="inlineStr">
        <is>
          <t>punann de ghníomhaíochtaí T&amp;amp;N barr feabhais-bhunaithe agus tionchar-bhunaithe ar fud disciplíní agus earnálacha, arb é is aidhm dóibh: &lt;div&gt;(i) sprioc intomhaiste a bhaint amach laistigh de thréimhse ama socraithe nach bhféadfaí a bhaint amach trí ghníomhaíochtaí aonair; &lt;/div&gt;&lt;div&gt;(ii) tionchar a imirt ar an tsochaí agus ar cheapadh beartais trí bhíthin na heolaíochta agus na teicneolaíochta; agus&lt;/div&gt;&lt;div&gt; (iii) a bheith ábhartha do chuid shuntasach de dhaonra na hEorpa agus do réimse leathan saoránach Eorpach&lt;/div&gt;</t>
        </is>
      </c>
      <c r="AV268" s="2" t="inlineStr">
        <is>
          <t>misija</t>
        </is>
      </c>
      <c r="AW268" s="2" t="inlineStr">
        <is>
          <t>3</t>
        </is>
      </c>
      <c r="AX268" s="2" t="inlineStr">
        <is>
          <t/>
        </is>
      </c>
      <c r="AY268" t="inlineStr">
        <is>
          <t>portfelj istraživačkih i inovacijskih aktivnosti među različitim disciplinama i sektorima koja se temelje na izvrsnosti i učinku te čija je svrha: &lt;div&gt;i. u određenom roku postići mjerljivi cilj koji se ne bi mogao postići pojedinačnim djelovanjima; &lt;/div&gt;&lt;div&gt;ii. ostvariti učinak na društvo i oblikovanje politika putem znanosti i tehnologije; i &lt;/div&gt;&lt;div&gt;iii. biti relevantna za znatan dio europskog stanovništva i širok spektar europskih građana&lt;/div&gt;</t>
        </is>
      </c>
      <c r="AZ268" s="2" t="inlineStr">
        <is>
          <t>európai küldetés|
uniós küldetés|
küldetés</t>
        </is>
      </c>
      <c r="BA268" s="2" t="inlineStr">
        <is>
          <t>3|
3|
3</t>
        </is>
      </c>
      <c r="BB268" s="2" t="inlineStr">
        <is>
          <t xml:space="preserve">|
|
</t>
        </is>
      </c>
      <c r="BC268" t="inlineStr">
        <is>
          <t>&lt;div&gt;kiválóságon alapuló és hatásorientált, ágazatokon és tudományágakon 
átívelő K+I tevékenységek olyan összessége (portfóliója), amelyre az 
alábbiak jellemzők: &lt;br&gt;&lt;/div&gt;&lt;div&gt;i. segítségével meghatározott időn belül elérhető 
egy olyan mérhető cél, amely egyéni tevékenységek útján nem lenne 
elérhető;&lt;/div&gt;&lt;div&gt; ii. hatást gyakorol a társadalomra és a politikai 
döntéshozatalra a tudomány és a technológia segítségével; és &lt;br&gt;&lt;/div&gt;&lt;div&gt;iii. 
releváns az európai lakosság jelentős része és az európai polgárok 
széles köre számára&lt;/div&gt;</t>
        </is>
      </c>
      <c r="BD268" s="2" t="inlineStr">
        <is>
          <t>missione</t>
        </is>
      </c>
      <c r="BE268" s="2" t="inlineStr">
        <is>
          <t>3</t>
        </is>
      </c>
      <c r="BF268" s="2" t="inlineStr">
        <is>
          <t/>
        </is>
      </c>
      <c r="BG268" t="inlineStr">
        <is>
          <t>portafoglio di attività di R&amp;amp;I improntate all’eccellenza e finalizzate a conseguire un impatto in tutte le discipline e i settori, volte a: i) conseguire entro un periodo prestabilito un obiettivo misurabile che non si potrebbe ottenere mediante singole azioni; ii) conseguire un impatto sulla società e sulla definizione delle politiche tramite la scienza e la tecnologia; e iii) presentare un interesse per una parte significativa della popolazione europea e per ampie fasce di cittadini europei</t>
        </is>
      </c>
      <c r="BH268" s="2" t="inlineStr">
        <is>
          <t>misija</t>
        </is>
      </c>
      <c r="BI268" s="2" t="inlineStr">
        <is>
          <t>3</t>
        </is>
      </c>
      <c r="BJ268" s="2" t="inlineStr">
        <is>
          <t/>
        </is>
      </c>
      <c r="BK268" t="inlineStr">
        <is>
          <t>kompetencija grindžiamų ir poveikio siekiančių įvairių MTI srities dalykų ir sektorių veiklos rinkinys, kurio paskirtis: &lt;div&gt;i) per nustatytą laiką pasiekti išmatuojamą tikslą, kurio nebūtų įmanoma pasiekti vykdant atskirus veiksmus, &lt;/div&gt;&lt;div&gt;ii) mokslu bei technologijomis padaryti poveikį visuomenei bei politikos formavimui ir &lt;/div&gt;&lt;div&gt;iii) būti svarbia didelei daliai Europos gyventojų ir plačiam Europos piliečių ratui&lt;/div&gt;</t>
        </is>
      </c>
      <c r="BL268" s="2" t="inlineStr">
        <is>
          <t>misija</t>
        </is>
      </c>
      <c r="BM268" s="2" t="inlineStr">
        <is>
          <t>3</t>
        </is>
      </c>
      <c r="BN268" s="2" t="inlineStr">
        <is>
          <t/>
        </is>
      </c>
      <c r="BO268" t="inlineStr">
        <is>
          <t>izcilībā balstītu un ietekmes virzītu starpdisciplināru un starpnozaru pētniecības un inovācijas darbību portfelis, kas paredzēts, lai: &lt;div&gt;i) noteiktā termiņā sasniegtu izmērāmu mērķi, ko nebūtu iespējams sasniegt ar individuālām darbībām; &lt;/div&gt;&lt;div&gt;ii) ar zinātnes un tehnoloģijas palīdzību radītu ietekmi uz sabiedrību un lēmumu pieņemšanu; un &lt;/div&gt;&lt;div&gt;iii) būtu svarīgs ievērojamai Eiropas iedzīvotāju daļai un plašam Eiropas pilsoņu lokam&lt;/div&gt;</t>
        </is>
      </c>
      <c r="BP268" s="2" t="inlineStr">
        <is>
          <t>missjoni</t>
        </is>
      </c>
      <c r="BQ268" s="2" t="inlineStr">
        <is>
          <t>3</t>
        </is>
      </c>
      <c r="BR268" s="2" t="inlineStr">
        <is>
          <t/>
        </is>
      </c>
      <c r="BS268" t="inlineStr">
        <is>
          <t>portafoll ta' attivitajiet tar-R&amp;amp;I bbażati fuq l-eċċellenza u li l-għan tagħhom huwa li jħallu impatt f'dixxiplini u f'setturi diversi, maħsub biex: &lt;br&gt;(i) jikseb, fi żmien stabbilit, għan li jista' jitkejjel u li ma setax jinkiseb permezz ta' azzjonijiet individwali; &lt;br&gt;(ii) ikollu impatt fuq is-soċjetà u t-tfassil tal-politiki permezz tax-xjenza u t-teknoloġija; u &lt;br&gt;(iii) ikun rilevanti għal parti sinifikanti tal-popolazzjoni Ewropea u għal firxa wiesgħa ta' ċittadini Ewropej</t>
        </is>
      </c>
      <c r="BT268" s="2" t="inlineStr">
        <is>
          <t>missie|
EU-missie|
Europese missie</t>
        </is>
      </c>
      <c r="BU268" s="2" t="inlineStr">
        <is>
          <t>3|
3|
3</t>
        </is>
      </c>
      <c r="BV268" s="2" t="inlineStr">
        <is>
          <t xml:space="preserve">|
|
</t>
        </is>
      </c>
      <c r="BW268" t="inlineStr">
        <is>
          <t>pakket van op excellentie gebaseerde en resultaatgerichte O&amp;amp;I-activiteiten over de grenzen van vakgebieden en sectoren heen, dat:&lt;br&gt;- binnen een vastgestelde termijn een meetbare doelstelling moet verwezenlijken die niet met individuele acties zou kunnen worden bereikt;&lt;br&gt;- effect moet sorteren op de samenleving en de beleidsvorming via wetenschap en technologie, en&lt;br&gt;- relevant moet zijn voor een groot deel van de Europese bevolking en een brede groep Europese burgers</t>
        </is>
      </c>
      <c r="BX268" s="2" t="inlineStr">
        <is>
          <t>misja UE|
misja|
misja europejska</t>
        </is>
      </c>
      <c r="BY268" s="2" t="inlineStr">
        <is>
          <t>3|
3|
3</t>
        </is>
      </c>
      <c r="BZ268" s="2" t="inlineStr">
        <is>
          <t xml:space="preserve">|
|
</t>
        </is>
      </c>
      <c r="CA268" t="inlineStr">
        <is>
          <t>portfel działalności w zakresie badań naukowych i innowacji, opartej na doskonałości, ukierunkowanej na skutki i obejmującej wiele dyscyplin i sektorów, która ma: (i) osiągnąć w ustalonych ramach czasowych mierzalny cel, który nie mógłby zostać osiągnięty w drodze działań indywidualnych; (ii) oddziaływać na społeczeństwo i kształtowanie polityki poprzez naukę i technologię; oraz (iii) być istotna dla znacznej części ludności w Europie oraz dla szerokiego kręgu obywateli europejskich</t>
        </is>
      </c>
      <c r="CB268" s="2" t="inlineStr">
        <is>
          <t>missão</t>
        </is>
      </c>
      <c r="CC268" s="2" t="inlineStr">
        <is>
          <t>3</t>
        </is>
      </c>
      <c r="CD268" s="2" t="inlineStr">
        <is>
          <t/>
        </is>
      </c>
      <c r="CE268" t="inlineStr">
        <is>
          <t>Carteira de atividades interdisciplinares e intersetoriais de investigação e de inovação baseadas na excelência e orientadas para o impacto, que visam:&lt;br&gt;i) atingir, numa determinada escala temporal, um objetivo mensurável que não possa ser alcançado através de ações individuais;&lt;br&gt;ii) ter um impacto na sociedade e na elaboração de políticas através da ciência e da tecnologia; e&lt;br&gt;iii) ser pertinentes para uma parte significativa da população europeia e para um vasto leque de cidadãos europeus.</t>
        </is>
      </c>
      <c r="CF268" t="inlineStr">
        <is>
          <t/>
        </is>
      </c>
      <c r="CG268" t="inlineStr">
        <is>
          <t/>
        </is>
      </c>
      <c r="CH268" t="inlineStr">
        <is>
          <t/>
        </is>
      </c>
      <c r="CI268" t="inlineStr">
        <is>
          <t/>
        </is>
      </c>
      <c r="CJ268" s="2" t="inlineStr">
        <is>
          <t>misia|
misia EÚ|
európska misia</t>
        </is>
      </c>
      <c r="CK268" s="2" t="inlineStr">
        <is>
          <t>3|
3|
3</t>
        </is>
      </c>
      <c r="CL268" s="2" t="inlineStr">
        <is>
          <t xml:space="preserve">|
|
</t>
        </is>
      </c>
      <c r="CM268" t="inlineStr">
        <is>
          <t>portfólio činností v oblasti výskumu a inovácií zameraných na excelentnosť a s dôrazom na vplyv vo všetkých disciplínach a odvetviach, ktoré sú určené na to, aby: &lt;br&gt;i) dosiahli v stanovenom čase merateľný cieľ, ktorý by sa nedal dosiahnuť jednotlivými akciami; &lt;br&gt;ii) mali vplyv na spoločnosť a tvorbu politík prostredníctvom vedy a technológie a &lt;br&gt;iii) mali význam pre veľkú časť európskeho obyvateľstva a široké spektrum európskych občanov</t>
        </is>
      </c>
      <c r="CN268" s="2" t="inlineStr">
        <is>
          <t>misija</t>
        </is>
      </c>
      <c r="CO268" s="2" t="inlineStr">
        <is>
          <t>3</t>
        </is>
      </c>
      <c r="CP268" s="2" t="inlineStr">
        <is>
          <t/>
        </is>
      </c>
      <c r="CQ268" t="inlineStr">
        <is>
          <t>portfelj dejavnosti na področju raziskav in inovacij, ki temeljijo na odličnosti in so usmerjene k učinkom v različnih disciplinah in sektorjih, njihov namen pa je: &lt;div&gt;(i) v danem časovnem okviru dosegati merljiv cilj, ki ga ne bi bilo mogoče doseči s posameznimi ukrepi; &lt;/div&gt;&lt;div&gt;(ii) vplivati na družbo in oblikovanje politik prek znanosti in tehnologije ter &lt;/div&gt;&lt;div&gt;(iii) biti relevantne za velik del evropskega prebivalstva in širok krog evropskih državljanov&lt;/div&gt;</t>
        </is>
      </c>
      <c r="CR268" s="2" t="inlineStr">
        <is>
          <t>uppdrag</t>
        </is>
      </c>
      <c r="CS268" s="2" t="inlineStr">
        <is>
          <t>3</t>
        </is>
      </c>
      <c r="CT268" s="2" t="inlineStr">
        <is>
          <t/>
        </is>
      </c>
      <c r="CU268" t="inlineStr">
        <is>
          <t>uppsättning spetskompetensbaserade och effektdrivna forsknings- och innovationsverksamheter inom olika områden och sektorer som syftar till att i) inom en fastställd tidsram uppnå ett mätbart mål som inte hade kunnat uppnås genom enskilda åtgärder, ii) påverka samhället och beslutsfattandet genom vetenskap och teknik, och iii) vara relevanta för en avsevärd del av den europeiska befolkningen och ett stort antal europeiska medborgare</t>
        </is>
      </c>
    </row>
    <row r="269">
      <c r="A269" s="1" t="str">
        <f>HYPERLINK("https://iate.europa.eu/entry/result/3592765/all", "3592765")</f>
        <v>3592765</v>
      </c>
      <c r="B269" t="inlineStr">
        <is>
          <t>EDUCATION AND COMMUNICATIONS</t>
        </is>
      </c>
      <c r="C269" t="inlineStr">
        <is>
          <t>EDUCATION AND COMMUNICATIONS|information technology and data processing|computer system|information security</t>
        </is>
      </c>
      <c r="D269" s="2" t="inlineStr">
        <is>
          <t>недоверие в услугите</t>
        </is>
      </c>
      <c r="E269" s="2" t="inlineStr">
        <is>
          <t>3</t>
        </is>
      </c>
      <c r="F269" s="2" t="inlineStr">
        <is>
          <t/>
        </is>
      </c>
      <c r="G269" t="inlineStr">
        <is>
          <t/>
        </is>
      </c>
      <c r="H269" s="2" t="inlineStr">
        <is>
          <t>nedůvěřovat službám</t>
        </is>
      </c>
      <c r="I269" s="2" t="inlineStr">
        <is>
          <t>3</t>
        </is>
      </c>
      <c r="J269" s="2" t="inlineStr">
        <is>
          <t/>
        </is>
      </c>
      <c r="K269" t="inlineStr">
        <is>
          <t/>
        </is>
      </c>
      <c r="L269" s="2" t="inlineStr">
        <is>
          <t>hav ikke tillid til tjenester</t>
        </is>
      </c>
      <c r="M269" s="2" t="inlineStr">
        <is>
          <t>3</t>
        </is>
      </c>
      <c r="N269" s="2" t="inlineStr">
        <is>
          <t/>
        </is>
      </c>
      <c r="O269" t="inlineStr">
        <is>
          <t>princip for applikationssikkerhed, ifølge hvilket der ikke er tillid til eksterne
systemer</t>
        </is>
      </c>
      <c r="P269" s="2" t="inlineStr">
        <is>
          <t>Diensten nicht trauen</t>
        </is>
      </c>
      <c r="Q269" s="2" t="inlineStr">
        <is>
          <t>3</t>
        </is>
      </c>
      <c r="R269" s="2" t="inlineStr">
        <is>
          <t/>
        </is>
      </c>
      <c r="S269" t="inlineStr">
        <is>
          <t/>
        </is>
      </c>
      <c r="T269" s="2" t="inlineStr">
        <is>
          <t>μη εμπιστοσύνη στις υπηρεσίες</t>
        </is>
      </c>
      <c r="U269" s="2" t="inlineStr">
        <is>
          <t>3</t>
        </is>
      </c>
      <c r="V269" s="2" t="inlineStr">
        <is>
          <t/>
        </is>
      </c>
      <c r="W269" t="inlineStr">
        <is>
          <t>αρχή της ασφάλειας των πληροφοριών, με βάση την οποία όλα τα εξωτερικά συστήματα αντιμετωπίζονται ως μη αξιόπιστα</t>
        </is>
      </c>
      <c r="X269" s="2" t="inlineStr">
        <is>
          <t>do not trust services|
don't trust services</t>
        </is>
      </c>
      <c r="Y269" s="2" t="inlineStr">
        <is>
          <t>3|
1</t>
        </is>
      </c>
      <c r="Z269" s="2" t="inlineStr">
        <is>
          <t xml:space="preserve">|
</t>
        </is>
      </c>
      <c r="AA269" t="inlineStr">
        <is>
          <t>information security principle according to which external systems shall not be trusted</t>
        </is>
      </c>
      <c r="AB269" s="2" t="inlineStr">
        <is>
          <t>desconfiar de los servicios|
no confiar en los servicios</t>
        </is>
      </c>
      <c r="AC269" s="2" t="inlineStr">
        <is>
          <t>3|
3</t>
        </is>
      </c>
      <c r="AD269" s="2" t="inlineStr">
        <is>
          <t xml:space="preserve">|
</t>
        </is>
      </c>
      <c r="AE269" t="inlineStr">
        <is>
          <t>Principio de seguridad de las aplicaciones informáticas que establece que no se debe confiar en todos los sistemas externos.</t>
        </is>
      </c>
      <c r="AF269" s="2" t="inlineStr">
        <is>
          <t>põhimõte, et teenused ei ole usaldusväärsed|
põhimõte "ära usalda teenuseid"</t>
        </is>
      </c>
      <c r="AG269" s="2" t="inlineStr">
        <is>
          <t>3|
3</t>
        </is>
      </c>
      <c r="AH269" s="2" t="inlineStr">
        <is>
          <t xml:space="preserve">|
</t>
        </is>
      </c>
      <c r="AI269" t="inlineStr">
        <is>
          <t>infoturbe põhimõte, mille kohaselt ei usaldata ühtegi välist süsteemi</t>
        </is>
      </c>
      <c r="AJ269" s="2" t="inlineStr">
        <is>
          <t>ei luottamusta palveluihin</t>
        </is>
      </c>
      <c r="AK269" s="2" t="inlineStr">
        <is>
          <t>3</t>
        </is>
      </c>
      <c r="AL269" s="2" t="inlineStr">
        <is>
          <t/>
        </is>
      </c>
      <c r="AM269" t="inlineStr">
        <is>
          <t>varmistetaan, että mihinkään ulkoisiin järjestelmiin ei luoteta</t>
        </is>
      </c>
      <c r="AN269" s="2" t="inlineStr">
        <is>
          <t>ne pas faire confiance aux services</t>
        </is>
      </c>
      <c r="AO269" s="2" t="inlineStr">
        <is>
          <t>3</t>
        </is>
      </c>
      <c r="AP269" s="2" t="inlineStr">
        <is>
          <t/>
        </is>
      </c>
      <c r="AQ269" t="inlineStr">
        <is>
          <t>principe de sécurité informatique selon lequel il
ne faut jamais se fier à un système externe</t>
        </is>
      </c>
      <c r="AR269" s="2" t="inlineStr">
        <is>
          <t>ná cuirtear muinín i seirbhísí</t>
        </is>
      </c>
      <c r="AS269" s="2" t="inlineStr">
        <is>
          <t>3</t>
        </is>
      </c>
      <c r="AT269" s="2" t="inlineStr">
        <is>
          <t/>
        </is>
      </c>
      <c r="AU269" t="inlineStr">
        <is>
          <t/>
        </is>
      </c>
      <c r="AV269" s="2" t="inlineStr">
        <is>
          <t>nepovjerenje u usluge</t>
        </is>
      </c>
      <c r="AW269" s="2" t="inlineStr">
        <is>
          <t>3</t>
        </is>
      </c>
      <c r="AX269" s="2" t="inlineStr">
        <is>
          <t/>
        </is>
      </c>
      <c r="AY269" t="inlineStr">
        <is>
          <t/>
        </is>
      </c>
      <c r="AZ269" s="2" t="inlineStr">
        <is>
          <t>szolgáltatások iránti bizalmatlanság</t>
        </is>
      </c>
      <c r="BA269" s="2" t="inlineStr">
        <is>
          <t>3</t>
        </is>
      </c>
      <c r="BB269" s="2" t="inlineStr">
        <is>
          <t/>
        </is>
      </c>
      <c r="BC269" t="inlineStr">
        <is>
          <t>a harmadik felek biztosította szolgáltatások automatikus elfogadását elutasító információbiztonsági alapelv</t>
        </is>
      </c>
      <c r="BD269" s="2" t="inlineStr">
        <is>
          <t>diffidenza verso i servizi</t>
        </is>
      </c>
      <c r="BE269" s="2" t="inlineStr">
        <is>
          <t>3</t>
        </is>
      </c>
      <c r="BF269" s="2" t="inlineStr">
        <is>
          <t/>
        </is>
      </c>
      <c r="BG269" t="inlineStr">
        <is>
          <t>principio di sicurezza di un sistema informatico secondo cui tutti i sistemi esterni sono considerati inaffidabili</t>
        </is>
      </c>
      <c r="BH269" s="2" t="inlineStr">
        <is>
          <t>nepasitikėjimas paslaugomis</t>
        </is>
      </c>
      <c r="BI269" s="2" t="inlineStr">
        <is>
          <t>2</t>
        </is>
      </c>
      <c r="BJ269" s="2" t="inlineStr">
        <is>
          <t/>
        </is>
      </c>
      <c r="BK269" t="inlineStr">
        <is>
          <t/>
        </is>
      </c>
      <c r="BL269" s="2" t="inlineStr">
        <is>
          <t>neuzticēšanās pakalpojumiem</t>
        </is>
      </c>
      <c r="BM269" s="2" t="inlineStr">
        <is>
          <t>2</t>
        </is>
      </c>
      <c r="BN269" s="2" t="inlineStr">
        <is>
          <t/>
        </is>
      </c>
      <c r="BO269" t="inlineStr">
        <is>
          <t/>
        </is>
      </c>
      <c r="BP269" s="2" t="inlineStr">
        <is>
          <t>tafdax is-servizzi</t>
        </is>
      </c>
      <c r="BQ269" s="2" t="inlineStr">
        <is>
          <t>3</t>
        </is>
      </c>
      <c r="BR269" s="2" t="inlineStr">
        <is>
          <t/>
        </is>
      </c>
      <c r="BS269" t="inlineStr">
        <is>
          <t>prinċipju tas-sigurtà tal-informazzjoni li skontu s-sistemi esterni mhux ta' min jafdahom</t>
        </is>
      </c>
      <c r="BT269" s="2" t="inlineStr">
        <is>
          <t>diensten niet vertrouwen</t>
        </is>
      </c>
      <c r="BU269" s="2" t="inlineStr">
        <is>
          <t>3</t>
        </is>
      </c>
      <c r="BV269" s="2" t="inlineStr">
        <is>
          <t/>
        </is>
      </c>
      <c r="BW269" t="inlineStr">
        <is>
          <t>beginsel in de ICT-beveiliging waarbij alle externe systemen niet worden vertrouwd</t>
        </is>
      </c>
      <c r="BX269" s="2" t="inlineStr">
        <is>
          <t>zasada „nie ufaj usługom”</t>
        </is>
      </c>
      <c r="BY269" s="2" t="inlineStr">
        <is>
          <t>3</t>
        </is>
      </c>
      <c r="BZ269" s="2" t="inlineStr">
        <is>
          <t/>
        </is>
      </c>
      <c r="CA269" t="inlineStr">
        <is>
          <t>zasada bezpieczeństwa zakładająca brak zaufania do wszystkich systemów zewnętrznych</t>
        </is>
      </c>
      <c r="CB269" s="2" t="inlineStr">
        <is>
          <t>não confiar nos serviços</t>
        </is>
      </c>
      <c r="CC269" s="2" t="inlineStr">
        <is>
          <t>3</t>
        </is>
      </c>
      <c r="CD269" s="2" t="inlineStr">
        <is>
          <t/>
        </is>
      </c>
      <c r="CE269" t="inlineStr">
        <is>
          <t>&lt;div&gt;Princípio da segurança da informação segundo o qual não se deve ter confiança em sistemas externos.&lt;br&gt;&lt;/div&gt;</t>
        </is>
      </c>
      <c r="CF269" s="2" t="inlineStr">
        <is>
          <t>principiul încrederii zero în securitate</t>
        </is>
      </c>
      <c r="CG269" s="2" t="inlineStr">
        <is>
          <t>3</t>
        </is>
      </c>
      <c r="CH269" s="2" t="inlineStr">
        <is>
          <t/>
        </is>
      </c>
      <c r="CI269" t="inlineStr">
        <is>
          <t/>
        </is>
      </c>
      <c r="CJ269" s="2" t="inlineStr">
        <is>
          <t>nedôvera k službám</t>
        </is>
      </c>
      <c r="CK269" s="2" t="inlineStr">
        <is>
          <t>3</t>
        </is>
      </c>
      <c r="CL269" s="2" t="inlineStr">
        <is>
          <t/>
        </is>
      </c>
      <c r="CM269" t="inlineStr">
        <is>
          <t>zabezpečenie toho, aby sa žiadnym externým systémom nedôverovalo</t>
        </is>
      </c>
      <c r="CN269" s="2" t="inlineStr">
        <is>
          <t>ne zaupaj storitvam</t>
        </is>
      </c>
      <c r="CO269" s="2" t="inlineStr">
        <is>
          <t>3</t>
        </is>
      </c>
      <c r="CP269" s="2" t="inlineStr">
        <is>
          <t/>
        </is>
      </c>
      <c r="CQ269" t="inlineStr">
        <is>
          <t/>
        </is>
      </c>
      <c r="CR269" s="2" t="inlineStr">
        <is>
          <t>lita inte på tjänster</t>
        </is>
      </c>
      <c r="CS269" s="2" t="inlineStr">
        <is>
          <t>3</t>
        </is>
      </c>
      <c r="CT269" s="2" t="inlineStr">
        <is>
          <t/>
        </is>
      </c>
      <c r="CU269" t="inlineStr">
        <is>
          <t/>
        </is>
      </c>
    </row>
    <row r="270">
      <c r="A270" s="1" t="str">
        <f>HYPERLINK("https://iate.europa.eu/entry/result/779063/all", "779063")</f>
        <v>779063</v>
      </c>
      <c r="B270" t="inlineStr">
        <is>
          <t>ENVIRONMENT;ENERGY;TRANSPORT;LAW</t>
        </is>
      </c>
      <c r="C270" t="inlineStr">
        <is>
          <t>ENVIRONMENT|natural environment|natural resources|resources of the sea;ENERGY|oil industry;TRANSPORT|maritime and inland waterway transport|maritime transport;LAW</t>
        </is>
      </c>
      <c r="D270" s="2" t="inlineStr">
        <is>
          <t>морска платформа|
офшорна сондажна платформа</t>
        </is>
      </c>
      <c r="E270" s="2" t="inlineStr">
        <is>
          <t>3|
3</t>
        </is>
      </c>
      <c r="F270" s="2" t="inlineStr">
        <is>
          <t xml:space="preserve">|
</t>
        </is>
      </c>
      <c r="G270" t="inlineStr">
        <is>
          <t>стационарни или плаващи платформи са трайно прикрепени или плаващи
конструкции, разположени в морето, които се използват за проучване, експлоатация или
съпътстваща обработка в морето на минерални ресурси от морското дъно</t>
        </is>
      </c>
      <c r="H270" s="2" t="inlineStr">
        <is>
          <t>těžební plošina na moři|
plošina na moři|
těžební věž</t>
        </is>
      </c>
      <c r="I270" s="2" t="inlineStr">
        <is>
          <t>3|
3|
2</t>
        </is>
      </c>
      <c r="J270" s="2" t="inlineStr">
        <is>
          <t>|
|
admitted</t>
        </is>
      </c>
      <c r="K270" t="inlineStr">
        <is>
          <t>pevná nebo plovoucí plošina, včetně vrtných plošin, plovoucích výrobních, skladovacích a vykládacích zařízení používaných pro pobřežní těžbu a skladování ropy a plovoucí jednotky používané pro skladování vytěžené ropy na moři</t>
        </is>
      </c>
      <c r="L270" s="2" t="inlineStr">
        <is>
          <t>offshoreplatform|
boreplatform</t>
        </is>
      </c>
      <c r="M270" s="2" t="inlineStr">
        <is>
          <t>3|
3</t>
        </is>
      </c>
      <c r="N270" s="2" t="inlineStr">
        <is>
          <t xml:space="preserve">|
</t>
        </is>
      </c>
      <c r="O270" t="inlineStr">
        <is>
          <t>flydende eller fast stålkonstruktion der er forankret i hav- eller søbund og over vandoverfladen bærer platform(e) med forskelligt udstyr</t>
        </is>
      </c>
      <c r="P270" s="2" t="inlineStr">
        <is>
          <t>Offshore-Plattform|
Bohrplattform</t>
        </is>
      </c>
      <c r="Q270" s="2" t="inlineStr">
        <is>
          <t>3|
3</t>
        </is>
      </c>
      <c r="R270" s="2" t="inlineStr">
        <is>
          <t xml:space="preserve">|
</t>
        </is>
      </c>
      <c r="S270" t="inlineStr">
        <is>
          <t>feste oder schwimmende Anlage, die zum Abbau bzw. zur Förderung, zur Aufbereitung und zum Weitertransport von Bodenschätzen im Meer (insbesondere Erdgas und Erdöl) dient</t>
        </is>
      </c>
      <c r="T270" s="2" t="inlineStr">
        <is>
          <t>πλωτή εξέδρα γεώτρησης|
θαλάσσια εξέδρα|
υπεράκτια εξέδρα</t>
        </is>
      </c>
      <c r="U270" s="2" t="inlineStr">
        <is>
          <t>3|
3|
3</t>
        </is>
      </c>
      <c r="V270" s="2" t="inlineStr">
        <is>
          <t xml:space="preserve">|
|
</t>
        </is>
      </c>
      <c r="W270" t="inlineStr">
        <is>
          <t/>
        </is>
      </c>
      <c r="X270" s="2" t="inlineStr">
        <is>
          <t>marine platform|
offshore platform|
offshore drilling platform|
offshore rig|
offshore drilling rig</t>
        </is>
      </c>
      <c r="Y270" s="2" t="inlineStr">
        <is>
          <t>3|
3|
3|
3|
3</t>
        </is>
      </c>
      <c r="Z270" s="2" t="inlineStr">
        <is>
          <t xml:space="preserve">|
|
|
|
</t>
        </is>
      </c>
      <c r="AA270" t="inlineStr">
        <is>
          <t>fixed or floating structure located at sea which is engaged in the exploration, exploitation or associated offshore processing of sea-bed mineral resources</t>
        </is>
      </c>
      <c r="AB270" s="2" t="inlineStr">
        <is>
          <t>plataforma marina|
plataforma marina de perforación</t>
        </is>
      </c>
      <c r="AC270" s="2" t="inlineStr">
        <is>
          <t>3|
3</t>
        </is>
      </c>
      <c r="AD270" s="2" t="inlineStr">
        <is>
          <t xml:space="preserve">|
</t>
        </is>
      </c>
      <c r="AE270" t="inlineStr">
        <is>
          <t>Estructura fija o flotante situada en el mar y dedicada a la prospección o explotación de los recursos minerales del fondo marino o al tratamiento mar adentro de dichos recursos.</t>
        </is>
      </c>
      <c r="AF270" s="2" t="inlineStr">
        <is>
          <t>avamere puurplatvorm|
avamereplatvorm</t>
        </is>
      </c>
      <c r="AG270" s="2" t="inlineStr">
        <is>
          <t>3|
3</t>
        </is>
      </c>
      <c r="AH270" s="2" t="inlineStr">
        <is>
          <t xml:space="preserve">|
</t>
        </is>
      </c>
      <c r="AI270" t="inlineStr">
        <is>
          <t>merel paiknev kinnitatud või ujuv platvorm, mida kasutatakse merepõhja maavarade uurimiseks, kasutamiseks ja sellega seotud avameretöötlemiseks</t>
        </is>
      </c>
      <c r="AJ270" s="2" t="inlineStr">
        <is>
          <t>offshore-lautta|
porauslautta</t>
        </is>
      </c>
      <c r="AK270" s="2" t="inlineStr">
        <is>
          <t>3|
3</t>
        </is>
      </c>
      <c r="AL270" s="2" t="inlineStr">
        <is>
          <t xml:space="preserve">|
</t>
        </is>
      </c>
      <c r="AM270" t="inlineStr">
        <is>
          <t>merellä sijaitseva kiinteä tai kelluva alusta,
jota käytetään merenpohjan mineraalivarojen tutkimiseen, hyödyntämiseen tai
avomerellä tapahtuvaan jalostukseen</t>
        </is>
      </c>
      <c r="AN270" s="2" t="inlineStr">
        <is>
          <t>plateforme off-shore|
plate-forme "off-shore"|
plate-forme en mer|
plateforme de forage en mer</t>
        </is>
      </c>
      <c r="AO270" s="2" t="inlineStr">
        <is>
          <t>3|
3|
3|
2</t>
        </is>
      </c>
      <c r="AP270" s="2" t="inlineStr">
        <is>
          <t xml:space="preserve">|
|
|
</t>
        </is>
      </c>
      <c r="AQ270" t="inlineStr">
        <is>
          <t>installation fixe ou flottante en mer affectée à l'exploration, l'exploitation ou le traitement connexe des ressources naturelles du fond des mers</t>
        </is>
      </c>
      <c r="AR270" s="2" t="inlineStr">
        <is>
          <t>ardán amach ón gcósta|
ardán ar muir|
ardán druileála amach ón gcósta</t>
        </is>
      </c>
      <c r="AS270" s="2" t="inlineStr">
        <is>
          <t>3|
3|
3</t>
        </is>
      </c>
      <c r="AT270" s="2" t="inlineStr">
        <is>
          <t xml:space="preserve">|
|
</t>
        </is>
      </c>
      <c r="AU270" t="inlineStr">
        <is>
          <t/>
        </is>
      </c>
      <c r="AV270" s="2" t="inlineStr">
        <is>
          <t>odobalna platforma</t>
        </is>
      </c>
      <c r="AW270" s="2" t="inlineStr">
        <is>
          <t>3</t>
        </is>
      </c>
      <c r="AX270" s="2" t="inlineStr">
        <is>
          <t/>
        </is>
      </c>
      <c r="AY270" t="inlineStr">
        <is>
          <t/>
        </is>
      </c>
      <c r="AZ270" s="2" t="inlineStr">
        <is>
          <t>tengeri platform|
tengeri fúrótorony</t>
        </is>
      </c>
      <c r="BA270" s="2" t="inlineStr">
        <is>
          <t>3|
3</t>
        </is>
      </c>
      <c r="BB270" s="2" t="inlineStr">
        <is>
          <t xml:space="preserve">|
</t>
        </is>
      </c>
      <c r="BC270" t="inlineStr">
        <is>
          <t>&lt;div&gt;rögzített vagy úszó tengeri szerkezet, amelyet a tengerfenék ásványi erőforrásainak feltárására, kitermelésére, illetve a kapcsolódó tengeri feldolgozás során használnak&lt;br&gt;&lt;/div&gt;</t>
        </is>
      </c>
      <c r="BD270" s="2" t="inlineStr">
        <is>
          <t>piattaforma offshore|
piattaforma di trivellazione</t>
        </is>
      </c>
      <c r="BE270" s="2" t="inlineStr">
        <is>
          <t>3|
3</t>
        </is>
      </c>
      <c r="BF270" s="2" t="inlineStr">
        <is>
          <t xml:space="preserve">|
</t>
        </is>
      </c>
      <c r="BG270" t="inlineStr">
        <is>
          <t>struttura fissa o galleggiante posta in mare e utilizzata per attività di sfruttamento, esplorazione o trattamento delle risorse naturali che si trovano sui fondali marini</t>
        </is>
      </c>
      <c r="BH270" s="2" t="inlineStr">
        <is>
          <t>platforma atviroje jūroje|
gręžimo atviroje jūroje platforma</t>
        </is>
      </c>
      <c r="BI270" s="2" t="inlineStr">
        <is>
          <t>3|
3</t>
        </is>
      </c>
      <c r="BJ270" s="2" t="inlineStr">
        <is>
          <t xml:space="preserve">|
</t>
        </is>
      </c>
      <c r="BK270" t="inlineStr">
        <is>
          <t>įtvirtinta arba plūdri struktūra atviroje jūroje, kurioje vykdoma jūros dugno mineralinių išteklių (dažniausiai naftos ir dujų) paieška, žvalgymas, gavyba ir perdirbimas</t>
        </is>
      </c>
      <c r="BL270" s="2" t="inlineStr">
        <is>
          <t>atkrastes urbšanas platforma|
platforma atklātā jūrā|
atkrastes platforma|
naftas ieguves platforma</t>
        </is>
      </c>
      <c r="BM270" s="2" t="inlineStr">
        <is>
          <t>3|
3|
3|
2</t>
        </is>
      </c>
      <c r="BN270" s="2" t="inlineStr">
        <is>
          <t xml:space="preserve">|
|
preferred|
</t>
        </is>
      </c>
      <c r="BO270" t="inlineStr">
        <is>
          <t>stacionāra vai peldoša platforma, ko izmanto jūras resursu (naftas un gāzes) ieguvei, uzglabāšanai un tālākai transportēšanai</t>
        </is>
      </c>
      <c r="BP270" s="2" t="inlineStr">
        <is>
          <t>pjattaforma lil hinn mill-kosta</t>
        </is>
      </c>
      <c r="BQ270" s="2" t="inlineStr">
        <is>
          <t>2</t>
        </is>
      </c>
      <c r="BR270" s="2" t="inlineStr">
        <is>
          <t/>
        </is>
      </c>
      <c r="BS270" t="inlineStr">
        <is>
          <t>struttura fissa jew li żżomm f’wiċċ l-ilma li tinsab fil-baħar involuta fl-esplorazzjoni, l-isfruttament jew l-ipproċessar assoċjat ta’ riżorsi minerali ta’ qiegħ il-baħar lil hinn mill-kosta</t>
        </is>
      </c>
      <c r="BT270" s="2" t="inlineStr">
        <is>
          <t>offshoreplatform|
booreiland in zee</t>
        </is>
      </c>
      <c r="BU270" s="2" t="inlineStr">
        <is>
          <t>3|
3</t>
        </is>
      </c>
      <c r="BV270" s="2" t="inlineStr">
        <is>
          <t xml:space="preserve">|
</t>
        </is>
      </c>
      <c r="BW270" t="inlineStr">
        <is>
          <t>vaste of drijvende structuur op zee die gebruikt wordt voor de opsporing, winning en de bijbehorende buitengaatse bewerking van minerale rijkdommen in de zeebodem</t>
        </is>
      </c>
      <c r="BX270" s="2" t="inlineStr">
        <is>
          <t>platforma wiertnicza|
morska platforma wiertnicza|
platforma wydobywcza</t>
        </is>
      </c>
      <c r="BY270" s="2" t="inlineStr">
        <is>
          <t>3|
3|
3</t>
        </is>
      </c>
      <c r="BZ270" s="2" t="inlineStr">
        <is>
          <t xml:space="preserve">|
|
</t>
        </is>
      </c>
      <c r="CA270" t="inlineStr">
        <is>
          <t>&lt;div&gt;&lt;div&gt;&lt;div&gt;&lt;div&gt;&lt;div&gt;&lt;div&gt;&lt;div&gt;górnicza platforma morska wyposażona w urządzenia i sprzęt do wiercenia otworów w skorupie ziemskiej pod dnem zbiornika wodnego; prowadzi się wiercenia eksploatacyjne, mające na celu wydobywanie minerałów spod dna mor., gł. ropy naftowej i gazu ziemnego, oraz poszukiwawcze.&lt;/div&gt;&lt;/div&gt;&lt;/div&gt;&lt;/div&gt;&lt;/div&gt;&lt;/div&gt;&lt;/div&gt;</t>
        </is>
      </c>
      <c r="CB270" t="inlineStr">
        <is>
          <t/>
        </is>
      </c>
      <c r="CC270" t="inlineStr">
        <is>
          <t/>
        </is>
      </c>
      <c r="CD270" t="inlineStr">
        <is>
          <t/>
        </is>
      </c>
      <c r="CE270" t="inlineStr">
        <is>
          <t/>
        </is>
      </c>
      <c r="CF270" s="2" t="inlineStr">
        <is>
          <t>platformă offshore|
platformă de foraj marin|
platformă marină</t>
        </is>
      </c>
      <c r="CG270" s="2" t="inlineStr">
        <is>
          <t>3|
2|
3</t>
        </is>
      </c>
      <c r="CH270" s="2" t="inlineStr">
        <is>
          <t xml:space="preserve">|
|
</t>
        </is>
      </c>
      <c r="CI270" t="inlineStr">
        <is>
          <t>structură fixă sau flotantă de mari dimensiuni, dotată cu echipamente și instalații folosite pentru lucrări de explorare, dezvoltare, exploatare sau înmagazinare a țițeiului și gazelor naturale de pe fundul mărilor</t>
        </is>
      </c>
      <c r="CJ270" s="2" t="inlineStr">
        <is>
          <t>vrtná plošina na mori|
plošina na mori|
vrtná plošina</t>
        </is>
      </c>
      <c r="CK270" s="2" t="inlineStr">
        <is>
          <t>3|
3|
3</t>
        </is>
      </c>
      <c r="CL270" s="2" t="inlineStr">
        <is>
          <t xml:space="preserve">|
|
</t>
        </is>
      </c>
      <c r="CM270" t="inlineStr">
        <is>
          <t>konštrukcia pevne stojaca na morskom dne alebo plávajúca na hladine slúžiaca na skúmanie dna mora, ťažbu a úpravu ropy a zemného plynu</t>
        </is>
      </c>
      <c r="CN270" s="2" t="inlineStr">
        <is>
          <t>morska ploščad|
vrtalna ploščad na morju|
ploščad na morju</t>
        </is>
      </c>
      <c r="CO270" s="2" t="inlineStr">
        <is>
          <t>3|
2|
3</t>
        </is>
      </c>
      <c r="CP270" s="2" t="inlineStr">
        <is>
          <t xml:space="preserve">|
|
</t>
        </is>
      </c>
      <c r="CQ270" t="inlineStr">
        <is>
          <t/>
        </is>
      </c>
      <c r="CR270" s="2" t="inlineStr">
        <is>
          <t>offshoreplattform|
havsplattform</t>
        </is>
      </c>
      <c r="CS270" s="2" t="inlineStr">
        <is>
          <t>3|
3</t>
        </is>
      </c>
      <c r="CT270" s="2" t="inlineStr">
        <is>
          <t xml:space="preserve">|
</t>
        </is>
      </c>
      <c r="CU270" t="inlineStr">
        <is>
          <t>Flytande eller bottenfast plattform av stål eller betong med utrustning för t.ex. produktion av gas och olja, prospektering, bostäder eller vindkraftverk.</t>
        </is>
      </c>
    </row>
    <row r="271">
      <c r="A271" s="1" t="str">
        <f>HYPERLINK("https://iate.europa.eu/entry/result/3592708/all", "3592708")</f>
        <v>3592708</v>
      </c>
      <c r="B271" t="inlineStr">
        <is>
          <t>EDUCATION AND COMMUNICATIONS</t>
        </is>
      </c>
      <c r="C271" t="inlineStr">
        <is>
          <t>EDUCATION AND COMMUNICATIONS|information technology and data processing|computer system|information security</t>
        </is>
      </c>
      <c r="D271" s="2" t="inlineStr">
        <is>
          <t>недоверие в инфраструктурата</t>
        </is>
      </c>
      <c r="E271" s="2" t="inlineStr">
        <is>
          <t>3</t>
        </is>
      </c>
      <c r="F271" s="2" t="inlineStr">
        <is>
          <t/>
        </is>
      </c>
      <c r="G271" t="inlineStr">
        <is>
          <t/>
        </is>
      </c>
      <c r="H271" s="2" t="inlineStr">
        <is>
          <t>nedůvěřovat infrastruktuře</t>
        </is>
      </c>
      <c r="I271" s="2" t="inlineStr">
        <is>
          <t>3</t>
        </is>
      </c>
      <c r="J271" s="2" t="inlineStr">
        <is>
          <t/>
        </is>
      </c>
      <c r="K271" t="inlineStr">
        <is>
          <t/>
        </is>
      </c>
      <c r="L271" s="2" t="inlineStr">
        <is>
          <t>hav ikke tillid til infrastruktur</t>
        </is>
      </c>
      <c r="M271" s="2" t="inlineStr">
        <is>
          <t>3</t>
        </is>
      </c>
      <c r="N271" s="2" t="inlineStr">
        <is>
          <t/>
        </is>
      </c>
      <c r="O271" t="inlineStr">
        <is>
          <t>princip for applikationssikkerhed, der sikrer autentificering og
godkendelse af enhver handling fra omgivende informationssystemer</t>
        </is>
      </c>
      <c r="P271" s="2" t="inlineStr">
        <is>
          <t>Infrastruktur nicht trauen</t>
        </is>
      </c>
      <c r="Q271" s="2" t="inlineStr">
        <is>
          <t>3</t>
        </is>
      </c>
      <c r="R271" s="2" t="inlineStr">
        <is>
          <t/>
        </is>
      </c>
      <c r="S271" t="inlineStr">
        <is>
          <t/>
        </is>
      </c>
      <c r="T271" s="2" t="inlineStr">
        <is>
          <t>μη εμπιστοσύνη στην υποδομή</t>
        </is>
      </c>
      <c r="U271" s="2" t="inlineStr">
        <is>
          <t>3</t>
        </is>
      </c>
      <c r="V271" s="2" t="inlineStr">
        <is>
          <t/>
        </is>
      </c>
      <c r="W271" t="inlineStr">
        <is>
          <t>αρχή της ασφάλειας των πληροφοριών που στηρίζεται στην υπόθεση ότι η ασφάλεια ενός κεντρικού υπολογιστή ή ενός εξυπηρετητή μπορεί πάντα να διακυβευθεί και, ως εκ τούτου, η υποδομή θα πρέπει να διατηρείται «περιφραγμένη»</t>
        </is>
      </c>
      <c r="X271" s="2" t="inlineStr">
        <is>
          <t>don’t trust infrastructure|
do not trust infrastructure</t>
        </is>
      </c>
      <c r="Y271" s="2" t="inlineStr">
        <is>
          <t>1|
3</t>
        </is>
      </c>
      <c r="Z271" s="2" t="inlineStr">
        <is>
          <t xml:space="preserve">|
</t>
        </is>
      </c>
      <c r="AA271" t="inlineStr">
        <is>
          <t>information security principle that assumes that a host/server can always be compromised so infrastructure should be kept 'fenced off'</t>
        </is>
      </c>
      <c r="AB271" s="2" t="inlineStr">
        <is>
          <t>desconfiar de la infraestructura|
no confiar en la infraestructura</t>
        </is>
      </c>
      <c r="AC271" s="2" t="inlineStr">
        <is>
          <t>3|
3</t>
        </is>
      </c>
      <c r="AD271" s="2" t="inlineStr">
        <is>
          <t xml:space="preserve">|
</t>
        </is>
      </c>
      <c r="AE271" t="inlineStr">
        <is>
          <t>Principio de seguridad de las aplicaciones informáticas que garantiza la autenticación y autorización de
toda acción procedente de otros sistemas de información.</t>
        </is>
      </c>
      <c r="AF271" s="2" t="inlineStr">
        <is>
          <t>põhimõte "ära usalda taristut"|
põhimõte, et taristu ei ole usaldusväärne</t>
        </is>
      </c>
      <c r="AG271" s="2" t="inlineStr">
        <is>
          <t>3|
3</t>
        </is>
      </c>
      <c r="AH271" s="2" t="inlineStr">
        <is>
          <t xml:space="preserve">|
</t>
        </is>
      </c>
      <c r="AI271" t="inlineStr">
        <is>
          <t>infoturbe põhimõte, mille kohaselt võib iga host või server olla turvaoht ning seetõttu tuleb iga mõnest teisest infosüsteemist pärineva toimingu puhul tagada autentimine ja autoriseerimine</t>
        </is>
      </c>
      <c r="AJ271" s="2" t="inlineStr">
        <is>
          <t>ei luottamusta infrastruktuuriin</t>
        </is>
      </c>
      <c r="AK271" s="2" t="inlineStr">
        <is>
          <t>3</t>
        </is>
      </c>
      <c r="AL271" s="2" t="inlineStr">
        <is>
          <t/>
        </is>
      </c>
      <c r="AM271" t="inlineStr">
        <is>
          <t>varmistetaan, että kaikki muista tietojärjestelmistä peräisin olevat toimet todennetaan ja hyväksytään</t>
        </is>
      </c>
      <c r="AN271" s="2" t="inlineStr">
        <is>
          <t>ne pas faire confiance aux infrastructures</t>
        </is>
      </c>
      <c r="AO271" s="2" t="inlineStr">
        <is>
          <t>3</t>
        </is>
      </c>
      <c r="AP271" s="2" t="inlineStr">
        <is>
          <t/>
        </is>
      </c>
      <c r="AQ271" t="inlineStr">
        <is>
          <t>principe de sécurité informatique selon lequel il
faut toujours considérer que les failles peuvent également se trouver au niveau
de l’infrastructure informatique et non pas uniquement au niveau des applications</t>
        </is>
      </c>
      <c r="AR271" s="2" t="inlineStr">
        <is>
          <t>ná cuir muinín i mbonneagar</t>
        </is>
      </c>
      <c r="AS271" s="2" t="inlineStr">
        <is>
          <t>3</t>
        </is>
      </c>
      <c r="AT271" s="2" t="inlineStr">
        <is>
          <t/>
        </is>
      </c>
      <c r="AU271" t="inlineStr">
        <is>
          <t/>
        </is>
      </c>
      <c r="AV271" s="2" t="inlineStr">
        <is>
          <t>nepovjerenje u infrastrukturu</t>
        </is>
      </c>
      <c r="AW271" s="2" t="inlineStr">
        <is>
          <t>3</t>
        </is>
      </c>
      <c r="AX271" s="2" t="inlineStr">
        <is>
          <t/>
        </is>
      </c>
      <c r="AY271" t="inlineStr">
        <is>
          <t/>
        </is>
      </c>
      <c r="AZ271" s="2" t="inlineStr">
        <is>
          <t>infrastruktúrával szembeni bizalmatlanság</t>
        </is>
      </c>
      <c r="BA271" s="2" t="inlineStr">
        <is>
          <t>3</t>
        </is>
      </c>
      <c r="BB271" s="2" t="inlineStr">
        <is>
          <t/>
        </is>
      </c>
      <c r="BC271" t="inlineStr">
        <is>
          <t>információbiztonsági alapelv, amely feltételezi, hogy a folyamatnak helyet adó szervert mindig érheti támadás, és az infrastruktúra részeit ezért célszerű külön tartani</t>
        </is>
      </c>
      <c r="BD271" s="2" t="inlineStr">
        <is>
          <t>diffidenza verso l’infrastruttura</t>
        </is>
      </c>
      <c r="BE271" s="2" t="inlineStr">
        <is>
          <t>3</t>
        </is>
      </c>
      <c r="BF271" s="2" t="inlineStr">
        <is>
          <t/>
        </is>
      </c>
      <c r="BG271" t="inlineStr">
        <is>
          <t>principio di sicurezza di un sistema informatico secondo cui l’applicazione deve autenticare e autorizzare ogni azione da parte di sistemi circostanti</t>
        </is>
      </c>
      <c r="BH271" s="2" t="inlineStr">
        <is>
          <t>nepasitikėjimas infrastruktūra</t>
        </is>
      </c>
      <c r="BI271" s="2" t="inlineStr">
        <is>
          <t>3</t>
        </is>
      </c>
      <c r="BJ271" s="2" t="inlineStr">
        <is>
          <t/>
        </is>
      </c>
      <c r="BK271" t="inlineStr">
        <is>
          <t/>
        </is>
      </c>
      <c r="BL271" s="2" t="inlineStr">
        <is>
          <t>neuzticēšanās infrastruktūrai</t>
        </is>
      </c>
      <c r="BM271" s="2" t="inlineStr">
        <is>
          <t>2</t>
        </is>
      </c>
      <c r="BN271" s="2" t="inlineStr">
        <is>
          <t/>
        </is>
      </c>
      <c r="BO271" t="inlineStr">
        <is>
          <t/>
        </is>
      </c>
      <c r="BP271" s="2" t="inlineStr">
        <is>
          <t>tafdax l-infrastruttura</t>
        </is>
      </c>
      <c r="BQ271" s="2" t="inlineStr">
        <is>
          <t>3</t>
        </is>
      </c>
      <c r="BR271" s="2" t="inlineStr">
        <is>
          <t/>
        </is>
      </c>
      <c r="BS271" t="inlineStr">
        <is>
          <t>prinċipju tas-sigurtà tal-informazzjoni li jassumi li ospitant/server dejjem jista' jiġi kompromess b'hekk l-infrastruttura għandha dejjem tinżamm protetta ("fenced off")</t>
        </is>
      </c>
      <c r="BT271" s="2" t="inlineStr">
        <is>
          <t>infrastructuur niet vertrouwen</t>
        </is>
      </c>
      <c r="BU271" s="2" t="inlineStr">
        <is>
          <t>3</t>
        </is>
      </c>
      <c r="BV271" s="2" t="inlineStr">
        <is>
          <t/>
        </is>
      </c>
      <c r="BW271" t="inlineStr">
        <is>
          <t>beginsel in de ICT-beveiliging waarbij de infrastructuur is voorzien van een beschermingsmuur en elke actie die afkomstig is van andere informatiesystemen moet worden geauthenticeerd en geautoriseerd</t>
        </is>
      </c>
      <c r="BX271" s="2" t="inlineStr">
        <is>
          <t>zasada „nie ufaj infrastrukturze”</t>
        </is>
      </c>
      <c r="BY271" s="2" t="inlineStr">
        <is>
          <t>3</t>
        </is>
      </c>
      <c r="BZ271" s="2" t="inlineStr">
        <is>
          <t/>
        </is>
      </c>
      <c r="CA271" t="inlineStr">
        <is>
          <t>zasada zapewniająca uwierzytelnianie i autoryzację wszystkich działań pochodzących z innych systemów informacyjnych</t>
        </is>
      </c>
      <c r="CB271" s="2" t="inlineStr">
        <is>
          <t>não confiar na infraestrutura</t>
        </is>
      </c>
      <c r="CC271" s="2" t="inlineStr">
        <is>
          <t>3</t>
        </is>
      </c>
      <c r="CD271" s="2" t="inlineStr">
        <is>
          <t/>
        </is>
      </c>
      <c r="CE271" t="inlineStr">
        <is>
          <t>Princípio da segurança da informação que parte do princípio de que um sistema anfitrião/servidor pode ser sempre comprometido pelo que a infraestrutura deve ser mantida protegida.</t>
        </is>
      </c>
      <c r="CF271" s="2" t="inlineStr">
        <is>
          <t>principiul încrederii zero în securitatea elementelor infrastructurii</t>
        </is>
      </c>
      <c r="CG271" s="2" t="inlineStr">
        <is>
          <t>3</t>
        </is>
      </c>
      <c r="CH271" s="2" t="inlineStr">
        <is>
          <t/>
        </is>
      </c>
      <c r="CI271" t="inlineStr">
        <is>
          <t/>
        </is>
      </c>
      <c r="CJ271" s="2" t="inlineStr">
        <is>
          <t>nedôvera k infraštruktúre</t>
        </is>
      </c>
      <c r="CK271" s="2" t="inlineStr">
        <is>
          <t>3</t>
        </is>
      </c>
      <c r="CL271" s="2" t="inlineStr">
        <is>
          <t/>
        </is>
      </c>
      <c r="CM271" t="inlineStr">
        <is>
          <t>zabezpečenie autentifikácie a autorizácie každej činnosti
 pochádzajúcej z iných informačných systémov</t>
        </is>
      </c>
      <c r="CN271" s="2" t="inlineStr">
        <is>
          <t>ne zaupaj infrastrukturi</t>
        </is>
      </c>
      <c r="CO271" s="2" t="inlineStr">
        <is>
          <t>3</t>
        </is>
      </c>
      <c r="CP271" s="2" t="inlineStr">
        <is>
          <t/>
        </is>
      </c>
      <c r="CQ271" t="inlineStr">
        <is>
          <t/>
        </is>
      </c>
      <c r="CR271" s="2" t="inlineStr">
        <is>
          <t>lita inte på infrastruktur</t>
        </is>
      </c>
      <c r="CS271" s="2" t="inlineStr">
        <is>
          <t>3</t>
        </is>
      </c>
      <c r="CT271" s="2" t="inlineStr">
        <is>
          <t/>
        </is>
      </c>
      <c r="CU271" t="inlineStr">
        <is>
          <t/>
        </is>
      </c>
    </row>
    <row r="272">
      <c r="A272" s="1" t="str">
        <f>HYPERLINK("https://iate.europa.eu/entry/result/1399658/all", "1399658")</f>
        <v>1399658</v>
      </c>
      <c r="B272" t="inlineStr">
        <is>
          <t>EDUCATION AND COMMUNICATIONS</t>
        </is>
      </c>
      <c r="C272" t="inlineStr">
        <is>
          <t>EDUCATION AND COMMUNICATIONS|information technology and data processing|computer system|information security</t>
        </is>
      </c>
      <c r="D272" s="2" t="inlineStr">
        <is>
          <t>функциониране с най-малка привилегия</t>
        </is>
      </c>
      <c r="E272" s="2" t="inlineStr">
        <is>
          <t>3</t>
        </is>
      </c>
      <c r="F272" s="2" t="inlineStr">
        <is>
          <t/>
        </is>
      </c>
      <c r="G272" t="inlineStr">
        <is>
          <t/>
        </is>
      </c>
      <c r="H272" s="2" t="inlineStr">
        <is>
          <t>spouštění s minimálními právy|
zásada minimálních práv</t>
        </is>
      </c>
      <c r="I272" s="2" t="inlineStr">
        <is>
          <t>3|
3</t>
        </is>
      </c>
      <c r="J272" s="2" t="inlineStr">
        <is>
          <t xml:space="preserve">|
</t>
        </is>
      </c>
      <c r="K272" t="inlineStr">
        <is>
          <t>v informatice označení pro metodu, při které jsou kvůli informační bezpečnosti přidělována uživatelům, programům či procesům nejnižší možná oprávnění, která umožní jeho správnou funkci</t>
        </is>
      </c>
      <c r="L272" s="2" t="inlineStr">
        <is>
          <t>princip om least privilege|
fungere med minimumsrettigheder|
least privilege-princip|
princip om minimering af autorisation|
least privilege</t>
        </is>
      </c>
      <c r="M272" s="2" t="inlineStr">
        <is>
          <t>3|
3|
3|
3|
3</t>
        </is>
      </c>
      <c r="N272" s="2" t="inlineStr">
        <is>
          <t xml:space="preserve">|
|
|
|
</t>
        </is>
      </c>
      <c r="O272" t="inlineStr">
        <is>
          <t>princip for applikationssikkerhed, ifølge hvilket en brugerkonto, et
program eller en proces bør have de færrest mulige rettigheder eller den mindst
mulige autorisation, der kræves for at udføre de nødvendige opgaver</t>
        </is>
      </c>
      <c r="P272" s="2" t="inlineStr">
        <is>
          <t>Prinzip der minimalen Berechtigung</t>
        </is>
      </c>
      <c r="Q272" s="2" t="inlineStr">
        <is>
          <t>3</t>
        </is>
      </c>
      <c r="R272" s="2" t="inlineStr">
        <is>
          <t/>
        </is>
      </c>
      <c r="S272" t="inlineStr">
        <is>
          <t>besagt, dass nur diejenigen Zugriffsrechte gewährt werden, die zur Durchführung einer bestimmten Tätigkeit erforderlich sind</t>
        </is>
      </c>
      <c r="T272" s="2" t="inlineStr">
        <is>
          <t>ελάχιστο προνόμιο|
αρχή των ελάχιστων προνομίων</t>
        </is>
      </c>
      <c r="U272" s="2" t="inlineStr">
        <is>
          <t>3|
3</t>
        </is>
      </c>
      <c r="V272" s="2" t="inlineStr">
        <is>
          <t xml:space="preserve">|
</t>
        </is>
      </c>
      <c r="W272" t="inlineStr">
        <is>
          <t>&lt;div&gt;στα πεδία της ασφάλειας των πληροφοριών, της πληροφορικής και τα συναφή πεδία, αρχή σύμφωνα με την οποία, σε ένα συγκεκριμένο επίπεδο αφαίρεσης ενός υπολογιστικού περιβάλλοντος, κάθε μονάδα (όπως μια διαδικασία, ένας χρήστης ή ένα πρόγραμμα που βρίσκεται στη βάση του επίμαχου επιπέδου) πρέπει να είναι σε θέση να έχει πρόσβαση μόνο σε εκείνες τις πληροφορίες και τους πόρους που είναι απαραίτητοι για την επίπτευξη του θεμιτού σκοπού της&lt;br&gt;&lt;/div&gt;</t>
        </is>
      </c>
      <c r="X272" s="2" t="inlineStr">
        <is>
          <t>principle of least authority|
principle of minimal privilege|
POLP|
run with least privilege|
principle of least privilege|
least privilege</t>
        </is>
      </c>
      <c r="Y272" s="2" t="inlineStr">
        <is>
          <t>1|
1|
1|
2|
3|
3</t>
        </is>
      </c>
      <c r="Z272" s="2" t="inlineStr">
        <is>
          <t xml:space="preserve">|
|
|
admitted|
preferred|
</t>
        </is>
      </c>
      <c r="AA272" t="inlineStr">
        <is>
          <t>information security principle according to which every module in a computing environment (a user, a system component or a process) should have the minimal privileges or authority necessary to perform its function</t>
        </is>
      </c>
      <c r="AB272" s="2" t="inlineStr">
        <is>
          <t>principio del mínimo privilegio|
operar con los privilegios mínimos</t>
        </is>
      </c>
      <c r="AC272" s="2" t="inlineStr">
        <is>
          <t>3|
3</t>
        </is>
      </c>
      <c r="AD272" s="2" t="inlineStr">
        <is>
          <t xml:space="preserve">|
</t>
        </is>
      </c>
      <c r="AE272" t="inlineStr">
        <is>
          <t>Principio de seguridad de la información según el cual un usuario sólo debe tener acceso a aquella información que sea estrictamente necesaria para el desempeño de sus funciones diarias.</t>
        </is>
      </c>
      <c r="AF272" s="2" t="inlineStr">
        <is>
          <t>minimaalõiguste põhimõte|
minimaalõiguste printsiip|
minimaalsed õigused</t>
        </is>
      </c>
      <c r="AG272" s="2" t="inlineStr">
        <is>
          <t>3|
3|
3</t>
        </is>
      </c>
      <c r="AH272" s="2" t="inlineStr">
        <is>
          <t xml:space="preserve">|
preferred|
</t>
        </is>
      </c>
      <c r="AI272" t="inlineStr">
        <is>
          <t>pääsupoliitika põhimõte, mille kohaselt igale isikule, üksusele või protsessile antakse minimaalsed lubatavaks tegevuseks vajalikud õigused</t>
        </is>
      </c>
      <c r="AJ272" s="2" t="inlineStr">
        <is>
          <t>vähäisimpien oikeuksien periaate|
pienimmän valtuuden periaate</t>
        </is>
      </c>
      <c r="AK272" s="2" t="inlineStr">
        <is>
          <t>3|
3</t>
        </is>
      </c>
      <c r="AL272" s="2" t="inlineStr">
        <is>
          <t xml:space="preserve">|
</t>
        </is>
      </c>
      <c r="AM272" t="inlineStr">
        <is>
          <t>periaate, jonka mukaan käyttöoikeuden omistavilla työntekijöillä tulee olla valtuuksia
vain juuri sen verran kuin toimenkuvan hoitamiseen tarvitaan</t>
        </is>
      </c>
      <c r="AN272" s="2" t="inlineStr">
        <is>
          <t>principe de privilège minimal|
POLP|
principe de droit d'accès minimal|
principe du moindre privilège</t>
        </is>
      </c>
      <c r="AO272" s="2" t="inlineStr">
        <is>
          <t>3|
3|
3|
3</t>
        </is>
      </c>
      <c r="AP272" s="2" t="inlineStr">
        <is>
          <t xml:space="preserve">|
|
|
</t>
        </is>
      </c>
      <c r="AQ272" t="inlineStr">
        <is>
          <t>principe de sécurité informatique selon lequel on accorde à un utilisateur le niveau
d’accès (ou les permissions) minimum requis-es pour accomplir son travail</t>
        </is>
      </c>
      <c r="AR272" s="2" t="inlineStr">
        <is>
          <t>prionsabal an údaráis is lú</t>
        </is>
      </c>
      <c r="AS272" s="2" t="inlineStr">
        <is>
          <t>3</t>
        </is>
      </c>
      <c r="AT272" s="2" t="inlineStr">
        <is>
          <t/>
        </is>
      </c>
      <c r="AU272" t="inlineStr">
        <is>
          <t/>
        </is>
      </c>
      <c r="AV272" s="2" t="inlineStr">
        <is>
          <t>postupanje s najmanjom povlasticom|
načelo najmanjih povlastica</t>
        </is>
      </c>
      <c r="AW272" s="2" t="inlineStr">
        <is>
          <t>2|
3</t>
        </is>
      </c>
      <c r="AX272" s="2" t="inlineStr">
        <is>
          <t xml:space="preserve">|
</t>
        </is>
      </c>
      <c r="AY272" t="inlineStr">
        <is>
          <t/>
        </is>
      </c>
      <c r="AZ272" s="2" t="inlineStr">
        <is>
          <t>legkisebb jogosultság melletti működés|
a legkisebb jogosultság elve</t>
        </is>
      </c>
      <c r="BA272" s="2" t="inlineStr">
        <is>
          <t>3|
3</t>
        </is>
      </c>
      <c r="BB272" s="2" t="inlineStr">
        <is>
          <t xml:space="preserve">|
</t>
        </is>
      </c>
      <c r="BC272" t="inlineStr">
        <is>
          <t>számítógépes környezetben alkalmazott szabály, amely szerint a felhasználók és az automatizált folyamatok kizárólag a feladataik 
elvégzéséhez szükséges hozzáférésekkel, kiváltságokkal vagy 
engedélyekkel rendelkezhetnek a balesetek, hibák vagy az erőforrások 
illetéktelen felhasználásából eredő károk korlátozása érdekében</t>
        </is>
      </c>
      <c r="BD272" s="2" t="inlineStr">
        <is>
          <t>principio del privilegio minimo|
principio del «minimo privilegio»|
funzionamento con privilegio minimo</t>
        </is>
      </c>
      <c r="BE272" s="2" t="inlineStr">
        <is>
          <t>3|
3|
3</t>
        </is>
      </c>
      <c r="BF272" s="2" t="inlineStr">
        <is>
          <t xml:space="preserve">|
|
</t>
        </is>
      </c>
      <c r="BG272" t="inlineStr">
        <is>
          <t>principio di sicurezza di un sistema informatico secondo il quale ciascun utente dovrebbe disporre solo dei privilegi minimi indispensabili per svolgere le proprie funzioni lavorative</t>
        </is>
      </c>
      <c r="BH272" s="2" t="inlineStr">
        <is>
          <t>minimaliosios prieigos teisės</t>
        </is>
      </c>
      <c r="BI272" s="2" t="inlineStr">
        <is>
          <t>3</t>
        </is>
      </c>
      <c r="BJ272" s="2" t="inlineStr">
        <is>
          <t/>
        </is>
      </c>
      <c r="BK272" t="inlineStr">
        <is>
          <t/>
        </is>
      </c>
      <c r="BL272" s="2" t="inlineStr">
        <is>
          <t>mazāko tiesību princips</t>
        </is>
      </c>
      <c r="BM272" s="2" t="inlineStr">
        <is>
          <t>3</t>
        </is>
      </c>
      <c r="BN272" s="2" t="inlineStr">
        <is>
          <t/>
        </is>
      </c>
      <c r="BO272" t="inlineStr">
        <is>
          <t>noteikums, ka datorvidē ikvienam modulim (lietotājam, sistēmas komponentei vai procesam) ir piešķirtas vismazākās tiesības vai pilnvaras, kas nepieciešamas tā funkciju veikšanai</t>
        </is>
      </c>
      <c r="BP272" s="2" t="inlineStr">
        <is>
          <t>prinċipju tal-inqas privileġġ|
l-inqas privileġġ|
iffunzjona bl-inqas privileġġ</t>
        </is>
      </c>
      <c r="BQ272" s="2" t="inlineStr">
        <is>
          <t>3|
3|
3</t>
        </is>
      </c>
      <c r="BR272" s="2" t="inlineStr">
        <is>
          <t xml:space="preserve">|
|
</t>
        </is>
      </c>
      <c r="BS272" t="inlineStr">
        <is>
          <t>prinċipju tas-sigurtà tal-informazzjoni li skontu kull modulu f'ambjent tal-computing (utent, komponent jew proċess tas-sistema) għandu jkollu l-minimu tal-privileġġi jew tal-awtorità neċessarja biex iwettaq il-funzjoni tiegħu</t>
        </is>
      </c>
      <c r="BT272" s="2" t="inlineStr">
        <is>
          <t>principle of least privilege|
principe van het minste privilege|
principe van het minste voorrecht</t>
        </is>
      </c>
      <c r="BU272" s="2" t="inlineStr">
        <is>
          <t>3|
3|
3</t>
        </is>
      </c>
      <c r="BV272" s="2" t="inlineStr">
        <is>
          <t xml:space="preserve">|
|
</t>
        </is>
      </c>
      <c r="BW272" t="inlineStr">
        <is>
          <t>beginsel in de ICT-beveiliging waarbij alleen rechten die noodzakelijk zijn voor het vervullen van een rol toegekend worden</t>
        </is>
      </c>
      <c r="BX272" s="2" t="inlineStr">
        <is>
          <t>zasada przydzielania jak najmniejszych uprawnień|
zasada minimalizacji uprawnień|
zasada „najniższych uprawnień”</t>
        </is>
      </c>
      <c r="BY272" s="2" t="inlineStr">
        <is>
          <t>3|
3|
3</t>
        </is>
      </c>
      <c r="BZ272" s="2" t="inlineStr">
        <is>
          <t xml:space="preserve">|
|
</t>
        </is>
      </c>
      <c r="CA272" t="inlineStr">
        <is>
          <t>zasada bezpieczeństwa wymagająca, aby każdy element systemu
 informatycznego (użytkownik, program, itp.) miał dostęp tylko do tych
 zasobów, które są niezbędne do zrealizowania jego zadań</t>
        </is>
      </c>
      <c r="CB272" s="2" t="inlineStr">
        <is>
          <t>princípio do menor privilégio</t>
        </is>
      </c>
      <c r="CC272" s="2" t="inlineStr">
        <is>
          <t>3</t>
        </is>
      </c>
      <c r="CD272" s="2" t="inlineStr">
        <is>
          <t/>
        </is>
      </c>
      <c r="CE272" t="inlineStr">
        <is>
          <t>&lt;div&gt;Princípio de segurança da informação em que cada módulo (por exemplo, um processo, um utilizador ou um programa) deve poder aceder apenas às informações e recursos necessários para o seu objetivo legítimo.&lt;/div&gt;</t>
        </is>
      </c>
      <c r="CF272" s="2" t="inlineStr">
        <is>
          <t>principiul celor mai mici privilegii|
principiul de a da cât mai puține privilegii utilizatorului</t>
        </is>
      </c>
      <c r="CG272" s="2" t="inlineStr">
        <is>
          <t>3|
3</t>
        </is>
      </c>
      <c r="CH272" s="2" t="inlineStr">
        <is>
          <t xml:space="preserve">|
</t>
        </is>
      </c>
      <c r="CI272" t="inlineStr">
        <is>
          <t/>
        </is>
      </c>
      <c r="CJ272" s="2" t="inlineStr">
        <is>
          <t>minimálne privilégium|
fungovanie s minimálnymi privilégiami|
princíp minimálneho privilégia</t>
        </is>
      </c>
      <c r="CK272" s="2" t="inlineStr">
        <is>
          <t>2|
3|
3</t>
        </is>
      </c>
      <c r="CL272" s="2" t="inlineStr">
        <is>
          <t xml:space="preserve">proposed|
|
</t>
        </is>
      </c>
      <c r="CM272" t="inlineStr">
        <is>
          <t>zásada, podľa ktorej sa zabezpečí, aby boli procesom, programom alebo používateľským
 kontám prideľované minimálne privilégia a povolenia nevyhnutné na vykonanie ich príslušných operácií</t>
        </is>
      </c>
      <c r="CN272" s="2" t="inlineStr">
        <is>
          <t>delovanje ob najmanjših privilegijih</t>
        </is>
      </c>
      <c r="CO272" s="2" t="inlineStr">
        <is>
          <t>3</t>
        </is>
      </c>
      <c r="CP272" s="2" t="inlineStr">
        <is>
          <t/>
        </is>
      </c>
      <c r="CQ272" t="inlineStr">
        <is>
          <t/>
        </is>
      </c>
      <c r="CR272" s="2" t="inlineStr">
        <is>
          <t>fungera med minsta möjliga behörighet|
princip för begränsad behörighet</t>
        </is>
      </c>
      <c r="CS272" s="2" t="inlineStr">
        <is>
          <t>3|
3</t>
        </is>
      </c>
      <c r="CT272" s="2" t="inlineStr">
        <is>
          <t xml:space="preserve">|
</t>
        </is>
      </c>
      <c r="CU272" t="inlineStr">
        <is>
          <t>princip som innebär att en individ i ett system endast ges den begränsade behörighet som krävs för fullgörandet av auktoriserade uppgifter</t>
        </is>
      </c>
    </row>
    <row r="273">
      <c r="A273" s="1" t="str">
        <f>HYPERLINK("https://iate.europa.eu/entry/result/3592701/all", "3592701")</f>
        <v>3592701</v>
      </c>
      <c r="B273" t="inlineStr">
        <is>
          <t>EDUCATION AND COMMUNICATIONS</t>
        </is>
      </c>
      <c r="C273" t="inlineStr">
        <is>
          <t>EDUCATION AND COMMUNICATIONS|information technology and data processing|computer system|information security</t>
        </is>
      </c>
      <c r="D273" s="2" t="inlineStr">
        <is>
          <t>неусложняване на сигурността</t>
        </is>
      </c>
      <c r="E273" s="2" t="inlineStr">
        <is>
          <t>3</t>
        </is>
      </c>
      <c r="F273" s="2" t="inlineStr">
        <is>
          <t/>
        </is>
      </c>
      <c r="G273" t="inlineStr">
        <is>
          <t/>
        </is>
      </c>
      <c r="H273" s="2" t="inlineStr">
        <is>
          <t>bezpečnost bez zbytečných složitostí</t>
        </is>
      </c>
      <c r="I273" s="2" t="inlineStr">
        <is>
          <t>3</t>
        </is>
      </c>
      <c r="J273" s="2" t="inlineStr">
        <is>
          <t/>
        </is>
      </c>
      <c r="K273" t="inlineStr">
        <is>
          <t>bezpečnostní princip vývoje aplikací, který zajišťuje vytvoření uživatelsky přívětivého bezpečnostního mechanismu bez složitého ověřování</t>
        </is>
      </c>
      <c r="L273" s="2" t="inlineStr">
        <is>
          <t>forenkle sikkerheden</t>
        </is>
      </c>
      <c r="M273" s="2" t="inlineStr">
        <is>
          <t>3</t>
        </is>
      </c>
      <c r="N273" s="2" t="inlineStr">
        <is>
          <t/>
        </is>
      </c>
      <c r="O273" t="inlineStr">
        <is>
          <t>princip for applikationssikkerhed, ifølge hvilket komplekse arkitekturer bør undgås til fordel for en enklere, hurtigere tilgang</t>
        </is>
      </c>
      <c r="P273" s="2" t="inlineStr">
        <is>
          <t>Einfachheit in der Sicherheit</t>
        </is>
      </c>
      <c r="Q273" s="2" t="inlineStr">
        <is>
          <t>3</t>
        </is>
      </c>
      <c r="R273" s="2" t="inlineStr">
        <is>
          <t/>
        </is>
      </c>
      <c r="S273" t="inlineStr">
        <is>
          <t/>
        </is>
      </c>
      <c r="T273" s="2" t="inlineStr">
        <is>
          <t>διατήρηση της απλότητας της ασφάλειας</t>
        </is>
      </c>
      <c r="U273" s="2" t="inlineStr">
        <is>
          <t>3</t>
        </is>
      </c>
      <c r="V273" s="2" t="inlineStr">
        <is>
          <t/>
        </is>
      </c>
      <c r="W273" t="inlineStr">
        <is>
          <t/>
        </is>
      </c>
      <c r="X273" s="2" t="inlineStr">
        <is>
          <t>keep security simple</t>
        </is>
      </c>
      <c r="Y273" s="2" t="inlineStr">
        <is>
          <t>3</t>
        </is>
      </c>
      <c r="Z273" s="2" t="inlineStr">
        <is>
          <t/>
        </is>
      </c>
      <c r="AA273" t="inlineStr">
        <is>
          <t>information security principle according to which the designer/consumer should opt for the simplest possible security solution as debugging and correcting failures in complex systems is more time-consuming and makes the system more vulnerable</t>
        </is>
      </c>
      <c r="AB273" s="2" t="inlineStr">
        <is>
          <t>tener una seguridad simple</t>
        </is>
      </c>
      <c r="AC273" s="2" t="inlineStr">
        <is>
          <t>3</t>
        </is>
      </c>
      <c r="AD273" s="2" t="inlineStr">
        <is>
          <t>proposed</t>
        </is>
      </c>
      <c r="AE273" t="inlineStr">
        <is>
          <t>Principio de seguridad de la información según el cual deben evitarse arquitecturas complejas cuando un enfoque más simple
sea más rápido y sencillo.</t>
        </is>
      </c>
      <c r="AF273" s="2" t="inlineStr">
        <is>
          <t>turvalisuse lihtsuse põhimõte</t>
        </is>
      </c>
      <c r="AG273" s="2" t="inlineStr">
        <is>
          <t>3</t>
        </is>
      </c>
      <c r="AH273" s="2" t="inlineStr">
        <is>
          <t/>
        </is>
      </c>
      <c r="AI273" t="inlineStr">
        <is>
          <t>infoturbe põhimõte, mille kohaselt hoidutakse infosüsteemi turvameetmete koostamisel keerukast arhitektuurist,
 kui on võimalik kasutada ka lihtsamat ja kiiremat lähenemisviisi</t>
        </is>
      </c>
      <c r="AJ273" s="2" t="inlineStr">
        <is>
          <t>tietoturvan yksinkertaisuus|
yksinkertaiset turvallisuusrakenteet</t>
        </is>
      </c>
      <c r="AK273" s="2" t="inlineStr">
        <is>
          <t>3|
3</t>
        </is>
      </c>
      <c r="AL273" s="2" t="inlineStr">
        <is>
          <t xml:space="preserve">|
</t>
        </is>
      </c>
      <c r="AM273" t="inlineStr">
        <is>
          <t>varmistetaan että monimutkaisia rakenteita vältetään silloin, kun yksinkertaisempi lähestymistapa on nopeampi ja selkeämpi</t>
        </is>
      </c>
      <c r="AN273" s="2" t="inlineStr">
        <is>
          <t>garder un système de sécurité simple</t>
        </is>
      </c>
      <c r="AO273" s="2" t="inlineStr">
        <is>
          <t>3</t>
        </is>
      </c>
      <c r="AP273" s="2" t="inlineStr">
        <is>
          <t/>
        </is>
      </c>
      <c r="AQ273" t="inlineStr">
        <is>
          <t>principe de sécurité informatique selon lequel il faut éviter les architectures complexes lorsqu’une approche plus simple serait plus 
rapide et plus facile à suivre</t>
        </is>
      </c>
      <c r="AR273" s="2" t="inlineStr">
        <is>
          <t>coinnítear an tslándáil simplí</t>
        </is>
      </c>
      <c r="AS273" s="2" t="inlineStr">
        <is>
          <t>3</t>
        </is>
      </c>
      <c r="AT273" s="2" t="inlineStr">
        <is>
          <t/>
        </is>
      </c>
      <c r="AU273" t="inlineStr">
        <is>
          <t/>
        </is>
      </c>
      <c r="AV273" s="2" t="inlineStr">
        <is>
          <t>zadržati jednostavnost sigurnosti</t>
        </is>
      </c>
      <c r="AW273" s="2" t="inlineStr">
        <is>
          <t>2</t>
        </is>
      </c>
      <c r="AX273" s="2" t="inlineStr">
        <is>
          <t/>
        </is>
      </c>
      <c r="AY273" t="inlineStr">
        <is>
          <t/>
        </is>
      </c>
      <c r="AZ273" s="2" t="inlineStr">
        <is>
          <t>szimpla biztonság</t>
        </is>
      </c>
      <c r="BA273" s="2" t="inlineStr">
        <is>
          <t>3</t>
        </is>
      </c>
      <c r="BB273" s="2" t="inlineStr">
        <is>
          <t/>
        </is>
      </c>
      <c r="BC273" t="inlineStr">
        <is>
          <t>információbiztonsági alapelv, amely értelmében a tervezőnek és az ügyfélnek célszerű minél egyszerűbb biztonsági rendszert építeni/választani, mert az összetett rendszerek hibáit nehezebb kijavítani, így tovább hagyják védelem nélkül a rendszert</t>
        </is>
      </c>
      <c r="BD273" s="2" t="inlineStr">
        <is>
          <t>semplicità della sicurezza</t>
        </is>
      </c>
      <c r="BE273" s="2" t="inlineStr">
        <is>
          <t>3</t>
        </is>
      </c>
      <c r="BF273" s="2" t="inlineStr">
        <is>
          <t/>
        </is>
      </c>
      <c r="BG273" t="inlineStr">
        <is>
          <t>principio di sicurezza di un sistema informatico secondo cui occorre evitare le architetture complesse laddove un approccio più semplice risulti più rapido e facile</t>
        </is>
      </c>
      <c r="BH273" s="2" t="inlineStr">
        <is>
          <t>saugumo sistemos supaprastinimas</t>
        </is>
      </c>
      <c r="BI273" s="2" t="inlineStr">
        <is>
          <t>2</t>
        </is>
      </c>
      <c r="BJ273" s="2" t="inlineStr">
        <is>
          <t/>
        </is>
      </c>
      <c r="BK273" t="inlineStr">
        <is>
          <t/>
        </is>
      </c>
      <c r="BL273" s="2" t="inlineStr">
        <is>
          <t>drošības vienkāršība</t>
        </is>
      </c>
      <c r="BM273" s="2" t="inlineStr">
        <is>
          <t>2</t>
        </is>
      </c>
      <c r="BN273" s="2" t="inlineStr">
        <is>
          <t/>
        </is>
      </c>
      <c r="BO273" t="inlineStr">
        <is>
          <t/>
        </is>
      </c>
      <c r="BP273" s="2" t="inlineStr">
        <is>
          <t>żomm sigurtà sempliċi</t>
        </is>
      </c>
      <c r="BQ273" s="2" t="inlineStr">
        <is>
          <t>3</t>
        </is>
      </c>
      <c r="BR273" s="2" t="inlineStr">
        <is>
          <t/>
        </is>
      </c>
      <c r="BS273" t="inlineStr">
        <is>
          <t>prinċipju tas-sigurtà tal-informazzjoni li skontu d-diżinjatur/il-konsumatur għandu jagħżel is-soluzzjoni tas-sigurtà l-iktar sempliċi possibbli peress li d-debugging u l-korrezzjoni ta' fallimenti f'sistemi kumplessi jieħdu iktar ħin u s-sistema jagħmluha iktar vulnerabbli</t>
        </is>
      </c>
      <c r="BT273" s="2" t="inlineStr">
        <is>
          <t>beveiliging eenvoudig houden</t>
        </is>
      </c>
      <c r="BU273" s="2" t="inlineStr">
        <is>
          <t>3</t>
        </is>
      </c>
      <c r="BV273" s="2" t="inlineStr">
        <is>
          <t/>
        </is>
      </c>
      <c r="BW273" t="inlineStr">
        <is>
          <t>beginsel in de ICT-beveiliging waarbij de architectuur eenvoudig wordt gehouden waardoor het oplossen van problemen sneller verloopt en het systeem dus minder kwetsbaar is</t>
        </is>
      </c>
      <c r="BX273" s="2" t="inlineStr">
        <is>
          <t>zasada „nie komplikuj bezpieczeństwa”</t>
        </is>
      </c>
      <c r="BY273" s="2" t="inlineStr">
        <is>
          <t>3</t>
        </is>
      </c>
      <c r="BZ273" s="2" t="inlineStr">
        <is>
          <t/>
        </is>
      </c>
      <c r="CA273" t="inlineStr">
        <is>
          <t>zasada bezpieczeńśtwa zapewniająca unikanie skomplikowanych struktur, jeżeli prostsze podejście byłoby szybsze i łatwiejsze</t>
        </is>
      </c>
      <c r="CB273" s="2" t="inlineStr">
        <is>
          <t>manter a segurança simples|
privilegiar a simplicidade na segurança</t>
        </is>
      </c>
      <c r="CC273" s="2" t="inlineStr">
        <is>
          <t>3|
3</t>
        </is>
      </c>
      <c r="CD273" s="2" t="inlineStr">
        <is>
          <t xml:space="preserve">|
</t>
        </is>
      </c>
      <c r="CE273" t="inlineStr">
        <is>
          <t>Princípio da segurança da informação segundo o qual o criador ou consumidor deve optar pela solução de segurança mais simples possível dado que depurar e corrigir falhas em sistemas complexos é mais moroso e torna o sistema mais vulnerável.</t>
        </is>
      </c>
      <c r="CF273" s="2" t="inlineStr">
        <is>
          <t>soluții de securitate simple</t>
        </is>
      </c>
      <c r="CG273" s="2" t="inlineStr">
        <is>
          <t>3</t>
        </is>
      </c>
      <c r="CH273" s="2" t="inlineStr">
        <is>
          <t/>
        </is>
      </c>
      <c r="CI273" t="inlineStr">
        <is>
          <t/>
        </is>
      </c>
      <c r="CJ273" s="2" t="inlineStr">
        <is>
          <t>bezpečnosť pri zachovaní jednoduchosti</t>
        </is>
      </c>
      <c r="CK273" s="2" t="inlineStr">
        <is>
          <t>3</t>
        </is>
      </c>
      <c r="CL273" s="2" t="inlineStr">
        <is>
          <t/>
        </is>
      </c>
      <c r="CM273" t="inlineStr">
        <is>
          <t>vyhýbanie sa zložitým architektúram tam, kde by bol jednoduchší prístup rýchlejší a menej komplikovaný</t>
        </is>
      </c>
      <c r="CN273" s="2" t="inlineStr">
        <is>
          <t>naj bo varnost preprosta</t>
        </is>
      </c>
      <c r="CO273" s="2" t="inlineStr">
        <is>
          <t>3</t>
        </is>
      </c>
      <c r="CP273" s="2" t="inlineStr">
        <is>
          <t/>
        </is>
      </c>
      <c r="CQ273" t="inlineStr">
        <is>
          <t/>
        </is>
      </c>
      <c r="CR273" s="2" t="inlineStr">
        <is>
          <t>håll säkerheten enkel</t>
        </is>
      </c>
      <c r="CS273" s="2" t="inlineStr">
        <is>
          <t>3</t>
        </is>
      </c>
      <c r="CT273" s="2" t="inlineStr">
        <is>
          <t/>
        </is>
      </c>
      <c r="CU273" t="inlineStr">
        <is>
          <t/>
        </is>
      </c>
    </row>
    <row r="274">
      <c r="A274" s="1" t="str">
        <f>HYPERLINK("https://iate.europa.eu/entry/result/3620701/all", "3620701")</f>
        <v>3620701</v>
      </c>
      <c r="B274" t="inlineStr">
        <is>
          <t>EDUCATION AND COMMUNICATIONS</t>
        </is>
      </c>
      <c r="C274" t="inlineStr">
        <is>
          <t>EDUCATION AND COMMUNICATIONS|communications;EDUCATION AND COMMUNICATIONS|information technology and data processing</t>
        </is>
      </c>
      <c r="D274" s="2" t="inlineStr">
        <is>
          <t>демонетизиране</t>
        </is>
      </c>
      <c r="E274" s="2" t="inlineStr">
        <is>
          <t>3</t>
        </is>
      </c>
      <c r="F274" s="2" t="inlineStr">
        <is>
          <t/>
        </is>
      </c>
      <c r="G274" t="inlineStr">
        <is>
          <t/>
        </is>
      </c>
      <c r="H274" s="2" t="inlineStr">
        <is>
          <t>demonetizace</t>
        </is>
      </c>
      <c r="I274" s="2" t="inlineStr">
        <is>
          <t>3</t>
        </is>
      </c>
      <c r="J274" s="2" t="inlineStr">
        <is>
          <t/>
        </is>
      </c>
      <c r="K274" t="inlineStr">
        <is>
          <t/>
        </is>
      </c>
      <c r="L274" s="2" t="inlineStr">
        <is>
          <t>demonetarisering</t>
        </is>
      </c>
      <c r="M274" s="2" t="inlineStr">
        <is>
          <t>3</t>
        </is>
      </c>
      <c r="N274" s="2" t="inlineStr">
        <is>
          <t/>
        </is>
      </c>
      <c r="O274" t="inlineStr">
        <is>
          <t>fjernelse af annonceindtægter og andre former for økonomiske incitamenter</t>
        </is>
      </c>
      <c r="P274" s="2" t="inlineStr">
        <is>
          <t>Demonetisierung</t>
        </is>
      </c>
      <c r="Q274" s="2" t="inlineStr">
        <is>
          <t>3</t>
        </is>
      </c>
      <c r="R274" s="2" t="inlineStr">
        <is>
          <t/>
        </is>
      </c>
      <c r="S274" t="inlineStr">
        <is>
          <t>Beseitigung von Werbeeinnahmen und anderen Formen finanzieller Anreize</t>
        </is>
      </c>
      <c r="T274" s="2" t="inlineStr">
        <is>
          <t>απονομισματοποίηση|
κατάργηση της δυνατότητας δημιουργίας εσόδων</t>
        </is>
      </c>
      <c r="U274" s="2" t="inlineStr">
        <is>
          <t>2|
3</t>
        </is>
      </c>
      <c r="V274" s="2" t="inlineStr">
        <is>
          <t xml:space="preserve">|
</t>
        </is>
      </c>
      <c r="W274" t="inlineStr">
        <is>
          <t>αφαίρεση εσόδων που προέκυψαν, μέσω διαφημίσεων ή άλλων μορφών παροχής οικονομικών κινήτρων, σε σχέση με την ανάρτηση υλικού στο διαδίκτυο</t>
        </is>
      </c>
      <c r="X274" s="2" t="inlineStr">
        <is>
          <t>demonetisation</t>
        </is>
      </c>
      <c r="Y274" s="2" t="inlineStr">
        <is>
          <t>3</t>
        </is>
      </c>
      <c r="Z274" s="2" t="inlineStr">
        <is>
          <t/>
        </is>
      </c>
      <c r="AA274" t="inlineStr">
        <is>
          <t>removal of revenue earned through advertising and other forms of financial incentivisation</t>
        </is>
      </c>
      <c r="AB274" s="2" t="inlineStr">
        <is>
          <t>desmonetización</t>
        </is>
      </c>
      <c r="AC274" s="2" t="inlineStr">
        <is>
          <t>3</t>
        </is>
      </c>
      <c r="AD274" s="2" t="inlineStr">
        <is>
          <t/>
        </is>
      </c>
      <c r="AE274" t="inlineStr">
        <is>
          <t>Marcado de un contenido en las redes sociales que incumpla ciertas reglas que se produce para evitar que reciba dinero por las pausas publicitarias.</t>
        </is>
      </c>
      <c r="AF274" s="2" t="inlineStr">
        <is>
          <t>demonetiseerimine|
monetiseerimise takistamine</t>
        </is>
      </c>
      <c r="AG274" s="2" t="inlineStr">
        <is>
          <t>3|
3</t>
        </is>
      </c>
      <c r="AH274" s="2" t="inlineStr">
        <is>
          <t xml:space="preserve">|
</t>
        </is>
      </c>
      <c r="AI274" t="inlineStr">
        <is>
          <t>teatud tegevuselt tulu teenimise võimaluse kaotamine</t>
        </is>
      </c>
      <c r="AJ274" s="2" t="inlineStr">
        <is>
          <t>rahoituksen tyrehdyttäminen|
tulonhankintamahdollisuuksien vähentäminen</t>
        </is>
      </c>
      <c r="AK274" s="2" t="inlineStr">
        <is>
          <t>3|
3</t>
        </is>
      </c>
      <c r="AL274" s="2" t="inlineStr">
        <is>
          <t xml:space="preserve">|
</t>
        </is>
      </c>
      <c r="AM274" t="inlineStr">
        <is>
          <t/>
        </is>
      </c>
      <c r="AN274" s="2" t="inlineStr">
        <is>
          <t>démonétisation</t>
        </is>
      </c>
      <c r="AO274" s="2" t="inlineStr">
        <is>
          <t>3</t>
        </is>
      </c>
      <c r="AP274" s="2" t="inlineStr">
        <is>
          <t/>
        </is>
      </c>
      <c r="AQ274" t="inlineStr">
        <is>
          <t>suppression des rémunérations, liées notamment à la présence de publicités, sur un contenu publié sur le web, pour divers motifs</t>
        </is>
      </c>
      <c r="AR274" s="2" t="inlineStr">
        <is>
          <t>luach airgid a bhaint</t>
        </is>
      </c>
      <c r="AS274" s="2" t="inlineStr">
        <is>
          <t>3</t>
        </is>
      </c>
      <c r="AT274" s="2" t="inlineStr">
        <is>
          <t/>
        </is>
      </c>
      <c r="AU274" t="inlineStr">
        <is>
          <t/>
        </is>
      </c>
      <c r="AV274" s="2" t="inlineStr">
        <is>
          <t>demonetizacija</t>
        </is>
      </c>
      <c r="AW274" s="2" t="inlineStr">
        <is>
          <t>3</t>
        </is>
      </c>
      <c r="AX274" s="2" t="inlineStr">
        <is>
          <t/>
        </is>
      </c>
      <c r="AY274" t="inlineStr">
        <is>
          <t/>
        </is>
      </c>
      <c r="AZ274" s="2" t="inlineStr">
        <is>
          <t>finanszírozás visszaszorítása|
bevételek visszaszorítása|
demonetizálás</t>
        </is>
      </c>
      <c r="BA274" s="2" t="inlineStr">
        <is>
          <t>3|
3|
3</t>
        </is>
      </c>
      <c r="BB274" s="2" t="inlineStr">
        <is>
          <t xml:space="preserve">|
|
</t>
        </is>
      </c>
      <c r="BC274" t="inlineStr">
        <is>
          <t/>
        </is>
      </c>
      <c r="BD274" s="2" t="inlineStr">
        <is>
          <t>demonetizzazione</t>
        </is>
      </c>
      <c r="BE274" s="2" t="inlineStr">
        <is>
          <t>3</t>
        </is>
      </c>
      <c r="BF274" s="2" t="inlineStr">
        <is>
          <t/>
        </is>
      </c>
      <c r="BG274" t="inlineStr">
        <is>
          <t>sforzi volti a sottrarre fondi alla diffusione della disinformazione sui servizi dei firmatari o su siti web di terzi</t>
        </is>
      </c>
      <c r="BH274" s="2" t="inlineStr">
        <is>
          <t>galimybių pelnytis mažinimas</t>
        </is>
      </c>
      <c r="BI274" s="2" t="inlineStr">
        <is>
          <t>2</t>
        </is>
      </c>
      <c r="BJ274" s="2" t="inlineStr">
        <is>
          <t/>
        </is>
      </c>
      <c r="BK274" t="inlineStr">
        <is>
          <t/>
        </is>
      </c>
      <c r="BL274" s="2" t="inlineStr">
        <is>
          <t>demonetizācija</t>
        </is>
      </c>
      <c r="BM274" s="2" t="inlineStr">
        <is>
          <t>3</t>
        </is>
      </c>
      <c r="BN274" s="2" t="inlineStr">
        <is>
          <t/>
        </is>
      </c>
      <c r="BO274" t="inlineStr">
        <is>
          <t/>
        </is>
      </c>
      <c r="BP274" s="2" t="inlineStr">
        <is>
          <t>demonetizzazzjoni</t>
        </is>
      </c>
      <c r="BQ274" s="2" t="inlineStr">
        <is>
          <t>3</t>
        </is>
      </c>
      <c r="BR274" s="2" t="inlineStr">
        <is>
          <t/>
        </is>
      </c>
      <c r="BS274" t="inlineStr">
        <is>
          <t>it-tneħħija tad-dħul iġġenerat permezz tar-riklamar ta' kontenut ippubblikat online u ta' forom oħrajn ta' inċetivizzazzjoni finanzjarja</t>
        </is>
      </c>
      <c r="BT274" s="2" t="inlineStr">
        <is>
          <t>demonetisering</t>
        </is>
      </c>
      <c r="BU274" s="2" t="inlineStr">
        <is>
          <t>3</t>
        </is>
      </c>
      <c r="BV274" s="2" t="inlineStr">
        <is>
          <t/>
        </is>
      </c>
      <c r="BW274" t="inlineStr">
        <is>
          <t>maatregel waarbij de mogelijkheid om inkomsten te genereren uit gepubliceerde inhoud wordt weggenomen</t>
        </is>
      </c>
      <c r="BX274" s="2" t="inlineStr">
        <is>
          <t>demonetyzacja</t>
        </is>
      </c>
      <c r="BY274" s="2" t="inlineStr">
        <is>
          <t>3</t>
        </is>
      </c>
      <c r="BZ274" s="2" t="inlineStr">
        <is>
          <t/>
        </is>
      </c>
      <c r="CA274" t="inlineStr">
        <is>
          <t/>
        </is>
      </c>
      <c r="CB274" s="2" t="inlineStr">
        <is>
          <t>desmonetização|
demonetização</t>
        </is>
      </c>
      <c r="CC274" s="2" t="inlineStr">
        <is>
          <t>3|
3</t>
        </is>
      </c>
      <c r="CD274" s="2" t="inlineStr">
        <is>
          <t>|
admitted</t>
        </is>
      </c>
      <c r="CE274" t="inlineStr">
        <is>
          <t>Supressão das receitas obtidas por meio de publicidade e outras formas de incentivo financeiro.</t>
        </is>
      </c>
      <c r="CF274" s="2" t="inlineStr">
        <is>
          <t>demonetizare</t>
        </is>
      </c>
      <c r="CG274" s="2" t="inlineStr">
        <is>
          <t>3</t>
        </is>
      </c>
      <c r="CH274" s="2" t="inlineStr">
        <is>
          <t/>
        </is>
      </c>
      <c r="CI274" t="inlineStr">
        <is>
          <t/>
        </is>
      </c>
      <c r="CJ274" s="2" t="inlineStr">
        <is>
          <t>demonetizácia</t>
        </is>
      </c>
      <c r="CK274" s="2" t="inlineStr">
        <is>
          <t>3</t>
        </is>
      </c>
      <c r="CL274" s="2" t="inlineStr">
        <is>
          <t/>
        </is>
      </c>
      <c r="CM274" t="inlineStr">
        <is>
          <t/>
        </is>
      </c>
      <c r="CN274" s="2" t="inlineStr">
        <is>
          <t>demonetizacija</t>
        </is>
      </c>
      <c r="CO274" s="2" t="inlineStr">
        <is>
          <t>3</t>
        </is>
      </c>
      <c r="CP274" s="2" t="inlineStr">
        <is>
          <t/>
        </is>
      </c>
      <c r="CQ274" t="inlineStr">
        <is>
          <t/>
        </is>
      </c>
      <c r="CR274" s="2" t="inlineStr">
        <is>
          <t>förhindrande av finansiering|
stoppande av finansiering|
demonetisering</t>
        </is>
      </c>
      <c r="CS274" s="2" t="inlineStr">
        <is>
          <t>3|
3|
3</t>
        </is>
      </c>
      <c r="CT274" s="2" t="inlineStr">
        <is>
          <t xml:space="preserve">|
|
</t>
        </is>
      </c>
      <c r="CU274" t="inlineStr">
        <is>
          <t>att sätta
betalningsmedel ur kraft</t>
        </is>
      </c>
    </row>
    <row r="275">
      <c r="A275" s="1" t="str">
        <f>HYPERLINK("https://iate.europa.eu/entry/result/3620475/all", "3620475")</f>
        <v>3620475</v>
      </c>
      <c r="B275" t="inlineStr">
        <is>
          <t>FINANCE;INTERNATIONAL RELATIONS</t>
        </is>
      </c>
      <c r="C275" t="inlineStr">
        <is>
          <t>FINANCE|financial institutions and credit|credit|real estate credit;FINANCE|financial institutions and credit|credit policy;INTERNATIONAL RELATIONS|cooperation policy|aid policy|development aid</t>
        </is>
      </c>
      <c r="D275" s="2" t="inlineStr">
        <is>
          <t>смесен заем</t>
        </is>
      </c>
      <c r="E275" s="2" t="inlineStr">
        <is>
          <t>3</t>
        </is>
      </c>
      <c r="F275" s="2" t="inlineStr">
        <is>
          <t/>
        </is>
      </c>
      <c r="G275" t="inlineStr">
        <is>
          <t>форма на смесено финансиране, напр. заем, който съчетава преференциални и непреференциални компоненти</t>
        </is>
      </c>
      <c r="H275" s="2" t="inlineStr">
        <is>
          <t>kombinovaný úvěr</t>
        </is>
      </c>
      <c r="I275" s="2" t="inlineStr">
        <is>
          <t>3</t>
        </is>
      </c>
      <c r="J275" s="2" t="inlineStr">
        <is>
          <t/>
        </is>
      </c>
      <c r="K275" t="inlineStr">
        <is>
          <t/>
        </is>
      </c>
      <c r="L275" s="2" t="inlineStr">
        <is>
          <t>blandet lån|
blandingslån</t>
        </is>
      </c>
      <c r="M275" s="2" t="inlineStr">
        <is>
          <t>3|
3</t>
        </is>
      </c>
      <c r="N275" s="2" t="inlineStr">
        <is>
          <t xml:space="preserve">|
</t>
        </is>
      </c>
      <c r="O275" t="inlineStr">
        <is>
          <t>form for blandet finansiering, der kombinerer koncessionelle og ikkekoncessionelle elementer</t>
        </is>
      </c>
      <c r="P275" s="2" t="inlineStr">
        <is>
          <t>Mischkredit</t>
        </is>
      </c>
      <c r="Q275" s="2" t="inlineStr">
        <is>
          <t>3</t>
        </is>
      </c>
      <c r="R275" s="2" t="inlineStr">
        <is>
          <t/>
        </is>
      </c>
      <c r="S275" t="inlineStr">
        <is>
          <t>aus zwei unterschiedlichen Komponenten bestehende zusammenhängende Kreditfinanzierung</t>
        </is>
      </c>
      <c r="T275" s="2" t="inlineStr">
        <is>
          <t>μεικτό δάνειο</t>
        </is>
      </c>
      <c r="U275" s="2" t="inlineStr">
        <is>
          <t>3</t>
        </is>
      </c>
      <c r="V275" s="2" t="inlineStr">
        <is>
          <t/>
        </is>
      </c>
      <c r="W275" t="inlineStr">
        <is>
          <t/>
        </is>
      </c>
      <c r="X275" s="2" t="inlineStr">
        <is>
          <t>blended loan|
blend loan</t>
        </is>
      </c>
      <c r="Y275" s="2" t="inlineStr">
        <is>
          <t>3|
3</t>
        </is>
      </c>
      <c r="Z275" s="2" t="inlineStr">
        <is>
          <t xml:space="preserve">|
</t>
        </is>
      </c>
      <c r="AA275" t="inlineStr">
        <is>
          <t>a form of &lt;a href="https://iate.europa.eu/entry/slideshow/1633525143709/1138875/en" target="_blank"&gt;blended finance&lt;/a&gt; i.e. a loan combining concessional&lt;sup&gt;1&lt;/sup&gt; and non-concessional components</t>
        </is>
      </c>
      <c r="AB275" s="2" t="inlineStr">
        <is>
          <t>préstamo mixto</t>
        </is>
      </c>
      <c r="AC275" s="2" t="inlineStr">
        <is>
          <t>3</t>
        </is>
      </c>
      <c r="AD275" s="2" t="inlineStr">
        <is>
          <t/>
        </is>
      </c>
      <c r="AE275" t="inlineStr">
        <is>
          <t>Préstamo para cuya concesión se recurre tanto a fondos públicos (subvenciones o préstamos subvencionados) como a fondos obtenidos en los mercados financieros.</t>
        </is>
      </c>
      <c r="AF275" s="2" t="inlineStr">
        <is>
          <t>kombineeritud laen</t>
        </is>
      </c>
      <c r="AG275" s="2" t="inlineStr">
        <is>
          <t>2</t>
        </is>
      </c>
      <c r="AH275" s="2" t="inlineStr">
        <is>
          <t/>
        </is>
      </c>
      <c r="AI275" t="inlineStr">
        <is>
          <t/>
        </is>
      </c>
      <c r="AJ275" s="2" t="inlineStr">
        <is>
          <t>sekaluotto</t>
        </is>
      </c>
      <c r="AK275" s="2" t="inlineStr">
        <is>
          <t>3</t>
        </is>
      </c>
      <c r="AL275" s="2" t="inlineStr">
        <is>
          <t/>
        </is>
      </c>
      <c r="AM275" t="inlineStr">
        <is>
          <t>yhdistelmälaina, jossa on yhdistetty markkinaehtoista lainaa ja muuta kuin markkinaehtoista lainaa, kuten kehitysyhteistyörahoitusta ja vientiluottoja</t>
        </is>
      </c>
      <c r="AN275" s="2" t="inlineStr">
        <is>
          <t>prêt mixte</t>
        </is>
      </c>
      <c r="AO275" s="2" t="inlineStr">
        <is>
          <t>3</t>
        </is>
      </c>
      <c r="AP275" s="2" t="inlineStr">
        <is>
          <t/>
        </is>
      </c>
      <c r="AQ275" t="inlineStr">
        <is>
          <t>forme de &lt;a href="https://iate.europa.eu/entry/result/1138875/fr" target="_blank"&gt;financement mixte&lt;/a&gt;, à savoir un prêt combinant une composante concessionnelle et une composante non concessionnelle</t>
        </is>
      </c>
      <c r="AR275" s="2" t="inlineStr">
        <is>
          <t>iasacht mheasctha</t>
        </is>
      </c>
      <c r="AS275" s="2" t="inlineStr">
        <is>
          <t>3</t>
        </is>
      </c>
      <c r="AT275" s="2" t="inlineStr">
        <is>
          <t/>
        </is>
      </c>
      <c r="AU275" t="inlineStr">
        <is>
          <t/>
        </is>
      </c>
      <c r="AV275" s="2" t="inlineStr">
        <is>
          <t>kombinirani zajam</t>
        </is>
      </c>
      <c r="AW275" s="2" t="inlineStr">
        <is>
          <t>3</t>
        </is>
      </c>
      <c r="AX275" s="2" t="inlineStr">
        <is>
          <t/>
        </is>
      </c>
      <c r="AY275" t="inlineStr">
        <is>
          <t/>
        </is>
      </c>
      <c r="AZ275" s="2" t="inlineStr">
        <is>
          <t>vegyes hitel</t>
        </is>
      </c>
      <c r="BA275" s="2" t="inlineStr">
        <is>
          <t>3</t>
        </is>
      </c>
      <c r="BB275" s="2" t="inlineStr">
        <is>
          <t/>
        </is>
      </c>
      <c r="BC275" t="inlineStr">
        <is>
          <t>olyan hitel, amelyre a &lt;a href="https://iate.europa.eu/entry/result/1138875/all" target="_blank"&gt;vegyes finanszírozás&lt;/a&gt; egy formájaként egyaránt jellemzők a kedvezményes és a nem kedvezményes összetevők</t>
        </is>
      </c>
      <c r="BD275" s="2" t="inlineStr">
        <is>
          <t>prestito misto</t>
        </is>
      </c>
      <c r="BE275" s="2" t="inlineStr">
        <is>
          <t>3</t>
        </is>
      </c>
      <c r="BF275" s="2" t="inlineStr">
        <is>
          <t/>
        </is>
      </c>
      <c r="BG275" t="inlineStr">
        <is>
          <t>forma di &lt;a href="https://iate.europa.eu/entry/result/1138875/all" target="_blank"&gt;finanziamento misto&lt;/a&gt; che associa fonti di finanziamento diverse e combina condizioni agevolate e condizioni ordinarie</t>
        </is>
      </c>
      <c r="BH275" s="2" t="inlineStr">
        <is>
          <t>mišrioji paskola</t>
        </is>
      </c>
      <c r="BI275" s="2" t="inlineStr">
        <is>
          <t>3</t>
        </is>
      </c>
      <c r="BJ275" s="2" t="inlineStr">
        <is>
          <t/>
        </is>
      </c>
      <c r="BK275" t="inlineStr">
        <is>
          <t>mišriojo finansavimo forma, t.y. paskola, kurią sudaro koncesiniai ir nekoncesiniai elementai</t>
        </is>
      </c>
      <c r="BL275" s="2" t="inlineStr">
        <is>
          <t>apvienotais aizdevums</t>
        </is>
      </c>
      <c r="BM275" s="2" t="inlineStr">
        <is>
          <t>2</t>
        </is>
      </c>
      <c r="BN275" s="2" t="inlineStr">
        <is>
          <t/>
        </is>
      </c>
      <c r="BO275" t="inlineStr">
        <is>
          <t>apvienots finansējums, kas satur gan koncesiālus, gan nekoncesiālus elementus</t>
        </is>
      </c>
      <c r="BP275" s="2" t="inlineStr">
        <is>
          <t>self imħallat</t>
        </is>
      </c>
      <c r="BQ275" s="2" t="inlineStr">
        <is>
          <t>3</t>
        </is>
      </c>
      <c r="BR275" s="2" t="inlineStr">
        <is>
          <t/>
        </is>
      </c>
      <c r="BS275" t="inlineStr">
        <is>
          <t>forma ta' &lt;a href="https://iate.europa.eu/entry/result/1138875/mt" target="_blank"&gt;&lt;strong&gt;finanzjament imħallat&lt;/strong&gt;&lt;/a&gt;, jiġifieri self konċessjonali mħallat ma' komponenti mhux konċessjonali</t>
        </is>
      </c>
      <c r="BT275" s="2" t="inlineStr">
        <is>
          <t>gemengde lening</t>
        </is>
      </c>
      <c r="BU275" s="2" t="inlineStr">
        <is>
          <t>3</t>
        </is>
      </c>
      <c r="BV275" s="2" t="inlineStr">
        <is>
          <t/>
        </is>
      </c>
      <c r="BW275" t="inlineStr">
        <is>
          <t>vorm van gemengde financiering, d.w.z. een combinatie van concessionele ("zachte") en niet-concessionele financieringscomponenten</t>
        </is>
      </c>
      <c r="BX275" s="2" t="inlineStr">
        <is>
          <t>pożyczka łączona z dotacją</t>
        </is>
      </c>
      <c r="BY275" s="2" t="inlineStr">
        <is>
          <t>3</t>
        </is>
      </c>
      <c r="BZ275" s="2" t="inlineStr">
        <is>
          <t/>
        </is>
      </c>
      <c r="CA275" t="inlineStr">
        <is>
          <t>instrument &lt;a href="https://iate.europa.eu/entry/result/1138875/pl" target="_blank"&gt;finansowania mieszanego&lt;/a&gt;: pożyczka połączona z dotacją</t>
        </is>
      </c>
      <c r="CB275" s="2" t="inlineStr">
        <is>
          <t>Combinação de empréstimos</t>
        </is>
      </c>
      <c r="CC275" s="2" t="inlineStr">
        <is>
          <t>3</t>
        </is>
      </c>
      <c r="CD275" s="2" t="inlineStr">
        <is>
          <t/>
        </is>
      </c>
      <c r="CE275" t="inlineStr">
        <is>
          <t>Forma de financiamento que inclui um elemento concessional e um elemento não concessional.</t>
        </is>
      </c>
      <c r="CF275" s="2" t="inlineStr">
        <is>
          <t>împrumut mixt</t>
        </is>
      </c>
      <c r="CG275" s="2" t="inlineStr">
        <is>
          <t>3</t>
        </is>
      </c>
      <c r="CH275" s="2" t="inlineStr">
        <is>
          <t/>
        </is>
      </c>
      <c r="CI275" t="inlineStr">
        <is>
          <t>mecanism de finanțare care mobilizează atât fonduri publice (granturi, împrumuturi subvenționate etc.), cât și fonduri obținute pe piața de capital sau din investiții private, ceea ce face posibile condiții mai avantajoase de creditare (dobânzi mai scăzute, perioadă de rambursare mai lungă)</t>
        </is>
      </c>
      <c r="CJ275" s="2" t="inlineStr">
        <is>
          <t>kombinovaná pôžička</t>
        </is>
      </c>
      <c r="CK275" s="2" t="inlineStr">
        <is>
          <t>3</t>
        </is>
      </c>
      <c r="CL275" s="2" t="inlineStr">
        <is>
          <t/>
        </is>
      </c>
      <c r="CM275" t="inlineStr">
        <is>
          <t>forma financovania, v ktorej sa spájajú rozpočtové prostriedky (granty, subvencované pôžičky) a finančné prostriedky z iných zdrojov (napr. kapitálových trhov)</t>
        </is>
      </c>
      <c r="CN275" s="2" t="inlineStr">
        <is>
          <t>kombinirano posojilo</t>
        </is>
      </c>
      <c r="CO275" s="2" t="inlineStr">
        <is>
          <t>2</t>
        </is>
      </c>
      <c r="CP275" s="2" t="inlineStr">
        <is>
          <t/>
        </is>
      </c>
      <c r="CQ275" t="inlineStr">
        <is>
          <t/>
        </is>
      </c>
      <c r="CR275" s="2" t="inlineStr">
        <is>
          <t>kombination av lån och garantier</t>
        </is>
      </c>
      <c r="CS275" s="2" t="inlineStr">
        <is>
          <t>3</t>
        </is>
      </c>
      <c r="CT275" s="2" t="inlineStr">
        <is>
          <t/>
        </is>
      </c>
      <c r="CU275" t="inlineStr">
        <is>
          <t/>
        </is>
      </c>
    </row>
    <row r="276">
      <c r="A276" s="1" t="str">
        <f>HYPERLINK("https://iate.europa.eu/entry/result/3599818/all", "3599818")</f>
        <v>3599818</v>
      </c>
      <c r="B276" t="inlineStr">
        <is>
          <t>BUSINESS AND COMPETITION;ENVIRONMENT</t>
        </is>
      </c>
      <c r="C276" t="inlineStr">
        <is>
          <t>BUSINESS AND COMPETITION|management|management|risk management;ENVIRONMENT|environmental policy|environmental policy|environmental risk prevention</t>
        </is>
      </c>
      <c r="D276" s="2" t="inlineStr">
        <is>
          <t>оценка на риска от множество опасности</t>
        </is>
      </c>
      <c r="E276" s="2" t="inlineStr">
        <is>
          <t>3</t>
        </is>
      </c>
      <c r="F276" s="2" t="inlineStr">
        <is>
          <t/>
        </is>
      </c>
      <c r="G276" t="inlineStr">
        <is>
          <t>анализ на множество взаимодействащи опасности с цел оценяване на вероятността от очаквани физически, социални, икономически, екологични или други загуби</t>
        </is>
      </c>
      <c r="H276" s="2" t="inlineStr">
        <is>
          <t>posuzování širší škály rizik</t>
        </is>
      </c>
      <c r="I276" s="2" t="inlineStr">
        <is>
          <t>3</t>
        </is>
      </c>
      <c r="J276" s="2" t="inlineStr">
        <is>
          <t/>
        </is>
      </c>
      <c r="K276" t="inlineStr">
        <is>
          <t/>
        </is>
      </c>
      <c r="L276" s="2" t="inlineStr">
        <is>
          <t>samlet risikovurdering</t>
        </is>
      </c>
      <c r="M276" s="2" t="inlineStr">
        <is>
          <t>3</t>
        </is>
      </c>
      <c r="N276" s="2" t="inlineStr">
        <is>
          <t/>
        </is>
      </c>
      <c r="O276" t="inlineStr">
        <is>
          <t>analyse af flere interagerende farer med det formål at vurdere sandsynligheden for forventede fysiske, sociale, økonomiske, miljømæssige tab eller andre tab</t>
        </is>
      </c>
      <c r="P276" s="2" t="inlineStr">
        <is>
          <t>Multi-Risikobewertung|
Risikobewertung bei mehreren Gefahren</t>
        </is>
      </c>
      <c r="Q276" s="2" t="inlineStr">
        <is>
          <t>2|
3</t>
        </is>
      </c>
      <c r="R276" s="2" t="inlineStr">
        <is>
          <t xml:space="preserve">|
</t>
        </is>
      </c>
      <c r="S276" t="inlineStr">
        <is>
          <t>Risikoanalyse für eine bestimmte Region auf der Grundlage verschiedener, sich gegenseitig bedingender Gefahren, die dort bestehen</t>
        </is>
      </c>
      <c r="T276" s="2" t="inlineStr">
        <is>
          <t>εκτίμηση πολλαπλών κινδύνων|
αξιολόγηση πολλαπλών κινδύνων</t>
        </is>
      </c>
      <c r="U276" s="2" t="inlineStr">
        <is>
          <t>3|
3</t>
        </is>
      </c>
      <c r="V276" s="2" t="inlineStr">
        <is>
          <t xml:space="preserve">|
</t>
        </is>
      </c>
      <c r="W276" t="inlineStr">
        <is>
          <t/>
        </is>
      </c>
      <c r="X276" s="2" t="inlineStr">
        <is>
          <t>multi-hazard risk assessment|
MHRA|
multiple hazard risk assessment</t>
        </is>
      </c>
      <c r="Y276" s="2" t="inlineStr">
        <is>
          <t>3|
2|
2</t>
        </is>
      </c>
      <c r="Z276" s="2" t="inlineStr">
        <is>
          <t xml:space="preserve">|
|
</t>
        </is>
      </c>
      <c r="AA276" t="inlineStr">
        <is>
          <t>analysis of multiple interacting hazards with the aim of evaluating the
probability of expected physical, social, economic, environmental or other losses</t>
        </is>
      </c>
      <c r="AB276" s="2" t="inlineStr">
        <is>
          <t>evaluación de riesgos basada en peligros múltiples</t>
        </is>
      </c>
      <c r="AC276" s="2" t="inlineStr">
        <is>
          <t>2</t>
        </is>
      </c>
      <c r="AD276" s="2" t="inlineStr">
        <is>
          <t>proposed</t>
        </is>
      </c>
      <c r="AE276" t="inlineStr">
        <is>
          <t>Análisis del riesgo de que se produzcan daños como consecuencia de la confluencia de un conjunto de fenómenos peligrosos.</t>
        </is>
      </c>
      <c r="AF276" s="2" t="inlineStr">
        <is>
          <t>mitut ohtu hõlmav riskihindamine</t>
        </is>
      </c>
      <c r="AG276" s="2" t="inlineStr">
        <is>
          <t>2</t>
        </is>
      </c>
      <c r="AH276" s="2" t="inlineStr">
        <is>
          <t/>
        </is>
      </c>
      <c r="AI276" t="inlineStr">
        <is>
          <t>mitme seonduva ohu koostoime analüüsimine, eesmärgiga hinnata eeldatavaid füüsilisi, sotsiaalseid, majanduslikke, keskkonna- ja muid kahjusid</t>
        </is>
      </c>
      <c r="AJ276" s="2" t="inlineStr">
        <is>
          <t>useita eri vaaratekijöitä huomioon ottava riskinarviointi</t>
        </is>
      </c>
      <c r="AK276" s="2" t="inlineStr">
        <is>
          <t>2</t>
        </is>
      </c>
      <c r="AL276" s="2" t="inlineStr">
        <is>
          <t/>
        </is>
      </c>
      <c r="AM276" t="inlineStr">
        <is>
          <t/>
        </is>
      </c>
      <c r="AN276" s="2" t="inlineStr">
        <is>
          <t>évaluation des risques multi-aléas</t>
        </is>
      </c>
      <c r="AO276" s="2" t="inlineStr">
        <is>
          <t>3</t>
        </is>
      </c>
      <c r="AP276" s="2" t="inlineStr">
        <is>
          <t/>
        </is>
      </c>
      <c r="AQ276" t="inlineStr">
        <is>
          <t>analyse des risques de catastrophes dans une région donnée, réalisée sur la base de tous les évènements susceptibles de se produire</t>
        </is>
      </c>
      <c r="AR276" s="2" t="inlineStr">
        <is>
          <t>measúnú riosca ar ilghuaiseacha</t>
        </is>
      </c>
      <c r="AS276" s="2" t="inlineStr">
        <is>
          <t>3</t>
        </is>
      </c>
      <c r="AT276" s="2" t="inlineStr">
        <is>
          <t/>
        </is>
      </c>
      <c r="AU276" t="inlineStr">
        <is>
          <t/>
        </is>
      </c>
      <c r="AV276" s="2" t="inlineStr">
        <is>
          <t>procjena rizika koja uključuje više opasnosti</t>
        </is>
      </c>
      <c r="AW276" s="2" t="inlineStr">
        <is>
          <t>3</t>
        </is>
      </c>
      <c r="AX276" s="2" t="inlineStr">
        <is>
          <t/>
        </is>
      </c>
      <c r="AY276" t="inlineStr">
        <is>
          <t/>
        </is>
      </c>
      <c r="AZ276" s="2" t="inlineStr">
        <is>
          <t>több veszélyre kiterjedő kockázatértékelés</t>
        </is>
      </c>
      <c r="BA276" s="2" t="inlineStr">
        <is>
          <t>3</t>
        </is>
      </c>
      <c r="BB276" s="2" t="inlineStr">
        <is>
          <t/>
        </is>
      </c>
      <c r="BC276" t="inlineStr">
        <is>
          <t>több egymással összefüggő veszély elemzése a várható
fizikai, társadalmi, gazdasági, környezeti vagy egyéb károk és veszteségek
valószínűségének értékelése céljából</t>
        </is>
      </c>
      <c r="BD276" s="2" t="inlineStr">
        <is>
          <t>valutazione multirischio|
valutazione secondo un approccio multirischio</t>
        </is>
      </c>
      <c r="BE276" s="2" t="inlineStr">
        <is>
          <t>3|
3</t>
        </is>
      </c>
      <c r="BF276" s="2" t="inlineStr">
        <is>
          <t xml:space="preserve">|
</t>
        </is>
      </c>
      <c r="BG276" t="inlineStr">
        <is>
          <t>analisi di una serie di rischi che tiene conto della loro interazione, dei possibili effetti a cascata e di tutti gli elementi colpiti</t>
        </is>
      </c>
      <c r="BH276" s="2" t="inlineStr">
        <is>
          <t>įvairių pavojų rizikos vertinimas</t>
        </is>
      </c>
      <c r="BI276" s="2" t="inlineStr">
        <is>
          <t>3</t>
        </is>
      </c>
      <c r="BJ276" s="2" t="inlineStr">
        <is>
          <t/>
        </is>
      </c>
      <c r="BK276" t="inlineStr">
        <is>
          <t>įvairių susijusių pavojų analizė siekiant įvertinti numatomos fizinės, socialinės, ekonominės, aplinkosauginės žalos ar kitų nuostolių tikimybę</t>
        </is>
      </c>
      <c r="BL276" s="2" t="inlineStr">
        <is>
          <t>daudzējāda apdraudējuma riska novērtējums</t>
        </is>
      </c>
      <c r="BM276" s="2" t="inlineStr">
        <is>
          <t>3</t>
        </is>
      </c>
      <c r="BN276" s="2" t="inlineStr">
        <is>
          <t/>
        </is>
      </c>
      <c r="BO276" t="inlineStr">
        <is>
          <t>riska analīze, kuras mērķis ir novērtēt paredzamo fizisko, sociālo, ekonomisko, vidisko u.c. zaudējumu iespējamību</t>
        </is>
      </c>
      <c r="BP276" s="2" t="inlineStr">
        <is>
          <t>valutazzjoni tar-riskju ta' perikli multipli</t>
        </is>
      </c>
      <c r="BQ276" s="2" t="inlineStr">
        <is>
          <t>3</t>
        </is>
      </c>
      <c r="BR276" s="2" t="inlineStr">
        <is>
          <t/>
        </is>
      </c>
      <c r="BS276" t="inlineStr">
        <is>
          <t>analiżi ta’ perikli multipli li jinteraġixxu bil-għan li tiġi evalwata l-probabbiltà ta’ telf mistenni fiżiku, soċjali, ekonomiku, ambjentali jew telf ieħor</t>
        </is>
      </c>
      <c r="BT276" s="2" t="inlineStr">
        <is>
          <t>multirisicobeoordeling</t>
        </is>
      </c>
      <c r="BU276" s="2" t="inlineStr">
        <is>
          <t>3</t>
        </is>
      </c>
      <c r="BV276" s="2" t="inlineStr">
        <is>
          <t/>
        </is>
      </c>
      <c r="BW276" t="inlineStr">
        <is>
          <t>evaluatie van (de wisselwerking van) meerdere risico's tegelijk, teneinde de materiële, sociale, economische, ecologische en/of andere gevolgen ervan in te schatten</t>
        </is>
      </c>
      <c r="BX276" s="2" t="inlineStr">
        <is>
          <t>wieloczynnikowa metoda oceny ryzyka|
wieloczynnikowa ocena zagrożenia</t>
        </is>
      </c>
      <c r="BY276" s="2" t="inlineStr">
        <is>
          <t>3|
3</t>
        </is>
      </c>
      <c r="BZ276" s="2" t="inlineStr">
        <is>
          <t xml:space="preserve">|
</t>
        </is>
      </c>
      <c r="CA276" t="inlineStr">
        <is>
          <t>analiza wielu czynników ryzyka w celu oceny prawdopodobieństwa wystąpienia strat (fizycznych, społecznych, gospodarczych, środowiskowych lub innych)</t>
        </is>
      </c>
      <c r="CB276" t="inlineStr">
        <is>
          <t/>
        </is>
      </c>
      <c r="CC276" t="inlineStr">
        <is>
          <t/>
        </is>
      </c>
      <c r="CD276" t="inlineStr">
        <is>
          <t/>
        </is>
      </c>
      <c r="CE276" t="inlineStr">
        <is>
          <t/>
        </is>
      </c>
      <c r="CF276" s="2" t="inlineStr">
        <is>
          <t>evaluare a riscurilor care implică mai multe pericole</t>
        </is>
      </c>
      <c r="CG276" s="2" t="inlineStr">
        <is>
          <t>3</t>
        </is>
      </c>
      <c r="CH276" s="2" t="inlineStr">
        <is>
          <t/>
        </is>
      </c>
      <c r="CI276" t="inlineStr">
        <is>
          <t>analiză de risc care calculează probabilitatea ca mai multe tipuri de catastrofe să se producă simultan într-o regiune geografică dată, identifică cele mai vulnerabile categorii care ar putea fi afectate, evaluează magnitudinea impactului și a pierderilor potențiale generate și analizează gradul de pregătire al actorilor implicați și capacitatea acestora de a face față unor astfel de evenimente</t>
        </is>
      </c>
      <c r="CJ276" s="2" t="inlineStr">
        <is>
          <t>posúdenie viacnásobného rizika|
posudzovanie rizika viacnásobného nebezpečenstva</t>
        </is>
      </c>
      <c r="CK276" s="2" t="inlineStr">
        <is>
          <t>3|
3</t>
        </is>
      </c>
      <c r="CL276" s="2" t="inlineStr">
        <is>
          <t xml:space="preserve">|
</t>
        </is>
      </c>
      <c r="CM276" t="inlineStr">
        <is>
          <t/>
        </is>
      </c>
      <c r="CN276" s="2" t="inlineStr">
        <is>
          <t>ocena tveganja za več nevarnosti</t>
        </is>
      </c>
      <c r="CO276" s="2" t="inlineStr">
        <is>
          <t>2</t>
        </is>
      </c>
      <c r="CP276" s="2" t="inlineStr">
        <is>
          <t/>
        </is>
      </c>
      <c r="CQ276" t="inlineStr">
        <is>
          <t>&lt;div&gt;(1) ocena tveganja za več med seboj neodvisnih nevarnosti (tj. vsak
strokovnjak za svoje področje oceni tveganje, npr. poplave, potresi,
eksplozije, teroristični napad, itd., nato pa se ti učinki med seboj primerjajo oz. seštevajo)&lt;br&gt;&lt;/div&gt;&lt;div&gt;(2) ocena tveganja za več med seboj odvisnih nevarnosti (tj. izračuna se verjetnost, da se neželeni dogodki zgodijo hkrati, npr. poplava in potres, in modelirajo učinki)&lt;/div&gt;&lt;div&gt;(3) ocena
tveganj za več nevarnosti z upoštevanjem domino učinkov (tj. osnovna nevarnost (tj. potres) lahko sproži ostale
neželene dogodke, npr. požar, eksplozijo, uhajanje strupenih snovi).&lt;/div&gt;</t>
        </is>
      </c>
      <c r="CR276" s="2" t="inlineStr">
        <is>
          <t>samlad riskbedömning|
integrerad riskbedömning</t>
        </is>
      </c>
      <c r="CS276" s="2" t="inlineStr">
        <is>
          <t>3|
3</t>
        </is>
      </c>
      <c r="CT276" s="2" t="inlineStr">
        <is>
          <t xml:space="preserve">|
</t>
        </is>
      </c>
      <c r="CU276" t="inlineStr">
        <is>
          <t/>
        </is>
      </c>
    </row>
    <row r="277">
      <c r="A277" s="1" t="str">
        <f>HYPERLINK("https://iate.europa.eu/entry/result/3599795/all", "3599795")</f>
        <v>3599795</v>
      </c>
      <c r="B277" t="inlineStr">
        <is>
          <t>ENVIRONMENT;INTERNATIONAL RELATIONS</t>
        </is>
      </c>
      <c r="C277" t="inlineStr">
        <is>
          <t>ENVIRONMENT|environmental policy|environmental policy;INTERNATIONAL RELATIONS|international affairs|international instrument;ENVIRONMENT|natural environment|climate</t>
        </is>
      </c>
      <c r="D277" s="2" t="inlineStr">
        <is>
          <t>InsuResilience|
глобално партньорство InsuResilience</t>
        </is>
      </c>
      <c r="E277" s="2" t="inlineStr">
        <is>
          <t>3|
3</t>
        </is>
      </c>
      <c r="F277" s="2" t="inlineStr">
        <is>
          <t xml:space="preserve">|
</t>
        </is>
      </c>
      <c r="G277" t="inlineStr">
        <is>
          <t>глобална инициатива, обединяваща държавни участници, гражданското общество, международни организации, частния сектор и академичните среди, за навременна и надеждна реакция при бедствия въз основа на финансови и застрахователни решения, свързани с риска от изменението на климата и природни бедствия</t>
        </is>
      </c>
      <c r="H277" s="2" t="inlineStr">
        <is>
          <t>globální partnerství InsuResilience</t>
        </is>
      </c>
      <c r="I277" s="2" t="inlineStr">
        <is>
          <t>3</t>
        </is>
      </c>
      <c r="J277" s="2" t="inlineStr">
        <is>
          <t/>
        </is>
      </c>
      <c r="K277" t="inlineStr">
        <is>
          <t/>
        </is>
      </c>
      <c r="L277" s="2" t="inlineStr">
        <is>
          <t>InsuResilience|
globalt InsuResiliencepartnerskab|
globalt InsuResiliencepartnerskab for finansierings- og forsikringsløsninger i forbindelse med klima- og katastroferisici</t>
        </is>
      </c>
      <c r="M277" s="2" t="inlineStr">
        <is>
          <t>3|
3|
2</t>
        </is>
      </c>
      <c r="N277" s="2" t="inlineStr">
        <is>
          <t xml:space="preserve">|
|
</t>
        </is>
      </c>
      <c r="O277" t="inlineStr">
        <is>
          <t>globalt initiativ med deltagelse af lande, civilsamfund, internationale organisationer, den private sektor og den akademiske verden, der har til formål at sikre mere rettidig og pålidelig katastroferespons gennem finansierings- og forsikringsordninger i forbindelse med klima- og katastroferisici</t>
        </is>
      </c>
      <c r="P277" s="2" t="inlineStr">
        <is>
          <t>Globale Partnerschaft zur finanziellen Absicherung gegen Klimarisiken|
Globale Partnerschaft zur Finanzierung und Versicherung von Klima- und Katastrophenrisiken|
globalen Partnerschaft InsuResilience</t>
        </is>
      </c>
      <c r="Q277" s="2" t="inlineStr">
        <is>
          <t>3|
2|
3</t>
        </is>
      </c>
      <c r="R277" s="2" t="inlineStr">
        <is>
          <t xml:space="preserve">|
|
</t>
        </is>
      </c>
      <c r="S277" t="inlineStr">
        <is>
          <t/>
        </is>
      </c>
      <c r="T277" s="2" t="inlineStr">
        <is>
          <t>παγκόσμια εταιρική σχέση InsuResilience|
πρωτοβουλία InsuResilience</t>
        </is>
      </c>
      <c r="U277" s="2" t="inlineStr">
        <is>
          <t>3|
3</t>
        </is>
      </c>
      <c r="V277" s="2" t="inlineStr">
        <is>
          <t xml:space="preserve">|
</t>
        </is>
      </c>
      <c r="W277" t="inlineStr">
        <is>
          <t/>
        </is>
      </c>
      <c r="X277" s="2" t="inlineStr">
        <is>
          <t>InsuResilience Global Partnership|
InsuResilience Global Partnership for Climate and Disaster Risk Finance and Insurance Solutions|
InsuResilience</t>
        </is>
      </c>
      <c r="Y277" s="2" t="inlineStr">
        <is>
          <t>3|
3|
3</t>
        </is>
      </c>
      <c r="Z277" s="2" t="inlineStr">
        <is>
          <t xml:space="preserve">|
|
</t>
        </is>
      </c>
      <c r="AA277" t="inlineStr">
        <is>
          <t>global initiative bringing
together countries, civil society, international organizations, the private
sector, and academia to enable more timely and reliable disaster response using
climate and disaster risk finance and insurance solutions</t>
        </is>
      </c>
      <c r="AB277" s="2" t="inlineStr">
        <is>
          <t>Asociación Mundial InsuResilience|
InsuResilience|
Asociación Mundial InsuResilience para soluciones de financiación y seguro contra el riesgo climático y el riesgo de catástrofes</t>
        </is>
      </c>
      <c r="AC277" s="2" t="inlineStr">
        <is>
          <t>3|
3|
2</t>
        </is>
      </c>
      <c r="AD277" s="2" t="inlineStr">
        <is>
          <t>|
|
proposed</t>
        </is>
      </c>
      <c r="AE277" t="inlineStr">
        <is>
          <t>Iniciativa mundial que aúna a países, organizaciones internacionales, organizaciones de la sociedad civil, al sector privado y al mundo de la investigación para posibilitar una respuesta más rápida y eficaz a las catástrofes mediante la utilización de soluciones de financiación y de seguro que permitan afrontar el riesgo climático y el riesgo de catástrofes.</t>
        </is>
      </c>
      <c r="AF277" s="2" t="inlineStr">
        <is>
          <t>kliima- ja katastroofiriskide puhul kasutatavate finantseerimis- ja kindlustuslahenduste ülemaailmne partnerlus InsuResilience|
ülemaailmne partnerlus InsuResilience|
InsuResilience</t>
        </is>
      </c>
      <c r="AG277" s="2" t="inlineStr">
        <is>
          <t>2|
3|
2</t>
        </is>
      </c>
      <c r="AH277" s="2" t="inlineStr">
        <is>
          <t xml:space="preserve">|
|
</t>
        </is>
      </c>
      <c r="AI277" t="inlineStr">
        <is>
          <t>riike, kodanikuühiskonda, rahvusvahelisi organisatsioone, erasektorit ja akadeemilisi ringkondi koondav ülemaailmne algatus, mille eesmärk on võimaldada õigeaegset ja usaldusväärset reageerimist katastroofidele, kasutades kliima- ja katastroofiriskide puhul riskifinantseerimis ja -kindlustuslahendusi</t>
        </is>
      </c>
      <c r="AJ277" s="2" t="inlineStr">
        <is>
          <t>globaali InsuResilience-kumppanuus ilmasto- ja katastrofiriskeihin liittyviä rahoitus- ja vakuutusratkaisuja varten|
globaali InsuResilience-kumppanuus</t>
        </is>
      </c>
      <c r="AK277" s="2" t="inlineStr">
        <is>
          <t>3|
3</t>
        </is>
      </c>
      <c r="AL277" s="2" t="inlineStr">
        <is>
          <t xml:space="preserve">|
</t>
        </is>
      </c>
      <c r="AM277" t="inlineStr">
        <is>
          <t>EU:n tukema lippulaiva-aloite, joka on käynnistetty Pariisin
sopimuksen suosituksen mukaisesti tarkoituksena ottaa ilmastotoimiin mukaan
valtiosta riippumattomia toimijoita</t>
        </is>
      </c>
      <c r="AN277" s="2" t="inlineStr">
        <is>
          <t>InsuResilience|
Partenariat mondial InsuResilience|
Partenariat mondial InsuResilience pour des solutions de financement et d'assurance en matière de risques climatiques et de risques de catastrophe</t>
        </is>
      </c>
      <c r="AO277" s="2" t="inlineStr">
        <is>
          <t>3|
3|
3</t>
        </is>
      </c>
      <c r="AP277" s="2" t="inlineStr">
        <is>
          <t xml:space="preserve">|
|
</t>
        </is>
      </c>
      <c r="AQ277" t="inlineStr">
        <is>
          <t>initiative mondiale réunissant des gouvernements, organisations internationales et partenaires du secteur privé, du monde universitaire et de la société 
civile, et visant à renforcer la résilience des pays en 
développement et à protéger les vies et les moyens de subsistance 
des personnes pauvres et vulnérables des effets des catastrophes</t>
        </is>
      </c>
      <c r="AR277" s="2" t="inlineStr">
        <is>
          <t>Comhpháirtíocht Dhomhanda InsuResilience maidir le réitigh airgeadais agus árachais rioscaí tubaistí agus aeráide|
Comhpháirtíocht Dhomhanda InsuResilience|
InsuResilience</t>
        </is>
      </c>
      <c r="AS277" s="2" t="inlineStr">
        <is>
          <t>3|
3|
3</t>
        </is>
      </c>
      <c r="AT277" s="2" t="inlineStr">
        <is>
          <t xml:space="preserve">|
|
</t>
        </is>
      </c>
      <c r="AU277" t="inlineStr">
        <is>
          <t/>
        </is>
      </c>
      <c r="AV277" s="2" t="inlineStr">
        <is>
          <t>globalno partnerstvo InsuResilience</t>
        </is>
      </c>
      <c r="AW277" s="2" t="inlineStr">
        <is>
          <t>3</t>
        </is>
      </c>
      <c r="AX277" s="2" t="inlineStr">
        <is>
          <t/>
        </is>
      </c>
      <c r="AY277" t="inlineStr">
        <is>
          <t/>
        </is>
      </c>
      <c r="AZ277" s="2" t="inlineStr">
        <is>
          <t>InsuResilience|
InsuResilience Globális Partnerség|
InsuResilience Globális Partnerség a klíma- és katasztrófakockázatok kezelését célzó finanszírozási és biztosítási megoldások támogatásáért</t>
        </is>
      </c>
      <c r="BA277" s="2" t="inlineStr">
        <is>
          <t>3|
3|
3</t>
        </is>
      </c>
      <c r="BB277" s="2" t="inlineStr">
        <is>
          <t xml:space="preserve">|
|
</t>
        </is>
      </c>
      <c r="BC277" t="inlineStr">
        <is>
          <t>globális kezdeményezés, amelynek célja, hogy
különböző országokat, a civil társadalmat, nemzetközi szervezeteket, a
magánszektort és a tudományos élet szereplőit összefogva, a klíma- és katasztrófakockázatok
kezelését célzó finanszírozási és biztosítási megoldások alkalmazása révén
lehetővé tegye a gyorsabb és megbízhatóbb katasztrófareagálást</t>
        </is>
      </c>
      <c r="BD277" s="2" t="inlineStr">
        <is>
          <t>partenariato globale InsuResilience|
InsuResilience Global Partnership for Climate and Disaster Risk Finance and Insurance Solutions</t>
        </is>
      </c>
      <c r="BE277" s="2" t="inlineStr">
        <is>
          <t>3|
3</t>
        </is>
      </c>
      <c r="BF277" s="2" t="inlineStr">
        <is>
          <t xml:space="preserve">|
</t>
        </is>
      </c>
      <c r="BG277" t="inlineStr">
        <is>
          <t>piano per aumentare la copertura assicurativa contro gli impatti avversi degli eventi meteo estremi, a 400 milioni di poveri nei PVS entro il 2020. La partnership supporterà l’analisi del rischio, il capacity building e soluzioni assicurative e finanziarie, supporto per l’implementazione, il monitoraggio e la valutazione di progetti di messa in sicurezza, in particolare per le popolazioni urbane più povere, e le attività agricole in aree depresse</t>
        </is>
      </c>
      <c r="BH277" s="2" t="inlineStr">
        <is>
          <t>pasaulinė partnerystė „InsuResilience“|
Klimato ir nelaimių rizikos finansavimo ir draudimo sprendimų pasaulinė partnerystė „InsuResilience“</t>
        </is>
      </c>
      <c r="BI277" s="2" t="inlineStr">
        <is>
          <t>3|
3</t>
        </is>
      </c>
      <c r="BJ277" s="2" t="inlineStr">
        <is>
          <t xml:space="preserve">|
</t>
        </is>
      </c>
      <c r="BK277" t="inlineStr">
        <is>
          <t>pasaulinė iniciatyva, vienijanti šalis, pilietinę visuomenę, tarptautines organizacijas, privatųjį sektorių ir akademinę bendruomenę siekiant laiku ir patikimai reaguoti į nelaimes pasitelkiant su klimato kaita ir nelaimėmis susijusius finansavimo ir draudimo sprendimus</t>
        </is>
      </c>
      <c r="BL277" s="2" t="inlineStr">
        <is>
          <t>globālā partnerība klimatisko un katastrofu risku finansēšanai un apdrošināšanai|
&lt;i&gt;InsuResilience&lt;/i&gt; globālā partnerība</t>
        </is>
      </c>
      <c r="BM277" s="2" t="inlineStr">
        <is>
          <t>2|
3</t>
        </is>
      </c>
      <c r="BN277" s="2" t="inlineStr">
        <is>
          <t xml:space="preserve">|
</t>
        </is>
      </c>
      <c r="BO277" t="inlineStr">
        <is>
          <t>globāla iniciatīva, kurā piedalās valstis, pilsoniskā sabiedrība, starptautiskas organizācijas, privātais sektors un akadēmiskās aprindas un kura, izmantojot klimatisko un katastrofu risku finansēšanu un apdrošināšanu, tiecas panākt savlaicīgu un uzticamu reaģēšanu katatstrofu situācijās</t>
        </is>
      </c>
      <c r="BP277" s="2" t="inlineStr">
        <is>
          <t>Sħubija Globali InsuResilience għal Soluzzjonijiet ta' Finanzjament u ta' Assigurazzjoni għal Riskji Klimatiċi u għal Riskji ta' Diżastri|
Sħubija Globali InsuResilience</t>
        </is>
      </c>
      <c r="BQ277" s="2" t="inlineStr">
        <is>
          <t>2|
3</t>
        </is>
      </c>
      <c r="BR277" s="2" t="inlineStr">
        <is>
          <t xml:space="preserve">|
</t>
        </is>
      </c>
      <c r="BS277" t="inlineStr">
        <is>
          <t>inizjattiva globali li tlaqqa’ flimkien il-pajjiżi, is-soċjetà ċivili, l-organizzazzjonijiet internazzjonali, is-settur privat, u l-akkademja biex tippermetti rispons aktar f’waqtu u affidabbli għad-diżastri bl-użu ta’ soluzzjonijiet ta’ finanzjament u assigurazzjoni tar-riskju tal-klima u tar-riskju ta’ diżastri</t>
        </is>
      </c>
      <c r="BT277" s="2" t="inlineStr">
        <is>
          <t>InsuResilience Global Partnership ter financiering en verzekering van klimaat- en rampenrisico's|
InsuResilience Global Partnership|
InsuResilience</t>
        </is>
      </c>
      <c r="BU277" s="2" t="inlineStr">
        <is>
          <t>3|
3|
3</t>
        </is>
      </c>
      <c r="BV277" s="2" t="inlineStr">
        <is>
          <t xml:space="preserve">|
|
</t>
        </is>
      </c>
      <c r="BW277" t="inlineStr">
        <is>
          <t>wereldwijd partnerschap van landen, de civiele samenleving, internationale organisaties, de particuliere sector en de academische wereld met het oog op snellere en betrouwbaardere rampenrespons via oplossingen op basis van klimaat- en rampenrisicofinanciering en -verzekering</t>
        </is>
      </c>
      <c r="BX277" s="2" t="inlineStr">
        <is>
          <t>światowe partnerstwo InsuResilience na rzecz rozwiązań finansowych i ubezpieczeniowych w zakresie ryzyka związanego z klimatem i z klęskami żywiołowymi|
światowe partnerstwo InsuResilience</t>
        </is>
      </c>
      <c r="BY277" s="2" t="inlineStr">
        <is>
          <t>3|
3</t>
        </is>
      </c>
      <c r="BZ277" s="2" t="inlineStr">
        <is>
          <t xml:space="preserve">|
</t>
        </is>
      </c>
      <c r="CA277" t="inlineStr">
        <is>
          <t>światowe partnerstwo zapoczątkowane na COP23 w Bonn w 2017 r. wywodzące się z inicjatywy "InsuResilience" powołanej przez Niemcy podczas szczytu G7; oprócz banków rozwoju uczestniczą w niej również firmy ubezpieczeniowe, państwa, społeczeństwo obywatelskie, sektor prywatny i środowisko akademickie; celem partnerstwa jest zapewnienie do 2025 roku 500 milionom ludzi w najbiedniejszych krajach dostępu do ubezpieczeń klimatycznych</t>
        </is>
      </c>
      <c r="CB277" t="inlineStr">
        <is>
          <t/>
        </is>
      </c>
      <c r="CC277" t="inlineStr">
        <is>
          <t/>
        </is>
      </c>
      <c r="CD277" t="inlineStr">
        <is>
          <t/>
        </is>
      </c>
      <c r="CE277" t="inlineStr">
        <is>
          <t/>
        </is>
      </c>
      <c r="CF277" s="2" t="inlineStr">
        <is>
          <t>Parteneriatul global InsuResilience|
Parteneriatul global InsuResilience pentru soluții de finanțare și de asigurare în materie de riscuri climatice și de riscuri de dezastru|
InsuResilience</t>
        </is>
      </c>
      <c r="CG277" s="2" t="inlineStr">
        <is>
          <t>3|
2|
3</t>
        </is>
      </c>
      <c r="CH277" s="2" t="inlineStr">
        <is>
          <t xml:space="preserve">|
|
</t>
        </is>
      </c>
      <c r="CI277" t="inlineStr">
        <is>
          <t>parteneriat care reunește țări, organizații internaționale, actori din sectorul privat, reprezentanți ai societății civile și ai mediului academic pentru a consolida reziliența țărilor în curs de dezvoltare la impactul schimbărilor climatice și al dezastrelor prin recurgerea la soluții de finanțare și de asigurare specifice riscurilor climatice și riscurilor de dezastru</t>
        </is>
      </c>
      <c r="CJ277" s="2" t="inlineStr">
        <is>
          <t>Globálne partnerstvo InsuResilience|
InsuResilience|
Globálne partnerstvo InsuResilience pre finančné a poisťovacie riešenia v oblasti rizika dôsledkov zmeny klímy a rizika katastrof</t>
        </is>
      </c>
      <c r="CK277" s="2" t="inlineStr">
        <is>
          <t>3|
3|
3</t>
        </is>
      </c>
      <c r="CL277" s="2" t="inlineStr">
        <is>
          <t xml:space="preserve">|
|
</t>
        </is>
      </c>
      <c r="CM277" t="inlineStr">
        <is>
          <t>globálna iniciatíva združujúca krajiny, občiansku spoločnosť, medzinárodné organizácie,
súkromný sektor a akademickú obec s cieľom umožniť rýchlejšie a spoľahlivejšie
reakcie na katastrofy, a tak posilniť odolnosť rozvojových krajín a ochrániť
životy a živobytie chudobných a zraniteľných osôb pred následkami katastrof a 
iných rizík, ktoré prináša zmena klímy</t>
        </is>
      </c>
      <c r="CN277" s="2" t="inlineStr">
        <is>
          <t>globalno partnerstvo InsuResilience|
InsuResilience</t>
        </is>
      </c>
      <c r="CO277" s="2" t="inlineStr">
        <is>
          <t>3|
3</t>
        </is>
      </c>
      <c r="CP277" s="2" t="inlineStr">
        <is>
          <t xml:space="preserve">|
</t>
        </is>
      </c>
      <c r="CQ277" t="inlineStr">
        <is>
          <t/>
        </is>
      </c>
      <c r="CR277" s="2" t="inlineStr">
        <is>
          <t>det globala partnerskapet InsuResilience|
InsuResilience|
det globala partnerskapet för finansierings- och försäkringslösningar i samband med klimat- och katastrofrisk InsuResilience</t>
        </is>
      </c>
      <c r="CS277" s="2" t="inlineStr">
        <is>
          <t>3|
3|
3</t>
        </is>
      </c>
      <c r="CT277" s="2" t="inlineStr">
        <is>
          <t xml:space="preserve">|
|
</t>
        </is>
      </c>
      <c r="CU277" t="inlineStr">
        <is>
          <t/>
        </is>
      </c>
    </row>
    <row r="278">
      <c r="A278" s="1" t="str">
        <f>HYPERLINK("https://iate.europa.eu/entry/result/3599754/all", "3599754")</f>
        <v>3599754</v>
      </c>
      <c r="B278" t="inlineStr">
        <is>
          <t>EDUCATION AND COMMUNICATIONS</t>
        </is>
      </c>
      <c r="C278" t="inlineStr">
        <is>
          <t>EDUCATION AND COMMUNICATIONS|information technology and data processing</t>
        </is>
      </c>
      <c r="D278" s="2" t="inlineStr">
        <is>
          <t>JSON</t>
        </is>
      </c>
      <c r="E278" s="2" t="inlineStr">
        <is>
          <t>3</t>
        </is>
      </c>
      <c r="F278" s="2" t="inlineStr">
        <is>
          <t/>
        </is>
      </c>
      <c r="G278" t="inlineStr">
        <is>
          <t>опростен формат за обмяна на данни, удобен за работа както за хората, така и за компютрите и базиран на едно подмножество на езика за програмиране JavaScript, Standard ECMA-262 3rd Edition - от декември 1999.</t>
        </is>
      </c>
      <c r="H278" s="2" t="inlineStr">
        <is>
          <t>JSON|
JavaScriptová objektová notace</t>
        </is>
      </c>
      <c r="I278" s="2" t="inlineStr">
        <is>
          <t>3|
3</t>
        </is>
      </c>
      <c r="J278" s="2" t="inlineStr">
        <is>
          <t xml:space="preserve">|
</t>
        </is>
      </c>
      <c r="K278" t="inlineStr">
        <is>
          <t>otevřený datový formát nezávislý na jazyku, který využívá člověkem čitelný text k reprezentaci datových objektů tvořených dvojicemi atributů a hodnot</t>
        </is>
      </c>
      <c r="L278" s="2" t="inlineStr">
        <is>
          <t>JSON|
JavaScript Object Notation</t>
        </is>
      </c>
      <c r="M278" s="2" t="inlineStr">
        <is>
          <t>3|
3</t>
        </is>
      </c>
      <c r="N278" s="2" t="inlineStr">
        <is>
          <t xml:space="preserve">|
</t>
        </is>
      </c>
      <c r="O278" t="inlineStr">
        <is>
          <t>filformat, som kan indeholde data der let kan læses og skrives i af mennesker samt let kan forstås og analyseres af computere</t>
        </is>
      </c>
      <c r="P278" s="2" t="inlineStr">
        <is>
          <t>JSON</t>
        </is>
      </c>
      <c r="Q278" s="2" t="inlineStr">
        <is>
          <t>3</t>
        </is>
      </c>
      <c r="R278" s="2" t="inlineStr">
        <is>
          <t/>
        </is>
      </c>
      <c r="S278" t="inlineStr">
        <is>
          <t>kompaktes Datenformat in einer einfach lesbaren Textform für den Datenaustausch zwischen Anwendungen</t>
        </is>
      </c>
      <c r="T278" s="2" t="inlineStr">
        <is>
          <t>Σημειογραφία Αντικειμένων JavaScript|
JSON</t>
        </is>
      </c>
      <c r="U278" s="2" t="inlineStr">
        <is>
          <t>3|
3</t>
        </is>
      </c>
      <c r="V278" s="2" t="inlineStr">
        <is>
          <t xml:space="preserve">|
</t>
        </is>
      </c>
      <c r="W278" t="inlineStr">
        <is>
          <t>ανοιχτός μορφότυπος δεδομένων που είναι ανεξάρτητος από οποιαδήποτε γλώσσα και χρησιμοποιεί κείμενο αναγνώσιμο από τον άνθρωπο για να αναπαριστά αντικείμενα δεδομένων με τη μορφή ζευγών χαρακτηριστικού-τιμής</t>
        </is>
      </c>
      <c r="X278" s="2" t="inlineStr">
        <is>
          <t>JavaScript Object Notation|
JSON</t>
        </is>
      </c>
      <c r="Y278" s="2" t="inlineStr">
        <is>
          <t>3|
3</t>
        </is>
      </c>
      <c r="Z278" s="2" t="inlineStr">
        <is>
          <t xml:space="preserve">|
</t>
        </is>
      </c>
      <c r="AA278" t="inlineStr">
        <is>
          <t>language-independent open data format that uses human-readable text to express data objects consisting of attribute-value pairs</t>
        </is>
      </c>
      <c r="AB278" s="2" t="inlineStr">
        <is>
          <t>notación de objetos en JavaScript|
JSON</t>
        </is>
      </c>
      <c r="AC278" s="2" t="inlineStr">
        <is>
          <t>3|
3</t>
        </is>
      </c>
      <c r="AD278" s="2" t="inlineStr">
        <is>
          <t xml:space="preserve">|
</t>
        </is>
      </c>
      <c r="AE278" t="inlineStr">
        <is>
          <t>Formato legible por el ser humano utilizado por los 
servicios web, los lenguajes de programación (incluyendo Python) y 
también por las APIs para leer y/o escribir datos.</t>
        </is>
      </c>
      <c r="AF278" s="2" t="inlineStr">
        <is>
          <t>JSON</t>
        </is>
      </c>
      <c r="AG278" s="2" t="inlineStr">
        <is>
          <t>3</t>
        </is>
      </c>
      <c r="AH278" s="2" t="inlineStr">
        <is>
          <t/>
        </is>
      </c>
      <c r="AI278" t="inlineStr">
        <is>
          <t>lihtne andmevahetusvorming:&lt;div&gt;- põhineb JavaScripti alamhulgal&lt;/div&gt;&lt;div&gt; - hõlbus inimlugemiseks ja -kirjutuseks&lt;/div&gt;</t>
        </is>
      </c>
      <c r="AJ278" s="2" t="inlineStr">
        <is>
          <t>JSON|
JSON-objekti</t>
        </is>
      </c>
      <c r="AK278" s="2" t="inlineStr">
        <is>
          <t>3|
3</t>
        </is>
      </c>
      <c r="AL278" s="2" t="inlineStr">
        <is>
          <t xml:space="preserve">|
</t>
        </is>
      </c>
      <c r="AM278" t="inlineStr">
        <is>
          <t>kielestä riippumaton avoin dataformaatti, joka käyttää &lt;a href="https://iate.europa.eu/entry/result/3610539/fi" target="_blank"&gt;dataobjektien &lt;/a&gt;ilmaisuun sellaista tekstiä, jota ihminen voi lukea</t>
        </is>
      </c>
      <c r="AN278" s="2" t="inlineStr">
        <is>
          <t>JSON|
notation des objets de Javascript</t>
        </is>
      </c>
      <c r="AO278" s="2" t="inlineStr">
        <is>
          <t>3|
3</t>
        </is>
      </c>
      <c r="AP278" s="2" t="inlineStr">
        <is>
          <t xml:space="preserve">|
</t>
        </is>
      </c>
      <c r="AQ278" t="inlineStr">
        <is>
          <t>format
informatique léger indépendant du langage de programmation, lisible tant par les êtres humains que par les machines, utilisé
pour représenter et échanger des données structurées et dérivé de la notation des objets du langage
Javascript</t>
        </is>
      </c>
      <c r="AR278" s="2" t="inlineStr">
        <is>
          <t>Nodaireacht Oibiachtaí JavaScript|
JSON</t>
        </is>
      </c>
      <c r="AS278" s="2" t="inlineStr">
        <is>
          <t>3|
3</t>
        </is>
      </c>
      <c r="AT278" s="2" t="inlineStr">
        <is>
          <t xml:space="preserve">|
</t>
        </is>
      </c>
      <c r="AU278" t="inlineStr">
        <is>
          <t/>
        </is>
      </c>
      <c r="AV278" s="2" t="inlineStr">
        <is>
          <t>JSON|
JavaScript Object Notation</t>
        </is>
      </c>
      <c r="AW278" s="2" t="inlineStr">
        <is>
          <t>3|
3</t>
        </is>
      </c>
      <c r="AX278" s="2" t="inlineStr">
        <is>
          <t xml:space="preserve">|
</t>
        </is>
      </c>
      <c r="AY278" t="inlineStr">
        <is>
          <t>tekstualni format dizajniran za čitljiv i razumljiv prijenos strukture podataka ljudima i strojevima</t>
        </is>
      </c>
      <c r="AZ278" s="2" t="inlineStr">
        <is>
          <t>JavaScript Objektum Jelölés|
JSON</t>
        </is>
      </c>
      <c r="BA278" s="2" t="inlineStr">
        <is>
          <t>3|
3</t>
        </is>
      </c>
      <c r="BB278" s="2" t="inlineStr">
        <is>
          <t xml:space="preserve">|
</t>
        </is>
      </c>
      <c r="BC278" t="inlineStr">
        <is>
          <t>JavaScript nyelven létrehozott objektumok</t>
        </is>
      </c>
      <c r="BD278" s="2" t="inlineStr">
        <is>
          <t>JSON|
JavaScript Object Notation</t>
        </is>
      </c>
      <c r="BE278" s="2" t="inlineStr">
        <is>
          <t>3|
3</t>
        </is>
      </c>
      <c r="BF278" s="2" t="inlineStr">
        <is>
          <t xml:space="preserve">|
</t>
        </is>
      </c>
      <c r="BG278" t="inlineStr">
        <is>
          <t>formato	per	l’interscambio	di	dati fra	browser	e	
server	o	fra	server	e	server costituito da un sottoinsieme	del	linguaggio	JavaScript</t>
        </is>
      </c>
      <c r="BH278" s="2" t="inlineStr">
        <is>
          <t>JSON|
JSON formatas</t>
        </is>
      </c>
      <c r="BI278" s="2" t="inlineStr">
        <is>
          <t>3|
3</t>
        </is>
      </c>
      <c r="BJ278" s="2" t="inlineStr">
        <is>
          <t xml:space="preserve">|
</t>
        </is>
      </c>
      <c r="BK278" t="inlineStr">
        <is>
          <t>atvirojo standarto formatas, kuriuo kaip lengvai skaitomas tekstas perduodami duomenų objektai, sudaryti iš atributo ir reikšmės porų</t>
        </is>
      </c>
      <c r="BL278" s="2" t="inlineStr">
        <is>
          <t>&lt;i&gt;JSON&lt;/i&gt;</t>
        </is>
      </c>
      <c r="BM278" s="2" t="inlineStr">
        <is>
          <t>3</t>
        </is>
      </c>
      <c r="BN278" s="2" t="inlineStr">
        <is>
          <t/>
        </is>
      </c>
      <c r="BO278" t="inlineStr">
        <is>
          <t/>
        </is>
      </c>
      <c r="BP278" s="2" t="inlineStr">
        <is>
          <t>JSON</t>
        </is>
      </c>
      <c r="BQ278" s="2" t="inlineStr">
        <is>
          <t>3</t>
        </is>
      </c>
      <c r="BR278" s="2" t="inlineStr">
        <is>
          <t/>
        </is>
      </c>
      <c r="BS278" t="inlineStr">
        <is>
          <t>format ta' &lt;i&gt;data &lt;/i&gt;miftuħa indipendenti mil-lingwa li tuża test li jinqara mill-bniedem biex tesprimi oġġetti tad-&lt;i&gt;data &lt;/i&gt;li jikkonsistu minn pari ta' attribut-valur</t>
        </is>
      </c>
      <c r="BT278" s="2" t="inlineStr">
        <is>
          <t>JSON|
JavaScript object notation</t>
        </is>
      </c>
      <c r="BU278" s="2" t="inlineStr">
        <is>
          <t>3|
3</t>
        </is>
      </c>
      <c r="BV278" s="2" t="inlineStr">
        <is>
          <t xml:space="preserve">|
</t>
        </is>
      </c>
      <c r="BW278" t="inlineStr">
        <is>
          <t>gestandaardiseerd gegevensformaat waarbij gebruik wordt gemaakt van voor de mens leesbare tekst in de vorm van data-objecten die bestaan uit een of meer attributen met bijbehorende waarden</t>
        </is>
      </c>
      <c r="BX278" s="2" t="inlineStr">
        <is>
          <t>JSON</t>
        </is>
      </c>
      <c r="BY278" s="2" t="inlineStr">
        <is>
          <t>3</t>
        </is>
      </c>
      <c r="BZ278" s="2" t="inlineStr">
        <is>
          <t/>
        </is>
      </c>
      <c r="CA278" t="inlineStr">
        <is>
          <t>format wymiany danych komputerowych, bazujący na podzbiorze języka JavaScript</t>
        </is>
      </c>
      <c r="CB278" s="2" t="inlineStr">
        <is>
          <t>JSON|
notação de objetos JavaScript</t>
        </is>
      </c>
      <c r="CC278" s="2" t="inlineStr">
        <is>
          <t>3|
3</t>
        </is>
      </c>
      <c r="CD278" s="2" t="inlineStr">
        <is>
          <t xml:space="preserve">|
</t>
        </is>
      </c>
      <c r="CE278" t="inlineStr">
        <is>
          <t>Formato baseado em texto padrão para representar dados estruturados com base na sintaxe do objeto JavaScript, comumente usado para transmitir dados em aplicativos da Web.</t>
        </is>
      </c>
      <c r="CF278" s="2" t="inlineStr">
        <is>
          <t>JSON|
notarea obiectelor în JavaScript</t>
        </is>
      </c>
      <c r="CG278" s="2" t="inlineStr">
        <is>
          <t>3|
3</t>
        </is>
      </c>
      <c r="CH278" s="2" t="inlineStr">
        <is>
          <t xml:space="preserve">|
</t>
        </is>
      </c>
      <c r="CI278" t="inlineStr">
        <is>
          <t>format de stocare a datelor ca text lizibil pentru om, sub formă de perechi cheie-valoare, folosit în limbaje de programare precum Javascript pentru a agrega și pentru a transmite date între diverse componente (de ex., de la un sever la o pagină web)</t>
        </is>
      </c>
      <c r="CJ278" s="2" t="inlineStr">
        <is>
          <t>formát JavaScript Object Notation|
JSON|
formát	JSON</t>
        </is>
      </c>
      <c r="CK278" s="2" t="inlineStr">
        <is>
          <t>3|
3|
3</t>
        </is>
      </c>
      <c r="CL278" s="2" t="inlineStr">
        <is>
          <t xml:space="preserve">|
|
</t>
        </is>
      </c>
      <c r="CM278" t="inlineStr">
        <is>
          <t>textový formát pre zápis štruktúrovaných dát založený na syntaxi
JavaScript-u</t>
        </is>
      </c>
      <c r="CN278" s="2" t="inlineStr">
        <is>
          <t>JSON</t>
        </is>
      </c>
      <c r="CO278" s="2" t="inlineStr">
        <is>
          <t>3</t>
        </is>
      </c>
      <c r="CP278" s="2" t="inlineStr">
        <is>
          <t/>
        </is>
      </c>
      <c r="CQ278" t="inlineStr">
        <is>
          <t>oblika zapisa, ki temelji na odprtem standardu in uporablja človeku berljivo obliko besedila za prenos podatkov, ki vključujejo pare vrednosti atributov</t>
        </is>
      </c>
      <c r="CR278" s="2" t="inlineStr">
        <is>
          <t>JSON</t>
        </is>
      </c>
      <c r="CS278" s="2" t="inlineStr">
        <is>
          <t>3</t>
        </is>
      </c>
      <c r="CT278" s="2" t="inlineStr">
        <is>
          <t/>
        </is>
      </c>
      <c r="CU278" t="inlineStr">
        <is>
          <t>kompakt, textbaserat format som används för att utbyta data</t>
        </is>
      </c>
    </row>
    <row r="279">
      <c r="A279" s="1" t="str">
        <f>HYPERLINK("https://iate.europa.eu/entry/result/3599511/all", "3599511")</f>
        <v>3599511</v>
      </c>
      <c r="B279" t="inlineStr">
        <is>
          <t>EDUCATION AND COMMUNICATIONS;TRADE</t>
        </is>
      </c>
      <c r="C279" t="inlineStr">
        <is>
          <t>EDUCATION AND COMMUNICATIONS|information technology and data processing|data processing;TRADE|marketing|commercial transaction|sale|distance selling|electronic commerce|electronic signature</t>
        </is>
      </c>
      <c r="D279" s="2" t="inlineStr">
        <is>
          <t>заявка за CWT|
заявка за CBOR Web Token</t>
        </is>
      </c>
      <c r="E279" s="2" t="inlineStr">
        <is>
          <t>3|
3</t>
        </is>
      </c>
      <c r="F279" s="2" t="inlineStr">
        <is>
          <t xml:space="preserve">|
</t>
        </is>
      </c>
      <c r="G279" t="inlineStr">
        <is>
          <t/>
        </is>
      </c>
      <c r="H279" s="2" t="inlineStr">
        <is>
          <t>CWT s požadavky</t>
        </is>
      </c>
      <c r="I279" s="2" t="inlineStr">
        <is>
          <t>3</t>
        </is>
      </c>
      <c r="J279" s="2" t="inlineStr">
        <is>
          <t/>
        </is>
      </c>
      <c r="K279" t="inlineStr">
        <is>
          <t>informace o subjektu vyjádřená jako dvojice název-hodnota, sestávající z názvu požadavku a hodnoty požadavku zakódovaných ve &lt;a href="https://iate.europa.eu/entry/result/3599503/cs" target="_blank"&gt;stručné reprezentaci binárních objektů&lt;/a&gt; a využívající k doplňující bezpečnostní ochraně na úrovni aplikace &lt;a href="https://iate.europa.eu/entry/result/3599504/cs" target="_blank"&gt;podpisu a šifrování ve formátu CBOR&lt;/a&gt;</t>
        </is>
      </c>
      <c r="L279" s="2" t="inlineStr">
        <is>
          <t>CWT-krav</t>
        </is>
      </c>
      <c r="M279" s="2" t="inlineStr">
        <is>
          <t>3</t>
        </is>
      </c>
      <c r="N279" s="2" t="inlineStr">
        <is>
          <t/>
        </is>
      </c>
      <c r="O279" t="inlineStr">
        <is>
          <t/>
        </is>
      </c>
      <c r="P279" s="2" t="inlineStr">
        <is>
          <t>CWT-Anforderung</t>
        </is>
      </c>
      <c r="Q279" s="2" t="inlineStr">
        <is>
          <t>3</t>
        </is>
      </c>
      <c r="R279" s="2" t="inlineStr">
        <is>
          <t/>
        </is>
      </c>
      <c r="S279" t="inlineStr">
        <is>
          <t/>
        </is>
      </c>
      <c r="T279" s="2" t="inlineStr">
        <is>
          <t>δήλωση διακριτικού Web CBOR|
δήλωση CWT</t>
        </is>
      </c>
      <c r="U279" s="2" t="inlineStr">
        <is>
          <t>2|
3</t>
        </is>
      </c>
      <c r="V279" s="2" t="inlineStr">
        <is>
          <t xml:space="preserve">|
</t>
        </is>
      </c>
      <c r="W279" t="inlineStr">
        <is>
          <t>πληροφορία σχετικά με ένα θέμα η οποία αναπαριστάται ως ζεύγος ονόματος/τιμής που αποτελείται από δήλωση ονόματος και δήλωση τιμής κωδικοποιημένων σε &lt;a href="https://iate.europa.eu/entry/result/3599503/en-el" target="_blank"&gt;CBOR&lt;/a&gt; και με τη χρήση &lt;a href="https://iate.europa.eu/entry/result/3599504/en-el" target="_blank"&gt;υπογραφής και κρυπτογράφησης αντικειμένου με CBOR (COSE)&lt;/a&gt; για επιπλέον προστασία όσον αφορά την ασφάλεια στο επίπεδο της εφαρμογής</t>
        </is>
      </c>
      <c r="X279" s="2" t="inlineStr">
        <is>
          <t>CBOR Web Token Claim|
CWT claim</t>
        </is>
      </c>
      <c r="Y279" s="2" t="inlineStr">
        <is>
          <t>3|
3</t>
        </is>
      </c>
      <c r="Z279" s="2" t="inlineStr">
        <is>
          <t xml:space="preserve">|
</t>
        </is>
      </c>
      <c r="AA279" t="inlineStr">
        <is>
          <t>piece of information asserted
 about a subject and represented as a name/value pair consisting of
 a claim name and a claim value encoded in
 the &lt;a href="https://iate.europa.eu/entry/result/3599503/all" target="_blank"&gt;Concise Binary Object Representation (CBOR)&lt;/a&gt;, and using &lt;a href="https://iate.europa.eu/entry/result/3599504/all" target="_blank"&gt;CBOR Object Signing and Encryption (COSE)&lt;/a&gt; for added application-layer
 security protection</t>
        </is>
      </c>
      <c r="AB279" s="2" t="inlineStr">
        <is>
          <t>notificación CWT</t>
        </is>
      </c>
      <c r="AC279" s="2" t="inlineStr">
        <is>
          <t>3</t>
        </is>
      </c>
      <c r="AD279" s="2" t="inlineStr">
        <is>
          <t/>
        </is>
      </c>
      <c r="AE279" t="inlineStr">
        <is>
          <t/>
        </is>
      </c>
      <c r="AF279" s="2" t="inlineStr">
        <is>
          <t>CWT väide</t>
        </is>
      </c>
      <c r="AG279" s="2" t="inlineStr">
        <is>
          <t>3</t>
        </is>
      </c>
      <c r="AH279" s="2" t="inlineStr">
        <is>
          <t/>
        </is>
      </c>
      <c r="AI279" t="inlineStr">
        <is>
          <t/>
        </is>
      </c>
      <c r="AJ279" s="2" t="inlineStr">
        <is>
          <t>CWT-väite</t>
        </is>
      </c>
      <c r="AK279" s="2" t="inlineStr">
        <is>
          <t>3</t>
        </is>
      </c>
      <c r="AL279" s="2" t="inlineStr">
        <is>
          <t/>
        </is>
      </c>
      <c r="AM279" t="inlineStr">
        <is>
          <t>jotain tiettyä kohdetta koskeva tieto, joka esitetään nimi-/arvoparina, joka muodostetaan väitenimestä ja -arvosta, jotka on koodattu &lt;a href="https://iate.europa.eu/entry/result/3599503/fi" target="_blank"&gt;tiiviillä binaariobjektiesityksellä &lt;/a&gt;ja käyttämällä &lt;a href="https://iate.europa.eu/entry/result/3599504/fi" target="_blank"&gt;COSE-tekniikkaa&lt;/a&gt; ylimääräisen suojauksen varmistamiseksi</t>
        </is>
      </c>
      <c r="AN279" s="2" t="inlineStr">
        <is>
          <t>revendication CWT</t>
        </is>
      </c>
      <c r="AO279" s="2" t="inlineStr">
        <is>
          <t>3</t>
        </is>
      </c>
      <c r="AP279" s="2" t="inlineStr">
        <is>
          <t/>
        </is>
      </c>
      <c r="AQ279" t="inlineStr">
        <is>
          <t>information sur un sujet représentée sous forme de binôme nom/valeur, constitué d'un nom de revendication et d'une valeur de revendication codés en &lt;a href="https://iate.europa.eu/entry/result/3599503/fr" target="_blank"&gt;CBOR (représentation concise d'objet binaire)&lt;/a&gt;, et transférée au format &lt;a href="https://iate.europa.eu/entry/result/3599504/fr" target="_blank"&gt;COSE (signature et chiffrement d'objet en représentation concise d'objet binaire)&lt;/a&gt; afin de garantir une sécurité renforcée</t>
        </is>
      </c>
      <c r="AR279" s="2" t="inlineStr">
        <is>
          <t>Maíomh Ceadchomhartha Gréasáin CBOR</t>
        </is>
      </c>
      <c r="AS279" s="2" t="inlineStr">
        <is>
          <t>3</t>
        </is>
      </c>
      <c r="AT279" s="2" t="inlineStr">
        <is>
          <t/>
        </is>
      </c>
      <c r="AU279" t="inlineStr">
        <is>
          <t/>
        </is>
      </c>
      <c r="AV279" s="2" t="inlineStr">
        <is>
          <t>CWT tvrdnja</t>
        </is>
      </c>
      <c r="AW279" s="2" t="inlineStr">
        <is>
          <t>3</t>
        </is>
      </c>
      <c r="AX279" s="2" t="inlineStr">
        <is>
          <t/>
        </is>
      </c>
      <c r="AY279" t="inlineStr">
        <is>
          <t/>
        </is>
      </c>
      <c r="AZ279" s="2" t="inlineStr">
        <is>
          <t>CWT kérés</t>
        </is>
      </c>
      <c r="BA279" s="2" t="inlineStr">
        <is>
          <t>3</t>
        </is>
      </c>
      <c r="BB279" s="2" t="inlineStr">
        <is>
          <t/>
        </is>
      </c>
      <c r="BC279" t="inlineStr">
        <is>
          <t/>
        </is>
      </c>
      <c r="BD279" s="2" t="inlineStr">
        <is>
          <t>richiesta CWT</t>
        </is>
      </c>
      <c r="BE279" s="2" t="inlineStr">
        <is>
          <t>3</t>
        </is>
      </c>
      <c r="BF279" s="2" t="inlineStr">
        <is>
          <t/>
        </is>
      </c>
      <c r="BG279" t="inlineStr">
        <is>
          <t>informazioni contenute in un token di sicurezza relative ai permessi di un utente finale che richiede un'autenticazione</t>
        </is>
      </c>
      <c r="BH279" s="2" t="inlineStr">
        <is>
          <t>CWT pareiškimas</t>
        </is>
      </c>
      <c r="BI279" s="2" t="inlineStr">
        <is>
          <t>2</t>
        </is>
      </c>
      <c r="BJ279" s="2" t="inlineStr">
        <is>
          <t/>
        </is>
      </c>
      <c r="BK279" t="inlineStr">
        <is>
          <t/>
        </is>
      </c>
      <c r="BL279" s="2" t="inlineStr">
        <is>
          <t>&lt;i&gt;CWT &lt;/i&gt;pieprasījums|
&lt;i&gt;CBOR &lt;/i&gt;tīmekļa marķiera pieprasījums</t>
        </is>
      </c>
      <c r="BM279" s="2" t="inlineStr">
        <is>
          <t>3|
3</t>
        </is>
      </c>
      <c r="BN279" s="2" t="inlineStr">
        <is>
          <t xml:space="preserve">|
</t>
        </is>
      </c>
      <c r="BO279" t="inlineStr">
        <is>
          <t/>
        </is>
      </c>
      <c r="BP279" s="2" t="inlineStr">
        <is>
          <t>claim CWT|
claim CBOR Web Token</t>
        </is>
      </c>
      <c r="BQ279" s="2" t="inlineStr">
        <is>
          <t>3|
3</t>
        </is>
      </c>
      <c r="BR279" s="2" t="inlineStr">
        <is>
          <t xml:space="preserve">|
</t>
        </is>
      </c>
      <c r="BS279" t="inlineStr">
        <is>
          <t>biċċa informazzjoni asserita dwar suġġett u rrappreżentata bħala par ismijiet/valuri li tikkonsisti minn isem ta' claim u valur ta' claim ikkodifikati fis-CBOR, u li tuża s-COSE għal protezzjoni miżjuda tas-sigurtà fis-saffi tal-applikazzjoni</t>
        </is>
      </c>
      <c r="BT279" s="2" t="inlineStr">
        <is>
          <t>CWT-claim|
CBOR web token-claim</t>
        </is>
      </c>
      <c r="BU279" s="2" t="inlineStr">
        <is>
          <t>3|
3</t>
        </is>
      </c>
      <c r="BV279" s="2" t="inlineStr">
        <is>
          <t xml:space="preserve">|
</t>
        </is>
      </c>
      <c r="BW279" t="inlineStr">
        <is>
          <t>data over een gebruiker die worden gecodeerd als naam met daaraan een waarde gekoppeld in concise binary object representation (CBOR) en getransporteerd met CBOR object signing and encryption (COSE) voor extra beveiliging</t>
        </is>
      </c>
      <c r="BX279" s="2" t="inlineStr">
        <is>
          <t>oświadczenie tokena sieciowego CBOR</t>
        </is>
      </c>
      <c r="BY279" s="2" t="inlineStr">
        <is>
          <t>3</t>
        </is>
      </c>
      <c r="BZ279" s="2" t="inlineStr">
        <is>
          <t/>
        </is>
      </c>
      <c r="CA279" t="inlineStr">
        <is>
          <t/>
        </is>
      </c>
      <c r="CB279" s="2" t="inlineStr">
        <is>
          <t>atributo de testemunho CBOR|
atributo CWT|
atributo de testemunho para representação concisa de objetos binários</t>
        </is>
      </c>
      <c r="CC279" s="2" t="inlineStr">
        <is>
          <t>3|
3|
3</t>
        </is>
      </c>
      <c r="CD279" s="2" t="inlineStr">
        <is>
          <t xml:space="preserve">|
|
</t>
        </is>
      </c>
      <c r="CE279" t="inlineStr">
        <is>
          <t>Informação sobre uma entidade expressa sob a forma de um binómio nome/valor constituída por um atributo nome e um atributo valor codificados por uma representação concisa de objetos binários (CBOR) e utilizando a assinatura e codificação de objetos CBOR para assegurar uma proteção adicional.</t>
        </is>
      </c>
      <c r="CF279" s="2" t="inlineStr">
        <is>
          <t>revendicare CWT</t>
        </is>
      </c>
      <c r="CG279" s="2" t="inlineStr">
        <is>
          <t>3</t>
        </is>
      </c>
      <c r="CH279" s="2" t="inlineStr">
        <is>
          <t/>
        </is>
      </c>
      <c r="CI279" t="inlineStr">
        <is>
          <t/>
        </is>
      </c>
      <c r="CJ279" s="2" t="inlineStr">
        <is>
          <t>požiadavka CWT|
hodnota CWT</t>
        </is>
      </c>
      <c r="CK279" s="2" t="inlineStr">
        <is>
          <t>2|
2</t>
        </is>
      </c>
      <c r="CL279" s="2" t="inlineStr">
        <is>
          <t xml:space="preserve">|
</t>
        </is>
      </c>
      <c r="CM279" t="inlineStr">
        <is>
          <t>informácie uvádzané o subjekte, reprezentované dvojicou názov-hodnota a pozostávajúce z názvu požiadavky a hodnoty požiadavky zakódovaných vo &lt;a href="https://iate.europa.eu/entry/result/3599503/sk" target="_blank"&gt;formáte CBOR&lt;/a&gt;, pričom ako pridaná bezpečnostná ochrana na úrovni aplikácie sa využíva &lt;a href="https://iate.europa.eu/entry/result/3599504/sk" target="_blank"&gt;podpis a šifrovanie objektov vo formáte CBOR (COSE)&lt;/a&gt;</t>
        </is>
      </c>
      <c r="CN279" s="2" t="inlineStr">
        <is>
          <t>trditev spletnega žetona CBOR|
trditev CWT</t>
        </is>
      </c>
      <c r="CO279" s="2" t="inlineStr">
        <is>
          <t>3|
3</t>
        </is>
      </c>
      <c r="CP279" s="2" t="inlineStr">
        <is>
          <t xml:space="preserve">|
</t>
        </is>
      </c>
      <c r="CQ279" t="inlineStr">
        <is>
          <t/>
        </is>
      </c>
      <c r="CR279" s="2" t="inlineStr">
        <is>
          <t>CWT-claim</t>
        </is>
      </c>
      <c r="CS279" s="2" t="inlineStr">
        <is>
          <t>3</t>
        </is>
      </c>
      <c r="CT279" s="2" t="inlineStr">
        <is>
          <t/>
        </is>
      </c>
      <c r="CU279" t="inlineStr">
        <is>
          <t/>
        </is>
      </c>
    </row>
    <row r="280">
      <c r="A280" s="1" t="str">
        <f>HYPERLINK("https://iate.europa.eu/entry/result/3599504/all", "3599504")</f>
        <v>3599504</v>
      </c>
      <c r="B280" t="inlineStr">
        <is>
          <t>EDUCATION AND COMMUNICATIONS;TRADE</t>
        </is>
      </c>
      <c r="C280" t="inlineStr">
        <is>
          <t>EDUCATION AND COMMUNICATIONS|information technology and data processing|data processing;EDUCATION AND COMMUNICATIONS|communications|communications industry|information technology;TRADE|marketing|commercial transaction|sale|distance selling|electronic commerce|electronic signature</t>
        </is>
      </c>
      <c r="D280" s="2" t="inlineStr">
        <is>
          <t>COSE</t>
        </is>
      </c>
      <c r="E280" s="2" t="inlineStr">
        <is>
          <t>3</t>
        </is>
      </c>
      <c r="F280" s="2" t="inlineStr">
        <is>
          <t/>
        </is>
      </c>
      <c r="G280" t="inlineStr">
        <is>
          <t/>
        </is>
      </c>
      <c r="H280" s="2" t="inlineStr">
        <is>
          <t>podpis a šifrování ve formátu CBOR|
COSE</t>
        </is>
      </c>
      <c r="I280" s="2" t="inlineStr">
        <is>
          <t>3|
3</t>
        </is>
      </c>
      <c r="J280" s="2" t="inlineStr">
        <is>
          <t xml:space="preserve">|
</t>
        </is>
      </c>
      <c r="K280" t="inlineStr">
        <is>
          <t>protokol pro tvorbu a zpracování podpisů, ověřovacích kódů zpráv a šifrování, které k serializaci využívají &lt;a href="https://iate.europa.eu/entry/result/3599503/cs" target="_blank"&gt;stručnou reprezentaci binárních objektů&lt;/a&gt;</t>
        </is>
      </c>
      <c r="L280" s="2" t="inlineStr">
        <is>
          <t>COSE</t>
        </is>
      </c>
      <c r="M280" s="2" t="inlineStr">
        <is>
          <t>3</t>
        </is>
      </c>
      <c r="N280" s="2" t="inlineStr">
        <is>
          <t/>
        </is>
      </c>
      <c r="O280" t="inlineStr">
        <is>
          <t/>
        </is>
      </c>
      <c r="P280" s="2" t="inlineStr">
        <is>
          <t>COSE|
CBOR-Objektsignatur und -verschlüsselung</t>
        </is>
      </c>
      <c r="Q280" s="2" t="inlineStr">
        <is>
          <t>3|
3</t>
        </is>
      </c>
      <c r="R280" s="2" t="inlineStr">
        <is>
          <t xml:space="preserve">|
</t>
        </is>
      </c>
      <c r="S280" t="inlineStr">
        <is>
          <t/>
        </is>
      </c>
      <c r="T280" s="2" t="inlineStr">
        <is>
          <t>υπογραφή και κρυπτογράφηση αντικειμένου με CBOR|
COSE</t>
        </is>
      </c>
      <c r="U280" s="2" t="inlineStr">
        <is>
          <t>2|
3</t>
        </is>
      </c>
      <c r="V280" s="2" t="inlineStr">
        <is>
          <t xml:space="preserve">|
</t>
        </is>
      </c>
      <c r="W280" t="inlineStr">
        <is>
          <t>πρωτόκολλο με σκοπό τη δημιουργία και την επεξεργασία υπογραφών και κωδικών ελέγχου γνησιότητας μηνυμάτων, καθώς και την κρυπτογράφηση, με τη χρήση του μορφότυπου &lt;a href="https://iate.europa.eu/entry/result/3599503/en-el" target="_blank"&gt;CBOR&lt;/a&gt; για τη σειριοποίηση</t>
        </is>
      </c>
      <c r="X280" s="2" t="inlineStr">
        <is>
          <t>CBOR Object Signing and Encryption|
COSE</t>
        </is>
      </c>
      <c r="Y280" s="2" t="inlineStr">
        <is>
          <t>3|
3</t>
        </is>
      </c>
      <c r="Z280" s="2" t="inlineStr">
        <is>
          <t xml:space="preserve">|
</t>
        </is>
      </c>
      <c r="AA280" t="inlineStr">
        <is>
          <t>protocol for creating and processing signatures, message authentication codes, and encryption using &lt;a href="https://iate.europa.eu/entry/result/3599503/all" target="_blank"&gt;Concise Binary Object Representation&lt;/a&gt; for serialisation</t>
        </is>
      </c>
      <c r="AB280" s="2" t="inlineStr">
        <is>
          <t>COSE|
firma y cifrado de objetos CBOR</t>
        </is>
      </c>
      <c r="AC280" s="2" t="inlineStr">
        <is>
          <t>3|
3</t>
        </is>
      </c>
      <c r="AD280" s="2" t="inlineStr">
        <is>
          <t xml:space="preserve">|
</t>
        </is>
      </c>
      <c r="AE280" t="inlineStr">
        <is>
          <t>Protocolo para crear y procesar firmas, códigos de autenticación de mensajes y cifrado utilizando para la serialización la &lt;a href="https://iate.europa.eu/entry/result/3599503/es" target="_blank"&gt;representación concisa de objetos binarios&lt;/a&gt;.</t>
        </is>
      </c>
      <c r="AF280" s="2" t="inlineStr">
        <is>
          <t>COSE</t>
        </is>
      </c>
      <c r="AG280" s="2" t="inlineStr">
        <is>
          <t>3</t>
        </is>
      </c>
      <c r="AH280" s="2" t="inlineStr">
        <is>
          <t/>
        </is>
      </c>
      <c r="AI280" t="inlineStr">
        <is>
          <t>&lt;i&gt;kahendandmete jadastamise vormingul&lt;/i&gt; &lt;a href="/entry/result/3599503/all" id="ENTRY_TO_ENTRY_CONVERTER" target="_blank"&gt;IATE:3599503&lt;/a&gt; põhinev digiallkirjade, sõnumite autentimiskoodide ja krüpteerimise protokoll</t>
        </is>
      </c>
      <c r="AJ280" s="2" t="inlineStr">
        <is>
          <t>COSE</t>
        </is>
      </c>
      <c r="AK280" s="2" t="inlineStr">
        <is>
          <t>3</t>
        </is>
      </c>
      <c r="AL280" s="2" t="inlineStr">
        <is>
          <t/>
        </is>
      </c>
      <c r="AM280" t="inlineStr">
        <is>
          <t>yhteyskäytäntö, jolla luodaan ja käsitellään allekirjoituksia, tunnistautumisviestejä ja koodausta käyttämällä &lt;a href="https://iate.europa.eu/entry/result/3599503/fi" target="_blank"&gt;tiivistä binaariobjektiesitystä&lt;/a&gt; tiedon sarjaistamiseksi</t>
        </is>
      </c>
      <c r="AN280" s="2" t="inlineStr">
        <is>
          <t>signature et chiffrement d'objet en représentation concise d'objet binaire|
COSE</t>
        </is>
      </c>
      <c r="AO280" s="2" t="inlineStr">
        <is>
          <t>3|
3</t>
        </is>
      </c>
      <c r="AP280" s="2" t="inlineStr">
        <is>
          <t xml:space="preserve">|
</t>
        </is>
      </c>
      <c r="AQ280" t="inlineStr">
        <is>
          <t>protocole utilisé à des fins de création et de traitement de signatures, de codes d'authentification de messages et de cryptage et faisant appel à la &lt;a href="https://iate.europa.eu/entry/result/3599503/fr" target="_blank"&gt;représentation concise d'objet binaire (CBOR)&lt;/a&gt; pour la sérialisation</t>
        </is>
      </c>
      <c r="AR280" s="2" t="inlineStr">
        <is>
          <t>Síniú agus Criptiú Oibiachtaí CBOR</t>
        </is>
      </c>
      <c r="AS280" s="2" t="inlineStr">
        <is>
          <t>3</t>
        </is>
      </c>
      <c r="AT280" s="2" t="inlineStr">
        <is>
          <t/>
        </is>
      </c>
      <c r="AU280" t="inlineStr">
        <is>
          <t/>
        </is>
      </c>
      <c r="AV280" s="2" t="inlineStr">
        <is>
          <t>COSE</t>
        </is>
      </c>
      <c r="AW280" s="2" t="inlineStr">
        <is>
          <t>3</t>
        </is>
      </c>
      <c r="AX280" s="2" t="inlineStr">
        <is>
          <t/>
        </is>
      </c>
      <c r="AY280" t="inlineStr">
        <is>
          <t/>
        </is>
      </c>
      <c r="AZ280" s="2" t="inlineStr">
        <is>
          <t>CBOR-objektum aláírás és titkosítás</t>
        </is>
      </c>
      <c r="BA280" s="2" t="inlineStr">
        <is>
          <t>4</t>
        </is>
      </c>
      <c r="BB280" s="2" t="inlineStr">
        <is>
          <t/>
        </is>
      </c>
      <c r="BC280" t="inlineStr">
        <is>
          <t/>
        </is>
      </c>
      <c r="BD280" s="2" t="inlineStr">
        <is>
          <t>CBOR Object Signing and Encryption|
COSE</t>
        </is>
      </c>
      <c r="BE280" s="2" t="inlineStr">
        <is>
          <t>3|
3</t>
        </is>
      </c>
      <c r="BF280" s="2" t="inlineStr">
        <is>
          <t xml:space="preserve">|
</t>
        </is>
      </c>
      <c r="BG280" t="inlineStr">
        <is>
          <t>protocollo,definito secondo lo standard IETF RFC 8152, che descrive come
creare e gestire i processi di apposizione del sigillo, autenticazione e crittografia
basati sul formato CBOR per la serializzazione</t>
        </is>
      </c>
      <c r="BH280" s="2" t="inlineStr">
        <is>
          <t>COSE|
objekto pasirašymas ir šifravimas CBOR formatu</t>
        </is>
      </c>
      <c r="BI280" s="2" t="inlineStr">
        <is>
          <t>3|
2</t>
        </is>
      </c>
      <c r="BJ280" s="2" t="inlineStr">
        <is>
          <t xml:space="preserve">|
</t>
        </is>
      </c>
      <c r="BK280" t="inlineStr">
        <is>
          <t/>
        </is>
      </c>
      <c r="BL280" s="2" t="inlineStr">
        <is>
          <t>&lt;i&gt;CBOR &lt;/i&gt;objekta parakstīšana un šifrēšana|
&lt;i&gt;COSE&lt;/i&gt;</t>
        </is>
      </c>
      <c r="BM280" s="2" t="inlineStr">
        <is>
          <t>3|
3</t>
        </is>
      </c>
      <c r="BN280" s="2" t="inlineStr">
        <is>
          <t xml:space="preserve">|
</t>
        </is>
      </c>
      <c r="BO280" t="inlineStr">
        <is>
          <t/>
        </is>
      </c>
      <c r="BP280" s="2" t="inlineStr">
        <is>
          <t>COSE|
Iffirmar u Kriptaġġ tal-Oġġetti bis-CBOR</t>
        </is>
      </c>
      <c r="BQ280" s="2" t="inlineStr">
        <is>
          <t>3|
3</t>
        </is>
      </c>
      <c r="BR280" s="2" t="inlineStr">
        <is>
          <t xml:space="preserve">|
</t>
        </is>
      </c>
      <c r="BS280" t="inlineStr">
        <is>
          <t>protokoll għall-ħolqien u l-ipproċessar ta' firem, kodiċijiet ta' awtentikazzjoni tal-messaġġi, u kriptaġġ bl-użu tas-CBOR għas-serjalizzazzjoni</t>
        </is>
      </c>
      <c r="BT280" s="2" t="inlineStr">
        <is>
          <t>CBOR object signing and encryption|
COSE</t>
        </is>
      </c>
      <c r="BU280" s="2" t="inlineStr">
        <is>
          <t>3|
3</t>
        </is>
      </c>
      <c r="BV280" s="2" t="inlineStr">
        <is>
          <t xml:space="preserve">|
</t>
        </is>
      </c>
      <c r="BW280" t="inlineStr">
        <is>
          <t>protocol voor het aanmaken en verwerken van handtekeningen, berichtenauthenticatiecodes en versleuteling waarbij concise binary object representation wordt gebruikt voor het omzetten van objecten voor verzenden of opslag</t>
        </is>
      </c>
      <c r="BX280" s="2" t="inlineStr">
        <is>
          <t>COSE</t>
        </is>
      </c>
      <c r="BY280" s="2" t="inlineStr">
        <is>
          <t>3</t>
        </is>
      </c>
      <c r="BZ280" s="2" t="inlineStr">
        <is>
          <t/>
        </is>
      </c>
      <c r="CA280" t="inlineStr">
        <is>
          <t/>
        </is>
      </c>
      <c r="CB280" s="2" t="inlineStr">
        <is>
          <t>assinatura e codificação de objetos CBOR</t>
        </is>
      </c>
      <c r="CC280" s="2" t="inlineStr">
        <is>
          <t>3</t>
        </is>
      </c>
      <c r="CD280" s="2" t="inlineStr">
        <is>
          <t/>
        </is>
      </c>
      <c r="CE280" t="inlineStr">
        <is>
          <t>Protocolo para criação e processamento de assinaturas, códigos de autenticação de mensagens e encriptação utilizando a representação concisa de objetos binários para a serialização</t>
        </is>
      </c>
      <c r="CF280" s="2" t="inlineStr">
        <is>
          <t>semnare și criptare de obiecte utilizând CBOR|
COSE</t>
        </is>
      </c>
      <c r="CG280" s="2" t="inlineStr">
        <is>
          <t>3|
3</t>
        </is>
      </c>
      <c r="CH280" s="2" t="inlineStr">
        <is>
          <t xml:space="preserve">|
</t>
        </is>
      </c>
      <c r="CI280" t="inlineStr">
        <is>
          <t/>
        </is>
      </c>
      <c r="CJ280" s="2" t="inlineStr">
        <is>
          <t>podpis a šifrovanie objektov vo formáte CBOR|
COSE</t>
        </is>
      </c>
      <c r="CK280" s="2" t="inlineStr">
        <is>
          <t>2|
3</t>
        </is>
      </c>
      <c r="CL280" s="2" t="inlineStr">
        <is>
          <t xml:space="preserve">|
</t>
        </is>
      </c>
      <c r="CM280" t="inlineStr">
        <is>
          <t>protokol, ktorým sa vytvárajú a spracúvajú podpisy, autentifikačné kódy správ a šifrovanie a ktorý na serializáciu využíva &lt;a href="https://iate.europa.eu/entry/result/3599503/sk" target="_blank"&gt;formát CBOR&lt;/a&gt;</t>
        </is>
      </c>
      <c r="CN280" s="2" t="inlineStr">
        <is>
          <t>COSE|
podpisovanje in šifriranje objekta s CBOR</t>
        </is>
      </c>
      <c r="CO280" s="2" t="inlineStr">
        <is>
          <t>3|
3</t>
        </is>
      </c>
      <c r="CP280" s="2" t="inlineStr">
        <is>
          <t xml:space="preserve">|
</t>
        </is>
      </c>
      <c r="CQ280" t="inlineStr">
        <is>
          <t/>
        </is>
      </c>
      <c r="CR280" s="2" t="inlineStr">
        <is>
          <t>COSE</t>
        </is>
      </c>
      <c r="CS280" s="2" t="inlineStr">
        <is>
          <t>3</t>
        </is>
      </c>
      <c r="CT280" s="2" t="inlineStr">
        <is>
          <t/>
        </is>
      </c>
      <c r="CU280" t="inlineStr">
        <is>
          <t/>
        </is>
      </c>
    </row>
    <row r="281">
      <c r="A281" s="1" t="str">
        <f>HYPERLINK("https://iate.europa.eu/entry/result/3599503/all", "3599503")</f>
        <v>3599503</v>
      </c>
      <c r="B281" t="inlineStr">
        <is>
          <t>EDUCATION AND COMMUNICATIONS</t>
        </is>
      </c>
      <c r="C281" t="inlineStr">
        <is>
          <t>EDUCATION AND COMMUNICATIONS|information technology and data processing|data processing;EDUCATION AND COMMUNICATIONS|communications|communications industry|information technology</t>
        </is>
      </c>
      <c r="D281" s="2" t="inlineStr">
        <is>
          <t>CBOR</t>
        </is>
      </c>
      <c r="E281" s="2" t="inlineStr">
        <is>
          <t>3</t>
        </is>
      </c>
      <c r="F281" s="2" t="inlineStr">
        <is>
          <t/>
        </is>
      </c>
      <c r="G281" t="inlineStr">
        <is>
          <t/>
        </is>
      </c>
      <c r="H281" s="2" t="inlineStr">
        <is>
          <t>stručná binární reprezentace objektu|
CBOR|
stručná reprezentace binárních objektů</t>
        </is>
      </c>
      <c r="I281" s="2" t="inlineStr">
        <is>
          <t>2|
3|
3</t>
        </is>
      </c>
      <c r="J281" s="2" t="inlineStr">
        <is>
          <t>|
|
preferred</t>
        </is>
      </c>
      <c r="K281" t="inlineStr">
        <is>
          <t/>
        </is>
      </c>
      <c r="L281" s="2" t="inlineStr">
        <is>
          <t>CBOR</t>
        </is>
      </c>
      <c r="M281" s="2" t="inlineStr">
        <is>
          <t>3</t>
        </is>
      </c>
      <c r="N281" s="2" t="inlineStr">
        <is>
          <t/>
        </is>
      </c>
      <c r="O281" t="inlineStr">
        <is>
          <t/>
        </is>
      </c>
      <c r="P281" s="2" t="inlineStr">
        <is>
          <t>CBOR</t>
        </is>
      </c>
      <c r="Q281" s="2" t="inlineStr">
        <is>
          <t>3</t>
        </is>
      </c>
      <c r="R281" s="2" t="inlineStr">
        <is>
          <t/>
        </is>
      </c>
      <c r="S281" t="inlineStr">
        <is>
          <t>binäres kompaktes Datenformat zur Serialisierung</t>
        </is>
      </c>
      <c r="T281" s="2" t="inlineStr">
        <is>
          <t>μορφότυπος CBOR|
CBOR</t>
        </is>
      </c>
      <c r="U281" s="2" t="inlineStr">
        <is>
          <t>3|
3</t>
        </is>
      </c>
      <c r="V281" s="2" t="inlineStr">
        <is>
          <t xml:space="preserve">|
</t>
        </is>
      </c>
      <c r="W281" t="inlineStr">
        <is>
          <t>μορφότυπος δεδομένων ο οποίος έχει σχεδιαστεί ούτως ώστε να επιτυγάνονται τα εξής: εξαιρετικά μικρό μέγεθος κωδικού, αρκετά μικρό μέγεθος μηνύματος και επεκτασιμότητα χωρίς την ανάγκη για διαπραγμάτευση έκδοσης</t>
        </is>
      </c>
      <c r="X281" s="2" t="inlineStr">
        <is>
          <t>Concise Binary Object Representation|
CBOR</t>
        </is>
      </c>
      <c r="Y281" s="2" t="inlineStr">
        <is>
          <t>3|
3</t>
        </is>
      </c>
      <c r="Z281" s="2" t="inlineStr">
        <is>
          <t xml:space="preserve">|
</t>
        </is>
      </c>
      <c r="AA281" t="inlineStr">
        <is>
          <t>data format whose design goals include the possibility of extremely 
small code size, fairly small message size and extensibility without 
the need for version negotiation</t>
        </is>
      </c>
      <c r="AB281" s="2" t="inlineStr">
        <is>
          <t>CBOR|
representación concisa de objetos binarios</t>
        </is>
      </c>
      <c r="AC281" s="2" t="inlineStr">
        <is>
          <t>3|
3</t>
        </is>
      </c>
      <c r="AD281" s="2" t="inlineStr">
        <is>
          <t xml:space="preserve">|
</t>
        </is>
      </c>
      <c r="AE281" t="inlineStr">
        <is>
          <t>Formato de 
serialización de datos binarios basado libremente en &lt;a href="https://iate.europa.eu/entry/result/3599754/es" target="_blank"&gt;JSON &lt;/a&gt;que, al igual que este, permite la transmisión de objetos de datos que contienen pares 
nombre-valor, pero de una manera más concisa, lo que aumenta las 
velocidades de procesamiento y transferencia a costa de la legibilidad 
humana.</t>
        </is>
      </c>
      <c r="AF281" s="2" t="inlineStr">
        <is>
          <t>kompaktne kahendobjektide esitus|
CBOR</t>
        </is>
      </c>
      <c r="AG281" s="2" t="inlineStr">
        <is>
          <t>3|
3</t>
        </is>
      </c>
      <c r="AH281" s="2" t="inlineStr">
        <is>
          <t xml:space="preserve">|
</t>
        </is>
      </c>
      <c r="AI281" t="inlineStr">
        <is>
          <t>kahendandmete jadastamise vorming</t>
        </is>
      </c>
      <c r="AJ281" s="2" t="inlineStr">
        <is>
          <t>CBOR|
tiivis binääriobjektiesitys</t>
        </is>
      </c>
      <c r="AK281" s="2" t="inlineStr">
        <is>
          <t>3|
3</t>
        </is>
      </c>
      <c r="AL281" s="2" t="inlineStr">
        <is>
          <t xml:space="preserve">|
</t>
        </is>
      </c>
      <c r="AM281" t="inlineStr">
        <is>
          <t>dataformaatti, jonka ominaisuuksiin kuuluu mahdollisuus erittäin pieneen koodikokoon ja melko pieneen viestikokoon sekä laajennettavuuteen ilman, että tarvitaan uusia versioita</t>
        </is>
      </c>
      <c r="AN281" s="2" t="inlineStr">
        <is>
          <t>CBOR|
représentation concise d'objet binaire</t>
        </is>
      </c>
      <c r="AO281" s="2" t="inlineStr">
        <is>
          <t>3|
3</t>
        </is>
      </c>
      <c r="AP281" s="2" t="inlineStr">
        <is>
          <t xml:space="preserve">|
</t>
        </is>
      </c>
      <c r="AQ281" t="inlineStr">
        <is>
          <t>format de sérialisation de données informatiques inspiré du format JSON, mais encodé en binaire,
qui se caractérise par sa facilité d’encodage et de décodage</t>
        </is>
      </c>
      <c r="AR281" s="2" t="inlineStr">
        <is>
          <t>Léiriú Achomair Oibiachtaí Dénártha|
CBOR</t>
        </is>
      </c>
      <c r="AS281" s="2" t="inlineStr">
        <is>
          <t>3|
3</t>
        </is>
      </c>
      <c r="AT281" s="2" t="inlineStr">
        <is>
          <t xml:space="preserve">|
</t>
        </is>
      </c>
      <c r="AU281" t="inlineStr">
        <is>
          <t/>
        </is>
      </c>
      <c r="AV281" s="2" t="inlineStr">
        <is>
          <t>CBOR</t>
        </is>
      </c>
      <c r="AW281" s="2" t="inlineStr">
        <is>
          <t>3</t>
        </is>
      </c>
      <c r="AX281" s="2" t="inlineStr">
        <is>
          <t/>
        </is>
      </c>
      <c r="AY281" t="inlineStr">
        <is>
          <t/>
        </is>
      </c>
      <c r="AZ281" s="2" t="inlineStr">
        <is>
          <t>CBOR|
tömör binárisobjektum-reprezentáció</t>
        </is>
      </c>
      <c r="BA281" s="2" t="inlineStr">
        <is>
          <t>3|
3</t>
        </is>
      </c>
      <c r="BB281" s="2" t="inlineStr">
        <is>
          <t xml:space="preserve">|
</t>
        </is>
      </c>
      <c r="BC281" t="inlineStr">
        <is>
          <t/>
        </is>
      </c>
      <c r="BD281" s="2" t="inlineStr">
        <is>
          <t>Concise Binary Object Representation|
CBOR</t>
        </is>
      </c>
      <c r="BE281" s="2" t="inlineStr">
        <is>
          <t>3|
3</t>
        </is>
      </c>
      <c r="BF281" s="2" t="inlineStr">
        <is>
          <t xml:space="preserve">|
</t>
        </is>
      </c>
      <c r="BG281" t="inlineStr">
        <is>
          <t>formato binario che consente l'interscambio di dati fra applicazioni
client/server in modo conciso e veloce secondo lo standard IETF RFC 8949</t>
        </is>
      </c>
      <c r="BH281" s="2" t="inlineStr">
        <is>
          <t>CBOR formatas|
CBOR</t>
        </is>
      </c>
      <c r="BI281" s="2" t="inlineStr">
        <is>
          <t>3|
3</t>
        </is>
      </c>
      <c r="BJ281" s="2" t="inlineStr">
        <is>
          <t xml:space="preserve">|
</t>
        </is>
      </c>
      <c r="BK281" t="inlineStr">
        <is>
          <t/>
        </is>
      </c>
      <c r="BL281" s="2" t="inlineStr">
        <is>
          <t>&lt;i&gt;CBOR &lt;/i&gt;</t>
        </is>
      </c>
      <c r="BM281" s="2" t="inlineStr">
        <is>
          <t>3</t>
        </is>
      </c>
      <c r="BN281" s="2" t="inlineStr">
        <is>
          <t/>
        </is>
      </c>
      <c r="BO281" t="inlineStr">
        <is>
          <t/>
        </is>
      </c>
      <c r="BP281" s="2" t="inlineStr">
        <is>
          <t>CBOR|
rappreżentazzjoni konċiża ta' oġġetti binarji</t>
        </is>
      </c>
      <c r="BQ281" s="2" t="inlineStr">
        <is>
          <t>3|
3</t>
        </is>
      </c>
      <c r="BR281" s="2" t="inlineStr">
        <is>
          <t xml:space="preserve">|
</t>
        </is>
      </c>
      <c r="BS281" t="inlineStr">
        <is>
          <t>format tad-&lt;i&gt;data &lt;/i&gt;li l-għanijiet tal-mod kif inhu ddiżinjat jinkludu l-possibbiltà ta' daqs estremament żgħir ta' kodiċijiet, daqs pjuttost żgħir ta' messaġġi u l-estensibbiltà mingħajr il-ħtieġa ta' negozjar tal-verżjonijiet</t>
        </is>
      </c>
      <c r="BT281" s="2" t="inlineStr">
        <is>
          <t>CBOR|
concise binary object representation</t>
        </is>
      </c>
      <c r="BU281" s="2" t="inlineStr">
        <is>
          <t>3|
3</t>
        </is>
      </c>
      <c r="BV281" s="2" t="inlineStr">
        <is>
          <t xml:space="preserve">|
</t>
        </is>
      </c>
      <c r="BW281" t="inlineStr">
        <is>
          <t>dataformaat dat is ontworpen met als doel heel weinig bits te gebruiken voor codes, vrij weinig bits voor berichten en uitbreiding van data mogelijk te maken die gedecodeerd kan worden in elke versie</t>
        </is>
      </c>
      <c r="BX281" s="2" t="inlineStr">
        <is>
          <t>CBOR</t>
        </is>
      </c>
      <c r="BY281" s="2" t="inlineStr">
        <is>
          <t>3</t>
        </is>
      </c>
      <c r="BZ281" s="2" t="inlineStr">
        <is>
          <t/>
        </is>
      </c>
      <c r="CA281" t="inlineStr">
        <is>
          <t>binarny format serializacji luźno oparty na &lt;a href="https://iate.europa.eu/entry/result/3599754/pl" target="_blank"&gt;JSON&lt;time datetime="8.7.2021"&gt; (8.7.2021)&lt;/time&gt;&lt;/a&gt;</t>
        </is>
      </c>
      <c r="CB281" s="2" t="inlineStr">
        <is>
          <t>CBOR|
representação concisa de objetos binários</t>
        </is>
      </c>
      <c r="CC281" s="2" t="inlineStr">
        <is>
          <t>3|
3</t>
        </is>
      </c>
      <c r="CD281" s="2" t="inlineStr">
        <is>
          <t xml:space="preserve">|
</t>
        </is>
      </c>
      <c r="CE281" t="inlineStr">
        <is>
          <t>Formato de dados que permite a criação de mensagens de
tamanho extremamente pequeno sem a necessidade de negociação de versões, como
costuma ser necessário em outros formatos.</t>
        </is>
      </c>
      <c r="CF281" s="2" t="inlineStr">
        <is>
          <t>CBOR|
reprezentare concisă a obiectelor binare</t>
        </is>
      </c>
      <c r="CG281" s="2" t="inlineStr">
        <is>
          <t>3|
3</t>
        </is>
      </c>
      <c r="CH281" s="2" t="inlineStr">
        <is>
          <t xml:space="preserve">|
</t>
        </is>
      </c>
      <c r="CI281" t="inlineStr">
        <is>
          <t/>
        </is>
      </c>
      <c r="CJ281" s="2" t="inlineStr">
        <is>
          <t>formát CBOR|
CBOR|
stručná reprezentácia binárnych objektov</t>
        </is>
      </c>
      <c r="CK281" s="2" t="inlineStr">
        <is>
          <t>3|
3|
2</t>
        </is>
      </c>
      <c r="CL281" s="2" t="inlineStr">
        <is>
          <t xml:space="preserve">|
|
</t>
        </is>
      </c>
      <c r="CM281" t="inlineStr">
        <is>
          <t/>
        </is>
      </c>
      <c r="CN281" s="2" t="inlineStr">
        <is>
          <t>strnjena predstavitev binarnega objekta|
CBOR</t>
        </is>
      </c>
      <c r="CO281" s="2" t="inlineStr">
        <is>
          <t>3|
3</t>
        </is>
      </c>
      <c r="CP281" s="2" t="inlineStr">
        <is>
          <t xml:space="preserve">|
</t>
        </is>
      </c>
      <c r="CQ281" t="inlineStr">
        <is>
          <t/>
        </is>
      </c>
      <c r="CR281" s="2" t="inlineStr">
        <is>
          <t>CBOR</t>
        </is>
      </c>
      <c r="CS281" s="2" t="inlineStr">
        <is>
          <t>3</t>
        </is>
      </c>
      <c r="CT281" s="2" t="inlineStr">
        <is>
          <t/>
        </is>
      </c>
      <c r="CU281" t="inlineStr">
        <is>
          <t>binärt format som
erbjuder liten kodningsstorlek</t>
        </is>
      </c>
    </row>
    <row r="282">
      <c r="A282" s="1" t="str">
        <f>HYPERLINK("https://iate.europa.eu/entry/result/3599052/all", "3599052")</f>
        <v>3599052</v>
      </c>
      <c r="B282" t="inlineStr">
        <is>
          <t>ENVIRONMENT;EUROPEAN UNION</t>
        </is>
      </c>
      <c r="C282" t="inlineStr">
        <is>
          <t>ENVIRONMENT|environmental policy|climate change policy|adaptation to climate change;EUROPEAN UNION|European construction|deepening of the European Union|EU activity|EU policy</t>
        </is>
      </c>
      <c r="D282" s="2" t="inlineStr">
        <is>
          <t>Стратегия на ЕС за адаптиране към изменението на климата</t>
        </is>
      </c>
      <c r="E282" s="2" t="inlineStr">
        <is>
          <t>3</t>
        </is>
      </c>
      <c r="F282" s="2" t="inlineStr">
        <is>
          <t/>
        </is>
      </c>
      <c r="G282" t="inlineStr">
        <is>
          <t>стратегия, приета от Европейската комисия през 2021 г., която очертава как Евръпейският съюз може да се адаптира към последиците от изменението на климата и да стане устойчив спрямо изменението на климата до 2050 г.</t>
        </is>
      </c>
      <c r="H282" s="2" t="inlineStr">
        <is>
          <t>strategie EU pro přizpůsobení se změně klimatu</t>
        </is>
      </c>
      <c r="I282" s="2" t="inlineStr">
        <is>
          <t>3</t>
        </is>
      </c>
      <c r="J282" s="2" t="inlineStr">
        <is>
          <t/>
        </is>
      </c>
      <c r="K282" t="inlineStr">
        <is>
          <t/>
        </is>
      </c>
      <c r="L282" s="2" t="inlineStr">
        <is>
          <t>EU-strategi for tilpasning til klimaændringer|
EU's tilpasningsstrategi|
EU's klimatilpasningsstrategi fra 2021</t>
        </is>
      </c>
      <c r="M282" s="2" t="inlineStr">
        <is>
          <t>3|
3|
3</t>
        </is>
      </c>
      <c r="N282" s="2" t="inlineStr">
        <is>
          <t xml:space="preserve">|
|
</t>
        </is>
      </c>
      <c r="O282" t="inlineStr">
        <is>
          <t>strategi, som Europa-Kommissionen vedtog i 2021, og som fastsætter, hvordan EU kan tilpasse sig virkningerne af klimaændringer og blive klimarobust i 2050. Strategien er baseret på resultaterne af &lt;a href="https://iate.europa.eu/entry/result/3588402/da" target="_blank"&gt;EU-strategien for tilpasning til klimaændringer fra 2013&lt;/a&gt;</t>
        </is>
      </c>
      <c r="P282" s="2" t="inlineStr">
        <is>
          <t>EU-Strategie für die Anpassung an den Klimawandel|
EU-Anpassungsstrategie 2021</t>
        </is>
      </c>
      <c r="Q282" s="2" t="inlineStr">
        <is>
          <t>3|
3</t>
        </is>
      </c>
      <c r="R282" s="2" t="inlineStr">
        <is>
          <t xml:space="preserve">|
</t>
        </is>
      </c>
      <c r="S282" t="inlineStr">
        <is>
          <t>von der Europäischen Kommission 2021 angenommene Strategie, mit der die EU eine bessere Anpassung an den Klimawandel und bis 2050 Klimaneutralität erreichen will und die auf der &lt;a href="https://iate.europa.eu/entry/result/3588402/all" target="_blank"&gt;EU-Strategie zur Anpassung an den Klimawandel von 2013&lt;/a&gt; aufbaut</t>
        </is>
      </c>
      <c r="T282" s="2" t="inlineStr">
        <is>
          <t>στρατηγική της ΕΕ για την προσαρμογή στην κλιματική αλλαγή|
στρατηγική προσαρμογής στην κλιματική αλλαγή</t>
        </is>
      </c>
      <c r="U282" s="2" t="inlineStr">
        <is>
          <t>3|
3</t>
        </is>
      </c>
      <c r="V282" s="2" t="inlineStr">
        <is>
          <t xml:space="preserve">|
</t>
        </is>
      </c>
      <c r="W282" t="inlineStr">
        <is>
          <t>στρατηγική της ΕΕ που έχει σκοπό να υλοποιηθεί το όραμα με βάση το οποίο η Ένωση θα καταστεί ανθεκτική στην κλιματική αλλαγή έως το 2050, καθιστώντας την προσαρμογή πιο έξυπνη, πιο συστημική και ταχύτερη, και επιταχύνοντας τη διεθνή δράση</t>
        </is>
      </c>
      <c r="X282" s="2" t="inlineStr">
        <is>
          <t>Forging a climate-resilient Europe - the new EU Strategy on Adaptation to Climate Change|
2021 EU Climate Adaptation Strategy|
EU Strategy on Adaptation to Climate Change|
EU Adaptation Strategy</t>
        </is>
      </c>
      <c r="Y282" s="2" t="inlineStr">
        <is>
          <t>1|
3|
3|
3</t>
        </is>
      </c>
      <c r="Z282" s="2" t="inlineStr">
        <is>
          <t xml:space="preserve">|
|
|
</t>
        </is>
      </c>
      <c r="AA282" t="inlineStr">
        <is>
          <t>strategy adopted in 2021 by the European Commission which sets out how the European Union can adapt to the impacts of climate change and become climate resilient by 2050, building on the achievements of the &lt;i&gt;&lt;a href="https://iate.europa.eu/entry/result/3588402/all" target="_blank"&gt;2013 EU Strategy on Adaptation to Climate Chang&lt;/a&gt;e&lt;/i&gt;</t>
        </is>
      </c>
      <c r="AB282" s="2" t="inlineStr">
        <is>
          <t>Estrategia de Adaptación al Cambio Climático de la UE</t>
        </is>
      </c>
      <c r="AC282" s="2" t="inlineStr">
        <is>
          <t>3</t>
        </is>
      </c>
      <c r="AD282" s="2" t="inlineStr">
        <is>
          <t/>
        </is>
      </c>
      <c r="AE282" t="inlineStr">
        <is>
          <t>Estrategia adoptada en 2021 por la Comisión Europea que establece el modo en que la UE puede adaptarse a las repercusiones inevitables del cambio climático y alcanzar la resiliencia climática de aquí a 2050, a partir de los logros alcanzados gracias a la &lt;a href="https://iate.europa.eu/entry/result/3588402/es" target="_blank"&gt;estrategia de adaptación al cambio climático de la UE&lt;/a&gt; de 2013.</t>
        </is>
      </c>
      <c r="AF282" s="2" t="inlineStr">
        <is>
          <t>kliimamuutustega kohanemist käsitlev ELi strateegia|
kliimamuutustega kohanemist käsitlev ELi 2021. aasta strateegia|
ELi kliimamuutustega kohanemise strateegia</t>
        </is>
      </c>
      <c r="AG282" s="2" t="inlineStr">
        <is>
          <t>3|
2|
3</t>
        </is>
      </c>
      <c r="AH282" s="2" t="inlineStr">
        <is>
          <t xml:space="preserve">|
|
</t>
        </is>
      </c>
      <c r="AI282" t="inlineStr">
        <is>
          <t>Euroopa Komisjoni poolt 2021. aastal vastu võetud strateegia, milles sätestatakse, kuidas Euroopa Liit saab kohaneda kliimamuutuste mõjuga ja muuta Euroopa 2050. aastaks kliimamuutuste suhtes vastupanuvõimeliseks, tuginedes kliimamuutustega kohanemist käsitlevale ELi 2013. aasta strateegiale</t>
        </is>
      </c>
      <c r="AJ282" s="2" t="inlineStr">
        <is>
          <t>EU:n strategia ilmastonmuutokseen sopeutumiseksi|
EU:n sopeutumisstrategia</t>
        </is>
      </c>
      <c r="AK282" s="2" t="inlineStr">
        <is>
          <t>3|
3</t>
        </is>
      </c>
      <c r="AL282" s="2" t="inlineStr">
        <is>
          <t xml:space="preserve">|
</t>
        </is>
      </c>
      <c r="AM282" t="inlineStr">
        <is>
          <t>strategia,
jolla vahvistetaan varautumista ilmastonmuutoksen</t>
        </is>
      </c>
      <c r="AN282" s="2" t="inlineStr">
        <is>
          <t>stratégie de l’Union en matière d’adaptation|
stratégie de l’Union européenne pour l’adaptation au changement climatique|
stratégie de l'UE relative à l'adaptation au changement climatique</t>
        </is>
      </c>
      <c r="AO282" s="2" t="inlineStr">
        <is>
          <t>3|
3|
3</t>
        </is>
      </c>
      <c r="AP282" s="2" t="inlineStr">
        <is>
          <t xml:space="preserve">|
|
</t>
        </is>
      </c>
      <c r="AQ282" t="inlineStr">
        <is>
          <t>stratégie s'appuyant sur celle de 2013 et par laquelle l'UE vise, d’ici à 2050, à renforcer sa capacité d’adaptation et à réduire au minimum sa vulnérabilité aux effets du changement climatique</t>
        </is>
      </c>
      <c r="AR282" s="2" t="inlineStr">
        <is>
          <t>Straitéis an Aontais Eorpaigh um an oiriúnú don athrú aeráide|
straitéis an Aontais Eorpaigh um an oiriúnú|
straitéis an Aontais Eorpaigh um an oiriúnú 2021</t>
        </is>
      </c>
      <c r="AS282" s="2" t="inlineStr">
        <is>
          <t>3|
3|
3</t>
        </is>
      </c>
      <c r="AT282" s="2" t="inlineStr">
        <is>
          <t xml:space="preserve">|
|
</t>
        </is>
      </c>
      <c r="AU282" t="inlineStr">
        <is>
          <t/>
        </is>
      </c>
      <c r="AV282" s="2" t="inlineStr">
        <is>
          <t>Strategija EU-a za prilagodbu klimatskim promjenama</t>
        </is>
      </c>
      <c r="AW282" s="2" t="inlineStr">
        <is>
          <t>3</t>
        </is>
      </c>
      <c r="AX282" s="2" t="inlineStr">
        <is>
          <t/>
        </is>
      </c>
      <c r="AY282" t="inlineStr">
        <is>
          <t/>
        </is>
      </c>
      <c r="AZ282" s="2" t="inlineStr">
        <is>
          <t>az éghajlatváltozás hatásaihoz való alkalmazkodásra vonatkozó 2021. évi uniós stratégia|
uniós alkalmazkodási stratégia|
az éghajlatváltozás hatásaihoz való alkalmazkodásra vonatkozó uniós stratégia</t>
        </is>
      </c>
      <c r="BA282" s="2" t="inlineStr">
        <is>
          <t>3|
3|
3</t>
        </is>
      </c>
      <c r="BB282" s="2" t="inlineStr">
        <is>
          <t xml:space="preserve">|
|
</t>
        </is>
      </c>
      <c r="BC282" t="inlineStr">
        <is>
          <t>az Európai Bizottság által 2021-ben elfogadott stratégia, amely ismerteti, hogy az Európai Unió - &lt;a href="https://iate.europa.eu/entry/result/3588402/hu" target="_blank"&gt;az éghajlatváltozás hatásaihoz való alkalmazkodásra vonatkozó 2013-as uniós stratégia&lt;/a&gt; keretében elért eredményekre építve - miként tud alkalmazkodni az éghajlatváltozás hatásaihoz, illetve miként válhat 2050-re rezilienssé az éghajlatváltozás hatásaival szemben</t>
        </is>
      </c>
      <c r="BD282" s="2" t="inlineStr">
        <is>
          <t>strategia dell'UE di adattamento ai cambiamenti climatici</t>
        </is>
      </c>
      <c r="BE282" s="2" t="inlineStr">
        <is>
          <t>3</t>
        </is>
      </c>
      <c r="BF282" s="2" t="inlineStr">
        <is>
          <t/>
        </is>
      </c>
      <c r="BG282" t="inlineStr">
        <is>
          <t>strategia adottata nel 2021 dalla Commissione europa che stabilisce in che modo l'UE può adattarsi agli impatti dei cambiamenti climatici e diventare resiliente sotto questo profilo entro il 2050, sulla scorta dei risultati della strategia del 2013</t>
        </is>
      </c>
      <c r="BH282" s="2" t="inlineStr">
        <is>
          <t>ES prisitaikymo prie klimato kaitos strategija</t>
        </is>
      </c>
      <c r="BI282" s="2" t="inlineStr">
        <is>
          <t>3</t>
        </is>
      </c>
      <c r="BJ282" s="2" t="inlineStr">
        <is>
          <t/>
        </is>
      </c>
      <c r="BK282" t="inlineStr">
        <is>
          <t>2021 m. Europos Komisijos priimta strategija, kurioje nustatoma, kokių veiksmų Europos Sąjunga gali imtis, kad prisitaikytų prie klimato kaitos poveikio ir taptų jam atspari iki 2050 m., remiantis &lt;a href="https://iate.europa.eu/entry/result/3588402/lt" target="_blank"&gt;2013 m. ES prisitaikymo prie klimato kaitos strategijos&lt;/a&gt; pasiekimais</t>
        </is>
      </c>
      <c r="BL282" s="2" t="inlineStr">
        <is>
          <t>ES Klimatadaptācijas stratēģija</t>
        </is>
      </c>
      <c r="BM282" s="2" t="inlineStr">
        <is>
          <t>3</t>
        </is>
      </c>
      <c r="BN282" s="2" t="inlineStr">
        <is>
          <t/>
        </is>
      </c>
      <c r="BO282" t="inlineStr">
        <is>
          <t/>
        </is>
      </c>
      <c r="BP282" s="2" t="inlineStr">
        <is>
          <t>Strateġija tal-UE dwar l-Adattament għat-Tibdil fil-Klima|
Strateġija ta' Adattament tal-UE</t>
        </is>
      </c>
      <c r="BQ282" s="2" t="inlineStr">
        <is>
          <t>3|
3</t>
        </is>
      </c>
      <c r="BR282" s="2" t="inlineStr">
        <is>
          <t xml:space="preserve">|
</t>
        </is>
      </c>
      <c r="BS282" t="inlineStr">
        <is>
          <t>strateġija adottata fl-2021 mill-Kummissjoni Ewropea li tistabbilixxi kif l-Unjoni Ewropea tista’ tadatta għall-impatti tat-tibdil fil-klima u ssir reżiljenti għall-klima sal-2050, filwaqt li tibni fuq il-kisbiet tal-&lt;a href="https://iate.europa.eu/entry/result/3588402/mt" target="_blank"&gt;Istrateġija tal-UE tal-2013 dwar l-Adattament għat-Tibdil fil-Klima&lt;/a&gt;</t>
        </is>
      </c>
      <c r="BT282" s="2" t="inlineStr">
        <is>
          <t>EU-adaptatiestrategie|
EU-strategie voor aanpassing aan de klimaatverandering|
strategie voor aanpassing aan de klimaatverandering</t>
        </is>
      </c>
      <c r="BU282" s="2" t="inlineStr">
        <is>
          <t>3|
3|
3</t>
        </is>
      </c>
      <c r="BV282" s="2" t="inlineStr">
        <is>
          <t xml:space="preserve">|
|
</t>
        </is>
      </c>
      <c r="BW282" t="inlineStr">
        <is>
          <t>door de Commissie in 2021 gelanceerde strategie voor &lt;a href="https://iate.europa.eu/entry/result/3503262/nl" target="_blank"&gt;adaptatie aan klimaatverandering&lt;/a&gt; met behulp waarvan de EU zich aan de gevolgen van de klimaatverandering kan aanpassen en klimaatbestendig kan worden, met 2050 als streefdatum</t>
        </is>
      </c>
      <c r="BX282" s="2" t="inlineStr">
        <is>
          <t>strategia UE w zakresie przystosowania się do zmiany klimatu|
unijna strategia adaptacyjna|
Strategia w zakresie przystosowania do zmiany klimatu</t>
        </is>
      </c>
      <c r="BY282" s="2" t="inlineStr">
        <is>
          <t>3|
3|
3</t>
        </is>
      </c>
      <c r="BZ282" s="2" t="inlineStr">
        <is>
          <t xml:space="preserve">preferred|
|
</t>
        </is>
      </c>
      <c r="CA282" t="inlineStr">
        <is>
          <t>opublikowana w 2021 strategia Komisji stanowiąca kontynuację &lt;a href="https://iate.europa.eu/entry/result/3588402/pl" target="_blank"&gt;Strategii UE w zakresie przystosowania się do zmiany klimatu&lt;/a&gt; z 2013 r.; jej celem jest urzeczywistnienie wizji Unii odpornej na zmianę klimatu do 2050 r. dzięki inteligentniejszemu, bardziej systematycznemu i szybszemu przystosowaniu się do zmiany klimatu oraz intensyfikacji działań międzynarodowych</t>
        </is>
      </c>
      <c r="CB282" s="2" t="inlineStr">
        <is>
          <t>Estratégia da UE para a Adaptação às Alterações Climáticas|
Criar uma Europa resiliente às alterações climáticas - a nova Estratégia da UE para a Adaptação às Alterações Climáticas</t>
        </is>
      </c>
      <c r="CC282" s="2" t="inlineStr">
        <is>
          <t>3|
3</t>
        </is>
      </c>
      <c r="CD282" s="2" t="inlineStr">
        <is>
          <t xml:space="preserve">|
</t>
        </is>
      </c>
      <c r="CE282" t="inlineStr">
        <is>
          <t>Estratégia adotada pela Comissão Europeia em 2021 que define a forma como a União Europeia pode reforçar a resiliência às alterações climáticas e adaptar-se às suas consequências até 2050, dando continuidade às realizações da anterior &lt;i&gt;Estratégia da UE para a Adaptação às Alterações Climáticas&lt;/i&gt;, de 2013 &lt;a href="/entry/result/3588402/all" id="ENTRY_TO_ENTRY_CONVERTER" target="_blank"&gt;IATE:3588402&lt;/a&gt;</t>
        </is>
      </c>
      <c r="CF282" s="2" t="inlineStr">
        <is>
          <t>Strategia UE privind adaptarea la schimbările climatice</t>
        </is>
      </c>
      <c r="CG282" s="2" t="inlineStr">
        <is>
          <t>3</t>
        </is>
      </c>
      <c r="CH282" s="2" t="inlineStr">
        <is>
          <t/>
        </is>
      </c>
      <c r="CI282" t="inlineStr">
        <is>
          <t>strategie adoptată în 2021 de Comisia Europeană care detaliază modul în care UE se poate adapta la impactul schimbărilor climatice pentru a deveni rezilientă la acestea până în 2050, valorificând realizările &lt;a href="https://iate.europa.eu/entry/result/3588402/ro" target="_blank"&gt;Strategiei UE din 2013 privind adaptarea la schimbările climatice&lt;time datetime="1.2.2022"&gt; (1.2.2022)&lt;/time&gt;&lt;/a&gt;</t>
        </is>
      </c>
      <c r="CJ282" s="2" t="inlineStr">
        <is>
          <t>stratégia EÚ pre adaptáciu na zmenu klímy|
adaptačná stratégia EÚ z roku 2021</t>
        </is>
      </c>
      <c r="CK282" s="2" t="inlineStr">
        <is>
          <t>3|
3</t>
        </is>
      </c>
      <c r="CL282" s="2" t="inlineStr">
        <is>
          <t xml:space="preserve">|
</t>
        </is>
      </c>
      <c r="CM282" t="inlineStr">
        <is>
          <t>stratégia prijatá Európskou komisiou v roku 2021, ktorá vychádza z adaptačnej stratégie z roku 2013 a je jedným z kľúčových opatrení stanovených v &lt;a href="https://iate.europa.eu/entry/result/3582003/sk" target="_blank"&gt;Európskej zelenej dohode&lt;/a&gt;</t>
        </is>
      </c>
      <c r="CN282" s="2" t="inlineStr">
        <is>
          <t>prilagoditvena strategija EU|
strategija EU za prilagajanje podnebnim spremembam|
prilagoditvena strategija EU iz leta 2021</t>
        </is>
      </c>
      <c r="CO282" s="2" t="inlineStr">
        <is>
          <t>3|
3|
3</t>
        </is>
      </c>
      <c r="CP282" s="2" t="inlineStr">
        <is>
          <t>proposed|
|
proposed</t>
        </is>
      </c>
      <c r="CQ282" t="inlineStr">
        <is>
          <t/>
        </is>
      </c>
      <c r="CR282" s="2" t="inlineStr">
        <is>
          <t>EU-strategi för klimatanpassning</t>
        </is>
      </c>
      <c r="CS282" s="2" t="inlineStr">
        <is>
          <t>3</t>
        </is>
      </c>
      <c r="CT282" s="2" t="inlineStr">
        <is>
          <t/>
        </is>
      </c>
      <c r="CU282" t="inlineStr">
        <is>
          <t/>
        </is>
      </c>
    </row>
    <row r="283">
      <c r="A283" s="1" t="str">
        <f>HYPERLINK("https://iate.europa.eu/entry/result/3599043/all", "3599043")</f>
        <v>3599043</v>
      </c>
      <c r="B283" t="inlineStr">
        <is>
          <t>ENVIRONMENT;TRANSPORT</t>
        </is>
      </c>
      <c r="C283" t="inlineStr">
        <is>
          <t>ENVIRONMENT|environmental policy|environmental policy|area management;TRANSPORT|maritime and inland waterway transport|maritime transport</t>
        </is>
      </c>
      <c r="D283" s="2" t="inlineStr">
        <is>
          <t>син коридор</t>
        </is>
      </c>
      <c r="E283" s="2" t="inlineStr">
        <is>
          <t>3</t>
        </is>
      </c>
      <c r="F283" s="2" t="inlineStr">
        <is>
          <t/>
        </is>
      </c>
      <c r="G283" t="inlineStr">
        <is>
          <t>концепция в морското 
пространствено планиране като мярка за подобряване на функционалната свързаност 
на екологичните мрежи и за гарантиране на устойчиво рибарство и корабоплаване в 
морските екорегиони</t>
        </is>
      </c>
      <c r="H283" s="2" t="inlineStr">
        <is>
          <t>modrý koridor</t>
        </is>
      </c>
      <c r="I283" s="2" t="inlineStr">
        <is>
          <t>3</t>
        </is>
      </c>
      <c r="J283" s="2" t="inlineStr">
        <is>
          <t/>
        </is>
      </c>
      <c r="K283" t="inlineStr">
        <is>
          <t>koncept v rámci územního plánování námořních prostor</t>
        </is>
      </c>
      <c r="L283" s="2" t="inlineStr">
        <is>
          <t>blå korridor</t>
        </is>
      </c>
      <c r="M283" s="2" t="inlineStr">
        <is>
          <t>3</t>
        </is>
      </c>
      <c r="N283" s="2" t="inlineStr">
        <is>
          <t/>
        </is>
      </c>
      <c r="O283" t="inlineStr">
        <is>
          <t>rute i havet eller andre havområder, der har særlig betydning for befolkningsudveksling mellem lokaliteter, og som har betydning for opretholdelsen af biogeografiske mønstre for arter og samfund</t>
        </is>
      </c>
      <c r="P283" s="2" t="inlineStr">
        <is>
          <t>blauer Korridor</t>
        </is>
      </c>
      <c r="Q283" s="2" t="inlineStr">
        <is>
          <t>3</t>
        </is>
      </c>
      <c r="R283" s="2" t="inlineStr">
        <is>
          <t/>
        </is>
      </c>
      <c r="S283" t="inlineStr">
        <is>
          <t>Verbindungskorridor in Gewässern, um Lebensräume zu vernetzen und Arten dabei zu helfen, sich zwischen isolierten Räumen auszubreiten</t>
        </is>
      </c>
      <c r="T283" s="2" t="inlineStr">
        <is>
          <t>γαλάζιος διάδρομος</t>
        </is>
      </c>
      <c r="U283" s="2" t="inlineStr">
        <is>
          <t>3</t>
        </is>
      </c>
      <c r="V283" s="2" t="inlineStr">
        <is>
          <t/>
        </is>
      </c>
      <c r="W283" t="inlineStr">
        <is>
          <t/>
        </is>
      </c>
      <c r="X283" s="2" t="inlineStr">
        <is>
          <t>blue corridor</t>
        </is>
      </c>
      <c r="Y283" s="2" t="inlineStr">
        <is>
          <t>3</t>
        </is>
      </c>
      <c r="Z283" s="2" t="inlineStr">
        <is>
          <t/>
        </is>
      </c>
      <c r="AA283" t="inlineStr">
        <is>
          <t>route through interconnected
bodies of water that allows wildlife to move freely between natural habitats</t>
        </is>
      </c>
      <c r="AB283" s="2" t="inlineStr">
        <is>
          <t>corredor azul</t>
        </is>
      </c>
      <c r="AC283" s="2" t="inlineStr">
        <is>
          <t>3</t>
        </is>
      </c>
      <c r="AD283" s="2" t="inlineStr">
        <is>
          <t/>
        </is>
      </c>
      <c r="AE283" t="inlineStr">
        <is>
          <t>Ruta de especial importancia, ya sea en el medio marino, por constituir una ruta tradicional de migración de especies, o en el medio fluvial, por comunicar entre sí diferentes masas de agua y permitir los desplazamientos de la fauna y la flora entre distintos hábitats.</t>
        </is>
      </c>
      <c r="AF283" s="2" t="inlineStr">
        <is>
          <t>sinine koridor</t>
        </is>
      </c>
      <c r="AG283" s="2" t="inlineStr">
        <is>
          <t>3</t>
        </is>
      </c>
      <c r="AH283" s="2" t="inlineStr">
        <is>
          <t/>
        </is>
      </c>
      <c r="AI283" t="inlineStr">
        <is>
          <t>ühendus veekeskkonnas (veekogud,
tiigid, märgalad jne), mis võimaldab loomastiku ja taimestiku liikumist loodusalade
vahel</t>
        </is>
      </c>
      <c r="AJ283" s="2" t="inlineStr">
        <is>
          <t>sininen käytävä</t>
        </is>
      </c>
      <c r="AK283" s="2" t="inlineStr">
        <is>
          <t>3</t>
        </is>
      </c>
      <c r="AL283" s="2" t="inlineStr">
        <is>
          <t/>
        </is>
      </c>
      <c r="AM283" t="inlineStr">
        <is>
          <t>suojelualueita yhdistävä käytävä, jolla varmistetaan
eliöiden suojelu koko elinkaaren aikana</t>
        </is>
      </c>
      <c r="AN283" s="2" t="inlineStr">
        <is>
          <t>corridor bleu</t>
        </is>
      </c>
      <c r="AO283" s="2" t="inlineStr">
        <is>
          <t>3</t>
        </is>
      </c>
      <c r="AP283" s="2" t="inlineStr">
        <is>
          <t/>
        </is>
      </c>
      <c r="AQ283" t="inlineStr">
        <is>
          <t>connexion en milieu aquatique (cours d'eau, étangs, zones humides, etc.) qui permet
les déplacements de la faune et la
flore entre les milieux naturels</t>
        </is>
      </c>
      <c r="AR283" s="2" t="inlineStr">
        <is>
          <t>conair ghorm</t>
        </is>
      </c>
      <c r="AS283" s="2" t="inlineStr">
        <is>
          <t>3</t>
        </is>
      </c>
      <c r="AT283" s="2" t="inlineStr">
        <is>
          <t/>
        </is>
      </c>
      <c r="AU283" t="inlineStr">
        <is>
          <t/>
        </is>
      </c>
      <c r="AV283" s="2" t="inlineStr">
        <is>
          <t>plavi koridor</t>
        </is>
      </c>
      <c r="AW283" s="2" t="inlineStr">
        <is>
          <t>3</t>
        </is>
      </c>
      <c r="AX283" s="2" t="inlineStr">
        <is>
          <t/>
        </is>
      </c>
      <c r="AY283" t="inlineStr">
        <is>
          <t/>
        </is>
      </c>
      <c r="AZ283" s="2" t="inlineStr">
        <is>
          <t>kék folyosó</t>
        </is>
      </c>
      <c r="BA283" s="2" t="inlineStr">
        <is>
          <t>3</t>
        </is>
      </c>
      <c r="BB283" s="2" t="inlineStr">
        <is>
          <t/>
        </is>
      </c>
      <c r="BC283" t="inlineStr">
        <is>
          <t>tengerekben vagy egyéb tengeri területeken található olyan útvonalak, amelyek kiemelten fontosak a populációk élőhelyek közötti cseréje szempontjából, valamint fontosak a fajok és közösségek biogeográfiai mintázatainak fenntartása céljából</t>
        </is>
      </c>
      <c r="BD283" s="2" t="inlineStr">
        <is>
          <t>corridoio blu</t>
        </is>
      </c>
      <c r="BE283" s="2" t="inlineStr">
        <is>
          <t>3</t>
        </is>
      </c>
      <c r="BF283" s="2" t="inlineStr">
        <is>
          <t/>
        </is>
      </c>
      <c r="BG283" t="inlineStr">
        <is>
          <t>rotta che consente la migrazione degli organismi acquatici in tutte le fasi dello sviluppo, il trasferimento di
sostanze, energia e anche alcune attività antropiche nell’uso dei servizi ecosistemici, come ad esempio la
navigazione turistica sostenibile</t>
        </is>
      </c>
      <c r="BH283" s="2" t="inlineStr">
        <is>
          <t>mėlynasis koridorius</t>
        </is>
      </c>
      <c r="BI283" s="2" t="inlineStr">
        <is>
          <t>3</t>
        </is>
      </c>
      <c r="BJ283" s="2" t="inlineStr">
        <is>
          <t/>
        </is>
      </c>
      <c r="BK283" t="inlineStr">
        <is>
          <t>maršrutas jūroje ar kitose jūrinėse teritorijose, kuriuo įvairios rūšys gali netrukdomai migruoti iš vienos vietos į kitą, taip išsaugant atskirų rūšių ir jų bendruomenių biogeografines ypatybes</t>
        </is>
      </c>
      <c r="BL283" s="2" t="inlineStr">
        <is>
          <t>zilais koridors</t>
        </is>
      </c>
      <c r="BM283" s="2" t="inlineStr">
        <is>
          <t>3</t>
        </is>
      </c>
      <c r="BN283" s="2" t="inlineStr">
        <is>
          <t/>
        </is>
      </c>
      <c r="BO283" t="inlineStr">
        <is>
          <t>pasākums, ar ko uzlabo ekoloģisko tīklu funkcionālo
savienojamību un nodrošina ilgtspējīgu zivsaimniecību un kuģošanu jūras ekoreģionos</t>
        </is>
      </c>
      <c r="BP283" s="2" t="inlineStr">
        <is>
          <t>kuritur blu</t>
        </is>
      </c>
      <c r="BQ283" s="2" t="inlineStr">
        <is>
          <t>3</t>
        </is>
      </c>
      <c r="BR283" s="2" t="inlineStr">
        <is>
          <t/>
        </is>
      </c>
      <c r="BS283" t="inlineStr">
        <is>
          <t>rotta li tgħaddi minn ilmijiet jew ibħra konnessi jew li tgħaqqad żoni differenti f'ilma jew baħar li hija essenzjali għall-koerenza ekoloġika billi tippermetti lill-organiżmi selvaġġi jgħaddu bla xkiel minn ħabitat naturali għal ieħor</t>
        </is>
      </c>
      <c r="BT283" s="2" t="inlineStr">
        <is>
          <t>blauwe corridor</t>
        </is>
      </c>
      <c r="BU283" s="2" t="inlineStr">
        <is>
          <t>3</t>
        </is>
      </c>
      <c r="BV283" s="2" t="inlineStr">
        <is>
          <t/>
        </is>
      </c>
      <c r="BW283" t="inlineStr">
        <is>
          <t>route van bijzonder belang in de zee of andere mariene gebieden voor populatie-uitwisseling tussen locaties en van belang voor het behoud van van biogeografische patronen van soorten en gemeenschappen</t>
        </is>
      </c>
      <c r="BX283" s="2" t="inlineStr">
        <is>
          <t>niebieski korytarz ekologiczny|
wodny korytarz ekologiczny</t>
        </is>
      </c>
      <c r="BY283" s="2" t="inlineStr">
        <is>
          <t>3|
2</t>
        </is>
      </c>
      <c r="BZ283" s="2" t="inlineStr">
        <is>
          <t xml:space="preserve">|
</t>
        </is>
      </c>
      <c r="CA283" t="inlineStr">
        <is>
          <t>obszar wodny umożliwiający migrację roślin, zwierząt lub grzybów</t>
        </is>
      </c>
      <c r="CB283" s="2" t="inlineStr">
        <is>
          <t>corredor azul</t>
        </is>
      </c>
      <c r="CC283" s="2" t="inlineStr">
        <is>
          <t>3</t>
        </is>
      </c>
      <c r="CD283" s="2" t="inlineStr">
        <is>
          <t/>
        </is>
      </c>
      <c r="CE283" t="inlineStr">
        <is>
          <t>Área ou rota que estabelece uma intercomunicação entre diferentes corpos de água permitindo a deslocação de animais dentro do seu habitat.</t>
        </is>
      </c>
      <c r="CF283" s="2" t="inlineStr">
        <is>
          <t>coridor albastru</t>
        </is>
      </c>
      <c r="CG283" s="2" t="inlineStr">
        <is>
          <t>3</t>
        </is>
      </c>
      <c r="CH283" s="2" t="inlineStr">
        <is>
          <t/>
        </is>
      </c>
      <c r="CI283" t="inlineStr">
        <is>
          <t>sistem de coridoare ecologice care unesc principalele cursuri de apă dintr-un teritoriu (pâraie, râuri, lacuri, heleșteie etc.) și care permit deplasarea faunei și florei între mai multe habitate naturale</t>
        </is>
      </c>
      <c r="CJ283" t="inlineStr">
        <is>
          <t/>
        </is>
      </c>
      <c r="CK283" t="inlineStr">
        <is>
          <t/>
        </is>
      </c>
      <c r="CL283" t="inlineStr">
        <is>
          <t/>
        </is>
      </c>
      <c r="CM283" t="inlineStr">
        <is>
          <t/>
        </is>
      </c>
      <c r="CN283" s="2" t="inlineStr">
        <is>
          <t>modri koridor</t>
        </is>
      </c>
      <c r="CO283" s="2" t="inlineStr">
        <is>
          <t>3</t>
        </is>
      </c>
      <c r="CP283" s="2" t="inlineStr">
        <is>
          <t/>
        </is>
      </c>
      <c r="CQ283" t="inlineStr">
        <is>
          <t/>
        </is>
      </c>
      <c r="CR283" s="2" t="inlineStr">
        <is>
          <t>blå spridningskorridor</t>
        </is>
      </c>
      <c r="CS283" s="2" t="inlineStr">
        <is>
          <t>3</t>
        </is>
      </c>
      <c r="CT283" s="2" t="inlineStr">
        <is>
          <t/>
        </is>
      </c>
      <c r="CU283" t="inlineStr">
        <is>
          <t/>
        </is>
      </c>
    </row>
    <row r="284">
      <c r="A284" s="1" t="str">
        <f>HYPERLINK("https://iate.europa.eu/entry/result/3593669/all", "3593669")</f>
        <v>3593669</v>
      </c>
      <c r="B284" t="inlineStr">
        <is>
          <t>EDUCATION AND COMMUNICATIONS;SCIENCE</t>
        </is>
      </c>
      <c r="C284" t="inlineStr">
        <is>
          <t>EDUCATION AND COMMUNICATIONS|information technology and data processing|data processing|data collection|remote sensing;SCIENCE|natural and applied sciences|space science</t>
        </is>
      </c>
      <c r="D284" s="2" t="inlineStr">
        <is>
          <t>Център за знания относно наблюдението на Земята</t>
        </is>
      </c>
      <c r="E284" s="2" t="inlineStr">
        <is>
          <t>3</t>
        </is>
      </c>
      <c r="F284" s="2" t="inlineStr">
        <is>
          <t/>
        </is>
      </c>
      <c r="G284" t="inlineStr">
        <is>
          <t>център, чиято цел е използване на знанията, получени от наблюдението на Земята, по-специално от европейската програма „Коперник“, при изготвянето на политиките на ЕС</t>
        </is>
      </c>
      <c r="H284" s="2" t="inlineStr">
        <is>
          <t>znalostní centrum pro pozorování Země</t>
        </is>
      </c>
      <c r="I284" s="2" t="inlineStr">
        <is>
          <t>3</t>
        </is>
      </c>
      <c r="J284" s="2" t="inlineStr">
        <is>
          <t/>
        </is>
      </c>
      <c r="K284" t="inlineStr">
        <is>
          <t/>
        </is>
      </c>
      <c r="L284" s="2" t="inlineStr">
        <is>
          <t>KCEO|
videncenter for jordobservation</t>
        </is>
      </c>
      <c r="M284" s="2" t="inlineStr">
        <is>
          <t>3|
3</t>
        </is>
      </c>
      <c r="N284" s="2" t="inlineStr">
        <is>
          <t xml:space="preserve">|
</t>
        </is>
      </c>
      <c r="O284" t="inlineStr">
        <is>
          <t>center, der skal maksimere udnyttelsen af den viden, der genereres gennem jordobservation, navnlig fra det europæiske Copernicusprogram, i EU's politikudformning, og dets endelige mål er at understøtte en effektiv gennemførelse af Kommissionens politiske prioriteter, navnlig den europæiske grønne pagt og den digitale dagsorden</t>
        </is>
      </c>
      <c r="P284" s="2" t="inlineStr">
        <is>
          <t>Wissenszentrum für Erdbeobachtung</t>
        </is>
      </c>
      <c r="Q284" s="2" t="inlineStr">
        <is>
          <t>3</t>
        </is>
      </c>
      <c r="R284" s="2" t="inlineStr">
        <is>
          <t/>
        </is>
      </c>
      <c r="S284" t="inlineStr">
        <is>
          <t>von der Europäischen Kommission eingerichtetes Zentrum, das im Interesse einer faktengestützten Politikgestaltung der EU aus der Erdbeobachtung gewonnenes Wissen zur Verfügung stellt</t>
        </is>
      </c>
      <c r="T284" s="2" t="inlineStr">
        <is>
          <t>κέντρο γνώσης για τη γεωσκόπηση</t>
        </is>
      </c>
      <c r="U284" s="2" t="inlineStr">
        <is>
          <t>3</t>
        </is>
      </c>
      <c r="V284" s="2" t="inlineStr">
        <is>
          <t/>
        </is>
      </c>
      <c r="W284" t="inlineStr">
        <is>
          <t/>
        </is>
      </c>
      <c r="X284" s="2" t="inlineStr">
        <is>
          <t>KCEO|
Knowledge Centre on Earth Observation</t>
        </is>
      </c>
      <c r="Y284" s="2" t="inlineStr">
        <is>
          <t>3|
3</t>
        </is>
      </c>
      <c r="Z284" s="2" t="inlineStr">
        <is>
          <t xml:space="preserve">|
</t>
        </is>
      </c>
      <c r="AA284" t="inlineStr">
        <is>
          <t>&lt;a href="https://iate.europa.eu/entry/slideshow/1618820260933/3576084/en" target="_blank"&gt;knowledge centre&lt;/a&gt; that will actively engage with User Policy DGs to optimise the translation of Earth Observation data into fit-for-purpose products and services</t>
        </is>
      </c>
      <c r="AB284" s="2" t="inlineStr">
        <is>
          <t>Centro de Conocimiento sobre la Observación de la Tierra</t>
        </is>
      </c>
      <c r="AC284" s="2" t="inlineStr">
        <is>
          <t>3</t>
        </is>
      </c>
      <c r="AD284" s="2" t="inlineStr">
        <is>
          <t/>
        </is>
      </c>
      <c r="AE284" t="inlineStr">
        <is>
          <t>Centro creado por la Comisión Europea para maximizar la utilización de los conocimientos
generados por la observación de la Tierra (en particular por el programa
europeo Copernicus) en la elaboración de políticas de la Unión; esos
conocimientos permitirán desarrollar servicios adaptados a las políticas de la
Unión, con el objetivo principal de apoyar la consecución de las prioridades
políticas de la Comisión, en particular el Pacto Verde Europeo y la Agenda Digital.</t>
        </is>
      </c>
      <c r="AF284" s="2" t="inlineStr">
        <is>
          <t>Maa seire teadmuskeskus</t>
        </is>
      </c>
      <c r="AG284" s="2" t="inlineStr">
        <is>
          <t>3</t>
        </is>
      </c>
      <c r="AH284" s="2" t="inlineStr">
        <is>
          <t/>
        </is>
      </c>
      <c r="AI284" t="inlineStr">
        <is>
          <t>teadmuskeskus, mis loodi, et maksimeerida Maa seirest, eelkõige Euroopa Copernicuse programmist saadud teadmiste kasutamist ELi poliitika kujundamisel ja mille peamine eesmärk on aidata kaasa komisjoni poliitiliste prioriteetide, eelkõige Euroopa rohelise kokkuleppe tõhusale rakendamisele</t>
        </is>
      </c>
      <c r="AJ284" s="2" t="inlineStr">
        <is>
          <t>maanhavainnoinnin tietokeskus</t>
        </is>
      </c>
      <c r="AK284" s="2" t="inlineStr">
        <is>
          <t>3</t>
        </is>
      </c>
      <c r="AL284" s="2" t="inlineStr">
        <is>
          <t/>
        </is>
      </c>
      <c r="AM284" t="inlineStr">
        <is>
          <t>väline, jolla maksimoidaan
maanhavainnoinnin, erityisesti Euroopan &lt;a href="https://iate.europa.eu/entry/result/919035/fi" target="_blank"&gt;Copernicus-ohjelman&lt;/a&gt;, tuottaman
tietämyksen hyödyntäminen EU:n päätöksenteossa</t>
        </is>
      </c>
      <c r="AN284" s="2" t="inlineStr">
        <is>
          <t>centre de connaissances pour l'observation de la terre|
centre de connaissances sur l'observation de la Terre</t>
        </is>
      </c>
      <c r="AO284" s="2" t="inlineStr">
        <is>
          <t>3|
3</t>
        </is>
      </c>
      <c r="AP284" s="2" t="inlineStr">
        <is>
          <t xml:space="preserve">|
</t>
        </is>
      </c>
      <c r="AQ284" t="inlineStr">
        <is>
          <t>centre créé par la Commission Européenne afin de développer au maximum l'utilisation des connaissances issues de l'observation de la Terre, et en particulier du programme européen Copernicus, dans l'élaboration des politiques de l'UE</t>
        </is>
      </c>
      <c r="AR284" s="2" t="inlineStr">
        <is>
          <t>an Lárionad Eolais um Fhaire na Cruinne</t>
        </is>
      </c>
      <c r="AS284" s="2" t="inlineStr">
        <is>
          <t>3</t>
        </is>
      </c>
      <c r="AT284" s="2" t="inlineStr">
        <is>
          <t/>
        </is>
      </c>
      <c r="AU284" t="inlineStr">
        <is>
          <t/>
        </is>
      </c>
      <c r="AV284" s="2" t="inlineStr">
        <is>
          <t>Centar znanja za promatranje Zemlje</t>
        </is>
      </c>
      <c r="AW284" s="2" t="inlineStr">
        <is>
          <t>3</t>
        </is>
      </c>
      <c r="AX284" s="2" t="inlineStr">
        <is>
          <t/>
        </is>
      </c>
      <c r="AY284" t="inlineStr">
        <is>
          <t/>
        </is>
      </c>
      <c r="AZ284" s="2" t="inlineStr">
        <is>
          <t>Föld-megfigyelési Tudásközpont</t>
        </is>
      </c>
      <c r="BA284" s="2" t="inlineStr">
        <is>
          <t>3</t>
        </is>
      </c>
      <c r="BB284" s="2" t="inlineStr">
        <is>
          <t/>
        </is>
      </c>
      <c r="BC284" t="inlineStr">
        <is>
          <t>&lt;a href="https://iate.europa.eu/entry/result/3576084/hu" target="_blank"&gt;tudásközpont&lt;/a&gt;, amely aktívan együttműködik majd a
központ eredményeit felhasználó szakpolitikai főigazgatóságokkal annak érdekében, hogy optimalizálni lehessen a Föld-megfigyelési
adatokon alapuló, a kívánt célra alkalmas termékek és szolgáltatások kialakításának folyamatát</t>
        </is>
      </c>
      <c r="BD284" s="2" t="inlineStr">
        <is>
          <t>Centro di conoscenze sull’osservazione della Terra</t>
        </is>
      </c>
      <c r="BE284" s="2" t="inlineStr">
        <is>
          <t>3</t>
        </is>
      </c>
      <c r="BF284" s="2" t="inlineStr">
        <is>
          <t/>
        </is>
      </c>
      <c r="BG284" t="inlineStr">
        <is>
          <t>centro creato dalla Commissione europea per massimizzare l'uso delle conoscenze generate dall'attività di osservazione della Terra, in particolare dal programma europeo Copernicus, nell'elaborazione delle politiche dell'U</t>
        </is>
      </c>
      <c r="BH284" s="2" t="inlineStr">
        <is>
          <t>Žemės stebėjimo žinių centras</t>
        </is>
      </c>
      <c r="BI284" s="2" t="inlineStr">
        <is>
          <t>3</t>
        </is>
      </c>
      <c r="BJ284" s="2" t="inlineStr">
        <is>
          <t/>
        </is>
      </c>
      <c r="BK284" t="inlineStr">
        <is>
          <t>&lt;a href="https://iate.europa.eu/entry/slideshow/1618820260933/3576084/lt" target="_blank"&gt;žinių centras&lt;/a&gt;, kuris, bendradarbiaudamas su vartotojų politikos generaliniais departamentais, Žemės stebėjimo duomenis pritaikys tinkamiems vartoti produktams ir paslaugoms</t>
        </is>
      </c>
      <c r="BL284" s="2" t="inlineStr">
        <is>
          <t>Zemes novērošanas zināšanu centrs|
Zināšanu centrs Zemes novērošanas jomā</t>
        </is>
      </c>
      <c r="BM284" s="2" t="inlineStr">
        <is>
          <t>3|
3</t>
        </is>
      </c>
      <c r="BN284" s="2" t="inlineStr">
        <is>
          <t xml:space="preserve">|
</t>
        </is>
      </c>
      <c r="BO284" t="inlineStr">
        <is>
          <t>&lt;a href="https://iate.europa.eu/entry/result/3576084/lv" target="_blank"&gt;zināšanu centrs&lt;/a&gt;, kuru izveidojusi Eiropas Komisija un kura mērķis ir politikas veidošanā maksimāli izmantot zināšanas, ko sniedz Zemes novērošana, un atbalstīt Komisijas politisko prioritāšu, jo īpaši Eiropas zaļā kursa un digitalizācijas programmas, efektīvu īstenošanu</t>
        </is>
      </c>
      <c r="BP284" s="2" t="inlineStr">
        <is>
          <t>Ċentru ta' Għarfien dwar l-Osservazzjoni tad-Dinja</t>
        </is>
      </c>
      <c r="BQ284" s="2" t="inlineStr">
        <is>
          <t>3</t>
        </is>
      </c>
      <c r="BR284" s="2" t="inlineStr">
        <is>
          <t/>
        </is>
      </c>
      <c r="BS284" t="inlineStr">
        <is>
          <t>&lt;a href="http://iate.europa.eu/entry/result/3576084/mt" target="_blank"&gt;ċentru tal-għarfien &lt;/a&gt;li ser ikun involut b’mod attiv mad-DĠ tal-Politika tal-Utenti biex jottimizza t-traduzzjoni tad-data tal-Osservazzjoni tad-Dinja fi prodotti u servizzi &lt;a href="http://iate.europa.eu/entry/result/1573210/mt" target="_blank"&gt;adegwati għall-użu&lt;/a&gt;</t>
        </is>
      </c>
      <c r="BT284" s="2" t="inlineStr">
        <is>
          <t>Kenniscentrum voor aardobservatie|
KCEO</t>
        </is>
      </c>
      <c r="BU284" s="2" t="inlineStr">
        <is>
          <t>3|
3</t>
        </is>
      </c>
      <c r="BV284" s="2" t="inlineStr">
        <is>
          <t xml:space="preserve">|
</t>
        </is>
      </c>
      <c r="BW284" t="inlineStr">
        <is>
          <t>&lt;a href="https://iate.europa.eu/entry/result/3576084/nl" target="_blank"&gt;kenniscentrum&lt;/a&gt; dat de EU moet helpen om bij de beleidsvorming "optimaal gebruik te maken van aardobservatiekennis die met name via het Europese Copernicus-programma wordt opgedaan"</t>
        </is>
      </c>
      <c r="BX284" s="2" t="inlineStr">
        <is>
          <t>KCEO|
centrum wiedzy w zakresie obserwacji Ziemi</t>
        </is>
      </c>
      <c r="BY284" s="2" t="inlineStr">
        <is>
          <t>3|
3</t>
        </is>
      </c>
      <c r="BZ284" s="2" t="inlineStr">
        <is>
          <t xml:space="preserve">|
</t>
        </is>
      </c>
      <c r="CA284" t="inlineStr">
        <is>
          <t>&lt;a href="https://iate.europa.eu/entry/slideshow/1618820260933/3576084/pl" target="_blank"&gt;centrum wiedzy&lt;/a&gt; mające za zadanie współpracę z dyrekcjami generalnymi Komisji w dziedzinie wykorzystania danych z obserwacji Ziemi do tworzenia produktów i usług</t>
        </is>
      </c>
      <c r="CB284" s="2" t="inlineStr">
        <is>
          <t>Centro de Conhecimento para a Observação da Terra</t>
        </is>
      </c>
      <c r="CC284" s="2" t="inlineStr">
        <is>
          <t>3</t>
        </is>
      </c>
      <c r="CD284" s="2" t="inlineStr">
        <is>
          <t/>
        </is>
      </c>
      <c r="CE284" t="inlineStr">
        <is>
          <t>Órgão lançado pela Comissão Europeia para maximizar a utilização de conhecimentos gerados pela observação da Terra, em especial pelo Programa Europeu Copernicus, na elaboração das políticas da UE e para apoiar, como objetivo último, a execução eficiente das prioridades políticas da Comissão, em especial do Pacto Ecológico Europeu e da Agenda Digital.</t>
        </is>
      </c>
      <c r="CF284" s="2" t="inlineStr">
        <is>
          <t>Centrul de cunoștințe privind observarea Pământului</t>
        </is>
      </c>
      <c r="CG284" s="2" t="inlineStr">
        <is>
          <t>3</t>
        </is>
      </c>
      <c r="CH284" s="2" t="inlineStr">
        <is>
          <t/>
        </is>
      </c>
      <c r="CI284" t="inlineStr">
        <is>
          <t>centru instituit de Comisia Europeană pentru a maximiza utilizarea cunoștințelor generate de observarea Pământului, în special provenind de la programul european Copernicus, în procesul de elaborare a politicilor UE</t>
        </is>
      </c>
      <c r="CJ284" s="2" t="inlineStr">
        <is>
          <t>vedomostné centrum pre pozorovanie Zeme|
KCEO</t>
        </is>
      </c>
      <c r="CK284" s="2" t="inlineStr">
        <is>
          <t>3|
3</t>
        </is>
      </c>
      <c r="CL284" s="2" t="inlineStr">
        <is>
          <t xml:space="preserve">|
</t>
        </is>
      </c>
      <c r="CM284" t="inlineStr">
        <is>
          <t>&lt;a href="https://iate.europa.eu/entry/result/3576084/sk" target="_blank"&gt;vedomostné centrum&lt;/a&gt; zriadené Komisiou, ktorého cieľom je, aby sa pri tvorbe politík EÚ v čo najväčšom rozsahu využívali poznatky získané pozorovaním Zeme, a to najmä v rámci európskeho programu Copernicus</t>
        </is>
      </c>
      <c r="CN284" s="2" t="inlineStr">
        <is>
          <t>center znanja o opazovanju Zemlje|
center znanja za opazovanje Zemlje</t>
        </is>
      </c>
      <c r="CO284" s="2" t="inlineStr">
        <is>
          <t>2|
2</t>
        </is>
      </c>
      <c r="CP284" s="2" t="inlineStr">
        <is>
          <t xml:space="preserve">|
</t>
        </is>
      </c>
      <c r="CQ284" t="inlineStr">
        <is>
          <t/>
        </is>
      </c>
      <c r="CR284" s="2" t="inlineStr">
        <is>
          <t>kunskapscentrum för jordobservation</t>
        </is>
      </c>
      <c r="CS284" s="2" t="inlineStr">
        <is>
          <t>3</t>
        </is>
      </c>
      <c r="CT284" s="2" t="inlineStr">
        <is>
          <t/>
        </is>
      </c>
      <c r="CU284" t="inlineStr">
        <is>
          <t/>
        </is>
      </c>
    </row>
    <row r="285">
      <c r="A285" s="1" t="str">
        <f>HYPERLINK("https://iate.europa.eu/entry/result/3592973/all", "3592973")</f>
        <v>3592973</v>
      </c>
      <c r="B285" t="inlineStr">
        <is>
          <t>ENVIRONMENT;ECONOMICS</t>
        </is>
      </c>
      <c r="C285" t="inlineStr">
        <is>
          <t>ENVIRONMENT|environmental policy|waste management;ECONOMICS|economic policy|economic policy|development policy|sustainable development</t>
        </is>
      </c>
      <c r="D285" s="2" t="inlineStr">
        <is>
          <t>План за действие относно кръговата икономика</t>
        </is>
      </c>
      <c r="E285" s="2" t="inlineStr">
        <is>
          <t>3</t>
        </is>
      </c>
      <c r="F285" s="2" t="inlineStr">
        <is>
          <t/>
        </is>
      </c>
      <c r="G285" t="inlineStr">
        <is>
          <t>план за действие, който осигурява насочена към бъдещето програма за постигане на по-чиста и по-конкурентна Европа, която ще бъде изградена съвместно с икономическите участници, потребителите, гражданите и организациите на гражданското общество</t>
        </is>
      </c>
      <c r="H285" s="2" t="inlineStr">
        <is>
          <t>akční plán pro oběhové hospodářství</t>
        </is>
      </c>
      <c r="I285" s="2" t="inlineStr">
        <is>
          <t>3</t>
        </is>
      </c>
      <c r="J285" s="2" t="inlineStr">
        <is>
          <t/>
        </is>
      </c>
      <c r="K285" t="inlineStr">
        <is>
          <t>Nový akční plán pro oběhové hospodářství – Čistší a konkurenceschopnější Evropa</t>
        </is>
      </c>
      <c r="L285" s="2" t="inlineStr">
        <is>
          <t>handlingsplan for den cirkulære økonomi</t>
        </is>
      </c>
      <c r="M285" s="2" t="inlineStr">
        <is>
          <t>3</t>
        </is>
      </c>
      <c r="N285" s="2" t="inlineStr">
        <is>
          <t/>
        </is>
      </c>
      <c r="O285" t="inlineStr">
        <is>
          <t>handlingsplan, som indeholder en fremtidsorienteret dagsorden, der skal bidrage til at opnå et renere og mere konkurrencedygtigt Europa, der skal skabes sammen med de økonomiske aktører, forbrugerne, borgerne og civilsamfundsorganisationer</t>
        </is>
      </c>
      <c r="P285" s="2" t="inlineStr">
        <is>
          <t>Aktionsplan für die Kreislaufwirtschaft</t>
        </is>
      </c>
      <c r="Q285" s="2" t="inlineStr">
        <is>
          <t>3</t>
        </is>
      </c>
      <c r="R285" s="2" t="inlineStr">
        <is>
          <t/>
        </is>
      </c>
      <c r="S285" t="inlineStr">
        <is>
          <t>Aktionsplan mit einer zukunftsorientierten Agenda für ein saubereres und wettbewerbsfähigeres Europa, das gemeinsam mit Wirtschaftsakteuren, Verbrauchern, Bürgerinnen und Bürgern sowie Organisationen der Zivilgesellschaft geschaffen wird</t>
        </is>
      </c>
      <c r="T285" s="2" t="inlineStr">
        <is>
          <t>σχέδιο δράσης για την κυκλική οικονομία</t>
        </is>
      </c>
      <c r="U285" s="2" t="inlineStr">
        <is>
          <t>3</t>
        </is>
      </c>
      <c r="V285" s="2" t="inlineStr">
        <is>
          <t/>
        </is>
      </c>
      <c r="W285" t="inlineStr">
        <is>
          <t>σχέδιο δράσης το οποίο παρέχει θεματολόγιο προσανατολισμένο στο μέλλον για την επίτευξη πιο καθαρής και πιο ανταγωνιστικής Ευρώπης, σε συνεργασία με τους οικονομικούς παράγοντες, τους καταναλωτές, τους πολίτες και τις οργανώσεις της κοινωνίας των πολιτών</t>
        </is>
      </c>
      <c r="X285" s="2" t="inlineStr">
        <is>
          <t>CEAP|
Circular Economy Action Plan</t>
        </is>
      </c>
      <c r="Y285" s="2" t="inlineStr">
        <is>
          <t>3|
3</t>
        </is>
      </c>
      <c r="Z285" s="2" t="inlineStr">
        <is>
          <t xml:space="preserve">|
</t>
        </is>
      </c>
      <c r="AA285" t="inlineStr">
        <is>
          <t>action plan providing a future-oriented agenda for achieving a cleaner and more competitive Europe in co-creation with economic actors, consumers, citizens and civil society organisations, adopted by the European Commission and communicated to the European Parliament, the Council, the European Economic and Social Committee and the Committee of the Regions on 11 March 2020</t>
        </is>
      </c>
      <c r="AB285" s="2" t="inlineStr">
        <is>
          <t>Plan de Acción para la Economía Circular</t>
        </is>
      </c>
      <c r="AC285" s="2" t="inlineStr">
        <is>
          <t>3</t>
        </is>
      </c>
      <c r="AD285" s="2" t="inlineStr">
        <is>
          <t/>
        </is>
      </c>
      <c r="AE285" t="inlineStr">
        <is>
          <t>Conjunto de iniciativas de la UE destinadas a acelerar la transición hacia un modelo de crecimiento regenerativo que devuelva
al planeta más de lo que toma de él, reducir la huella de
consumo y duplicar la utilización de material circular; la finalidad última es lograr
la neutralidad climática de aquí a 2050 y desvincular el crecimiento económico
del uso de recursos.</t>
        </is>
      </c>
      <c r="AF285" s="2" t="inlineStr">
        <is>
          <t>ringmajanduse tegevuskava</t>
        </is>
      </c>
      <c r="AG285" s="2" t="inlineStr">
        <is>
          <t>3</t>
        </is>
      </c>
      <c r="AH285" s="2" t="inlineStr">
        <is>
          <t/>
        </is>
      </c>
      <c r="AI285" t="inlineStr">
        <is>
          <t>tulevikku suunatud tegevuskava keskkonnahoidlikuma ja konkurentsivõimelisema Euroopa loomiseks koos ettevõtjate, tarbijate, kodanike ja kodanikuühiskonna organisatsioonidega (mille komisjon esitas Euroopa Parlamendile, nõukogule ja Euroopa Majandus- ja Sotsiaalkomiteele ning Regioonide Komiteele 11. märtsil 2020)</t>
        </is>
      </c>
      <c r="AJ285" s="2" t="inlineStr">
        <is>
          <t>kiertotalouden toimintasuunnitelma</t>
        </is>
      </c>
      <c r="AK285" s="2" t="inlineStr">
        <is>
          <t>3</t>
        </is>
      </c>
      <c r="AL285" s="2" t="inlineStr">
        <is>
          <t/>
        </is>
      </c>
      <c r="AM285" t="inlineStr">
        <is>
          <t>tulevaisuuteen suuntautunut ohjelma, jolla pyritään saavuttamaan 
puhtaampi ja kilpailukykyisempi Eurooppa yhdessä talouden toimijoiden, 
kuluttajien, kansalaisten ja kansalaisjärjestöjen kanssa</t>
        </is>
      </c>
      <c r="AN285" s="2" t="inlineStr">
        <is>
          <t>plan d'action pour une économie circulaire</t>
        </is>
      </c>
      <c r="AO285" s="2" t="inlineStr">
        <is>
          <t>3</t>
        </is>
      </c>
      <c r="AP285" s="2" t="inlineStr">
        <is>
          <t/>
        </is>
      </c>
      <c r="AQ285" t="inlineStr">
        <is>
          <t>plan d'action fournissant un programme tourné vers l’avenir dont l'objectif est de parvenir à une Europe plus propre et plus compétitive, en collaboration avec les acteurs économiques, les consommateurs, les citoyens et les organisations de la société civile</t>
        </is>
      </c>
      <c r="AR285" s="2" t="inlineStr">
        <is>
          <t>plean gníomhaíochta um an ngeilleagar ciorclach</t>
        </is>
      </c>
      <c r="AS285" s="2" t="inlineStr">
        <is>
          <t>3</t>
        </is>
      </c>
      <c r="AT285" s="2" t="inlineStr">
        <is>
          <t/>
        </is>
      </c>
      <c r="AU285" t="inlineStr">
        <is>
          <t/>
        </is>
      </c>
      <c r="AV285" s="2" t="inlineStr">
        <is>
          <t>akcijski plan za kružno gospodarstvo</t>
        </is>
      </c>
      <c r="AW285" s="2" t="inlineStr">
        <is>
          <t>3</t>
        </is>
      </c>
      <c r="AX285" s="2" t="inlineStr">
        <is>
          <t/>
        </is>
      </c>
      <c r="AY285" t="inlineStr">
        <is>
          <t/>
        </is>
      </c>
      <c r="AZ285" s="2" t="inlineStr">
        <is>
          <t>a körforgásos gazdaságra vonatkozó cselekvési terv</t>
        </is>
      </c>
      <c r="BA285" s="2" t="inlineStr">
        <is>
          <t>3</t>
        </is>
      </c>
      <c r="BB285" s="2" t="inlineStr">
        <is>
          <t/>
        </is>
      </c>
      <c r="BC285" t="inlineStr">
        <is>
          <t>az Európai Bizottság által az európai zöld megállapodás keretében 2020 márciusában kiadott, a körforgásos gazdaság megvalósítását szolgáló cselekvési terv</t>
        </is>
      </c>
      <c r="BD285" s="2" t="inlineStr">
        <is>
          <t>CEAP|
piano d'azione per l'economia circolare</t>
        </is>
      </c>
      <c r="BE285" s="2" t="inlineStr">
        <is>
          <t>3|
3</t>
        </is>
      </c>
      <c r="BF285" s="2" t="inlineStr">
        <is>
          <t xml:space="preserve">|
</t>
        </is>
      </c>
      <c r="BG285" t="inlineStr">
        <is>
          <t>programma orientato al futuro per costruire un'Europa più pulita e competitiva in co-creazione con gli operatori economici, i consumatori, i cittadini e le organizzazioni della società civile, sulla scorta dell Green Deal europeo e sulla base delle azioni in materia di economia circolare attuate dal sin dal 2015</t>
        </is>
      </c>
      <c r="BH285" s="2" t="inlineStr">
        <is>
          <t>Žiedinės ekonomikos veiksmų planas</t>
        </is>
      </c>
      <c r="BI285" s="2" t="inlineStr">
        <is>
          <t>3</t>
        </is>
      </c>
      <c r="BJ285" s="2" t="inlineStr">
        <is>
          <t/>
        </is>
      </c>
      <c r="BK285" t="inlineStr">
        <is>
          <t>veiksmų planas, kuriuo nustatoma į ateitį orientuota darbotvarkė, kurios tikslas – kartu su ekonominės veiklos vykdytojais, vartotojais, piliečiais ir pilietinės visuomenės organizacijomis sukurti švaresnę ir konkurencingesnę Europą; juo bus užtikrintas reglamentavimo sistemos racionalizavimas ir pritaikymas tvariai ateičiai, kad perėjimas atvertų kuo daugiau galimybių, o našta žmonėms ir įmonėms būtų kuo mažesnė</t>
        </is>
      </c>
      <c r="BL285" s="2" t="inlineStr">
        <is>
          <t>aprites ekonomikas rīcības plāns</t>
        </is>
      </c>
      <c r="BM285" s="2" t="inlineStr">
        <is>
          <t>3</t>
        </is>
      </c>
      <c r="BN285" s="2" t="inlineStr">
        <is>
          <t/>
        </is>
      </c>
      <c r="BO285" t="inlineStr">
        <is>
          <t>plāns, kurā izklāstīta tālejoša programma, kā kopā ar ekonomikas aktoriem, patērētājiem, iedzīvotājiem un pilsoniskās sabiedrības organizācijām celt tīrāku un konkurētspējīgāku Eiropu, un kurš pieņemts 2020. gada 11. martā</t>
        </is>
      </c>
      <c r="BP285" s="2" t="inlineStr">
        <is>
          <t>Pjan ta' Azzjoni dwar l-Ekonomija Ċirkolari|
CEAP</t>
        </is>
      </c>
      <c r="BQ285" s="2" t="inlineStr">
        <is>
          <t>3|
3</t>
        </is>
      </c>
      <c r="BR285" s="2" t="inlineStr">
        <is>
          <t xml:space="preserve">|
</t>
        </is>
      </c>
      <c r="BS285" t="inlineStr">
        <is>
          <t>pjan ta’ azzjoni li jipprovdi aġenda orjentata lejn il-futur biex tinkiseb Ewropa aktar nadifa u kompetittiva f’ħolqien konġunt mal-atturi ekonomiċi, il-konsumaturi, iċ-ċittadini u l-organizzazzjonijiet tas-soċjetà ċivili, adottat mill-Kummissjoni Ewropea u mibgħut lill-Parlament Ewropew, lill-Kunsill, lill-Kumitat Ekonomiku u Soċjali Ewropew u lill-Kumitat tar-Reġjuni fil-11 ta' Marzu 2020</t>
        </is>
      </c>
      <c r="BT285" s="2" t="inlineStr">
        <is>
          <t>actieplan voor de circulaire economie</t>
        </is>
      </c>
      <c r="BU285" s="2" t="inlineStr">
        <is>
          <t>3</t>
        </is>
      </c>
      <c r="BV285" s="2" t="inlineStr">
        <is>
          <t/>
        </is>
      </c>
      <c r="BW285" t="inlineStr">
        <is>
          <t>actieplan met een toekomstgerichte agenda voor het verwezenlijken van een schoner en concurrerender Europa, dat samen met marktdeelnemers, consumenten, burgers en het maatschappelijk middenveld wordt uitgevoerd en dat door de Europese Commissie op 11 maart 2020 is aangenomen en ter kennis gebracht van het Europees Parlement, de Raad, het Europees Economisch en Sociaal Comité en het Comité van de Regio's</t>
        </is>
      </c>
      <c r="BX285" s="2" t="inlineStr">
        <is>
          <t>Plan działania dotyczący gospodarki o obiegu zamkniętym</t>
        </is>
      </c>
      <c r="BY285" s="2" t="inlineStr">
        <is>
          <t>3</t>
        </is>
      </c>
      <c r="BZ285" s="2" t="inlineStr">
        <is>
          <t/>
        </is>
      </c>
      <c r="CA285" t="inlineStr">
        <is>
          <t>plan Komisji, którego celem jest przyspieszenie zmiany transformacyjnej wymaganej przez Europejski Zielony Ład, przy jednoczesnym wykorzystaniu działań w zakresie gospodarki o obiegu zamkniętym realizowanych od 2015 r.</t>
        </is>
      </c>
      <c r="CB285" s="2" t="inlineStr">
        <is>
          <t>Plano de Ação para a Economia Circular</t>
        </is>
      </c>
      <c r="CC285" s="2" t="inlineStr">
        <is>
          <t>3</t>
        </is>
      </c>
      <c r="CD285" s="2" t="inlineStr">
        <is>
          <t/>
        </is>
      </c>
      <c r="CE285" t="inlineStr">
        <is>
          <t>Plano de ação que estabelece uma estratégia orientada para o futuro, no intuito de criar uma Europa mais limpa e mais competitiva em associação com os agentes económicos, os consumidores, os cidadãos e as organizações da sociedade civil.</t>
        </is>
      </c>
      <c r="CF285" s="2" t="inlineStr">
        <is>
          <t>Planul de acțiune privind economia circulară</t>
        </is>
      </c>
      <c r="CG285" s="2" t="inlineStr">
        <is>
          <t>3</t>
        </is>
      </c>
      <c r="CH285" s="2" t="inlineStr">
        <is>
          <t/>
        </is>
      </c>
      <c r="CI285" t="inlineStr">
        <is>
          <t>plan de acțiune adoptat de Comisei în martie 2020 și care prezintă o agendă orientată spre viitor, menită să realizeze obiectivul unei Europe mai curate și mai competitive, în colaborare cu actorii economici, consumatorii, cetățenii și organizațiile societății civile</t>
        </is>
      </c>
      <c r="CJ285" s="2" t="inlineStr">
        <is>
          <t>akčný plán pre obehové hospodárstvo</t>
        </is>
      </c>
      <c r="CK285" s="2" t="inlineStr">
        <is>
          <t>3</t>
        </is>
      </c>
      <c r="CL285" s="2" t="inlineStr">
        <is>
          <t/>
        </is>
      </c>
      <c r="CM285" t="inlineStr">
        <is>
          <t/>
        </is>
      </c>
      <c r="CN285" s="2" t="inlineStr">
        <is>
          <t>akcijski načrt za krožno gospodarstvo</t>
        </is>
      </c>
      <c r="CO285" s="2" t="inlineStr">
        <is>
          <t>3</t>
        </is>
      </c>
      <c r="CP285" s="2" t="inlineStr">
        <is>
          <t/>
        </is>
      </c>
      <c r="CQ285" t="inlineStr">
        <is>
          <t>v prihodnost usmerjen načrt, ki ga je Evropska komisija sprejela marca 2020, za doseganje čistejše in konkurenčnejše Evrope ob sodelovanju z gospodarskimi akterji, potrošniki, državljani in organizacijami civilne družbe;&lt;div&gt;njegov cilj je pospešiti preobrazbene spremembe, zahtevane v evropskem zelenem dogovoru, pri tem pa graditi na ukrepih krožnega gospodarstva, ki se izvajajo od leta 2015&lt;/div&gt;</t>
        </is>
      </c>
      <c r="CR285" s="2" t="inlineStr">
        <is>
          <t>handlingsplan för den cirkulära ekonomin</t>
        </is>
      </c>
      <c r="CS285" s="2" t="inlineStr">
        <is>
          <t>3</t>
        </is>
      </c>
      <c r="CT285" s="2" t="inlineStr">
        <is>
          <t/>
        </is>
      </c>
      <c r="CU285" t="inlineStr">
        <is>
          <t/>
        </is>
      </c>
    </row>
    <row r="286">
      <c r="A286" s="1" t="str">
        <f>HYPERLINK("https://iate.europa.eu/entry/result/3592265/all", "3592265")</f>
        <v>3592265</v>
      </c>
      <c r="B286" t="inlineStr">
        <is>
          <t>EDUCATION AND COMMUNICATIONS</t>
        </is>
      </c>
      <c r="C286" t="inlineStr">
        <is>
          <t>EDUCATION AND COMMUNICATIONS|information and information processing|information processing|artificial intelligence</t>
        </is>
      </c>
      <c r="D286" s="2" t="inlineStr">
        <is>
          <t>вграден ИИ|
вграден изкуствен интелект</t>
        </is>
      </c>
      <c r="E286" s="2" t="inlineStr">
        <is>
          <t>3|
3</t>
        </is>
      </c>
      <c r="F286" s="2" t="inlineStr">
        <is>
          <t xml:space="preserve">|
</t>
        </is>
      </c>
      <c r="G286" t="inlineStr">
        <is>
          <t>бързо развиваща се интердисциплинарна област, обединяваща изследователи от различни области с общ интерес към развитието на интелигентни машини</t>
        </is>
      </c>
      <c r="H286" s="2" t="inlineStr">
        <is>
          <t>zabudovaná umělá inteligence</t>
        </is>
      </c>
      <c r="I286" s="2" t="inlineStr">
        <is>
          <t>3</t>
        </is>
      </c>
      <c r="J286" s="2" t="inlineStr">
        <is>
          <t/>
        </is>
      </c>
      <c r="K286" t="inlineStr">
        <is>
          <t>rychle rostoucí interdisciplinární oblast umožňující spolupráci výzkumných pracovníků z různých oblastí se společným zájmem o rozvoj inteligentních strojů</t>
        </is>
      </c>
      <c r="L286" s="2" t="inlineStr">
        <is>
          <t>integreret AI|
integreret kunstig intelligens</t>
        </is>
      </c>
      <c r="M286" s="2" t="inlineStr">
        <is>
          <t>3|
3</t>
        </is>
      </c>
      <c r="N286" s="2" t="inlineStr">
        <is>
          <t xml:space="preserve">|
</t>
        </is>
      </c>
      <c r="O286" t="inlineStr">
        <is>
          <t>AI-systemer, der kommunikerer og interagerer med mennesker ved at simulere socialitet i interaktion med en menneskelig robot</t>
        </is>
      </c>
      <c r="P286" s="2" t="inlineStr">
        <is>
          <t>eingebettete künstliche Intelligenz|
eingebettete KI</t>
        </is>
      </c>
      <c r="Q286" s="2" t="inlineStr">
        <is>
          <t>3|
3</t>
        </is>
      </c>
      <c r="R286" s="2" t="inlineStr">
        <is>
          <t xml:space="preserve">|
</t>
        </is>
      </c>
      <c r="S286" t="inlineStr">
        <is>
          <t/>
        </is>
      </c>
      <c r="T286" s="2" t="inlineStr">
        <is>
          <t>ενσωματωμένη ΤΝ</t>
        </is>
      </c>
      <c r="U286" s="2" t="inlineStr">
        <is>
          <t>3</t>
        </is>
      </c>
      <c r="V286" s="2" t="inlineStr">
        <is>
          <t/>
        </is>
      </c>
      <c r="W286" t="inlineStr">
        <is>
          <t/>
        </is>
      </c>
      <c r="X286" s="2" t="inlineStr">
        <is>
          <t>embodied AI|
embodied artificial intelligence</t>
        </is>
      </c>
      <c r="Y286" s="2" t="inlineStr">
        <is>
          <t>3|
3</t>
        </is>
      </c>
      <c r="Z286" s="2" t="inlineStr">
        <is>
          <t xml:space="preserve">|
</t>
        </is>
      </c>
      <c r="AA286" t="inlineStr">
        <is>
          <t>interdisciplinary
field&lt;sup&gt;1&lt;/sup&gt; focusing on the development of intelligent machines&lt;sup&gt;2&lt;/sup&gt; capable of interacting with the physical world and learning from their interactions</t>
        </is>
      </c>
      <c r="AB286" s="2" t="inlineStr">
        <is>
          <t>inteligencia artificial integrada|
IA integrada</t>
        </is>
      </c>
      <c r="AC286" s="2" t="inlineStr">
        <is>
          <t>3|
3</t>
        </is>
      </c>
      <c r="AD286" s="2" t="inlineStr">
        <is>
          <t xml:space="preserve">|
</t>
        </is>
      </c>
      <c r="AE286" t="inlineStr">
        <is>
          <t>Sistema de inteligencia artificial incorporado en robots, drones, vehículos autónomos, etc. que evolucionan en un entorno físico.</t>
        </is>
      </c>
      <c r="AF286" s="2" t="inlineStr">
        <is>
          <t>teostuslik intellektitehnika|
kehastumisega intellektitehnika</t>
        </is>
      </c>
      <c r="AG286" s="2" t="inlineStr">
        <is>
          <t>2|
2</t>
        </is>
      </c>
      <c r="AH286" s="2" t="inlineStr">
        <is>
          <t>proposed|
proposed</t>
        </is>
      </c>
      <c r="AI286" t="inlineStr">
        <is>
          <t/>
        </is>
      </c>
      <c r="AJ286" s="2" t="inlineStr">
        <is>
          <t>kehollistettu tekoäly</t>
        </is>
      </c>
      <c r="AK286" s="2" t="inlineStr">
        <is>
          <t>3</t>
        </is>
      </c>
      <c r="AL286" s="2" t="inlineStr">
        <is>
          <t/>
        </is>
      </c>
      <c r="AM286" t="inlineStr">
        <is>
          <t>fyysisessä maailmassa toimiva tekoäly</t>
        </is>
      </c>
      <c r="AN286" s="2" t="inlineStr">
        <is>
          <t>intelligence artificielle incarnée|
IA incarnée</t>
        </is>
      </c>
      <c r="AO286" s="2" t="inlineStr">
        <is>
          <t>3|
3</t>
        </is>
      </c>
      <c r="AP286" s="2" t="inlineStr">
        <is>
          <t xml:space="preserve">|
</t>
        </is>
      </c>
      <c r="AQ286" t="inlineStr">
        <is>
          <t/>
        </is>
      </c>
      <c r="AR286" s="2" t="inlineStr">
        <is>
          <t>intleacht shaorga ionchollaithe</t>
        </is>
      </c>
      <c r="AS286" s="2" t="inlineStr">
        <is>
          <t>3</t>
        </is>
      </c>
      <c r="AT286" s="2" t="inlineStr">
        <is>
          <t/>
        </is>
      </c>
      <c r="AU286" t="inlineStr">
        <is>
          <t/>
        </is>
      </c>
      <c r="AV286" s="2" t="inlineStr">
        <is>
          <t>utjelovljena UI|
utjelovljena umjetna inteligencija</t>
        </is>
      </c>
      <c r="AW286" s="2" t="inlineStr">
        <is>
          <t>3|
3</t>
        </is>
      </c>
      <c r="AX286" s="2" t="inlineStr">
        <is>
          <t xml:space="preserve">|
</t>
        </is>
      </c>
      <c r="AY286" t="inlineStr">
        <is>
          <t>interdisciplinarno područje koje se brzo razvija i koje okuplja istraživače iz različitih područja&lt;sup&gt;1&lt;/sup&gt; sa zajedničkim interesom za razvoj inteligentnih strojeva&lt;sup&gt;2&lt;/sup&gt;</t>
        </is>
      </c>
      <c r="AZ286" s="2" t="inlineStr">
        <is>
          <t>megtestesült mesterséges intelligencia</t>
        </is>
      </c>
      <c r="BA286" s="2" t="inlineStr">
        <is>
          <t>3</t>
        </is>
      </c>
      <c r="BB286" s="2" t="inlineStr">
        <is>
          <t/>
        </is>
      </c>
      <c r="BC286" t="inlineStr">
        <is>
          <t>interdiszciplináris terület, amely olyan intelligens gépek fejlesztésére összpontosít, amelyek képesek kölcsönhatásba lépni a fizikai világgal és tanulni az interakcióikból</t>
        </is>
      </c>
      <c r="BD286" s="2" t="inlineStr">
        <is>
          <t>IA incarnata|
intelligenza artificiale incarnata</t>
        </is>
      </c>
      <c r="BE286" s="2" t="inlineStr">
        <is>
          <t>3|
3</t>
        </is>
      </c>
      <c r="BF286" s="2" t="inlineStr">
        <is>
          <t xml:space="preserve">|
</t>
        </is>
      </c>
      <c r="BG286" t="inlineStr">
        <is>
          <t>campo disciplinare che studia e sviluppa sistemi di IA che non solo permettono di prendere decisioni intelligenti basate su informazioni sensoriali e sul contesto, ma anche di tradurle in azioni attraverso un corpo fisico</t>
        </is>
      </c>
      <c r="BH286" s="2" t="inlineStr">
        <is>
          <t>integruotas DI</t>
        </is>
      </c>
      <c r="BI286" s="2" t="inlineStr">
        <is>
          <t>3</t>
        </is>
      </c>
      <c r="BJ286" s="2" t="inlineStr">
        <is>
          <t/>
        </is>
      </c>
      <c r="BK286" t="inlineStr">
        <is>
          <t>tarpdalykinė sritis, kurioje daugiausia dėmesio skiriama protingų mašinų, kurios galėtų sąveikauti su fizine aplinka ir iš tokios saveikos pasimokytų, kūrimui</t>
        </is>
      </c>
      <c r="BL286" s="2" t="inlineStr">
        <is>
          <t>iemiesotais MI</t>
        </is>
      </c>
      <c r="BM286" s="2" t="inlineStr">
        <is>
          <t>2</t>
        </is>
      </c>
      <c r="BN286" s="2" t="inlineStr">
        <is>
          <t/>
        </is>
      </c>
      <c r="BO286" t="inlineStr">
        <is>
          <t>starpdisciplināra joma, kas vērsta uz tādu inteliģentu mašīnu izstrādi, kuras spēj mijiedarboties ar fizisko pasauli un mācīties no šīs mijiedarbības</t>
        </is>
      </c>
      <c r="BP286" s="2" t="inlineStr">
        <is>
          <t>IA inkorporata|
intelliġenza artifiċjali inkorporata</t>
        </is>
      </c>
      <c r="BQ286" s="2" t="inlineStr">
        <is>
          <t>3|
3</t>
        </is>
      </c>
      <c r="BR286" s="2" t="inlineStr">
        <is>
          <t xml:space="preserve">|
</t>
        </is>
      </c>
      <c r="BS286" t="inlineStr">
        <is>
          <t>it-tagħmir ta' sistemi mobbli li jmur lil hinn mis-sempliċi użu ta' algoritmi sabiex is-sistema tkun tista' tlaħħaq mad-dinamika u l-kumplessità tad-dinja reali filwaqt li titgħallem b'mod intelliġenti</t>
        </is>
      </c>
      <c r="BT286" s="2" t="inlineStr">
        <is>
          <t>belichaamde AI</t>
        </is>
      </c>
      <c r="BU286" s="2" t="inlineStr">
        <is>
          <t>3</t>
        </is>
      </c>
      <c r="BV286" s="2" t="inlineStr">
        <is>
          <t/>
        </is>
      </c>
      <c r="BW286" t="inlineStr">
        <is>
          <t>onderzoeksveld van AI dat de zuiver op logaritmes gebaseerde benadering van AI verruimt door het idee van belichaming (embodiment) - de geest is verbonden met het lichaam én het lichaam beïnvloedt de geest - toe te passen op AI</t>
        </is>
      </c>
      <c r="BX286" s="2" t="inlineStr">
        <is>
          <t>wbudowana sztuczna inteligencja</t>
        </is>
      </c>
      <c r="BY286" s="2" t="inlineStr">
        <is>
          <t>3</t>
        </is>
      </c>
      <c r="BZ286" s="2" t="inlineStr">
        <is>
          <t/>
        </is>
      </c>
      <c r="CA286" t="inlineStr">
        <is>
          <t/>
        </is>
      </c>
      <c r="CB286" s="2" t="inlineStr">
        <is>
          <t>IA corporizada|
IA incorporada</t>
        </is>
      </c>
      <c r="CC286" s="2" t="inlineStr">
        <is>
          <t>3|
3</t>
        </is>
      </c>
      <c r="CD286" s="2" t="inlineStr">
        <is>
          <t xml:space="preserve">|
</t>
        </is>
      </c>
      <c r="CE286" t="inlineStr">
        <is>
          <t>&lt;a href="https://iate.europa.eu/entry/result/3591198/pt" target="_blank"&gt;Sistema de IA&lt;/a&gt; materializado num corpo físico, como robôs, drones, carros autónomos, etc.</t>
        </is>
      </c>
      <c r="CF286" t="inlineStr">
        <is>
          <t/>
        </is>
      </c>
      <c r="CG286" t="inlineStr">
        <is>
          <t/>
        </is>
      </c>
      <c r="CH286" t="inlineStr">
        <is>
          <t/>
        </is>
      </c>
      <c r="CI286" t="inlineStr">
        <is>
          <t/>
        </is>
      </c>
      <c r="CJ286" t="inlineStr">
        <is>
          <t/>
        </is>
      </c>
      <c r="CK286" t="inlineStr">
        <is>
          <t/>
        </is>
      </c>
      <c r="CL286" t="inlineStr">
        <is>
          <t/>
        </is>
      </c>
      <c r="CM286" t="inlineStr">
        <is>
          <t/>
        </is>
      </c>
      <c r="CN286" s="2" t="inlineStr">
        <is>
          <t>utelešena umetna inteligenca</t>
        </is>
      </c>
      <c r="CO286" s="2" t="inlineStr">
        <is>
          <t>3</t>
        </is>
      </c>
      <c r="CP286" s="2" t="inlineStr">
        <is>
          <t/>
        </is>
      </c>
      <c r="CQ286" t="inlineStr">
        <is>
          <t/>
        </is>
      </c>
      <c r="CR286" s="2" t="inlineStr">
        <is>
          <t>förkroppsligad AI|
förkroppsligad artificiell intelligens</t>
        </is>
      </c>
      <c r="CS286" s="2" t="inlineStr">
        <is>
          <t>3|
3</t>
        </is>
      </c>
      <c r="CT286" s="2" t="inlineStr">
        <is>
          <t xml:space="preserve">|
</t>
        </is>
      </c>
      <c r="CU286" t="inlineStr">
        <is>
          <t/>
        </is>
      </c>
    </row>
    <row r="287">
      <c r="A287" s="1" t="str">
        <f>HYPERLINK("https://iate.europa.eu/entry/result/3591493/all", "3591493")</f>
        <v>3591493</v>
      </c>
      <c r="B287" t="inlineStr">
        <is>
          <t>EDUCATION AND COMMUNICATIONS</t>
        </is>
      </c>
      <c r="C287" t="inlineStr">
        <is>
          <t>EDUCATION AND COMMUNICATIONS|information and information processing|information processing|artificial intelligence</t>
        </is>
      </c>
      <c r="D287" s="2" t="inlineStr">
        <is>
          <t>цикъл „възприемане на външни данни – планиране – действие“</t>
        </is>
      </c>
      <c r="E287" s="2" t="inlineStr">
        <is>
          <t>2</t>
        </is>
      </c>
      <c r="F287" s="2" t="inlineStr">
        <is>
          <t/>
        </is>
      </c>
      <c r="G287" t="inlineStr">
        <is>
          <t>теоретична перспектива, обхващаща 3 стъпки, чрез която се проверява дали за недетерминистични &lt;a href="https://iate.europa.eu/entry/result/3591198/bg" target="_blank"&gt;системи с ИИ&lt;/a&gt; със способности за учене, които могат динамично да адаптират поведението си, може да се счита, че гарантират надежден ИИ</t>
        </is>
      </c>
      <c r="H287" s="2" t="inlineStr">
        <is>
          <t>cyklus „snímání – plánování – jednání“</t>
        </is>
      </c>
      <c r="I287" s="2" t="inlineStr">
        <is>
          <t>2</t>
        </is>
      </c>
      <c r="J287" s="2" t="inlineStr">
        <is>
          <t/>
        </is>
      </c>
      <c r="K287" t="inlineStr">
        <is>
          <t>postup sestávající ze 3 kroků, kterým lze zjistit, zda systém UI se schopností učení, jenž může dynamicky měnit své chování, může být považován za schopný zajistit důvěryhodnou UI</t>
        </is>
      </c>
      <c r="L287" s="2" t="inlineStr">
        <is>
          <t>"sense-plan-act"-cyklus</t>
        </is>
      </c>
      <c r="M287" s="2" t="inlineStr">
        <is>
          <t>3</t>
        </is>
      </c>
      <c r="N287" s="2" t="inlineStr">
        <is>
          <t/>
        </is>
      </c>
      <c r="O287" t="inlineStr">
        <is>
          <t>teoretisk linse, der omfatter tre trin, til bestemmelse af, hvorvidt &lt;a href="https://iate.europa.eu/entry/result/3591198/da" target="_blank"&gt;kunstig intelligens-systemer&lt;/a&gt; med læringskapacitet, som dynamisk tilpasser deres adfærd, kan benyttes til at opnå pålidelig kunstig intelligens</t>
        </is>
      </c>
      <c r="P287" s="2" t="inlineStr">
        <is>
          <t>Sense-Plan-Act-Zyklus</t>
        </is>
      </c>
      <c r="Q287" s="2" t="inlineStr">
        <is>
          <t>3</t>
        </is>
      </c>
      <c r="R287" s="2" t="inlineStr">
        <is>
          <t/>
        </is>
      </c>
      <c r="S287" t="inlineStr">
        <is>
          <t>Architektur für intelligente Robotersysteme, bei der Sensordaten verwendet werden, um ein vollständiges, symbolisches
Abbild der Umwelt des Robotersystems
zu
kreieren und Handlungen auf dieser symbolischen Ebene zu planen und auszuführen</t>
        </is>
      </c>
      <c r="T287" s="2" t="inlineStr">
        <is>
          <t>κύκλος «αίσθησης – σχεδιασμού δράσης – δράσης»</t>
        </is>
      </c>
      <c r="U287" s="2" t="inlineStr">
        <is>
          <t>2</t>
        </is>
      </c>
      <c r="V287" s="2" t="inlineStr">
        <is>
          <t/>
        </is>
      </c>
      <c r="W287" t="inlineStr">
        <is>
          <t/>
        </is>
      </c>
      <c r="X287" s="2" t="inlineStr">
        <is>
          <t>sense-plan-act cycle</t>
        </is>
      </c>
      <c r="Y287" s="2" t="inlineStr">
        <is>
          <t>3</t>
        </is>
      </c>
      <c r="Z287" s="2" t="inlineStr">
        <is>
          <t/>
        </is>
      </c>
      <c r="AA287" t="inlineStr">
        <is>
          <t>theoretical lens, comprising 3 'steps', through which to see whether AI systems with learning capabilities that can dynamically adapt their behaviour may be considered to ensure trustworthy AI</t>
        </is>
      </c>
      <c r="AB287" s="2" t="inlineStr">
        <is>
          <t>ciclo de percepción-planificación-acción|
ciclo «sentir-planear-actuar»</t>
        </is>
      </c>
      <c r="AC287" s="2" t="inlineStr">
        <is>
          <t>3|
3</t>
        </is>
      </c>
      <c r="AD287" s="2" t="inlineStr">
        <is>
          <t xml:space="preserve">preferred|
</t>
        </is>
      </c>
      <c r="AE287" t="inlineStr">
        <is>
          <t>Prisma teórico, compuesto por tres etapas, que permite determinar si un &lt;a href="https://iate.europa.eu/entry/result/3591198/es" target="_blank"&gt;sistema de inteligencia artificial &lt;/a&gt;dotado de capacidades de aprendizaje y capaz de adaptar su comportamiento de modo dinámico puede considerarse una IA fiable.</t>
        </is>
      </c>
      <c r="AF287" s="2" t="inlineStr">
        <is>
          <t>„taju-kavanda-tegutse“ tsükkel</t>
        </is>
      </c>
      <c r="AG287" s="2" t="inlineStr">
        <is>
          <t>3</t>
        </is>
      </c>
      <c r="AH287" s="2" t="inlineStr">
        <is>
          <t/>
        </is>
      </c>
      <c r="AI287" t="inlineStr">
        <is>
          <t>kolme etappi hõlmav teoreetiline vaatepunkt, mille abil saab kontrollida, kas õppimisvõimelise tehisintellektisüsteemi puhul, mis suudab oma käitumist dünaamiliselt kohandada, on tagatud usaldusväärne tehisintellekt</t>
        </is>
      </c>
      <c r="AJ287" s="2" t="inlineStr">
        <is>
          <t>havainto-suunnittelu-toiminto -sykli</t>
        </is>
      </c>
      <c r="AK287" s="2" t="inlineStr">
        <is>
          <t>3</t>
        </is>
      </c>
      <c r="AL287" s="2" t="inlineStr">
        <is>
          <t/>
        </is>
      </c>
      <c r="AM287" t="inlineStr">
        <is>
          <t>teoreettinen näkökulma, jossa tarkastellaan kolmen vaiheen kautta, voidaanko oppimiskykyisillä tekoälyjärjestelmillä, jotka voivat mukauttaa käyttäytymistään dynaamisesti, taata luotettava tekoäly</t>
        </is>
      </c>
      <c r="AN287" s="2" t="inlineStr">
        <is>
          <t>cycle "détection-planification-action"</t>
        </is>
      </c>
      <c r="AO287" s="2" t="inlineStr">
        <is>
          <t>2</t>
        </is>
      </c>
      <c r="AP287" s="2" t="inlineStr">
        <is>
          <t/>
        </is>
      </c>
      <c r="AQ287" t="inlineStr">
        <is>
          <t>prisme théorique, comprenant trois "étapes", à travers lequel déterminer si un système d'intelligence artificielle doté de capacités d'apprentissage et capable d'adapter son comportement de façon
dynamique peut être considéré comme une IA digne de confiance</t>
        </is>
      </c>
      <c r="AR287" s="2" t="inlineStr">
        <is>
          <t>timthriall braith-pleanáil-gníomhaigh</t>
        </is>
      </c>
      <c r="AS287" s="2" t="inlineStr">
        <is>
          <t>3</t>
        </is>
      </c>
      <c r="AT287" s="2" t="inlineStr">
        <is>
          <t/>
        </is>
      </c>
      <c r="AU287" t="inlineStr">
        <is>
          <t/>
        </is>
      </c>
      <c r="AV287" s="2" t="inlineStr">
        <is>
          <t>ciklus „osjeti – planiraj –djeluj”</t>
        </is>
      </c>
      <c r="AW287" s="2" t="inlineStr">
        <is>
          <t>3</t>
        </is>
      </c>
      <c r="AX287" s="2" t="inlineStr">
        <is>
          <t/>
        </is>
      </c>
      <c r="AY287" t="inlineStr">
        <is>
          <t>teorijski okvir od tri „koraka” s pomoću kojih se razmatra mogu li se sustavi umjetne inteligencije s mogućnostima učenja koji mogu dinamično prilagoditi svoje ponašanje smatrati pouzdanom umjetnom inteligencijom</t>
        </is>
      </c>
      <c r="AZ287" t="inlineStr">
        <is>
          <t/>
        </is>
      </c>
      <c r="BA287" t="inlineStr">
        <is>
          <t/>
        </is>
      </c>
      <c r="BB287" t="inlineStr">
        <is>
          <t/>
        </is>
      </c>
      <c r="BC287" t="inlineStr">
        <is>
          <t/>
        </is>
      </c>
      <c r="BD287" s="2" t="inlineStr">
        <is>
          <t>ciclo percezione/pianificazione/azione</t>
        </is>
      </c>
      <c r="BE287" s="2" t="inlineStr">
        <is>
          <t>3</t>
        </is>
      </c>
      <c r="BF287" s="2" t="inlineStr">
        <is>
          <t/>
        </is>
      </c>
      <c r="BG287" t="inlineStr">
        <is>
          <t>prospettiva teorica che comprende tre fasi attraverso le quali verificare se i sistemi di IA con capacità di apprendimento che sono in grado di adattare dinamicamente il loro comportamento possano garantire un'IA affidabile</t>
        </is>
      </c>
      <c r="BH287" s="2" t="inlineStr">
        <is>
          <t>ciklas „surinkti informaciją – suplanuoti – veikti“</t>
        </is>
      </c>
      <c r="BI287" s="2" t="inlineStr">
        <is>
          <t>2</t>
        </is>
      </c>
      <c r="BJ287" s="2" t="inlineStr">
        <is>
          <t/>
        </is>
      </c>
      <c r="BK287" t="inlineStr">
        <is>
          <t>teorinis ciklas, kurį sudaro 3 žingsniai, pagal kuriuos galima matyti, kaip mokytis pajėgios DI sistemos gali taip dinamiškai pritaikyti savo elgesį, kad jas būtų galima laikyti patikimu dirbtiniu intelektu</t>
        </is>
      </c>
      <c r="BL287" s="2" t="inlineStr">
        <is>
          <t>cikls "uztvert-plānot-rīkoties"</t>
        </is>
      </c>
      <c r="BM287" s="2" t="inlineStr">
        <is>
          <t>3</t>
        </is>
      </c>
      <c r="BN287" s="2" t="inlineStr">
        <is>
          <t/>
        </is>
      </c>
      <c r="BO287" t="inlineStr">
        <is>
          <t>teorētiska prizma, caur kuru var aplūkot, vai MI sistēmas, kas spēj mācīties un prot dinamiski pielāgot savu uzvedību, var uzskatīt par nedeterministiskām
sistēmām, kuru uzvedība var būt neparedzēta</t>
        </is>
      </c>
      <c r="BP287" s="2" t="inlineStr">
        <is>
          <t>ċiklu ta’ “sens-pjan-azzjoni”</t>
        </is>
      </c>
      <c r="BQ287" s="2" t="inlineStr">
        <is>
          <t>3</t>
        </is>
      </c>
      <c r="BR287" s="2" t="inlineStr">
        <is>
          <t/>
        </is>
      </c>
      <c r="BS287" t="inlineStr">
        <is>
          <t>lenti teoretika, magħmula minn 3 "stadji", li biha nistgħu naraw jekk sistemi tal-AI, li għandhom kapaċitajiet ta’ tagħlim li bihom jistgħu jadattaw l-imġiba tagħhom, jistgħux jitqiesu biex tiġi żgurata AI affidabbli</t>
        </is>
      </c>
      <c r="BT287" s="2" t="inlineStr">
        <is>
          <t>cyclus van waarnemen-plannen-handelen</t>
        </is>
      </c>
      <c r="BU287" s="2" t="inlineStr">
        <is>
          <t>3</t>
        </is>
      </c>
      <c r="BV287" s="2" t="inlineStr">
        <is>
          <t/>
        </is>
      </c>
      <c r="BW287" t="inlineStr">
        <is>
          <t>theoretisch kader bestaande uit drie stappen waardoor kan worden nagegaan of AI-systemen met leervermogen en die hun gedrag dynamisch kunnen aanpassen, als betrouwbare AI kunnen worden beschouwd</t>
        </is>
      </c>
      <c r="BX287" s="2" t="inlineStr">
        <is>
          <t>zasada „wyczuwaj, planuj, działaj”</t>
        </is>
      </c>
      <c r="BY287" s="2" t="inlineStr">
        <is>
          <t>3</t>
        </is>
      </c>
      <c r="BZ287" s="2" t="inlineStr">
        <is>
          <t/>
        </is>
      </c>
      <c r="CA287" t="inlineStr">
        <is>
          <t>teoretyczna miara, obejmująca trzy etapy, pozwalająca na sprawdzenie, czy &lt;a href="https://iate.europa.eu/entry/slideshow/1620380870784/3591198/pl" target="_blank"&gt;system sztucznej inteligencji&lt;/a&gt; o zdolnościach do uczenia się umie dynamicznie dostosowywać swoje zachowanie, tak aby były uznawane za wiarygodne</t>
        </is>
      </c>
      <c r="CB287" s="2" t="inlineStr">
        <is>
          <t>ciclo de perceção-planeamento-ação</t>
        </is>
      </c>
      <c r="CC287" s="2" t="inlineStr">
        <is>
          <t>3</t>
        </is>
      </c>
      <c r="CD287" s="2" t="inlineStr">
        <is>
          <t/>
        </is>
      </c>
      <c r="CE287" t="inlineStr">
        <is>
          <t>Modelo teórico, composto por três etapas, que permite determinar se um &lt;a href="https://iate.europa.eu/entry/result/3591198/es" target="_blank"&gt;sistema de inteligência artificial&lt;/a&gt; dotado de capacidades de aprendizagem e capaz de adaptar o seu comportamento de modo dinâmico pode considerar-se uma IA de confiança.</t>
        </is>
      </c>
      <c r="CF287" t="inlineStr">
        <is>
          <t/>
        </is>
      </c>
      <c r="CG287" t="inlineStr">
        <is>
          <t/>
        </is>
      </c>
      <c r="CH287" t="inlineStr">
        <is>
          <t/>
        </is>
      </c>
      <c r="CI287" t="inlineStr">
        <is>
          <t/>
        </is>
      </c>
      <c r="CJ287" t="inlineStr">
        <is>
          <t/>
        </is>
      </c>
      <c r="CK287" t="inlineStr">
        <is>
          <t/>
        </is>
      </c>
      <c r="CL287" t="inlineStr">
        <is>
          <t/>
        </is>
      </c>
      <c r="CM287" t="inlineStr">
        <is>
          <t/>
        </is>
      </c>
      <c r="CN287" s="2" t="inlineStr">
        <is>
          <t>cikel „zaznavanje-načrtovanje-akcija“</t>
        </is>
      </c>
      <c r="CO287" s="2" t="inlineStr">
        <is>
          <t>3</t>
        </is>
      </c>
      <c r="CP287" s="2" t="inlineStr">
        <is>
          <t/>
        </is>
      </c>
      <c r="CQ287" t="inlineStr">
        <is>
          <t>trostopenjski teoretični okvir, prek katerega se določi, ali dani &lt;a href="https://iate.europa.eu/entry/result/3591198/sl" target="_blank"&gt;sistem AI&lt;/a&gt;, ki ima učne sposobnosti in lahko dinamično prilagaja svoje ravnanje, velja za &lt;a href="https://iate.europa.eu/entry/slideshow/1627458530319/3571274/sl" target="_blank"&gt;zaupanja vredno umetno inteligenco&lt;/a&gt;</t>
        </is>
      </c>
      <c r="CR287" s="2" t="inlineStr">
        <is>
          <t>"uppfatta-planera-agera"-cykel</t>
        </is>
      </c>
      <c r="CS287" s="2" t="inlineStr">
        <is>
          <t>2</t>
        </is>
      </c>
      <c r="CT287" s="2" t="inlineStr">
        <is>
          <t/>
        </is>
      </c>
      <c r="CU287" t="inlineStr">
        <is>
          <t/>
        </is>
      </c>
    </row>
    <row r="288">
      <c r="A288" s="1" t="str">
        <f>HYPERLINK("https://iate.europa.eu/entry/result/3582809/all", "3582809")</f>
        <v>3582809</v>
      </c>
      <c r="B288" t="inlineStr">
        <is>
          <t>EDUCATION AND COMMUNICATIONS</t>
        </is>
      </c>
      <c r="C288" t="inlineStr">
        <is>
          <t>EDUCATION AND COMMUNICATIONS|information and information processing|information processing|artificial intelligence</t>
        </is>
      </c>
      <c r="D288" s="2" t="inlineStr">
        <is>
          <t>обясним ИИ|
прозрачен изкуствен интелект|
обясним изкуствен интелект</t>
        </is>
      </c>
      <c r="E288" s="2" t="inlineStr">
        <is>
          <t>3|
3|
3</t>
        </is>
      </c>
      <c r="F288" s="2" t="inlineStr">
        <is>
          <t xml:space="preserve">|
|
</t>
        </is>
      </c>
      <c r="G288" t="inlineStr">
        <is>
          <t>интелигентни системи за управление на данни и информация, при които се запазва проследимостта на процесите на правене на изводи</t>
        </is>
      </c>
      <c r="H288" s="2" t="inlineStr">
        <is>
          <t>interpretovatelná umělá inteligence|
transparentní umělá inteligence|
vysvětlitelná umělá inteligence</t>
        </is>
      </c>
      <c r="I288" s="2" t="inlineStr">
        <is>
          <t>2|
3|
3</t>
        </is>
      </c>
      <c r="J288" s="2" t="inlineStr">
        <is>
          <t xml:space="preserve">|
|
</t>
        </is>
      </c>
      <c r="K288" t="inlineStr">
        <is>
          <t>způsob vytváření umělé inteligence, jejíž procesy jsou
transparentní, schopnosti a účel systémů UI jsou otevřeně sdělovány a
rozhodnutí jsou v maximálním možném rozsahu vysvětlitelná subjektům, kterých se
přímo či nepřímo dotýkají</t>
        </is>
      </c>
      <c r="L288" s="2" t="inlineStr">
        <is>
          <t>forklarlig AI|
forklarbar AI|
forklarlig kunstig intelligens|
gennemsigtig AI|
forklarbar kunstig intelligens|
XAI</t>
        </is>
      </c>
      <c r="M288" s="2" t="inlineStr">
        <is>
          <t>3|
3|
3|
3|
3|
3</t>
        </is>
      </c>
      <c r="N288" s="2" t="inlineStr">
        <is>
          <t xml:space="preserve">|
|
|
|
|
</t>
        </is>
      </c>
      <c r="O288" t="inlineStr">
        <is>
          <t>metoder og teknikker, hvor computeren kan beskrive, hvordan den er kommet frem til et givent resultat</t>
        </is>
      </c>
      <c r="P288" s="2" t="inlineStr">
        <is>
          <t>erklärbare KI|
XAI|
erklärbare künstliche Intelligenz</t>
        </is>
      </c>
      <c r="Q288" s="2" t="inlineStr">
        <is>
          <t>3|
3|
3</t>
        </is>
      </c>
      <c r="R288" s="2" t="inlineStr">
        <is>
          <t xml:space="preserve">|
|
</t>
        </is>
      </c>
      <c r="S288" t="inlineStr">
        <is>
          <t>KI, bei der nachträglich durch Interpretation der Algorithmen der Lösungsweg erklärt wird</t>
        </is>
      </c>
      <c r="T288" s="2" t="inlineStr">
        <is>
          <t>εξηγήσιμη τεχνητή νοημοσύνη|
κατανοητή τεχνητή νοημοσύνη|
διαφανής τεχνητή νοημοσύνη</t>
        </is>
      </c>
      <c r="U288" s="2" t="inlineStr">
        <is>
          <t>2|
3|
2</t>
        </is>
      </c>
      <c r="V288" s="2" t="inlineStr">
        <is>
          <t xml:space="preserve">|
|
</t>
        </is>
      </c>
      <c r="W288" t="inlineStr">
        <is>
          <t>τομέας της έρευνας που επικεντρώνεται στην ανάπτυξη συστημάτων τεχνητής νοημοσύνης που εξασφαλίζουν ότι οι ενέργειές τους είναι κατανοητές από
τους ανθρώπους</t>
        </is>
      </c>
      <c r="X288" s="2" t="inlineStr">
        <is>
          <t>explainable AI|
XAI|
interpretable artificial intelligence|
transparent AI|
interpretable AI|
transparent artificial intelligence|
explainable artificial intelligence</t>
        </is>
      </c>
      <c r="Y288" s="2" t="inlineStr">
        <is>
          <t>3|
3|
1|
3|
3|
1|
3</t>
        </is>
      </c>
      <c r="Z288" s="2" t="inlineStr">
        <is>
          <t xml:space="preserve">|
|
|
|
|
|
</t>
        </is>
      </c>
      <c r="AA288" t="inlineStr">
        <is>
          <t>&lt;p&gt;field that focuses on designing &lt;a href="https://iate.europa.eu/entry/result/3571274/en" target="_blank"&gt;artificial intelligence&lt;/a&gt; systems that are able to explain their recommendations to human users so that they can understand, appropriately trust, and effectively manage those systems&lt;/p&gt;</t>
        </is>
      </c>
      <c r="AB288" s="2" t="inlineStr">
        <is>
          <t>inteligencia artificial explicable|
IA explicable|
IAE</t>
        </is>
      </c>
      <c r="AC288" s="2" t="inlineStr">
        <is>
          <t>3|
3|
3</t>
        </is>
      </c>
      <c r="AD288" s="2" t="inlineStr">
        <is>
          <t xml:space="preserve">|
|
</t>
        </is>
      </c>
      <c r="AE288" t="inlineStr">
        <is>
          <t>Rama de la &lt;a href="https://iate.europa.eu/entry/result/3571274/en" target="_blank"&gt;inteligencia artificial (IA)&lt;/a&gt; que se centra en la concepción de &lt;a href="https://iate.europa.eu/entry/result/3591198/es" target="_blank"&gt;sistemas de IA&lt;/a&gt; que permitan a la persona que los utiliza identificar y comprender las decisiones que motivan los resultados generados por el sistema, de modo que este pueda modificarse de acuerdo con las necesidades del usuario.</t>
        </is>
      </c>
      <c r="AF288" s="2" t="inlineStr">
        <is>
          <t>seletuslik intellektitehnika</t>
        </is>
      </c>
      <c r="AG288" s="2" t="inlineStr">
        <is>
          <t>3</t>
        </is>
      </c>
      <c r="AH288" s="2" t="inlineStr">
        <is>
          <t/>
        </is>
      </c>
      <c r="AI288" t="inlineStr">
        <is>
          <t>intellektitehnika valdkond, kus tegeletakse selliste tehisintellektisüsteemide loomisega, mis võimaldavad inimkasutajatel mõista süsteemi antud soovitusi, et inimesed saaksid selliseid süsteeme usaldada ja tõhusalt hallata</t>
        </is>
      </c>
      <c r="AJ288" s="2" t="inlineStr">
        <is>
          <t>selitettävä tekoäly</t>
        </is>
      </c>
      <c r="AK288" s="2" t="inlineStr">
        <is>
          <t>3</t>
        </is>
      </c>
      <c r="AL288" s="2" t="inlineStr">
        <is>
          <t/>
        </is>
      </c>
      <c r="AM288" t="inlineStr">
        <is>
          <t>tekoälyjärjestelmät, jotka ovat avoimia, joiden kapasiteetti ja
tarkoitus ilmoitetaan avoimesti ja joiden päätökset on mahdollisuuksien mukaan pystyttävä selittämään niille,
joihin ne suoraan tai välillisesti vaikuttavat</t>
        </is>
      </c>
      <c r="AN288" s="2" t="inlineStr">
        <is>
          <t>intelligence artificielle transparente|
IA explicable|
intelligence artificielle explicable|
IA transparente</t>
        </is>
      </c>
      <c r="AO288" s="2" t="inlineStr">
        <is>
          <t>3|
3|
3|
3</t>
        </is>
      </c>
      <c r="AP288" s="2" t="inlineStr">
        <is>
          <t xml:space="preserve">|
|
|
</t>
        </is>
      </c>
      <c r="AQ288" t="inlineStr">
        <is>
          <t>domaine qui se concentre sur la conception de systèmes d'intelligence artificielle capables d'expliquer leurs décisions afin de permettre à l'être humain de comprendre leur processus de prise de décision ou leurs actions</t>
        </is>
      </c>
      <c r="AR288" s="2" t="inlineStr">
        <is>
          <t>intleacht shaorga inmhínithe|
intleacht shaorga thrédhearcach</t>
        </is>
      </c>
      <c r="AS288" s="2" t="inlineStr">
        <is>
          <t>3|
3</t>
        </is>
      </c>
      <c r="AT288" s="2" t="inlineStr">
        <is>
          <t xml:space="preserve">|
</t>
        </is>
      </c>
      <c r="AU288" t="inlineStr">
        <is>
          <t/>
        </is>
      </c>
      <c r="AV288" s="2" t="inlineStr">
        <is>
          <t>XAI|
objašnjiva umjetna inteligencija</t>
        </is>
      </c>
      <c r="AW288" s="2" t="inlineStr">
        <is>
          <t>3|
3</t>
        </is>
      </c>
      <c r="AX288" s="2" t="inlineStr">
        <is>
          <t xml:space="preserve">|
</t>
        </is>
      </c>
      <c r="AY288" t="inlineStr">
        <is>
          <t>područje usmjereno na osmišljavanje sustava umjetne inteligencije koji mogu objasniti svoje preporuke korisnicima kako bi mogli razumjeti te sustave, na odgovarajući im način vjerovati i učinkovito upravljati njima</t>
        </is>
      </c>
      <c r="AZ288" s="2" t="inlineStr">
        <is>
          <t>MMI|
megmagyarázható mesterséges intelligencia</t>
        </is>
      </c>
      <c r="BA288" s="2" t="inlineStr">
        <is>
          <t>3|
3</t>
        </is>
      </c>
      <c r="BB288" s="2" t="inlineStr">
        <is>
          <t xml:space="preserve">|
</t>
        </is>
      </c>
      <c r="BC288" t="inlineStr">
        <is>
          <t>olyan &lt;a href="https://iate.europa.eu/entry/slideshow/1633448243789/3591198/hu" target="_blank"&gt;mesterségesintelligencia-rendszerek&lt;/a&gt; tervezésére összpontosító terület, amelyek képesek megmagyarázni ajánlásaikat az emberi felhasználók számára, hogy azok megértsék és hatékonyan kezelhessék ezeket a rendszereket</t>
        </is>
      </c>
      <c r="BD288" s="2" t="inlineStr">
        <is>
          <t>intelligenza artificiale spiegabile|
IA spiegabile|
XAI|
IA trasparente|
IA interpretabile</t>
        </is>
      </c>
      <c r="BE288" s="2" t="inlineStr">
        <is>
          <t>3|
3|
3|
3|
3</t>
        </is>
      </c>
      <c r="BF288" s="2" t="inlineStr">
        <is>
          <t xml:space="preserve">|
|
|
|
</t>
        </is>
      </c>
      <c r="BG288" t="inlineStr">
        <is>
          <t>settore incentrato sullo sviluppo di sistemi di intelligenza artificiale [&lt;a href="/entry/result/3571274/all" id="ENTRY_TO_ENTRY_CONVERTER" target="_blank"&gt;IATE:3571274&lt;/a&gt;] capaci di spiegare a un essere umano come sono arrivati a una conclusione, in modo da consentire all'interlocutore di controllare il processo e fidarsi del risultato</t>
        </is>
      </c>
      <c r="BH288" s="2" t="inlineStr">
        <is>
          <t>paaiškinamas dirbtinis intelektas|
skaidrus dirbtinis intelektas|
paaiškinamas DI</t>
        </is>
      </c>
      <c r="BI288" s="2" t="inlineStr">
        <is>
          <t>3|
3|
3</t>
        </is>
      </c>
      <c r="BJ288" s="2" t="inlineStr">
        <is>
          <t xml:space="preserve">|
|
</t>
        </is>
      </c>
      <c r="BK288" t="inlineStr">
        <is>
          <t>sritis, kurioje daugiausia dėmesio skiriama AI sistemoms, kurios gali paaiškinti savo rekomendacijas vartotojams, kad jie galėtų suprasti, veiksmingai valdyti šias sistemas ir jomis tinkamai pasitikėti</t>
        </is>
      </c>
      <c r="BL288" s="2" t="inlineStr">
        <is>
          <t>izskaidrojams MI|
izskaidrojams mākslīgais intelekts</t>
        </is>
      </c>
      <c r="BM288" s="2" t="inlineStr">
        <is>
          <t>3|
3</t>
        </is>
      </c>
      <c r="BN288" s="2" t="inlineStr">
        <is>
          <t xml:space="preserve">|
</t>
        </is>
      </c>
      <c r="BO288" t="inlineStr">
        <is>
          <t>mākslīgā intelekta sistēma, kas ar dinamiski ģenerētu grafiku vai tekstuāla apraksta palīdzību ļauj cilvēkam saprast, kādā veidā mākslīgā intelekta tehnoloģija ir pieņēmusi lēmumu</t>
        </is>
      </c>
      <c r="BP288" s="2" t="inlineStr">
        <is>
          <t>IA spjegabbli|
intelliġenza artifiċjali spjegabbli</t>
        </is>
      </c>
      <c r="BQ288" s="2" t="inlineStr">
        <is>
          <t>3|
3</t>
        </is>
      </c>
      <c r="BR288" s="2" t="inlineStr">
        <is>
          <t xml:space="preserve">|
</t>
        </is>
      </c>
      <c r="BS288" t="inlineStr">
        <is>
          <t>qasam li jiffoka fuq id-disinn ta' sistemi tal-&lt;a href="https://iate.europa.eu/entry/result/3571274/mt" target="_blank"&gt;intelliġenza artifiċjali&lt;/a&gt; li huma kapaċi jispjegaw ir-rakkomandazzjonijiet tagħhom lill-utenti umani sabiex dawn ikunu jistgħu jifhmu, jafdaw u jiġġestixxu lil dawk is-sistemi b'mod effettiv</t>
        </is>
      </c>
      <c r="BT288" s="2" t="inlineStr">
        <is>
          <t>XAI|
verklaarbare artificiële intelligentie|
verklaarbare AI|
verklaarbare kunstmatige intelligentie|
verklaarbare KI</t>
        </is>
      </c>
      <c r="BU288" s="2" t="inlineStr">
        <is>
          <t>3|
3|
3|
3|
2</t>
        </is>
      </c>
      <c r="BV288" s="2" t="inlineStr">
        <is>
          <t xml:space="preserve">|
preferred|
preferred|
|
</t>
        </is>
      </c>
      <c r="BW288" t="inlineStr">
        <is>
          <t>onderzoeksveld dat zich richt op het ontwerpen van artificiële-intelligentiesystemen die in staat zijn hun beslissingen uit te leggen aan menselijke gebruikers</t>
        </is>
      </c>
      <c r="BX288" s="2" t="inlineStr">
        <is>
          <t>wyjaśnialna sztuczna inteligencja|
wyjaśnialna SI</t>
        </is>
      </c>
      <c r="BY288" s="2" t="inlineStr">
        <is>
          <t>3|
3</t>
        </is>
      </c>
      <c r="BZ288" s="2" t="inlineStr">
        <is>
          <t xml:space="preserve">|
</t>
        </is>
      </c>
      <c r="CA288" t="inlineStr">
        <is>
          <t>sztuczna inteligencja oparta na zestawie metod służących odkrywaniu czynników stojących za decyzjami modeli uczenia maszynowego i powiększaniu zrozumienia tego, czego model się nauczył</t>
        </is>
      </c>
      <c r="CB288" s="2" t="inlineStr">
        <is>
          <t>IA explicável|
inteligência artifical explicável</t>
        </is>
      </c>
      <c r="CC288" s="2" t="inlineStr">
        <is>
          <t>3|
3</t>
        </is>
      </c>
      <c r="CD288" s="2" t="inlineStr">
        <is>
          <t xml:space="preserve">|
</t>
        </is>
      </c>
      <c r="CE288" t="inlineStr">
        <is>
          <t>Domínio centrado na conceção de &lt;a href="https://iate.europa.eu/entry/slideshow/1632315904587/3591198/pt" target="_blank"&gt;sistemas de inteligência artificial&lt;/a&gt; capazes de explicar as suas recomendações a utilizadores humanos, de forma a que estes os entendam, confiem neles e os administrem com eficácia.</t>
        </is>
      </c>
      <c r="CF288" s="2" t="inlineStr">
        <is>
          <t>XAI|
IA transparentă|
IA explicabilă|
inteligență artificială explicabilă|
inteligență artificială transparentă</t>
        </is>
      </c>
      <c r="CG288" s="2" t="inlineStr">
        <is>
          <t>2|
2|
2|
3|
2</t>
        </is>
      </c>
      <c r="CH288" s="2" t="inlineStr">
        <is>
          <t xml:space="preserve">|
|
|
|
</t>
        </is>
      </c>
      <c r="CI288" t="inlineStr">
        <is>
          <t>domeniu care se concentrează
pe conceperea de sisteme de inteligență artificială capabile să își explice
deciziile, astfel încât să permită ființei umane să înțeleagă procesul lor
decizional sau acțiunile lor</t>
        </is>
      </c>
      <c r="CJ288" s="2" t="inlineStr">
        <is>
          <t>vysvetliteľná umelá inteligencia|
transparentná umelá inteligencia|
interpretovateľná umelá inteligencia</t>
        </is>
      </c>
      <c r="CK288" s="2" t="inlineStr">
        <is>
          <t>3|
3|
3</t>
        </is>
      </c>
      <c r="CL288" s="2" t="inlineStr">
        <is>
          <t xml:space="preserve">|
|
</t>
        </is>
      </c>
      <c r="CM288" t="inlineStr">
        <is>
          <t>taký spôsob konštruovania umelej inteligencie, ktorým sa zabezpečuje informovanosť, a teda dôvera používateľov voči systémom umelej inteligencie, tým, že sa im zrozumiteľným spôsobom sprístupní a zdôvodní logika, na základe ktorej model vytvorí konkrétny výstup alebo rozhodnutie</t>
        </is>
      </c>
      <c r="CN288" s="2" t="inlineStr">
        <is>
          <t>razložljiva UI|
razložljiva AI|
razložljiva umetna inteligenca</t>
        </is>
      </c>
      <c r="CO288" s="2" t="inlineStr">
        <is>
          <t>0|
0|
3</t>
        </is>
      </c>
      <c r="CP288" s="2" t="inlineStr">
        <is>
          <t xml:space="preserve">proposed|
proposed|
</t>
        </is>
      </c>
      <c r="CQ288" t="inlineStr">
        <is>
          <t/>
        </is>
      </c>
      <c r="CR288" s="2" t="inlineStr">
        <is>
          <t>förklarande artificiell intelligens|
förklarande AI|
XAI</t>
        </is>
      </c>
      <c r="CS288" s="2" t="inlineStr">
        <is>
          <t>3|
3|
3</t>
        </is>
      </c>
      <c r="CT288" s="2" t="inlineStr">
        <is>
          <t xml:space="preserve">|
|
</t>
        </is>
      </c>
      <c r="CU288" t="inlineStr">
        <is>
          <t>system för
artificiell intelligens som kan beskriva för mänskliga användare hur de har kommit fram till sina resultat</t>
        </is>
      </c>
    </row>
    <row r="289">
      <c r="A289" s="1" t="str">
        <f>HYPERLINK("https://iate.europa.eu/entry/result/3577921/all", "3577921")</f>
        <v>3577921</v>
      </c>
      <c r="B289" t="inlineStr">
        <is>
          <t>SCIENCE;INTERNATIONAL ORGANISATIONS;ENVIRONMENT;INTERNATIONAL RELATIONS</t>
        </is>
      </c>
      <c r="C289" t="inlineStr">
        <is>
          <t>SCIENCE|natural and applied sciences|earth sciences|oceanography;INTERNATIONAL ORGANISATIONS|United Nations;ENVIRONMENT|natural environment|geophysical environment|ocean;INTERNATIONAL RELATIONS|international affairs|international organisation</t>
        </is>
      </c>
      <c r="D289" s="2" t="inlineStr">
        <is>
          <t>Десетилетие на ООН, посветено на океанологията в полза на устойчивото развитие</t>
        </is>
      </c>
      <c r="E289" s="2" t="inlineStr">
        <is>
          <t>3</t>
        </is>
      </c>
      <c r="F289" s="2" t="inlineStr">
        <is>
          <t/>
        </is>
      </c>
      <c r="G289" t="inlineStr">
        <is>
          <t>десетилетието 2021 – 2030 г., обявено от ООН, чиято цел е да обедини заинтересованите страни в глобален мащаб в обща рамка, която да гарантира, че океанологията може да подкрепя пълноценно държавите при постигането на цел за устойчиво развитие № 14 относно океаните</t>
        </is>
      </c>
      <c r="H289" s="2" t="inlineStr">
        <is>
          <t>Desetiletí vědy o oceánech pro udržitelný rozvoj (2021–2030)</t>
        </is>
      </c>
      <c r="I289" s="2" t="inlineStr">
        <is>
          <t>3</t>
        </is>
      </c>
      <c r="J289" s="2" t="inlineStr">
        <is>
          <t/>
        </is>
      </c>
      <c r="K289" t="inlineStr">
        <is>
          <t>iniciativa OSN, jejímž cílem je podpořit úsilí zvrátit setrvalé zhoršování stavu oceánů a spojit zainteresované strany z celého světa kolem společného cíle zajistit, aby &lt;b&gt;&lt;a href="https://iate.europa.eu/entry/result/1085313/all" target="_blank"&gt;oceánografie&lt;/a&gt;&lt;/b&gt; mohla země plně podporovat při vytváření lepších podmínek pro udržitelný rozvoj oceánů</t>
        </is>
      </c>
      <c r="L289" s="2" t="inlineStr">
        <is>
          <t>FN's tiår for havforskning for bæredygtig udvikling</t>
        </is>
      </c>
      <c r="M289" s="2" t="inlineStr">
        <is>
          <t>3</t>
        </is>
      </c>
      <c r="N289" s="2" t="inlineStr">
        <is>
          <t/>
        </is>
      </c>
      <c r="O289" t="inlineStr">
        <is>
          <t>årti 2021-2030 proklameret af FN for at samle havinteressenter fra hele verden bag en fælles ramme, der sikrer, at havvidenskab fuldt ud kan støtte lande med at opfylde verdensmål 14 for bæredygtig udvikling om havet</t>
        </is>
      </c>
      <c r="P289" s="2" t="inlineStr">
        <is>
          <t>UN-Dekade für Ozeanforschung|
Dekade der Vereinten Nationen für Ozeanwissenschaft im Dienste der nachhaltigen Entwicklung|
UN-Dekade für Ozeanwissenschaften für nachhaltige Entwicklung</t>
        </is>
      </c>
      <c r="Q289" s="2" t="inlineStr">
        <is>
          <t>2|
3|
2</t>
        </is>
      </c>
      <c r="R289" s="2" t="inlineStr">
        <is>
          <t xml:space="preserve">|
|
</t>
        </is>
      </c>
      <c r="S289" t="inlineStr">
        <is>
          <t>für den Zeitraum 2021 -2030 von den Vereinten Nationen proklamierte Dekade mit dem Ziel, die Investitionen der Weltgemeinschaft in die Meereswissenschaften deutlich zu erhöhen</t>
        </is>
      </c>
      <c r="T289" s="2" t="inlineStr">
        <is>
          <t>δεκαετία ωκεανολογίας για βιώσιμη ανάπτυξη του ΟΗΕ</t>
        </is>
      </c>
      <c r="U289" s="2" t="inlineStr">
        <is>
          <t>3</t>
        </is>
      </c>
      <c r="V289" s="2" t="inlineStr">
        <is>
          <t/>
        </is>
      </c>
      <c r="W289" t="inlineStr">
        <is>
          <t>δεκαετία 2021-2030 που διακήρυξε ο ΟΗΕ με στόχο να συγκεντρώσει φορείς με ενδιαφέρον για τους ωκεανούς σε ένα παγκόσμιο κοινό πλαίσιο που θα εξασφαλίσει τη στήριξη της ωκεανολογίας προς τις χώρες για την επίτευξη του στόχου βιώσιμης ανάπτυξης 14</t>
        </is>
      </c>
      <c r="X289" s="2" t="inlineStr">
        <is>
          <t>United Nations Decade of Ocean Science for Sustainable Development</t>
        </is>
      </c>
      <c r="Y289" s="2" t="inlineStr">
        <is>
          <t>3</t>
        </is>
      </c>
      <c r="Z289" s="2" t="inlineStr">
        <is>
          <t/>
        </is>
      </c>
      <c r="AA289" t="inlineStr">
        <is>
          <t>decade 2021-2030 proclaimed by the United Nations to gather ocean stakeholders worldwide behind a common framework that will ensure ocean science can fully support countries in the achievement of the Sustainable Development Goal 14 on the ocean</t>
        </is>
      </c>
      <c r="AB289" s="2" t="inlineStr">
        <is>
          <t>Decenio de las Ciencias Oceánicas|
Decenio de las Naciones Unidas de las Ciencias Oceánicas para el Desarrollo Sostenible</t>
        </is>
      </c>
      <c r="AC289" s="2" t="inlineStr">
        <is>
          <t>3|
3</t>
        </is>
      </c>
      <c r="AD289" s="2" t="inlineStr">
        <is>
          <t xml:space="preserve">|
</t>
        </is>
      </c>
      <c r="AE289" t="inlineStr">
        <is>
          <t>Decenio (2021-2030) proclamado por las Naciones Unidas para promover la
reversión del declive de la salud de los océanos y aunar a todas las partes interesadas
en torno a un marco común que garantice que las ciencias oceánicas presten el
máximo apoyo a los países en la creación de mejores condiciones para el
desarrollo sostenible de los océanos.</t>
        </is>
      </c>
      <c r="AF289" s="2" t="inlineStr">
        <is>
          <t>ÜRO algatus „Ookeaniteaduste dekaad kestliku arengu hüvanguks“|
ÜRO algatus „Ookeaniteaduste dekaad kestliku arengu hüvanguks (2021–2030)“</t>
        </is>
      </c>
      <c r="AG289" s="2" t="inlineStr">
        <is>
          <t>3|
3</t>
        </is>
      </c>
      <c r="AH289" s="2" t="inlineStr">
        <is>
          <t xml:space="preserve">|
</t>
        </is>
      </c>
      <c r="AI289" t="inlineStr">
        <is>
          <t>ÜRO välja kuulutatud aastakümme (2021–2030), mille eesmärk on toetada jõupingutusi ookeanide seisundi halvenemise tsükli ümberpööramiseks ja koondada kogu maailma ookeanidega tegelevad sidusrühmad ühtsesse raamistikku tagamaks, et ookeaniteadus saab riike täielikult toetada kestliku arengu ookeane käsitleva 14. eesmärgi saavutamisel</t>
        </is>
      </c>
      <c r="AJ289" s="2" t="inlineStr">
        <is>
          <t>YK:n kestävän kehityksen valtameritieteen vuosikymmen</t>
        </is>
      </c>
      <c r="AK289" s="2" t="inlineStr">
        <is>
          <t>3</t>
        </is>
      </c>
      <c r="AL289" s="2" t="inlineStr">
        <is>
          <t/>
        </is>
      </c>
      <c r="AM289" t="inlineStr">
        <is>
          <t/>
        </is>
      </c>
      <c r="AN289" s="2" t="inlineStr">
        <is>
          <t>décennie des Nations unies pour les sciences océaniques au service du développement durable</t>
        </is>
      </c>
      <c r="AO289" s="2" t="inlineStr">
        <is>
          <t>3</t>
        </is>
      </c>
      <c r="AP289" s="2" t="inlineStr">
        <is>
          <t/>
        </is>
      </c>
      <c r="AQ289" t="inlineStr">
        <is>
          <t>décennie 2021-2030 proclamée par l'AG des Nations unies lors de sa 72&lt;sup&gt;e&lt;/sup&gt; session, devant servir de cadre aux initiatives des diverses parties prenantes dans le monde entier en vue d'atteindre l'objectif de développement durable 14 concernant l'océan, les mers et les ressources marines</t>
        </is>
      </c>
      <c r="AR289" s="2" t="inlineStr">
        <is>
          <t>Deich mbliana na Náisiún Aontaithe um an Eolaíocht Aigéin ar mhaithe leis an bhForbairt Inbhuanaithe</t>
        </is>
      </c>
      <c r="AS289" s="2" t="inlineStr">
        <is>
          <t>3</t>
        </is>
      </c>
      <c r="AT289" s="2" t="inlineStr">
        <is>
          <t/>
        </is>
      </c>
      <c r="AU289" t="inlineStr">
        <is>
          <t/>
        </is>
      </c>
      <c r="AV289" s="2" t="inlineStr">
        <is>
          <t>inicijativa Ujedinjenih naroda „Desetljeće znanosti o oceanima za održivi razvoj”</t>
        </is>
      </c>
      <c r="AW289" s="2" t="inlineStr">
        <is>
          <t>3</t>
        </is>
      </c>
      <c r="AX289" s="2" t="inlineStr">
        <is>
          <t/>
        </is>
      </c>
      <c r="AY289" t="inlineStr">
        <is>
          <t/>
        </is>
      </c>
      <c r="AZ289" s="2" t="inlineStr">
        <is>
          <t>az ENSZ óceántudományi évtizede a fenntartható fejlődés szolgálatában</t>
        </is>
      </c>
      <c r="BA289" s="2" t="inlineStr">
        <is>
          <t>3</t>
        </is>
      </c>
      <c r="BB289" s="2" t="inlineStr">
        <is>
          <t/>
        </is>
      </c>
      <c r="BC289" t="inlineStr">
        <is>
          <t>az ENSZ által a 2021–2030-as időszakra
meghirdetett tematikus évtized, amelynek célja, hogy a világ óceántudományi
szereplőit összefogva olyan közös keretet teremtsen, amely biztosítja,
hogy az óceántudományok teljeskörűen támogatni tudják az országokat az
óceánokra vonatkozó 14. fenntartható fejlődési cél megvalósításában</t>
        </is>
      </c>
      <c r="BD289" s="2" t="inlineStr">
        <is>
          <t>decennio delle scienze oceaniche per lo sviluppo sostenibile|
decennio delle Nazioni Unite delle Scienze del mare per lo sviluppo sostenibile</t>
        </is>
      </c>
      <c r="BE289" s="2" t="inlineStr">
        <is>
          <t>3|
3</t>
        </is>
      </c>
      <c r="BF289" s="2" t="inlineStr">
        <is>
          <t>|
preferred</t>
        </is>
      </c>
      <c r="BG289" t="inlineStr">
        <is>
          <t>decennio 2021-2030 proclamato dalle Nazioni Unite per riunire i portatori di interessi di tutto il mondo affinché contribuiscano insieme al raggiungimento degli obiettivo del decennio e degli obiettivi di sviluppo sostenibile relativi all'oceano attraverso la scienza sull'oceano e al collaborazione tra settori</t>
        </is>
      </c>
      <c r="BH289" s="2" t="inlineStr">
        <is>
          <t>Jungtinių Tautų vandenynų mokslo dekada siekiant darnaus vystymosi</t>
        </is>
      </c>
      <c r="BI289" s="2" t="inlineStr">
        <is>
          <t>3</t>
        </is>
      </c>
      <c r="BJ289" s="2" t="inlineStr">
        <is>
          <t/>
        </is>
      </c>
      <c r="BK289" t="inlineStr">
        <is>
          <t>Jungtinių Tautų paskelbta dekada (2021-2030 m.), per kurią vandenynų srities suinteresuotieji subjektai visame pasaulyje susiburtų bendram tikslui užtikrinti, kad šalys, siekdamos 14-o darnaus vystymosi tikslo (vandenynai), galėtų visapusiškai pasinaudoti vandenynų mokslo rezultatais</t>
        </is>
      </c>
      <c r="BL289" s="2" t="inlineStr">
        <is>
          <t>Apvienoto Nāciju Organizācijas Okeāna zinātnes desmitgade ilgstpējīgai attīstībai</t>
        </is>
      </c>
      <c r="BM289" s="2" t="inlineStr">
        <is>
          <t>2</t>
        </is>
      </c>
      <c r="BN289" s="2" t="inlineStr">
        <is>
          <t/>
        </is>
      </c>
      <c r="BO289" t="inlineStr">
        <is>
          <t>desmitgade (2020.-2030. gads), ko ANO pasludinājusi par Okeāna zinātnes desmitgadi ar mērķi mobilizēt visus jomā iesaistītos dalībniekus, kā arī finansējumu, lai tādējādi varētu sekmēt ilgtspējīgas attīstības mērķus</t>
        </is>
      </c>
      <c r="BP289" s="2" t="inlineStr">
        <is>
          <t>Deċennju tan-Nazzjonijiet Uniti għax-Xjenza Miftuħa għall-Iżvilupp Sostenibbli</t>
        </is>
      </c>
      <c r="BQ289" s="2" t="inlineStr">
        <is>
          <t>3</t>
        </is>
      </c>
      <c r="BR289" s="2" t="inlineStr">
        <is>
          <t/>
        </is>
      </c>
      <c r="BS289" t="inlineStr">
        <is>
          <t>id-deċennju 2021-2030 ipproklamat min-Nazzjonijiet Uniti biex jinġabru flimkien il-partijiet ikkonċernati tal-oċeani madwar id-dinja wara qafas komuni li ser jiżgura li x-xjenza tal-oċeani tkun tista’ tappoġġa bis-sħiħ lill-pajjiżi fil-kisba tal-Għan ta’ Żvilupp Sostenibbli 14 dwar l-oċean</t>
        </is>
      </c>
      <c r="BT289" s="2" t="inlineStr">
        <is>
          <t>Decennium van Oceaanwetenschappen voor Duurzame Ontwikkeling van de Verenigde Naties (2021-2030)|
Decennium van Oceaanwetenschappen voor Duurzame Ontwikkeling van de Verenigde Naties</t>
        </is>
      </c>
      <c r="BU289" s="2" t="inlineStr">
        <is>
          <t>3|
3</t>
        </is>
      </c>
      <c r="BV289" s="2" t="inlineStr">
        <is>
          <t xml:space="preserve">|
</t>
        </is>
      </c>
      <c r="BW289" t="inlineStr">
        <is>
          <t>het decennium 2021-2030, dat door de VN tot &lt;b&gt;Decennium van Oceaanwetenschappen voor Duurzame Ontwikkeling&lt;/b&gt; is uitgeroepen ter ondersteuning van de inspanningen om de achteruitgang van de oceaangezondheid om te keren en wereldwijd oceaanstakeholders achter een gemeenschappelijk kader te krijgen met behulp waarvan de oceeanwetenschappen landen optimaal kunnen steunen bij het scheppen van verbeterde voorwaarden voor duurzame ontwikkeling van de oceaan</t>
        </is>
      </c>
      <c r="BX289" s="2" t="inlineStr">
        <is>
          <t>ustanowiona przez ONZ dekada nauki o oceanach na rzecz zrównoważonego rozwoju</t>
        </is>
      </c>
      <c r="BY289" s="2" t="inlineStr">
        <is>
          <t>3</t>
        </is>
      </c>
      <c r="BZ289" s="2" t="inlineStr">
        <is>
          <t/>
        </is>
      </c>
      <c r="CA289" t="inlineStr">
        <is>
          <t/>
        </is>
      </c>
      <c r="CB289" t="inlineStr">
        <is>
          <t/>
        </is>
      </c>
      <c r="CC289" t="inlineStr">
        <is>
          <t/>
        </is>
      </c>
      <c r="CD289" t="inlineStr">
        <is>
          <t/>
        </is>
      </c>
      <c r="CE289" t="inlineStr">
        <is>
          <t/>
        </is>
      </c>
      <c r="CF289" s="2" t="inlineStr">
        <is>
          <t>Deceniul științelor oceanului pentru dezvoltare durabilă al Organizației Națiunilor Unite</t>
        </is>
      </c>
      <c r="CG289" s="2" t="inlineStr">
        <is>
          <t>3</t>
        </is>
      </c>
      <c r="CH289" s="2" t="inlineStr">
        <is>
          <t/>
        </is>
      </c>
      <c r="CI289" t="inlineStr">
        <is>
          <t>inițiativă a
Organizației Națiunilor Unite pentru deceniul 2021-2030 al cărei obiectiv
principal este inversarea tendinței de degradare a sănătății oceanelor și
crearea condițiilor optime pentru dezvoltarea durabilă a oceanelor, a mărilor și
a zonelor costiere</t>
        </is>
      </c>
      <c r="CJ289" s="2" t="inlineStr">
        <is>
          <t>Dekáda OSN pre vedu o oceánoch v záujme udržateľného rozvoja</t>
        </is>
      </c>
      <c r="CK289" s="2" t="inlineStr">
        <is>
          <t>3</t>
        </is>
      </c>
      <c r="CL289" s="2" t="inlineStr">
        <is>
          <t/>
        </is>
      </c>
      <c r="CM289" t="inlineStr">
        <is>
          <t>iniciatíva OSN, v rámci ktorej vyhlásila roky 2021 – 2030 za desaťročie zamerané na dosiahnutie &lt;a href="https://iate.europa.eu/entry/result/3543793/sk" target="_blank"&gt;cieľa udržateľného rozvoja&lt;/a&gt; č. 14 týkajúceho sa morí a oceánov</t>
        </is>
      </c>
      <c r="CN289" s="2" t="inlineStr">
        <is>
          <t>desetletje oceanskih znanosti za trajnostni razvoj</t>
        </is>
      </c>
      <c r="CO289" s="2" t="inlineStr">
        <is>
          <t>3</t>
        </is>
      </c>
      <c r="CP289" s="2" t="inlineStr">
        <is>
          <t/>
        </is>
      </c>
      <c r="CQ289" t="inlineStr">
        <is>
          <t/>
        </is>
      </c>
      <c r="CR289" s="2" t="inlineStr">
        <is>
          <t>FN:s årtionde för havsforskning till stöd för hållbar utveckling</t>
        </is>
      </c>
      <c r="CS289" s="2" t="inlineStr">
        <is>
          <t>3</t>
        </is>
      </c>
      <c r="CT289" s="2" t="inlineStr">
        <is>
          <t/>
        </is>
      </c>
      <c r="CU289" t="inlineStr">
        <is>
          <t/>
        </is>
      </c>
    </row>
    <row r="290">
      <c r="A290" s="1" t="str">
        <f>HYPERLINK("https://iate.europa.eu/entry/result/3575040/all", "3575040")</f>
        <v>3575040</v>
      </c>
      <c r="B290" t="inlineStr">
        <is>
          <t>EDUCATION AND COMMUNICATIONS;PRODUCTION, TECHNOLOGY AND RESEARCH;SCIENCE</t>
        </is>
      </c>
      <c r="C290" t="inlineStr">
        <is>
          <t>EDUCATION AND COMMUNICATIONS|information technology and data processing|data processing;PRODUCTION, TECHNOLOGY AND RESEARCH|research and intellectual property|research;SCIENCE|humanities|social sciences;EDUCATION AND COMMUNICATIONS|information and information processing|information policy</t>
        </is>
      </c>
      <c r="D290" s="2" t="inlineStr">
        <is>
          <t>FAIR принципи|
принципи за управление на данни „FAIR“</t>
        </is>
      </c>
      <c r="E290" s="2" t="inlineStr">
        <is>
          <t>3|
2</t>
        </is>
      </c>
      <c r="F290" s="2" t="inlineStr">
        <is>
          <t xml:space="preserve">|
</t>
        </is>
      </c>
      <c r="G290" t="inlineStr">
        <is>
          <t>принципи относно описанието и разпространението на научноизследователски резултати и данни, които са в основата на развитието на инициативата за отворена наука</t>
        </is>
      </c>
      <c r="H290" s="2" t="inlineStr">
        <is>
          <t>zásady pro dohledatelná, přístupná, interoperabilní a opakovaně použitelná data|
zásady „FAIR“|
zásady dohledatelnosti, přístupnosti, interoperability a opakované použitelnosti</t>
        </is>
      </c>
      <c r="I290" s="2" t="inlineStr">
        <is>
          <t>3|
3|
3</t>
        </is>
      </c>
      <c r="J290" s="2" t="inlineStr">
        <is>
          <t xml:space="preserve">|
|
</t>
        </is>
      </c>
      <c r="K290" t="inlineStr">
        <is>
          <t/>
        </is>
      </c>
      <c r="L290" s="2" t="inlineStr">
        <is>
          <t>FAIR-principperne</t>
        </is>
      </c>
      <c r="M290" s="2" t="inlineStr">
        <is>
          <t>3</t>
        </is>
      </c>
      <c r="N290" s="2" t="inlineStr">
        <is>
          <t/>
        </is>
      </c>
      <c r="O290" t="inlineStr">
        <is>
          <t>internationalt
anerkendte principper for, hvordan data gøres søgbare, tilgængelige,
interoperable og genanvendelige</t>
        </is>
      </c>
      <c r="P290" s="2" t="inlineStr">
        <is>
          <t>FAIR-Prinzipien|
FAIR-Grundsätze</t>
        </is>
      </c>
      <c r="Q290" s="2" t="inlineStr">
        <is>
          <t>3|
3</t>
        </is>
      </c>
      <c r="R290" s="2" t="inlineStr">
        <is>
          <t xml:space="preserve">|
</t>
        </is>
      </c>
      <c r="S290" t="inlineStr">
        <is>
          <t>Leitgrundsätze für Daten und deren Austausch insbesondere im Rahmen des Wissenstransfers und der Forschung</t>
        </is>
      </c>
      <c r="T290" s="2" t="inlineStr">
        <is>
          <t>αρχές FAIR|
κατευθυντήριες αρχές FAIR</t>
        </is>
      </c>
      <c r="U290" s="2" t="inlineStr">
        <is>
          <t>3|
3</t>
        </is>
      </c>
      <c r="V290" s="2" t="inlineStr">
        <is>
          <t xml:space="preserve">|
</t>
        </is>
      </c>
      <c r="W290" t="inlineStr">
        <is>
          <t/>
        </is>
      </c>
      <c r="X290" s="2" t="inlineStr">
        <is>
          <t>Findable, Accessible, Interoperable, Reusable|
FAIR principles|
FAIR guiding principles|
Findability, Accessibility, Interoperability and Reusability principle|
Findability, Accessibility, Interoperability and Reusability|
Findability, Accessibility, Interoperability, Reusability|
FAIR data principles</t>
        </is>
      </c>
      <c r="Y290" s="2" t="inlineStr">
        <is>
          <t>1|
3|
3|
1|
1|
1|
3</t>
        </is>
      </c>
      <c r="Z290" s="2" t="inlineStr">
        <is>
          <t xml:space="preserve">|
|
|
|
|
|
</t>
        </is>
      </c>
      <c r="AA290" t="inlineStr">
        <is>
          <t>set of concise and measureable principles drafted by the FORCE11 group in 2015 with the aim of making data findable, accessible, interoperable and reusable</t>
        </is>
      </c>
      <c r="AB290" s="2" t="inlineStr">
        <is>
          <t>principios FAIR</t>
        </is>
      </c>
      <c r="AC290" s="2" t="inlineStr">
        <is>
          <t>3</t>
        </is>
      </c>
      <c r="AD290" s="2" t="inlineStr">
        <is>
          <t/>
        </is>
      </c>
      <c r="AE290" t="inlineStr">
        <is>
          <t>Conjunto de principios rectores para hacer que los datos de 
investigación sean fáciles de encontrar, accesibles, interoperables y 
reutilizables.</t>
        </is>
      </c>
      <c r="AF290" s="2" t="inlineStr">
        <is>
          <t>FAIR-põhimõtted</t>
        </is>
      </c>
      <c r="AG290" s="2" t="inlineStr">
        <is>
          <t>3</t>
        </is>
      </c>
      <c r="AH290" s="2" t="inlineStr">
        <is>
          <t/>
        </is>
      </c>
      <c r="AI290" t="inlineStr">
        <is>
          <t>põhimõtted, mille järgi peavad teadusandmed olema leitavad, juurdepääsetavad, koostalitusvõimelised ja taaskasutatavad</t>
        </is>
      </c>
      <c r="AJ290" s="2" t="inlineStr">
        <is>
          <t>FAIR-periaatteet</t>
        </is>
      </c>
      <c r="AK290" s="2" t="inlineStr">
        <is>
          <t>3</t>
        </is>
      </c>
      <c r="AL290" s="2" t="inlineStr">
        <is>
          <t/>
        </is>
      </c>
      <c r="AM290" t="inlineStr">
        <is>
          <t>FORCE11-ryhmän vuonna 2016 julkaisema joukko selkeitä periaatteita, joiden tavoitteena on, että ihmiset ja tietojärjestelmät voivat löytää, saada käyttöönsä, analysoida ja yhdistellä kulloinkin käsillä olevaan tehtävään soveltuvaa tieteellistä dataa</t>
        </is>
      </c>
      <c r="AN290" s="2" t="inlineStr">
        <is>
          <t>principes FAIR</t>
        </is>
      </c>
      <c r="AO290" s="2" t="inlineStr">
        <is>
          <t>3</t>
        </is>
      </c>
      <c r="AP290" s="2" t="inlineStr">
        <is>
          <t/>
        </is>
      </c>
      <c r="AQ290" t="inlineStr">
        <is>
          <t>ensemble de principes directeurs visant à rendre les données faciles à trouver, accessibles, interopérables et réutilisables, notamment afin d'améliorer la réutilisation des données de la recherche</t>
        </is>
      </c>
      <c r="AR290" s="2" t="inlineStr">
        <is>
          <t>prionsabail maidir le sonraí FAIR|
prionsabail FAIR|
prionsabail na so-aimsitheachta, na hinrochtaineachta, na hidir-inoibritheachta agus na hin-athúsáideachta</t>
        </is>
      </c>
      <c r="AS290" s="2" t="inlineStr">
        <is>
          <t>3|
3|
3</t>
        </is>
      </c>
      <c r="AT290" s="2" t="inlineStr">
        <is>
          <t xml:space="preserve">|
|
</t>
        </is>
      </c>
      <c r="AU290" t="inlineStr">
        <is>
          <t/>
        </is>
      </c>
      <c r="AV290" s="2" t="inlineStr">
        <is>
          <t>načela FAIR za podatke|
načela FAIR</t>
        </is>
      </c>
      <c r="AW290" s="2" t="inlineStr">
        <is>
          <t>3|
3</t>
        </is>
      </c>
      <c r="AX290" s="2" t="inlineStr">
        <is>
          <t xml:space="preserve">|
</t>
        </is>
      </c>
      <c r="AY290" t="inlineStr">
        <is>
          <t/>
        </is>
      </c>
      <c r="AZ290" s="2" t="inlineStr">
        <is>
          <t>FAIR adatkezelési elvek|
FAIR irányelvek</t>
        </is>
      </c>
      <c r="BA290" s="2" t="inlineStr">
        <is>
          <t>3|
4</t>
        </is>
      </c>
      <c r="BB290" s="2" t="inlineStr">
        <is>
          <t xml:space="preserve">|
</t>
        </is>
      </c>
      <c r="BC290" t="inlineStr">
        <is>
          <t>kutatási adatok kezelési alapelveink összessége, melyek szerint az adatok, 
megtalálhatóak (Findable), hozzáférhetők (Accessible), együttműködők 
(Interoperable) és újrafelhasználhatók (Reusable)</t>
        </is>
      </c>
      <c r="BD290" s="2" t="inlineStr">
        <is>
          <t>principi guida FAIR|
principi FAIR|
principi FAIR per i dati|
principi dei dati FAIR</t>
        </is>
      </c>
      <c r="BE290" s="2" t="inlineStr">
        <is>
          <t>3|
3|
3|
3</t>
        </is>
      </c>
      <c r="BF290" s="2" t="inlineStr">
        <is>
          <t xml:space="preserve">|
|
|
</t>
        </is>
      </c>
      <c r="BG290" t="inlineStr">
        <is>
          <t>insieme di
principi guida elaborati dalla comunità Force 11 per garantire che i dati siano
reperibili, accessibili, interoperabili e riutilizzabili</t>
        </is>
      </c>
      <c r="BH290" s="2" t="inlineStr">
        <is>
          <t>FAIR principai|
duomenų randamumo, prieinamumo, sąveikumo ir pakartotinio panaudojimo principai|
FAIR duomenų principai</t>
        </is>
      </c>
      <c r="BI290" s="2" t="inlineStr">
        <is>
          <t>3|
2|
3</t>
        </is>
      </c>
      <c r="BJ290" s="2" t="inlineStr">
        <is>
          <t xml:space="preserve">|
|
</t>
        </is>
      </c>
      <c r="BK290" t="inlineStr">
        <is>
          <t>principai, kuriuos atitinkantys mokslinių tyrimų duomenys yra surandami, pasiekiami, užtikrinamas jų sąveikumas ir galimybė juos pakartotinai panaudoti</t>
        </is>
      </c>
      <c r="BL290" s="2" t="inlineStr">
        <is>
          <t>&lt;i&gt;FAIR &lt;/i&gt;datu principi|
&lt;i&gt;FAIR&lt;/i&gt; principi</t>
        </is>
      </c>
      <c r="BM290" s="2" t="inlineStr">
        <is>
          <t>3|
3</t>
        </is>
      </c>
      <c r="BN290" s="2" t="inlineStr">
        <is>
          <t xml:space="preserve">|
</t>
        </is>
      </c>
      <c r="BO290" t="inlineStr">
        <is>
          <t>principi, kurus jāievēro attiecībā uz datiem, proti, tiem jābūt: 1) atrodamiem (&lt;i&gt;findable&lt;/i&gt;), 2) piekļūstamiem (&lt;i&gt;accessible&lt;/i&gt;), 3) savietojamiem (&lt;i&gt;interoperable&lt;/i&gt;), 4) atkalizmantojamiem (&lt;i&gt;reusable&lt;/i&gt;)</t>
        </is>
      </c>
      <c r="BP290" s="2" t="inlineStr">
        <is>
          <t>prinċipji FAIR|
prinċipji FAIR tad-&lt;i&gt;data&lt;/i&gt;</t>
        </is>
      </c>
      <c r="BQ290" s="2" t="inlineStr">
        <is>
          <t>3|
3</t>
        </is>
      </c>
      <c r="BR290" s="2" t="inlineStr">
        <is>
          <t xml:space="preserve">|
</t>
        </is>
      </c>
      <c r="BS290" t="inlineStr">
        <is>
          <t>1) sett ta' prinċipji gwida abbozzati mill-grupp FORCE11 bl-għan li d-&lt;i&gt;data&lt;/i&gt; li tintuża f'kuntesti xjentifiċi tkun FAIR (Traċċabbli, Aċċessibbli, Interoperabbli u Riutilizzabbli) &lt;br&gt;2) sensiela ta' prinċipji konċiżi u miżurabbli li jaġixxu ta' linji gwida f'dak li jirrigwarda r-riutilizzabbiltà ta' kollezzjonijiet ta' &lt;i&gt;data&lt;/i&gt;</t>
        </is>
      </c>
      <c r="BT290" s="2" t="inlineStr">
        <is>
          <t>FAIR-principes|
FAIR-beginselen voor data|
FAIR-gegevensbeginselen</t>
        </is>
      </c>
      <c r="BU290" s="2" t="inlineStr">
        <is>
          <t>3|
3|
3</t>
        </is>
      </c>
      <c r="BV290" s="2" t="inlineStr">
        <is>
          <t xml:space="preserve">|
|
</t>
        </is>
      </c>
      <c r="BW290" t="inlineStr">
        <is>
          <t>"richtlijnen voor de manier van beschrijven, opslag en publicatie van wetenschappelijke data"</t>
        </is>
      </c>
      <c r="BX290" s="2" t="inlineStr">
        <is>
          <t>zasady FAIR</t>
        </is>
      </c>
      <c r="BY290" s="2" t="inlineStr">
        <is>
          <t>3</t>
        </is>
      </c>
      <c r="BZ290" s="2" t="inlineStr">
        <is>
          <t/>
        </is>
      </c>
      <c r="CA290" t="inlineStr">
        <is>
          <t>sporządzone przez grupę FORCE11 w 2015 r. wytyczne określające kryteria, które powinny spełniać udostępniane dane, by możliwe było ich ponowne
wykorzystanie przez ludzi oraz maszyny; pozwalają udostępnić dane w najlepszy sposób i możliwie najszerzej, przy zachowaniu
wszelkich standardów bezpieczeństwa</t>
        </is>
      </c>
      <c r="CB290" s="2" t="inlineStr">
        <is>
          <t>princípios FAIR</t>
        </is>
      </c>
      <c r="CC290" s="2" t="inlineStr">
        <is>
          <t>3</t>
        </is>
      </c>
      <c r="CD290" s="2" t="inlineStr">
        <is>
          <t/>
        </is>
      </c>
      <c r="CE290" t="inlineStr">
        <is>
          <t>Conjunto conciso e mensurável de
premissas que visam tornar os dados facilmente localizáveis, acessíveis, interoperáveis e reutilizáveis.</t>
        </is>
      </c>
      <c r="CF290" s="2" t="inlineStr">
        <is>
          <t>principii FAIR</t>
        </is>
      </c>
      <c r="CG290" s="2" t="inlineStr">
        <is>
          <t>3</t>
        </is>
      </c>
      <c r="CH290" s="2" t="inlineStr">
        <is>
          <t/>
        </is>
      </c>
      <c r="CI290" t="inlineStr">
        <is>
          <t>set minimal de principii și practici relaționate, dar independente și separabile, care să permită atât calculatoarelor, cât și oamenilor să identifice, să acceseze, să interopereze și să reutilizeze datele și metadatele de cercetare</t>
        </is>
      </c>
      <c r="CJ290" s="2" t="inlineStr">
        <is>
          <t>zásady pre vyhľadateľné, prístupné, interoperabilné a opätovne použiteľné údaje|
zásady FAIR|
zásady pre FAIR údaje</t>
        </is>
      </c>
      <c r="CK290" s="2" t="inlineStr">
        <is>
          <t>3|
3|
3</t>
        </is>
      </c>
      <c r="CL290" s="2" t="inlineStr">
        <is>
          <t xml:space="preserve">|
|
</t>
        </is>
      </c>
      <c r="CM290" t="inlineStr">
        <is>
          <t>zásady manažmentu vedeckých dát, ktorých dodržanie umožňuje vyhľadateľnosť, prístupnosť, interoperabilnosť a opätovnú použiteľnosť dát</t>
        </is>
      </c>
      <c r="CN290" s="2" t="inlineStr">
        <is>
          <t>načela FAIR</t>
        </is>
      </c>
      <c r="CO290" s="2" t="inlineStr">
        <is>
          <t>3</t>
        </is>
      </c>
      <c r="CP290" s="2" t="inlineStr">
        <is>
          <t/>
        </is>
      </c>
      <c r="CQ290" t="inlineStr">
        <is>
          <t>koncept upravljanja z raziskovalnimi podatki, obelodanjen
l. 2016, v sklopu širšega koncepta odprte znanosti; glavni namen je
olajšati izmenjavo raziskovalnih podatkov med raziskovalci po svetu ter
zagotoviti njihovo trajno dostopnost in uporabnost&lt;sup&gt;1&lt;/sup&gt; oz. zagotoviti, da
so raziskovalni podatki najdljivi (oz. da jih je mogoče najti), dostopni,
interoperabilni in ponovno uporabni (ang. &lt;b&gt;F&lt;/b&gt;indable, &lt;b&gt;A&lt;/b&gt;ccessible, &lt;b&gt;I&lt;/b&gt;nteroperable
and &lt;b&gt;R&lt;/b&gt;eusable – FAIR)&lt;sup&gt;2&lt;/sup&gt;</t>
        </is>
      </c>
      <c r="CR290" s="2" t="inlineStr">
        <is>
          <t>Fairdataprinciperna|
Fairprinciperna</t>
        </is>
      </c>
      <c r="CS290" s="2" t="inlineStr">
        <is>
          <t>3|
3</t>
        </is>
      </c>
      <c r="CT290" s="2" t="inlineStr">
        <is>
          <t xml:space="preserve">|
</t>
        </is>
      </c>
      <c r="CU290" t="inlineStr">
        <is>
          <t/>
        </is>
      </c>
    </row>
    <row r="291">
      <c r="A291" s="1" t="str">
        <f>HYPERLINK("https://iate.europa.eu/entry/result/3570760/all", "3570760")</f>
        <v>3570760</v>
      </c>
      <c r="B291" t="inlineStr">
        <is>
          <t>ENVIRONMENT;FINANCE</t>
        </is>
      </c>
      <c r="C291" t="inlineStr">
        <is>
          <t>ENVIRONMENT|environmental policy|environmental policy|economic instrument for the environment;FINANCE|financial institutions and credit|credit policy</t>
        </is>
      </c>
      <c r="D291" s="2" t="inlineStr">
        <is>
          <t>зелен заем</t>
        </is>
      </c>
      <c r="E291" s="2" t="inlineStr">
        <is>
          <t>3</t>
        </is>
      </c>
      <c r="F291" s="2" t="inlineStr">
        <is>
          <t/>
        </is>
      </c>
      <c r="G291" t="inlineStr">
        <is>
          <t>отпускане на заем за финансиране или рефинансиране на проекти с положително въздействие върху околната среда</t>
        </is>
      </c>
      <c r="H291" s="2" t="inlineStr">
        <is>
          <t>zelený úvěr</t>
        </is>
      </c>
      <c r="I291" s="2" t="inlineStr">
        <is>
          <t>3</t>
        </is>
      </c>
      <c r="J291" s="2" t="inlineStr">
        <is>
          <t/>
        </is>
      </c>
      <c r="K291" t="inlineStr">
        <is>
          <t/>
        </is>
      </c>
      <c r="L291" s="2" t="inlineStr">
        <is>
          <t>grønt lån</t>
        </is>
      </c>
      <c r="M291" s="2" t="inlineStr">
        <is>
          <t>3</t>
        </is>
      </c>
      <c r="N291" s="2" t="inlineStr">
        <is>
          <t/>
        </is>
      </c>
      <c r="O291" t="inlineStr">
        <is>
          <t>lån til miljørigtige og bæredygtige investeringer, som bidrager til samfundets grønne omstilling</t>
        </is>
      </c>
      <c r="P291" s="2" t="inlineStr">
        <is>
          <t>grünes Darlehen|
grüner Kredit</t>
        </is>
      </c>
      <c r="Q291" s="2" t="inlineStr">
        <is>
          <t>3|
3</t>
        </is>
      </c>
      <c r="R291" s="2" t="inlineStr">
        <is>
          <t xml:space="preserve">|
</t>
        </is>
      </c>
      <c r="S291" t="inlineStr">
        <is>
          <t>Darlehen oder Kredit, das/der für umweltschonende, klimaschützende oder ressourcensparende Investitionen verwendet wird</t>
        </is>
      </c>
      <c r="T291" s="2" t="inlineStr">
        <is>
          <t>πράσινο δάνειο</t>
        </is>
      </c>
      <c r="U291" s="2" t="inlineStr">
        <is>
          <t>3</t>
        </is>
      </c>
      <c r="V291" s="2" t="inlineStr">
        <is>
          <t/>
        </is>
      </c>
      <c r="W291" t="inlineStr">
        <is>
          <t/>
        </is>
      </c>
      <c r="X291" s="2" t="inlineStr">
        <is>
          <t>green loan</t>
        </is>
      </c>
      <c r="Y291" s="2" t="inlineStr">
        <is>
          <t>3</t>
        </is>
      </c>
      <c r="Z291" s="2" t="inlineStr">
        <is>
          <t/>
        </is>
      </c>
      <c r="AA291" t="inlineStr">
        <is>
          <t>lending instrument made available to finance or refinance projects that have environmental benefits</t>
        </is>
      </c>
      <c r="AB291" s="2" t="inlineStr">
        <is>
          <t>préstamo verde</t>
        </is>
      </c>
      <c r="AC291" s="2" t="inlineStr">
        <is>
          <t>3</t>
        </is>
      </c>
      <c r="AD291" s="2" t="inlineStr">
        <is>
          <t/>
        </is>
      </c>
      <c r="AE291" t="inlineStr">
        <is>
          <t>Préstamo concedido para financiar proyectos que tengan una incidencia medioambiental (energías renovables, eficiencia energética, adaptación al cambio climático, edificios ecológicos), previa certificación por un organismo externo de que el proyecto cumple efectivamente los criterios requeridos.</t>
        </is>
      </c>
      <c r="AF291" s="2" t="inlineStr">
        <is>
          <t>roheline laen</t>
        </is>
      </c>
      <c r="AG291" s="2" t="inlineStr">
        <is>
          <t>3</t>
        </is>
      </c>
      <c r="AH291" s="2" t="inlineStr">
        <is>
          <t/>
        </is>
      </c>
      <c r="AI291" t="inlineStr">
        <is>
          <t>laen keskkonnakasu pakkuvate projektide rahastamiseks või refinantseerimiseks</t>
        </is>
      </c>
      <c r="AJ291" s="2" t="inlineStr">
        <is>
          <t>vihreä laina</t>
        </is>
      </c>
      <c r="AK291" s="2" t="inlineStr">
        <is>
          <t>3</t>
        </is>
      </c>
      <c r="AL291" s="2" t="inlineStr">
        <is>
          <t/>
        </is>
      </c>
      <c r="AM291" t="inlineStr">
        <is>
          <t>ympäristötavoitteita
edistäväksi rahoitukseksi tarkoitettu pankin lainatuote, jonka ehdot jokainen pankki
itse määrittelee</t>
        </is>
      </c>
      <c r="AN291" s="2" t="inlineStr">
        <is>
          <t>prêt vert</t>
        </is>
      </c>
      <c r="AO291" s="2" t="inlineStr">
        <is>
          <t>3</t>
        </is>
      </c>
      <c r="AP291" s="2" t="inlineStr">
        <is>
          <t/>
        </is>
      </c>
      <c r="AQ291" t="inlineStr">
        <is>
          <t>prêt octroyé par une banque pour financer des projets ayant une incidence positive sur l'environnement</t>
        </is>
      </c>
      <c r="AR291" s="2" t="inlineStr">
        <is>
          <t>iasacht ghlas</t>
        </is>
      </c>
      <c r="AS291" s="2" t="inlineStr">
        <is>
          <t>3</t>
        </is>
      </c>
      <c r="AT291" s="2" t="inlineStr">
        <is>
          <t/>
        </is>
      </c>
      <c r="AU291" t="inlineStr">
        <is>
          <t/>
        </is>
      </c>
      <c r="AV291" s="2" t="inlineStr">
        <is>
          <t>zeleni kredit</t>
        </is>
      </c>
      <c r="AW291" s="2" t="inlineStr">
        <is>
          <t>2</t>
        </is>
      </c>
      <c r="AX291" s="2" t="inlineStr">
        <is>
          <t/>
        </is>
      </c>
      <c r="AY291" t="inlineStr">
        <is>
          <t/>
        </is>
      </c>
      <c r="AZ291" s="2" t="inlineStr">
        <is>
          <t>zöld hitel</t>
        </is>
      </c>
      <c r="BA291" s="2" t="inlineStr">
        <is>
          <t>3</t>
        </is>
      </c>
      <c r="BB291" s="2" t="inlineStr">
        <is>
          <t/>
        </is>
      </c>
      <c r="BC291" t="inlineStr">
        <is>
          <t>pozitív környezeti hatással járó projektek finanszírozására irányuló hitel</t>
        </is>
      </c>
      <c r="BD291" s="2" t="inlineStr">
        <is>
          <t>prestito verde</t>
        </is>
      </c>
      <c r="BE291" s="2" t="inlineStr">
        <is>
          <t>3</t>
        </is>
      </c>
      <c r="BF291" s="2" t="inlineStr">
        <is>
          <t/>
        </is>
      </c>
      <c r="BG291" t="inlineStr">
        <is>
          <t>strumento di prestito concesso per finanziare o rifinanziare progetti con un impatto positivo sull'ambiente (per es. aumento dell’efficienza energetica, sostenibilità dei trasporti, controllo e la prevenzione dell’inquinamento, ecc.)</t>
        </is>
      </c>
      <c r="BH291" s="2" t="inlineStr">
        <is>
          <t>žalioji paskola</t>
        </is>
      </c>
      <c r="BI291" s="2" t="inlineStr">
        <is>
          <t>3</t>
        </is>
      </c>
      <c r="BJ291" s="2" t="inlineStr">
        <is>
          <t/>
        </is>
      </c>
      <c r="BK291" t="inlineStr">
        <is>
          <t>&lt;div&gt;paskola, atitinkanti šiuos kriterijus:&lt;/div&gt;&lt;div&gt;1) iš esmės prisidedama prie vieno ar daugiau ES aplinkos
tikslų (klimato kaitos mažinimo, prisitaikymo prie klimato kaitos, tausaus
vandens ir jūrų išteklių naudojimo ir apsaugos, perėjimo prie žiedinės
ekonomikos, atliekų prevencijos ir perdirbimo, taršos prevencijos ir kontrolės,
sveikų ekosistemų apsaugos);&lt;/div&gt;&lt;div&gt;2) nedaroma jokia didelė žala (principas „do no significant
harm“, t. y. iš esmės netrukdoma įgyvendinti kitų aplinkos tikslų);&lt;/div&gt;&lt;div&gt;3) laikomasi minimalių socialinių standartų (pagrindinių TDO
konvencijų);&lt;/div&gt;&lt;div&gt;4) laikomasi techninės
analizės kriterijų&lt;br&gt;&lt;/div&gt;</t>
        </is>
      </c>
      <c r="BL291" s="2" t="inlineStr">
        <is>
          <t>zaļais aizdevums</t>
        </is>
      </c>
      <c r="BM291" s="2" t="inlineStr">
        <is>
          <t>3</t>
        </is>
      </c>
      <c r="BN291" s="2" t="inlineStr">
        <is>
          <t/>
        </is>
      </c>
      <c r="BO291" t="inlineStr">
        <is>
          <t>aizdevuma instruments, ko paredzēts izmantot tādu projektu finansēšanai vai refinansēšanai, kuri sniedz vidiskus ieguvumus</t>
        </is>
      </c>
      <c r="BP291" s="2" t="inlineStr">
        <is>
          <t>self ekoloġiku</t>
        </is>
      </c>
      <c r="BQ291" s="2" t="inlineStr">
        <is>
          <t>3</t>
        </is>
      </c>
      <c r="BR291" s="2" t="inlineStr">
        <is>
          <t/>
        </is>
      </c>
      <c r="BS291" t="inlineStr">
        <is>
          <t>forma ta' self li r-riċevituri jistgħu jużawh esklużivament biex jiffinanzjaw proġetti li jagħtu kontribut sostanzjali biex jintlaħaq objettiv ambjentali</t>
        </is>
      </c>
      <c r="BT291" s="2" t="inlineStr">
        <is>
          <t>groene lening</t>
        </is>
      </c>
      <c r="BU291" s="2" t="inlineStr">
        <is>
          <t>3</t>
        </is>
      </c>
      <c r="BV291" s="2" t="inlineStr">
        <is>
          <t/>
        </is>
      </c>
      <c r="BW291" t="inlineStr">
        <is>
          <t>vorm van kredietverstrekking voor projecten met positieve milieueffecten</t>
        </is>
      </c>
      <c r="BX291" s="2" t="inlineStr">
        <is>
          <t>ekokredyt|
zielona pożyczka|
ekopożyczka</t>
        </is>
      </c>
      <c r="BY291" s="2" t="inlineStr">
        <is>
          <t>3|
3|
3</t>
        </is>
      </c>
      <c r="BZ291" s="2" t="inlineStr">
        <is>
          <t xml:space="preserve">|
|
</t>
        </is>
      </c>
      <c r="CA291" t="inlineStr">
        <is>
          <t>szczególny rodzaj produkty bankowego polegający na udzieleniu pożyczki lub kredytu na inwestycje, które w jakiś sposób służyć mają poprawie stanu środowiska naturalnego</t>
        </is>
      </c>
      <c r="CB291" s="2" t="inlineStr">
        <is>
          <t>empréstimo verde|
crédito verde</t>
        </is>
      </c>
      <c r="CC291" s="2" t="inlineStr">
        <is>
          <t>3|
2</t>
        </is>
      </c>
      <c r="CD291" s="2" t="inlineStr">
        <is>
          <t xml:space="preserve">|
</t>
        </is>
      </c>
      <c r="CE291" t="inlineStr">
        <is>
          <t>empréstimo destinado a financiar projetos com um impacto ambiental positivo</t>
        </is>
      </c>
      <c r="CF291" s="2" t="inlineStr">
        <is>
          <t>credit verde</t>
        </is>
      </c>
      <c r="CG291" s="2" t="inlineStr">
        <is>
          <t>3</t>
        </is>
      </c>
      <c r="CH291" s="2" t="inlineStr">
        <is>
          <t/>
        </is>
      </c>
      <c r="CI291" t="inlineStr">
        <is>
          <t>împrumut acordat de o bancă pentru a finanța proiecte (în principal în sectorul construcțiilor, dar nu numai) sustenabile și responsabile față de mediul înconjurător, cu o amprentă redusă de carbon și cu efecte pozitive asupra mediului</t>
        </is>
      </c>
      <c r="CJ291" t="inlineStr">
        <is>
          <t/>
        </is>
      </c>
      <c r="CK291" t="inlineStr">
        <is>
          <t/>
        </is>
      </c>
      <c r="CL291" t="inlineStr">
        <is>
          <t/>
        </is>
      </c>
      <c r="CM291" t="inlineStr">
        <is>
          <t/>
        </is>
      </c>
      <c r="CN291" s="2" t="inlineStr">
        <is>
          <t>zeleno posojilo</t>
        </is>
      </c>
      <c r="CO291" s="2" t="inlineStr">
        <is>
          <t>3</t>
        </is>
      </c>
      <c r="CP291" s="2" t="inlineStr">
        <is>
          <t/>
        </is>
      </c>
      <c r="CQ291" t="inlineStr">
        <is>
          <t/>
        </is>
      </c>
      <c r="CR291" s="2" t="inlineStr">
        <is>
          <t>grönt lån</t>
        </is>
      </c>
      <c r="CS291" s="2" t="inlineStr">
        <is>
          <t>3</t>
        </is>
      </c>
      <c r="CT291" s="2" t="inlineStr">
        <is>
          <t/>
        </is>
      </c>
      <c r="CU291" t="inlineStr">
        <is>
          <t/>
        </is>
      </c>
    </row>
    <row r="292">
      <c r="A292" s="1" t="str">
        <f>HYPERLINK("https://iate.europa.eu/entry/result/2233692/all", "2233692")</f>
        <v>2233692</v>
      </c>
      <c r="B292" t="inlineStr">
        <is>
          <t>ENVIRONMENT;INTERNATIONAL ORGANISATIONS;INTERNATIONAL RELATIONS</t>
        </is>
      </c>
      <c r="C292" t="inlineStr">
        <is>
          <t>ENVIRONMENT|environmental policy;INTERNATIONAL ORGANISATIONS|United Nations|UN programmes and funds|UN Environment Programme;INTERNATIONAL RELATIONS|international affairs|international instrument</t>
        </is>
      </c>
      <c r="D292" s="2" t="inlineStr">
        <is>
          <t>Конвенция за регионалните морски басейни|
регионална морска конвенция</t>
        </is>
      </c>
      <c r="E292" s="2" t="inlineStr">
        <is>
          <t>3|
3</t>
        </is>
      </c>
      <c r="F292" s="2" t="inlineStr">
        <is>
          <t xml:space="preserve">|
</t>
        </is>
      </c>
      <c r="G292" t="inlineStr">
        <is>
          <t>всяка една от международните конвенции или споразумения заедно с техните управляващи органи, създадени с цел опазване на морската среда в морските региони</t>
        </is>
      </c>
      <c r="H292" s="2" t="inlineStr">
        <is>
          <t>regionální úmluva pro mořské prostředí</t>
        </is>
      </c>
      <c r="I292" s="2" t="inlineStr">
        <is>
          <t>3</t>
        </is>
      </c>
      <c r="J292" s="2" t="inlineStr">
        <is>
          <t/>
        </is>
      </c>
      <c r="K292" t="inlineStr">
        <is>
          <t>mezinárodní úmluvy spolu s jejich řídícími orgány sjednanými v zájmu ochrany mořského prostředí […] mořských oblastí uvedených v článku 3, například &lt;i&gt;Úmluva o ochraně mořského prostředí v oblasti Baltského moře &lt;/i&gt;(&lt;b&gt;&lt;a href="https://iate.europa.eu/entry/result/885105/all" target="_blank"&gt;HELCOM&lt;/a&gt;&lt;/b&gt;), &lt;i&gt;Úmluva o ochraně mořského prostředí severovýchodního Atlantiku&lt;/i&gt; (&lt;b&gt;&lt;a href="https://iate.europa.eu/entry/result/873938/all" target="_blank"&gt;OSPAR&lt;/a&gt;&lt;/b&gt;) a &lt;i&gt;Úmluva pro mořské prostředí a pobřežní oblast Středozemního moře&lt;/i&gt; (&lt;a href="https://iate.europa.eu/entry/result/778062/all" target="_blank"&gt;&lt;b&gt;BARCOM&lt;/b&gt;&lt;/a&gt;)</t>
        </is>
      </c>
      <c r="L292" s="2" t="inlineStr">
        <is>
          <t>regional havkonvention</t>
        </is>
      </c>
      <c r="M292" s="2" t="inlineStr">
        <is>
          <t>3</t>
        </is>
      </c>
      <c r="N292" s="2" t="inlineStr">
        <is>
          <t/>
        </is>
      </c>
      <c r="O292" t="inlineStr">
        <is>
          <t>international konvention til beskyttelse af havmiljøet i en havregion</t>
        </is>
      </c>
      <c r="P292" s="2" t="inlineStr">
        <is>
          <t>regionales Übereinkommen zum Schutz der Meere|
regionales Meeresübereinkommen</t>
        </is>
      </c>
      <c r="Q292" s="2" t="inlineStr">
        <is>
          <t>3|
3</t>
        </is>
      </c>
      <c r="R292" s="2" t="inlineStr">
        <is>
          <t xml:space="preserve">|
</t>
        </is>
      </c>
      <c r="S292" t="inlineStr">
        <is>
          <t>Übereinkommen, mit dem sich die beteiligten Regierungen verpflichten, ihre gemeinsamen Umweltprobleme durch gemeinsame koordinierte Tätigkeiten im Rahmen eines Aktionsplans (der wiederum zur Umsetzung des UNEP-Regionalmeer-Programms dient) zu bekämpfen</t>
        </is>
      </c>
      <c r="T292" s="2" t="inlineStr">
        <is>
          <t>σύμβαση περιφερειακών θαλασσών</t>
        </is>
      </c>
      <c r="U292" s="2" t="inlineStr">
        <is>
          <t>3</t>
        </is>
      </c>
      <c r="V292" s="2" t="inlineStr">
        <is>
          <t/>
        </is>
      </c>
      <c r="W292" t="inlineStr">
        <is>
          <t/>
        </is>
      </c>
      <c r="X292" s="2" t="inlineStr">
        <is>
          <t>Regional Seas Convention|
regional sea convention</t>
        </is>
      </c>
      <c r="Y292" s="2" t="inlineStr">
        <is>
          <t>3|
3</t>
        </is>
      </c>
      <c r="Z292" s="2" t="inlineStr">
        <is>
          <t xml:space="preserve">|
</t>
        </is>
      </c>
      <c r="AA292" t="inlineStr">
        <is>
          <t>international agreement intended to protect the marine environment of a marine region</t>
        </is>
      </c>
      <c r="AB292" s="2" t="inlineStr">
        <is>
          <t>convenio marítimo regional|
convenios sobre mares regionales|
convenio marino regional</t>
        </is>
      </c>
      <c r="AC292" s="2" t="inlineStr">
        <is>
          <t>3|
3|
3</t>
        </is>
      </c>
      <c r="AD292" s="2" t="inlineStr">
        <is>
          <t xml:space="preserve">|
|
</t>
        </is>
      </c>
      <c r="AE292" t="inlineStr">
        <is>
          <t>Cualquiera de los convenios o acuerdos internacionales, junto con sus órganos de gobierno, establecidos con el fin de proteger el medio marino de las regiones marinas.</t>
        </is>
      </c>
      <c r="AF292" s="2" t="inlineStr">
        <is>
          <t>piirkondlik merekonventsioon</t>
        </is>
      </c>
      <c r="AG292" s="2" t="inlineStr">
        <is>
          <t>3</t>
        </is>
      </c>
      <c r="AH292" s="2" t="inlineStr">
        <is>
          <t/>
        </is>
      </c>
      <c r="AI292" t="inlineStr">
        <is>
          <t>merepiirkonna merekeskkonna kaitsmiseks vastu võetud rahvusvaheline konventsioon või leping</t>
        </is>
      </c>
      <c r="AJ292" s="2" t="inlineStr">
        <is>
          <t>alueellinen merisopimus|
alueellinen merellisen ympäristön suojelua koskeva sopimus</t>
        </is>
      </c>
      <c r="AK292" s="2" t="inlineStr">
        <is>
          <t>3|
3</t>
        </is>
      </c>
      <c r="AL292" s="2" t="inlineStr">
        <is>
          <t xml:space="preserve">|
</t>
        </is>
      </c>
      <c r="AM292" t="inlineStr">
        <is>
          <t>merialueiden meriympäristön suojelemiseksi laadittu kansainvälinen yleissopimus tai kansainvälinen sopimus</t>
        </is>
      </c>
      <c r="AN292" s="2" t="inlineStr">
        <is>
          <t>convention maritime régionale|
convention sur les mers régionales|
convention sur la mer régionale</t>
        </is>
      </c>
      <c r="AO292" s="2" t="inlineStr">
        <is>
          <t>3|
3|
2</t>
        </is>
      </c>
      <c r="AP292" s="2" t="inlineStr">
        <is>
          <t xml:space="preserve">|
|
</t>
        </is>
      </c>
      <c r="AQ292" t="inlineStr">
        <is>
          <t>toute convention ou accord international, ainsi que ses organes directeurs, établi aux fins de la protection du milieu marin d'une région marine donnée</t>
        </is>
      </c>
      <c r="AR292" s="2" t="inlineStr">
        <is>
          <t>coinbhinsiún maidir le farraigí réigiúnacha</t>
        </is>
      </c>
      <c r="AS292" s="2" t="inlineStr">
        <is>
          <t>3</t>
        </is>
      </c>
      <c r="AT292" s="2" t="inlineStr">
        <is>
          <t/>
        </is>
      </c>
      <c r="AU292" t="inlineStr">
        <is>
          <t/>
        </is>
      </c>
      <c r="AV292" s="2" t="inlineStr">
        <is>
          <t>regionalna konvencija o moru</t>
        </is>
      </c>
      <c r="AW292" s="2" t="inlineStr">
        <is>
          <t>3</t>
        </is>
      </c>
      <c r="AX292" s="2" t="inlineStr">
        <is>
          <t/>
        </is>
      </c>
      <c r="AY292" t="inlineStr">
        <is>
          <t/>
        </is>
      </c>
      <c r="AZ292" s="2" t="inlineStr">
        <is>
          <t>regionális tengeri egyezmény</t>
        </is>
      </c>
      <c r="BA292" s="2" t="inlineStr">
        <is>
          <t>3</t>
        </is>
      </c>
      <c r="BB292" s="2" t="inlineStr">
        <is>
          <t/>
        </is>
      </c>
      <c r="BC292" t="inlineStr">
        <is>
          <t>a tengeri régiók tengeri környezetének védelme céljából létrehozott nemzetközi egyezmény vagy megállapodás</t>
        </is>
      </c>
      <c r="BD292" s="2" t="inlineStr">
        <is>
          <t>convenzione marittima regionale</t>
        </is>
      </c>
      <c r="BE292" s="2" t="inlineStr">
        <is>
          <t>3</t>
        </is>
      </c>
      <c r="BF292" s="2" t="inlineStr">
        <is>
          <t/>
        </is>
      </c>
      <c r="BG292" t="inlineStr">
        <is>
          <t>convenzione o accordo internazionale finalizzato alla protezione dell’ambiente marino delle regioni marine</t>
        </is>
      </c>
      <c r="BH292" s="2" t="inlineStr">
        <is>
          <t>regioninė jūrų konvencija</t>
        </is>
      </c>
      <c r="BI292" s="2" t="inlineStr">
        <is>
          <t>3</t>
        </is>
      </c>
      <c r="BJ292" s="2" t="inlineStr">
        <is>
          <t/>
        </is>
      </c>
      <c r="BK292" t="inlineStr">
        <is>
          <t>tarptautinė konvencija ar tarptautinis susitarimas kartu su jų valdančiaisiais organais, kurie įsteigti siekiant apsaugoti jūrų regionų jūrų aplinką</t>
        </is>
      </c>
      <c r="BL292" s="2" t="inlineStr">
        <is>
          <t>reģionālā jūras konvencija</t>
        </is>
      </c>
      <c r="BM292" s="2" t="inlineStr">
        <is>
          <t>3</t>
        </is>
      </c>
      <c r="BN292" s="2" t="inlineStr">
        <is>
          <t/>
        </is>
      </c>
      <c r="BO292" t="inlineStr">
        <is>
          <t>starptautiska konvencija vai starptautisks nolīgums kopā ar to vadības struktūrām, kas izveidota, lai aizsargātu konkrētu jūras reģionu jūras vidi</t>
        </is>
      </c>
      <c r="BP292" s="2" t="inlineStr">
        <is>
          <t>Konvenzjoni dwar Ibħra Reġjonali|
konvenzjoni dwar baħar reġjonali</t>
        </is>
      </c>
      <c r="BQ292" s="2" t="inlineStr">
        <is>
          <t>3|
3</t>
        </is>
      </c>
      <c r="BR292" s="2" t="inlineStr">
        <is>
          <t xml:space="preserve">|
</t>
        </is>
      </c>
      <c r="BS292" t="inlineStr">
        <is>
          <t>ftehim internazzjonali bil-fini li jiġi protett l-ambjent tal-baħar ta' reġjun tal-baħar</t>
        </is>
      </c>
      <c r="BT292" s="2" t="inlineStr">
        <is>
          <t>regionaal zeeverdrag|
verdrag betreffende een regionale zee</t>
        </is>
      </c>
      <c r="BU292" s="2" t="inlineStr">
        <is>
          <t>3|
3</t>
        </is>
      </c>
      <c r="BV292" s="2" t="inlineStr">
        <is>
          <t xml:space="preserve">|
</t>
        </is>
      </c>
      <c r="BW292" t="inlineStr">
        <is>
          <t>internationale overeenkomst met als doel bescherming van het mariene milieu van een mariene regio</t>
        </is>
      </c>
      <c r="BX292" s="2" t="inlineStr">
        <is>
          <t>regionalna konwencja morska|
RSC</t>
        </is>
      </c>
      <c r="BY292" s="2" t="inlineStr">
        <is>
          <t>3|
2</t>
        </is>
      </c>
      <c r="BZ292" s="2" t="inlineStr">
        <is>
          <t xml:space="preserve">|
</t>
        </is>
      </c>
      <c r="CA292" t="inlineStr">
        <is>
          <t>konwencja międzynarodowa lub umowa międzynarodowa wraz z ich organami decyzyjnymi ustanowione w celu ochrony środowiska morskiego regionów morskich</t>
        </is>
      </c>
      <c r="CB292" s="2" t="inlineStr">
        <is>
          <t>convenção marinha regional</t>
        </is>
      </c>
      <c r="CC292" s="2" t="inlineStr">
        <is>
          <t>3</t>
        </is>
      </c>
      <c r="CD292" s="2" t="inlineStr">
        <is>
          <t/>
        </is>
      </c>
      <c r="CE292" t="inlineStr">
        <is>
          <t>Convenção ou acordo internacional estabelecido para proteger o meio marinho de uma região marinha.</t>
        </is>
      </c>
      <c r="CF292" s="2" t="inlineStr">
        <is>
          <t>convenție privind mările regionale|
convenție maritimă regională</t>
        </is>
      </c>
      <c r="CG292" s="2" t="inlineStr">
        <is>
          <t>3|
3</t>
        </is>
      </c>
      <c r="CH292" s="2" t="inlineStr">
        <is>
          <t xml:space="preserve">|
</t>
        </is>
      </c>
      <c r="CI292" t="inlineStr">
        <is>
          <t>orice convenție sau acord internațional încheiat în scopul protecției mediului marin dintr-o regiune marină dată</t>
        </is>
      </c>
      <c r="CJ292" s="2" t="inlineStr">
        <is>
          <t>regionálny morský dohovor</t>
        </is>
      </c>
      <c r="CK292" s="2" t="inlineStr">
        <is>
          <t>3</t>
        </is>
      </c>
      <c r="CL292" s="2" t="inlineStr">
        <is>
          <t/>
        </is>
      </c>
      <c r="CM292" t="inlineStr">
        <is>
          <t>ktorýkoľvek z medzinárodných dohovorov alebo ktorákoľvek z medzinárodných dohôd určený na účely ochrany morského prostredia &lt;a href="https://iate.europa.eu/entry/result/2249950/sk" target="_blank"&gt;morských regiónov&lt;/a&gt;</t>
        </is>
      </c>
      <c r="CN292" s="2" t="inlineStr">
        <is>
          <t>konvencija o regionalnih morjih</t>
        </is>
      </c>
      <c r="CO292" s="2" t="inlineStr">
        <is>
          <t>3</t>
        </is>
      </c>
      <c r="CP292" s="2" t="inlineStr">
        <is>
          <t/>
        </is>
      </c>
      <c r="CQ292" t="inlineStr">
        <is>
          <t>katera koli mednarodna konvencija ali mednarodni sporazum, skupaj z njegovimi vodstvenimi organi, ki so bili sklenjeni za namene varstva morskega okolja določenih morskih regij</t>
        </is>
      </c>
      <c r="CR292" s="2" t="inlineStr">
        <is>
          <t>regional havskonvention</t>
        </is>
      </c>
      <c r="CS292" s="2" t="inlineStr">
        <is>
          <t>3</t>
        </is>
      </c>
      <c r="CT292" s="2" t="inlineStr">
        <is>
          <t/>
        </is>
      </c>
      <c r="CU292" t="inlineStr">
        <is>
          <t/>
        </is>
      </c>
    </row>
    <row r="293">
      <c r="A293" s="1" t="str">
        <f>HYPERLINK("https://iate.europa.eu/entry/result/1872893/all", "1872893")</f>
        <v>1872893</v>
      </c>
      <c r="B293" t="inlineStr">
        <is>
          <t>ENVIRONMENT;SCIENCE;ECONOMICS</t>
        </is>
      </c>
      <c r="C293" t="inlineStr">
        <is>
          <t>ENVIRONMENT|natural environment;SCIENCE|natural and applied sciences;ECONOMICS|regions and regional policy</t>
        </is>
      </c>
      <c r="D293" s="2" t="inlineStr">
        <is>
          <t>екологичен регион|
екорегион</t>
        </is>
      </c>
      <c r="E293" s="2" t="inlineStr">
        <is>
          <t>3|
3</t>
        </is>
      </c>
      <c r="F293" s="2" t="inlineStr">
        <is>
          <t xml:space="preserve">|
</t>
        </is>
      </c>
      <c r="G293" t="inlineStr">
        <is>
          <t>голям участък суша или акватория, отличаваща се с относително еднородна биотична общност. Екорегионите покриват относително големи райони и съдържат отличителни съвкупности на природни видове. Биоразнообразието на флората, фауната и екосистемите, които характеризират екорегиона, обикновено са различни от тези на други екорегиони</t>
        </is>
      </c>
      <c r="H293" s="2" t="inlineStr">
        <is>
          <t>ekoregion</t>
        </is>
      </c>
      <c r="I293" s="2" t="inlineStr">
        <is>
          <t>3</t>
        </is>
      </c>
      <c r="J293" s="2" t="inlineStr">
        <is>
          <t/>
        </is>
      </c>
      <c r="K293" t="inlineStr">
        <is>
          <t>oblast či vodní útvar vyznačující se geograficky specifickou skupinou druhů, přírodních společenstev a environmentálních podmínek</t>
        </is>
      </c>
      <c r="L293" s="2" t="inlineStr">
        <is>
          <t>økoregion|
økologisk region|
bioregion</t>
        </is>
      </c>
      <c r="M293" s="2" t="inlineStr">
        <is>
          <t>3|
3|
3</t>
        </is>
      </c>
      <c r="N293" s="2" t="inlineStr">
        <is>
          <t xml:space="preserve">|
|
</t>
        </is>
      </c>
      <c r="O293" t="inlineStr">
        <is>
          <t>økologisk og geografisk defineret område, der rummer karakteristiske og geografisk adskilte helheder af naturlige samfund og arter, og hvis biodiversitet (flora, fauna og økosystemer) oftest er forskellig fra andre økoregioners</t>
        </is>
      </c>
      <c r="P293" s="2" t="inlineStr">
        <is>
          <t>Ökoregion|
ökologische Region</t>
        </is>
      </c>
      <c r="Q293" s="2" t="inlineStr">
        <is>
          <t>3|
3</t>
        </is>
      </c>
      <c r="R293" s="2" t="inlineStr">
        <is>
          <t xml:space="preserve">|
</t>
        </is>
      </c>
      <c r="S293" t="inlineStr">
        <is>
          <t>relativ großes Gebiet von Land oder Wasser, das charakteristische Pflanzen- und Tiergemeinschaften enthält</t>
        </is>
      </c>
      <c r="T293" s="2" t="inlineStr">
        <is>
          <t>οικοπεριοχή</t>
        </is>
      </c>
      <c r="U293" s="2" t="inlineStr">
        <is>
          <t>3</t>
        </is>
      </c>
      <c r="V293" s="2" t="inlineStr">
        <is>
          <t/>
        </is>
      </c>
      <c r="W293" t="inlineStr">
        <is>
          <t>μεγάλη μονάδα γης ή νερού που περιέχει μια γεωγραφικά 
διακριτή ομάδα ειδών, φυσικών κοινοτήτων και περιβαλλοντικών συνθηκών</t>
        </is>
      </c>
      <c r="X293" s="2" t="inlineStr">
        <is>
          <t>ecological region|
ecoregion</t>
        </is>
      </c>
      <c r="Y293" s="2" t="inlineStr">
        <is>
          <t>3|
3</t>
        </is>
      </c>
      <c r="Z293" s="2" t="inlineStr">
        <is>
          <t xml:space="preserve">|
</t>
        </is>
      </c>
      <c r="AA293" t="inlineStr">
        <is>
          <t>large unit of land or water containing a geographically distinct assemblage of species, natural communities, and environmental conditions</t>
        </is>
      </c>
      <c r="AB293" s="2" t="inlineStr">
        <is>
          <t>región ecológica|
ecorregión</t>
        </is>
      </c>
      <c r="AC293" s="2" t="inlineStr">
        <is>
          <t>3|
3</t>
        </is>
      </c>
      <c r="AD293" s="2" t="inlineStr">
        <is>
          <t xml:space="preserve">|
</t>
        </is>
      </c>
      <c r="AE293" t="inlineStr">
        <is>
          <t>Extensión relativamente amplia de tierra o agua que presenta unas características específicas y distintivas en lo que respecta al clima, la geología, la hidrología, la flora y la fauna.</t>
        </is>
      </c>
      <c r="AF293" s="2" t="inlineStr">
        <is>
          <t>ökoloogiline piirkond|
ökopiirkond</t>
        </is>
      </c>
      <c r="AG293" s="2" t="inlineStr">
        <is>
          <t>3|
3</t>
        </is>
      </c>
      <c r="AH293" s="2" t="inlineStr">
        <is>
          <t xml:space="preserve">|
</t>
        </is>
      </c>
      <c r="AI293" t="inlineStr">
        <is>
          <t>suur geograafiliselt piiritletud maa- või veeüksus, mis hõlmab liikide, looduslike koosluste ja keskkonnatingimuste kogumit</t>
        </is>
      </c>
      <c r="AJ293" s="2" t="inlineStr">
        <is>
          <t>luonnonmaantieteellinen alue</t>
        </is>
      </c>
      <c r="AK293" s="2" t="inlineStr">
        <is>
          <t>3</t>
        </is>
      </c>
      <c r="AL293" s="2" t="inlineStr">
        <is>
          <t/>
        </is>
      </c>
      <c r="AM293" t="inlineStr">
        <is>
          <t/>
        </is>
      </c>
      <c r="AN293" s="2" t="inlineStr">
        <is>
          <t>écorégion|
région écologique</t>
        </is>
      </c>
      <c r="AO293" s="2" t="inlineStr">
        <is>
          <t>3|
3</t>
        </is>
      </c>
      <c r="AP293" s="2" t="inlineStr">
        <is>
          <t xml:space="preserve">|
</t>
        </is>
      </c>
      <c r="AQ293" t="inlineStr">
        <is>
          <t>zone géographique aquatique ou terrestre relativement vaste
qui se distingue par la nature unique de sa morphologie, sa géologie, son climat, son sol, son hydrologie, sa flore et sa faune</t>
        </is>
      </c>
      <c r="AR293" s="2" t="inlineStr">
        <is>
          <t>réigiún éiceolaíoch|
éiciréigiún</t>
        </is>
      </c>
      <c r="AS293" s="2" t="inlineStr">
        <is>
          <t>3|
3</t>
        </is>
      </c>
      <c r="AT293" s="2" t="inlineStr">
        <is>
          <t xml:space="preserve">|
</t>
        </is>
      </c>
      <c r="AU293" t="inlineStr">
        <is>
          <t/>
        </is>
      </c>
      <c r="AV293" s="2" t="inlineStr">
        <is>
          <t>ekoregija</t>
        </is>
      </c>
      <c r="AW293" s="2" t="inlineStr">
        <is>
          <t>3</t>
        </is>
      </c>
      <c r="AX293" s="2" t="inlineStr">
        <is>
          <t/>
        </is>
      </c>
      <c r="AY293" t="inlineStr">
        <is>
          <t/>
        </is>
      </c>
      <c r="AZ293" s="2" t="inlineStr">
        <is>
          <t>ökológiai régió|
ökorégió</t>
        </is>
      </c>
      <c r="BA293" s="2" t="inlineStr">
        <is>
          <t>3|
3</t>
        </is>
      </c>
      <c r="BB293" s="2" t="inlineStr">
        <is>
          <t xml:space="preserve">|
</t>
        </is>
      </c>
      <c r="BC293" t="inlineStr">
        <is>
          <t>olyan nagy
kiterjedésű föld- vagy vízterület, amelyet fajok, természeti közösségek és
környezeti körülmények földrajzilag sajátos összessége jellemez</t>
        </is>
      </c>
      <c r="BD293" s="2" t="inlineStr">
        <is>
          <t>regione ecologica|
ecoregione</t>
        </is>
      </c>
      <c r="BE293" s="2" t="inlineStr">
        <is>
          <t>3|
3</t>
        </is>
      </c>
      <c r="BF293" s="2" t="inlineStr">
        <is>
          <t xml:space="preserve">|
</t>
        </is>
      </c>
      <c r="BG293" t="inlineStr">
        <is>
          <t>porzione di territorio ecologicamente omogenea all’interno della quale
specie e comunità naturali interagiscono in modo discreto con in caratteri
fisici dell’ambiente</t>
        </is>
      </c>
      <c r="BH293" s="2" t="inlineStr">
        <is>
          <t>ekologinis regionas|
ekoregionas</t>
        </is>
      </c>
      <c r="BI293" s="2" t="inlineStr">
        <is>
          <t>3|
3</t>
        </is>
      </c>
      <c r="BJ293" s="2" t="inlineStr">
        <is>
          <t xml:space="preserve">|
</t>
        </is>
      </c>
      <c r="BK293" t="inlineStr">
        <is>
          <t>didelis žemės ar vandens vienetas, pasižymintis geografinių sąlygų apibrėžtu specifiniu augalų ir gyvūnų, gamtinių bendruomenių ir aplinkos sąlygų rinkiniu</t>
        </is>
      </c>
      <c r="BL293" s="2" t="inlineStr">
        <is>
          <t>ekoloģiskais reģions|
ekoreģions</t>
        </is>
      </c>
      <c r="BM293" s="2" t="inlineStr">
        <is>
          <t>3|
3</t>
        </is>
      </c>
      <c r="BN293" s="2" t="inlineStr">
        <is>
          <t xml:space="preserve">|
</t>
        </is>
      </c>
      <c r="BO293" t="inlineStr">
        <is>
          <t>zemes vai ūdens apgabals, kurā ir raksturīgas konkrētas augu un dzīvnieku sugas</t>
        </is>
      </c>
      <c r="BP293" s="2" t="inlineStr">
        <is>
          <t>reġjun ekoloġiku|
ekoreġjun</t>
        </is>
      </c>
      <c r="BQ293" s="2" t="inlineStr">
        <is>
          <t>3|
3</t>
        </is>
      </c>
      <c r="BR293" s="2" t="inlineStr">
        <is>
          <t xml:space="preserve">|
</t>
        </is>
      </c>
      <c r="BS293" t="inlineStr">
        <is>
          <t>żona kbira ta' art jew ta' ilma li fiha ġemgħat distinti b'mod ġeografiku ta' speċijiet, komunitajiet naturali u kondizzjonijiet ambjentali</t>
        </is>
      </c>
      <c r="BT293" s="2" t="inlineStr">
        <is>
          <t>ecoregio|
ecologische regio|
oecoregio</t>
        </is>
      </c>
      <c r="BU293" s="2" t="inlineStr">
        <is>
          <t>3|
3|
3</t>
        </is>
      </c>
      <c r="BV293" s="2" t="inlineStr">
        <is>
          <t xml:space="preserve">|
|
</t>
        </is>
      </c>
      <c r="BW293" t="inlineStr">
        <is>
          <t>streek die in fysisch-geografisch (bodemeigenschappen, reliëf) en ecologisch (natuur en milieu) opzicht min of meer gelijkaardig is. Vooral het klimaat, het ontstaan van het reliëf en de bodem zijn bepalend voor de natuurtypes die in een bepaalde ecoregio van nature kunnen voorkomen</t>
        </is>
      </c>
      <c r="BX293" s="2" t="inlineStr">
        <is>
          <t>ekoregion</t>
        </is>
      </c>
      <c r="BY293" s="2" t="inlineStr">
        <is>
          <t>3</t>
        </is>
      </c>
      <c r="BZ293" s="2" t="inlineStr">
        <is>
          <t/>
        </is>
      </c>
      <c r="CA293" t="inlineStr">
        <is>
          <t>obszar złożony z podobnych ekosystemów, czyli relatywnie jednolity pod względem warunków ekologicznych lub zależności między organizmami a ich siedliskiem</t>
        </is>
      </c>
      <c r="CB293" s="2" t="inlineStr">
        <is>
          <t>ecorregião</t>
        </is>
      </c>
      <c r="CC293" s="2" t="inlineStr">
        <is>
          <t>3</t>
        </is>
      </c>
      <c r="CD293" s="2" t="inlineStr">
        <is>
          <t/>
        </is>
      </c>
      <c r="CE293" t="inlineStr">
        <is>
          <t>Grande unidade de terra ou água que contém um conjunto geograficamente distinto de espécies, comunidades naturais e condições ambientais.</t>
        </is>
      </c>
      <c r="CF293" s="2" t="inlineStr">
        <is>
          <t>regiune ecologică|
ecoregiune</t>
        </is>
      </c>
      <c r="CG293" s="2" t="inlineStr">
        <is>
          <t>3|
3</t>
        </is>
      </c>
      <c r="CH293" s="2" t="inlineStr">
        <is>
          <t xml:space="preserve">|
</t>
        </is>
      </c>
      <c r="CI293" t="inlineStr">
        <is>
          <t>o întindere de uscat sau de apă, de mari dimensiuni, care adăpostește o serie de specii, comunități naturale și condiții de mediu distincte din punct de vedere geografic</t>
        </is>
      </c>
      <c r="CJ293" s="2" t="inlineStr">
        <is>
          <t>ekoregión|
ekologický región</t>
        </is>
      </c>
      <c r="CK293" s="2" t="inlineStr">
        <is>
          <t>3|
3</t>
        </is>
      </c>
      <c r="CL293" s="2" t="inlineStr">
        <is>
          <t xml:space="preserve">|
</t>
        </is>
      </c>
      <c r="CM293" t="inlineStr">
        <is>
          <t/>
        </is>
      </c>
      <c r="CN293" s="2" t="inlineStr">
        <is>
          <t>ekološka regija|
ekoregija</t>
        </is>
      </c>
      <c r="CO293" s="2" t="inlineStr">
        <is>
          <t>2|
3</t>
        </is>
      </c>
      <c r="CP293" s="2" t="inlineStr">
        <is>
          <t xml:space="preserve">|
</t>
        </is>
      </c>
      <c r="CQ293" t="inlineStr">
        <is>
          <t>geografsko opredeljeno področje z značilno kombinacijo dejavnikov okolja; &lt;br&gt;vsaka ekoregija predstavlja geografsko področje z relativno homogeno obliko vegetacije, ki je rezultat homogenih medsebojnih vplivov klime, orografije in tal.</t>
        </is>
      </c>
      <c r="CR293" s="2" t="inlineStr">
        <is>
          <t>ekoregion</t>
        </is>
      </c>
      <c r="CS293" s="2" t="inlineStr">
        <is>
          <t>3</t>
        </is>
      </c>
      <c r="CT293" s="2" t="inlineStr">
        <is>
          <t/>
        </is>
      </c>
      <c r="CU293" t="inlineStr">
        <is>
          <t/>
        </is>
      </c>
    </row>
    <row r="294">
      <c r="A294" s="1" t="str">
        <f>HYPERLINK("https://iate.europa.eu/entry/result/1549360/all", "1549360")</f>
        <v>1549360</v>
      </c>
      <c r="B294" t="inlineStr">
        <is>
          <t>EDUCATION AND COMMUNICATIONS</t>
        </is>
      </c>
      <c r="C294" t="inlineStr">
        <is>
          <t>EDUCATION AND COMMUNICATIONS|information technology and data processing</t>
        </is>
      </c>
      <c r="D294" s="2" t="inlineStr">
        <is>
          <t>усъвършенстван робот</t>
        </is>
      </c>
      <c r="E294" s="2" t="inlineStr">
        <is>
          <t>3</t>
        </is>
      </c>
      <c r="F294" s="2" t="inlineStr">
        <is>
          <t/>
        </is>
      </c>
      <c r="G294" t="inlineStr">
        <is>
          <t>робот, способен да изпълнява по-сложни и трудни задачи, включително навигация, инспекция, самообучение и самокалибриране, благодарение на усъвършенстваните технологии за изчислителни ресурси и сензорни системи</t>
        </is>
      </c>
      <c r="H294" s="2" t="inlineStr">
        <is>
          <t>pokročilý robot</t>
        </is>
      </c>
      <c r="I294" s="2" t="inlineStr">
        <is>
          <t>3</t>
        </is>
      </c>
      <c r="J294" s="2" t="inlineStr">
        <is>
          <t/>
        </is>
      </c>
      <c r="K294" t="inlineStr">
        <is>
          <t>robot schopný provádět díky pokročilým technologiím složitější
a obtížnější úlohy, včetně navigace, kontroly, samostatného učení a samostatné
kalibrace</t>
        </is>
      </c>
      <c r="L294" s="2" t="inlineStr">
        <is>
          <t>avanceret robot</t>
        </is>
      </c>
      <c r="M294" s="2" t="inlineStr">
        <is>
          <t>3</t>
        </is>
      </c>
      <c r="N294" s="2" t="inlineStr">
        <is>
          <t/>
        </is>
      </c>
      <c r="O294" t="inlineStr">
        <is>
          <t>robot, der er i stand til at udføre mere komplekse og vanskelige opgaver, herunder navigation, inspektion, selvlæring og selvkalibrering takket være avancerede teknologier inden for EDB-ressourcer og sansesystemer</t>
        </is>
      </c>
      <c r="P294" s="2" t="inlineStr">
        <is>
          <t>fortschrittlicher Roboter|
moderner Roboter|
fortgeschrittener Roboter</t>
        </is>
      </c>
      <c r="Q294" s="2" t="inlineStr">
        <is>
          <t>3|
3|
3</t>
        </is>
      </c>
      <c r="R294" s="2" t="inlineStr">
        <is>
          <t xml:space="preserve">|
|
</t>
        </is>
      </c>
      <c r="S294" t="inlineStr">
        <is>
          <t/>
        </is>
      </c>
      <c r="T294" s="2" t="inlineStr">
        <is>
          <t>εξελιγμένο ρομπότ|
προηγμένο ρομπότ</t>
        </is>
      </c>
      <c r="U294" s="2" t="inlineStr">
        <is>
          <t>3|
3</t>
        </is>
      </c>
      <c r="V294" s="2" t="inlineStr">
        <is>
          <t xml:space="preserve">|
</t>
        </is>
      </c>
      <c r="W294" t="inlineStr">
        <is>
          <t/>
        </is>
      </c>
      <c r="X294" s="2" t="inlineStr">
        <is>
          <t>advanced robot</t>
        </is>
      </c>
      <c r="Y294" s="2" t="inlineStr">
        <is>
          <t>3</t>
        </is>
      </c>
      <c r="Z294" s="2" t="inlineStr">
        <is>
          <t/>
        </is>
      </c>
      <c r="AA294" t="inlineStr">
        <is>
          <t>robot capable of
performing more complex and difficult tasks including navigation, inspection,
self-learning, and self-calibration thanks to advanced technologies for
computation resources and sensory systems</t>
        </is>
      </c>
      <c r="AB294" s="2" t="inlineStr">
        <is>
          <t>robot avanzado</t>
        </is>
      </c>
      <c r="AC294" s="2" t="inlineStr">
        <is>
          <t>3</t>
        </is>
      </c>
      <c r="AD294" s="2" t="inlineStr">
        <is>
          <t/>
        </is>
      </c>
      <c r="AE294" t="inlineStr">
        <is>
          <t>Robot capaz de efectuar tareas de especial complejidad, como la navegación, la inspección o el aprendizaje o la calibración autónomos, gracias a tecnologías informáticas y de sensores avanzadas.</t>
        </is>
      </c>
      <c r="AF294" s="2" t="inlineStr">
        <is>
          <t>kõrgtehnoloogiline robot</t>
        </is>
      </c>
      <c r="AG294" s="2" t="inlineStr">
        <is>
          <t>2</t>
        </is>
      </c>
      <c r="AH294" s="2" t="inlineStr">
        <is>
          <t/>
        </is>
      </c>
      <c r="AI294" t="inlineStr">
        <is>
          <t/>
        </is>
      </c>
      <c r="AJ294" s="2" t="inlineStr">
        <is>
          <t>edistynyt robotti</t>
        </is>
      </c>
      <c r="AK294" s="2" t="inlineStr">
        <is>
          <t>3</t>
        </is>
      </c>
      <c r="AL294" s="2" t="inlineStr">
        <is>
          <t/>
        </is>
      </c>
      <c r="AM294" t="inlineStr">
        <is>
          <t/>
        </is>
      </c>
      <c r="AN294" s="2" t="inlineStr">
        <is>
          <t>robot évolué|
robot avancé</t>
        </is>
      </c>
      <c r="AO294" s="2" t="inlineStr">
        <is>
          <t>3|
2</t>
        </is>
      </c>
      <c r="AP294" s="2" t="inlineStr">
        <is>
          <t xml:space="preserve">|
</t>
        </is>
      </c>
      <c r="AQ294" t="inlineStr">
        <is>
          <t>robot programmable muni d'effecteurs et de capteurs qui lui permettent d'interagir avec l'univers physique tridimensionnel</t>
        </is>
      </c>
      <c r="AR294" s="2" t="inlineStr">
        <is>
          <t>ardróbat</t>
        </is>
      </c>
      <c r="AS294" s="2" t="inlineStr">
        <is>
          <t>3</t>
        </is>
      </c>
      <c r="AT294" s="2" t="inlineStr">
        <is>
          <t/>
        </is>
      </c>
      <c r="AU294" t="inlineStr">
        <is>
          <t/>
        </is>
      </c>
      <c r="AV294" s="2" t="inlineStr">
        <is>
          <t>napredni robot</t>
        </is>
      </c>
      <c r="AW294" s="2" t="inlineStr">
        <is>
          <t>3</t>
        </is>
      </c>
      <c r="AX294" s="2" t="inlineStr">
        <is>
          <t/>
        </is>
      </c>
      <c r="AY294" t="inlineStr">
        <is>
          <t>robot koji je sposoban obavljati složenije i zahtjevnije zadaće, uključujući navigaciju, inspekciju, samostalno učenje i samokalibraciju zahvaljujući naprednim tehnologijama za računalne resurse i senzorske sustave</t>
        </is>
      </c>
      <c r="AZ294" s="2" t="inlineStr">
        <is>
          <t>fejlett robot</t>
        </is>
      </c>
      <c r="BA294" s="2" t="inlineStr">
        <is>
          <t>3</t>
        </is>
      </c>
      <c r="BB294" s="2" t="inlineStr">
        <is>
          <t/>
        </is>
      </c>
      <c r="BC294" t="inlineStr">
        <is>
          <t>olyan robot, amely a számítási erőforrások és az érzékszervi rendszerek fejlett technológiájának köszönhetően képes komplexebb és bonyolultabb feladatok elvégzésére, beleértve a navigációt, az ellenőrzést, az önálló tanulást és az önkalibrálást is</t>
        </is>
      </c>
      <c r="BD294" s="2" t="inlineStr">
        <is>
          <t>robot evoluto|
robot avanzato</t>
        </is>
      </c>
      <c r="BE294" s="2" t="inlineStr">
        <is>
          <t>3|
3</t>
        </is>
      </c>
      <c r="BF294" s="2" t="inlineStr">
        <is>
          <t xml:space="preserve">|
</t>
        </is>
      </c>
      <c r="BG294" t="inlineStr">
        <is>
          <t>robot in grado di assolvere compiti complessi e difficili, munito di sensori che gli permettono di interagire con l'ambiente circostante</t>
        </is>
      </c>
      <c r="BH294" s="2" t="inlineStr">
        <is>
          <t>pažangusis robotas</t>
        </is>
      </c>
      <c r="BI294" s="2" t="inlineStr">
        <is>
          <t>3</t>
        </is>
      </c>
      <c r="BJ294" s="2" t="inlineStr">
        <is>
          <t/>
        </is>
      </c>
      <c r="BK294" t="inlineStr">
        <is>
          <t>robotas, kuris gali atlikti sudėtingesnes ir sunkesnes užduotis, įskaitant navigaciją, tikrinimą, savimoką ir savęs kalibravimą, dėl įdiegtų pažangiųjų technologijų, susijusių su kompiuteriniais ištekliais ir jutiklių sistemomis</t>
        </is>
      </c>
      <c r="BL294" s="2" t="inlineStr">
        <is>
          <t>moderns robots</t>
        </is>
      </c>
      <c r="BM294" s="2" t="inlineStr">
        <is>
          <t>3</t>
        </is>
      </c>
      <c r="BN294" s="2" t="inlineStr">
        <is>
          <t/>
        </is>
      </c>
      <c r="BO294" t="inlineStr">
        <is>
          <t>robots, kas spēj veikt sarežģītākus un grūtākus uzdevumus, tostarp navigāciju, pārbaudi, pašapmācību un paškalibrēšanu, pateicoties modernām tehnoloģijām</t>
        </is>
      </c>
      <c r="BP294" s="2" t="inlineStr">
        <is>
          <t>robot avvanzat</t>
        </is>
      </c>
      <c r="BQ294" s="2" t="inlineStr">
        <is>
          <t>3</t>
        </is>
      </c>
      <c r="BR294" s="2" t="inlineStr">
        <is>
          <t/>
        </is>
      </c>
      <c r="BS294" t="inlineStr">
        <is>
          <t/>
        </is>
      </c>
      <c r="BT294" s="2" t="inlineStr">
        <is>
          <t>geavanceerde robot</t>
        </is>
      </c>
      <c r="BU294" s="2" t="inlineStr">
        <is>
          <t>3</t>
        </is>
      </c>
      <c r="BV294" s="2" t="inlineStr">
        <is>
          <t/>
        </is>
      </c>
      <c r="BW294" t="inlineStr">
        <is>
          <t>robot die in staat is complexere taken onafhankelijk uit te voeren</t>
        </is>
      </c>
      <c r="BX294" s="2" t="inlineStr">
        <is>
          <t>zaawansowany robot</t>
        </is>
      </c>
      <c r="BY294" s="2" t="inlineStr">
        <is>
          <t>3</t>
        </is>
      </c>
      <c r="BZ294" s="2" t="inlineStr">
        <is>
          <t/>
        </is>
      </c>
      <c r="CA294" t="inlineStr">
        <is>
          <t/>
        </is>
      </c>
      <c r="CB294" s="2" t="inlineStr">
        <is>
          <t>robô avançado|
robô evoluído</t>
        </is>
      </c>
      <c r="CC294" s="2" t="inlineStr">
        <is>
          <t>3|
3</t>
        </is>
      </c>
      <c r="CD294" s="2" t="inlineStr">
        <is>
          <t xml:space="preserve">|
</t>
        </is>
      </c>
      <c r="CE294" t="inlineStr">
        <is>
          <t>Robô capaz de realizar tarefas mais complexas e difíceis, como a navegação, a inspeção, a autoaprendizagem e a autocalibração, graças a tecnologias avançadas para recursos informáticos e sistemas de sensores.</t>
        </is>
      </c>
      <c r="CF294" s="2" t="inlineStr">
        <is>
          <t>robot avansat</t>
        </is>
      </c>
      <c r="CG294" s="2" t="inlineStr">
        <is>
          <t>3</t>
        </is>
      </c>
      <c r="CH294" s="2" t="inlineStr">
        <is>
          <t/>
        </is>
      </c>
      <c r="CI294" t="inlineStr">
        <is>
          <t>robot capabil să
ducă la îndeplinire sarcini mai complexe și mai dificile, inclusiv navigare,
inspecție, autoînvățare și autocalibrare, datorită unor tehnologii avansate
pentru resursele de calcul și sistemele senzoriale</t>
        </is>
      </c>
      <c r="CJ294" s="2" t="inlineStr">
        <is>
          <t>vyspelý robot</t>
        </is>
      </c>
      <c r="CK294" s="2" t="inlineStr">
        <is>
          <t>3</t>
        </is>
      </c>
      <c r="CL294" s="2" t="inlineStr">
        <is>
          <t/>
        </is>
      </c>
      <c r="CM294" t="inlineStr">
        <is>
          <t/>
        </is>
      </c>
      <c r="CN294" s="2" t="inlineStr">
        <is>
          <t>napredni robot</t>
        </is>
      </c>
      <c r="CO294" s="2" t="inlineStr">
        <is>
          <t>3</t>
        </is>
      </c>
      <c r="CP294" s="2" t="inlineStr">
        <is>
          <t/>
        </is>
      </c>
      <c r="CQ294" t="inlineStr">
        <is>
          <t/>
        </is>
      </c>
      <c r="CR294" s="2" t="inlineStr">
        <is>
          <t>avancerad robot</t>
        </is>
      </c>
      <c r="CS294" s="2" t="inlineStr">
        <is>
          <t>3</t>
        </is>
      </c>
      <c r="CT294" s="2" t="inlineStr">
        <is>
          <t/>
        </is>
      </c>
      <c r="CU294" t="inlineStr">
        <is>
          <t/>
        </is>
      </c>
    </row>
    <row r="295">
      <c r="A295" s="1" t="str">
        <f>HYPERLINK("https://iate.europa.eu/entry/result/1229900/all", "1229900")</f>
        <v>1229900</v>
      </c>
      <c r="B295" t="inlineStr">
        <is>
          <t>TRANSPORT;EUROPEAN UNION</t>
        </is>
      </c>
      <c r="C295" t="inlineStr">
        <is>
          <t>TRANSPORT|maritime and inland waterway transport|maritime transport;EUROPEAN UNION|European construction|EU relations</t>
        </is>
      </c>
      <c r="D295" s="2" t="inlineStr">
        <is>
          <t>свобода на корабоплаването</t>
        </is>
      </c>
      <c r="E295" s="2" t="inlineStr">
        <is>
          <t>3</t>
        </is>
      </c>
      <c r="F295" s="2" t="inlineStr">
        <is>
          <t/>
        </is>
      </c>
      <c r="G295" t="inlineStr">
        <is>
          <t>принцип на международното обичайно право, съгласно който кораби, плаващи под флага на която и да е суверенна държава, не търпят намеса от други държави</t>
        </is>
      </c>
      <c r="H295" s="2" t="inlineStr">
        <is>
          <t>svoboda plavby</t>
        </is>
      </c>
      <c r="I295" s="2" t="inlineStr">
        <is>
          <t>3</t>
        </is>
      </c>
      <c r="J295" s="2" t="inlineStr">
        <is>
          <t/>
        </is>
      </c>
      <c r="K295" t="inlineStr">
        <is>
          <t>zásada mezinárodního obyčejového
práva, podle které je lodím plujícím pod vlajkou svrchovaného státu zajištěno,
že jakákoliv plocha za teritoriálním mořem je otevřená k použití pro obecné
blaho</t>
        </is>
      </c>
      <c r="L295" s="2" t="inlineStr">
        <is>
          <t>retten til fri sejlads</t>
        </is>
      </c>
      <c r="M295" s="2" t="inlineStr">
        <is>
          <t>3</t>
        </is>
      </c>
      <c r="N295" s="2" t="inlineStr">
        <is>
          <t/>
        </is>
      </c>
      <c r="O295" t="inlineStr">
        <is>
          <t>princip i folkeretlig sædvaneret om, at skibe, der sejler under en suveræn stats flag, ikke må udsættes for indgreb fra andre stater</t>
        </is>
      </c>
      <c r="P295" s="2" t="inlineStr">
        <is>
          <t>Schifffahrtsfreiheit|
Freiheit der Schifffahrt</t>
        </is>
      </c>
      <c r="Q295" s="2" t="inlineStr">
        <is>
          <t>2|
3</t>
        </is>
      </c>
      <c r="R295" s="2" t="inlineStr">
        <is>
          <t xml:space="preserve">|
</t>
        </is>
      </c>
      <c r="S295" t="inlineStr">
        <is>
          <t>Grundsatz des &lt;a href="https://iate.europa.eu/entry/result/761124/all" target="_blank"&gt;Völkergewohnheitsrechts&lt;/a&gt; in der Schifffahrt, wonach Schiffe, die unter der Flagge eines souveränen Staates fahren, auf Hoher See in keiner Weise von anderen souveränen Staaten beeinträchtigt werden dürfen</t>
        </is>
      </c>
      <c r="T295" s="2" t="inlineStr">
        <is>
          <t>ελευθερία ναυσιπλοΐας</t>
        </is>
      </c>
      <c r="U295" s="2" t="inlineStr">
        <is>
          <t>3</t>
        </is>
      </c>
      <c r="V295" s="2" t="inlineStr">
        <is>
          <t/>
        </is>
      </c>
      <c r="W295" t="inlineStr">
        <is>
          <t/>
        </is>
      </c>
      <c r="X295" s="2" t="inlineStr">
        <is>
          <t>freedom of navigation</t>
        </is>
      </c>
      <c r="Y295" s="2" t="inlineStr">
        <is>
          <t>3</t>
        </is>
      </c>
      <c r="Z295" s="2" t="inlineStr">
        <is>
          <t/>
        </is>
      </c>
      <c r="AA295" t="inlineStr">
        <is>
          <t>principle of customary international law that ships flying the flag of any sovereign state shall not suffer interference from other states</t>
        </is>
      </c>
      <c r="AB295" s="2" t="inlineStr">
        <is>
          <t>libertad de navegación</t>
        </is>
      </c>
      <c r="AC295" s="2" t="inlineStr">
        <is>
          <t>3</t>
        </is>
      </c>
      <c r="AD295" s="2" t="inlineStr">
        <is>
          <t/>
        </is>
      </c>
      <c r="AE295" t="inlineStr">
        <is>
          <t>Derecho de todos los Estados, ya sean ribereños o sin litorial, a que los buques que enarbolan su pabellón naveguen en altamar.</t>
        </is>
      </c>
      <c r="AF295" s="2" t="inlineStr">
        <is>
          <t>meresõiduvabadus</t>
        </is>
      </c>
      <c r="AG295" s="2" t="inlineStr">
        <is>
          <t>3</t>
        </is>
      </c>
      <c r="AH295" s="2" t="inlineStr">
        <is>
          <t/>
        </is>
      </c>
      <c r="AI295" t="inlineStr">
        <is>
          <t>rahvusvahelise
tavaõiguse põhimõte, et suveräänse riigi lipu all sõitvaid laevu ei tohi teised riigid avamerel takistada</t>
        </is>
      </c>
      <c r="AJ295" s="2" t="inlineStr">
        <is>
          <t>merenkulun vapaus</t>
        </is>
      </c>
      <c r="AK295" s="2" t="inlineStr">
        <is>
          <t>3</t>
        </is>
      </c>
      <c r="AL295" s="2" t="inlineStr">
        <is>
          <t/>
        </is>
      </c>
      <c r="AM295" t="inlineStr">
        <is>
          <t/>
        </is>
      </c>
      <c r="AN295" s="2" t="inlineStr">
        <is>
          <t>liberté de navigation|
liberté de la navigation</t>
        </is>
      </c>
      <c r="AO295" s="2" t="inlineStr">
        <is>
          <t>3|
3</t>
        </is>
      </c>
      <c r="AP295" s="2" t="inlineStr">
        <is>
          <t xml:space="preserve">|
</t>
        </is>
      </c>
      <c r="AQ295" t="inlineStr">
        <is>
          <t>principe basé sur le fait que les navires battant pavillon de tous États ont le droit de naviguer en haute mer sans
aucune ingérence d’un autre État souverain</t>
        </is>
      </c>
      <c r="AR295" s="2" t="inlineStr">
        <is>
          <t>saoirse loingseoireachta</t>
        </is>
      </c>
      <c r="AS295" s="2" t="inlineStr">
        <is>
          <t>3</t>
        </is>
      </c>
      <c r="AT295" s="2" t="inlineStr">
        <is>
          <t/>
        </is>
      </c>
      <c r="AU295" t="inlineStr">
        <is>
          <t/>
        </is>
      </c>
      <c r="AV295" s="2" t="inlineStr">
        <is>
          <t>sloboda plovidbe</t>
        </is>
      </c>
      <c r="AW295" s="2" t="inlineStr">
        <is>
          <t>3</t>
        </is>
      </c>
      <c r="AX295" s="2" t="inlineStr">
        <is>
          <t/>
        </is>
      </c>
      <c r="AY295" t="inlineStr">
        <is>
          <t/>
        </is>
      </c>
      <c r="AZ295" s="2" t="inlineStr">
        <is>
          <t>hajózás szabadsága</t>
        </is>
      </c>
      <c r="BA295" s="2" t="inlineStr">
        <is>
          <t>3</t>
        </is>
      </c>
      <c r="BB295" s="2" t="inlineStr">
        <is>
          <t/>
        </is>
      </c>
      <c r="BC295" t="inlineStr">
        <is>
          <t>nemzetközi jogi alapelv, amelynek értelmében az államok nem akadályozhatják más szuverén államok lobogója alatt közlekedő hajók mozgását</t>
        </is>
      </c>
      <c r="BD295" s="2" t="inlineStr">
        <is>
          <t>libertà di navigazione</t>
        </is>
      </c>
      <c r="BE295" s="2" t="inlineStr">
        <is>
          <t>3</t>
        </is>
      </c>
      <c r="BF295" s="2" t="inlineStr">
        <is>
          <t/>
        </is>
      </c>
      <c r="BG295" t="inlineStr">
        <is>
          <t>principio del diritto internazionale consuetudinario secondo cui le navi battenti bandiera di uno Stato sovrano non sono soggette a interferenza di altri Stati</t>
        </is>
      </c>
      <c r="BH295" s="2" t="inlineStr">
        <is>
          <t>laivybos laisvė</t>
        </is>
      </c>
      <c r="BI295" s="2" t="inlineStr">
        <is>
          <t>3</t>
        </is>
      </c>
      <c r="BJ295" s="2" t="inlineStr">
        <is>
          <t/>
        </is>
      </c>
      <c r="BK295" t="inlineStr">
        <is>
          <t>paprotinės tarptautinės laisvės principas, pagal kurį su bet kurios suverenios valstybės vėliava plaukančiam laivui kitos valstybės nekliudo</t>
        </is>
      </c>
      <c r="BL295" s="2" t="inlineStr">
        <is>
          <t>kuģošanas brīvība</t>
        </is>
      </c>
      <c r="BM295" s="2" t="inlineStr">
        <is>
          <t>3</t>
        </is>
      </c>
      <c r="BN295" s="2" t="inlineStr">
        <is>
          <t/>
        </is>
      </c>
      <c r="BO295" t="inlineStr">
        <is>
          <t>starptautisko paražu tiesību princips, kas paredz, ka kuģus, kuri kuģo zem neatkarīgas valsts karoga, nekādā veidā nedrīkst traucēt citas valstis</t>
        </is>
      </c>
      <c r="BP295" s="2" t="inlineStr">
        <is>
          <t>libertà ta' navigazzjoni</t>
        </is>
      </c>
      <c r="BQ295" s="2" t="inlineStr">
        <is>
          <t>4</t>
        </is>
      </c>
      <c r="BR295" s="2" t="inlineStr">
        <is>
          <t/>
        </is>
      </c>
      <c r="BS295" t="inlineStr">
        <is>
          <t/>
        </is>
      </c>
      <c r="BT295" s="2" t="inlineStr">
        <is>
          <t>vrijheid van scheepvaart|
vrije scheepvaart</t>
        </is>
      </c>
      <c r="BU295" s="2" t="inlineStr">
        <is>
          <t>3|
3</t>
        </is>
      </c>
      <c r="BV295" s="2" t="inlineStr">
        <is>
          <t xml:space="preserve">|
</t>
        </is>
      </c>
      <c r="BW295" t="inlineStr">
        <is>
          <t/>
        </is>
      </c>
      <c r="BX295" s="2" t="inlineStr">
        <is>
          <t>wolność żeglugi</t>
        </is>
      </c>
      <c r="BY295" s="2" t="inlineStr">
        <is>
          <t>3</t>
        </is>
      </c>
      <c r="BZ295" s="2" t="inlineStr">
        <is>
          <t/>
        </is>
      </c>
      <c r="CA295" t="inlineStr">
        <is>
          <t>jedna z zasad zawartych w Konwencji ONZ o prawie morza, zgodnie z którą wszystkie państwa, również te pozbawione dostępu do morza, mogą swobodnie korzystać z morza otwartego</t>
        </is>
      </c>
      <c r="CB295" s="2" t="inlineStr">
        <is>
          <t>liberdade de navegação</t>
        </is>
      </c>
      <c r="CC295" s="2" t="inlineStr">
        <is>
          <t>3</t>
        </is>
      </c>
      <c r="CD295" s="2" t="inlineStr">
        <is>
          <t/>
        </is>
      </c>
      <c r="CE295" t="inlineStr">
        <is>
          <t/>
        </is>
      </c>
      <c r="CF295" s="2" t="inlineStr">
        <is>
          <t>libertate de navigație</t>
        </is>
      </c>
      <c r="CG295" s="2" t="inlineStr">
        <is>
          <t>3</t>
        </is>
      </c>
      <c r="CH295" s="2" t="inlineStr">
        <is>
          <t/>
        </is>
      </c>
      <c r="CI295" t="inlineStr">
        <is>
          <t>principiu al dreptului internațional cutumiar conform căruia navele care arborează pavilionul unui stat suveran au dreptul de a naviga pe marea liberă fără ingerințe din partea altui stat suveran</t>
        </is>
      </c>
      <c r="CJ295" t="inlineStr">
        <is>
          <t/>
        </is>
      </c>
      <c r="CK295" t="inlineStr">
        <is>
          <t/>
        </is>
      </c>
      <c r="CL295" t="inlineStr">
        <is>
          <t/>
        </is>
      </c>
      <c r="CM295" t="inlineStr">
        <is>
          <t/>
        </is>
      </c>
      <c r="CN295" s="2" t="inlineStr">
        <is>
          <t>svoboda plovbe</t>
        </is>
      </c>
      <c r="CO295" s="2" t="inlineStr">
        <is>
          <t>3</t>
        </is>
      </c>
      <c r="CP295" s="2" t="inlineStr">
        <is>
          <t/>
        </is>
      </c>
      <c r="CQ295" t="inlineStr">
        <is>
          <t/>
        </is>
      </c>
      <c r="CR295" s="2" t="inlineStr">
        <is>
          <t>fri sjöfart|
frihet till sjöfart</t>
        </is>
      </c>
      <c r="CS295" s="2" t="inlineStr">
        <is>
          <t>3|
3</t>
        </is>
      </c>
      <c r="CT295" s="2" t="inlineStr">
        <is>
          <t xml:space="preserve">|
</t>
        </is>
      </c>
      <c r="CU295" t="inlineStr">
        <is>
          <t/>
        </is>
      </c>
    </row>
    <row r="296">
      <c r="A296" s="1" t="str">
        <f>HYPERLINK("https://iate.europa.eu/entry/result/926029/all", "926029")</f>
        <v>926029</v>
      </c>
      <c r="B296" t="inlineStr">
        <is>
          <t>TRANSPORT;ENVIRONMENT</t>
        </is>
      </c>
      <c r="C296" t="inlineStr">
        <is>
          <t>TRANSPORT;ENVIRONMENT</t>
        </is>
      </c>
      <c r="D296" s="2" t="inlineStr">
        <is>
          <t>зона за контрол на емисиите на серни оксиди</t>
        </is>
      </c>
      <c r="E296" s="2" t="inlineStr">
        <is>
          <t>3</t>
        </is>
      </c>
      <c r="F296" s="2" t="inlineStr">
        <is>
          <t/>
        </is>
      </c>
      <c r="G296" t="inlineStr">
        <is>
          <t>морска зона, дефинирана като такава от ИМО съгласно приложение VI към MARPOL</t>
        </is>
      </c>
      <c r="H296" s="2" t="inlineStr">
        <is>
          <t>kontrolní oblast emisí SOx|
oblast kontroly emisí oxidů síry|
oblast regulace emisí SOx|
oblast regulace emisí oxidů síry</t>
        </is>
      </c>
      <c r="I296" s="2" t="inlineStr">
        <is>
          <t>2|
2|
3|
4</t>
        </is>
      </c>
      <c r="J296" s="2" t="inlineStr">
        <is>
          <t>|
|
|
preferred</t>
        </is>
      </c>
      <c r="K296" t="inlineStr">
        <is>
          <t>oblast, ve které je nutné, aby u lodí byla přijata zvláštní závazná opatření týkající se emisí, a to za účelem eliminace, snížení a regulace znečišťování ovzduší emisemi SOx a jejich doprovodných nepříznivých dopadů na lidské zdraví a životní prostředí</t>
        </is>
      </c>
      <c r="L296" s="2" t="inlineStr">
        <is>
          <t>SOx-emissionskontrolområde|
SECA|
SOx-ECA|
svovlemissionskontrolområde</t>
        </is>
      </c>
      <c r="M296" s="2" t="inlineStr">
        <is>
          <t>3|
3|
3|
3</t>
        </is>
      </c>
      <c r="N296" s="2" t="inlineStr">
        <is>
          <t xml:space="preserve">|
|
|
</t>
        </is>
      </c>
      <c r="O296" t="inlineStr">
        <is>
          <t>område, hvor særlige forpligtelser vedrørende skibes emission af SO&lt;sub&gt;x&lt;/sub&gt; er sat i kraft for at forebygge, begrænse og kontrollere luftforurening forårsaget af SO&lt;sub&gt;x&lt;/sub&gt; og de negative følgevirkninger af forureningen på land- og havområder</t>
        </is>
      </c>
      <c r="P296" s="2" t="inlineStr">
        <is>
          <t>SO&lt;sub&gt;x&lt;/sub&gt;-Emissions-Überwachungsgebiet|
SECA|
Überwachungsgebiet für Schwefeloxidemissionen</t>
        </is>
      </c>
      <c r="Q296" s="2" t="inlineStr">
        <is>
          <t>3|
3|
2</t>
        </is>
      </c>
      <c r="R296" s="2" t="inlineStr">
        <is>
          <t xml:space="preserve">|
|
</t>
        </is>
      </c>
      <c r="S296" t="inlineStr">
        <is>
          <t>In Regel 14 der Anlage VI zum MARPOL-Übereinkommen [ &lt;a href="/entry/result/777954/all" id="ENTRY_TO_ENTRY_CONVERTER" target="_blank"&gt;IATE:777954&lt;/a&gt; ] ausgewiesenes Gebiet, für das die Annahme besonderer verbindlicher Maßnahmen betreffend die von Schiffen ausgehenden Emissionen erforderlich ist, um die Luftverunreinigung durch SOx zu verringern und zu überwachen</t>
        </is>
      </c>
      <c r="T296" s="2" t="inlineStr">
        <is>
          <t>περιοχές ελέγχου των εκπομπών οξειδίων του θείου|
περιοχές ελέγχου των εκπομπών SOx</t>
        </is>
      </c>
      <c r="U296" s="2" t="inlineStr">
        <is>
          <t>3|
3</t>
        </is>
      </c>
      <c r="V296" s="2" t="inlineStr">
        <is>
          <t xml:space="preserve">|
</t>
        </is>
      </c>
      <c r="W296" t="inlineStr">
        <is>
          <t/>
        </is>
      </c>
      <c r="X296" s="2" t="inlineStr">
        <is>
          <t>sulphur oxide emission control area|
SO&lt;sub&gt;x&lt;/sub&gt; emission control area|
SO&lt;sub&gt;x&lt;/sub&gt;-ECA|
SECA|
sulphur emission control area</t>
        </is>
      </c>
      <c r="Y296" s="2" t="inlineStr">
        <is>
          <t>3|
3|
3|
3|
3</t>
        </is>
      </c>
      <c r="Z296" s="2" t="inlineStr">
        <is>
          <t xml:space="preserve">|
|
|
|
</t>
        </is>
      </c>
      <c r="AA296" t="inlineStr">
        <is>
          <t>area where the adoption of special mandatory measures for SO&lt;sub&gt;x&lt;/sub&gt; emissions from ships is required to prevent, reduce and control air pollution from SO&lt;sub&gt;x&lt;/sub&gt; and its attendant adverse impacts on land and sea areas</t>
        </is>
      </c>
      <c r="AB296" s="2" t="inlineStr">
        <is>
          <t>zona de control de las emisiones de SOx|
zona de control de emisiones de SOx|
zona de control de emisiones de óxidos de azufre|
zona de control de las emisiones de óxidos de azufre</t>
        </is>
      </c>
      <c r="AC296" s="2" t="inlineStr">
        <is>
          <t>3|
3|
3|
3</t>
        </is>
      </c>
      <c r="AD296" s="2" t="inlineStr">
        <is>
          <t xml:space="preserve">|
|
|
</t>
        </is>
      </c>
      <c r="AE296" t="inlineStr">
        <is>
          <t>Zona en la que deben adoptarse medidas especiales de carácter obligatorio para prevenir, reducir y contener la contaminación atmosférica por óxidos de azufre (SOx) y sus consiguientes efectos negativos en zonas terrestres y marítimas.</t>
        </is>
      </c>
      <c r="AF296" s="2" t="inlineStr">
        <is>
          <t>vääveloksiidide (SOx) heite kontrolli piirkond|
SOx-heite kontrolli piirkond|
vääveloksiidi heite kontrollimise piirkond</t>
        </is>
      </c>
      <c r="AG296" s="2" t="inlineStr">
        <is>
          <t>3|
3|
3</t>
        </is>
      </c>
      <c r="AH296" s="2" t="inlineStr">
        <is>
          <t xml:space="preserve">|
|
</t>
        </is>
      </c>
      <c r="AI296" t="inlineStr">
        <is>
          <t>&lt;i&gt;piirkond, kus laevade SOx-heite suhtes nõutakse
kohustuslikke erimeetmeid, et vältida, vähendada ja kontrollida SOx-st
tulenevat õhusaastet ja sellega kaasnevat kahjulikku mõju maa- ja merealadele&lt;/i&gt;</t>
        </is>
      </c>
      <c r="AJ296" s="2" t="inlineStr">
        <is>
          <t>rikin oksidipäästöjen valvonta-alue|
rikkioksidipäästöjen valvonta-alue</t>
        </is>
      </c>
      <c r="AK296" s="2" t="inlineStr">
        <is>
          <t>3|
2</t>
        </is>
      </c>
      <c r="AL296" s="2" t="inlineStr">
        <is>
          <t xml:space="preserve">|
</t>
        </is>
      </c>
      <c r="AM296" t="inlineStr">
        <is>
          <t>"alue, missä erityisten pakollisten toimien omaksuminen alusten rikin oksidipäästöjen suhteen on tarpeen, jotta voidaan ehkäistä, vähentää ja valvoa ilman pilaantumista rikin oksideista ja siihen liittyviä haitallisia vaikutuksia maa- ja merialueilla"</t>
        </is>
      </c>
      <c r="AN296" s="2" t="inlineStr">
        <is>
          <t>zone de contrôle des émissions de SO&lt;sub&gt;x&lt;/sub&gt;</t>
        </is>
      </c>
      <c r="AO296" s="2" t="inlineStr">
        <is>
          <t>3</t>
        </is>
      </c>
      <c r="AP296" s="2" t="inlineStr">
        <is>
          <t/>
        </is>
      </c>
      <c r="AQ296" t="inlineStr">
        <is>
          <t>zone dans laquelle il est nécessaire d'adopter des mesures obligatoires particulières concernant les émissions de SOx par les navires pour prévenir, réduire et contrôler la pollution de l'atmosphère par les SO&lt;sub&gt;x&lt;/sub&gt; et ses effets préjudiciables sur les zones terrestres et maritimes</t>
        </is>
      </c>
      <c r="AR296" s="2" t="inlineStr">
        <is>
          <t>SO&lt;sub&gt;x&lt;/sub&gt;-ECA|
limistéar rialála astaíochtaí ocsaídí sulfair</t>
        </is>
      </c>
      <c r="AS296" s="2" t="inlineStr">
        <is>
          <t>3|
3</t>
        </is>
      </c>
      <c r="AT296" s="2" t="inlineStr">
        <is>
          <t xml:space="preserve">|
</t>
        </is>
      </c>
      <c r="AU296" t="inlineStr">
        <is>
          <t/>
        </is>
      </c>
      <c r="AV296" s="2" t="inlineStr">
        <is>
          <t>područje kontrole emisija SOx</t>
        </is>
      </c>
      <c r="AW296" s="2" t="inlineStr">
        <is>
          <t>3</t>
        </is>
      </c>
      <c r="AX296" s="2" t="inlineStr">
        <is>
          <t/>
        </is>
      </c>
      <c r="AY296" t="inlineStr">
        <is>
          <t/>
        </is>
      </c>
      <c r="AZ296" s="2" t="inlineStr">
        <is>
          <t>kénkibocsátás-szabályozási terület|
SO&lt;sub&gt;x&lt;/sub&gt;-kibocsátás-ellenőrzési terület|
SO&lt;sub&gt;x&lt;/sub&gt;-kibocsátás-szabályozási terület</t>
        </is>
      </c>
      <c r="BA296" s="2" t="inlineStr">
        <is>
          <t>3|
2|
3</t>
        </is>
      </c>
      <c r="BB296" s="2" t="inlineStr">
        <is>
          <t xml:space="preserve">|
admitted|
</t>
        </is>
      </c>
      <c r="BC296" t="inlineStr">
        <is>
          <t>olyan tengeri terület, amely esetében a hajókról történő kibocsátásokra vonatkozóan különleges kötelező intézkedéseket kell elfogadni a kén-oxidok által okozott légszennyezésnek és a szárazföldi és tengeri területekre gyakorolt káros hatásainak megelőzése, csökkentése és szabályozása céljából</t>
        </is>
      </c>
      <c r="BD296" s="2" t="inlineStr">
        <is>
          <t>SECA|
zona di controllo delle emissioni di zolfo|
zona di controllo delle emissioni di ossidi di zolfo|
SOxECA|
zona di controllo delle emissioni di SOx</t>
        </is>
      </c>
      <c r="BE296" s="2" t="inlineStr">
        <is>
          <t>3|
3|
3|
3|
3</t>
        </is>
      </c>
      <c r="BF296" s="2" t="inlineStr">
        <is>
          <t xml:space="preserve">|
|
|
|
</t>
        </is>
      </c>
      <c r="BG296" t="inlineStr">
        <is>
          <t>zona marittima quale definita dall'Organizzazione marittima internazionale (IMO) ai sensi dell'allegato VI della convenzione MARPOL ove si applicano misure obbligatorie speciali per prevenire, ridurre e controllare le emissioni di SOx delle navi</t>
        </is>
      </c>
      <c r="BH296" s="2" t="inlineStr">
        <is>
          <t>SOx išskyrimo kontrolės rajonas</t>
        </is>
      </c>
      <c r="BI296" s="2" t="inlineStr">
        <is>
          <t>3</t>
        </is>
      </c>
      <c r="BJ296" s="2" t="inlineStr">
        <is>
          <t/>
        </is>
      </c>
      <c r="BK296" t="inlineStr">
        <is>
          <t>jūriniai rajonai, kuriuos tokiais paskelbė Tarptautinė jūrų organizacija (IMO) pagal MARPOL konvencijos VI priedą</t>
        </is>
      </c>
      <c r="BL296" s="2" t="inlineStr">
        <is>
          <t>SO&lt;sub&gt;x&lt;/sub&gt; emisijas kontroles zona|
sēra emisijas kontroles zona</t>
        </is>
      </c>
      <c r="BM296" s="2" t="inlineStr">
        <is>
          <t>3|
3</t>
        </is>
      </c>
      <c r="BN296" s="2" t="inlineStr">
        <is>
          <t xml:space="preserve">|
</t>
        </is>
      </c>
      <c r="BO296" t="inlineStr">
        <is>
          <t>jūras apgabali, ko Starptautiskā jūras organizācija ir definējusi kā tādus saskaņā ar &lt;i&gt;MARPOL&lt;/i&gt; VI pielikumu</t>
        </is>
      </c>
      <c r="BP296" s="2" t="inlineStr">
        <is>
          <t>SO&lt;sub&gt;x&lt;/sub&gt; ECA|
żona ta’ kontroll tal-emissjonijiet tal-SO&lt;sub&gt;x&lt;/sub&gt;|
żona ta' kontroll tal-emissjonijiet tal-ossidu tal-kubrit|
SECA|
żona ta' kontroll tal-emissjonijiet tal-kubrit</t>
        </is>
      </c>
      <c r="BQ296" s="2" t="inlineStr">
        <is>
          <t>3|
3|
3|
3|
3</t>
        </is>
      </c>
      <c r="BR296" s="2" t="inlineStr">
        <is>
          <t xml:space="preserve">|
|
|
|
</t>
        </is>
      </c>
      <c r="BS296" t="inlineStr">
        <is>
          <t>żona fejn tkun meħtieġ l-adozzjoni ta' miżuri obbligatorji speċjali għall-emissjonijiet tal-ossidu tal-kubrit (SO&lt;sub&gt;x&lt;/sub&gt;) mill-bastimenti għall-prevenzjoni, it-tnaqqis u l-kontroll tat-tniġġis tal-arja mill-SO&lt;sub&gt;x&lt;/sub&gt; u tal-impatti dannużi tiegħu fuq l-art u l-baħar</t>
        </is>
      </c>
      <c r="BT296" s="2" t="inlineStr">
        <is>
          <t>SOx-emissiebeheersgebied|
zwaveloxide-emissiebeheersgebied|
SOxECA|
beheersgebied voor SOx-emissie|
SECA</t>
        </is>
      </c>
      <c r="BU296" s="2" t="inlineStr">
        <is>
          <t>3|
3|
3|
2|
3</t>
        </is>
      </c>
      <c r="BV296" s="2" t="inlineStr">
        <is>
          <t xml:space="preserve">|
|
|
|
</t>
        </is>
      </c>
      <c r="BW296" t="inlineStr">
        <is>
          <t>zeegebied waar het overeenkomstig Resolutie MEPC 176(58) van de &lt;a href="https://iate.europa.eu/entry/result/800404/nl" target="_blank"&gt;Internationale Maritieme Organisatie (IMO)&lt;/a&gt; verplicht is speciale maatregelen te treffen ten aanzien van de uitstoot van &lt;i&gt;zwaveloxide &lt;/i&gt;door schepen, teneinde die uitstoot en ook de negatieve gevolgen ervan voor mens en milieu te voorkomen, te verminderen en te beheersen</t>
        </is>
      </c>
      <c r="BX296" s="2" t="inlineStr">
        <is>
          <t>obszar kontroli emisji tlenków siarki|
obszar kontroli emisji SOx|
SO&lt;sub&gt;x &lt;/sub&gt;ECA|
obszar kontroli emisji tlenku siarki|
obszar SECA</t>
        </is>
      </c>
      <c r="BY296" s="2" t="inlineStr">
        <is>
          <t>3|
3|
3|
3|
3</t>
        </is>
      </c>
      <c r="BZ296" s="2" t="inlineStr">
        <is>
          <t xml:space="preserve">preferred|
|
|
|
</t>
        </is>
      </c>
      <c r="CA296" t="inlineStr">
        <is>
          <t>obszar, na którym wymagane jest przyjęcie
specjalnych obowiązkowych środków dla emisji SOx ze statków, w celu zapobiegania, zmniejszania i kontroli zanieczyszczania powietrza przez SOx i towarzyszącemu
temu niekorzystnemu oddziaływaniu na zdrowie ludzkie i środowisko.</t>
        </is>
      </c>
      <c r="CB296" s="2" t="inlineStr">
        <is>
          <t>zona de controlo das emissões de SO&lt;sub&gt;x&lt;/sub&gt;|
zona de controlo das emissões de dióxido de enxofre|
SOxECA|
zona de controlo das emissões de óxidos de enxofre</t>
        </is>
      </c>
      <c r="CC296" s="2" t="inlineStr">
        <is>
          <t>3|
3|
3|
3</t>
        </is>
      </c>
      <c r="CD296" s="2" t="inlineStr">
        <is>
          <t xml:space="preserve">|
|
|
</t>
        </is>
      </c>
      <c r="CE296" t="inlineStr">
        <is>
          <t>Zona em que é requerida a adoção de medidas especiais obrigatórias para as emissões de SOx provenientes dos navios, a fim de prevenir, reduzir e controlar a poluição atmosférica causada pelos óxidos de enxofre (SOx), bem como os efeitos adversos conexos nas áreas terrestres e marítimas. Nomeadamente, estes devem utilizar um combustível com um teor de enxofre não superior a 1,5% m/m ou aplicar tecnologias que permitam reduzir de modo equivalente as emissões de SOx. O Protocolo original de 1997 designava a área do Mar Báltico como SOxECA, tendo o Mar do Norte e o Canal da Mancha sido designados em 2000 na sequência de diligências dos Estados-Membros da UE.</t>
        </is>
      </c>
      <c r="CF296" s="2" t="inlineStr">
        <is>
          <t>zonă de control al emisiilor de SOx</t>
        </is>
      </c>
      <c r="CG296" s="2" t="inlineStr">
        <is>
          <t>3</t>
        </is>
      </c>
      <c r="CH296" s="2" t="inlineStr">
        <is>
          <t/>
        </is>
      </c>
      <c r="CI296" t="inlineStr">
        <is>
          <t>zonă în care este necesar să se adopte măsuri obligatorii speciale privind emisiile de oxizi de sulf (SOx) de la nave pentru prevenirea, reducerea și controlarea poluării atmosferei cu SOx și a respectivelor sale efecte nefavorabile ce aduc prejudicii zonelor terestre și maritime</t>
        </is>
      </c>
      <c r="CJ296" s="2" t="inlineStr">
        <is>
          <t>kontrolná oblasť emisií síry|
kontrolná oblasť emisií SOx|
SECA</t>
        </is>
      </c>
      <c r="CK296" s="2" t="inlineStr">
        <is>
          <t>3|
3|
3</t>
        </is>
      </c>
      <c r="CL296" s="2" t="inlineStr">
        <is>
          <t xml:space="preserve">|
|
</t>
        </is>
      </c>
      <c r="CM296" t="inlineStr">
        <is>
          <t>oblasť, pri ktorej je potrebné prijať špeciálne záväzné
opatrenia pre emisie SOx z lodí s cieľom obmedziť, kontrolovať a zabrániť
znečisteniu ovzdušia SOx a jeho sprievodným negatívnym dosahom na suchozemské a
morské oblasti</t>
        </is>
      </c>
      <c r="CN296" s="2" t="inlineStr">
        <is>
          <t>območje nadzora nad emisijami žveplovih oksidov|
območje nadzora nad emisijami SO&lt;sub&gt;x&lt;/sub&gt;</t>
        </is>
      </c>
      <c r="CO296" s="2" t="inlineStr">
        <is>
          <t>3|
3</t>
        </is>
      </c>
      <c r="CP296" s="2" t="inlineStr">
        <is>
          <t xml:space="preserve">|
</t>
        </is>
      </c>
      <c r="CQ296" t="inlineStr">
        <is>
          <t>območje, na katerem se za emisije SOx z ladij zahteva sprejetje posebnih obveznih ukrepov za preprečevanje, zmanjševanje in nadziranje onesnaževanja zraka z SOx in njegovimi spremljajočimi škodljivimi učinki na območja na kopnem in morju</t>
        </is>
      </c>
      <c r="CR296" s="2" t="inlineStr">
        <is>
          <t>SECA|
svavelkontrollområde</t>
        </is>
      </c>
      <c r="CS296" s="2" t="inlineStr">
        <is>
          <t>3|
3</t>
        </is>
      </c>
      <c r="CT296" s="2" t="inlineStr">
        <is>
          <t xml:space="preserve">|
</t>
        </is>
      </c>
      <c r="CU296" t="inlineStr">
        <is>
          <t/>
        </is>
      </c>
    </row>
    <row r="297">
      <c r="A297" s="1" t="str">
        <f>HYPERLINK("https://iate.europa.eu/entry/result/158288/all", "158288")</f>
        <v>158288</v>
      </c>
      <c r="B297" t="inlineStr">
        <is>
          <t>EDUCATION AND COMMUNICATIONS</t>
        </is>
      </c>
      <c r="C297" t="inlineStr">
        <is>
          <t>EDUCATION AND COMMUNICATIONS|communications|communications systems|telecommunications;EDUCATION AND COMMUNICATIONS|communications|communications policy</t>
        </is>
      </c>
      <c r="D297" s="2" t="inlineStr">
        <is>
          <t>обикновен пренос</t>
        </is>
      </c>
      <c r="E297" s="2" t="inlineStr">
        <is>
          <t>3</t>
        </is>
      </c>
      <c r="F297" s="2" t="inlineStr">
        <is>
          <t/>
        </is>
      </c>
      <c r="G297" t="inlineStr">
        <is>
          <t/>
        </is>
      </c>
      <c r="H297" s="2" t="inlineStr">
        <is>
          <t>prostý přenos</t>
        </is>
      </c>
      <c r="I297" s="2" t="inlineStr">
        <is>
          <t>3</t>
        </is>
      </c>
      <c r="J297" s="2" t="inlineStr">
        <is>
          <t/>
        </is>
      </c>
      <c r="K297" t="inlineStr">
        <is>
          <t>přenos informací, při němž poskytovatel služby není původcem přenosu, nevolí příjemce přenášené informace a nevolí a nezmění obsah přenášené informace</t>
        </is>
      </c>
      <c r="L297" s="2" t="inlineStr">
        <is>
          <t>ren videreformidling</t>
        </is>
      </c>
      <c r="M297" s="2" t="inlineStr">
        <is>
          <t>3</t>
        </is>
      </c>
      <c r="N297" s="2" t="inlineStr">
        <is>
          <t/>
        </is>
      </c>
      <c r="O297" t="inlineStr">
        <is>
          <t/>
        </is>
      </c>
      <c r="P297" s="2" t="inlineStr">
        <is>
          <t>reine Durchleitung</t>
        </is>
      </c>
      <c r="Q297" s="2" t="inlineStr">
        <is>
          <t>3</t>
        </is>
      </c>
      <c r="R297" s="2" t="inlineStr">
        <is>
          <t/>
        </is>
      </c>
      <c r="S297" t="inlineStr">
        <is>
          <t>Übermittlung in einem Kommunikationsnetz, die nicht vom Diensteanbieter veranlasst wird und bei der er nicht verantwortlich ist für die übermittelten Informationen</t>
        </is>
      </c>
      <c r="T297" s="2" t="inlineStr">
        <is>
          <t>απλή μετάδοση</t>
        </is>
      </c>
      <c r="U297" s="2" t="inlineStr">
        <is>
          <t>3</t>
        </is>
      </c>
      <c r="V297" s="2" t="inlineStr">
        <is>
          <t/>
        </is>
      </c>
      <c r="W297" t="inlineStr">
        <is>
          <t>μετάδοση πληροφοριών για την οποία το δίκτυο μετάδοσης δεν φέρει καμία ευθύνη καθώς δεν τροποποιεί τις μεταδιδόμενες πληροφορίες</t>
        </is>
      </c>
      <c r="X297" s="2" t="inlineStr">
        <is>
          <t>mere conduit</t>
        </is>
      </c>
      <c r="Y297" s="2" t="inlineStr">
        <is>
          <t>3</t>
        </is>
      </c>
      <c r="Z297" s="2" t="inlineStr">
        <is>
          <t/>
        </is>
      </c>
      <c r="AA297" t="inlineStr">
        <is>
          <t>mere transmission in a communication network of information, without initiation of the transmission or liability for its consequences</t>
        </is>
      </c>
      <c r="AB297" s="2" t="inlineStr">
        <is>
          <t>mera transmisión</t>
        </is>
      </c>
      <c r="AC297" s="2" t="inlineStr">
        <is>
          <t>3</t>
        </is>
      </c>
      <c r="AD297" s="2" t="inlineStr">
        <is>
          <t/>
        </is>
      </c>
      <c r="AE297" t="inlineStr">
        <is>
          <t>La transmisión en una
red de comunicaciones de datos facilitados por el destinatario del servicio sin que se pueda
considerar al prestador de
servicios de este tipo responsable de los datos transmitidos.</t>
        </is>
      </c>
      <c r="AF297" s="2" t="inlineStr">
        <is>
          <t>pelk edastamine</t>
        </is>
      </c>
      <c r="AG297" s="2" t="inlineStr">
        <is>
          <t>2</t>
        </is>
      </c>
      <c r="AH297" s="2" t="inlineStr">
        <is>
          <t/>
        </is>
      </c>
      <c r="AI297" t="inlineStr">
        <is>
          <t>teenus, mis seisneb teenuse saaja poolt pakutava teabe edastamises sidevõrgu kaudu või sidevõrgule juurdepääsu pakkumises</t>
        </is>
      </c>
      <c r="AJ297" s="2" t="inlineStr">
        <is>
          <t>pelkkä siirtotoiminta</t>
        </is>
      </c>
      <c r="AK297" s="2" t="inlineStr">
        <is>
          <t>3</t>
        </is>
      </c>
      <c r="AL297" s="2" t="inlineStr">
        <is>
          <t/>
        </is>
      </c>
      <c r="AM297" t="inlineStr">
        <is>
          <t>sellainen tietojen siirrosta viestintäverkossa tai viestintäverkkoyhteyden tarjoaminen, jossa palvelun tarjoaja ei ole siirron alkuunpanija, ei valitse siirron vastaanottajaa eikä valitse eikä muuta siirrettäviä tietoja</t>
        </is>
      </c>
      <c r="AN297" s="2" t="inlineStr">
        <is>
          <t>simple transport</t>
        </is>
      </c>
      <c r="AO297" s="2" t="inlineStr">
        <is>
          <t>3</t>
        </is>
      </c>
      <c r="AP297" s="2" t="inlineStr">
        <is>
          <t/>
        </is>
      </c>
      <c r="AQ297" t="inlineStr">
        <is>
          <t>simple transmission,
sur un réseau de communication, des informations fournies par un bénéficiaire ou
fourniture d’un accès au réseau de communication, sans que le prestataire
de ces services soit responsable des informations transmises</t>
        </is>
      </c>
      <c r="AR297" s="2" t="inlineStr">
        <is>
          <t>lomchainéal</t>
        </is>
      </c>
      <c r="AS297" s="2" t="inlineStr">
        <is>
          <t>3</t>
        </is>
      </c>
      <c r="AT297" s="2" t="inlineStr">
        <is>
          <t/>
        </is>
      </c>
      <c r="AU297" t="inlineStr">
        <is>
          <t/>
        </is>
      </c>
      <c r="AV297" s="2" t="inlineStr">
        <is>
          <t>samo prijenos|
samo prijenos informacija</t>
        </is>
      </c>
      <c r="AW297" s="2" t="inlineStr">
        <is>
          <t>3|
3</t>
        </is>
      </c>
      <c r="AX297" s="2" t="inlineStr">
        <is>
          <t xml:space="preserve">|
</t>
        </is>
      </c>
      <c r="AY297" t="inlineStr">
        <is>
          <t/>
        </is>
      </c>
      <c r="AZ297" s="2" t="inlineStr">
        <is>
          <t>egyszerű továbbítás</t>
        </is>
      </c>
      <c r="BA297" s="2" t="inlineStr">
        <is>
          <t>3</t>
        </is>
      </c>
      <c r="BB297" s="2" t="inlineStr">
        <is>
          <t/>
        </is>
      </c>
      <c r="BC297" t="inlineStr">
        <is>
          <t>információ hírközlő 
hálózaton keresztül történő továbbítása vagy hírközlő hálózathoz 
való hozzáférés biztosítása, feltéve hogy nem a szolgáltató kezdeményezi az adatátvitelt</t>
        </is>
      </c>
      <c r="BD297" s="2" t="inlineStr">
        <is>
          <t>semplice trasporto ("mere conduit")</t>
        </is>
      </c>
      <c r="BE297" s="2" t="inlineStr">
        <is>
          <t>3</t>
        </is>
      </c>
      <c r="BF297" s="2" t="inlineStr">
        <is>
          <t/>
        </is>
      </c>
      <c r="BG297" t="inlineStr">
        <is>
          <t>servizio
della società dell'informazione consistente nel trasmettere, su una rete di
comunicazione, informazioni fornite da un destinatario del servizio, o nel
fornire un accesso alla rete di comunicazione, in cui il prestatore non dà
origine alla trasmissione, non seleziona il destinatario della trasmissione e non
seleziona né modifica le informazioni trasmesse e quindi non è responsabile
delle informazioni trasmesse</t>
        </is>
      </c>
      <c r="BH297" s="2" t="inlineStr">
        <is>
          <t>paprastas perdavimas|
paprastas perdavimo kanalas</t>
        </is>
      </c>
      <c r="BI297" s="2" t="inlineStr">
        <is>
          <t>2|
2</t>
        </is>
      </c>
      <c r="BJ297" s="2" t="inlineStr">
        <is>
          <t xml:space="preserve">|
</t>
        </is>
      </c>
      <c r="BK297" t="inlineStr">
        <is>
          <t/>
        </is>
      </c>
      <c r="BL297" s="2" t="inlineStr">
        <is>
          <t>tālākpārsūtītājs|
tālākpārsūtīšana</t>
        </is>
      </c>
      <c r="BM297" s="2" t="inlineStr">
        <is>
          <t>3|
3</t>
        </is>
      </c>
      <c r="BN297" s="2" t="inlineStr">
        <is>
          <t xml:space="preserve">|
</t>
        </is>
      </c>
      <c r="BO297" t="inlineStr">
        <is>
          <t/>
        </is>
      </c>
      <c r="BP297" s="2" t="inlineStr">
        <is>
          <t>sempliċi conduit|
mere conduit</t>
        </is>
      </c>
      <c r="BQ297" s="2" t="inlineStr">
        <is>
          <t>3|
2</t>
        </is>
      </c>
      <c r="BR297" s="2" t="inlineStr">
        <is>
          <t xml:space="preserve">|
</t>
        </is>
      </c>
      <c r="BS297" t="inlineStr">
        <is>
          <t>sempliċi trażmissjoni f'network ta' komunikazzjoni ta' informazzjoni, liema trażmissjoni ma tkunx inbdiet mill-fornitur jew li l-fornitur ma jkunx responsabbli għall-konsegwenzi tagħha</t>
        </is>
      </c>
      <c r="BT297" s="2" t="inlineStr">
        <is>
          <t>mere conduit|
doorgeefluik|
louter doorgifte</t>
        </is>
      </c>
      <c r="BU297" s="2" t="inlineStr">
        <is>
          <t>3|
2|
2</t>
        </is>
      </c>
      <c r="BV297" s="2" t="inlineStr">
        <is>
          <t xml:space="preserve">|
|
</t>
        </is>
      </c>
      <c r="BW297" t="inlineStr">
        <is>
          <t>doorgeven van informatie in een communicatienetwerk of in het verschaffen van
 toegang tot een communicatienetwerk waarbij de dienstverlener niet
 aansprakelijk is voor de doorgegeven informatie en het initiatief tot de
 doorgifte niet bij de dienstverlener ligt</t>
        </is>
      </c>
      <c r="BX297" s="2" t="inlineStr">
        <is>
          <t>zwykły przekaz</t>
        </is>
      </c>
      <c r="BY297" s="2" t="inlineStr">
        <is>
          <t>3</t>
        </is>
      </c>
      <c r="BZ297" s="2" t="inlineStr">
        <is>
          <t/>
        </is>
      </c>
      <c r="CA297" t="inlineStr">
        <is>
          <t/>
        </is>
      </c>
      <c r="CB297" s="2" t="inlineStr">
        <is>
          <t>simples transporte</t>
        </is>
      </c>
      <c r="CC297" s="2" t="inlineStr">
        <is>
          <t>3</t>
        </is>
      </c>
      <c r="CD297" s="2" t="inlineStr">
        <is>
          <t/>
        </is>
      </c>
      <c r="CE297" t="inlineStr">
        <is>
          <t>&lt;div&gt;Simples transmissão, através de uma rede de comunicações, de informações prestadas pelo destinatário do serviço sem que se possa considerar o prestador desses serviços responsável pelas informações transmitidas.&lt;br&gt;&lt;/div&gt;</t>
        </is>
      </c>
      <c r="CF297" s="2" t="inlineStr">
        <is>
          <t>simpla transmitere</t>
        </is>
      </c>
      <c r="CG297" s="2" t="inlineStr">
        <is>
          <t>3</t>
        </is>
      </c>
      <c r="CH297" s="2" t="inlineStr">
        <is>
          <t/>
        </is>
      </c>
      <c r="CI297" t="inlineStr">
        <is>
          <t/>
        </is>
      </c>
      <c r="CJ297" s="2" t="inlineStr">
        <is>
          <t>prostý prenos|
púhy kanál|
iba prenos|
obyčajný prenos</t>
        </is>
      </c>
      <c r="CK297" s="2" t="inlineStr">
        <is>
          <t>2|
2|
2|
2</t>
        </is>
      </c>
      <c r="CL297" s="2" t="inlineStr">
        <is>
          <t xml:space="preserve">|
|
|
</t>
        </is>
      </c>
      <c r="CM297" t="inlineStr">
        <is>
          <t>prenos informácií, v rámci ktorého poskytovateľ služby tento prenos neiniciuje, nevyberá príjemcu prenosu a prenášané informácie nevyberá ani neupravuje</t>
        </is>
      </c>
      <c r="CN297" s="2" t="inlineStr">
        <is>
          <t>izključni prenos</t>
        </is>
      </c>
      <c r="CO297" s="2" t="inlineStr">
        <is>
          <t>3</t>
        </is>
      </c>
      <c r="CP297" s="2" t="inlineStr">
        <is>
          <t/>
        </is>
      </c>
      <c r="CQ297" t="inlineStr">
        <is>
          <t/>
        </is>
      </c>
      <c r="CR297" s="2" t="inlineStr">
        <is>
          <t>enbart vidarebefordran|
budbärarimmunitet</t>
        </is>
      </c>
      <c r="CS297" s="2" t="inlineStr">
        <is>
          <t>3|
3</t>
        </is>
      </c>
      <c r="CT297" s="2" t="inlineStr">
        <is>
          <t xml:space="preserve">|
</t>
        </is>
      </c>
      <c r="CU297" t="inlineStr">
        <is>
          <t>den som över­för ett med­­­de­l­ande från avsändare
till mottagare är inte är ansvarig för innehållet</t>
        </is>
      </c>
    </row>
    <row r="298">
      <c r="A298" s="1" t="str">
        <f>HYPERLINK("https://iate.europa.eu/entry/result/126575/all", "126575")</f>
        <v>126575</v>
      </c>
      <c r="B298" t="inlineStr">
        <is>
          <t>ENVIRONMENT;INTERNATIONAL ORGANISATIONS;PRODUCTION, TECHNOLOGY AND RESEARCH;SCIENCE</t>
        </is>
      </c>
      <c r="C298" t="inlineStr">
        <is>
          <t>ENVIRONMENT|natural environment|natural resources|resources of the sea;INTERNATIONAL ORGANISATIONS|United Nations;PRODUCTION, TECHNOLOGY AND RESEARCH|research and intellectual property|research;SCIENCE|natural and applied sciences|earth sciences</t>
        </is>
      </c>
      <c r="D298" s="2" t="inlineStr">
        <is>
          <t>Глобална система за наблюдение на океаните</t>
        </is>
      </c>
      <c r="E298" s="2" t="inlineStr">
        <is>
          <t>3</t>
        </is>
      </c>
      <c r="F298" s="2" t="inlineStr">
        <is>
          <t/>
        </is>
      </c>
      <c r="G298" t="inlineStr">
        <is>
          <t>система, координираща наблюдението на световните океани по три критични теми: климат, оперативни услуги и здраве на морската екосистема</t>
        </is>
      </c>
      <c r="H298" s="2" t="inlineStr">
        <is>
          <t>Globální systém pro pozorování oceánů (GOOS)</t>
        </is>
      </c>
      <c r="I298" s="2" t="inlineStr">
        <is>
          <t>3</t>
        </is>
      </c>
      <c r="J298" s="2" t="inlineStr">
        <is>
          <t/>
        </is>
      </c>
      <c r="K298" t="inlineStr">
        <is>
          <t/>
        </is>
      </c>
      <c r="L298" s="2" t="inlineStr">
        <is>
          <t>GOOS|
globalt oceanobserveringssystem|
globalt havobservationssystem</t>
        </is>
      </c>
      <c r="M298" s="2" t="inlineStr">
        <is>
          <t>3|
3|
3</t>
        </is>
      </c>
      <c r="N298" s="2" t="inlineStr">
        <is>
          <t xml:space="preserve">|
|
</t>
        </is>
      </c>
      <c r="O298" t="inlineStr">
        <is>
          <t>system til koordinering af observationer af verdenshavet i forbindelse med klima, operationelle tjenester og havøkosystemets sundhed, der udgør tre kritiske områder</t>
        </is>
      </c>
      <c r="P298" s="2" t="inlineStr">
        <is>
          <t>Globales Ozeanbeobachtungssystem|
GOOS</t>
        </is>
      </c>
      <c r="Q298" s="2" t="inlineStr">
        <is>
          <t>3|
3</t>
        </is>
      </c>
      <c r="R298" s="2" t="inlineStr">
        <is>
          <t xml:space="preserve">|
</t>
        </is>
      </c>
      <c r="S298" t="inlineStr">
        <is>
          <t>System, das die Verfügbarkeit von Daten aus den Ozeanen und damit die Bereitstellung von Informationen in den drei gesellschaftlich relevanten Bereichen Klima, Erhalt mariner Ökosysteme und operative Dienstleistungen fördern soll</t>
        </is>
      </c>
      <c r="T298" s="2" t="inlineStr">
        <is>
          <t>GOOS|
Παγκόσμιο Σύστημα Παρατήρησης του Ωκεανού</t>
        </is>
      </c>
      <c r="U298" s="2" t="inlineStr">
        <is>
          <t>3|
3</t>
        </is>
      </c>
      <c r="V298" s="2" t="inlineStr">
        <is>
          <t xml:space="preserve">|
</t>
        </is>
      </c>
      <c r="W298" t="inlineStr">
        <is>
          <t/>
        </is>
      </c>
      <c r="X298" s="2" t="inlineStr">
        <is>
          <t>Global Ocean Observing System|
GOOS|
global ocean observation system</t>
        </is>
      </c>
      <c r="Y298" s="2" t="inlineStr">
        <is>
          <t>2|
3|
1</t>
        </is>
      </c>
      <c r="Z298" s="2" t="inlineStr">
        <is>
          <t xml:space="preserve">|
|
</t>
        </is>
      </c>
      <c r="AA298" t="inlineStr">
        <is>
          <t>system coordinating observation around the global ocean for the three critical themes of climate, operational services, and marine ecosystem health</t>
        </is>
      </c>
      <c r="AB298" s="2" t="inlineStr">
        <is>
          <t>GOOS|
Sistema mundial de observación oceánica|
Sistema Mundial de Observación del Océano|
SMOO</t>
        </is>
      </c>
      <c r="AC298" s="2" t="inlineStr">
        <is>
          <t>3|
1|
3|
1</t>
        </is>
      </c>
      <c r="AD298" s="2" t="inlineStr">
        <is>
          <t xml:space="preserve">|
|
|
</t>
        </is>
      </c>
      <c r="AE298" t="inlineStr">
        <is>
          <t>Sistema mundial creado en 1991 por la Comisión Oceanográfica Internacional de la Unesco que coordina —con la participación de redes locales, sistemas satelitarios, organismos nacionales, agencias de las Naciones Unidas y científicos— la observación, la modelización y el análisis de variables oceánicas y marinas en todo el mundo, en particular las que se refieren al clima, a los servicios operativos y al ecosistema marino.</t>
        </is>
      </c>
      <c r="AF298" s="2" t="inlineStr">
        <is>
          <t>ülemaailmne ookeaniseire süsteem|
ülemaailmne ookeaniseiresüsteem|
ülemaailmne maailmamere seire süsteem</t>
        </is>
      </c>
      <c r="AG298" s="2" t="inlineStr">
        <is>
          <t>2|
2|
2</t>
        </is>
      </c>
      <c r="AH298" s="2" t="inlineStr">
        <is>
          <t>|
|
proposed</t>
        </is>
      </c>
      <c r="AI298" t="inlineStr">
        <is>
          <t>alaline
ülemaailmne mere- ja ookeaninäitajate vaatlus-, modelleerimis- ja
analüüsisüsteem, mille eesmärk on välja töötada usaldusväärsed mehhanismid
keskkonnamuutuste ja nende ökoloogiliste tagajärgede ennustamiseks</t>
        </is>
      </c>
      <c r="AJ298" s="2" t="inlineStr">
        <is>
          <t>valtamerien maailmanlaajuinen valvontajärjestelmä|
maailmanlaajuinen valtamerien tarkkailujärjestelmä|
GOOS</t>
        </is>
      </c>
      <c r="AK298" s="2" t="inlineStr">
        <is>
          <t>2|
2|
2</t>
        </is>
      </c>
      <c r="AL298" s="2" t="inlineStr">
        <is>
          <t xml:space="preserve">|
|
</t>
        </is>
      </c>
      <c r="AM298" t="inlineStr">
        <is>
          <t/>
        </is>
      </c>
      <c r="AN298" s="2" t="inlineStr">
        <is>
          <t>SMOO|
système mondial d'observation des océans|
système mondial d'observation de l'océan|
GOOS</t>
        </is>
      </c>
      <c r="AO298" s="2" t="inlineStr">
        <is>
          <t>2|
3|
3|
2</t>
        </is>
      </c>
      <c r="AP298" s="2" t="inlineStr">
        <is>
          <t xml:space="preserve">|
|
|
</t>
        </is>
      </c>
      <c r="AQ298" t="inlineStr">
        <is>
          <t>système mondial permanent d’observation, de modélisation et d’analyse des variables maritimes et océaniques, dont l'objectif est de développer des mécanismes fiables de prévision des changements environnementaux et de leurs conséquences écologiques</t>
        </is>
      </c>
      <c r="AR298" s="2" t="inlineStr">
        <is>
          <t>GOOS|
an córas domhanda um fhaire na n-aigéan</t>
        </is>
      </c>
      <c r="AS298" s="2" t="inlineStr">
        <is>
          <t>3|
3</t>
        </is>
      </c>
      <c r="AT298" s="2" t="inlineStr">
        <is>
          <t xml:space="preserve">|
</t>
        </is>
      </c>
      <c r="AU298" t="inlineStr">
        <is>
          <t/>
        </is>
      </c>
      <c r="AV298" s="2" t="inlineStr">
        <is>
          <t>Globalni sustav za promatranje oceana;</t>
        </is>
      </c>
      <c r="AW298" s="2" t="inlineStr">
        <is>
          <t>3</t>
        </is>
      </c>
      <c r="AX298" s="2" t="inlineStr">
        <is>
          <t/>
        </is>
      </c>
      <c r="AY298" t="inlineStr">
        <is>
          <t/>
        </is>
      </c>
      <c r="AZ298" s="2" t="inlineStr">
        <is>
          <t>Globális Óceánmegfigyelő Rendszer|
GOOS</t>
        </is>
      </c>
      <c r="BA298" s="2" t="inlineStr">
        <is>
          <t>3|
3</t>
        </is>
      </c>
      <c r="BB298" s="2" t="inlineStr">
        <is>
          <t xml:space="preserve">|
</t>
        </is>
      </c>
      <c r="BC298" t="inlineStr">
        <is>
          <t>olyan rendszer, amely a világ óceánjainak egészére kiterjedően koordinálja az óceánok megfigyelését három kritikus tematikus területen, melyek az éghajlat, az operatív adatok szolgáltatása és a tengeri ökoszisztémák egészsége</t>
        </is>
      </c>
      <c r="BD298" s="2" t="inlineStr">
        <is>
          <t>GOOS|
sistema globale di osservazione degli oceani</t>
        </is>
      </c>
      <c r="BE298" s="2" t="inlineStr">
        <is>
          <t>3|
3</t>
        </is>
      </c>
      <c r="BF298" s="2" t="inlineStr">
        <is>
          <t xml:space="preserve">|
</t>
        </is>
      </c>
      <c r="BG298" t="inlineStr">
        <is>
          <t>strumento permanente di osservazione, modellizzazione e analisi su scala mondiale delle variabili marittime e oceaniche, allo scopo di sviluppare meccanismi affidabili di previsione dei cambiamenti ambientali e dei loro effetti sull'ambiente</t>
        </is>
      </c>
      <c r="BH298" s="2" t="inlineStr">
        <is>
          <t>GOOS|
Pasaulinė vandenynų stebėjimo sistema</t>
        </is>
      </c>
      <c r="BI298" s="2" t="inlineStr">
        <is>
          <t>3|
3</t>
        </is>
      </c>
      <c r="BJ298" s="2" t="inlineStr">
        <is>
          <t xml:space="preserve">|
</t>
        </is>
      </c>
      <c r="BK298" t="inlineStr">
        <is>
          <t>sistema, kuria naudojantis pasaulinis vandenynas koordinuotai stebimas trimis aspektais: klimato, veiklos vykdymo paslaugų ir jūrų ekosistemos sveikatos</t>
        </is>
      </c>
      <c r="BL298" s="2" t="inlineStr">
        <is>
          <t>Globālā okeānu novērošanas sistēma|
&lt;i&gt;GOOS&lt;/i&gt;</t>
        </is>
      </c>
      <c r="BM298" s="2" t="inlineStr">
        <is>
          <t>3|
3</t>
        </is>
      </c>
      <c r="BN298" s="2" t="inlineStr">
        <is>
          <t xml:space="preserve">|
</t>
        </is>
      </c>
      <c r="BO298" t="inlineStr">
        <is>
          <t>sistēma, ar ko koordinē okeānu novērošanu trijās svarīgās jomās - klimats, operatīvie pakalpojumi un jūras ekosistēmu veselība</t>
        </is>
      </c>
      <c r="BP298" s="2" t="inlineStr">
        <is>
          <t>GOOS|
Sistema Globali ta' Osservazzjoni tal-Oċeani</t>
        </is>
      </c>
      <c r="BQ298" s="2" t="inlineStr">
        <is>
          <t>3|
3</t>
        </is>
      </c>
      <c r="BR298" s="2" t="inlineStr">
        <is>
          <t xml:space="preserve">|
</t>
        </is>
      </c>
      <c r="BS298" t="inlineStr">
        <is>
          <t>sistema li tikkoordina l-osservazzjoni tal-ibħra u l-oċeani madwar id-dinja fl-oqsma kruċjali tal-klima, is-servizzi operazzjonali, u s-saħħa tal-ekosistemi tal-baħar</t>
        </is>
      </c>
      <c r="BT298" s="2" t="inlineStr">
        <is>
          <t>mondiaal oceaanobservatiesysteem|
GOOS</t>
        </is>
      </c>
      <c r="BU298" s="2" t="inlineStr">
        <is>
          <t>3|
3</t>
        </is>
      </c>
      <c r="BV298" s="2" t="inlineStr">
        <is>
          <t xml:space="preserve">|
</t>
        </is>
      </c>
      <c r="BW298" t="inlineStr">
        <is>
          <t>"wereldwijd systeem voor aanhoudende observaties van de oceaan dat onder andere bestaat uit de oceanografische component van het &lt;a href="https://iate.europa.eu/entry/result/2205458/nl" target="_blank"&gt;wereldwijd systeem van systemen voor aardobservatie (GEOSS)&lt;/a&gt; en wordt beheerd door de &lt;a href="https://iate.europa.eu/entry/result/785285/nl" target="_blank"&gt;Intergouvernementele Oceanografische Commissie (IOC)&lt;/a&gt; van de Unesco"</t>
        </is>
      </c>
      <c r="BX298" s="2" t="inlineStr">
        <is>
          <t>Globalny System Obserwacji Oceanów</t>
        </is>
      </c>
      <c r="BY298" s="2" t="inlineStr">
        <is>
          <t>3</t>
        </is>
      </c>
      <c r="BZ298" s="2" t="inlineStr">
        <is>
          <t/>
        </is>
      </c>
      <c r="CA298" t="inlineStr">
        <is>
          <t>jeden z kluczowych programów Międzyrządowej Komisji Oceanograficznej UNESCO (IOC), działający w ramach Światowej Zintegrowanej Strategii Obserwacji (IGOS), która ma na celu poprawę prognozowania zjawisk przyrodniczych; służy lepszemu zrozumieniu roli oceanów w zmianach klimatycznych i ocenie wpływu działań człowieka na zasoby morskie</t>
        </is>
      </c>
      <c r="CB298" s="2" t="inlineStr">
        <is>
          <t>SMOO|
Sistema Mundial de Observação Oceânica|
Sistema Global de Observação dos Oceanos</t>
        </is>
      </c>
      <c r="CC298" s="2" t="inlineStr">
        <is>
          <t>1|
1|
1</t>
        </is>
      </c>
      <c r="CD298" s="2" t="inlineStr">
        <is>
          <t xml:space="preserve">|
|
</t>
        </is>
      </c>
      <c r="CE298" t="inlineStr">
        <is>
          <t/>
        </is>
      </c>
      <c r="CF298" s="2" t="inlineStr">
        <is>
          <t>Sistemul global de observare a oceanelor|
GOOS</t>
        </is>
      </c>
      <c r="CG298" s="2" t="inlineStr">
        <is>
          <t>3|
3</t>
        </is>
      </c>
      <c r="CH298" s="2" t="inlineStr">
        <is>
          <t xml:space="preserve">|
</t>
        </is>
      </c>
      <c r="CI298" t="inlineStr">
        <is>
          <t>sistem de coordonare a observațiilor de toate tipurile asupra oceanului planetar, care își propune să ofere o radiografie a stării actuale a oceanelor, inclusiv a resurselor lor vii, să sprijine elaborarea de previziuni privind evoluția stării oceanelor și să ofere bazele necesare pentru efectuarea de evaluări și de analize vizând schimbările climatice</t>
        </is>
      </c>
      <c r="CJ298" t="inlineStr">
        <is>
          <t/>
        </is>
      </c>
      <c r="CK298" t="inlineStr">
        <is>
          <t/>
        </is>
      </c>
      <c r="CL298" t="inlineStr">
        <is>
          <t/>
        </is>
      </c>
      <c r="CM298" t="inlineStr">
        <is>
          <t/>
        </is>
      </c>
      <c r="CN298" s="2" t="inlineStr">
        <is>
          <t>globalni sistem za opazovanje oceanov|
GOOS</t>
        </is>
      </c>
      <c r="CO298" s="2" t="inlineStr">
        <is>
          <t>3|
3</t>
        </is>
      </c>
      <c r="CP298" s="2" t="inlineStr">
        <is>
          <t xml:space="preserve">|
</t>
        </is>
      </c>
      <c r="CQ298" t="inlineStr">
        <is>
          <t/>
        </is>
      </c>
      <c r="CR298" s="2" t="inlineStr">
        <is>
          <t>GOOS</t>
        </is>
      </c>
      <c r="CS298" s="2" t="inlineStr">
        <is>
          <t>3</t>
        </is>
      </c>
      <c r="CT298" s="2" t="inlineStr">
        <is>
          <t/>
        </is>
      </c>
      <c r="CU298" t="inlineStr">
        <is>
          <t/>
        </is>
      </c>
    </row>
    <row r="299">
      <c r="A299" s="1" t="str">
        <f>HYPERLINK("https://iate.europa.eu/entry/result/112137/all", "112137")</f>
        <v>112137</v>
      </c>
      <c r="B299" t="inlineStr">
        <is>
          <t>ENVIRONMENT</t>
        </is>
      </c>
      <c r="C299" t="inlineStr">
        <is>
          <t>ENVIRONMENT</t>
        </is>
      </c>
      <c r="D299" s="2" t="inlineStr">
        <is>
          <t>опазване на океаните|
опазване на морката среда|
опазване на морските ресурси</t>
        </is>
      </c>
      <c r="E299" s="2" t="inlineStr">
        <is>
          <t>3|
3|
3</t>
        </is>
      </c>
      <c r="F299" s="2" t="inlineStr">
        <is>
          <t xml:space="preserve">|
|
</t>
        </is>
      </c>
      <c r="G299" t="inlineStr">
        <is>
          <t>защита и опазване на морските видове и екосистеми в океаните и моретата</t>
        </is>
      </c>
      <c r="H299" s="2" t="inlineStr">
        <is>
          <t>ochrana oceánů|
zachování mořských zdrojů</t>
        </is>
      </c>
      <c r="I299" s="2" t="inlineStr">
        <is>
          <t>3|
3</t>
        </is>
      </c>
      <c r="J299" s="2" t="inlineStr">
        <is>
          <t xml:space="preserve">|
</t>
        </is>
      </c>
      <c r="K299" t="inlineStr">
        <is>
          <t/>
        </is>
      </c>
      <c r="L299" s="2" t="inlineStr">
        <is>
          <t>bevaring af havenes ressourcer</t>
        </is>
      </c>
      <c r="M299" s="2" t="inlineStr">
        <is>
          <t>3</t>
        </is>
      </c>
      <c r="N299" s="2" t="inlineStr">
        <is>
          <t/>
        </is>
      </c>
      <c r="O299" t="inlineStr">
        <is>
          <t/>
        </is>
      </c>
      <c r="P299" s="2" t="inlineStr">
        <is>
          <t>Erhaltung der Meere|
Schutz der Meeresressourcen|
Meeresschutz</t>
        </is>
      </c>
      <c r="Q299" s="2" t="inlineStr">
        <is>
          <t>3|
3|
3</t>
        </is>
      </c>
      <c r="R299" s="2" t="inlineStr">
        <is>
          <t xml:space="preserve">|
|
</t>
        </is>
      </c>
      <c r="S299" t="inlineStr">
        <is>
          <t>Schutz und Erhaltung der Meeresfauna und der marinen Ökosysteme</t>
        </is>
      </c>
      <c r="T299" s="2" t="inlineStr">
        <is>
          <t>διατήρηση των ωκεανών|
διατήρηση των θαλάσσιων πόρων</t>
        </is>
      </c>
      <c r="U299" s="2" t="inlineStr">
        <is>
          <t>3|
3</t>
        </is>
      </c>
      <c r="V299" s="2" t="inlineStr">
        <is>
          <t xml:space="preserve">|
</t>
        </is>
      </c>
      <c r="W299" t="inlineStr">
        <is>
          <t/>
        </is>
      </c>
      <c r="X299" s="2" t="inlineStr">
        <is>
          <t>marine conservation|
marine resources conservation|
ocean conservation</t>
        </is>
      </c>
      <c r="Y299" s="2" t="inlineStr">
        <is>
          <t>3|
3|
3</t>
        </is>
      </c>
      <c r="Z299" s="2" t="inlineStr">
        <is>
          <t xml:space="preserve">|
|
</t>
        </is>
      </c>
      <c r="AA299" t="inlineStr">
        <is>
          <t>protection and preservation of marine species
and ecosystems in oceans and seas</t>
        </is>
      </c>
      <c r="AB299" s="2" t="inlineStr">
        <is>
          <t>conservación de los recursos marinos|
conservación de recursos marinos|
conservación de los océanos</t>
        </is>
      </c>
      <c r="AC299" s="2" t="inlineStr">
        <is>
          <t>3|
3|
3</t>
        </is>
      </c>
      <c r="AD299" s="2" t="inlineStr">
        <is>
          <t xml:space="preserve">|
|
</t>
        </is>
      </c>
      <c r="AE299" t="inlineStr">
        <is>
          <t>protección y preservación de las especies marinas y los ecosistemas de los mares y los océanos</t>
        </is>
      </c>
      <c r="AF299" s="2" t="inlineStr">
        <is>
          <t>ookeanide kaitse|
mereressursside kaitse|
maailmamere kaitse|
merekaitse</t>
        </is>
      </c>
      <c r="AG299" s="2" t="inlineStr">
        <is>
          <t>2|
3|
3|
3</t>
        </is>
      </c>
      <c r="AH299" s="2" t="inlineStr">
        <is>
          <t xml:space="preserve">|
|
|
</t>
        </is>
      </c>
      <c r="AI299" t="inlineStr">
        <is>
          <t>mereliikide ja ökosüsteemide kaitse ja säilitamine meredes ja ookeanides</t>
        </is>
      </c>
      <c r="AJ299" s="2" t="inlineStr">
        <is>
          <t>meriluonnonvarojen suojelu</t>
        </is>
      </c>
      <c r="AK299" s="2" t="inlineStr">
        <is>
          <t>3</t>
        </is>
      </c>
      <c r="AL299" s="2" t="inlineStr">
        <is>
          <t/>
        </is>
      </c>
      <c r="AM299" t="inlineStr">
        <is>
          <t/>
        </is>
      </c>
      <c r="AN299" s="2" t="inlineStr">
        <is>
          <t>préservation marine|
conservation des ressources marines|
préservation des mers et des océans|
préservation des ressources marines</t>
        </is>
      </c>
      <c r="AO299" s="2" t="inlineStr">
        <is>
          <t>3|
3|
3|
3</t>
        </is>
      </c>
      <c r="AP299" s="2" t="inlineStr">
        <is>
          <t xml:space="preserve">|
|
|
</t>
        </is>
      </c>
      <c r="AQ299" t="inlineStr">
        <is>
          <t>protection et préservation des espèces marines et des écosystèmes dans les mers et océans</t>
        </is>
      </c>
      <c r="AR299" s="2" t="inlineStr">
        <is>
          <t>caomhnú muirí|
caomhnú na n-aigéan|
caomhnú acmhainní muirí</t>
        </is>
      </c>
      <c r="AS299" s="2" t="inlineStr">
        <is>
          <t>3|
3|
3</t>
        </is>
      </c>
      <c r="AT299" s="2" t="inlineStr">
        <is>
          <t xml:space="preserve">|
|
</t>
        </is>
      </c>
      <c r="AU299" t="inlineStr">
        <is>
          <t/>
        </is>
      </c>
      <c r="AV299" s="2" t="inlineStr">
        <is>
          <t>očuvanje morskih resursa|
očuvanje oceana|
očuvanje mora</t>
        </is>
      </c>
      <c r="AW299" s="2" t="inlineStr">
        <is>
          <t>3|
3|
3</t>
        </is>
      </c>
      <c r="AX299" s="2" t="inlineStr">
        <is>
          <t xml:space="preserve">|
|
</t>
        </is>
      </c>
      <c r="AY299" t="inlineStr">
        <is>
          <t/>
        </is>
      </c>
      <c r="AZ299" s="2" t="inlineStr">
        <is>
          <t>tengerierőforrás-megőrzés|
a tengeri erőforrások megőrzése</t>
        </is>
      </c>
      <c r="BA299" s="2" t="inlineStr">
        <is>
          <t>3|
3</t>
        </is>
      </c>
      <c r="BB299" s="2" t="inlineStr">
        <is>
          <t xml:space="preserve">|
</t>
        </is>
      </c>
      <c r="BC299" t="inlineStr">
        <is>
          <t>a tengerek és óceánok élővilágának és ökoszisztémáinak védelme és megőrzése</t>
        </is>
      </c>
      <c r="BD299" s="2" t="inlineStr">
        <is>
          <t>conservazione delle risorse del mare</t>
        </is>
      </c>
      <c r="BE299" s="2" t="inlineStr">
        <is>
          <t>3</t>
        </is>
      </c>
      <c r="BF299" s="2" t="inlineStr">
        <is>
          <t/>
        </is>
      </c>
      <c r="BG299" t="inlineStr">
        <is>
          <t/>
        </is>
      </c>
      <c r="BH299" s="2" t="inlineStr">
        <is>
          <t>jūros aplinkos apsauga|
vandens gyvūnų ir augalų išteklių apsauga</t>
        </is>
      </c>
      <c r="BI299" s="2" t="inlineStr">
        <is>
          <t>3|
3</t>
        </is>
      </c>
      <c r="BJ299" s="2" t="inlineStr">
        <is>
          <t xml:space="preserve">|
</t>
        </is>
      </c>
      <c r="BK299" t="inlineStr">
        <is>
          <t>sistema priemonių, reguliuojančių ūkinės ir kitos veiklos neigiamą poveikį jūros aplinkai</t>
        </is>
      </c>
      <c r="BL299" s="2" t="inlineStr">
        <is>
          <t>jūras resursu saglabāšana</t>
        </is>
      </c>
      <c r="BM299" s="2" t="inlineStr">
        <is>
          <t>3</t>
        </is>
      </c>
      <c r="BN299" s="2" t="inlineStr">
        <is>
          <t/>
        </is>
      </c>
      <c r="BO299" t="inlineStr">
        <is>
          <t>jūras sugu un ekosistēmu aizsardzība un saglabāšana okeānos un jūrās</t>
        </is>
      </c>
      <c r="BP299" s="2" t="inlineStr">
        <is>
          <t>protezzjoni tar-riżorsi tal-baħar|
konservazzjoni tar-riżorsi tal-baħar</t>
        </is>
      </c>
      <c r="BQ299" s="2" t="inlineStr">
        <is>
          <t>3|
3</t>
        </is>
      </c>
      <c r="BR299" s="2" t="inlineStr">
        <is>
          <t xml:space="preserve">|
</t>
        </is>
      </c>
      <c r="BS299" t="inlineStr">
        <is>
          <t>il-ħarsien u l-preservazzjoni tal-ispeċijiet u l-ekosistemi fl-oċeani u l-ibħra</t>
        </is>
      </c>
      <c r="BT299" s="2" t="inlineStr">
        <is>
          <t>bescherming van de zeerijkdommen</t>
        </is>
      </c>
      <c r="BU299" s="2" t="inlineStr">
        <is>
          <t>3</t>
        </is>
      </c>
      <c r="BV299" s="2" t="inlineStr">
        <is>
          <t/>
        </is>
      </c>
      <c r="BW299" t="inlineStr">
        <is>
          <t/>
        </is>
      </c>
      <c r="BX299" s="2" t="inlineStr">
        <is>
          <t>ochrona zasobów morskich|
ochrona mórz i oceanów</t>
        </is>
      </c>
      <c r="BY299" s="2" t="inlineStr">
        <is>
          <t>3|
3</t>
        </is>
      </c>
      <c r="BZ299" s="2" t="inlineStr">
        <is>
          <t xml:space="preserve">|
</t>
        </is>
      </c>
      <c r="CA299" t="inlineStr">
        <is>
          <t>działania, których celem jest zapewnienie utrzymania równowagi biologicznej ekosystemów morskich oraz racjonalne wykorzystanie ich żywych zasobów.</t>
        </is>
      </c>
      <c r="CB299" s="2" t="inlineStr">
        <is>
          <t>recursos marinhos (conservação</t>
        </is>
      </c>
      <c r="CC299" s="2" t="inlineStr">
        <is>
          <t>3</t>
        </is>
      </c>
      <c r="CD299" s="2" t="inlineStr">
        <is>
          <t/>
        </is>
      </c>
      <c r="CE299" t="inlineStr">
        <is>
          <t/>
        </is>
      </c>
      <c r="CF299" s="2" t="inlineStr">
        <is>
          <t>conservare a oceanelor|
conservare marină|
conservare a resurselor marine</t>
        </is>
      </c>
      <c r="CG299" s="2" t="inlineStr">
        <is>
          <t>3|
3|
3</t>
        </is>
      </c>
      <c r="CH299" s="2" t="inlineStr">
        <is>
          <t xml:space="preserve">|
|
</t>
        </is>
      </c>
      <c r="CI299" t="inlineStr">
        <is>
          <t>gestionarea exploatării de către om a ecosistemelor marine astfel încât acestea să ofere beneficii maxime durabile pentru generația actuală, fără a periclita posibilitatea generațiilor viitoare de a profita, la rândul lor, de pe urma acestora</t>
        </is>
      </c>
      <c r="CJ299" s="2" t="inlineStr">
        <is>
          <t>ochrana morí a oceánov|
ochrana morského prostredia|
ochrana morských zdrojov</t>
        </is>
      </c>
      <c r="CK299" s="2" t="inlineStr">
        <is>
          <t>3|
3|
3</t>
        </is>
      </c>
      <c r="CL299" s="2" t="inlineStr">
        <is>
          <t xml:space="preserve">|
|
</t>
        </is>
      </c>
      <c r="CM299" t="inlineStr">
        <is>
          <t>ochrana a zachovanie morských druhov a ekosystémov v oceánoch a moriach na celom svete</t>
        </is>
      </c>
      <c r="CN299" s="2" t="inlineStr">
        <is>
          <t>ohranjanje morij|
ohranjanje oceanov|
ohranjanje morskih virov|
ohranjanje morskega okolja</t>
        </is>
      </c>
      <c r="CO299" s="2" t="inlineStr">
        <is>
          <t>3|
3|
3|
3</t>
        </is>
      </c>
      <c r="CP299" s="2" t="inlineStr">
        <is>
          <t xml:space="preserve">|
|
|
</t>
        </is>
      </c>
      <c r="CQ299" t="inlineStr">
        <is>
          <t/>
        </is>
      </c>
      <c r="CR299" s="2" t="inlineStr">
        <is>
          <t>marint skydd|
havsskydd</t>
        </is>
      </c>
      <c r="CS299" s="2" t="inlineStr">
        <is>
          <t>3|
3</t>
        </is>
      </c>
      <c r="CT299" s="2" t="inlineStr">
        <is>
          <t xml:space="preserve">|
</t>
        </is>
      </c>
      <c r="CU299" t="inlineStr">
        <is>
          <t/>
        </is>
      </c>
    </row>
    <row r="300">
      <c r="A300" s="1" t="str">
        <f>HYPERLINK("https://iate.europa.eu/entry/result/3569609/all", "3569609")</f>
        <v>3569609</v>
      </c>
      <c r="B300" t="inlineStr">
        <is>
          <t>PRODUCTION, TECHNOLOGY AND RESEARCH;INTERNATIONAL RELATIONS;INTERNATIONAL ORGANISATIONS;SCIENCE</t>
        </is>
      </c>
      <c r="C300" t="inlineStr">
        <is>
          <t>PRODUCTION, TECHNOLOGY AND RESEARCH|research and intellectual property|research;INTERNATIONAL RELATIONS;INTERNATIONAL ORGANISATIONS;SCIENCE|natural and applied sciences</t>
        </is>
      </c>
      <c r="D300" s="2" t="inlineStr">
        <is>
          <t>AORA|
Обединение за научни изследвания на Атлантическия океан</t>
        </is>
      </c>
      <c r="E300" s="2" t="inlineStr">
        <is>
          <t>3|
3</t>
        </is>
      </c>
      <c r="F300" s="2" t="inlineStr">
        <is>
          <t xml:space="preserve">|
</t>
        </is>
      </c>
      <c r="G300" t="inlineStr">
        <is>
          <t/>
        </is>
      </c>
      <c r="H300" s="2" t="inlineStr">
        <is>
          <t>Transatlantická aliance pro oceánský výzkum</t>
        </is>
      </c>
      <c r="I300" s="2" t="inlineStr">
        <is>
          <t>4</t>
        </is>
      </c>
      <c r="J300" s="2" t="inlineStr">
        <is>
          <t>preferred</t>
        </is>
      </c>
      <c r="K300" t="inlineStr">
        <is>
          <t>nevládní organizace zabývající se oceánografickým výzkumem Atlantiku</t>
        </is>
      </c>
      <c r="L300" s="2" t="inlineStr">
        <is>
          <t>transatlantisk forskningsalliance|
AORA|
forskningsalliance for hele Atlanterhavet</t>
        </is>
      </c>
      <c r="M300" s="2" t="inlineStr">
        <is>
          <t>3|
3|
3</t>
        </is>
      </c>
      <c r="N300" s="2" t="inlineStr">
        <is>
          <t xml:space="preserve">|
|
</t>
        </is>
      </c>
      <c r="O300" t="inlineStr">
        <is>
          <t>samarbejde, der involverer lande fra begge sider af Atlanterhavet, og som har til formål at styrke havforsknings- og innovationssamarbejdet langs med og på tværs af Atlanterhavet, fra Arktis til Antarktis</t>
        </is>
      </c>
      <c r="P300" s="2" t="inlineStr">
        <is>
          <t>All-atlantischer Verbund für Ozeanforschung und Innovation</t>
        </is>
      </c>
      <c r="Q300" s="2" t="inlineStr">
        <is>
          <t>3</t>
        </is>
      </c>
      <c r="R300" s="2" t="inlineStr">
        <is>
          <t/>
        </is>
      </c>
      <c r="S300" t="inlineStr">
        <is>
          <t/>
        </is>
      </c>
      <c r="T300" s="2" t="inlineStr">
        <is>
          <t>Διατλαντική Συμμαχία Ωκεανογραφικής Έρευνας</t>
        </is>
      </c>
      <c r="U300" s="2" t="inlineStr">
        <is>
          <t>3</t>
        </is>
      </c>
      <c r="V300" s="2" t="inlineStr">
        <is>
          <t/>
        </is>
      </c>
      <c r="W300" t="inlineStr">
        <is>
          <t/>
        </is>
      </c>
      <c r="X300" s="2" t="inlineStr">
        <is>
          <t>All Atlantic Ocean Research Alliance|
Transatlantic Ocean Research Alliance|
AORA|
Atlantic Ocean Research Alliance</t>
        </is>
      </c>
      <c r="Y300" s="2" t="inlineStr">
        <is>
          <t>3|
3|
3|
3</t>
        </is>
      </c>
      <c r="Z300" s="2" t="inlineStr">
        <is>
          <t xml:space="preserve">preferred|
obsolete|
|
</t>
        </is>
      </c>
      <c r="AA300" t="inlineStr">
        <is>
          <t>collaboration involving countries from both sides of the Atlantic Ocean which aims at enhancing marine research and innovation cooperation along and across the Atlantic Ocean, from the Arctic to Antarctica</t>
        </is>
      </c>
      <c r="AB300" s="2" t="inlineStr">
        <is>
          <t>AORA|
Alianza de Investigación Oceánica Transatlántica</t>
        </is>
      </c>
      <c r="AC300" s="2" t="inlineStr">
        <is>
          <t>3|
3</t>
        </is>
      </c>
      <c r="AD300" s="2" t="inlineStr">
        <is>
          <t xml:space="preserve">|
</t>
        </is>
      </c>
      <c r="AE300" t="inlineStr">
        <is>
          <t>Alianza para la cooperación científica en la que participan países ribereños del océano Atlántico y que tiene por objeto ampliar la colaboración en materia de investigación e innovación marítimas en todo el Atlántico, desde el Ártico hasta la Antártida.</t>
        </is>
      </c>
      <c r="AF300" s="2" t="inlineStr">
        <is>
          <t>Atlandi ookeani alaste teadusuuringute liit</t>
        </is>
      </c>
      <c r="AG300" s="2" t="inlineStr">
        <is>
          <t>3</t>
        </is>
      </c>
      <c r="AH300" s="2" t="inlineStr">
        <is>
          <t/>
        </is>
      </c>
      <c r="AI300" t="inlineStr">
        <is>
          <t>koostööplatvorm, mille eesmärk on tõhustada merendusalast teadus- ja
innovatsioonikoostööd Atlandi ookeani ääres ja ümbruskonnas</t>
        </is>
      </c>
      <c r="AJ300" s="2" t="inlineStr">
        <is>
          <t>Atlantin valtameren tutkimusyhteenliittymä</t>
        </is>
      </c>
      <c r="AK300" s="2" t="inlineStr">
        <is>
          <t>3</t>
        </is>
      </c>
      <c r="AL300" s="2" t="inlineStr">
        <is>
          <t/>
        </is>
      </c>
      <c r="AM300" t="inlineStr">
        <is>
          <t>EU:n, Yhdysvaltojen ja Kanadan välinen tutkimukseen perustuva kumppanuus, jonka tavoitteena on saada parempaa tietoa Atlantin valtamerestä</t>
        </is>
      </c>
      <c r="AN300" s="2" t="inlineStr">
        <is>
          <t>Alliance transatlantique de recherche océanique|
Alliance transatlantique pour la recherche océanique|
AORA</t>
        </is>
      </c>
      <c r="AO300" s="2" t="inlineStr">
        <is>
          <t>3|
2|
3</t>
        </is>
      </c>
      <c r="AP300" s="2" t="inlineStr">
        <is>
          <t xml:space="preserve">|
|
</t>
        </is>
      </c>
      <c r="AQ300" t="inlineStr">
        <is>
          <t>collaboration lancée en 2017 et visant à approfondir les
connaissances scientifiques sur les écosystèmes marins et les interrelations avec
les océans, le changement climatique et l’alimentation</t>
        </is>
      </c>
      <c r="AR300" s="2" t="inlineStr">
        <is>
          <t>Comhghuaillíocht an Atlantaigh Uile um Thaighde ar an Aigéan</t>
        </is>
      </c>
      <c r="AS300" s="2" t="inlineStr">
        <is>
          <t>3</t>
        </is>
      </c>
      <c r="AT300" s="2" t="inlineStr">
        <is>
          <t/>
        </is>
      </c>
      <c r="AU300" t="inlineStr">
        <is>
          <t/>
        </is>
      </c>
      <c r="AV300" s="2" t="inlineStr">
        <is>
          <t>Sveatlantski savez za istraživanje oceana</t>
        </is>
      </c>
      <c r="AW300" s="2" t="inlineStr">
        <is>
          <t>3</t>
        </is>
      </c>
      <c r="AX300" s="2" t="inlineStr">
        <is>
          <t/>
        </is>
      </c>
      <c r="AY300" t="inlineStr">
        <is>
          <t/>
        </is>
      </c>
      <c r="AZ300" s="2" t="inlineStr">
        <is>
          <t>az Atlanti-óceán egészére kiterjedő kutatási szövetség</t>
        </is>
      </c>
      <c r="BA300" s="2" t="inlineStr">
        <is>
          <t>3</t>
        </is>
      </c>
      <c r="BB300" s="2" t="inlineStr">
        <is>
          <t/>
        </is>
      </c>
      <c r="BC300" t="inlineStr">
        <is>
          <t>az Atlanti-óceán két partján elhelyezkedő országok közötti együttműködés, amelynek célja a tengeri kutatási és innovációs együttműködés fokozása az Atlanti-óceán mentén és partjai között, a Északi-sarkvidéktől az Antartktiszig</t>
        </is>
      </c>
      <c r="BD300" s="2" t="inlineStr">
        <is>
          <t>alleanza transatlantica per la ricerca oceanografica</t>
        </is>
      </c>
      <c r="BE300" s="2" t="inlineStr">
        <is>
          <t>3</t>
        </is>
      </c>
      <c r="BF300" s="2" t="inlineStr">
        <is>
          <t/>
        </is>
      </c>
      <c r="BG300" t="inlineStr">
        <is>
          <t>collaborazione avviata nel 2017 che mira ad approfondire la conoscenza scientifica degli ecosistemi marini e delle interrelazioni con i mari, i cambiamenti climatici e i prodotti alimentari</t>
        </is>
      </c>
      <c r="BH300" s="2" t="inlineStr">
        <is>
          <t>Atlanto vandenyno mokslinių tyrimų aljansas</t>
        </is>
      </c>
      <c r="BI300" s="2" t="inlineStr">
        <is>
          <t>2</t>
        </is>
      </c>
      <c r="BJ300" s="2" t="inlineStr">
        <is>
          <t/>
        </is>
      </c>
      <c r="BK300" t="inlineStr">
        <is>
          <t>bendradarbiavimo organas, vienijantis abipus Atlanto vandenyno esančias šalis; jo tikslas – skatinti bendradarbiavimą jūrų mokslinių tyrimų ir inovacijų srityje visame Atlanto vandenyne</t>
        </is>
      </c>
      <c r="BL300" s="2" t="inlineStr">
        <is>
          <t>Atlantijas okeāna pētniecības alianse|
&lt;i&gt;AORA&lt;/i&gt;</t>
        </is>
      </c>
      <c r="BM300" s="2" t="inlineStr">
        <is>
          <t>2|
3</t>
        </is>
      </c>
      <c r="BN300" s="2" t="inlineStr">
        <is>
          <t xml:space="preserve">|
</t>
        </is>
      </c>
      <c r="BO300" t="inlineStr">
        <is>
          <t>2017. gadā izveidota pētniecības alianse, kurā piedalās abu Atlantijas okeāna pušu valstis un kuras mērķis ir uzlabot jūras ekosistēmu pētniecību un inovācijas sadarbību visā Atlantijas okeānā</t>
        </is>
      </c>
      <c r="BP300" s="2" t="inlineStr">
        <is>
          <t>Alleanza Trans-Atlantika għar-Riċerka dwar l-Oċean|
Alleanza għar-Riċerka dwar l-Oċean Atlantiku</t>
        </is>
      </c>
      <c r="BQ300" s="2" t="inlineStr">
        <is>
          <t>3|
3</t>
        </is>
      </c>
      <c r="BR300" s="2" t="inlineStr">
        <is>
          <t xml:space="preserve">|
</t>
        </is>
      </c>
      <c r="BS300" t="inlineStr">
        <is>
          <t>kollaborazzjoni li tinvolvi pajjiżi miż-żewġ naħat tal-Oċean Atlantiku bil-għan li ssaħħaħ il-kooperazzjoni fir-riċerka u l-innovazzjoni marbuta mal-baħar fl-Oċean Atlantiku fit-tul u l-wisa' kollha tiegħu mill-Artiku sal-Antartiku</t>
        </is>
      </c>
      <c r="BT300" s="2" t="inlineStr">
        <is>
          <t>trans-Atlantische alliantie voor oceaanonderzoek|
onderzoeksalliantie voor de Atlantische Oceaan|
AORA</t>
        </is>
      </c>
      <c r="BU300" s="2" t="inlineStr">
        <is>
          <t>3|
3|
3</t>
        </is>
      </c>
      <c r="BV300" s="2" t="inlineStr">
        <is>
          <t xml:space="preserve">|
|
</t>
        </is>
      </c>
      <c r="BW300" t="inlineStr">
        <is>
          <t>verband van landen aan weerzijden van de Atlantische Oceaan ter bevordering van de samenwerking rond zeeonderzoek en -innovatie met betrekking tot de gehele Atlantische Oceaan, van het noordpool- tot het zuidpoolgebied</t>
        </is>
      </c>
      <c r="BX300" s="2" t="inlineStr">
        <is>
          <t>Transatlantyckie Stowarzyszenie Badań Oceanów|
sojusz na rzecz badań nad Atlantykiem</t>
        </is>
      </c>
      <c r="BY300" s="2" t="inlineStr">
        <is>
          <t>3|
3</t>
        </is>
      </c>
      <c r="BZ300" s="2" t="inlineStr">
        <is>
          <t>|
preferred</t>
        </is>
      </c>
      <c r="CA300" t="inlineStr">
        <is>
          <t>transatlantyckie porozumienie badawcze w celu pogłębienia wzajemnego zrozumienia atlantyckiego ekosystemu i jego potencjału w zakresie wspierania „niebieskiej gospodarki”</t>
        </is>
      </c>
      <c r="CB300" s="2" t="inlineStr">
        <is>
          <t>Aliança de Investigação sobre o Oceano Atlântico</t>
        </is>
      </c>
      <c r="CC300" s="2" t="inlineStr">
        <is>
          <t>3</t>
        </is>
      </c>
      <c r="CD300" s="2" t="inlineStr">
        <is>
          <t/>
        </is>
      </c>
      <c r="CE300" t="inlineStr">
        <is>
          <t>Colaboração lançada em 2017 entre a UE, o Brasil e a África do Sul, com o objetivo de aprofundar o conhecimento científico dos ecossistemas marinhos e as inter-relações com os oceanos, as alterações climáticas e a alimentação.</t>
        </is>
      </c>
      <c r="CF300" s="2" t="inlineStr">
        <is>
          <t>Alianța pentru cercetarea Oceanului Atlantic</t>
        </is>
      </c>
      <c r="CG300" s="2" t="inlineStr">
        <is>
          <t>3</t>
        </is>
      </c>
      <c r="CH300" s="2" t="inlineStr">
        <is>
          <t/>
        </is>
      </c>
      <c r="CI300" t="inlineStr">
        <is>
          <t>alianță lansată de UE, SUA și Canada, prin &lt;a href="https://iate.europa.eu/entry/result/3557110/ro" target="_blank"&gt;Declarația de la Galway&lt;/a&gt;, pentru a desfășura cercetări legate de Oceanul Atlantic</t>
        </is>
      </c>
      <c r="CJ300" s="2" t="inlineStr">
        <is>
          <t>Transatlantická aliancia pre oceánsky výskum</t>
        </is>
      </c>
      <c r="CK300" s="2" t="inlineStr">
        <is>
          <t>3</t>
        </is>
      </c>
      <c r="CL300" s="2" t="inlineStr">
        <is>
          <t/>
        </is>
      </c>
      <c r="CM300" t="inlineStr">
        <is>
          <t>výskumné združenie spájajúce EÚ, USA a Kanadu, ktorého cieľom je prehĺbiť ich spoločné chápanie atlantického ekosystému a jeho potenciálu podporovať modré hospodárstvo</t>
        </is>
      </c>
      <c r="CN300" s="2" t="inlineStr">
        <is>
          <t>AORA|
Zveza za raziskovanje Atlantskega oceana|
Čezatlantsko zavezništvo za raziskovanje oceanov|
Vseatlantsko zavezništvo za raziskovanje oceanov</t>
        </is>
      </c>
      <c r="CO300" s="2" t="inlineStr">
        <is>
          <t>3|
2|
2|
2</t>
        </is>
      </c>
      <c r="CP300" s="2" t="inlineStr">
        <is>
          <t xml:space="preserve">|
|
|
</t>
        </is>
      </c>
      <c r="CQ300" t="inlineStr">
        <is>
          <t/>
        </is>
      </c>
      <c r="CR300" s="2" t="inlineStr">
        <is>
          <t>transatlantisk havsforskningsallians|
Aora</t>
        </is>
      </c>
      <c r="CS300" s="2" t="inlineStr">
        <is>
          <t>3|
3</t>
        </is>
      </c>
      <c r="CT300" s="2" t="inlineStr">
        <is>
          <t xml:space="preserve">|
</t>
        </is>
      </c>
      <c r="CU300" t="inlineStr">
        <is>
          <t/>
        </is>
      </c>
    </row>
    <row r="301">
      <c r="A301" s="1" t="str">
        <f>HYPERLINK("https://iate.europa.eu/entry/result/3623353/all", "3623353")</f>
        <v>3623353</v>
      </c>
      <c r="B301" t="inlineStr">
        <is>
          <t>EMPLOYMENT AND WORKING CONDITIONS;EDUCATION AND COMMUNICATIONS</t>
        </is>
      </c>
      <c r="C301" t="inlineStr">
        <is>
          <t>EMPLOYMENT AND WORKING CONDITIONS|labour market;EDUCATION AND COMMUNICATIONS|information technology and data processing</t>
        </is>
      </c>
      <c r="D301" t="inlineStr">
        <is>
          <t/>
        </is>
      </c>
      <c r="E301" t="inlineStr">
        <is>
          <t/>
        </is>
      </c>
      <c r="F301" t="inlineStr">
        <is>
          <t/>
        </is>
      </c>
      <c r="G301" t="inlineStr">
        <is>
          <t/>
        </is>
      </c>
      <c r="H301" s="2" t="inlineStr">
        <is>
          <t>pracovní platforma online</t>
        </is>
      </c>
      <c r="I301" s="2" t="inlineStr">
        <is>
          <t>3</t>
        </is>
      </c>
      <c r="J301" s="2" t="inlineStr">
        <is>
          <t/>
        </is>
      </c>
      <c r="K301" t="inlineStr">
        <is>
          <t/>
        </is>
      </c>
      <c r="L301" t="inlineStr">
        <is>
          <t/>
        </is>
      </c>
      <c r="M301" t="inlineStr">
        <is>
          <t/>
        </is>
      </c>
      <c r="N301" t="inlineStr">
        <is>
          <t/>
        </is>
      </c>
      <c r="O301" t="inlineStr">
        <is>
          <t/>
        </is>
      </c>
      <c r="P301" s="2" t="inlineStr">
        <is>
          <t>Online-Arbeitsplattform</t>
        </is>
      </c>
      <c r="Q301" s="2" t="inlineStr">
        <is>
          <t>3</t>
        </is>
      </c>
      <c r="R301" s="2" t="inlineStr">
        <is>
          <t/>
        </is>
      </c>
      <c r="S301" t="inlineStr">
        <is>
          <t/>
        </is>
      </c>
      <c r="T301" s="2" t="inlineStr">
        <is>
          <t>πλατφόρμα διαδικτυακής εργασίας</t>
        </is>
      </c>
      <c r="U301" s="2" t="inlineStr">
        <is>
          <t>2</t>
        </is>
      </c>
      <c r="V301" s="2" t="inlineStr">
        <is>
          <t/>
        </is>
      </c>
      <c r="W301" t="inlineStr">
        <is>
          <t>&lt;a href="https://iate.europa.eu/entry/result/3623350/en-el" target="_blank"&gt;ψηφιακή πλατφόρμα εργασίας&lt;/a&gt; η οποία διαμεσολαβεί, αποκλειστικά ή κατά κύριο λόγο, σε υπηρεσίες που παρέχονται στο διαδίκτυο, π.χ. κωδικοποίηση δεδομένων, μετάφραση, σχεδιασμός ή ανάπτυξη λογισμικού</t>
        </is>
      </c>
      <c r="X301" s="2" t="inlineStr">
        <is>
          <t>online labour platform</t>
        </is>
      </c>
      <c r="Y301" s="2" t="inlineStr">
        <is>
          <t>3</t>
        </is>
      </c>
      <c r="Z301" s="2" t="inlineStr">
        <is>
          <t/>
        </is>
      </c>
      <c r="AA301" t="inlineStr">
        <is>
          <t>&lt;a href="https://iate.europa.eu/entry/result/3623350" target="_blank"&gt;digital labour platform&lt;/a&gt; which only or mostly 
intermediates services performed in the online world, e.g. AI-training, image 
tagging, design projects, translations and editing work, software development</t>
        </is>
      </c>
      <c r="AB301" t="inlineStr">
        <is>
          <t/>
        </is>
      </c>
      <c r="AC301" t="inlineStr">
        <is>
          <t/>
        </is>
      </c>
      <c r="AD301" t="inlineStr">
        <is>
          <t/>
        </is>
      </c>
      <c r="AE301" t="inlineStr">
        <is>
          <t/>
        </is>
      </c>
      <c r="AF301" t="inlineStr">
        <is>
          <t/>
        </is>
      </c>
      <c r="AG301" t="inlineStr">
        <is>
          <t/>
        </is>
      </c>
      <c r="AH301" t="inlineStr">
        <is>
          <t/>
        </is>
      </c>
      <c r="AI301" t="inlineStr">
        <is>
          <t/>
        </is>
      </c>
      <c r="AJ301" t="inlineStr">
        <is>
          <t/>
        </is>
      </c>
      <c r="AK301" t="inlineStr">
        <is>
          <t/>
        </is>
      </c>
      <c r="AL301" t="inlineStr">
        <is>
          <t/>
        </is>
      </c>
      <c r="AM301" t="inlineStr">
        <is>
          <t/>
        </is>
      </c>
      <c r="AN301" s="2" t="inlineStr">
        <is>
          <t>plateforme de travail en ligne</t>
        </is>
      </c>
      <c r="AO301" s="2" t="inlineStr">
        <is>
          <t>3</t>
        </is>
      </c>
      <c r="AP301" s="2" t="inlineStr">
        <is>
          <t/>
        </is>
      </c>
      <c r="AQ301" t="inlineStr">
        <is>
          <t>&lt;a href="https://iate.europa.eu/entry/slideshow/1638184419449/3623350/fr" target="_blank"&gt;plateforme de travail numérique &lt;/a&gt;dont l’activité consiste, en grande partie, voire exclusivement, à servir d’intermédiaire dans la fourniture de services effectués dans le monde virtuel, par ex., l’entraînement d’une IA, l’étiquetage d’images, les projets de conception, les travaux de traduction et de révision, le développement de logiciels</t>
        </is>
      </c>
      <c r="AR301" t="inlineStr">
        <is>
          <t/>
        </is>
      </c>
      <c r="AS301" t="inlineStr">
        <is>
          <t/>
        </is>
      </c>
      <c r="AT301" t="inlineStr">
        <is>
          <t/>
        </is>
      </c>
      <c r="AU301" t="inlineStr">
        <is>
          <t/>
        </is>
      </c>
      <c r="AV301" t="inlineStr">
        <is>
          <t/>
        </is>
      </c>
      <c r="AW301" t="inlineStr">
        <is>
          <t/>
        </is>
      </c>
      <c r="AX301" t="inlineStr">
        <is>
          <t/>
        </is>
      </c>
      <c r="AY301" t="inlineStr">
        <is>
          <t/>
        </is>
      </c>
      <c r="AZ301" t="inlineStr">
        <is>
          <t/>
        </is>
      </c>
      <c r="BA301" t="inlineStr">
        <is>
          <t/>
        </is>
      </c>
      <c r="BB301" t="inlineStr">
        <is>
          <t/>
        </is>
      </c>
      <c r="BC301" t="inlineStr">
        <is>
          <t/>
        </is>
      </c>
      <c r="BD301" t="inlineStr">
        <is>
          <t/>
        </is>
      </c>
      <c r="BE301" t="inlineStr">
        <is>
          <t/>
        </is>
      </c>
      <c r="BF301" t="inlineStr">
        <is>
          <t/>
        </is>
      </c>
      <c r="BG301" t="inlineStr">
        <is>
          <t/>
        </is>
      </c>
      <c r="BH301" t="inlineStr">
        <is>
          <t/>
        </is>
      </c>
      <c r="BI301" t="inlineStr">
        <is>
          <t/>
        </is>
      </c>
      <c r="BJ301" t="inlineStr">
        <is>
          <t/>
        </is>
      </c>
      <c r="BK301" t="inlineStr">
        <is>
          <t/>
        </is>
      </c>
      <c r="BL301" t="inlineStr">
        <is>
          <t/>
        </is>
      </c>
      <c r="BM301" t="inlineStr">
        <is>
          <t/>
        </is>
      </c>
      <c r="BN301" t="inlineStr">
        <is>
          <t/>
        </is>
      </c>
      <c r="BO301" t="inlineStr">
        <is>
          <t/>
        </is>
      </c>
      <c r="BP301" s="2" t="inlineStr">
        <is>
          <t>pjattaforma tax-xogħol online</t>
        </is>
      </c>
      <c r="BQ301" s="2" t="inlineStr">
        <is>
          <t>3</t>
        </is>
      </c>
      <c r="BR301" s="2" t="inlineStr">
        <is>
          <t/>
        </is>
      </c>
      <c r="BS301" t="inlineStr">
        <is>
          <t>&lt;a href="https://iate.europa.eu/entry/result/3623350/mt" target="_blank"&gt;pjattaforma tax-xogħol diġitali&lt;/a&gt; li taġixxi ta' intermedjarju l-iżjed, jekk mhux esklużivament, għall-provvista ta' servizzi li jitwettqu online, pereż. taħriġ fl-Intelliġenza Artifiċjali, l-ittaggjar tal-immaġnijiet, proġetti ta' disinn, xogħol ta' traduzzjoni u ta' editjar, żvilupp ta' software eċċ.</t>
        </is>
      </c>
      <c r="BT301" t="inlineStr">
        <is>
          <t/>
        </is>
      </c>
      <c r="BU301" t="inlineStr">
        <is>
          <t/>
        </is>
      </c>
      <c r="BV301" t="inlineStr">
        <is>
          <t/>
        </is>
      </c>
      <c r="BW301" t="inlineStr">
        <is>
          <t/>
        </is>
      </c>
      <c r="BX301" t="inlineStr">
        <is>
          <t/>
        </is>
      </c>
      <c r="BY301" t="inlineStr">
        <is>
          <t/>
        </is>
      </c>
      <c r="BZ301" t="inlineStr">
        <is>
          <t/>
        </is>
      </c>
      <c r="CA301" t="inlineStr">
        <is>
          <t/>
        </is>
      </c>
      <c r="CB301" t="inlineStr">
        <is>
          <t/>
        </is>
      </c>
      <c r="CC301" t="inlineStr">
        <is>
          <t/>
        </is>
      </c>
      <c r="CD301" t="inlineStr">
        <is>
          <t/>
        </is>
      </c>
      <c r="CE301" t="inlineStr">
        <is>
          <t/>
        </is>
      </c>
      <c r="CF301" t="inlineStr">
        <is>
          <t/>
        </is>
      </c>
      <c r="CG301" t="inlineStr">
        <is>
          <t/>
        </is>
      </c>
      <c r="CH301" t="inlineStr">
        <is>
          <t/>
        </is>
      </c>
      <c r="CI301" t="inlineStr">
        <is>
          <t/>
        </is>
      </c>
      <c r="CJ301" t="inlineStr">
        <is>
          <t/>
        </is>
      </c>
      <c r="CK301" t="inlineStr">
        <is>
          <t/>
        </is>
      </c>
      <c r="CL301" t="inlineStr">
        <is>
          <t/>
        </is>
      </c>
      <c r="CM301" t="inlineStr">
        <is>
          <t/>
        </is>
      </c>
      <c r="CN301" t="inlineStr">
        <is>
          <t/>
        </is>
      </c>
      <c r="CO301" t="inlineStr">
        <is>
          <t/>
        </is>
      </c>
      <c r="CP301" t="inlineStr">
        <is>
          <t/>
        </is>
      </c>
      <c r="CQ301" t="inlineStr">
        <is>
          <t/>
        </is>
      </c>
      <c r="CR301" t="inlineStr">
        <is>
          <t/>
        </is>
      </c>
      <c r="CS301" t="inlineStr">
        <is>
          <t/>
        </is>
      </c>
      <c r="CT301" t="inlineStr">
        <is>
          <t/>
        </is>
      </c>
      <c r="CU301" t="inlineStr">
        <is>
          <t/>
        </is>
      </c>
    </row>
    <row r="302">
      <c r="A302" s="1" t="str">
        <f>HYPERLINK("https://iate.europa.eu/entry/result/3623352/all", "3623352")</f>
        <v>3623352</v>
      </c>
      <c r="B302" t="inlineStr">
        <is>
          <t>EMPLOYMENT AND WORKING CONDITIONS;EDUCATION AND COMMUNICATIONS</t>
        </is>
      </c>
      <c r="C302" t="inlineStr">
        <is>
          <t>EMPLOYMENT AND WORKING CONDITIONS|labour market;EDUCATION AND COMMUNICATIONS|information technology and data processing</t>
        </is>
      </c>
      <c r="D302" t="inlineStr">
        <is>
          <t/>
        </is>
      </c>
      <c r="E302" t="inlineStr">
        <is>
          <t/>
        </is>
      </c>
      <c r="F302" t="inlineStr">
        <is>
          <t/>
        </is>
      </c>
      <c r="G302" t="inlineStr">
        <is>
          <t/>
        </is>
      </c>
      <c r="H302" s="2" t="inlineStr">
        <is>
          <t>pracovní platforma na místě</t>
        </is>
      </c>
      <c r="I302" s="2" t="inlineStr">
        <is>
          <t>3</t>
        </is>
      </c>
      <c r="J302" s="2" t="inlineStr">
        <is>
          <t/>
        </is>
      </c>
      <c r="K302" t="inlineStr">
        <is>
          <t/>
        </is>
      </c>
      <c r="L302" t="inlineStr">
        <is>
          <t/>
        </is>
      </c>
      <c r="M302" t="inlineStr">
        <is>
          <t/>
        </is>
      </c>
      <c r="N302" t="inlineStr">
        <is>
          <t/>
        </is>
      </c>
      <c r="O302" t="inlineStr">
        <is>
          <t/>
        </is>
      </c>
      <c r="P302" s="2" t="inlineStr">
        <is>
          <t>Plattform für Arbeit vor Ort</t>
        </is>
      </c>
      <c r="Q302" s="2" t="inlineStr">
        <is>
          <t>3</t>
        </is>
      </c>
      <c r="R302" s="2" t="inlineStr">
        <is>
          <t/>
        </is>
      </c>
      <c r="S302" t="inlineStr">
        <is>
          <t>digitale Arbeitsplattform, die ausschließlich oder überwiegend Dienstleistungen in der physischen Welt vermittelt, z. B. Mitfahrdienste, Lebensmittel-Lieferservices, Haushaltsarbeiten (Reinigung, Klempnerarbeiten, Pflegedienst usw.)</t>
        </is>
      </c>
      <c r="T302" s="2" t="inlineStr">
        <is>
          <t>πλατφόρμα εργασίας με επιτόπου παρουσία</t>
        </is>
      </c>
      <c r="U302" s="2" t="inlineStr">
        <is>
          <t>2</t>
        </is>
      </c>
      <c r="V302" s="2" t="inlineStr">
        <is>
          <t/>
        </is>
      </c>
      <c r="W302" t="inlineStr">
        <is>
          <t>&lt;a href="https://iate.europa.eu/entry/result/3623350/en-el" target="_blank"&gt;ψηφιακή πλατφόρμα εργασίας&lt;/a&gt; η οποία διαμεσολαβεί, αποκλειστικά ή κατά κύριο λόγο, σε υπηρεσίες που παρέχονται διά ζώσης, π.χ. μίσθωση οχημάτων, παράδοση αγαθών, υπηρεσίες καθαρισμού ή φροντίδας</t>
        </is>
      </c>
      <c r="X302" s="2" t="inlineStr">
        <is>
          <t>on-location labour platform</t>
        </is>
      </c>
      <c r="Y302" s="2" t="inlineStr">
        <is>
          <t>3</t>
        </is>
      </c>
      <c r="Z302" s="2" t="inlineStr">
        <is>
          <t/>
        </is>
      </c>
      <c r="AA302" t="inlineStr">
        <is>
          <t>&lt;a href="https://iate.europa.eu/entry/result/3623350" target="_blank"&gt;digital labour platform&lt;/a&gt; which only or 
mostly intermediates services performed in the physical world, e.g. ride-hailing, 
food-delivery, household tasks (cleaning, plumbing, caring…)</t>
        </is>
      </c>
      <c r="AB302" t="inlineStr">
        <is>
          <t/>
        </is>
      </c>
      <c r="AC302" t="inlineStr">
        <is>
          <t/>
        </is>
      </c>
      <c r="AD302" t="inlineStr">
        <is>
          <t/>
        </is>
      </c>
      <c r="AE302" t="inlineStr">
        <is>
          <t/>
        </is>
      </c>
      <c r="AF302" t="inlineStr">
        <is>
          <t/>
        </is>
      </c>
      <c r="AG302" t="inlineStr">
        <is>
          <t/>
        </is>
      </c>
      <c r="AH302" t="inlineStr">
        <is>
          <t/>
        </is>
      </c>
      <c r="AI302" t="inlineStr">
        <is>
          <t/>
        </is>
      </c>
      <c r="AJ302" t="inlineStr">
        <is>
          <t/>
        </is>
      </c>
      <c r="AK302" t="inlineStr">
        <is>
          <t/>
        </is>
      </c>
      <c r="AL302" t="inlineStr">
        <is>
          <t/>
        </is>
      </c>
      <c r="AM302" t="inlineStr">
        <is>
          <t/>
        </is>
      </c>
      <c r="AN302" s="2" t="inlineStr">
        <is>
          <t>plateforme de travail sur site</t>
        </is>
      </c>
      <c r="AO302" s="2" t="inlineStr">
        <is>
          <t>3</t>
        </is>
      </c>
      <c r="AP302" s="2" t="inlineStr">
        <is>
          <t/>
        </is>
      </c>
      <c r="AQ302" t="inlineStr">
        <is>
          <t>&lt;a href="https://iate.europa.eu/entry/slideshow/1638184419449/3623350/fr" target="_blank"&gt;plateforme de travail numérique&lt;/a&gt; dont l’activité consiste, en grande partie, voire exclusivement, à servir d’intermédiaire dans la fourniture de services effectués dans le monde physique, par ex., les services de commande de course, la livraison de repas, les tâches domestiques (nettoyage, plomberie, soins...)</t>
        </is>
      </c>
      <c r="AR302" t="inlineStr">
        <is>
          <t/>
        </is>
      </c>
      <c r="AS302" t="inlineStr">
        <is>
          <t/>
        </is>
      </c>
      <c r="AT302" t="inlineStr">
        <is>
          <t/>
        </is>
      </c>
      <c r="AU302" t="inlineStr">
        <is>
          <t/>
        </is>
      </c>
      <c r="AV302" t="inlineStr">
        <is>
          <t/>
        </is>
      </c>
      <c r="AW302" t="inlineStr">
        <is>
          <t/>
        </is>
      </c>
      <c r="AX302" t="inlineStr">
        <is>
          <t/>
        </is>
      </c>
      <c r="AY302" t="inlineStr">
        <is>
          <t/>
        </is>
      </c>
      <c r="AZ302" t="inlineStr">
        <is>
          <t/>
        </is>
      </c>
      <c r="BA302" t="inlineStr">
        <is>
          <t/>
        </is>
      </c>
      <c r="BB302" t="inlineStr">
        <is>
          <t/>
        </is>
      </c>
      <c r="BC302" t="inlineStr">
        <is>
          <t/>
        </is>
      </c>
      <c r="BD302" t="inlineStr">
        <is>
          <t/>
        </is>
      </c>
      <c r="BE302" t="inlineStr">
        <is>
          <t/>
        </is>
      </c>
      <c r="BF302" t="inlineStr">
        <is>
          <t/>
        </is>
      </c>
      <c r="BG302" t="inlineStr">
        <is>
          <t/>
        </is>
      </c>
      <c r="BH302" t="inlineStr">
        <is>
          <t/>
        </is>
      </c>
      <c r="BI302" t="inlineStr">
        <is>
          <t/>
        </is>
      </c>
      <c r="BJ302" t="inlineStr">
        <is>
          <t/>
        </is>
      </c>
      <c r="BK302" t="inlineStr">
        <is>
          <t/>
        </is>
      </c>
      <c r="BL302" t="inlineStr">
        <is>
          <t/>
        </is>
      </c>
      <c r="BM302" t="inlineStr">
        <is>
          <t/>
        </is>
      </c>
      <c r="BN302" t="inlineStr">
        <is>
          <t/>
        </is>
      </c>
      <c r="BO302" t="inlineStr">
        <is>
          <t/>
        </is>
      </c>
      <c r="BP302" s="2" t="inlineStr">
        <is>
          <t>pjattaforma tax-xogħol fuq il-post</t>
        </is>
      </c>
      <c r="BQ302" s="2" t="inlineStr">
        <is>
          <t>3</t>
        </is>
      </c>
      <c r="BR302" s="2" t="inlineStr">
        <is>
          <t/>
        </is>
      </c>
      <c r="BS302" t="inlineStr">
        <is>
          <t>&lt;a href="https://iate.europa.eu/entry/result/3623350/mt" target="_blank"&gt;pjattaforma tax-xogħol diġitali&lt;/a&gt; li taġixxi ta' intermedjarju l-iżjed, jekk mhux esklużivament, għall-provvista ta' servizzi li jitwettqu fid-dinja fiżika, pereż. is-servizzi ta' ride-hailing jew tal-konsinna ta' ikliet, il-kompiti domestiċi (bħal tindif, kura, plumbing eċċ.)</t>
        </is>
      </c>
      <c r="BT302" t="inlineStr">
        <is>
          <t/>
        </is>
      </c>
      <c r="BU302" t="inlineStr">
        <is>
          <t/>
        </is>
      </c>
      <c r="BV302" t="inlineStr">
        <is>
          <t/>
        </is>
      </c>
      <c r="BW302" t="inlineStr">
        <is>
          <t/>
        </is>
      </c>
      <c r="BX302" t="inlineStr">
        <is>
          <t/>
        </is>
      </c>
      <c r="BY302" t="inlineStr">
        <is>
          <t/>
        </is>
      </c>
      <c r="BZ302" t="inlineStr">
        <is>
          <t/>
        </is>
      </c>
      <c r="CA302" t="inlineStr">
        <is>
          <t/>
        </is>
      </c>
      <c r="CB302" t="inlineStr">
        <is>
          <t/>
        </is>
      </c>
      <c r="CC302" t="inlineStr">
        <is>
          <t/>
        </is>
      </c>
      <c r="CD302" t="inlineStr">
        <is>
          <t/>
        </is>
      </c>
      <c r="CE302" t="inlineStr">
        <is>
          <t/>
        </is>
      </c>
      <c r="CF302" t="inlineStr">
        <is>
          <t/>
        </is>
      </c>
      <c r="CG302" t="inlineStr">
        <is>
          <t/>
        </is>
      </c>
      <c r="CH302" t="inlineStr">
        <is>
          <t/>
        </is>
      </c>
      <c r="CI302" t="inlineStr">
        <is>
          <t/>
        </is>
      </c>
      <c r="CJ302" t="inlineStr">
        <is>
          <t/>
        </is>
      </c>
      <c r="CK302" t="inlineStr">
        <is>
          <t/>
        </is>
      </c>
      <c r="CL302" t="inlineStr">
        <is>
          <t/>
        </is>
      </c>
      <c r="CM302" t="inlineStr">
        <is>
          <t/>
        </is>
      </c>
      <c r="CN302" t="inlineStr">
        <is>
          <t/>
        </is>
      </c>
      <c r="CO302" t="inlineStr">
        <is>
          <t/>
        </is>
      </c>
      <c r="CP302" t="inlineStr">
        <is>
          <t/>
        </is>
      </c>
      <c r="CQ302" t="inlineStr">
        <is>
          <t/>
        </is>
      </c>
      <c r="CR302" t="inlineStr">
        <is>
          <t/>
        </is>
      </c>
      <c r="CS302" t="inlineStr">
        <is>
          <t/>
        </is>
      </c>
      <c r="CT302" t="inlineStr">
        <is>
          <t/>
        </is>
      </c>
      <c r="CU302" t="inlineStr">
        <is>
          <t/>
        </is>
      </c>
    </row>
    <row r="303">
      <c r="A303" s="1" t="str">
        <f>HYPERLINK("https://iate.europa.eu/entry/result/3605957/all", "3605957")</f>
        <v>3605957</v>
      </c>
      <c r="B303" t="inlineStr">
        <is>
          <t>ENVIRONMENT;TRANSPORT</t>
        </is>
      </c>
      <c r="C303" t="inlineStr">
        <is>
          <t>ENVIRONMENT|environmental policy|pollution control measures|pollution control;TRANSPORT|land transport|land transport|road transport|vehicle fleet|light-duty vehicle;ENVIRONMENT|deterioration of the environment|pollution|motor vehicle pollution;ENVIRONMENT|environmental policy|pollution control measures|prevention of pollution</t>
        </is>
      </c>
      <c r="D303" s="2" t="inlineStr">
        <is>
          <t>инфраструктурата за зареждане с електроенергия и презареждане с гориво|
инфраструктура за зареждане</t>
        </is>
      </c>
      <c r="E303" s="2" t="inlineStr">
        <is>
          <t>2|
3</t>
        </is>
      </c>
      <c r="F303" s="2" t="inlineStr">
        <is>
          <t xml:space="preserve">|
</t>
        </is>
      </c>
      <c r="G303" t="inlineStr">
        <is>
          <t>инфраструктура от станции за зареждане на моторни превозни средства, които са с нулеви или ниски въглеродни емисии, с електричество или с някакво течно или газообразно алтернативно гориво</t>
        </is>
      </c>
      <c r="H303" t="inlineStr">
        <is>
          <t/>
        </is>
      </c>
      <c r="I303" t="inlineStr">
        <is>
          <t/>
        </is>
      </c>
      <c r="J303" t="inlineStr">
        <is>
          <t/>
        </is>
      </c>
      <c r="K303" t="inlineStr">
        <is>
          <t/>
        </is>
      </c>
      <c r="L303" t="inlineStr">
        <is>
          <t/>
        </is>
      </c>
      <c r="M303" t="inlineStr">
        <is>
          <t/>
        </is>
      </c>
      <c r="N303" t="inlineStr">
        <is>
          <t/>
        </is>
      </c>
      <c r="O303" t="inlineStr">
        <is>
          <t/>
        </is>
      </c>
      <c r="P303" s="2" t="inlineStr">
        <is>
          <t>Lade- und Tankstelleninfrastruktur</t>
        </is>
      </c>
      <c r="Q303" s="2" t="inlineStr">
        <is>
          <t>2</t>
        </is>
      </c>
      <c r="R303" s="2" t="inlineStr">
        <is>
          <t/>
        </is>
      </c>
      <c r="S303" t="inlineStr">
        <is>
          <t/>
        </is>
      </c>
      <c r="T303" s="2" t="inlineStr">
        <is>
          <t>υποδομές επαναφόρτισης και ανεφοδιασμού</t>
        </is>
      </c>
      <c r="U303" s="2" t="inlineStr">
        <is>
          <t>3</t>
        </is>
      </c>
      <c r="V303" s="2" t="inlineStr">
        <is>
          <t/>
        </is>
      </c>
      <c r="W303" t="inlineStr">
        <is>
          <t/>
        </is>
      </c>
      <c r="X303" s="2" t="inlineStr">
        <is>
          <t>recharging and refuelling infrastructure</t>
        </is>
      </c>
      <c r="Y303" s="2" t="inlineStr">
        <is>
          <t>3</t>
        </is>
      </c>
      <c r="Z303" s="2" t="inlineStr">
        <is>
          <t/>
        </is>
      </c>
      <c r="AA303" t="inlineStr">
        <is>
          <t>infrastructure
of recharging and refuelling
stations to supply zero- and low-emission vehicles with electricity or any liquid
or gaseous alternative 
fuel</t>
        </is>
      </c>
      <c r="AB303" s="2" t="inlineStr">
        <is>
          <t>infraestructuras de recarga y repostaje</t>
        </is>
      </c>
      <c r="AC303" s="2" t="inlineStr">
        <is>
          <t>2</t>
        </is>
      </c>
      <c r="AD303" s="2" t="inlineStr">
        <is>
          <t/>
        </is>
      </c>
      <c r="AE303" t="inlineStr">
        <is>
          <t/>
        </is>
      </c>
      <c r="AF303" t="inlineStr">
        <is>
          <t/>
        </is>
      </c>
      <c r="AG303" t="inlineStr">
        <is>
          <t/>
        </is>
      </c>
      <c r="AH303" t="inlineStr">
        <is>
          <t/>
        </is>
      </c>
      <c r="AI303" t="inlineStr">
        <is>
          <t/>
        </is>
      </c>
      <c r="AJ303" t="inlineStr">
        <is>
          <t/>
        </is>
      </c>
      <c r="AK303" t="inlineStr">
        <is>
          <t/>
        </is>
      </c>
      <c r="AL303" t="inlineStr">
        <is>
          <t/>
        </is>
      </c>
      <c r="AM303" t="inlineStr">
        <is>
          <t/>
        </is>
      </c>
      <c r="AN303" s="2" t="inlineStr">
        <is>
          <t>infrastructure de recharge et de ravitaillement</t>
        </is>
      </c>
      <c r="AO303" s="2" t="inlineStr">
        <is>
          <t>3</t>
        </is>
      </c>
      <c r="AP303" s="2" t="inlineStr">
        <is>
          <t/>
        </is>
      </c>
      <c r="AQ303" t="inlineStr">
        <is>
          <t>infrastructure de stations destinées à recharger ou ravitailler facilement les véhicules à émissions nulles et à faibles émissions en électricité ou tout type de carburant alternatif liquide et gazeux</t>
        </is>
      </c>
      <c r="AR303" t="inlineStr">
        <is>
          <t/>
        </is>
      </c>
      <c r="AS303" t="inlineStr">
        <is>
          <t/>
        </is>
      </c>
      <c r="AT303" t="inlineStr">
        <is>
          <t/>
        </is>
      </c>
      <c r="AU303" t="inlineStr">
        <is>
          <t/>
        </is>
      </c>
      <c r="AV303" t="inlineStr">
        <is>
          <t/>
        </is>
      </c>
      <c r="AW303" t="inlineStr">
        <is>
          <t/>
        </is>
      </c>
      <c r="AX303" t="inlineStr">
        <is>
          <t/>
        </is>
      </c>
      <c r="AY303" t="inlineStr">
        <is>
          <t/>
        </is>
      </c>
      <c r="AZ303" s="2" t="inlineStr">
        <is>
          <t>üzemanyagtöltő és elektromos töltésre szolgáló infrastruktúra</t>
        </is>
      </c>
      <c r="BA303" s="2" t="inlineStr">
        <is>
          <t>2</t>
        </is>
      </c>
      <c r="BB303" s="2" t="inlineStr">
        <is>
          <t/>
        </is>
      </c>
      <c r="BC303" t="inlineStr">
        <is>
          <t/>
        </is>
      </c>
      <c r="BD303" s="2" t="inlineStr">
        <is>
          <t>infrastrutture di ricarica e rifornimento</t>
        </is>
      </c>
      <c r="BE303" s="2" t="inlineStr">
        <is>
          <t>2</t>
        </is>
      </c>
      <c r="BF303" s="2" t="inlineStr">
        <is>
          <t/>
        </is>
      </c>
      <c r="BG303" t="inlineStr">
        <is>
          <t/>
        </is>
      </c>
      <c r="BH303" t="inlineStr">
        <is>
          <t/>
        </is>
      </c>
      <c r="BI303" t="inlineStr">
        <is>
          <t/>
        </is>
      </c>
      <c r="BJ303" t="inlineStr">
        <is>
          <t/>
        </is>
      </c>
      <c r="BK303" t="inlineStr">
        <is>
          <t/>
        </is>
      </c>
      <c r="BL303" t="inlineStr">
        <is>
          <t/>
        </is>
      </c>
      <c r="BM303" t="inlineStr">
        <is>
          <t/>
        </is>
      </c>
      <c r="BN303" t="inlineStr">
        <is>
          <t/>
        </is>
      </c>
      <c r="BO303" t="inlineStr">
        <is>
          <t/>
        </is>
      </c>
      <c r="BP303" t="inlineStr">
        <is>
          <t/>
        </is>
      </c>
      <c r="BQ303" t="inlineStr">
        <is>
          <t/>
        </is>
      </c>
      <c r="BR303" t="inlineStr">
        <is>
          <t/>
        </is>
      </c>
      <c r="BS303" t="inlineStr">
        <is>
          <t/>
        </is>
      </c>
      <c r="BT303" s="2" t="inlineStr">
        <is>
          <t>oplaad- en tankinfrastructuur</t>
        </is>
      </c>
      <c r="BU303" s="2" t="inlineStr">
        <is>
          <t>2</t>
        </is>
      </c>
      <c r="BV303" s="2" t="inlineStr">
        <is>
          <t/>
        </is>
      </c>
      <c r="BW303" t="inlineStr">
        <is>
          <t/>
        </is>
      </c>
      <c r="BX303" s="2" t="inlineStr">
        <is>
          <t>infrastruktura do ładowania i uzupełniania paliwa</t>
        </is>
      </c>
      <c r="BY303" s="2" t="inlineStr">
        <is>
          <t>2</t>
        </is>
      </c>
      <c r="BZ303" s="2" t="inlineStr">
        <is>
          <t/>
        </is>
      </c>
      <c r="CA303" t="inlineStr">
        <is>
          <t/>
        </is>
      </c>
      <c r="CB303" s="2" t="inlineStr">
        <is>
          <t>infraestruturas de carregamento e de abastecimento</t>
        </is>
      </c>
      <c r="CC303" s="2" t="inlineStr">
        <is>
          <t>2</t>
        </is>
      </c>
      <c r="CD303" s="2" t="inlineStr">
        <is>
          <t/>
        </is>
      </c>
      <c r="CE303" t="inlineStr">
        <is>
          <t/>
        </is>
      </c>
      <c r="CF303" s="2" t="inlineStr">
        <is>
          <t>infrastructură de reîncărcare și de realimentare</t>
        </is>
      </c>
      <c r="CG303" s="2" t="inlineStr">
        <is>
          <t>3</t>
        </is>
      </c>
      <c r="CH303" s="2" t="inlineStr">
        <is>
          <t/>
        </is>
      </c>
      <c r="CI303" t="inlineStr">
        <is>
          <t>sistem de interfețe
fixe sau mobile care permit transferul de energie electrică către un vehicul
electric și de instalații de realimentare pentru furnizarea oricărui
combustibil lichid sau gazos alternativ, printr-o instalație fixă sau mobilă, care pot realimenta vehicule</t>
        </is>
      </c>
      <c r="CJ303" t="inlineStr">
        <is>
          <t/>
        </is>
      </c>
      <c r="CK303" t="inlineStr">
        <is>
          <t/>
        </is>
      </c>
      <c r="CL303" t="inlineStr">
        <is>
          <t/>
        </is>
      </c>
      <c r="CM303" t="inlineStr">
        <is>
          <t/>
        </is>
      </c>
      <c r="CN303" t="inlineStr">
        <is>
          <t/>
        </is>
      </c>
      <c r="CO303" t="inlineStr">
        <is>
          <t/>
        </is>
      </c>
      <c r="CP303" t="inlineStr">
        <is>
          <t/>
        </is>
      </c>
      <c r="CQ303" t="inlineStr">
        <is>
          <t/>
        </is>
      </c>
      <c r="CR303" t="inlineStr">
        <is>
          <t/>
        </is>
      </c>
      <c r="CS303" t="inlineStr">
        <is>
          <t/>
        </is>
      </c>
      <c r="CT303" t="inlineStr">
        <is>
          <t/>
        </is>
      </c>
      <c r="CU303" t="inlineStr">
        <is>
          <t/>
        </is>
      </c>
    </row>
    <row r="304">
      <c r="A304" s="1" t="str">
        <f>HYPERLINK("https://iate.europa.eu/entry/result/1174084/all", "1174084")</f>
        <v>1174084</v>
      </c>
      <c r="B304" t="inlineStr">
        <is>
          <t>EDUCATION AND COMMUNICATIONS</t>
        </is>
      </c>
      <c r="C304" t="inlineStr">
        <is>
          <t>EDUCATION AND COMMUNICATIONS|information technology and data processing</t>
        </is>
      </c>
      <c r="D304" s="2" t="inlineStr">
        <is>
          <t>следи от данни</t>
        </is>
      </c>
      <c r="E304" s="2" t="inlineStr">
        <is>
          <t>2</t>
        </is>
      </c>
      <c r="F304" s="2" t="inlineStr">
        <is>
          <t/>
        </is>
      </c>
      <c r="G304" t="inlineStr">
        <is>
          <t/>
        </is>
      </c>
      <c r="H304" t="inlineStr">
        <is>
          <t/>
        </is>
      </c>
      <c r="I304" t="inlineStr">
        <is>
          <t/>
        </is>
      </c>
      <c r="J304" t="inlineStr">
        <is>
          <t/>
        </is>
      </c>
      <c r="K304" t="inlineStr">
        <is>
          <t/>
        </is>
      </c>
      <c r="L304" s="2" t="inlineStr">
        <is>
          <t>dataaftryk|
dataspor</t>
        </is>
      </c>
      <c r="M304" s="2" t="inlineStr">
        <is>
          <t>3|
3</t>
        </is>
      </c>
      <c r="N304" s="2" t="inlineStr">
        <is>
          <t xml:space="preserve">|
</t>
        </is>
      </c>
      <c r="O304" t="inlineStr">
        <is>
          <t>elektronisk registrering af en bestemt persons eller organisations transaktioner eller aktiviteter mv.</t>
        </is>
      </c>
      <c r="P304" s="2" t="inlineStr">
        <is>
          <t>Datenweg|
Datenspur</t>
        </is>
      </c>
      <c r="Q304" s="2" t="inlineStr">
        <is>
          <t>2|
3</t>
        </is>
      </c>
      <c r="R304" s="2" t="inlineStr">
        <is>
          <t xml:space="preserve">|
</t>
        </is>
      </c>
      <c r="S304" t="inlineStr">
        <is>
          <t/>
        </is>
      </c>
      <c r="T304" s="2" t="inlineStr">
        <is>
          <t>διαδρομή των δεδομένων|
ίχνη των δεδομένων</t>
        </is>
      </c>
      <c r="U304" s="2" t="inlineStr">
        <is>
          <t>3|
3</t>
        </is>
      </c>
      <c r="V304" s="2" t="inlineStr">
        <is>
          <t xml:space="preserve">|
</t>
        </is>
      </c>
      <c r="W304" t="inlineStr">
        <is>
          <t/>
        </is>
      </c>
      <c r="X304" s="2" t="inlineStr">
        <is>
          <t>data track|
data trail|
data exhaust</t>
        </is>
      </c>
      <c r="Y304" s="2" t="inlineStr">
        <is>
          <t>3|
3|
3</t>
        </is>
      </c>
      <c r="Z304" s="2" t="inlineStr">
        <is>
          <t xml:space="preserve">|
|
</t>
        </is>
      </c>
      <c r="AA304" t="inlineStr">
        <is>
          <t>electronic record of the transactions or activities of a particular person or organisation, etc.</t>
        </is>
      </c>
      <c r="AB304" s="2" t="inlineStr">
        <is>
          <t>rastro de datos|
pista de datos|
registro de datos</t>
        </is>
      </c>
      <c r="AC304" s="2" t="inlineStr">
        <is>
          <t>3|
2|
2</t>
        </is>
      </c>
      <c r="AD304" s="2" t="inlineStr">
        <is>
          <t xml:space="preserve">|
|
</t>
        </is>
      </c>
      <c r="AE304" t="inlineStr">
        <is>
          <t>Huella electrónica que deja una persona, empresa, etc. al realizar actividades u operaciones en línea.</t>
        </is>
      </c>
      <c r="AF304" s="2" t="inlineStr">
        <is>
          <t>jälgandmed|
heitandmed</t>
        </is>
      </c>
      <c r="AG304" s="2" t="inlineStr">
        <is>
          <t>3|
3</t>
        </is>
      </c>
      <c r="AH304" s="2" t="inlineStr">
        <is>
          <t xml:space="preserve">|
</t>
        </is>
      </c>
      <c r="AI304" t="inlineStr">
        <is>
          <t>võrgutoimingute kõrvalsaadusena tekkinud andmed&lt;br&gt;(valikud, eelistused, koogid, ajutised failid, logid jms),&lt;br&gt;mis moodustavad &lt;a href="https://iate.europa.eu/entry/result/3552915/et" target="_blank"&gt;&lt;i&gt;digijälje &lt;/i&gt;&lt;/a&gt;või selle osa</t>
        </is>
      </c>
      <c r="AJ304" s="2" t="inlineStr">
        <is>
          <t>tietoketju</t>
        </is>
      </c>
      <c r="AK304" s="2" t="inlineStr">
        <is>
          <t>3</t>
        </is>
      </c>
      <c r="AL304" s="2" t="inlineStr">
        <is>
          <t/>
        </is>
      </c>
      <c r="AM304" t="inlineStr">
        <is>
          <t>sähköinen
jälki tietyn yksityishenkilön, järjestön tms. verkossa suorittamista tapahtumista tai toiminnasta</t>
        </is>
      </c>
      <c r="AN304" s="2" t="inlineStr">
        <is>
          <t>piste de données|
sillage de données</t>
        </is>
      </c>
      <c r="AO304" s="2" t="inlineStr">
        <is>
          <t>3|
3</t>
        </is>
      </c>
      <c r="AP304" s="2" t="inlineStr">
        <is>
          <t xml:space="preserve">|
</t>
        </is>
      </c>
      <c r="AQ304" t="inlineStr">
        <is>
          <t>traces ou informations qu'une personne physique ou personne morale laisse derrière elle dans le cadre de ses activités ou opérations en ligne</t>
        </is>
      </c>
      <c r="AR304" s="2" t="inlineStr">
        <is>
          <t>rian sonraí</t>
        </is>
      </c>
      <c r="AS304" s="2" t="inlineStr">
        <is>
          <t>3</t>
        </is>
      </c>
      <c r="AT304" s="2" t="inlineStr">
        <is>
          <t/>
        </is>
      </c>
      <c r="AU304" t="inlineStr">
        <is>
          <t>taifead leictreonach d'idirbhearta nó gníomhaíochta duine nó eagraíochta, go háirithe i ndáil le hidirbhearta airgeadais agus úsáid teileafóin nó idirlín</t>
        </is>
      </c>
      <c r="AV304" t="inlineStr">
        <is>
          <t/>
        </is>
      </c>
      <c r="AW304" t="inlineStr">
        <is>
          <t/>
        </is>
      </c>
      <c r="AX304" t="inlineStr">
        <is>
          <t/>
        </is>
      </c>
      <c r="AY304" t="inlineStr">
        <is>
          <t/>
        </is>
      </c>
      <c r="AZ304" s="2" t="inlineStr">
        <is>
          <t>adatnyomvonal</t>
        </is>
      </c>
      <c r="BA304" s="2" t="inlineStr">
        <is>
          <t>3</t>
        </is>
      </c>
      <c r="BB304" s="2" t="inlineStr">
        <is>
          <t/>
        </is>
      </c>
      <c r="BC304" t="inlineStr">
        <is>
          <t>valamely személy vagy szervezet stb. által végrehajtott tranzakciók
elektronikus formában rögzített nyoma</t>
        </is>
      </c>
      <c r="BD304" s="2" t="inlineStr">
        <is>
          <t>traccia di dati</t>
        </is>
      </c>
      <c r="BE304" s="2" t="inlineStr">
        <is>
          <t>3</t>
        </is>
      </c>
      <c r="BF304" s="2" t="inlineStr">
        <is>
          <t/>
        </is>
      </c>
      <c r="BG304" t="inlineStr">
        <is>
          <t>serie di dati memorizzati derivanti da transazioni o attività online svolte dai una particolare persona od organizzazione, ecc.</t>
        </is>
      </c>
      <c r="BH304" s="2" t="inlineStr">
        <is>
          <t>duomenų pėdsakas</t>
        </is>
      </c>
      <c r="BI304" s="2" t="inlineStr">
        <is>
          <t>3</t>
        </is>
      </c>
      <c r="BJ304" s="2" t="inlineStr">
        <is>
          <t/>
        </is>
      </c>
      <c r="BK304" t="inlineStr">
        <is>
          <t>asmens ar organizacijos veiksmų, ryšių ar operacijų elektroninių duomenų visuma</t>
        </is>
      </c>
      <c r="BL304" s="2" t="inlineStr">
        <is>
          <t>datu pēdas</t>
        </is>
      </c>
      <c r="BM304" s="2" t="inlineStr">
        <is>
          <t>2</t>
        </is>
      </c>
      <c r="BN304" s="2" t="inlineStr">
        <is>
          <t/>
        </is>
      </c>
      <c r="BO304" t="inlineStr">
        <is>
          <t>konkrētas personas
vai organizācijas, u.c. darījumu vai darbību elektronisks ieraksts</t>
        </is>
      </c>
      <c r="BP304" s="2" t="inlineStr">
        <is>
          <t>traċċa tad-data</t>
        </is>
      </c>
      <c r="BQ304" s="2" t="inlineStr">
        <is>
          <t>3</t>
        </is>
      </c>
      <c r="BR304" s="2" t="inlineStr">
        <is>
          <t/>
        </is>
      </c>
      <c r="BS304" t="inlineStr">
        <is>
          <t>informazzjoni elettronika li persuna fiżika jew ġuridika tħalli meta twettaq attivitajiet jew tranżazzjonijiet online</t>
        </is>
      </c>
      <c r="BT304" s="2" t="inlineStr">
        <is>
          <t>dataspoor</t>
        </is>
      </c>
      <c r="BU304" s="2" t="inlineStr">
        <is>
          <t>3</t>
        </is>
      </c>
      <c r="BV304" s="2" t="inlineStr">
        <is>
          <t/>
        </is>
      </c>
      <c r="BW304" t="inlineStr">
        <is>
          <t>elektronische verzameling van de transacties of activiteiten van een persoon of organisatie</t>
        </is>
      </c>
      <c r="BX304" t="inlineStr">
        <is>
          <t/>
        </is>
      </c>
      <c r="BY304" t="inlineStr">
        <is>
          <t/>
        </is>
      </c>
      <c r="BZ304" t="inlineStr">
        <is>
          <t/>
        </is>
      </c>
      <c r="CA304" t="inlineStr">
        <is>
          <t/>
        </is>
      </c>
      <c r="CB304" t="inlineStr">
        <is>
          <t/>
        </is>
      </c>
      <c r="CC304" t="inlineStr">
        <is>
          <t/>
        </is>
      </c>
      <c r="CD304" t="inlineStr">
        <is>
          <t/>
        </is>
      </c>
      <c r="CE304" t="inlineStr">
        <is>
          <t/>
        </is>
      </c>
      <c r="CF304" t="inlineStr">
        <is>
          <t/>
        </is>
      </c>
      <c r="CG304" t="inlineStr">
        <is>
          <t/>
        </is>
      </c>
      <c r="CH304" t="inlineStr">
        <is>
          <t/>
        </is>
      </c>
      <c r="CI304" t="inlineStr">
        <is>
          <t/>
        </is>
      </c>
      <c r="CJ304" t="inlineStr">
        <is>
          <t/>
        </is>
      </c>
      <c r="CK304" t="inlineStr">
        <is>
          <t/>
        </is>
      </c>
      <c r="CL304" t="inlineStr">
        <is>
          <t/>
        </is>
      </c>
      <c r="CM304" t="inlineStr">
        <is>
          <t/>
        </is>
      </c>
      <c r="CN304" s="2" t="inlineStr">
        <is>
          <t>sled podatkov|
podatkovna sled</t>
        </is>
      </c>
      <c r="CO304" s="2" t="inlineStr">
        <is>
          <t>3|
3</t>
        </is>
      </c>
      <c r="CP304" s="2" t="inlineStr">
        <is>
          <t xml:space="preserve">|
</t>
        </is>
      </c>
      <c r="CQ304" t="inlineStr">
        <is>
          <t>sledi, ki jih ustvarjajo platforme za povpraševanje v oglasnem prostoru na digitalnih medijih in so odsev spletnih aktivnosti uporabnikov</t>
        </is>
      </c>
      <c r="CR304" s="2" t="inlineStr">
        <is>
          <t>dataspår</t>
        </is>
      </c>
      <c r="CS304" s="2" t="inlineStr">
        <is>
          <t>3</t>
        </is>
      </c>
      <c r="CT304" s="2" t="inlineStr">
        <is>
          <t/>
        </is>
      </c>
      <c r="CU304" t="inlineStr">
        <is>
          <t/>
        </is>
      </c>
    </row>
    <row r="305">
      <c r="A305" s="1" t="str">
        <f>HYPERLINK("https://iate.europa.eu/entry/result/3576862/all", "3576862")</f>
        <v>3576862</v>
      </c>
      <c r="B305" t="inlineStr">
        <is>
          <t>PRODUCTION, TECHNOLOGY AND RESEARCH</t>
        </is>
      </c>
      <c r="C305" t="inlineStr">
        <is>
          <t>PRODUCTION, TECHNOLOGY AND RESEARCH|research and intellectual property|research</t>
        </is>
      </c>
      <c r="D305" s="2" t="inlineStr">
        <is>
          <t>дълбока технология</t>
        </is>
      </c>
      <c r="E305" s="2" t="inlineStr">
        <is>
          <t>3</t>
        </is>
      </c>
      <c r="F305" s="2" t="inlineStr">
        <is>
          <t/>
        </is>
      </c>
      <c r="G305" t="inlineStr">
        <is>
          <t/>
        </is>
      </c>
      <c r="H305" s="2" t="inlineStr">
        <is>
          <t>hluboká technologie|
deep tech</t>
        </is>
      </c>
      <c r="I305" s="2" t="inlineStr">
        <is>
          <t>3|
3</t>
        </is>
      </c>
      <c r="J305" s="2" t="inlineStr">
        <is>
          <t xml:space="preserve">|
</t>
        </is>
      </c>
      <c r="K305" t="inlineStr">
        <is>
          <t>technologie založená na nových vědeckých poznatcích nebo konkrétních inovacích</t>
        </is>
      </c>
      <c r="L305" t="inlineStr">
        <is>
          <t/>
        </is>
      </c>
      <c r="M305" t="inlineStr">
        <is>
          <t/>
        </is>
      </c>
      <c r="N305" t="inlineStr">
        <is>
          <t/>
        </is>
      </c>
      <c r="O305" t="inlineStr">
        <is>
          <t/>
        </is>
      </c>
      <c r="P305" s="2" t="inlineStr">
        <is>
          <t>technologieintensive Innovation</t>
        </is>
      </c>
      <c r="Q305" s="2" t="inlineStr">
        <is>
          <t>3</t>
        </is>
      </c>
      <c r="R305" s="2" t="inlineStr">
        <is>
          <t/>
        </is>
      </c>
      <c r="S305" t="inlineStr">
        <is>
          <t/>
        </is>
      </c>
      <c r="T305" t="inlineStr">
        <is>
          <t/>
        </is>
      </c>
      <c r="U305" t="inlineStr">
        <is>
          <t/>
        </is>
      </c>
      <c r="V305" t="inlineStr">
        <is>
          <t/>
        </is>
      </c>
      <c r="W305" t="inlineStr">
        <is>
          <t/>
        </is>
      </c>
      <c r="X305" s="2" t="inlineStr">
        <is>
          <t>deep-tech|
deep tech|
deep technology</t>
        </is>
      </c>
      <c r="Y305" s="2" t="inlineStr">
        <is>
          <t>1|
3|
3</t>
        </is>
      </c>
      <c r="Z305" s="2" t="inlineStr">
        <is>
          <t xml:space="preserve">|
|
</t>
        </is>
      </c>
      <c r="AA305" t="inlineStr">
        <is>
          <t>technology based on new scientific advances or tangible innovations</t>
        </is>
      </c>
      <c r="AB305" s="2" t="inlineStr">
        <is>
          <t>tecnología profunda</t>
        </is>
      </c>
      <c r="AC305" s="2" t="inlineStr">
        <is>
          <t>3</t>
        </is>
      </c>
      <c r="AD305" s="2" t="inlineStr">
        <is>
          <t/>
        </is>
      </c>
      <c r="AE305" t="inlineStr">
        <is>
          <t>Soluciones técnicamente sofisticadas que a menudo están protegidas legalmente o son extraordinariamente difíciles de reproducir.</t>
        </is>
      </c>
      <c r="AF305" s="2" t="inlineStr">
        <is>
          <t>süvatehnoloogia</t>
        </is>
      </c>
      <c r="AG305" s="2" t="inlineStr">
        <is>
          <t>3</t>
        </is>
      </c>
      <c r="AH305" s="2" t="inlineStr">
        <is>
          <t/>
        </is>
      </c>
      <c r="AI305" t="inlineStr">
        <is>
          <t>tehnoloogia, mis tugineb uutele teaduslikele edusammudele ja märgatavale innovatsioonile</t>
        </is>
      </c>
      <c r="AJ305" s="2" t="inlineStr">
        <is>
          <t>syväteknologia</t>
        </is>
      </c>
      <c r="AK305" s="2" t="inlineStr">
        <is>
          <t>3</t>
        </is>
      </c>
      <c r="AL305" s="2" t="inlineStr">
        <is>
          <t/>
        </is>
      </c>
      <c r="AM305" t="inlineStr">
        <is>
          <t>erilaiset käänteentekevät tulevaisuuden teknologiat, esimerkiksi virtuaalitodellisuuksien luominen tai tekoälyn ja lohkoketjuteknolgian hyödyntäminen, ja tieteelliset keksinnöt, jotka voivat perustavanlaatuisella tavalla muuttaa esimerkiksi esineiden tai palveluiden käyttötapoja</t>
        </is>
      </c>
      <c r="AN305" s="2" t="inlineStr">
        <is>
          <t>deep tech</t>
        </is>
      </c>
      <c r="AO305" s="2" t="inlineStr">
        <is>
          <t>3</t>
        </is>
      </c>
      <c r="AP305" s="2" t="inlineStr">
        <is>
          <t/>
        </is>
      </c>
      <c r="AQ305" t="inlineStr">
        <is>
          <t>technologie clé générique qui contribue à accélérer le rythme de l'innovation et à relever les défis mondiaux tels que les changements climatiques et les évolutions démographiques</t>
        </is>
      </c>
      <c r="AR305" s="2" t="inlineStr">
        <is>
          <t>teicneolaíocht dhomhain</t>
        </is>
      </c>
      <c r="AS305" s="2" t="inlineStr">
        <is>
          <t>3</t>
        </is>
      </c>
      <c r="AT305" s="2" t="inlineStr">
        <is>
          <t/>
        </is>
      </c>
      <c r="AU305" t="inlineStr">
        <is>
          <t/>
        </is>
      </c>
      <c r="AV305" t="inlineStr">
        <is>
          <t/>
        </is>
      </c>
      <c r="AW305" t="inlineStr">
        <is>
          <t/>
        </is>
      </c>
      <c r="AX305" t="inlineStr">
        <is>
          <t/>
        </is>
      </c>
      <c r="AY305" t="inlineStr">
        <is>
          <t/>
        </is>
      </c>
      <c r="AZ305" s="2" t="inlineStr">
        <is>
          <t>mélytechnológia</t>
        </is>
      </c>
      <c r="BA305" s="2" t="inlineStr">
        <is>
          <t>2</t>
        </is>
      </c>
      <c r="BB305" s="2" t="inlineStr">
        <is>
          <t>proposed</t>
        </is>
      </c>
      <c r="BC305" t="inlineStr">
        <is>
          <t/>
        </is>
      </c>
      <c r="BD305" t="inlineStr">
        <is>
          <t/>
        </is>
      </c>
      <c r="BE305" t="inlineStr">
        <is>
          <t/>
        </is>
      </c>
      <c r="BF305" t="inlineStr">
        <is>
          <t/>
        </is>
      </c>
      <c r="BG305" t="inlineStr">
        <is>
          <t/>
        </is>
      </c>
      <c r="BH305" s="2" t="inlineStr">
        <is>
          <t>gilioji technologija</t>
        </is>
      </c>
      <c r="BI305" s="2" t="inlineStr">
        <is>
          <t>2</t>
        </is>
      </c>
      <c r="BJ305" s="2" t="inlineStr">
        <is>
          <t/>
        </is>
      </c>
      <c r="BK305" t="inlineStr">
        <is>
          <t/>
        </is>
      </c>
      <c r="BL305" t="inlineStr">
        <is>
          <t/>
        </is>
      </c>
      <c r="BM305" t="inlineStr">
        <is>
          <t/>
        </is>
      </c>
      <c r="BN305" t="inlineStr">
        <is>
          <t/>
        </is>
      </c>
      <c r="BO305" t="inlineStr">
        <is>
          <t/>
        </is>
      </c>
      <c r="BP305" s="2" t="inlineStr">
        <is>
          <t>teknoloġija profonda</t>
        </is>
      </c>
      <c r="BQ305" s="2" t="inlineStr">
        <is>
          <t>3</t>
        </is>
      </c>
      <c r="BR305" s="2" t="inlineStr">
        <is>
          <t/>
        </is>
      </c>
      <c r="BS305" t="inlineStr">
        <is>
          <t>teknoloġija bbażata fuq avvanzi xjentifiċi ġodda jew fuq innovazzjonijiet tanġibbli</t>
        </is>
      </c>
      <c r="BT305" s="2" t="inlineStr">
        <is>
          <t>deep tech</t>
        </is>
      </c>
      <c r="BU305" s="2" t="inlineStr">
        <is>
          <t>2</t>
        </is>
      </c>
      <c r="BV305" s="2" t="inlineStr">
        <is>
          <t/>
        </is>
      </c>
      <c r="BW305" t="inlineStr">
        <is>
          <t/>
        </is>
      </c>
      <c r="BX305" s="2" t="inlineStr">
        <is>
          <t>najbardziej zaawansowane technologie</t>
        </is>
      </c>
      <c r="BY305" s="2" t="inlineStr">
        <is>
          <t>3</t>
        </is>
      </c>
      <c r="BZ305" s="2" t="inlineStr">
        <is>
          <t/>
        </is>
      </c>
      <c r="CA305" t="inlineStr">
        <is>
          <t>najnowocześniejsze i przełomowe technologie oparte na odkryciach naukowych</t>
        </is>
      </c>
      <c r="CB305" s="2" t="inlineStr">
        <is>
          <t>tecnologia profunda</t>
        </is>
      </c>
      <c r="CC305" s="2" t="inlineStr">
        <is>
          <t>3</t>
        </is>
      </c>
      <c r="CD305" s="2" t="inlineStr">
        <is>
          <t/>
        </is>
      </c>
      <c r="CE305" t="inlineStr">
        <is>
          <t>Tecnologia baseada em inovação engenheirística tangível e em avanços e descobertas científicos, que se distingue pelo seu profundo poder propiciador, pela diferenciação que é suscetível de criar e pelo seu potencial para ser um catalizador de mudança.</t>
        </is>
      </c>
      <c r="CF305" s="2" t="inlineStr">
        <is>
          <t>tehnologie profundă|
tehnologie bazată pe progrese și inovații științifice radicale|
deep tech</t>
        </is>
      </c>
      <c r="CG305" s="2" t="inlineStr">
        <is>
          <t>2|
2|
2</t>
        </is>
      </c>
      <c r="CH305" s="2" t="inlineStr">
        <is>
          <t xml:space="preserve">|
|
</t>
        </is>
      </c>
      <c r="CI305" t="inlineStr">
        <is>
          <t/>
        </is>
      </c>
      <c r="CJ305" t="inlineStr">
        <is>
          <t/>
        </is>
      </c>
      <c r="CK305" t="inlineStr">
        <is>
          <t/>
        </is>
      </c>
      <c r="CL305" t="inlineStr">
        <is>
          <t/>
        </is>
      </c>
      <c r="CM305" t="inlineStr">
        <is>
          <t/>
        </is>
      </c>
      <c r="CN305" s="2" t="inlineStr">
        <is>
          <t>inovacijsko intenzivna tehnologija</t>
        </is>
      </c>
      <c r="CO305" s="2" t="inlineStr">
        <is>
          <t>3</t>
        </is>
      </c>
      <c r="CP305" s="2" t="inlineStr">
        <is>
          <t/>
        </is>
      </c>
      <c r="CQ305" t="inlineStr">
        <is>
          <t>tehnologija, ki temelji na najnovejšem znanstvenem napredku ali opredmetenih inovacijah</t>
        </is>
      </c>
      <c r="CR305" s="2" t="inlineStr">
        <is>
          <t>deep tech</t>
        </is>
      </c>
      <c r="CS305" s="2" t="inlineStr">
        <is>
          <t>3</t>
        </is>
      </c>
      <c r="CT305" s="2" t="inlineStr">
        <is>
          <t/>
        </is>
      </c>
      <c r="CU305" t="inlineStr">
        <is>
          <t>avancerad och potentiellt omvälvande ny teknik</t>
        </is>
      </c>
    </row>
    <row r="306">
      <c r="A306" s="1" t="str">
        <f>HYPERLINK("https://iate.europa.eu/entry/result/3569906/all", "3569906")</f>
        <v>3569906</v>
      </c>
      <c r="B306" t="inlineStr">
        <is>
          <t>EDUCATION AND COMMUNICATIONS</t>
        </is>
      </c>
      <c r="C306" t="inlineStr">
        <is>
          <t>EDUCATION AND COMMUNICATIONS|communications</t>
        </is>
      </c>
      <c r="D306" s="2" t="inlineStr">
        <is>
          <t>доставчик на хостинг услуги</t>
        </is>
      </c>
      <c r="E306" s="2" t="inlineStr">
        <is>
          <t>3</t>
        </is>
      </c>
      <c r="F306" s="2" t="inlineStr">
        <is>
          <t/>
        </is>
      </c>
      <c r="G306" t="inlineStr">
        <is>
          <t/>
        </is>
      </c>
      <c r="H306" s="2" t="inlineStr">
        <is>
          <t>poskytovatel hostingových služeb</t>
        </is>
      </c>
      <c r="I306" s="2" t="inlineStr">
        <is>
          <t>3</t>
        </is>
      </c>
      <c r="J306" s="2" t="inlineStr">
        <is>
          <t/>
        </is>
      </c>
      <c r="K306" t="inlineStr">
        <is>
          <t>poskytovatel služeb informačních technologií, který na svém serveru pronajímá prostor k umístění webových stránek a zároveň za tímto účelem nabízí potřebné IT nástroje a technickou podporu</t>
        </is>
      </c>
      <c r="L306" s="2" t="inlineStr">
        <is>
          <t>hostingudbyder|
udbyder af hostingtjenester|
hosting-tjenesteyder</t>
        </is>
      </c>
      <c r="M306" s="2" t="inlineStr">
        <is>
          <t>3|
3|
3</t>
        </is>
      </c>
      <c r="N306" s="2" t="inlineStr">
        <is>
          <t xml:space="preserve">|
|
</t>
        </is>
      </c>
      <c r="O306" t="inlineStr">
        <is>
          <t>leverandør af en informationssamfundstjeneste, som består i oplagring af information leveret af en tjenestemodtager</t>
        </is>
      </c>
      <c r="P306" s="2" t="inlineStr">
        <is>
          <t>Hostingdiensteanbieter|
Webhosting-Anbieter|
Hosting-Anbieter</t>
        </is>
      </c>
      <c r="Q306" s="2" t="inlineStr">
        <is>
          <t>3|
3|
3</t>
        </is>
      </c>
      <c r="R306" s="2" t="inlineStr">
        <is>
          <t xml:space="preserve">|
|
</t>
        </is>
      </c>
      <c r="S306" t="inlineStr">
        <is>
          <t>IT-Dienstleister,
der Speicherplatz für online-Inhalte auf leistungsstarken Servern und weitere Zusatzleistungen (z. B. Monitoring, Lastverteilung, Datensicherung,
Hochverfügbarkeit oder statistische Auswertungen) anbietet</t>
        </is>
      </c>
      <c r="T306" t="inlineStr">
        <is>
          <t/>
        </is>
      </c>
      <c r="U306" t="inlineStr">
        <is>
          <t/>
        </is>
      </c>
      <c r="V306" t="inlineStr">
        <is>
          <t/>
        </is>
      </c>
      <c r="W306" t="inlineStr">
        <is>
          <t/>
        </is>
      </c>
      <c r="X306" s="2" t="inlineStr">
        <is>
          <t>web host|
web hosting service provider|
hosting provider|
Internet hosting service provider|
HSP|
provider of hosting services|
hosting service provider</t>
        </is>
      </c>
      <c r="Y306" s="2" t="inlineStr">
        <is>
          <t>3|
3|
3|
1|
3|
3|
3</t>
        </is>
      </c>
      <c r="Z306" s="2" t="inlineStr">
        <is>
          <t xml:space="preserve">|
|
|
|
|
|
</t>
        </is>
      </c>
      <c r="AA306" t="inlineStr">
        <is>
          <t>IT service provider that provisions and serves a pool of remote, Internet-based IT resources to individuals and organisations for hosting their websites</t>
        </is>
      </c>
      <c r="AB306" s="2" t="inlineStr">
        <is>
          <t>prestador de servicios de alojamiento de datos</t>
        </is>
      </c>
      <c r="AC306" s="2" t="inlineStr">
        <is>
          <t>3</t>
        </is>
      </c>
      <c r="AD306" s="2" t="inlineStr">
        <is>
          <t/>
        </is>
      </c>
      <c r="AE306" t="inlineStr">
        <is>
          <t>Actividad profesional que consiste en alojar, almacenar y dar un determinado tratamiento a las informaciones o contenidos a petición de un sujeto destinatario de este servicio.</t>
        </is>
      </c>
      <c r="AF306" s="2" t="inlineStr">
        <is>
          <t>veebimajutusteenuse pakkuja</t>
        </is>
      </c>
      <c r="AG306" s="2" t="inlineStr">
        <is>
          <t>3</t>
        </is>
      </c>
      <c r="AH306" s="2" t="inlineStr">
        <is>
          <t/>
        </is>
      </c>
      <c r="AI306" t="inlineStr">
        <is>
          <t>sellise IT teenuse pakkuja, kus kliendi veebilehte või veebisaiti hoitakse teenusepakkuja (ISP) veebiserveris</t>
        </is>
      </c>
      <c r="AJ306" s="2" t="inlineStr">
        <is>
          <t>säilytyspalvelun tarjoaja</t>
        </is>
      </c>
      <c r="AK306" s="2" t="inlineStr">
        <is>
          <t>3</t>
        </is>
      </c>
      <c r="AL306" s="2" t="inlineStr">
        <is>
          <t/>
        </is>
      </c>
      <c r="AM306" t="inlineStr">
        <is>
          <t>www- ja sähköpostipalveluja tarjoava yritys, esim. web-hotelli</t>
        </is>
      </c>
      <c r="AN306" s="2" t="inlineStr">
        <is>
          <t>hébergeur web|
FSH|
hébergeur|
fournisseur d’hébergement|
fournisseur de services d’hébergement|
hôte web</t>
        </is>
      </c>
      <c r="AO306" s="2" t="inlineStr">
        <is>
          <t>3|
2|
3|
3|
3|
3</t>
        </is>
      </c>
      <c r="AP306" s="2" t="inlineStr">
        <is>
          <t xml:space="preserve">|
|
|
|
|
</t>
        </is>
      </c>
      <c r="AQ306" t="inlineStr">
        <is>
          <t>fournisseur de service de stockage et de gestion de contenus permettant à un fournisseur de contenus de rendre ses pages accessibles au public</t>
        </is>
      </c>
      <c r="AR306" s="2" t="inlineStr">
        <is>
          <t>soláthraí seirbhísí óstála</t>
        </is>
      </c>
      <c r="AS306" s="2" t="inlineStr">
        <is>
          <t>3</t>
        </is>
      </c>
      <c r="AT306" s="2" t="inlineStr">
        <is>
          <t/>
        </is>
      </c>
      <c r="AU306" t="inlineStr">
        <is>
          <t/>
        </is>
      </c>
      <c r="AV306" s="2" t="inlineStr">
        <is>
          <t>pružatelj usluga smještaja na poslužitelju|
pružatelj usluga smještaja informacija na poslužitelju</t>
        </is>
      </c>
      <c r="AW306" s="2" t="inlineStr">
        <is>
          <t>3|
3</t>
        </is>
      </c>
      <c r="AX306" s="2" t="inlineStr">
        <is>
          <t xml:space="preserve">|
</t>
        </is>
      </c>
      <c r="AY306" t="inlineStr">
        <is>
          <t/>
        </is>
      </c>
      <c r="AZ306" s="2" t="inlineStr">
        <is>
          <t>tárhelyszolgáltató</t>
        </is>
      </c>
      <c r="BA306" s="2" t="inlineStr">
        <is>
          <t>4</t>
        </is>
      </c>
      <c r="BB306" s="2" t="inlineStr">
        <is>
          <t/>
        </is>
      </c>
      <c r="BC306" t="inlineStr">
        <is>
          <t>magánszemélyek és szervezetek számára weboldaltárolást biztosító informatikai szolgáltató</t>
        </is>
      </c>
      <c r="BD306" s="2" t="inlineStr">
        <is>
          <t>prestatore di servizi di hosting</t>
        </is>
      </c>
      <c r="BE306" s="2" t="inlineStr">
        <is>
          <t>3</t>
        </is>
      </c>
      <c r="BF306" s="2" t="inlineStr">
        <is>
          <t/>
        </is>
      </c>
      <c r="BG306" t="inlineStr">
        <is>
          <t>nel quadro della società dell'informazione, fornitore di un servizio di stoccaggio di informazioni</t>
        </is>
      </c>
      <c r="BH306" s="2" t="inlineStr">
        <is>
          <t>prieglobos paslaugų teikėjas</t>
        </is>
      </c>
      <c r="BI306" s="2" t="inlineStr">
        <is>
          <t>3</t>
        </is>
      </c>
      <c r="BJ306" s="2" t="inlineStr">
        <is>
          <t/>
        </is>
      </c>
      <c r="BK306" t="inlineStr">
        <is>
          <t/>
        </is>
      </c>
      <c r="BL306" s="2" t="inlineStr">
        <is>
          <t>mitināšanas pakalpojuma sniedzējs</t>
        </is>
      </c>
      <c r="BM306" s="2" t="inlineStr">
        <is>
          <t>3</t>
        </is>
      </c>
      <c r="BN306" s="2" t="inlineStr">
        <is>
          <t/>
        </is>
      </c>
      <c r="BO306" t="inlineStr">
        <is>
          <t/>
        </is>
      </c>
      <c r="BP306" s="2" t="inlineStr">
        <is>
          <t>fornitur ta’ servizzi ta’ web hosting|
fornitur ta’ servizzi ta’ hosting</t>
        </is>
      </c>
      <c r="BQ306" s="2" t="inlineStr">
        <is>
          <t>3|
3</t>
        </is>
      </c>
      <c r="BR306" s="2" t="inlineStr">
        <is>
          <t xml:space="preserve">|
</t>
        </is>
      </c>
      <c r="BS306" t="inlineStr">
        <is>
          <t>fornitur ta' servizzi tal-IT li jipprovdi pool ta' riżorsi tal-IT mill-bogħod ibbażati fuq l-internet lil individwi u organizzazzjonijiet għall-hosting tas-siti web tagħhom</t>
        </is>
      </c>
      <c r="BT306" s="2" t="inlineStr">
        <is>
          <t>hostingdienstverlener|
aanbieder van hostingdiensten</t>
        </is>
      </c>
      <c r="BU306" s="2" t="inlineStr">
        <is>
          <t>3|
3</t>
        </is>
      </c>
      <c r="BV306" s="2" t="inlineStr">
        <is>
          <t xml:space="preserve">|
</t>
        </is>
      </c>
      <c r="BW306" t="inlineStr">
        <is>
          <t>IT-dienstverlener die een stuk opslag, rekenkracht en geheugen van een server ter beschikking stelt aan gebruikers voor hun website</t>
        </is>
      </c>
      <c r="BX306" s="2" t="inlineStr">
        <is>
          <t>dostawca usług hostingu|
dostawca usług hostingowych</t>
        </is>
      </c>
      <c r="BY306" s="2" t="inlineStr">
        <is>
          <t>3|
3</t>
        </is>
      </c>
      <c r="BZ306" s="2" t="inlineStr">
        <is>
          <t xml:space="preserve">|
</t>
        </is>
      </c>
      <c r="CA306" t="inlineStr">
        <is>
          <t>dostawca usług internetowych, który udostępnia miejsce na swoich serwerach, co wiąże się z udostępnieniem okreslonej objętości dyskowej i maksymalnej ilości danych do przesłania przez łącza internetowe serwerowni, a także usługami oferowanymi przez serwerownię</t>
        </is>
      </c>
      <c r="CB306" s="2" t="inlineStr">
        <is>
          <t>prestador de serviços de alojamento|
fornecedor de serviços de alojamento|
prestador de serviços de armazenagem em servidor|
prestador de serviços de alojamento virtual</t>
        </is>
      </c>
      <c r="CC306" s="2" t="inlineStr">
        <is>
          <t>3|
3|
3|
3</t>
        </is>
      </c>
      <c r="CD306" s="2" t="inlineStr">
        <is>
          <t>|
|
|
preferred</t>
        </is>
      </c>
      <c r="CE306" t="inlineStr">
        <is>
          <t/>
        </is>
      </c>
      <c r="CF306" s="2" t="inlineStr">
        <is>
          <t>furnizor de servicii de găzduire</t>
        </is>
      </c>
      <c r="CG306" s="2" t="inlineStr">
        <is>
          <t>3</t>
        </is>
      </c>
      <c r="CH306" s="2" t="inlineStr">
        <is>
          <t/>
        </is>
      </c>
      <c r="CI306" t="inlineStr">
        <is>
          <t/>
        </is>
      </c>
      <c r="CJ306" s="2" t="inlineStr">
        <is>
          <t>poskytovateľ hostingových služieb</t>
        </is>
      </c>
      <c r="CK306" s="2" t="inlineStr">
        <is>
          <t>3</t>
        </is>
      </c>
      <c r="CL306" s="2" t="inlineStr">
        <is>
          <t/>
        </is>
      </c>
      <c r="CM306" t="inlineStr">
        <is>
          <t>poskytovateľ služieb informačnej spoločnosti, ktoré pozostávajú z uchovávania informácií poskytnutých poskytovateľom obsahu a na jeho žiadosť a zo sprístupňovania uchovávaných informácií tretím stranám</t>
        </is>
      </c>
      <c r="CN306" s="2" t="inlineStr">
        <is>
          <t>ponudnik storitev gostovanja</t>
        </is>
      </c>
      <c r="CO306" s="2" t="inlineStr">
        <is>
          <t>3</t>
        </is>
      </c>
      <c r="CP306" s="2" t="inlineStr">
        <is>
          <t/>
        </is>
      </c>
      <c r="CQ306" t="inlineStr">
        <is>
          <t/>
        </is>
      </c>
      <c r="CR306" s="2" t="inlineStr">
        <is>
          <t>värdtjänstleverantör</t>
        </is>
      </c>
      <c r="CS306" s="2" t="inlineStr">
        <is>
          <t>3</t>
        </is>
      </c>
      <c r="CT306" s="2" t="inlineStr">
        <is>
          <t/>
        </is>
      </c>
      <c r="CU306" t="inlineStr">
        <is>
          <t/>
        </is>
      </c>
    </row>
    <row r="307">
      <c r="A307" s="1" t="str">
        <f>HYPERLINK("https://iate.europa.eu/entry/result/3545876/all", "3545876")</f>
        <v>3545876</v>
      </c>
      <c r="B307" t="inlineStr">
        <is>
          <t>INDUSTRY;EDUCATION AND COMMUNICATIONS;TRADE</t>
        </is>
      </c>
      <c r="C307" t="inlineStr">
        <is>
          <t>INDUSTRY|mechanical engineering;EDUCATION AND COMMUNICATIONS|information technology and data processing;TRADE|marketing|preparation for market|labelling</t>
        </is>
      </c>
      <c r="D307" s="2" t="inlineStr">
        <is>
          <t>код QR|
код за бърза реакция</t>
        </is>
      </c>
      <c r="E307" s="2" t="inlineStr">
        <is>
          <t>3|
3</t>
        </is>
      </c>
      <c r="F307" s="2" t="inlineStr">
        <is>
          <t xml:space="preserve">|
</t>
        </is>
      </c>
      <c r="G307" t="inlineStr">
        <is>
          <t/>
        </is>
      </c>
      <c r="H307" s="2" t="inlineStr">
        <is>
          <t>kód QR</t>
        </is>
      </c>
      <c r="I307" s="2" t="inlineStr">
        <is>
          <t>3</t>
        </is>
      </c>
      <c r="J307" s="2" t="inlineStr">
        <is>
          <t/>
        </is>
      </c>
      <c r="K307" t="inlineStr">
        <is>
          <t>druh dvojdimenzionálního kódu (na rozdíl od čárového kódu EAN, který je jednodimenzionální), který je tvořen z černobílých bloků tvořících čtverec a který umožňuje uložení velkého množství informací</t>
        </is>
      </c>
      <c r="L307" s="2" t="inlineStr">
        <is>
          <t>QR-kode</t>
        </is>
      </c>
      <c r="M307" s="2" t="inlineStr">
        <is>
          <t>4</t>
        </is>
      </c>
      <c r="N307" s="2" t="inlineStr">
        <is>
          <t/>
        </is>
      </c>
      <c r="O307" t="inlineStr">
        <is>
          <t>todimensionelle stregkoder, som kan læses af mobiltelefoner og computerprogrammer</t>
        </is>
      </c>
      <c r="P307" s="2" t="inlineStr">
        <is>
          <t>QR-Code</t>
        </is>
      </c>
      <c r="Q307" s="2" t="inlineStr">
        <is>
          <t>3</t>
        </is>
      </c>
      <c r="R307" s="2" t="inlineStr">
        <is>
          <t/>
        </is>
      </c>
      <c r="S307" t="inlineStr">
        <is>
          <t/>
        </is>
      </c>
      <c r="T307" s="2" t="inlineStr">
        <is>
          <t>κωδικός ταχείας απόκρισης|
κωδικός QR</t>
        </is>
      </c>
      <c r="U307" s="2" t="inlineStr">
        <is>
          <t>3|
3</t>
        </is>
      </c>
      <c r="V307" s="2" t="inlineStr">
        <is>
          <t xml:space="preserve">|
</t>
        </is>
      </c>
      <c r="W307" t="inlineStr">
        <is>
          <t>ένας γραμμωτός κώδικας (barcode) δύο διαστάσεων, που δημιουργήθηκε από την ιαπωνική εταιρεία Denso-Wave το 1994. Το "QR" προέρχεται από τα αρχικά των λέξεων "Quick Response" (Γρήγορη Ανταπόκριση), γιατί οι δημιουργοί του είχαν ως κύριο σκοπό τα δεδομένα, που περιέχονται στον κώδικα, να αποκωδικοποιούνται με μεγάλη ταχύτητα. Ο Κώδικας QR είναι πολύ διαδεδομένος στην Ιαπωνία, όπου αποτελεί το πιο δημοφιλές είδος κώδικα δύο διαστάσεων.</t>
        </is>
      </c>
      <c r="X307" s="2" t="inlineStr">
        <is>
          <t>Quick Response code|
QR code</t>
        </is>
      </c>
      <c r="Y307" s="2" t="inlineStr">
        <is>
          <t>3|
3</t>
        </is>
      </c>
      <c r="Z307" s="2" t="inlineStr">
        <is>
          <t xml:space="preserve">|
</t>
        </is>
      </c>
      <c r="AA307" t="inlineStr">
        <is>
          <t>type of &lt;i&gt;matrix barcode&lt;/i&gt; [ &lt;a href="https://iate.europa.eu/entry/result/3544643/all" target="_blank"&gt;3544643&lt;/a&gt; ] (itself a type of &lt;i&gt;two-dimensional barcode&lt;/i&gt; [ &lt;a href="https://iate.europa.eu/entry/result/927958/all" target="_blank"&gt;927958&lt;/a&gt; ]) first designed in 1994 for the automotive industry in Japan, which has more recently become popular outside the industry due to its fast readability and greater storage capacity compared to standard &lt;i&gt;UPC&lt;/i&gt; [ &lt;a href="https://iate.europa.eu/entry/result/1758184/all" target="_blank"&gt;1758184&lt;/a&gt; ] barcodes</t>
        </is>
      </c>
      <c r="AB307" s="2" t="inlineStr">
        <is>
          <t>código QR|
código de respuesta rápida</t>
        </is>
      </c>
      <c r="AC307" s="2" t="inlineStr">
        <is>
          <t>2|
2</t>
        </is>
      </c>
      <c r="AD307" s="2" t="inlineStr">
        <is>
          <t xml:space="preserve">|
</t>
        </is>
      </c>
      <c r="AE307" t="inlineStr">
        <is>
          <t>Módulo útil para almacenar información en una matriz de puntos o un código de barras bidimensional. Se caracteriza por los tres cuadrados que se encuentran en las esquinas y que permiten detectar la posición del código al lector.</t>
        </is>
      </c>
      <c r="AF307" s="2" t="inlineStr">
        <is>
          <t>QR-kood|
maatrikskood|
vaipkood|
ruutkood</t>
        </is>
      </c>
      <c r="AG307" s="2" t="inlineStr">
        <is>
          <t>3|
3|
3|
3</t>
        </is>
      </c>
      <c r="AH307" s="2" t="inlineStr">
        <is>
          <t>|
|
|
preferred</t>
        </is>
      </c>
      <c r="AI307" t="inlineStr">
        <is>
          <t>kahemõõtmeline ehk maatrikskood, mis kujutab endast kindla standardiga mustvalget kujutist teabe esitamiseks</t>
        </is>
      </c>
      <c r="AJ307" s="2" t="inlineStr">
        <is>
          <t>QR-koodi</t>
        </is>
      </c>
      <c r="AK307" s="2" t="inlineStr">
        <is>
          <t>3</t>
        </is>
      </c>
      <c r="AL307" s="2" t="inlineStr">
        <is>
          <t/>
        </is>
      </c>
      <c r="AM307" t="inlineStr">
        <is>
          <t/>
        </is>
      </c>
      <c r="AN307" s="2" t="inlineStr">
        <is>
          <t>code QR|
code à réponse rapide</t>
        </is>
      </c>
      <c r="AO307" s="2" t="inlineStr">
        <is>
          <t>3|
2</t>
        </is>
      </c>
      <c r="AP307" s="2" t="inlineStr">
        <is>
          <t xml:space="preserve">|
</t>
        </is>
      </c>
      <c r="AQ307" t="inlineStr">
        <is>
          <t>type de code-barres en deux dimensions (ou code matriciel datamatrix) constitué de modules noirs disposés dans un carré à fond blanc, pouvant stocker plus d'informations qu'un code à barres, et surtout des données directement reconnues par des applications</t>
        </is>
      </c>
      <c r="AR307" s="2" t="inlineStr">
        <is>
          <t>cód QR</t>
        </is>
      </c>
      <c r="AS307" s="2" t="inlineStr">
        <is>
          <t>3</t>
        </is>
      </c>
      <c r="AT307" s="2" t="inlineStr">
        <is>
          <t/>
        </is>
      </c>
      <c r="AU307" t="inlineStr">
        <is>
          <t/>
        </is>
      </c>
      <c r="AV307" t="inlineStr">
        <is>
          <t/>
        </is>
      </c>
      <c r="AW307" t="inlineStr">
        <is>
          <t/>
        </is>
      </c>
      <c r="AX307" t="inlineStr">
        <is>
          <t/>
        </is>
      </c>
      <c r="AY307" t="inlineStr">
        <is>
          <t/>
        </is>
      </c>
      <c r="AZ307" s="2" t="inlineStr">
        <is>
          <t>QR-kód</t>
        </is>
      </c>
      <c r="BA307" s="2" t="inlineStr">
        <is>
          <t>4</t>
        </is>
      </c>
      <c r="BB307" s="2" t="inlineStr">
        <is>
          <t/>
        </is>
      </c>
      <c r="BC307" t="inlineStr">
        <is>
          <t>valamely termékmodell energiacímkéjén szereplő mátrix típusú vonalkód, amely a termékadatbázis nyilvános részében az adott modell információira mutat</t>
        </is>
      </c>
      <c r="BD307" s="2" t="inlineStr">
        <is>
          <t>codice QR</t>
        </is>
      </c>
      <c r="BE307" s="2" t="inlineStr">
        <is>
          <t>3</t>
        </is>
      </c>
      <c r="BF307" s="2" t="inlineStr">
        <is>
          <t/>
        </is>
      </c>
      <c r="BG307" t="inlineStr">
        <is>
          <t>sistema di codifica che permette di memorizzare informazioni e che consiste in un codice a barre bidimensionale [ &lt;a href="/entry/result/927958/all" id="ENTRY_TO_ENTRY_CONVERTER" target="_blank"&gt;IATE:927958&lt;/a&gt; ] a matrice [ &lt;a href="/entry/result/3544643/all" id="ENTRY_TO_ENTRY_CONVERTER" target="_blank"&gt;IATE:3544643&lt;/a&gt; ] in forma di quadrato contenente moduli neri posti su uno sfondo più chiaro</t>
        </is>
      </c>
      <c r="BH307" s="2" t="inlineStr">
        <is>
          <t>QR kodas|
greitojo atsako kodas|
dviejų dimensijų brūkšninio kodo technologija</t>
        </is>
      </c>
      <c r="BI307" s="2" t="inlineStr">
        <is>
          <t>3|
3|
3</t>
        </is>
      </c>
      <c r="BJ307" s="2" t="inlineStr">
        <is>
          <t xml:space="preserve">|
|
</t>
        </is>
      </c>
      <c r="BK307" t="inlineStr">
        <is>
          <t>dvimatmenis juodas tinklelis baltame fone, naudojamas kaip sparčiojo automatinio nuskaitymo kodas; spartensė brūkšninio kodo atmaina</t>
        </is>
      </c>
      <c r="BL307" s="2" t="inlineStr">
        <is>
          <t>kvadrātkods|
&lt;i&gt;QR&lt;/i&gt; kods</t>
        </is>
      </c>
      <c r="BM307" s="2" t="inlineStr">
        <is>
          <t>3|
3</t>
        </is>
      </c>
      <c r="BN307" s="2" t="inlineStr">
        <is>
          <t xml:space="preserve">|
</t>
        </is>
      </c>
      <c r="BO307" t="inlineStr">
        <is>
          <t>īpašs matricas koda vai divdimensionāla svītrkoda veids, kas kļuvis populārs ātrās nolasīšanas un lielās informācijas ietilpības dēļ</t>
        </is>
      </c>
      <c r="BP307" s="2" t="inlineStr">
        <is>
          <t>kodiċi QR</t>
        </is>
      </c>
      <c r="BQ307" s="2" t="inlineStr">
        <is>
          <t>3</t>
        </is>
      </c>
      <c r="BR307" s="2" t="inlineStr">
        <is>
          <t/>
        </is>
      </c>
      <c r="BS307" t="inlineStr">
        <is>
          <t>tip ta' barkowd matriċi, oriġinarjament disinjata mill-industrija tal-karozzi, li qed tintuża dejjem aktar f'oqsma oħra minħabba l-leġibilità veloċi tagħha u l-kapaċità kbira ta' ħżin meta mqabbla ma' barkowds UPC standard</t>
        </is>
      </c>
      <c r="BT307" s="2" t="inlineStr">
        <is>
          <t>QR-code|
Quick Response-code</t>
        </is>
      </c>
      <c r="BU307" s="2" t="inlineStr">
        <is>
          <t>3|
3</t>
        </is>
      </c>
      <c r="BV307" s="2" t="inlineStr">
        <is>
          <t xml:space="preserve">|
</t>
        </is>
      </c>
      <c r="BW307" t="inlineStr">
        <is>
          <t>bepaald type snel decodeerbare, tweedimensionale streepjescode</t>
        </is>
      </c>
      <c r="BX307" s="2" t="inlineStr">
        <is>
          <t>fotokod|
kod QR</t>
        </is>
      </c>
      <c r="BY307" s="2" t="inlineStr">
        <is>
          <t>3|
3</t>
        </is>
      </c>
      <c r="BZ307" s="2" t="inlineStr">
        <is>
          <t xml:space="preserve">|
</t>
        </is>
      </c>
      <c r="CA307" t="inlineStr">
        <is>
          <t>alfanumeryczny, dwuwymiarowy, matrycowy, kwadratowy kod kreskowy wynaleziony przez japońską firmę Denso-Wave w 1994 roku; jest to kod modularny i stałowymiarowy</t>
        </is>
      </c>
      <c r="CB307" s="2" t="inlineStr">
        <is>
          <t>código QR</t>
        </is>
      </c>
      <c r="CC307" s="2" t="inlineStr">
        <is>
          <t>3</t>
        </is>
      </c>
      <c r="CD307" s="2" t="inlineStr">
        <is>
          <t/>
        </is>
      </c>
      <c r="CE307" t="inlineStr">
        <is>
          <t>Código bidimensional que pode ser facilmente digitalizado usando a maioria dos telemóveis equipados com câmara.</t>
        </is>
      </c>
      <c r="CF307" s="2" t="inlineStr">
        <is>
          <t>cod QR</t>
        </is>
      </c>
      <c r="CG307" s="2" t="inlineStr">
        <is>
          <t>3</t>
        </is>
      </c>
      <c r="CH307" s="2" t="inlineStr">
        <is>
          <t/>
        </is>
      </c>
      <c r="CI307" t="inlineStr">
        <is>
          <t>cod de bare bidimensional care stochează informații</t>
        </is>
      </c>
      <c r="CJ307" s="2" t="inlineStr">
        <is>
          <t>kód QR</t>
        </is>
      </c>
      <c r="CK307" s="2" t="inlineStr">
        <is>
          <t>2</t>
        </is>
      </c>
      <c r="CL307" s="2" t="inlineStr">
        <is>
          <t/>
        </is>
      </c>
      <c r="CM307" t="inlineStr">
        <is>
          <t>dvojrozmerný čiarový kód pozostávajúci z bielych a čiernych štvorcových modulov zložených do štvorcovej matice; môže obsahovať písmená, čísla alebo japonské znaky kandži a je schopný pojať veľké množstvo informácií</t>
        </is>
      </c>
      <c r="CN307" s="2" t="inlineStr">
        <is>
          <t>hitroodzivna koda|
koda QR</t>
        </is>
      </c>
      <c r="CO307" s="2" t="inlineStr">
        <is>
          <t>3|
3</t>
        </is>
      </c>
      <c r="CP307" s="2" t="inlineStr">
        <is>
          <t xml:space="preserve">|
</t>
        </is>
      </c>
      <c r="CQ307" t="inlineStr">
        <is>
          <t/>
        </is>
      </c>
      <c r="CR307" s="2" t="inlineStr">
        <is>
          <t>qr-kod</t>
        </is>
      </c>
      <c r="CS307" s="2" t="inlineStr">
        <is>
          <t>3</t>
        </is>
      </c>
      <c r="CT307" s="2" t="inlineStr">
        <is>
          <t/>
        </is>
      </c>
      <c r="CU307" t="inlineStr">
        <is>
          <t>tvådimensionell kod för optisk maskinell avläsning</t>
        </is>
      </c>
    </row>
    <row r="308">
      <c r="A308" s="1" t="str">
        <f>HYPERLINK("https://iate.europa.eu/entry/result/3545984/all", "3545984")</f>
        <v>3545984</v>
      </c>
      <c r="B308" t="inlineStr">
        <is>
          <t>ECONOMICS;TRANSPORT</t>
        </is>
      </c>
      <c r="C308" t="inlineStr">
        <is>
          <t>ECONOMICS|national accounts|income|distribution of income|poverty;TRANSPORT</t>
        </is>
      </c>
      <c r="D308" t="inlineStr">
        <is>
          <t/>
        </is>
      </c>
      <c r="E308" t="inlineStr">
        <is>
          <t/>
        </is>
      </c>
      <c r="F308" t="inlineStr">
        <is>
          <t/>
        </is>
      </c>
      <c r="G308" t="inlineStr">
        <is>
          <t/>
        </is>
      </c>
      <c r="H308" t="inlineStr">
        <is>
          <t/>
        </is>
      </c>
      <c r="I308" t="inlineStr">
        <is>
          <t/>
        </is>
      </c>
      <c r="J308" t="inlineStr">
        <is>
          <t/>
        </is>
      </c>
      <c r="K308" t="inlineStr">
        <is>
          <t/>
        </is>
      </c>
      <c r="L308" t="inlineStr">
        <is>
          <t/>
        </is>
      </c>
      <c r="M308" t="inlineStr">
        <is>
          <t/>
        </is>
      </c>
      <c r="N308" t="inlineStr">
        <is>
          <t/>
        </is>
      </c>
      <c r="O308" t="inlineStr">
        <is>
          <t/>
        </is>
      </c>
      <c r="P308" t="inlineStr">
        <is>
          <t/>
        </is>
      </c>
      <c r="Q308" t="inlineStr">
        <is>
          <t/>
        </is>
      </c>
      <c r="R308" t="inlineStr">
        <is>
          <t/>
        </is>
      </c>
      <c r="S308" t="inlineStr">
        <is>
          <t/>
        </is>
      </c>
      <c r="T308" t="inlineStr">
        <is>
          <t/>
        </is>
      </c>
      <c r="U308" t="inlineStr">
        <is>
          <t/>
        </is>
      </c>
      <c r="V308" t="inlineStr">
        <is>
          <t/>
        </is>
      </c>
      <c r="W308" t="inlineStr">
        <is>
          <t/>
        </is>
      </c>
      <c r="X308" s="2" t="inlineStr">
        <is>
          <t>transport poverty</t>
        </is>
      </c>
      <c r="Y308" s="2" t="inlineStr">
        <is>
          <t>3</t>
        </is>
      </c>
      <c r="Z308" s="2" t="inlineStr">
        <is>
          <t/>
        </is>
      </c>
      <c r="AA308" t="inlineStr">
        <is>
          <t>restriction of opportunities resulting from lack of access to public or private transport</t>
        </is>
      </c>
      <c r="AB308" t="inlineStr">
        <is>
          <t/>
        </is>
      </c>
      <c r="AC308" t="inlineStr">
        <is>
          <t/>
        </is>
      </c>
      <c r="AD308" t="inlineStr">
        <is>
          <t/>
        </is>
      </c>
      <c r="AE308" t="inlineStr">
        <is>
          <t/>
        </is>
      </c>
      <c r="AF308" s="2" t="inlineStr">
        <is>
          <t>liikuvusvaesus</t>
        </is>
      </c>
      <c r="AG308" s="2" t="inlineStr">
        <is>
          <t>3</t>
        </is>
      </c>
      <c r="AH308" s="2" t="inlineStr">
        <is>
          <t/>
        </is>
      </c>
      <c r="AI308" t="inlineStr">
        <is>
          <t>olukord, kus mõistliku vaeva, kulu ja ajaga ei ole võimalik vajalikesse kohtadesse liikuda</t>
        </is>
      </c>
      <c r="AJ308" t="inlineStr">
        <is>
          <t/>
        </is>
      </c>
      <c r="AK308" t="inlineStr">
        <is>
          <t/>
        </is>
      </c>
      <c r="AL308" t="inlineStr">
        <is>
          <t/>
        </is>
      </c>
      <c r="AM308" t="inlineStr">
        <is>
          <t/>
        </is>
      </c>
      <c r="AN308" s="2" t="inlineStr">
        <is>
          <t>précarité en matière de transport</t>
        </is>
      </c>
      <c r="AO308" s="2" t="inlineStr">
        <is>
          <t>3</t>
        </is>
      </c>
      <c r="AP308" s="2" t="inlineStr">
        <is>
          <t/>
        </is>
      </c>
      <c r="AQ308" t="inlineStr">
        <is>
          <t>pour un
ménage, l'incapacité de payer les déplacements nécessaires pour satisfaire des
besoins socio-économiques essentiels dans un contexte donné, qui peut être
causée par un des facteurs suivants, ou leur combinaison, en fonction des
spécificités nationales et locales: faibles revenus, dépenses de carburant
élevées et/ou coûts élevés des transports publics, disponibilité de solutions
de mobilité, accessibilité et emplacement de ces solutions, distances
parcourues et pratiques de transport, en particulier dans les zones rurales,
insulaires, montagneuses et reculées</t>
        </is>
      </c>
      <c r="AR308" s="2" t="inlineStr">
        <is>
          <t>bochtaineacht iompair</t>
        </is>
      </c>
      <c r="AS308" s="2" t="inlineStr">
        <is>
          <t>3</t>
        </is>
      </c>
      <c r="AT308" s="2" t="inlineStr">
        <is>
          <t/>
        </is>
      </c>
      <c r="AU308" t="inlineStr">
        <is>
          <t/>
        </is>
      </c>
      <c r="AV308" t="inlineStr">
        <is>
          <t/>
        </is>
      </c>
      <c r="AW308" t="inlineStr">
        <is>
          <t/>
        </is>
      </c>
      <c r="AX308" t="inlineStr">
        <is>
          <t/>
        </is>
      </c>
      <c r="AY308" t="inlineStr">
        <is>
          <t/>
        </is>
      </c>
      <c r="AZ308" t="inlineStr">
        <is>
          <t/>
        </is>
      </c>
      <c r="BA308" t="inlineStr">
        <is>
          <t/>
        </is>
      </c>
      <c r="BB308" t="inlineStr">
        <is>
          <t/>
        </is>
      </c>
      <c r="BC308" t="inlineStr">
        <is>
          <t/>
        </is>
      </c>
      <c r="BD308" t="inlineStr">
        <is>
          <t/>
        </is>
      </c>
      <c r="BE308" t="inlineStr">
        <is>
          <t/>
        </is>
      </c>
      <c r="BF308" t="inlineStr">
        <is>
          <t/>
        </is>
      </c>
      <c r="BG308" t="inlineStr">
        <is>
          <t/>
        </is>
      </c>
      <c r="BH308" t="inlineStr">
        <is>
          <t/>
        </is>
      </c>
      <c r="BI308" t="inlineStr">
        <is>
          <t/>
        </is>
      </c>
      <c r="BJ308" t="inlineStr">
        <is>
          <t/>
        </is>
      </c>
      <c r="BK308" t="inlineStr">
        <is>
          <t/>
        </is>
      </c>
      <c r="BL308" t="inlineStr">
        <is>
          <t/>
        </is>
      </c>
      <c r="BM308" t="inlineStr">
        <is>
          <t/>
        </is>
      </c>
      <c r="BN308" t="inlineStr">
        <is>
          <t/>
        </is>
      </c>
      <c r="BO308" t="inlineStr">
        <is>
          <t/>
        </is>
      </c>
      <c r="BP308" t="inlineStr">
        <is>
          <t/>
        </is>
      </c>
      <c r="BQ308" t="inlineStr">
        <is>
          <t/>
        </is>
      </c>
      <c r="BR308" t="inlineStr">
        <is>
          <t/>
        </is>
      </c>
      <c r="BS308" t="inlineStr">
        <is>
          <t/>
        </is>
      </c>
      <c r="BT308" t="inlineStr">
        <is>
          <t/>
        </is>
      </c>
      <c r="BU308" t="inlineStr">
        <is>
          <t/>
        </is>
      </c>
      <c r="BV308" t="inlineStr">
        <is>
          <t/>
        </is>
      </c>
      <c r="BW308" t="inlineStr">
        <is>
          <t/>
        </is>
      </c>
      <c r="BX308" s="2" t="inlineStr">
        <is>
          <t>ubóstwo transportowe|
upośledzenie transportowe</t>
        </is>
      </c>
      <c r="BY308" s="2" t="inlineStr">
        <is>
          <t>3|
3</t>
        </is>
      </c>
      <c r="BZ308" s="2" t="inlineStr">
        <is>
          <t xml:space="preserve">|
</t>
        </is>
      </c>
      <c r="CA308" t="inlineStr">
        <is>
          <t>stan ograniczonej
mobilności wynikający z współwystępowania różnych czynników
upośledzających transportowo oraz społecznie daną osobę</t>
        </is>
      </c>
      <c r="CB308" t="inlineStr">
        <is>
          <t/>
        </is>
      </c>
      <c r="CC308" t="inlineStr">
        <is>
          <t/>
        </is>
      </c>
      <c r="CD308" t="inlineStr">
        <is>
          <t/>
        </is>
      </c>
      <c r="CE308" t="inlineStr">
        <is>
          <t/>
        </is>
      </c>
      <c r="CF308" s="2" t="inlineStr">
        <is>
          <t>sărăcia din perspectiva transporturilor</t>
        </is>
      </c>
      <c r="CG308" s="2" t="inlineStr">
        <is>
          <t>3</t>
        </is>
      </c>
      <c r="CH308" s="2" t="inlineStr">
        <is>
          <t/>
        </is>
      </c>
      <c r="CI308" t="inlineStr">
        <is>
          <t>O persoană este săracă din perspectiva transporturilor
dacă, pentru a-și satisface nevoile zilnice de bază în materie de mobilitate,
nu dispune de un mijloc de transport adaptat condiției sale fizice,
modalitățile de transport disponibile nu merg până la destinația dorită, suma
necesară pentru a acoperi costul transportului face ca persoană respectivă să se afle sub pragul sărăciei, timpul
necesar pentru a călători este excesiv sau condițiile de călătorie sunt
periculoase sau nesănătoase.</t>
        </is>
      </c>
      <c r="CJ308" t="inlineStr">
        <is>
          <t/>
        </is>
      </c>
      <c r="CK308" t="inlineStr">
        <is>
          <t/>
        </is>
      </c>
      <c r="CL308" t="inlineStr">
        <is>
          <t/>
        </is>
      </c>
      <c r="CM308" t="inlineStr">
        <is>
          <t/>
        </is>
      </c>
      <c r="CN308" t="inlineStr">
        <is>
          <t/>
        </is>
      </c>
      <c r="CO308" t="inlineStr">
        <is>
          <t/>
        </is>
      </c>
      <c r="CP308" t="inlineStr">
        <is>
          <t/>
        </is>
      </c>
      <c r="CQ308" t="inlineStr">
        <is>
          <t/>
        </is>
      </c>
      <c r="CR308" t="inlineStr">
        <is>
          <t/>
        </is>
      </c>
      <c r="CS308" t="inlineStr">
        <is>
          <t/>
        </is>
      </c>
      <c r="CT308" t="inlineStr">
        <is>
          <t/>
        </is>
      </c>
      <c r="CU308" t="inlineStr">
        <is>
          <t/>
        </is>
      </c>
    </row>
    <row r="309">
      <c r="A309" s="1" t="str">
        <f>HYPERLINK("https://iate.europa.eu/entry/result/3628025/all", "3628025")</f>
        <v>3628025</v>
      </c>
      <c r="B309" t="inlineStr">
        <is>
          <t>ENVIRONMENT;ENERGY</t>
        </is>
      </c>
      <c r="C309" t="inlineStr">
        <is>
          <t>ENVIRONMENT|environmental policy;ENERGY|soft energy|soft energy</t>
        </is>
      </c>
      <c r="D309" s="2" t="inlineStr">
        <is>
          <t>втечнен метан</t>
        </is>
      </c>
      <c r="E309" s="2" t="inlineStr">
        <is>
          <t>3</t>
        </is>
      </c>
      <c r="F309" s="2" t="inlineStr">
        <is>
          <t/>
        </is>
      </c>
      <c r="G309" t="inlineStr">
        <is>
          <t>СH4 в течно състояние</t>
        </is>
      </c>
      <c r="H309" t="inlineStr">
        <is>
          <t/>
        </is>
      </c>
      <c r="I309" t="inlineStr">
        <is>
          <t/>
        </is>
      </c>
      <c r="J309" t="inlineStr">
        <is>
          <t/>
        </is>
      </c>
      <c r="K309" t="inlineStr">
        <is>
          <t/>
        </is>
      </c>
      <c r="L309" s="2" t="inlineStr">
        <is>
          <t>flydende metan</t>
        </is>
      </c>
      <c r="M309" s="2" t="inlineStr">
        <is>
          <t>3</t>
        </is>
      </c>
      <c r="N309" s="2" t="inlineStr">
        <is>
          <t/>
        </is>
      </c>
      <c r="O309" t="inlineStr">
        <is>
          <t>flydende naturgas (LNG), flydende biogas (LBG) eller syntetisk LNG, inklusive blandinger heraf</t>
        </is>
      </c>
      <c r="P309" s="2" t="inlineStr">
        <is>
          <t>Flüssigmethan|
flüssiges Methan|
verflüssigtes Methan</t>
        </is>
      </c>
      <c r="Q309" s="2" t="inlineStr">
        <is>
          <t>3|
3|
3</t>
        </is>
      </c>
      <c r="R309" s="2" t="inlineStr">
        <is>
          <t xml:space="preserve">|
|
</t>
        </is>
      </c>
      <c r="S309" t="inlineStr">
        <is>
          <t/>
        </is>
      </c>
      <c r="T309" s="2" t="inlineStr">
        <is>
          <t>υγροποιημένο μεθάνιο</t>
        </is>
      </c>
      <c r="U309" s="2" t="inlineStr">
        <is>
          <t>3</t>
        </is>
      </c>
      <c r="V309" s="2" t="inlineStr">
        <is>
          <t/>
        </is>
      </c>
      <c r="W309" t="inlineStr">
        <is>
          <t/>
        </is>
      </c>
      <c r="X309" s="2" t="inlineStr">
        <is>
          <t>liquefied methane</t>
        </is>
      </c>
      <c r="Y309" s="2" t="inlineStr">
        <is>
          <t>3</t>
        </is>
      </c>
      <c r="Z309" s="2" t="inlineStr">
        <is>
          <t/>
        </is>
      </c>
      <c r="AA309" t="inlineStr">
        <is>
          <t>liquefied natural gas (LNG), liquefied biogas or synthetic LNG, including blends of 
those fuels</t>
        </is>
      </c>
      <c r="AB309" s="2" t="inlineStr">
        <is>
          <t>metano licuado</t>
        </is>
      </c>
      <c r="AC309" s="2" t="inlineStr">
        <is>
          <t>3</t>
        </is>
      </c>
      <c r="AD309" s="2" t="inlineStr">
        <is>
          <t/>
        </is>
      </c>
      <c r="AE309" t="inlineStr">
        <is>
          <t>Gas natural licuado (GNL),
biogás licuado o GNL sintético, incluidas las mezclas de dichos combustibles.</t>
        </is>
      </c>
      <c r="AF309" t="inlineStr">
        <is>
          <t/>
        </is>
      </c>
      <c r="AG309" t="inlineStr">
        <is>
          <t/>
        </is>
      </c>
      <c r="AH309" t="inlineStr">
        <is>
          <t/>
        </is>
      </c>
      <c r="AI309" t="inlineStr">
        <is>
          <t/>
        </is>
      </c>
      <c r="AJ309" t="inlineStr">
        <is>
          <t/>
        </is>
      </c>
      <c r="AK309" t="inlineStr">
        <is>
          <t/>
        </is>
      </c>
      <c r="AL309" t="inlineStr">
        <is>
          <t/>
        </is>
      </c>
      <c r="AM309" t="inlineStr">
        <is>
          <t/>
        </is>
      </c>
      <c r="AN309" s="2" t="inlineStr">
        <is>
          <t>méthane liquéfié</t>
        </is>
      </c>
      <c r="AO309" s="2" t="inlineStr">
        <is>
          <t>1</t>
        </is>
      </c>
      <c r="AP309" s="2" t="inlineStr">
        <is>
          <t/>
        </is>
      </c>
      <c r="AQ309" t="inlineStr">
        <is>
          <t/>
        </is>
      </c>
      <c r="AR309" t="inlineStr">
        <is>
          <t/>
        </is>
      </c>
      <c r="AS309" t="inlineStr">
        <is>
          <t/>
        </is>
      </c>
      <c r="AT309" t="inlineStr">
        <is>
          <t/>
        </is>
      </c>
      <c r="AU309" t="inlineStr">
        <is>
          <t/>
        </is>
      </c>
      <c r="AV309" t="inlineStr">
        <is>
          <t/>
        </is>
      </c>
      <c r="AW309" t="inlineStr">
        <is>
          <t/>
        </is>
      </c>
      <c r="AX309" t="inlineStr">
        <is>
          <t/>
        </is>
      </c>
      <c r="AY309" t="inlineStr">
        <is>
          <t/>
        </is>
      </c>
      <c r="AZ309" s="2" t="inlineStr">
        <is>
          <t>cseppfolyósított metán</t>
        </is>
      </c>
      <c r="BA309" s="2" t="inlineStr">
        <is>
          <t>3</t>
        </is>
      </c>
      <c r="BB309" s="2" t="inlineStr">
        <is>
          <t/>
        </is>
      </c>
      <c r="BC309" t="inlineStr">
        <is>
          <t>&lt;a href="https://iate.europa.eu/entry/result/787316/hu" target="_blank"&gt;cseppfolyósított földgáz (LNG)&lt;/a&gt;,
cseppfolyósított biogáz vagy szintetikus LNG, beleértve ezen üzemanyagok
keverékeit is</t>
        </is>
      </c>
      <c r="BD309" t="inlineStr">
        <is>
          <t/>
        </is>
      </c>
      <c r="BE309" t="inlineStr">
        <is>
          <t/>
        </is>
      </c>
      <c r="BF309" t="inlineStr">
        <is>
          <t/>
        </is>
      </c>
      <c r="BG309" t="inlineStr">
        <is>
          <t/>
        </is>
      </c>
      <c r="BH309" s="2" t="inlineStr">
        <is>
          <t>suskystintas metanas</t>
        </is>
      </c>
      <c r="BI309" s="2" t="inlineStr">
        <is>
          <t>3</t>
        </is>
      </c>
      <c r="BJ309" s="2" t="inlineStr">
        <is>
          <t/>
        </is>
      </c>
      <c r="BK309" t="inlineStr">
        <is>
          <t>SGD, suskystintos biodujos arba sintetinės SGD, įskaitant tų degalų mišinius</t>
        </is>
      </c>
      <c r="BL309" s="2" t="inlineStr">
        <is>
          <t>sašķidrināts metāns</t>
        </is>
      </c>
      <c r="BM309" s="2" t="inlineStr">
        <is>
          <t>3</t>
        </is>
      </c>
      <c r="BN309" s="2" t="inlineStr">
        <is>
          <t/>
        </is>
      </c>
      <c r="BO309" t="inlineStr">
        <is>
          <t>&lt;i&gt;LNG&lt;/i&gt;, sašķidrināta biogāze vai sintētiskā &lt;i&gt;LNG&lt;/i&gt;, tostarp minēto 
degvielu maisījumi</t>
        </is>
      </c>
      <c r="BP309" s="2" t="inlineStr">
        <is>
          <t>metan likwifikat</t>
        </is>
      </c>
      <c r="BQ309" s="2" t="inlineStr">
        <is>
          <t>3</t>
        </is>
      </c>
      <c r="BR309" s="2" t="inlineStr">
        <is>
          <t/>
        </is>
      </c>
      <c r="BS309" t="inlineStr">
        <is>
          <t>&lt;a href="https://iate.europa.eu/entry/result/787316/mt" target="_blank"&gt;gass naturali likwifikat &lt;/a&gt;(LNG), bijogass likwifikat jew LNG sintetiku, inkluż taħlitiet ta' dawn il-fjuwils</t>
        </is>
      </c>
      <c r="BT309" t="inlineStr">
        <is>
          <t/>
        </is>
      </c>
      <c r="BU309" t="inlineStr">
        <is>
          <t/>
        </is>
      </c>
      <c r="BV309" t="inlineStr">
        <is>
          <t/>
        </is>
      </c>
      <c r="BW309" t="inlineStr">
        <is>
          <t/>
        </is>
      </c>
      <c r="BX309" t="inlineStr">
        <is>
          <t/>
        </is>
      </c>
      <c r="BY309" t="inlineStr">
        <is>
          <t/>
        </is>
      </c>
      <c r="BZ309" t="inlineStr">
        <is>
          <t/>
        </is>
      </c>
      <c r="CA309" t="inlineStr">
        <is>
          <t/>
        </is>
      </c>
      <c r="CB309" t="inlineStr">
        <is>
          <t/>
        </is>
      </c>
      <c r="CC309" t="inlineStr">
        <is>
          <t/>
        </is>
      </c>
      <c r="CD309" t="inlineStr">
        <is>
          <t/>
        </is>
      </c>
      <c r="CE309" t="inlineStr">
        <is>
          <t/>
        </is>
      </c>
      <c r="CF309" s="2" t="inlineStr">
        <is>
          <t>metan lichefiat</t>
        </is>
      </c>
      <c r="CG309" s="2" t="inlineStr">
        <is>
          <t>3</t>
        </is>
      </c>
      <c r="CH309" s="2" t="inlineStr">
        <is>
          <t/>
        </is>
      </c>
      <c r="CI309" t="inlineStr">
        <is>
          <t/>
        </is>
      </c>
      <c r="CJ309" t="inlineStr">
        <is>
          <t/>
        </is>
      </c>
      <c r="CK309" t="inlineStr">
        <is>
          <t/>
        </is>
      </c>
      <c r="CL309" t="inlineStr">
        <is>
          <t/>
        </is>
      </c>
      <c r="CM309" t="inlineStr">
        <is>
          <t/>
        </is>
      </c>
      <c r="CN309" s="2" t="inlineStr">
        <is>
          <t>utekočinjeni metan</t>
        </is>
      </c>
      <c r="CO309" s="2" t="inlineStr">
        <is>
          <t>3</t>
        </is>
      </c>
      <c r="CP309" s="2" t="inlineStr">
        <is>
          <t/>
        </is>
      </c>
      <c r="CQ309" t="inlineStr">
        <is>
          <t/>
        </is>
      </c>
      <c r="CR309" t="inlineStr">
        <is>
          <t/>
        </is>
      </c>
      <c r="CS309" t="inlineStr">
        <is>
          <t/>
        </is>
      </c>
      <c r="CT309" t="inlineStr">
        <is>
          <t/>
        </is>
      </c>
      <c r="CU309" t="inlineStr">
        <is>
          <t/>
        </is>
      </c>
    </row>
    <row r="310">
      <c r="A310" s="1" t="str">
        <f>HYPERLINK("https://iate.europa.eu/entry/result/3628024/all", "3628024")</f>
        <v>3628024</v>
      </c>
      <c r="B310" t="inlineStr">
        <is>
          <t>PRODUCTION, TECHNOLOGY AND RESEARCH</t>
        </is>
      </c>
      <c r="C310" t="inlineStr">
        <is>
          <t>PRODUCTION, TECHNOLOGY AND RESEARCH|technology and technical regulations|technology|technology assessment</t>
        </is>
      </c>
      <c r="D310" s="2" t="inlineStr">
        <is>
          <t>технологична и пазарна готовност</t>
        </is>
      </c>
      <c r="E310" s="2" t="inlineStr">
        <is>
          <t>3</t>
        </is>
      </c>
      <c r="F310" s="2" t="inlineStr">
        <is>
          <t/>
        </is>
      </c>
      <c r="G310" t="inlineStr">
        <is>
          <t>методика, използвана за оценка на:&lt;div&gt;- степента на използване на дадена технология по безопасен начин от определени потребители в предвидена търговска (пазарна) или нетърговска потребителска среда (ниво/равнище на технологична готовност) и&lt;br&gt;- назрялата потребност от такава технология на пазара, предвид възможните препятствия (ниво/равнище на пазарна готовност)&lt;/div&gt;</t>
        </is>
      </c>
      <c r="H310" t="inlineStr">
        <is>
          <t/>
        </is>
      </c>
      <c r="I310" t="inlineStr">
        <is>
          <t/>
        </is>
      </c>
      <c r="J310" t="inlineStr">
        <is>
          <t/>
        </is>
      </c>
      <c r="K310" t="inlineStr">
        <is>
          <t/>
        </is>
      </c>
      <c r="L310" s="2" t="inlineStr">
        <is>
          <t>teknologisk modenhed og markedsmodenhed</t>
        </is>
      </c>
      <c r="M310" s="2" t="inlineStr">
        <is>
          <t>2</t>
        </is>
      </c>
      <c r="N310" s="2" t="inlineStr">
        <is>
          <t/>
        </is>
      </c>
      <c r="O310" t="inlineStr">
        <is>
          <t>metode brugt til at vurdere &lt;div&gt;- i hvor høj grad en teknologi, kan bruges sikkert af bestemte brugere i en given sammenhæng (teknologisk modenhed ), og &lt;/div&gt;&lt;div&gt;- modenhedsgraden af den pågældende teknologi (markedsmodenhed)&lt;/div&gt;</t>
        </is>
      </c>
      <c r="P310" t="inlineStr">
        <is>
          <t/>
        </is>
      </c>
      <c r="Q310" t="inlineStr">
        <is>
          <t/>
        </is>
      </c>
      <c r="R310" t="inlineStr">
        <is>
          <t/>
        </is>
      </c>
      <c r="S310" t="inlineStr">
        <is>
          <t/>
        </is>
      </c>
      <c r="T310" t="inlineStr">
        <is>
          <t/>
        </is>
      </c>
      <c r="U310" t="inlineStr">
        <is>
          <t/>
        </is>
      </c>
      <c r="V310" t="inlineStr">
        <is>
          <t/>
        </is>
      </c>
      <c r="W310" t="inlineStr">
        <is>
          <t/>
        </is>
      </c>
      <c r="X310" s="2" t="inlineStr">
        <is>
          <t>technology and market readiness|
market and technology readiness</t>
        </is>
      </c>
      <c r="Y310" s="2" t="inlineStr">
        <is>
          <t>3|
3</t>
        </is>
      </c>
      <c r="Z310" s="2" t="inlineStr">
        <is>
          <t xml:space="preserve">|
</t>
        </is>
      </c>
      <c r="AA310" t="inlineStr">
        <is>
          <t>methodology used to assess&lt;div&gt;- the degree of a technology to be used safely by certain users in an envisaged commercial (market) or non-commercial user environment (&lt;a href="https://iate.europa.eu/entry/result/3517035/all" target="_blank"&gt;technology readiness level&lt;/a&gt;), and&lt;br&gt;- the maturity of that technology's need in the market considering the potential obstacles (market readiness level)&lt;/div&gt;</t>
        </is>
      </c>
      <c r="AB310" s="2" t="inlineStr">
        <is>
          <t>madurez tecnológica y comercial</t>
        </is>
      </c>
      <c r="AC310" s="2" t="inlineStr">
        <is>
          <t>3</t>
        </is>
      </c>
      <c r="AD310" s="2" t="inlineStr">
        <is>
          <t/>
        </is>
      </c>
      <c r="AE310" t="inlineStr">
        <is>
          <t>Preparación
de una tecnología para su aplicación habitual y para su salida al mercado.</t>
        </is>
      </c>
      <c r="AF310" t="inlineStr">
        <is>
          <t/>
        </is>
      </c>
      <c r="AG310" t="inlineStr">
        <is>
          <t/>
        </is>
      </c>
      <c r="AH310" t="inlineStr">
        <is>
          <t/>
        </is>
      </c>
      <c r="AI310" t="inlineStr">
        <is>
          <t/>
        </is>
      </c>
      <c r="AJ310" t="inlineStr">
        <is>
          <t/>
        </is>
      </c>
      <c r="AK310" t="inlineStr">
        <is>
          <t/>
        </is>
      </c>
      <c r="AL310" t="inlineStr">
        <is>
          <t/>
        </is>
      </c>
      <c r="AM310" t="inlineStr">
        <is>
          <t/>
        </is>
      </c>
      <c r="AN310" s="2" t="inlineStr">
        <is>
          <t>maturité technologique et commerciale|
maturité commerciale et technologique</t>
        </is>
      </c>
      <c r="AO310" s="2" t="inlineStr">
        <is>
          <t>3|
2</t>
        </is>
      </c>
      <c r="AP310" s="2" t="inlineStr">
        <is>
          <t xml:space="preserve">|
</t>
        </is>
      </c>
      <c r="AQ310" t="inlineStr">
        <is>
          <t>concept
combinant le niveau de développement d'une technologie (&lt;a href="https://iate.europa.eu/entry/result/3517035/fr" target="_blank"&gt;niveau de maturité technologique&lt;/a&gt;) et l'état de préparation de celle-ci en vue de sa mise
sur la marché</t>
        </is>
      </c>
      <c r="AR310" t="inlineStr">
        <is>
          <t/>
        </is>
      </c>
      <c r="AS310" t="inlineStr">
        <is>
          <t/>
        </is>
      </c>
      <c r="AT310" t="inlineStr">
        <is>
          <t/>
        </is>
      </c>
      <c r="AU310" t="inlineStr">
        <is>
          <t/>
        </is>
      </c>
      <c r="AV310" t="inlineStr">
        <is>
          <t/>
        </is>
      </c>
      <c r="AW310" t="inlineStr">
        <is>
          <t/>
        </is>
      </c>
      <c r="AX310" t="inlineStr">
        <is>
          <t/>
        </is>
      </c>
      <c r="AY310" t="inlineStr">
        <is>
          <t/>
        </is>
      </c>
      <c r="AZ310" s="2" t="inlineStr">
        <is>
          <t>technológiai és piaci érettség</t>
        </is>
      </c>
      <c r="BA310" s="2" t="inlineStr">
        <is>
          <t>3</t>
        </is>
      </c>
      <c r="BB310" s="2" t="inlineStr">
        <is>
          <t/>
        </is>
      </c>
      <c r="BC310" t="inlineStr">
        <is>
          <t>módszertan,
amellyel értékelik, hogy&lt;br&gt;– egy adott technológia elérte-e azt a szintet, hogy a
tervezett kereskedelmi (piaci) környezetben vagy nem kereskedelmi felhasználói
környezetben biztonságosan használható legyen (&lt;a href="https://iate.europa.eu/entry/result/3517035/hu" target="_blank"&gt;technológiai készenléti szint&lt;/a&gt;)
&lt;br&gt;– az adott technológia szükségessége szempontjából – az esetleges
akadályokat is figyelembe véve – mennyire áll készen a piac (piaci érettség
szintje)</t>
        </is>
      </c>
      <c r="BD310" t="inlineStr">
        <is>
          <t/>
        </is>
      </c>
      <c r="BE310" t="inlineStr">
        <is>
          <t/>
        </is>
      </c>
      <c r="BF310" t="inlineStr">
        <is>
          <t/>
        </is>
      </c>
      <c r="BG310" t="inlineStr">
        <is>
          <t/>
        </is>
      </c>
      <c r="BH310" s="2" t="inlineStr">
        <is>
          <t>technologinė parengtis ir parengimas rinkai</t>
        </is>
      </c>
      <c r="BI310" s="2" t="inlineStr">
        <is>
          <t>3</t>
        </is>
      </c>
      <c r="BJ310" s="2" t="inlineStr">
        <is>
          <t/>
        </is>
      </c>
      <c r="BK310" t="inlineStr">
        <is>
          <t/>
        </is>
      </c>
      <c r="BL310" s="2" t="inlineStr">
        <is>
          <t>tehnoloiju un tirgus gatavība</t>
        </is>
      </c>
      <c r="BM310" s="2" t="inlineStr">
        <is>
          <t>2</t>
        </is>
      </c>
      <c r="BN310" s="2" t="inlineStr">
        <is>
          <t/>
        </is>
      </c>
      <c r="BO310" t="inlineStr">
        <is>
          <t/>
        </is>
      </c>
      <c r="BP310" s="2" t="inlineStr">
        <is>
          <t>tħejjija teknoloġika u tas-suq</t>
        </is>
      </c>
      <c r="BQ310" s="2" t="inlineStr">
        <is>
          <t>3</t>
        </is>
      </c>
      <c r="BR310" s="2" t="inlineStr">
        <is>
          <t/>
        </is>
      </c>
      <c r="BS310" t="inlineStr">
        <is>
          <t>metodoloġija użata biex tivvaluta:&lt;br&gt;- il-grad ta' teknoloġija li għandha tintuża b'mod sikur minn utenti intenzjonati fis-suq kummerċjali previst jew f'ambjent ta' utent mhux kummerċjali (&lt;a href="https://iate.europa.eu/entry/result/3517035/mt" target="_blank"&gt;Livell ta' Tħejjija Teknoloġika&lt;/a&gt;), u&lt;br&gt;- il-maturità li jkollha teknoloġija partikolari fis-suq, b'kont meħud tal-ostakoli potenzjali (livell ta' tħejjija tas-suq)</t>
        </is>
      </c>
      <c r="BT310" t="inlineStr">
        <is>
          <t/>
        </is>
      </c>
      <c r="BU310" t="inlineStr">
        <is>
          <t/>
        </is>
      </c>
      <c r="BV310" t="inlineStr">
        <is>
          <t/>
        </is>
      </c>
      <c r="BW310" t="inlineStr">
        <is>
          <t/>
        </is>
      </c>
      <c r="BX310" t="inlineStr">
        <is>
          <t/>
        </is>
      </c>
      <c r="BY310" t="inlineStr">
        <is>
          <t/>
        </is>
      </c>
      <c r="BZ310" t="inlineStr">
        <is>
          <t/>
        </is>
      </c>
      <c r="CA310" t="inlineStr">
        <is>
          <t/>
        </is>
      </c>
      <c r="CB310" t="inlineStr">
        <is>
          <t/>
        </is>
      </c>
      <c r="CC310" t="inlineStr">
        <is>
          <t/>
        </is>
      </c>
      <c r="CD310" t="inlineStr">
        <is>
          <t/>
        </is>
      </c>
      <c r="CE310" t="inlineStr">
        <is>
          <t/>
        </is>
      </c>
      <c r="CF310" s="2" t="inlineStr">
        <is>
          <t>nivel de maturitate tehnologică și a pieței</t>
        </is>
      </c>
      <c r="CG310" s="2" t="inlineStr">
        <is>
          <t>2</t>
        </is>
      </c>
      <c r="CH310" s="2" t="inlineStr">
        <is>
          <t/>
        </is>
      </c>
      <c r="CI310" t="inlineStr">
        <is>
          <t/>
        </is>
      </c>
      <c r="CJ310" t="inlineStr">
        <is>
          <t/>
        </is>
      </c>
      <c r="CK310" t="inlineStr">
        <is>
          <t/>
        </is>
      </c>
      <c r="CL310" t="inlineStr">
        <is>
          <t/>
        </is>
      </c>
      <c r="CM310" t="inlineStr">
        <is>
          <t/>
        </is>
      </c>
      <c r="CN310" t="inlineStr">
        <is>
          <t/>
        </is>
      </c>
      <c r="CO310" t="inlineStr">
        <is>
          <t/>
        </is>
      </c>
      <c r="CP310" t="inlineStr">
        <is>
          <t/>
        </is>
      </c>
      <c r="CQ310" t="inlineStr">
        <is>
          <t/>
        </is>
      </c>
      <c r="CR310" t="inlineStr">
        <is>
          <t/>
        </is>
      </c>
      <c r="CS310" t="inlineStr">
        <is>
          <t/>
        </is>
      </c>
      <c r="CT310" t="inlineStr">
        <is>
          <t/>
        </is>
      </c>
      <c r="CU310" t="inlineStr">
        <is>
          <t/>
        </is>
      </c>
    </row>
    <row r="311">
      <c r="A311" s="1" t="str">
        <f>HYPERLINK("https://iate.europa.eu/entry/result/3627289/all", "3627289")</f>
        <v>3627289</v>
      </c>
      <c r="B311" t="inlineStr">
        <is>
          <t>EDUCATION AND COMMUNICATIONS</t>
        </is>
      </c>
      <c r="C311" t="inlineStr">
        <is>
          <t>EDUCATION AND COMMUNICATIONS|information technology and data processing</t>
        </is>
      </c>
      <c r="D311" s="2" t="inlineStr">
        <is>
          <t>управление на уязвимостите</t>
        </is>
      </c>
      <c r="E311" s="2" t="inlineStr">
        <is>
          <t>3</t>
        </is>
      </c>
      <c r="F311" s="2" t="inlineStr">
        <is>
          <t/>
        </is>
      </c>
      <c r="G311" t="inlineStr">
        <is>
          <t/>
        </is>
      </c>
      <c r="H311" s="2" t="inlineStr">
        <is>
          <t>řízení zranitelností</t>
        </is>
      </c>
      <c r="I311" s="2" t="inlineStr">
        <is>
          <t>3</t>
        </is>
      </c>
      <c r="J311" s="2" t="inlineStr">
        <is>
          <t/>
        </is>
      </c>
      <c r="K311" t="inlineStr">
        <is>
          <t>automatizovaný, iterativní a proaktivní proces identifikace, klasifikace a odstranění slabých míst v IT infrastruktuře</t>
        </is>
      </c>
      <c r="L311" s="2" t="inlineStr">
        <is>
          <t>styring af sårbarheder|
sårbarhedsstyring</t>
        </is>
      </c>
      <c r="M311" s="2" t="inlineStr">
        <is>
          <t>3|
3</t>
        </is>
      </c>
      <c r="N311" s="2" t="inlineStr">
        <is>
          <t xml:space="preserve">|
</t>
        </is>
      </c>
      <c r="O311" t="inlineStr">
        <is>
          <t/>
        </is>
      </c>
      <c r="P311" s="2" t="inlineStr">
        <is>
          <t>Schwachstellenmanagement|
Sicherheitslückenmanagement</t>
        </is>
      </c>
      <c r="Q311" s="2" t="inlineStr">
        <is>
          <t>3|
3</t>
        </is>
      </c>
      <c r="R311" s="2" t="inlineStr">
        <is>
          <t xml:space="preserve">|
</t>
        </is>
      </c>
      <c r="S311" t="inlineStr">
        <is>
          <t>Prozess, mit dessen Hilfe Sicherheitslücken in Systemen und in der auf diesen Systemen laufenden Software erkannt, bewertet, behandelt und gemeldet werden</t>
        </is>
      </c>
      <c r="T311" s="2" t="inlineStr">
        <is>
          <t>διαχείριση τρωτότητας|
διαχείριση τρωτών σημείων</t>
        </is>
      </c>
      <c r="U311" s="2" t="inlineStr">
        <is>
          <t>3|
3</t>
        </is>
      </c>
      <c r="V311" s="2" t="inlineStr">
        <is>
          <t xml:space="preserve">|
</t>
        </is>
      </c>
      <c r="W311" t="inlineStr">
        <is>
          <t>κυκλική πρακτική εντοπισμού, κατηγοριοποίησης, ιεράρχησης, αποκατάστασης και μετριασμού τρωτών σημείων λογισμικού</t>
        </is>
      </c>
      <c r="X311" s="2" t="inlineStr">
        <is>
          <t>vulnerability management</t>
        </is>
      </c>
      <c r="Y311" s="2" t="inlineStr">
        <is>
          <t>3</t>
        </is>
      </c>
      <c r="Z311" s="2" t="inlineStr">
        <is>
          <t/>
        </is>
      </c>
      <c r="AA311" t="inlineStr">
        <is>
          <t>cyclical practice of identifying, classifying, prioritising, remediating, and mitigating software vulnerabilities</t>
        </is>
      </c>
      <c r="AB311" s="2" t="inlineStr">
        <is>
          <t>gestión de vulnerabilidades</t>
        </is>
      </c>
      <c r="AC311" s="2" t="inlineStr">
        <is>
          <t>3</t>
        </is>
      </c>
      <c r="AD311" s="2" t="inlineStr">
        <is>
          <t/>
        </is>
      </c>
      <c r="AE311" t="inlineStr">
        <is>
          <t>Proceso
 continuo de IT que se encarga de identificar, evaluar, tratar e 
informar sobre las vulnerabilidades de seguridad en los sistemas y el 
software que se ejecuta en ellos.</t>
        </is>
      </c>
      <c r="AF311" s="2" t="inlineStr">
        <is>
          <t>nõrkusehaldus</t>
        </is>
      </c>
      <c r="AG311" s="2" t="inlineStr">
        <is>
          <t>3</t>
        </is>
      </c>
      <c r="AH311" s="2" t="inlineStr">
        <is>
          <t/>
        </is>
      </c>
      <c r="AI311" t="inlineStr">
        <is>
          <t>protsess süsteemi või IT nõrkuste ärakasutuse
ennetavaks vältimiseks või nõrgendamiseks</t>
        </is>
      </c>
      <c r="AJ311" s="2" t="inlineStr">
        <is>
          <t>haavoittuvuuksien hallinta</t>
        </is>
      </c>
      <c r="AK311" s="2" t="inlineStr">
        <is>
          <t>3</t>
        </is>
      </c>
      <c r="AL311" s="2" t="inlineStr">
        <is>
          <t/>
        </is>
      </c>
      <c r="AM311" t="inlineStr">
        <is>
          <t/>
        </is>
      </c>
      <c r="AN311" s="2" t="inlineStr">
        <is>
          <t>gestion des vulnérabilités|
gestion de la vulnérabilité</t>
        </is>
      </c>
      <c r="AO311" s="2" t="inlineStr">
        <is>
          <t>3|
3</t>
        </is>
      </c>
      <c r="AP311" s="2" t="inlineStr">
        <is>
          <t xml:space="preserve">|
</t>
        </is>
      </c>
      <c r="AQ311" t="inlineStr">
        <is>
          <t>processus continu d’identification, d’évaluation, de correction, de vérification et de signalement des vulnérabilités des systèmes informatiques et des logiciels qui fonctionnent dans une infrastructure informatique</t>
        </is>
      </c>
      <c r="AR311" t="inlineStr">
        <is>
          <t/>
        </is>
      </c>
      <c r="AS311" t="inlineStr">
        <is>
          <t/>
        </is>
      </c>
      <c r="AT311" t="inlineStr">
        <is>
          <t/>
        </is>
      </c>
      <c r="AU311" t="inlineStr">
        <is>
          <t/>
        </is>
      </c>
      <c r="AV311" s="2" t="inlineStr">
        <is>
          <t>upravljanje ranjivostima|
upravljanje slabim točkama</t>
        </is>
      </c>
      <c r="AW311" s="2" t="inlineStr">
        <is>
          <t>3|
3</t>
        </is>
      </c>
      <c r="AX311" s="2" t="inlineStr">
        <is>
          <t xml:space="preserve">|
</t>
        </is>
      </c>
      <c r="AY311" t="inlineStr">
        <is>
          <t/>
        </is>
      </c>
      <c r="AZ311" t="inlineStr">
        <is>
          <t/>
        </is>
      </c>
      <c r="BA311" t="inlineStr">
        <is>
          <t/>
        </is>
      </c>
      <c r="BB311" t="inlineStr">
        <is>
          <t/>
        </is>
      </c>
      <c r="BC311" t="inlineStr">
        <is>
          <t/>
        </is>
      </c>
      <c r="BD311" t="inlineStr">
        <is>
          <t/>
        </is>
      </c>
      <c r="BE311" t="inlineStr">
        <is>
          <t/>
        </is>
      </c>
      <c r="BF311" t="inlineStr">
        <is>
          <t/>
        </is>
      </c>
      <c r="BG311" t="inlineStr">
        <is>
          <t/>
        </is>
      </c>
      <c r="BH311" s="2" t="inlineStr">
        <is>
          <t>pažeidžiamumų valdymas</t>
        </is>
      </c>
      <c r="BI311" s="2" t="inlineStr">
        <is>
          <t>3</t>
        </is>
      </c>
      <c r="BJ311" s="2" t="inlineStr">
        <is>
          <t/>
        </is>
      </c>
      <c r="BK311" t="inlineStr">
        <is>
          <t/>
        </is>
      </c>
      <c r="BL311" s="2" t="inlineStr">
        <is>
          <t>ievainojamību pārvaldība</t>
        </is>
      </c>
      <c r="BM311" s="2" t="inlineStr">
        <is>
          <t>2</t>
        </is>
      </c>
      <c r="BN311" s="2" t="inlineStr">
        <is>
          <t/>
        </is>
      </c>
      <c r="BO311" t="inlineStr">
        <is>
          <t/>
        </is>
      </c>
      <c r="BP311" s="2" t="inlineStr">
        <is>
          <t>ġestjoni tal-vulnerabbiltajiet</t>
        </is>
      </c>
      <c r="BQ311" s="2" t="inlineStr">
        <is>
          <t>3</t>
        </is>
      </c>
      <c r="BR311" s="2" t="inlineStr">
        <is>
          <t/>
        </is>
      </c>
      <c r="BS311" t="inlineStr">
        <is>
          <t>il-prassi ċiklika li biha jiġu identifikati, ikklassifikati, ipprijoritizzati, solvuti u mmitigati vulnerabbiltajiet tas-software</t>
        </is>
      </c>
      <c r="BT311" s="2" t="inlineStr">
        <is>
          <t>kwetsbaarheidsbeheer</t>
        </is>
      </c>
      <c r="BU311" s="2" t="inlineStr">
        <is>
          <t>3</t>
        </is>
      </c>
      <c r="BV311" s="2" t="inlineStr">
        <is>
          <t/>
        </is>
      </c>
      <c r="BW311" t="inlineStr">
        <is>
          <t>processen, tools en strategieën voor het identificeren, evalueren, behandelen en rapporteren van beveiligingslekken en verkeerde configuraties binnen de software en systemen van een organisatie</t>
        </is>
      </c>
      <c r="BX311" s="2" t="inlineStr">
        <is>
          <t>zarządzanie podatnościami</t>
        </is>
      </c>
      <c r="BY311" s="2" t="inlineStr">
        <is>
          <t>3</t>
        </is>
      </c>
      <c r="BZ311" s="2" t="inlineStr">
        <is>
          <t/>
        </is>
      </c>
      <c r="CA311" t="inlineStr">
        <is>
          <t>proces identyfikowania, diagnozowania i eliminowania potencjalnych podatności w zabezpieczeniach systemów lub oprogramowaniu, co do zasady przeprowadzany cyklicznie</t>
        </is>
      </c>
      <c r="CB311" s="2" t="inlineStr">
        <is>
          <t>gestão das vulnerabilidades</t>
        </is>
      </c>
      <c r="CC311" s="2" t="inlineStr">
        <is>
          <t>3</t>
        </is>
      </c>
      <c r="CD311" s="2" t="inlineStr">
        <is>
          <t/>
        </is>
      </c>
      <c r="CE311" t="inlineStr">
        <is>
          <t>Procedimento cíclico de identificação, classificação, prioritização, correção e atenuação das vulnerabilidades de um &lt;i&gt;software.&lt;/i&gt;</t>
        </is>
      </c>
      <c r="CF311" s="2" t="inlineStr">
        <is>
          <t>gestionarea vulnerabilităților</t>
        </is>
      </c>
      <c r="CG311" s="2" t="inlineStr">
        <is>
          <t>3</t>
        </is>
      </c>
      <c r="CH311" s="2" t="inlineStr">
        <is>
          <t/>
        </is>
      </c>
      <c r="CI311" t="inlineStr">
        <is>
          <t/>
        </is>
      </c>
      <c r="CJ311" s="2" t="inlineStr">
        <is>
          <t>riadenie zraniteľnosti</t>
        </is>
      </c>
      <c r="CK311" s="2" t="inlineStr">
        <is>
          <t>3</t>
        </is>
      </c>
      <c r="CL311" s="2" t="inlineStr">
        <is>
          <t/>
        </is>
      </c>
      <c r="CM311" t="inlineStr">
        <is>
          <t>cyklická prax spočívajúca v identifikácii, klasifikácii, prioritizácii, náprave a zmierňovaní zraniteľností softvéru</t>
        </is>
      </c>
      <c r="CN311" s="2" t="inlineStr">
        <is>
          <t>obvladovanje ranljivosti</t>
        </is>
      </c>
      <c r="CO311" s="2" t="inlineStr">
        <is>
          <t>3</t>
        </is>
      </c>
      <c r="CP311" s="2" t="inlineStr">
        <is>
          <t/>
        </is>
      </c>
      <c r="CQ311" t="inlineStr">
        <is>
          <t/>
        </is>
      </c>
      <c r="CR311" s="2" t="inlineStr">
        <is>
          <t>sårbarhetshantering</t>
        </is>
      </c>
      <c r="CS311" s="2" t="inlineStr">
        <is>
          <t>3</t>
        </is>
      </c>
      <c r="CT311" s="2" t="inlineStr">
        <is>
          <t/>
        </is>
      </c>
      <c r="CU311" t="inlineStr">
        <is>
          <t/>
        </is>
      </c>
    </row>
    <row r="312">
      <c r="A312" s="1" t="str">
        <f>HYPERLINK("https://iate.europa.eu/entry/result/3533263/all", "3533263")</f>
        <v>3533263</v>
      </c>
      <c r="B312" t="inlineStr">
        <is>
          <t>INDUSTRY;ENERGY;SOCIAL QUESTIONS</t>
        </is>
      </c>
      <c r="C312" t="inlineStr">
        <is>
          <t>INDUSTRY|building and public works|building industry|building;ENERGY|energy policy|energy policy|energy audit|energy efficiency;SOCIAL QUESTIONS|construction and town planning|housing</t>
        </is>
      </c>
      <c r="D312" s="2" t="inlineStr">
        <is>
          <t>сертификат за енергийни характеристики|
сертификат за енергийните характеристики</t>
        </is>
      </c>
      <c r="E312" s="2" t="inlineStr">
        <is>
          <t>3|
4</t>
        </is>
      </c>
      <c r="F312" s="2" t="inlineStr">
        <is>
          <t xml:space="preserve">|
</t>
        </is>
      </c>
      <c r="G312" t="inlineStr">
        <is>
          <t>сертификат, признат от държавите членки или от юридическо лице, определено от тях, който посочва енергийните характеристики на дадена сграда или обособена част от сграда, изчислени съобразно методика, приета в съответствие с член 3 от Директивата относно енергийните характеристики на сградите</t>
        </is>
      </c>
      <c r="H312" s="2" t="inlineStr">
        <is>
          <t>průkaz energetické náročnosti|
certifikát energetické náročnosti</t>
        </is>
      </c>
      <c r="I312" s="2" t="inlineStr">
        <is>
          <t>3|
3</t>
        </is>
      </c>
      <c r="J312" s="2" t="inlineStr">
        <is>
          <t xml:space="preserve">|
</t>
        </is>
      </c>
      <c r="K312" t="inlineStr">
        <is>
          <t>certifikát vyžadovaný právem EU, jenž informuje případného majitele nebo uživatele budovy o její projektované energetické náročnosti a obsahuje doporučení, jak zvýšit její energetickou účinnost</t>
        </is>
      </c>
      <c r="L312" s="2" t="inlineStr">
        <is>
          <t>energiattest</t>
        </is>
      </c>
      <c r="M312" s="2" t="inlineStr">
        <is>
          <t>3</t>
        </is>
      </c>
      <c r="N312" s="2" t="inlineStr">
        <is>
          <t/>
        </is>
      </c>
      <c r="O312" t="inlineStr">
        <is>
          <t>certifikat, der er obligatorisk efter EU-lovgivningen, og hvori en potentiel ejer eller bruger af en bygning kan finde oplysninger om bygningens tiltænkte energimæssige ydeevne, og hvori der gives anbefalinger til, hvordan bygningen kan energieffektiviseres</t>
        </is>
      </c>
      <c r="P312" s="2" t="inlineStr">
        <is>
          <t>Ausweis über die Gesamtenergieeffizienz</t>
        </is>
      </c>
      <c r="Q312" s="2" t="inlineStr">
        <is>
          <t>3</t>
        </is>
      </c>
      <c r="R312" s="2" t="inlineStr">
        <is>
          <t/>
        </is>
      </c>
      <c r="S312" t="inlineStr">
        <is>
          <t>Ausweis über die Gesamtenergieeffizienz im Sinne von Artikel 2 Nummer 12 der Richtlinie 2010/31/EU</t>
        </is>
      </c>
      <c r="T312" s="2" t="inlineStr">
        <is>
          <t>πιστοποιητικό ενεργειακής απόδοσης|
πιστοποιητικό ενεργειακής απόδοσης κτιρίου|
ΠΕΑ</t>
        </is>
      </c>
      <c r="U312" s="2" t="inlineStr">
        <is>
          <t>3|
3|
3</t>
        </is>
      </c>
      <c r="V312" s="2" t="inlineStr">
        <is>
          <t xml:space="preserve">|
|
</t>
        </is>
      </c>
      <c r="W312" t="inlineStr">
        <is>
          <t>πιστοποιητικό απαιτούμενο από την ενωσιακή νομοθεσία το οποίο πληροφορεί τον μελλοντικό ιδιοκτήτη ή χρήστη ενός κτιρίου για την ενεργειακή απόδοσή του και περιλαμβάνει συστάσεις για τον τρόπο βελτίωσής της</t>
        </is>
      </c>
      <c r="X312" s="2" t="inlineStr">
        <is>
          <t>energy performance certificate|
EPC</t>
        </is>
      </c>
      <c r="Y312" s="2" t="inlineStr">
        <is>
          <t>3|
3</t>
        </is>
      </c>
      <c r="Z312" s="2" t="inlineStr">
        <is>
          <t xml:space="preserve">|
</t>
        </is>
      </c>
      <c r="AA312" t="inlineStr">
        <is>
          <t>certificate required by EU law that informs a potential owner or user of a building of its designed energy performance and that contains recommendations on how the energy efficiency of the building can be improved</t>
        </is>
      </c>
      <c r="AB312" s="2" t="inlineStr">
        <is>
          <t>certificado de eficiencia energética</t>
        </is>
      </c>
      <c r="AC312" s="2" t="inlineStr">
        <is>
          <t>3</t>
        </is>
      </c>
      <c r="AD312" s="2" t="inlineStr">
        <is>
          <t/>
        </is>
      </c>
      <c r="AE312" t="inlineStr">
        <is>
          <t>Certificado reconocido por un 
Estado miembro, o por una persona jurídica designada por este, en el que
 se indica la eficiencia energética de un edificio o unidad de este, 
calculada con arreglo a una metodología adoptada de conformidad con el 
artículo 3 de la Directiva 2010/31/UE.</t>
        </is>
      </c>
      <c r="AF312" s="2" t="inlineStr">
        <is>
          <t>energiatõhususe sertifikaat|
energiamärgis</t>
        </is>
      </c>
      <c r="AG312" s="2" t="inlineStr">
        <is>
          <t>3|
3</t>
        </is>
      </c>
      <c r="AH312" s="2" t="inlineStr">
        <is>
          <t>|
preferred</t>
        </is>
      </c>
      <c r="AI312" t="inlineStr">
        <is>
          <t>1.liikmesriigi või selle määratud juriidilise isiku tunnustatud sertifikaat, millel on märgitud hoone või hoone osa energiatõhusus, arvutatuna vastavalt artikli 3 kohaselt vastu võetud metoodikale &lt;br&gt;2. dokument, mille eesmärk on anda teada, kui palju sisekliima tagamisega hoone tarbib energiat, võrreldes teiste samaväärsete hoonete keskmise energiatarbimisega</t>
        </is>
      </c>
      <c r="AJ312" s="2" t="inlineStr">
        <is>
          <t>energiatehokkuustodistus|
energiatodistus</t>
        </is>
      </c>
      <c r="AK312" s="2" t="inlineStr">
        <is>
          <t>3|
3</t>
        </is>
      </c>
      <c r="AL312" s="2" t="inlineStr">
        <is>
          <t xml:space="preserve">preferred|
</t>
        </is>
      </c>
      <c r="AM312" t="inlineStr">
        <is>
          <t>EU-lainsäädännön edellyttämä todistus, joka kertoo rakennuksen ostajaehdokkaille tai käyttäjille sen suunnitellun energiatehokkuuden ja sisältää suosituksia rakennuksen energiatehokkuuden parantamiseksi</t>
        </is>
      </c>
      <c r="AN312" s="2" t="inlineStr">
        <is>
          <t>certificat de performance énergétique|
CPE</t>
        </is>
      </c>
      <c r="AO312" s="2" t="inlineStr">
        <is>
          <t>3|
3</t>
        </is>
      </c>
      <c r="AP312" s="2" t="inlineStr">
        <is>
          <t xml:space="preserve">|
</t>
        </is>
      </c>
      <c r="AQ312" t="inlineStr">
        <is>
          <t>certificat exigé par la législation européenne qui informe l'éventuel acquéreur ou utilisateur d'un bâtiment de ses performances énergétiques nominales et où sont consignées des recommandations sur la manière d'améliorer l'efficacité énergétique dudit bâtiment</t>
        </is>
      </c>
      <c r="AR312" s="2" t="inlineStr">
        <is>
          <t>teastas feidhmíochta fuinnimh</t>
        </is>
      </c>
      <c r="AS312" s="2" t="inlineStr">
        <is>
          <t>3</t>
        </is>
      </c>
      <c r="AT312" s="2" t="inlineStr">
        <is>
          <t/>
        </is>
      </c>
      <c r="AU312" t="inlineStr">
        <is>
          <t/>
        </is>
      </c>
      <c r="AV312" s="2" t="inlineStr">
        <is>
          <t>energetski certifikat</t>
        </is>
      </c>
      <c r="AW312" s="2" t="inlineStr">
        <is>
          <t>3</t>
        </is>
      </c>
      <c r="AX312" s="2" t="inlineStr">
        <is>
          <t/>
        </is>
      </c>
      <c r="AY312" t="inlineStr">
        <is>
          <t>certifikat koji priznaje država članica odnosno pravna osoba koju je odredila država članica i iz kojega su vidljiva energetska svojstva zgrade ili samostalne uporabne cjeline zgrade</t>
        </is>
      </c>
      <c r="AZ312" s="2" t="inlineStr">
        <is>
          <t>energetikai tanúsítvány|
energiahatékonysági tanúsítvány</t>
        </is>
      </c>
      <c r="BA312" s="2" t="inlineStr">
        <is>
          <t>3|
3</t>
        </is>
      </c>
      <c r="BB312" s="2" t="inlineStr">
        <is>
          <t>|
admitted</t>
        </is>
      </c>
      <c r="BC312" t="inlineStr">
        <is>
          <t>igazoló okirat, amely épület vagy önálló rendeltetési egység energetikai teljesítőképességét tartalmazza</t>
        </is>
      </c>
      <c r="BD312" s="2" t="inlineStr">
        <is>
          <t>attestato di certificazione energetica|
attestato di prestazione energetica|
attestato del rendimento energetico</t>
        </is>
      </c>
      <c r="BE312" s="2" t="inlineStr">
        <is>
          <t>2|
3|
2</t>
        </is>
      </c>
      <c r="BF312" s="2" t="inlineStr">
        <is>
          <t xml:space="preserve">|
|
</t>
        </is>
      </c>
      <c r="BG312" t="inlineStr">
        <is>
          <t>documento, riconosciuto da uno Stato membro o da una persona giuridica da esso designata, in cui figura il valore risultante dal calcolo della prestazione energetica di un edificio o di un’unità immobiliare effettuato seguendo una metodologia adottata in conformità dell’articolo 3 della direttiva 2010/31/UE</t>
        </is>
      </c>
      <c r="BH312" s="2" t="inlineStr">
        <is>
          <t>energinio naudingumo sertifikatas</t>
        </is>
      </c>
      <c r="BI312" s="2" t="inlineStr">
        <is>
          <t>3</t>
        </is>
      </c>
      <c r="BJ312" s="2" t="inlineStr">
        <is>
          <t/>
        </is>
      </c>
      <c r="BK312" t="inlineStr">
        <is>
          <t>pagal ES teisės aktus būtinas sertifikatas, kuris galimam pastato savininkui ar naudotojui suteikia informacijos apie pastato energinį naudingumą ir kuriame pateikiamos rekomendacijos, kaip padidinti pastato energijos vartojimo efektyvumą</t>
        </is>
      </c>
      <c r="BL312" s="2" t="inlineStr">
        <is>
          <t>energoefektivitātes sertifikāts</t>
        </is>
      </c>
      <c r="BM312" s="2" t="inlineStr">
        <is>
          <t>3</t>
        </is>
      </c>
      <c r="BN312" s="2" t="inlineStr">
        <is>
          <t/>
        </is>
      </c>
      <c r="BO312" t="inlineStr">
        <is>
          <t>"ēkas energoefektivitātes sertifikāts" – sertifikāts, kuru atzinusi dalībvalsts vai šīs dalībvalsts izraudzīta juridiska persona un kurā ir raksturota ēkas energoefektivitāte, kas aprēķināta pēc metodes, kas atbilst pielikumā noteiktajai vispārējai sistēmai</t>
        </is>
      </c>
      <c r="BP312" s="2" t="inlineStr">
        <is>
          <t>ċertifikat tar-rendiment fl-użu tal-enerġija|
EPC</t>
        </is>
      </c>
      <c r="BQ312" s="2" t="inlineStr">
        <is>
          <t>3|
3</t>
        </is>
      </c>
      <c r="BR312" s="2" t="inlineStr">
        <is>
          <t xml:space="preserve">|
</t>
        </is>
      </c>
      <c r="BS312" t="inlineStr">
        <is>
          <t>ċertifikat rikonoxxut minn Stat Membru jew minn persuna ġuridika magħżula minnu, li jindika r-rendiment ta’ bini jew ta’ unità ta’ bini fl-użu tal-enerġija, kkalkolata skont metodoloġija adottata</t>
        </is>
      </c>
      <c r="BT312" s="2" t="inlineStr">
        <is>
          <t>EPC-attest|
energieprestatiecertificaat|
EPC</t>
        </is>
      </c>
      <c r="BU312" s="2" t="inlineStr">
        <is>
          <t>3|
3|
3</t>
        </is>
      </c>
      <c r="BV312" s="2" t="inlineStr">
        <is>
          <t xml:space="preserve">|
|
</t>
        </is>
      </c>
      <c r="BW312" t="inlineStr">
        <is>
          <t>certificaat erkend door een lidstaat van de EU, of door een door deze lidstaat aangewezen rechtspersoon, waarin het resultaat van de berekening van de energieprestatie van een gebouw of gebouwunit is opgenomen, welke is berekend volgens een door de EU goedgekeurde methodologie</t>
        </is>
      </c>
      <c r="BX312" s="2" t="inlineStr">
        <is>
          <t>świadectwo charakterystyki energetycznej</t>
        </is>
      </c>
      <c r="BY312" s="2" t="inlineStr">
        <is>
          <t>3</t>
        </is>
      </c>
      <c r="BZ312" s="2" t="inlineStr">
        <is>
          <t/>
        </is>
      </c>
      <c r="CA312" t="inlineStr">
        <is>
          <t>świadectwo uznawane przez państwo członkowskie lub osobę prawną wyznaczoną przez to państwo, zawierające informację o charakterystyce energetycznej budynku lub modułu budynku</t>
        </is>
      </c>
      <c r="CB312" s="2" t="inlineStr">
        <is>
          <t>certificado de desempenho energético|
certificado de desempenho energético</t>
        </is>
      </c>
      <c r="CC312" s="2" t="inlineStr">
        <is>
          <t>3|
3</t>
        </is>
      </c>
      <c r="CD312" s="2" t="inlineStr">
        <is>
          <t xml:space="preserve">|
</t>
        </is>
      </c>
      <c r="CE312" t="inlineStr">
        <is>
          <t>Certificado, exigido pela legislação da UE, destinado a informar o potencial proprietário ou utente de um edifício sobre o desempenho energético projectado, e que contém recomendações sobre como melhorar a eficiência energética do edifício.</t>
        </is>
      </c>
      <c r="CF312" s="2" t="inlineStr">
        <is>
          <t>certificat de performanță energetică</t>
        </is>
      </c>
      <c r="CG312" s="2" t="inlineStr">
        <is>
          <t>3</t>
        </is>
      </c>
      <c r="CH312" s="2" t="inlineStr">
        <is>
          <t/>
        </is>
      </c>
      <c r="CI312" t="inlineStr">
        <is>
          <t>certificat, solicitat de legislația UE, care îl informează pe potențialul proprietar sau utilizator al unei clădiri despre performanța energetică proiectată și care conține recomandări privind modul în care poate fi îmbunătățită eficiența energetică a clădirii</t>
        </is>
      </c>
      <c r="CJ312" s="2" t="inlineStr">
        <is>
          <t>osvedčenie o energetickej hospodárnosti|
energetický certifikát</t>
        </is>
      </c>
      <c r="CK312" s="2" t="inlineStr">
        <is>
          <t>3|
3</t>
        </is>
      </c>
      <c r="CL312" s="2" t="inlineStr">
        <is>
          <t>|
preferred</t>
        </is>
      </c>
      <c r="CM312" t="inlineStr">
        <is>
          <t>certifikát uznávaný členským štátom alebo ním určenou právnickou osobou, ktorý uvádza energetickú hospodárnosť budovy alebo jednotky budovy vypočítanú podľa metodiky prijatej v súlade s článkom 3 [smernice Európskeho parlamentu a Rady 2010/31/EÚ z 19. mája 2010 o energetickej hospodárnosti budov]</t>
        </is>
      </c>
      <c r="CN312" s="2" t="inlineStr">
        <is>
          <t>energijska izkaznica</t>
        </is>
      </c>
      <c r="CO312" s="2" t="inlineStr">
        <is>
          <t>3</t>
        </is>
      </c>
      <c r="CP312" s="2" t="inlineStr">
        <is>
          <t/>
        </is>
      </c>
      <c r="CQ312" t="inlineStr">
        <is>
          <t>&lt;div&gt;potrdilo, ki ga priznava država članica ali pravna oseba, ki jo ta določi, in v katerem je navedena energijska učinkovitost stavbe ali stavbne enote, izračunana po metodologiji, sprejeti v skladu s členom 43&lt;br&gt;&lt;/div&gt;</t>
        </is>
      </c>
      <c r="CR312" s="2" t="inlineStr">
        <is>
          <t>energicertifikat|
energideklaration</t>
        </is>
      </c>
      <c r="CS312" s="2" t="inlineStr">
        <is>
          <t>3|
3</t>
        </is>
      </c>
      <c r="CT312" s="2" t="inlineStr">
        <is>
          <t xml:space="preserve">preferred|
</t>
        </is>
      </c>
      <c r="CU312" t="inlineStr">
        <is>
          <t>certifikat, som erkänns av en medlemsstat eller en juridisk person som har utsetts av denna stat, vilket anger energiprestanda för en byggnad eller en byggnadsenhet</t>
        </is>
      </c>
    </row>
    <row r="313">
      <c r="A313" s="1" t="str">
        <f>HYPERLINK("https://iate.europa.eu/entry/result/3627287/all", "3627287")</f>
        <v>3627287</v>
      </c>
      <c r="B313" t="inlineStr">
        <is>
          <t>EDUCATION AND COMMUNICATIONS</t>
        </is>
      </c>
      <c r="C313" t="inlineStr">
        <is>
          <t>EDUCATION AND COMMUNICATIONS|information technology and data processing</t>
        </is>
      </c>
      <c r="D313" s="2" t="inlineStr">
        <is>
          <t>оценка на зрелостта на киберсигурността</t>
        </is>
      </c>
      <c r="E313" s="2" t="inlineStr">
        <is>
          <t>3</t>
        </is>
      </c>
      <c r="F313" s="2" t="inlineStr">
        <is>
          <t/>
        </is>
      </c>
      <c r="G313" t="inlineStr">
        <is>
          <t/>
        </is>
      </c>
      <c r="H313" s="2" t="inlineStr">
        <is>
          <t>posouzení vyspělosti|
posouzení vyspělosti kybernetické bezpečnosti</t>
        </is>
      </c>
      <c r="I313" s="2" t="inlineStr">
        <is>
          <t>3|
3</t>
        </is>
      </c>
      <c r="J313" s="2" t="inlineStr">
        <is>
          <t xml:space="preserve">|
</t>
        </is>
      </c>
      <c r="K313" t="inlineStr">
        <is>
          <t>přezkum toho,
jak je&lt;a href="https://iate.europa.eu/entry/result/3503639/cs" target="_blank"&gt; systém řízení bezpečnosti informací&lt;/a&gt; dané organizace schopen chránit před
relevantními &lt;a href="https://iate.europa.eu/entry/result/3565142/cs" target="_blank"&gt;kybernetickými riziky&lt;/a&gt;</t>
        </is>
      </c>
      <c r="L313" s="2" t="inlineStr">
        <is>
          <t>modenhedsvurdering|
modenhedsvurdering af cybersikkerheden</t>
        </is>
      </c>
      <c r="M313" s="2" t="inlineStr">
        <is>
          <t>3|
3</t>
        </is>
      </c>
      <c r="N313" s="2" t="inlineStr">
        <is>
          <t xml:space="preserve">|
</t>
        </is>
      </c>
      <c r="O313" t="inlineStr">
        <is>
          <t/>
        </is>
      </c>
      <c r="P313" s="2" t="inlineStr">
        <is>
          <t>Bewertung des Cybersicherheitsreifegrads|
Bewertung des Reifegrads</t>
        </is>
      </c>
      <c r="Q313" s="2" t="inlineStr">
        <is>
          <t>3|
3</t>
        </is>
      </c>
      <c r="R313" s="2" t="inlineStr">
        <is>
          <t xml:space="preserve">|
</t>
        </is>
      </c>
      <c r="S313" t="inlineStr">
        <is>
          <t/>
        </is>
      </c>
      <c r="T313" s="2" t="inlineStr">
        <is>
          <t>αξιολόγηση του επιπέδου ωριμότητας στον τομέα της κυβερνοασφάλειας|
αξιολόγηση του επιπέδου ωριμότητας</t>
        </is>
      </c>
      <c r="U313" s="2" t="inlineStr">
        <is>
          <t>3|
3</t>
        </is>
      </c>
      <c r="V313" s="2" t="inlineStr">
        <is>
          <t xml:space="preserve">|
</t>
        </is>
      </c>
      <c r="W313" t="inlineStr">
        <is>
          <t>εξέταση της ετοιμότητας ενός συστήματος διαχείρισης ασφάλειας πληροφοριών να παρέχει προστασία ενάντια σε ενδεχόμενους &lt;a href="https://iate.europa.eu/entry/result/3565142/en-el" target="_blank"&gt;κυβερνοκινδύνους&lt;/a&gt;</t>
        </is>
      </c>
      <c r="X313" s="2" t="inlineStr">
        <is>
          <t>maturity assessment|
cybersecurity maturity assessment</t>
        </is>
      </c>
      <c r="Y313" s="2" t="inlineStr">
        <is>
          <t>3|
3</t>
        </is>
      </c>
      <c r="Z313" s="2" t="inlineStr">
        <is>
          <t xml:space="preserve">|
</t>
        </is>
      </c>
      <c r="AA313" t="inlineStr">
        <is>
          <t>review of the readiness of an organisation’s information security management system to protect against applicable &lt;a href="https://iate.europa.eu/entry/result/3565142/all" target="_blank"&gt;cyber risks&lt;/a&gt;</t>
        </is>
      </c>
      <c r="AB313" s="2" t="inlineStr">
        <is>
          <t>evaluación de madurez|
evaluación de la madurez de la ciberseguridad</t>
        </is>
      </c>
      <c r="AC313" s="2" t="inlineStr">
        <is>
          <t>3|
3</t>
        </is>
      </c>
      <c r="AD313" s="2" t="inlineStr">
        <is>
          <t xml:space="preserve">|
</t>
        </is>
      </c>
      <c r="AE313" t="inlineStr">
        <is>
          <t>Análisis en profundidad de la capacidad de una 
organización para proteger sus activos de información y su preparación 
contra las amenazas cibernéticas.</t>
        </is>
      </c>
      <c r="AF313" s="2" t="inlineStr">
        <is>
          <t>küberturvalisuse küpsustaseme hindamine</t>
        </is>
      </c>
      <c r="AG313" s="2" t="inlineStr">
        <is>
          <t>3</t>
        </is>
      </c>
      <c r="AH313" s="2" t="inlineStr">
        <is>
          <t/>
        </is>
      </c>
      <c r="AI313" t="inlineStr">
        <is>
          <t>organisatsiooni infovarade kaitsmise ja küberohtudele reageerimise võimekuse ülevaade</t>
        </is>
      </c>
      <c r="AJ313" s="2" t="inlineStr">
        <is>
          <t>kyberturvallisuuden kehitystason arviointi|
kehitystason arviointi</t>
        </is>
      </c>
      <c r="AK313" s="2" t="inlineStr">
        <is>
          <t>3|
3</t>
        </is>
      </c>
      <c r="AL313" s="2" t="inlineStr">
        <is>
          <t xml:space="preserve">|
</t>
        </is>
      </c>
      <c r="AM313" t="inlineStr">
        <is>
          <t/>
        </is>
      </c>
      <c r="AN313" s="2" t="inlineStr">
        <is>
          <t>évaluation de la maturité en matière de cybersécurité|
évaluation de la maturité cyber|
évaluation de la cybermaturité</t>
        </is>
      </c>
      <c r="AO313" s="2" t="inlineStr">
        <is>
          <t>3|
3|
3</t>
        </is>
      </c>
      <c r="AP313" s="2" t="inlineStr">
        <is>
          <t xml:space="preserve">|
|
</t>
        </is>
      </c>
      <c r="AQ313" t="inlineStr">
        <is>
          <t>dans le domaine de la cybersécurité, méthodologie visant à évaluer et mesurer la capacité d’une
entreprise à connaître et protéger ses actifs, ainsi qu’à se préparer et à gérer
les attaques</t>
        </is>
      </c>
      <c r="AR313" t="inlineStr">
        <is>
          <t/>
        </is>
      </c>
      <c r="AS313" t="inlineStr">
        <is>
          <t/>
        </is>
      </c>
      <c r="AT313" t="inlineStr">
        <is>
          <t/>
        </is>
      </c>
      <c r="AU313" t="inlineStr">
        <is>
          <t/>
        </is>
      </c>
      <c r="AV313" s="2" t="inlineStr">
        <is>
          <t>procjena razvijenosti|
procjena razvijenosti kibersigurnosti</t>
        </is>
      </c>
      <c r="AW313" s="2" t="inlineStr">
        <is>
          <t>3|
3</t>
        </is>
      </c>
      <c r="AX313" s="2" t="inlineStr">
        <is>
          <t xml:space="preserve">|
</t>
        </is>
      </c>
      <c r="AY313" t="inlineStr">
        <is>
          <t/>
        </is>
      </c>
      <c r="AZ313" t="inlineStr">
        <is>
          <t/>
        </is>
      </c>
      <c r="BA313" t="inlineStr">
        <is>
          <t/>
        </is>
      </c>
      <c r="BB313" t="inlineStr">
        <is>
          <t/>
        </is>
      </c>
      <c r="BC313" t="inlineStr">
        <is>
          <t/>
        </is>
      </c>
      <c r="BD313" t="inlineStr">
        <is>
          <t/>
        </is>
      </c>
      <c r="BE313" t="inlineStr">
        <is>
          <t/>
        </is>
      </c>
      <c r="BF313" t="inlineStr">
        <is>
          <t/>
        </is>
      </c>
      <c r="BG313" t="inlineStr">
        <is>
          <t/>
        </is>
      </c>
      <c r="BH313" s="2" t="inlineStr">
        <is>
          <t>kibernetinio saugumo brandos vertinimas</t>
        </is>
      </c>
      <c r="BI313" s="2" t="inlineStr">
        <is>
          <t>2</t>
        </is>
      </c>
      <c r="BJ313" s="2" t="inlineStr">
        <is>
          <t/>
        </is>
      </c>
      <c r="BK313" t="inlineStr">
        <is>
          <t/>
        </is>
      </c>
      <c r="BL313" s="2" t="inlineStr">
        <is>
          <t>kiberdrošības gatavības novērtējums</t>
        </is>
      </c>
      <c r="BM313" s="2" t="inlineStr">
        <is>
          <t>2</t>
        </is>
      </c>
      <c r="BN313" s="2" t="inlineStr">
        <is>
          <t/>
        </is>
      </c>
      <c r="BO313" t="inlineStr">
        <is>
          <t/>
        </is>
      </c>
      <c r="BP313" s="2" t="inlineStr">
        <is>
          <t>valutazzjoni tal-maturità|
valutazzjoni tal-maturità taċ-ċibersigurtà</t>
        </is>
      </c>
      <c r="BQ313" s="2" t="inlineStr">
        <is>
          <t>3|
3</t>
        </is>
      </c>
      <c r="BR313" s="2" t="inlineStr">
        <is>
          <t xml:space="preserve">|
</t>
        </is>
      </c>
      <c r="BS313" t="inlineStr">
        <is>
          <t>rieżami ta' kemm sistema tal-ġestjoni tas-sigurtà tal-informazzjoni ta' organizzazzjoni tkun ipprepata biex tipproteġiha kontra &lt;a href="https://iate.europa.eu/entry/result/3565142/mt" target="_blank"&gt;riskji ċibernetiċi&lt;/a&gt; applikabbli</t>
        </is>
      </c>
      <c r="BT313" s="2" t="inlineStr">
        <is>
          <t>maturiteitsbeoordeling van de cyberbeveiliging|
maturiteitsbeoordeling</t>
        </is>
      </c>
      <c r="BU313" s="2" t="inlineStr">
        <is>
          <t>3|
3</t>
        </is>
      </c>
      <c r="BV313" s="2" t="inlineStr">
        <is>
          <t xml:space="preserve">|
</t>
        </is>
      </c>
      <c r="BW313" t="inlineStr">
        <is>
          <t>beoordeling waarbij het vermogen van de IT-beveiliging van een bedrijf of organisatie om zich te beschermen tegen cyberrisico’s wordt geëvalueerd</t>
        </is>
      </c>
      <c r="BX313" s="2" t="inlineStr">
        <is>
          <t>ocena dojrzałości w zakresie cyberbezpieczeństwa|
ocena dojrzałości</t>
        </is>
      </c>
      <c r="BY313" s="2" t="inlineStr">
        <is>
          <t>3|
3</t>
        </is>
      </c>
      <c r="BZ313" s="2" t="inlineStr">
        <is>
          <t xml:space="preserve">|
</t>
        </is>
      </c>
      <c r="CA313" t="inlineStr">
        <is>
          <t>przegląd gotowości i zdolności &lt;a href="https://iate.europa.eu/entry/result/3503639/pl" target="_blank"&gt;systemu zarządzania bezpieczeństwem informacji&lt;/a&gt; danej organizacji do zabezpieczania się przed cyberzagrożeniami</t>
        </is>
      </c>
      <c r="CB313" s="2" t="inlineStr">
        <is>
          <t>avaliação da maturidade|
avaliação da maturidade em matéria de cibersegurança</t>
        </is>
      </c>
      <c r="CC313" s="2" t="inlineStr">
        <is>
          <t>3|
3</t>
        </is>
      </c>
      <c r="CD313" s="2" t="inlineStr">
        <is>
          <t xml:space="preserve">|
</t>
        </is>
      </c>
      <c r="CE313" t="inlineStr">
        <is>
          <t>&lt;div&gt;Análise do sistema de gestão da segurança da informação de uma entidade à luz da sua disponibilidade para proteger essa entidade de riscos cibernéticos relevantes.&lt;br&gt;&lt;/div&gt;</t>
        </is>
      </c>
      <c r="CF313" s="2" t="inlineStr">
        <is>
          <t>evaluare a nivelului de maturitate al securității cibernetice</t>
        </is>
      </c>
      <c r="CG313" s="2" t="inlineStr">
        <is>
          <t>3</t>
        </is>
      </c>
      <c r="CH313" s="2" t="inlineStr">
        <is>
          <t>proposed</t>
        </is>
      </c>
      <c r="CI313" t="inlineStr">
        <is>
          <t/>
        </is>
      </c>
      <c r="CJ313" s="2" t="inlineStr">
        <is>
          <t>posúdenie vyspelosti v oblasti kybernetickej bezpečnosti|
posúdenie vyspelosti</t>
        </is>
      </c>
      <c r="CK313" s="2" t="inlineStr">
        <is>
          <t>3|
3</t>
        </is>
      </c>
      <c r="CL313" s="2" t="inlineStr">
        <is>
          <t xml:space="preserve">|
</t>
        </is>
      </c>
      <c r="CM313" t="inlineStr">
        <is>
          <t>preskúmanie systému riadenia informačnej bezpečnosti organizácie vzhľadom na jeho pripravenosť chrániť organizáciu pred relevantnými &lt;a href="https://iate.europa.eu/entry/result/3565142/sk" target="_blank"&gt;kybernetickými rizikami&lt;/a&gt;</t>
        </is>
      </c>
      <c r="CN313" s="2" t="inlineStr">
        <is>
          <t>ocena zrelosti|
ocena kibernetskovarnostne zrelosti</t>
        </is>
      </c>
      <c r="CO313" s="2" t="inlineStr">
        <is>
          <t>3|
3</t>
        </is>
      </c>
      <c r="CP313" s="2" t="inlineStr">
        <is>
          <t xml:space="preserve">|
</t>
        </is>
      </c>
      <c r="CQ313" t="inlineStr">
        <is>
          <t/>
        </is>
      </c>
      <c r="CR313" s="2" t="inlineStr">
        <is>
          <t>mognadsbedömning av cybersäkerheten</t>
        </is>
      </c>
      <c r="CS313" s="2" t="inlineStr">
        <is>
          <t>3</t>
        </is>
      </c>
      <c r="CT313" s="2" t="inlineStr">
        <is>
          <t/>
        </is>
      </c>
      <c r="CU313" t="inlineStr">
        <is>
          <t/>
        </is>
      </c>
    </row>
    <row r="314">
      <c r="A314" s="1" t="str">
        <f>HYPERLINK("https://iate.europa.eu/entry/result/3627282/all", "3627282")</f>
        <v>3627282</v>
      </c>
      <c r="B314" t="inlineStr">
        <is>
          <t>EDUCATION AND COMMUNICATIONS</t>
        </is>
      </c>
      <c r="C314" t="inlineStr">
        <is>
          <t>EDUCATION AND COMMUNICATIONS|information technology and data processing</t>
        </is>
      </c>
      <c r="D314" s="2" t="inlineStr">
        <is>
          <t>значим инцидент</t>
        </is>
      </c>
      <c r="E314" s="2" t="inlineStr">
        <is>
          <t>3</t>
        </is>
      </c>
      <c r="F314" s="2" t="inlineStr">
        <is>
          <t/>
        </is>
      </c>
      <c r="G314" t="inlineStr">
        <is>
          <t>всеки инцидент, освен ако няма ограничено въздействие и е вероятно неговите метод или технология вече да са добре изяснен</t>
        </is>
      </c>
      <c r="H314" s="2" t="inlineStr">
        <is>
          <t>významný incident</t>
        </is>
      </c>
      <c r="I314" s="2" t="inlineStr">
        <is>
          <t>3</t>
        </is>
      </c>
      <c r="J314" s="2" t="inlineStr">
        <is>
          <t/>
        </is>
      </c>
      <c r="K314" t="inlineStr">
        <is>
          <t>jakýkoli incident, pokud nemá omezený dopad a není pravděpodobné, že je již dobře znám z hlediska metody nebo technologie</t>
        </is>
      </c>
      <c r="L314" s="2" t="inlineStr">
        <is>
          <t>væsentlig hændelse|
væsentlig cyberhændelse</t>
        </is>
      </c>
      <c r="M314" s="2" t="inlineStr">
        <is>
          <t>3|
3</t>
        </is>
      </c>
      <c r="N314" s="2" t="inlineStr">
        <is>
          <t xml:space="preserve">|
</t>
        </is>
      </c>
      <c r="O314" t="inlineStr">
        <is>
          <t>enhver begivenhed, der har en egentlig negativ indvirkning på sikkerheden i net- og informationssystemer, medmindre den har en begrænset indvirkning og sandsynligvis allerede er velforstået med hensyn til metode eller teknologi</t>
        </is>
      </c>
      <c r="P314" s="2" t="inlineStr">
        <is>
          <t>erheblicher Sicherheitsvorfall</t>
        </is>
      </c>
      <c r="Q314" s="2" t="inlineStr">
        <is>
          <t>3</t>
        </is>
      </c>
      <c r="R314" s="2" t="inlineStr">
        <is>
          <t/>
        </is>
      </c>
      <c r="S314" t="inlineStr">
        <is>
          <t>jeder Sicherheitsvorfall mit Ausnahme derjenigen, die begrenzte Auswirkungen haben und deren Methoden oder Technologien wahrscheinlich bereits bekannt sind</t>
        </is>
      </c>
      <c r="T314" s="2" t="inlineStr">
        <is>
          <t>σημαντικό κυβερνοπεριστατικό|
σημαντικό περιστατικό</t>
        </is>
      </c>
      <c r="U314" s="2" t="inlineStr">
        <is>
          <t>2|
3</t>
        </is>
      </c>
      <c r="V314" s="2" t="inlineStr">
        <is>
          <t xml:space="preserve">|
</t>
        </is>
      </c>
      <c r="W314" t="inlineStr">
        <is>
          <t>κάθε συμβάν το οποίο επιφέρει πραγματική αρνητική επίπτωση στην ασφάλεια συστημάτων δικτύου και πληροφοριών, του οποίου ο αντίκτυπος δεν είναι περιορισμένος και το οποίο είναι πιθανό να έχει ήδη κατανοηθεί πλήρως όσον αφορά τη μέθοδο ή την τεχνολογία</t>
        </is>
      </c>
      <c r="X314" s="2" t="inlineStr">
        <is>
          <t>significant incident|
significant cyber incident</t>
        </is>
      </c>
      <c r="Y314" s="2" t="inlineStr">
        <is>
          <t>3|
3</t>
        </is>
      </c>
      <c r="Z314" s="2" t="inlineStr">
        <is>
          <t xml:space="preserve">|
</t>
        </is>
      </c>
      <c r="AA314" t="inlineStr">
        <is>
          <t>any event having an actual adverse effect on the security of network and information systems that is not limited and not likely to be already well understood in terms of method or technology</t>
        </is>
      </c>
      <c r="AB314" s="2" t="inlineStr">
        <is>
          <t>incidente importante</t>
        </is>
      </c>
      <c r="AC314" s="2" t="inlineStr">
        <is>
          <t>3</t>
        </is>
      </c>
      <c r="AD314" s="2" t="inlineStr">
        <is>
          <t/>
        </is>
      </c>
      <c r="AE314" t="inlineStr">
        <is>
          <t>Todo incidente salvo aquel cuyas consecuencias
 sean limitadas y del que probablemente ya se tenga una buena comprensión en términos
 de método o tecnología.</t>
        </is>
      </c>
      <c r="AF314" s="2" t="inlineStr">
        <is>
          <t>oluline intsident</t>
        </is>
      </c>
      <c r="AG314" s="2" t="inlineStr">
        <is>
          <t>3</t>
        </is>
      </c>
      <c r="AH314" s="2" t="inlineStr">
        <is>
          <t>proposed</t>
        </is>
      </c>
      <c r="AI314" t="inlineStr">
        <is>
          <t>iga intsident, välja arvatud intsidendid mille mõju on piiratud ja mille meetod või tehnoloogia on tõenäoliselt juba hästi teada</t>
        </is>
      </c>
      <c r="AJ314" s="2" t="inlineStr">
        <is>
          <t>merkittävä poikkeama|
merkittävä häiriö</t>
        </is>
      </c>
      <c r="AK314" s="2" t="inlineStr">
        <is>
          <t>3|
3</t>
        </is>
      </c>
      <c r="AL314" s="2" t="inlineStr">
        <is>
          <t xml:space="preserve">|
</t>
        </is>
      </c>
      <c r="AM314" t="inlineStr">
        <is>
          <t>mitä tahansa poikkeama, lukuun ottamatta sellainen, jolla on vähäinen vaikutus ja johon ei todennäköisesti liity juurikaan epäselvyyksiä menetelmän tai teknologian osalta</t>
        </is>
      </c>
      <c r="AN314" s="2" t="inlineStr">
        <is>
          <t>incident significatif|
incident important</t>
        </is>
      </c>
      <c r="AO314" s="2" t="inlineStr">
        <is>
          <t>3|
3</t>
        </is>
      </c>
      <c r="AP314" s="2" t="inlineStr">
        <is>
          <t xml:space="preserve">|
</t>
        </is>
      </c>
      <c r="AQ314" t="inlineStr">
        <is>
          <t>tout événement ayant un impact négatif réel sur la sécurité des réseaux et des systèmes d'information qui a causé, ou est suceptible de causer, une perturbation
opérationnelle importante ou des pertes financières substantielles pour
l’entité concernée, ou qui a affecté, ou est
susceptible d’affecter, d’autres personnes physiques ou morales en causant des
pertes matérielles ou non matérielles considérables</t>
        </is>
      </c>
      <c r="AR314" t="inlineStr">
        <is>
          <t/>
        </is>
      </c>
      <c r="AS314" t="inlineStr">
        <is>
          <t/>
        </is>
      </c>
      <c r="AT314" t="inlineStr">
        <is>
          <t/>
        </is>
      </c>
      <c r="AU314" t="inlineStr">
        <is>
          <t/>
        </is>
      </c>
      <c r="AV314" s="2" t="inlineStr">
        <is>
          <t>ozbiljan incident</t>
        </is>
      </c>
      <c r="AW314" s="2" t="inlineStr">
        <is>
          <t>3</t>
        </is>
      </c>
      <c r="AX314" s="2" t="inlineStr">
        <is>
          <t/>
        </is>
      </c>
      <c r="AY314" t="inlineStr">
        <is>
          <t>svaki incident, osim ako ima ograničen učinak i ako se njegova metoda ili tehnologija vjerojatno već dobro razumije</t>
        </is>
      </c>
      <c r="AZ314" t="inlineStr">
        <is>
          <t/>
        </is>
      </c>
      <c r="BA314" t="inlineStr">
        <is>
          <t/>
        </is>
      </c>
      <c r="BB314" t="inlineStr">
        <is>
          <t/>
        </is>
      </c>
      <c r="BC314" t="inlineStr">
        <is>
          <t/>
        </is>
      </c>
      <c r="BD314" t="inlineStr">
        <is>
          <t/>
        </is>
      </c>
      <c r="BE314" t="inlineStr">
        <is>
          <t/>
        </is>
      </c>
      <c r="BF314" t="inlineStr">
        <is>
          <t/>
        </is>
      </c>
      <c r="BG314" t="inlineStr">
        <is>
          <t/>
        </is>
      </c>
      <c r="BH314" s="2" t="inlineStr">
        <is>
          <t>reikšmingas incidentas</t>
        </is>
      </c>
      <c r="BI314" s="2" t="inlineStr">
        <is>
          <t>3</t>
        </is>
      </c>
      <c r="BJ314" s="2" t="inlineStr">
        <is>
          <t/>
        </is>
      </c>
      <c r="BK314" t="inlineStr">
        <is>
          <t>incidentas, išskyrus tokį, kurio poveikis nedidelis ir kurio sukėlimo metodai arba technologijos veikiausiai jau yra gerai perprasti</t>
        </is>
      </c>
      <c r="BL314" s="2" t="inlineStr">
        <is>
          <t>būtisks kiberincidents|
būtisks incidents</t>
        </is>
      </c>
      <c r="BM314" s="2" t="inlineStr">
        <is>
          <t>2|
2</t>
        </is>
      </c>
      <c r="BN314" s="2" t="inlineStr">
        <is>
          <t xml:space="preserve">|
</t>
        </is>
      </c>
      <c r="BO314" t="inlineStr">
        <is>
          <t>jebkāds incidents, ja vien tam nav ierobežota ietekme un, visticamāk, to jau labi izprot attiecībā uz metodi vai tehnoloģiju</t>
        </is>
      </c>
      <c r="BP314" s="2" t="inlineStr">
        <is>
          <t>inċident sinifikanti|
inċident ċibernetiku sinifikanti</t>
        </is>
      </c>
      <c r="BQ314" s="2" t="inlineStr">
        <is>
          <t>3|
3</t>
        </is>
      </c>
      <c r="BR314" s="2" t="inlineStr">
        <is>
          <t xml:space="preserve">|
</t>
        </is>
      </c>
      <c r="BS314" t="inlineStr">
        <is>
          <t>kwalunkwe inċident li jkollu effett avvers fuq is-sigurtà tan-network u tas-sistemi tal-informazzjoni, li ma jkollux impatt limitat u li aktarx ma jkunx għadu mifhum sew f'dak li jirrigwarda l-metodu jew it-teknoloġija użati</t>
        </is>
      </c>
      <c r="BT314" s="2" t="inlineStr">
        <is>
          <t>significant cyberincident|
significant incident</t>
        </is>
      </c>
      <c r="BU314" s="2" t="inlineStr">
        <is>
          <t>3|
3</t>
        </is>
      </c>
      <c r="BV314" s="2" t="inlineStr">
        <is>
          <t xml:space="preserve">|
</t>
        </is>
      </c>
      <c r="BW314" t="inlineStr">
        <is>
          <t>cyberincident dat afbreuk doet aan de integriteit van elektronische informatiediensten, -systemen of -netwerken en daarmee schadelijk kan zijn voor nationale veiligheidsbelangen omtrent internationale betrekkingen, economie, openbare veiligheid of volksgezondheid</t>
        </is>
      </c>
      <c r="BX314" s="2" t="inlineStr">
        <is>
          <t>znaczący cyberincydent|
znaczący incydent</t>
        </is>
      </c>
      <c r="BY314" s="2" t="inlineStr">
        <is>
          <t>3|
3</t>
        </is>
      </c>
      <c r="BZ314" s="2" t="inlineStr">
        <is>
          <t xml:space="preserve">|
</t>
        </is>
      </c>
      <c r="CA314" t="inlineStr">
        <is>
          <t>każde zdarzenie mające znaczny niekorzystny wpływ na bezpieczeństwo sieci i systemów informatycznych, który to wpływ nie został jeszcze dobrze poznany pod względem metod bądź technologii</t>
        </is>
      </c>
      <c r="CB314" s="2" t="inlineStr">
        <is>
          <t>incidente significativo|
incidente de cibersegurança significativo</t>
        </is>
      </c>
      <c r="CC314" s="2" t="inlineStr">
        <is>
          <t>3|
3</t>
        </is>
      </c>
      <c r="CD314" s="2" t="inlineStr">
        <is>
          <t xml:space="preserve">|
</t>
        </is>
      </c>
      <c r="CE314" t="inlineStr">
        <is>
          <t>Evento com um efeito adverso real na segurança das redes e dos sistemas de informação que não tenha um impacto limitado e que não seja suscetível de já ser bem compreendido em termos de método ou tecnologia.</t>
        </is>
      </c>
      <c r="CF314" s="2" t="inlineStr">
        <is>
          <t>incident semnificativ|
incident semnificativ de securitate cibernetică</t>
        </is>
      </c>
      <c r="CG314" s="2" t="inlineStr">
        <is>
          <t>3|
3</t>
        </is>
      </c>
      <c r="CH314" s="2" t="inlineStr">
        <is>
          <t xml:space="preserve">|
</t>
        </is>
      </c>
      <c r="CI314" t="inlineStr">
        <is>
          <t/>
        </is>
      </c>
      <c r="CJ314" s="2" t="inlineStr">
        <is>
          <t>významný incident</t>
        </is>
      </c>
      <c r="CK314" s="2" t="inlineStr">
        <is>
          <t>3</t>
        </is>
      </c>
      <c r="CL314" s="2" t="inlineStr">
        <is>
          <t/>
        </is>
      </c>
      <c r="CM314" t="inlineStr">
        <is>
          <t>každý incident, pokiaľ nemá obmedzený vplyv a nie je už pravdepodobne dobre známy z hľadiska metódy alebo technológie</t>
        </is>
      </c>
      <c r="CN314" s="2" t="inlineStr">
        <is>
          <t>pomembni incident</t>
        </is>
      </c>
      <c r="CO314" s="2" t="inlineStr">
        <is>
          <t>3</t>
        </is>
      </c>
      <c r="CP314" s="2" t="inlineStr">
        <is>
          <t/>
        </is>
      </c>
      <c r="CQ314" t="inlineStr">
        <is>
          <t>vsak incident, razen če ima omejen učinek in obstaja verjetnost, da je z vidika metode ali tehnologije že dobro razumljen</t>
        </is>
      </c>
      <c r="CR314" s="2" t="inlineStr">
        <is>
          <t>betydande incident</t>
        </is>
      </c>
      <c r="CS314" s="2" t="inlineStr">
        <is>
          <t>3</t>
        </is>
      </c>
      <c r="CT314" s="2" t="inlineStr">
        <is>
          <t/>
        </is>
      </c>
      <c r="CU314" t="inlineStr">
        <is>
          <t>varje incident, såvida den inte har begränsad inverkan och sannolikt redan är välbekant i fråga om metod eller teknik</t>
        </is>
      </c>
    </row>
    <row r="315">
      <c r="A315" s="1" t="str">
        <f>HYPERLINK("https://iate.europa.eu/entry/result/3627284/all", "3627284")</f>
        <v>3627284</v>
      </c>
      <c r="B315" t="inlineStr">
        <is>
          <t>EDUCATION AND COMMUNICATIONS</t>
        </is>
      </c>
      <c r="C315" t="inlineStr">
        <is>
          <t>EDUCATION AND COMMUNICATIONS|information technology and data processing</t>
        </is>
      </c>
      <c r="D315" s="2" t="inlineStr">
        <is>
          <t>значима уязвимост</t>
        </is>
      </c>
      <c r="E315" s="2" t="inlineStr">
        <is>
          <t>3</t>
        </is>
      </c>
      <c r="F315" s="2" t="inlineStr">
        <is>
          <t/>
        </is>
      </c>
      <c r="G315" t="inlineStr">
        <is>
          <t>уязвимост, която вероятно ще доведе до значим инцидент, ако бъде използвана</t>
        </is>
      </c>
      <c r="H315" s="2" t="inlineStr">
        <is>
          <t>významná zranitelnost</t>
        </is>
      </c>
      <c r="I315" s="2" t="inlineStr">
        <is>
          <t>3</t>
        </is>
      </c>
      <c r="J315" s="2" t="inlineStr">
        <is>
          <t/>
        </is>
      </c>
      <c r="K315" t="inlineStr">
        <is>
          <t>zranitelnost, která v případě zneužití pravděpodobně povede k &lt;a href="https://iate.europa.eu/entry/result/3627282/cs" target="_blank"&gt;významnému incidentu&lt;/a&gt;</t>
        </is>
      </c>
      <c r="L315" s="2" t="inlineStr">
        <is>
          <t>væsentlig sårbarhed</t>
        </is>
      </c>
      <c r="M315" s="2" t="inlineStr">
        <is>
          <t>3</t>
        </is>
      </c>
      <c r="N315" s="2" t="inlineStr">
        <is>
          <t/>
        </is>
      </c>
      <c r="O315" t="inlineStr">
        <is>
          <t>svaghed, følsomhed eller fejl i forbindelse med et aktiv, et system, en proces eller en kontrolfunktion, der kan udnyttes af en &lt;a href="https://iate.europa.eu/entry/result/2213475/da" target="_blank"&gt;cybertrussel&lt;/a&gt;, og som sandsynligvis vil føre til en &lt;a href="https://iate.europa.eu/entry/result/3627282/da" target="_blank"&gt;væsentlig hændelse&lt;/a&gt;, hvis den udnyttes</t>
        </is>
      </c>
      <c r="P315" s="2" t="inlineStr">
        <is>
          <t>erhebliche Sicherheitslücke</t>
        </is>
      </c>
      <c r="Q315" s="2" t="inlineStr">
        <is>
          <t>3</t>
        </is>
      </c>
      <c r="R315" s="2" t="inlineStr">
        <is>
          <t/>
        </is>
      </c>
      <c r="S315" t="inlineStr">
        <is>
          <t>Sicherheitslücke, die wahrscheinlich zu einem erheblichen Sicherheitsvorfall führen wird, wenn sie genutzt wird</t>
        </is>
      </c>
      <c r="T315" s="2" t="inlineStr">
        <is>
          <t>σημαντικό τρωτό σημείο|
σημαντική τρωτότητα</t>
        </is>
      </c>
      <c r="U315" s="2" t="inlineStr">
        <is>
          <t>3|
2</t>
        </is>
      </c>
      <c r="V315" s="2" t="inlineStr">
        <is>
          <t xml:space="preserve">|
</t>
        </is>
      </c>
      <c r="W315" t="inlineStr">
        <is>
          <t>αδυναμία, ευαισθησία ή ελάττωμα περιουσιακού στοιχείου, συστήματος, διαδικασίας ή μηχανισμού ελέγχου που μπορεί να αποτελέσει αντικείμενο εκμετάλλευσης από &lt;a href="https://iate.europa.eu/entry/result/2213475/en-el" target="_blank"&gt;κυβερνοαπειλή&lt;/a&gt; και που είναι πιθανό να οδηγήσει σε &lt;a href="https://iate.europa.eu/entry/result/3627282/en-el" target="_blank"&gt;σημαντικό περιστατικό&lt;/a&gt; σε περίπτωση εκμετάλλευσής του</t>
        </is>
      </c>
      <c r="X315" s="2" t="inlineStr">
        <is>
          <t>significant vulnerability</t>
        </is>
      </c>
      <c r="Y315" s="2" t="inlineStr">
        <is>
          <t>3</t>
        </is>
      </c>
      <c r="Z315" s="2" t="inlineStr">
        <is>
          <t/>
        </is>
      </c>
      <c r="AA315" t="inlineStr">
        <is>
          <t>weakness, susceptibility or flaw of an asset, system, process or control that can be exploited by a &lt;a href="https://iate.europa.eu/entry/result/2213475/all" target="_blank"&gt;cyber threat&lt;/a&gt; and will likely lead to a &lt;a href="https://iate.europa.eu/entry/result/3627282/all" target="_blank"&gt;significant incident&lt;/a&gt; if it is exploited</t>
        </is>
      </c>
      <c r="AB315" s="2" t="inlineStr">
        <is>
          <t>vulnerabilidad importante</t>
        </is>
      </c>
      <c r="AC315" s="2" t="inlineStr">
        <is>
          <t>3</t>
        </is>
      </c>
      <c r="AD315" s="2" t="inlineStr">
        <is>
          <t/>
        </is>
      </c>
      <c r="AE315" t="inlineStr">
        <is>
          <t>Toda vulnerabilidad que con probabilidad dará lugar a
 un &lt;a href="https://iate.europa.eu/entry/result/3627282/es" target="_blank"&gt;incidente importante&lt;/a&gt; en caso de aprovecharse.</t>
        </is>
      </c>
      <c r="AF315" s="2" t="inlineStr">
        <is>
          <t>oluline nõrkus</t>
        </is>
      </c>
      <c r="AG315" s="2" t="inlineStr">
        <is>
          <t>3</t>
        </is>
      </c>
      <c r="AH315" s="2" t="inlineStr">
        <is>
          <t>proposed</t>
        </is>
      </c>
      <c r="AI315" t="inlineStr">
        <is>
          <t>nõrkus, mille ärakasutamine toob tõenäoliselt kaasa olulise intsidendi</t>
        </is>
      </c>
      <c r="AJ315" s="2" t="inlineStr">
        <is>
          <t>merkittävä haavoittuvuus</t>
        </is>
      </c>
      <c r="AK315" s="2" t="inlineStr">
        <is>
          <t>3</t>
        </is>
      </c>
      <c r="AL315" s="2" t="inlineStr">
        <is>
          <t/>
        </is>
      </c>
      <c r="AM315" t="inlineStr">
        <is>
          <t>haavoittuvuus, joka todennäköisesti johtaa &lt;a href="https://iate.europa.eu/entry/result/3627282/fi" target="_blank"&gt;merkittävään poikkeamaan&lt;/a&gt;, jos sitä käytetään hyväksi</t>
        </is>
      </c>
      <c r="AN315" s="2" t="inlineStr">
        <is>
          <t>vulnérabilité importante</t>
        </is>
      </c>
      <c r="AO315" s="2" t="inlineStr">
        <is>
          <t>3</t>
        </is>
      </c>
      <c r="AP315" s="2" t="inlineStr">
        <is>
          <t/>
        </is>
      </c>
      <c r="AQ315" t="inlineStr">
        <is>
          <t>faiblesse, susceptibilité ou faille d’un bien, d’un système, d’un processus ou d’un contrôle qui peut être exploitée par une &lt;a href="https://iate.europa.eu/entry/result/2213475/fr" target="_blank"&gt;cybermenace&lt;/a&gt;, pouvant entraîner un&lt;a href="https://iate.europa.eu/entry/result/3627282/fr" target="_blank"&gt; incident important&lt;/a&gt; si elle est exploitée</t>
        </is>
      </c>
      <c r="AR315" t="inlineStr">
        <is>
          <t/>
        </is>
      </c>
      <c r="AS315" t="inlineStr">
        <is>
          <t/>
        </is>
      </c>
      <c r="AT315" t="inlineStr">
        <is>
          <t/>
        </is>
      </c>
      <c r="AU315" t="inlineStr">
        <is>
          <t/>
        </is>
      </c>
      <c r="AV315" s="2" t="inlineStr">
        <is>
          <t>znatna ranjivost</t>
        </is>
      </c>
      <c r="AW315" s="2" t="inlineStr">
        <is>
          <t>3</t>
        </is>
      </c>
      <c r="AX315" s="2" t="inlineStr">
        <is>
          <t/>
        </is>
      </c>
      <c r="AY315" t="inlineStr">
        <is>
          <t>ranjivost koja će, ako se iskoristi, vjerojatno uzrokovati ozbiljan incident</t>
        </is>
      </c>
      <c r="AZ315" t="inlineStr">
        <is>
          <t/>
        </is>
      </c>
      <c r="BA315" t="inlineStr">
        <is>
          <t/>
        </is>
      </c>
      <c r="BB315" t="inlineStr">
        <is>
          <t/>
        </is>
      </c>
      <c r="BC315" t="inlineStr">
        <is>
          <t/>
        </is>
      </c>
      <c r="BD315" t="inlineStr">
        <is>
          <t/>
        </is>
      </c>
      <c r="BE315" t="inlineStr">
        <is>
          <t/>
        </is>
      </c>
      <c r="BF315" t="inlineStr">
        <is>
          <t/>
        </is>
      </c>
      <c r="BG315" t="inlineStr">
        <is>
          <t/>
        </is>
      </c>
      <c r="BH315" s="2" t="inlineStr">
        <is>
          <t>reikšmingas pažeidžiamumas|
didelis pažeidžiamumas</t>
        </is>
      </c>
      <c r="BI315" s="2" t="inlineStr">
        <is>
          <t>3|
2</t>
        </is>
      </c>
      <c r="BJ315" s="2" t="inlineStr">
        <is>
          <t xml:space="preserve">|
</t>
        </is>
      </c>
      <c r="BK315" t="inlineStr">
        <is>
          <t>pažeidžiamumas, kuriuo pasinaudojus veikiausiai įvyks reikšmingas incidentas</t>
        </is>
      </c>
      <c r="BL315" s="2" t="inlineStr">
        <is>
          <t>būtiska ievainojamība</t>
        </is>
      </c>
      <c r="BM315" s="2" t="inlineStr">
        <is>
          <t>2</t>
        </is>
      </c>
      <c r="BN315" s="2" t="inlineStr">
        <is>
          <t/>
        </is>
      </c>
      <c r="BO315" t="inlineStr">
        <is>
          <t>ievainojamība, kas, visticamāk, izraisīs &lt;a href="https://iate.europa.eu/entry/result/3627282/all" target="_blank"&gt;būtisku incidentu&lt;/a&gt;, ja to izmantos</t>
        </is>
      </c>
      <c r="BP315" s="2" t="inlineStr">
        <is>
          <t>vulnerabbiltà sinifikanti</t>
        </is>
      </c>
      <c r="BQ315" s="2" t="inlineStr">
        <is>
          <t>3</t>
        </is>
      </c>
      <c r="BR315" s="2" t="inlineStr">
        <is>
          <t/>
        </is>
      </c>
      <c r="BS315" t="inlineStr">
        <is>
          <t>dgħjufija, suxxettibbiltà jew difett ta’ assi, sistema, proċess jew kontroll li, jekk jiġu sfruttati minn &lt;a href="https://iate.europa.eu/entry/result/2213475/mt" target="_blank"&gt;theddida ċibernetika&lt;/a&gt;, aktarx iwasslu għal &lt;a href="https://iate.europa.eu/entry/result/3627282/mt" target="_blank"&gt;inċident sinifikanti &lt;/a&gt;</t>
        </is>
      </c>
      <c r="BT315" s="2" t="inlineStr">
        <is>
          <t>significante kwetsbaarheid</t>
        </is>
      </c>
      <c r="BU315" s="2" t="inlineStr">
        <is>
          <t>3</t>
        </is>
      </c>
      <c r="BV315" s="2" t="inlineStr">
        <is>
          <t/>
        </is>
      </c>
      <c r="BW315" t="inlineStr">
        <is>
          <t>kwetsbaarheid die, indien uitgebuit, waarschijnlijk tot een significant cyberincident leidt</t>
        </is>
      </c>
      <c r="BX315" s="2" t="inlineStr">
        <is>
          <t>znacząca podatność</t>
        </is>
      </c>
      <c r="BY315" s="2" t="inlineStr">
        <is>
          <t>3</t>
        </is>
      </c>
      <c r="BZ315" s="2" t="inlineStr">
        <is>
          <t/>
        </is>
      </c>
      <c r="CA315" t="inlineStr">
        <is>
          <t>słabość, wrażliwość lub wada zasobu, systemu, procesu lub mechanizmu kontroli, które mogą zostać wykorzystane w wyniku &lt;a href="https://iate.europa.eu/entry/result/2213475/pl" target="_blank"&gt;cyberzagrożenia&lt;/a&gt;, prowadząc wtedy prawdopodobnie do &lt;a href="https://iate.europa.eu/entry/result/3627282/pl" target="_blank"&gt;znaczącego incydentu&lt;/a&gt;</t>
        </is>
      </c>
      <c r="CB315" s="2" t="inlineStr">
        <is>
          <t>vulnerabilidade significativa</t>
        </is>
      </c>
      <c r="CC315" s="2" t="inlineStr">
        <is>
          <t>3</t>
        </is>
      </c>
      <c r="CD315" s="2" t="inlineStr">
        <is>
          <t/>
        </is>
      </c>
      <c r="CE315" t="inlineStr">
        <is>
          <t>Vulnerabilidade suscetível de conduzir a um incidente significativo, se for explorada.</t>
        </is>
      </c>
      <c r="CF315" s="2" t="inlineStr">
        <is>
          <t>vulnerabilitate semnificativă</t>
        </is>
      </c>
      <c r="CG315" s="2" t="inlineStr">
        <is>
          <t>3</t>
        </is>
      </c>
      <c r="CH315" s="2" t="inlineStr">
        <is>
          <t/>
        </is>
      </c>
      <c r="CI315" t="inlineStr">
        <is>
          <t/>
        </is>
      </c>
      <c r="CJ315" s="2" t="inlineStr">
        <is>
          <t>významná zraniteľnosť</t>
        </is>
      </c>
      <c r="CK315" s="2" t="inlineStr">
        <is>
          <t>3</t>
        </is>
      </c>
      <c r="CL315" s="2" t="inlineStr">
        <is>
          <t/>
        </is>
      </c>
      <c r="CM315" t="inlineStr">
        <is>
          <t>slabá stránka, citlivé miesto alebo chyba majetku, systému, procesu alebo kontroly, ktorú možno zneužiť v rámci &lt;a href="https://iate.europa.eu/entry/result/2213475/sk" target="_blank"&gt;kybernetickej hrozby&lt;/a&gt; a ktorá pravdepodobne povedie k &lt;a href="https://iate.europa.eu/entry/result/3627282/sk" target="_blank"&gt;významnému incidentu&lt;/a&gt;, ak sa využije</t>
        </is>
      </c>
      <c r="CN315" s="2" t="inlineStr">
        <is>
          <t>pomembna ranljivost</t>
        </is>
      </c>
      <c r="CO315" s="2" t="inlineStr">
        <is>
          <t>3</t>
        </is>
      </c>
      <c r="CP315" s="2" t="inlineStr">
        <is>
          <t/>
        </is>
      </c>
      <c r="CQ315" t="inlineStr">
        <is>
          <t>ranljivost, ki bo, če bo izkoriščena, po vsej verjetnosti vodila do &lt;a href="https://iate.europa.eu/entry/result/3627282/sl" target="_blank"&gt;pomembnega incidenta&lt;/a&gt;</t>
        </is>
      </c>
      <c r="CR315" s="2" t="inlineStr">
        <is>
          <t>betydande sårbarhet</t>
        </is>
      </c>
      <c r="CS315" s="2" t="inlineStr">
        <is>
          <t>3</t>
        </is>
      </c>
      <c r="CT315" s="2" t="inlineStr">
        <is>
          <t/>
        </is>
      </c>
      <c r="CU315" t="inlineStr">
        <is>
          <t>en sårbarhet som sannolikt kommer att leda till en betydande incident om den utnyttjas</t>
        </is>
      </c>
    </row>
    <row r="316">
      <c r="A316" s="1" t="str">
        <f>HYPERLINK("https://iate.europa.eu/entry/result/3627283/all", "3627283")</f>
        <v>3627283</v>
      </c>
      <c r="B316" t="inlineStr">
        <is>
          <t>EDUCATION AND COMMUNICATIONS</t>
        </is>
      </c>
      <c r="C316" t="inlineStr">
        <is>
          <t>EDUCATION AND COMMUNICATIONS|information technology and data processing</t>
        </is>
      </c>
      <c r="D316" s="2" t="inlineStr">
        <is>
          <t>значима киберзаплаха</t>
        </is>
      </c>
      <c r="E316" s="2" t="inlineStr">
        <is>
          <t>3</t>
        </is>
      </c>
      <c r="F316" s="2" t="inlineStr">
        <is>
          <t/>
        </is>
      </c>
      <c r="G316" t="inlineStr">
        <is>
          <t>киберзаплаха, която включва намерение, възможност и способност да предизвика значим инцидент</t>
        </is>
      </c>
      <c r="H316" s="2" t="inlineStr">
        <is>
          <t>významná kybernetická hrozba</t>
        </is>
      </c>
      <c r="I316" s="2" t="inlineStr">
        <is>
          <t>3</t>
        </is>
      </c>
      <c r="J316" s="2" t="inlineStr">
        <is>
          <t/>
        </is>
      </c>
      <c r="K316" t="inlineStr">
        <is>
          <t>&lt;a href="https://iate.europa.eu/entry/result/2213475/cs" target="_blank"&gt;kybernetická hrozba&lt;/a&gt; s úmyslem, příležitostí a schopností způsobit &lt;a href="https://iate.europa.eu/entry/result/3627282/cs" target="_blank"&gt;významný incident&lt;/a&gt;</t>
        </is>
      </c>
      <c r="L316" s="2" t="inlineStr">
        <is>
          <t>væsentlig cybertrussel</t>
        </is>
      </c>
      <c r="M316" s="2" t="inlineStr">
        <is>
          <t>3</t>
        </is>
      </c>
      <c r="N316" s="2" t="inlineStr">
        <is>
          <t/>
        </is>
      </c>
      <c r="O316" t="inlineStr">
        <is>
          <t>&lt;a href="https://iate.europa.eu/entry/result/2213475/da" target="_blank"&gt;cybertrussel&lt;/a&gt;, der har til hensigt, har mulighed for og har evne til at forårsage en &lt;a href="https://iate.europa.eu/entry/result/3627282/da" target="_blank"&gt;væsentlig hændelse&lt;/a&gt;</t>
        </is>
      </c>
      <c r="P316" s="2" t="inlineStr">
        <is>
          <t>erhebliche Cyberbedrohung</t>
        </is>
      </c>
      <c r="Q316" s="2" t="inlineStr">
        <is>
          <t>3</t>
        </is>
      </c>
      <c r="R316" s="2" t="inlineStr">
        <is>
          <t/>
        </is>
      </c>
      <c r="S316" t="inlineStr">
        <is>
          <t>&lt;a href="https://iate.europa.eu/entry/result/2213475/de" target="_blank"&gt;Cyberbedrohung&lt;/a&gt; mit der Absicht, der Möglichkeit und der Fähigkeit, einen erheblichen Sicherheitsvorfall zu verursachen</t>
        </is>
      </c>
      <c r="T316" s="2" t="inlineStr">
        <is>
          <t>σημαντική κυβερνοαπειλή</t>
        </is>
      </c>
      <c r="U316" s="2" t="inlineStr">
        <is>
          <t>3</t>
        </is>
      </c>
      <c r="V316" s="2" t="inlineStr">
        <is>
          <t/>
        </is>
      </c>
      <c r="W316" t="inlineStr">
        <is>
          <t>&lt;a href="https://iate.europa.eu/entry/result/2213475/en-el" target="_blank"&gt;κυβερνοαπειλή&lt;/a&gt; που πραγματοποιείται με την πρόθεση, την ευκαιρία και τη δυνατότητα πρόκλησης &lt;a href="https://iate.europa.eu/entry/result/3627282/en-el" target="_blank"&gt;σημαντικού περιστατικού&lt;/a&gt;</t>
        </is>
      </c>
      <c r="X316" s="2" t="inlineStr">
        <is>
          <t>significant cyber threat</t>
        </is>
      </c>
      <c r="Y316" s="2" t="inlineStr">
        <is>
          <t>3</t>
        </is>
      </c>
      <c r="Z316" s="2" t="inlineStr">
        <is>
          <t/>
        </is>
      </c>
      <c r="AA316" t="inlineStr">
        <is>
          <t>&lt;a href="https://iate.europa.eu/entry/result/2213475/all" target="_blank"&gt;cyber threat&lt;/a&gt; with the intention, opportunity and capability to cause a &lt;a href="https://iate.europa.eu/entry/result/3627282/all" target="_blank"&gt;significant incident&lt;/a&gt;</t>
        </is>
      </c>
      <c r="AB316" s="2" t="inlineStr">
        <is>
          <t>ciberamenaza importante</t>
        </is>
      </c>
      <c r="AC316" s="2" t="inlineStr">
        <is>
          <t>3</t>
        </is>
      </c>
      <c r="AD316" s="2" t="inlineStr">
        <is>
          <t/>
        </is>
      </c>
      <c r="AE316" t="inlineStr">
        <is>
          <t>Toda &lt;a href="https://iate.europa.eu/entry/result/2213475/es" target="_blank"&gt;ciberamenaza &lt;/a&gt;en la que existan la intención, la oportunidad
 y la capacidad de provocar un &lt;a href="https://iate.europa.eu/entry/result/3627282/es" target="_blank"&gt;incidente importante&lt;/a&gt;.</t>
        </is>
      </c>
      <c r="AF316" s="2" t="inlineStr">
        <is>
          <t>oluline küberoht</t>
        </is>
      </c>
      <c r="AG316" s="2" t="inlineStr">
        <is>
          <t>3</t>
        </is>
      </c>
      <c r="AH316" s="2" t="inlineStr">
        <is>
          <t/>
        </is>
      </c>
      <c r="AI316" t="inlineStr">
        <is>
          <t>&lt;a href="https://iate.europa.eu/entry/result/2213475/et" target="_blank"&gt;küberoht&lt;/a&gt;, mille eesmärk on põhjustada &lt;a href="https://iate.europa.eu/entry/result/3627282/et" target="_blank"&gt;oluline intsident&lt;/a&gt;, või millel on võimalus ja suutlikkus põhjustada oluline intsident</t>
        </is>
      </c>
      <c r="AJ316" s="2" t="inlineStr">
        <is>
          <t>merkittävä kyberuhka</t>
        </is>
      </c>
      <c r="AK316" s="2" t="inlineStr">
        <is>
          <t>3</t>
        </is>
      </c>
      <c r="AL316" s="2" t="inlineStr">
        <is>
          <t/>
        </is>
      </c>
      <c r="AM316" t="inlineStr">
        <is>
          <t>&lt;a href="https://iate.europa.eu/entry/result/2213475/fi" target="_blank"&gt;kyberuhka&lt;/a&gt;, jonka tarkoituksena on aiheuttaa, jolla saatetaan aiheuttaa tai jolla kyetään aiheuttamaan &lt;a href="https://iate.europa.eu/entry/result/3627282/fi" target="_blank"&gt;merkittävä poikkeama&lt;/a&gt;</t>
        </is>
      </c>
      <c r="AN316" s="2" t="inlineStr">
        <is>
          <t>cybermenace importante</t>
        </is>
      </c>
      <c r="AO316" s="2" t="inlineStr">
        <is>
          <t>3</t>
        </is>
      </c>
      <c r="AP316" s="2" t="inlineStr">
        <is>
          <t/>
        </is>
      </c>
      <c r="AQ316" t="inlineStr">
        <is>
          <t>&lt;a href="https://iate.europa.eu/entry/result/2213475/fr" target="_blank"&gt;cybermenace&lt;/a&gt; caractérisée par l’intention, la possibilité et la capacité de provoquer un &lt;a href="https://iate.europa.eu/entry/result/3627282/fr" target="_blank"&gt;incident important&lt;/a&gt;</t>
        </is>
      </c>
      <c r="AR316" t="inlineStr">
        <is>
          <t/>
        </is>
      </c>
      <c r="AS316" t="inlineStr">
        <is>
          <t/>
        </is>
      </c>
      <c r="AT316" t="inlineStr">
        <is>
          <t/>
        </is>
      </c>
      <c r="AU316" t="inlineStr">
        <is>
          <t/>
        </is>
      </c>
      <c r="AV316" s="2" t="inlineStr">
        <is>
          <t>ozbiljna kiberprijetnja</t>
        </is>
      </c>
      <c r="AW316" s="2" t="inlineStr">
        <is>
          <t>3</t>
        </is>
      </c>
      <c r="AX316" s="2" t="inlineStr">
        <is>
          <t/>
        </is>
      </c>
      <c r="AY316" t="inlineStr">
        <is>
          <t>kiberprijetnja s namjerom, mogućnošću i sposobnošću da uzrokuje ozbiljan incident</t>
        </is>
      </c>
      <c r="AZ316" t="inlineStr">
        <is>
          <t/>
        </is>
      </c>
      <c r="BA316" t="inlineStr">
        <is>
          <t/>
        </is>
      </c>
      <c r="BB316" t="inlineStr">
        <is>
          <t/>
        </is>
      </c>
      <c r="BC316" t="inlineStr">
        <is>
          <t/>
        </is>
      </c>
      <c r="BD316" t="inlineStr">
        <is>
          <t/>
        </is>
      </c>
      <c r="BE316" t="inlineStr">
        <is>
          <t/>
        </is>
      </c>
      <c r="BF316" t="inlineStr">
        <is>
          <t/>
        </is>
      </c>
      <c r="BG316" t="inlineStr">
        <is>
          <t/>
        </is>
      </c>
      <c r="BH316" s="2" t="inlineStr">
        <is>
          <t>reikšminga kibernetinė grėsmė|
didelė kibernetinė grėsmė</t>
        </is>
      </c>
      <c r="BI316" s="2" t="inlineStr">
        <is>
          <t>3|
2</t>
        </is>
      </c>
      <c r="BJ316" s="2" t="inlineStr">
        <is>
          <t xml:space="preserve">|
</t>
        </is>
      </c>
      <c r="BK316" t="inlineStr">
        <is>
          <t>kibernetinė grėsmė, keliama ketinant, turint galimybę arba pajėgumą sukelti reikšmingą incidentą</t>
        </is>
      </c>
      <c r="BL316" s="2" t="inlineStr">
        <is>
          <t>būtiski kiberdraudi</t>
        </is>
      </c>
      <c r="BM316" s="2" t="inlineStr">
        <is>
          <t>2</t>
        </is>
      </c>
      <c r="BN316" s="2" t="inlineStr">
        <is>
          <t/>
        </is>
      </c>
      <c r="BO316" t="inlineStr">
        <is>
          <t>kiberdraudi, kad ir nolūks, iespēja un spējas izraisīt &lt;a href="https://iate.europa.eu/entry/result/3627282/all" target="_blank"&gt;būtisku incidentu&lt;time datetime="3.6.2022."&gt; (3.6.2022.)&lt;/time&gt;&lt;/a&gt;</t>
        </is>
      </c>
      <c r="BP316" s="2" t="inlineStr">
        <is>
          <t>theddida ċibernetika sinifikanti</t>
        </is>
      </c>
      <c r="BQ316" s="2" t="inlineStr">
        <is>
          <t>3</t>
        </is>
      </c>
      <c r="BR316" s="2" t="inlineStr">
        <is>
          <t/>
        </is>
      </c>
      <c r="BS316" t="inlineStr">
        <is>
          <t>&lt;a href="https://iate.europa.eu/entry/result/2213475/mt" target="_blank"&gt;theddida ċibernetika&lt;/a&gt; bl-intenzjoni, bl-opportunità u bil-kapaċità li tikkawża &lt;a href="https://iate.europa.eu/entry/result/3627282/mt" target="_blank"&gt;inċident sinifikanti&lt;/a&gt;</t>
        </is>
      </c>
      <c r="BT316" s="2" t="inlineStr">
        <is>
          <t>significante cyberdreiging</t>
        </is>
      </c>
      <c r="BU316" s="2" t="inlineStr">
        <is>
          <t>3</t>
        </is>
      </c>
      <c r="BV316" s="2" t="inlineStr">
        <is>
          <t/>
        </is>
      </c>
      <c r="BW316" t="inlineStr">
        <is>
          <t>"cyberdreiging met de bedoeling, de gelegenheid en het vermogen om een significant incident te veroorzaken"</t>
        </is>
      </c>
      <c r="BX316" s="2" t="inlineStr">
        <is>
          <t>znaczące cyberzagrożenie</t>
        </is>
      </c>
      <c r="BY316" s="2" t="inlineStr">
        <is>
          <t>3</t>
        </is>
      </c>
      <c r="BZ316" s="2" t="inlineStr">
        <is>
          <t/>
        </is>
      </c>
      <c r="CA316" t="inlineStr">
        <is>
          <t>&lt;a href="https://iate.europa.eu/entry/result/2213475/pl" target="_blank"&gt;cyberzagrożenie&lt;/a&gt;, za którym stoi zamiar, możliwość i zdolność do spowodowania &lt;a href="https://iate.europa.eu/entry/result/3627282/pl" target="_blank"&gt;znaczącego incydentu&lt;/a&gt;</t>
        </is>
      </c>
      <c r="CB316" s="2" t="inlineStr">
        <is>
          <t>ciberameaça significativa</t>
        </is>
      </c>
      <c r="CC316" s="2" t="inlineStr">
        <is>
          <t>3</t>
        </is>
      </c>
      <c r="CD316" s="2" t="inlineStr">
        <is>
          <t/>
        </is>
      </c>
      <c r="CE316" t="inlineStr">
        <is>
          <t>Ciberameaça com intenção, oportunidade e capacidade de causar um incidente significativo.</t>
        </is>
      </c>
      <c r="CF316" s="2" t="inlineStr">
        <is>
          <t>amenințare cibernetică semnificativă</t>
        </is>
      </c>
      <c r="CG316" s="2" t="inlineStr">
        <is>
          <t>3</t>
        </is>
      </c>
      <c r="CH316" s="2" t="inlineStr">
        <is>
          <t/>
        </is>
      </c>
      <c r="CI316" t="inlineStr">
        <is>
          <t/>
        </is>
      </c>
      <c r="CJ316" s="2" t="inlineStr">
        <is>
          <t>významná kybernetická hrozba</t>
        </is>
      </c>
      <c r="CK316" s="2" t="inlineStr">
        <is>
          <t>3</t>
        </is>
      </c>
      <c r="CL316" s="2" t="inlineStr">
        <is>
          <t/>
        </is>
      </c>
      <c r="CM316" t="inlineStr">
        <is>
          <t>&lt;a href="https://iate.europa.eu/entry/result/2213475/sk" target="_blank"&gt;kybernetická hrozba&lt;/a&gt; so zámerom, s príležitosťou a so schopnosťou spôsobiť &lt;a href="https://iate.europa.eu/entry/result/3627282/sk" target="_blank"&gt;významný incident&lt;/a&gt;</t>
        </is>
      </c>
      <c r="CN316" s="2" t="inlineStr">
        <is>
          <t>pomembna kibernetska grožnja</t>
        </is>
      </c>
      <c r="CO316" s="2" t="inlineStr">
        <is>
          <t>3</t>
        </is>
      </c>
      <c r="CP316" s="2" t="inlineStr">
        <is>
          <t/>
        </is>
      </c>
      <c r="CQ316" t="inlineStr">
        <is>
          <t>&lt;a href="https://iate.europa.eu/entry/result/2213475/sl" target="_blank"&gt;kibernetska grožnja&lt;/a&gt; z namenom, priložnostjo in zmožnostjo povzročiti &lt;a href="https://iate.europa.eu/entry/result/3627282/sl" target="_blank"&gt;pomemben incident&lt;/a&gt;</t>
        </is>
      </c>
      <c r="CR316" s="2" t="inlineStr">
        <is>
          <t>betydande cyberhot</t>
        </is>
      </c>
      <c r="CS316" s="2" t="inlineStr">
        <is>
          <t>3</t>
        </is>
      </c>
      <c r="CT316" s="2" t="inlineStr">
        <is>
          <t/>
        </is>
      </c>
      <c r="CU316" t="inlineStr">
        <is>
          <t>ett cyberhot med avsikt, tillfälle och förmåga att orsaka en betydande incident</t>
        </is>
      </c>
    </row>
    <row r="317">
      <c r="A317" s="1" t="str">
        <f>HYPERLINK("https://iate.europa.eu/entry/result/3627166/all", "3627166")</f>
        <v>3627166</v>
      </c>
      <c r="B317" t="inlineStr">
        <is>
          <t>EDUCATION AND COMMUNICATIONS</t>
        </is>
      </c>
      <c r="C317" t="inlineStr">
        <is>
          <t>EDUCATION AND COMMUNICATIONS|information technology and data processing</t>
        </is>
      </c>
      <c r="D317" t="inlineStr">
        <is>
          <t/>
        </is>
      </c>
      <c r="E317" t="inlineStr">
        <is>
          <t/>
        </is>
      </c>
      <c r="F317" t="inlineStr">
        <is>
          <t/>
        </is>
      </c>
      <c r="G317" t="inlineStr">
        <is>
          <t/>
        </is>
      </c>
      <c r="H317" s="2" t="inlineStr">
        <is>
          <t>základní soubor opatření k zajištění kybernetické bezpečnosti</t>
        </is>
      </c>
      <c r="I317" s="2" t="inlineStr">
        <is>
          <t>2</t>
        </is>
      </c>
      <c r="J317" s="2" t="inlineStr">
        <is>
          <t/>
        </is>
      </c>
      <c r="K317" t="inlineStr">
        <is>
          <t>soubor minimálních pravidel v oblasti kybernetické bezpečnosti, která 
musí splňovat sítě a informační systémy a jejich provozovatelé i 
uživatelé, aby se minimalizovala kybernetická bezpečnostní rizika</t>
        </is>
      </c>
      <c r="L317" s="2" t="inlineStr">
        <is>
          <t>grundregler for cybersikkerhed|
referencescenarie for cybersikkerhed</t>
        </is>
      </c>
      <c r="M317" s="2" t="inlineStr">
        <is>
          <t>2|
2</t>
        </is>
      </c>
      <c r="N317" s="2" t="inlineStr">
        <is>
          <t xml:space="preserve">|
</t>
        </is>
      </c>
      <c r="O317" t="inlineStr">
        <is>
          <t>sæt af minimumsregler i forbindelse med &lt;a href="https://iate.europa.eu/entry/result/2229866/da" target="_blank"&gt;cybersikkerhed&lt;/a&gt;, som net- og informationssystemer samt operatører og brugere heraf skal overholde med henblik på at minimere cybersikkerhedsrisiciene</t>
        </is>
      </c>
      <c r="P317" s="2" t="inlineStr">
        <is>
          <t>Cybersicherheitsgrundregeln</t>
        </is>
      </c>
      <c r="Q317" s="2" t="inlineStr">
        <is>
          <t>3</t>
        </is>
      </c>
      <c r="R317" s="2" t="inlineStr">
        <is>
          <t/>
        </is>
      </c>
      <c r="S317" t="inlineStr">
        <is>
          <t>Reihe von Mindestvorschriften für die Cybersicherheit, denen Netz- und Informationssysteme und deren Betreiber und Nutzer entsprechen müssen, um Cybersicherheitsrisiken zu minimieren</t>
        </is>
      </c>
      <c r="T317" s="2" t="inlineStr">
        <is>
          <t>βασικό πλαίσιο για την κυβερνοασφάλεια|
βασική δέσμη κανόνων κυβερνοασφάλειας</t>
        </is>
      </c>
      <c r="U317" s="2" t="inlineStr">
        <is>
          <t>3|
3</t>
        </is>
      </c>
      <c r="V317" s="2" t="inlineStr">
        <is>
          <t xml:space="preserve">|
</t>
        </is>
      </c>
      <c r="W317" t="inlineStr">
        <is>
          <t>σύνολο ελάχιστων κανόνων κυβερνοασφάλειας με τους οποίους πρέπει να συμμορφώνονται τα συστήματα δικτύου και πληροφοριών, καθώς και οι φορείς εκμετάλλευσης και οι χρήστες τους, ώστε να ελαχιστοποιούνται οι κίνδυνοι κυβερνοασφάλειας</t>
        </is>
      </c>
      <c r="X317" s="2" t="inlineStr">
        <is>
          <t>cyber security baseline|
cybersecurity baseline</t>
        </is>
      </c>
      <c r="Y317" s="2" t="inlineStr">
        <is>
          <t>1|
3</t>
        </is>
      </c>
      <c r="Z317" s="2" t="inlineStr">
        <is>
          <t xml:space="preserve">|
</t>
        </is>
      </c>
      <c r="AA317" t="inlineStr">
        <is>
          <t>set of minimum cybersecurity rules with which network and information
systems and their operators and users must be compliant, to minimise
cybersecurity risks</t>
        </is>
      </c>
      <c r="AB317" s="2" t="inlineStr">
        <is>
          <t>código básico de ciberseguridad</t>
        </is>
      </c>
      <c r="AC317" s="2" t="inlineStr">
        <is>
          <t>3</t>
        </is>
      </c>
      <c r="AD317" s="2" t="inlineStr">
        <is>
          <t/>
        </is>
      </c>
      <c r="AE317" t="inlineStr">
        <is>
          <t>Conjunto de normas mínimas de ciberseguridad
 a las que deben ajustarse tanto las redes y los sistemas de información como sus operadores
 y usuarios a fin de minimizar los riesgos de ciberseguridad.</t>
        </is>
      </c>
      <c r="AF317" s="2" t="inlineStr">
        <is>
          <t>küberturvalisuse baastase</t>
        </is>
      </c>
      <c r="AG317" s="2" t="inlineStr">
        <is>
          <t>3</t>
        </is>
      </c>
      <c r="AH317" s="2" t="inlineStr">
        <is>
          <t>proposed</t>
        </is>
      </c>
      <c r="AI317" t="inlineStr">
        <is>
          <t>küberturvalisuse normide miinimumpakett, mida võrgu- ja infosüsteemid ning nende operaatorid ja kasutajad peavad järgima, et viia küberturvalisuse riskid miinimumi</t>
        </is>
      </c>
      <c r="AJ317" s="2" t="inlineStr">
        <is>
          <t>kyberturvallisuuden perustaso</t>
        </is>
      </c>
      <c r="AK317" s="2" t="inlineStr">
        <is>
          <t>3</t>
        </is>
      </c>
      <c r="AL317" s="2" t="inlineStr">
        <is>
          <t/>
        </is>
      </c>
      <c r="AM317" t="inlineStr">
        <is>
          <t>kyberturvallisuutta koskevat vähimmäissäännöt, joita verkko- ja tietojärjestelmien sekä niiden tarjoajien ja käyttäjien on noudatettava kyberturvallisuusriskien minimoimiseksi</t>
        </is>
      </c>
      <c r="AN317" s="2" t="inlineStr">
        <is>
          <t>base de référence en cybersécurité</t>
        </is>
      </c>
      <c r="AO317" s="2" t="inlineStr">
        <is>
          <t>3</t>
        </is>
      </c>
      <c r="AP317" s="2" t="inlineStr">
        <is>
          <t/>
        </is>
      </c>
      <c r="AQ317" t="inlineStr">
        <is>
          <t>ensemble de règles minimales en matière de cybersécurité que les réseaux et systèmes d’information et leurs opérateurs et utilisateurs doivent respecter afin de réduire au minimum les risques en matière de cybersécurité</t>
        </is>
      </c>
      <c r="AR317" t="inlineStr">
        <is>
          <t/>
        </is>
      </c>
      <c r="AS317" t="inlineStr">
        <is>
          <t/>
        </is>
      </c>
      <c r="AT317" t="inlineStr">
        <is>
          <t/>
        </is>
      </c>
      <c r="AU317" t="inlineStr">
        <is>
          <t/>
        </is>
      </c>
      <c r="AV317" s="2" t="inlineStr">
        <is>
          <t>osnovni okvir za kibersigurnost</t>
        </is>
      </c>
      <c r="AW317" s="2" t="inlineStr">
        <is>
          <t>3</t>
        </is>
      </c>
      <c r="AX317" s="2" t="inlineStr">
        <is>
          <t/>
        </is>
      </c>
      <c r="AY317" t="inlineStr">
        <is>
          <t>skup minimalnih pravila za kibersigurnost s kojima mrežni i informacijski sustavi te njihovi operateri i korisnici moraju biti usklađeni kako bi se kibersigurnosni rizici sveli na najmanju mjeru</t>
        </is>
      </c>
      <c r="AZ317" t="inlineStr">
        <is>
          <t/>
        </is>
      </c>
      <c r="BA317" t="inlineStr">
        <is>
          <t/>
        </is>
      </c>
      <c r="BB317" t="inlineStr">
        <is>
          <t/>
        </is>
      </c>
      <c r="BC317" t="inlineStr">
        <is>
          <t/>
        </is>
      </c>
      <c r="BD317" s="2" t="inlineStr">
        <is>
          <t>base di riferimento per la cibersicurezza</t>
        </is>
      </c>
      <c r="BE317" s="2" t="inlineStr">
        <is>
          <t>3</t>
        </is>
      </c>
      <c r="BF317" s="2" t="inlineStr">
        <is>
          <t/>
        </is>
      </c>
      <c r="BG317" t="inlineStr">
        <is>
          <t>serie di norme
minime alle quali i sistemi informatici e di rete e i relativi operatori e
utenti devono essere conformi al fine di ridurre al minimo i rischi per la
cibersicurezza</t>
        </is>
      </c>
      <c r="BH317" s="2" t="inlineStr">
        <is>
          <t>pagrindiniai kibernetinio saugumo standartai</t>
        </is>
      </c>
      <c r="BI317" s="2" t="inlineStr">
        <is>
          <t>2</t>
        </is>
      </c>
      <c r="BJ317" s="2" t="inlineStr">
        <is>
          <t/>
        </is>
      </c>
      <c r="BK317" t="inlineStr">
        <is>
          <t>rinkinys būtiniausių kibernetinio saugumo taisyklių,
kurias privalo atitikti tinklų ir informacinės sistemos ir kurių privalo
laikytis jų operatoriai ir naudotojai, kad būtų kuo labiau sumažinta
kibernetiniam saugumui kylanti rizika</t>
        </is>
      </c>
      <c r="BL317" s="2" t="inlineStr">
        <is>
          <t>kiberdrošības pamati</t>
        </is>
      </c>
      <c r="BM317" s="2" t="inlineStr">
        <is>
          <t>2</t>
        </is>
      </c>
      <c r="BN317" s="2" t="inlineStr">
        <is>
          <t/>
        </is>
      </c>
      <c r="BO317" t="inlineStr">
        <is>
          <t/>
        </is>
      </c>
      <c r="BP317" s="2" t="inlineStr">
        <is>
          <t>bażi referenzjarja għaċ-ċibersigurtà</t>
        </is>
      </c>
      <c r="BQ317" s="2" t="inlineStr">
        <is>
          <t>3</t>
        </is>
      </c>
      <c r="BR317" s="2" t="inlineStr">
        <is>
          <t/>
        </is>
      </c>
      <c r="BS317" t="inlineStr">
        <is>
          <t>ġabra ta’ regoli minimi taċ-ċibersigurtà li n-networks u s-sistemi ta’ informazzjoni, kif ukoll l-operaturi u l-utenti tagħhom, iridu jkunu konformi magħhom biex jimminimizzaw ir-riskji għaċ-ċibersigurtà</t>
        </is>
      </c>
      <c r="BT317" s="2" t="inlineStr">
        <is>
          <t>basisniveau van cyberbeveiliging</t>
        </is>
      </c>
      <c r="BU317" s="2" t="inlineStr">
        <is>
          <t>3</t>
        </is>
      </c>
      <c r="BV317" s="2" t="inlineStr">
        <is>
          <t/>
        </is>
      </c>
      <c r="BW317" t="inlineStr">
        <is>
          <t>"minimale
 voorschriften voor cyberbeveiliging waaraan netwerk- en informatiesystemen en
 de beheerders en gebruikers ervan moeten voldoen om cyberbeveiligingsrisico’s
 te beperken"</t>
        </is>
      </c>
      <c r="BX317" s="2" t="inlineStr">
        <is>
          <t>podstawowy poziom cyberbezpieczeństwa</t>
        </is>
      </c>
      <c r="BY317" s="2" t="inlineStr">
        <is>
          <t>3</t>
        </is>
      </c>
      <c r="BZ317" s="2" t="inlineStr">
        <is>
          <t/>
        </is>
      </c>
      <c r="CA317" t="inlineStr">
        <is>
          <t>minimalny zbiór przepisów dotyczących cyberbezpieczeństwa, z którymi muszą być zgodne sieci i systemy informatyczne oraz których muszą przestrzegać ich operatorzy i użytkownicy, aby zminimalizować ryzyko w cyberprzestrzeni</t>
        </is>
      </c>
      <c r="CB317" s="2" t="inlineStr">
        <is>
          <t>base de referência em matéria de cibersegurança</t>
        </is>
      </c>
      <c r="CC317" s="2" t="inlineStr">
        <is>
          <t>3</t>
        </is>
      </c>
      <c r="CD317" s="2" t="inlineStr">
        <is>
          <t/>
        </is>
      </c>
      <c r="CE317" t="inlineStr">
        <is>
          <t>Conjunto mínimo de regras de cibersegurança que as redes e os sistemas de informação têm de cumprir, de modo a minimizar os riscos de cibersegurança.</t>
        </is>
      </c>
      <c r="CF317" s="2" t="inlineStr">
        <is>
          <t>nivel de referință în materie de securitate cibernetică</t>
        </is>
      </c>
      <c r="CG317" s="2" t="inlineStr">
        <is>
          <t>3</t>
        </is>
      </c>
      <c r="CH317" s="2" t="inlineStr">
        <is>
          <t/>
        </is>
      </c>
      <c r="CI317" t="inlineStr">
        <is>
          <t>set de norme minime în materie de securitate cibernetică pe care rețelele și sistemele informatice, precum și operatorii și utilizatorii acestora trebuie să le respecte pentru a reduce la minimum riscurile de securitate cibernetică</t>
        </is>
      </c>
      <c r="CJ317" s="2" t="inlineStr">
        <is>
          <t>základné kybernetickobezpečnostné pravidlá</t>
        </is>
      </c>
      <c r="CK317" s="2" t="inlineStr">
        <is>
          <t>3</t>
        </is>
      </c>
      <c r="CL317" s="2" t="inlineStr">
        <is>
          <t/>
        </is>
      </c>
      <c r="CM317" t="inlineStr">
        <is>
          <t>súbor minimálnych kybernetickobezpečnostných pravidiel, s ktorými musia byť zosúladené siete a informačné systémy a ktoré musia dodržiavať ich &lt;a href="https://iate.europa.eu/entry/result/2144078/sk" target="_blank"&gt;prevádzkovatelia&lt;/a&gt; a používatelia v záujme minimalizácie &lt;a href="https://iate.europa.eu/entry/result/3565142/sk" target="_blank"&gt;kybernetickobezpečnostných rizík&lt;/a&gt;</t>
        </is>
      </c>
      <c r="CN317" s="2" t="inlineStr">
        <is>
          <t>osnovni ukrepi za kibernetsko varnost</t>
        </is>
      </c>
      <c r="CO317" s="2" t="inlineStr">
        <is>
          <t>3</t>
        </is>
      </c>
      <c r="CP317" s="2" t="inlineStr">
        <is>
          <t/>
        </is>
      </c>
      <c r="CQ317" t="inlineStr">
        <is>
          <t>sklop minimalnih pravil o kibernetski varnosti, ki jih morajo omrežja in informacijski sistemi ter njihovi upravljavci in uporabniki upoštevati, da zmanjšajo tveganja za kibernetsko varnost</t>
        </is>
      </c>
      <c r="CR317" s="2" t="inlineStr">
        <is>
          <t>gemensam cybersäkerhetsnivå</t>
        </is>
      </c>
      <c r="CS317" s="2" t="inlineStr">
        <is>
          <t>3</t>
        </is>
      </c>
      <c r="CT317" s="2" t="inlineStr">
        <is>
          <t/>
        </is>
      </c>
      <c r="CU317" t="inlineStr">
        <is>
          <t/>
        </is>
      </c>
    </row>
    <row r="318">
      <c r="A318" s="1" t="str">
        <f>HYPERLINK("https://iate.europa.eu/entry/result/3627235/all", "3627235")</f>
        <v>3627235</v>
      </c>
      <c r="B318" t="inlineStr">
        <is>
          <t>INTERNATIONAL RELATIONS;EDUCATION AND COMMUNICATIONS</t>
        </is>
      </c>
      <c r="C318" t="inlineStr">
        <is>
          <t>INTERNATIONAL RELATIONS|defence;EDUCATION AND COMMUNICATIONS|information technology and data processing</t>
        </is>
      </c>
      <c r="D318" t="inlineStr">
        <is>
          <t/>
        </is>
      </c>
      <c r="E318" t="inlineStr">
        <is>
          <t/>
        </is>
      </c>
      <c r="F318" t="inlineStr">
        <is>
          <t/>
        </is>
      </c>
      <c r="G318" t="inlineStr">
        <is>
          <t/>
        </is>
      </c>
      <c r="H318" s="2" t="inlineStr">
        <is>
          <t>kryptografický materiál</t>
        </is>
      </c>
      <c r="I318" s="2" t="inlineStr">
        <is>
          <t>3</t>
        </is>
      </c>
      <c r="J318" s="2" t="inlineStr">
        <is>
          <t/>
        </is>
      </c>
      <c r="K318" t="inlineStr">
        <is>
          <t>šifrovací algoritmy, hardwarové a softwarové kryptografické moduly 
a prostředky, včetně prováděcích pravidel a související dokumentace, 
a klíčový materiál</t>
        </is>
      </c>
      <c r="L318" s="2" t="inlineStr">
        <is>
          <t>kryptomateriale|
kryptografisk materiale</t>
        </is>
      </c>
      <c r="M318" s="2" t="inlineStr">
        <is>
          <t>3|
3</t>
        </is>
      </c>
      <c r="N318" s="2" t="inlineStr">
        <is>
          <t xml:space="preserve">|
</t>
        </is>
      </c>
      <c r="O318" t="inlineStr">
        <is>
          <t>kryptografiske algoritmer, kryptografiske hardware- og softwaremoduler samt produkter, der omfatter implementeringsdetaljer og tilhørende dokumentation og nøglingsmateriale</t>
        </is>
      </c>
      <c r="P318" s="2" t="inlineStr">
        <is>
          <t>kryptografisches Material|
Kryptomaterial</t>
        </is>
      </c>
      <c r="Q318" s="2" t="inlineStr">
        <is>
          <t>3|
3</t>
        </is>
      </c>
      <c r="R318" s="2" t="inlineStr">
        <is>
          <t xml:space="preserve">|
</t>
        </is>
      </c>
      <c r="S318" t="inlineStr">
        <is>
          <t>kryptografische Algorithmen, kryptografische Hardware- und Softwaremodule und Produkte, die Implementierungsdetails enthalten, sowie die dazugehörige Dokumentation und das Verschlüsselungsmaterial</t>
        </is>
      </c>
      <c r="T318" s="2" t="inlineStr">
        <is>
          <t>κρυπτοϋλικό|
κρυπτογραφικό υλικό</t>
        </is>
      </c>
      <c r="U318" s="2" t="inlineStr">
        <is>
          <t>3|
3</t>
        </is>
      </c>
      <c r="V318" s="2" t="inlineStr">
        <is>
          <t xml:space="preserve">|
</t>
        </is>
      </c>
      <c r="W318" t="inlineStr">
        <is>
          <t>κρυπτογραφικοί αλγόριθμοι, κρυπτογραφικό υλισμικό και ενότητες λογισμικού, προϊόντα που περιέχουν λεπτομέρειες εφαρμογής και συναφή τεκμηρίωση, καθώς και υλικό που αφορά λειτουργίες κλειδιού</t>
        </is>
      </c>
      <c r="X318" s="2" t="inlineStr">
        <is>
          <t>cryptographic material|
crypto material|
cryptomaterial</t>
        </is>
      </c>
      <c r="Y318" s="2" t="inlineStr">
        <is>
          <t>3|
3|
1</t>
        </is>
      </c>
      <c r="Z318" s="2" t="inlineStr">
        <is>
          <t xml:space="preserve">|
|
</t>
        </is>
      </c>
      <c r="AA318" t="inlineStr">
        <is>
          <t>cryptographic algorithms, cryptographic hardware and software modules, and products including implementation details and associated documentation, as well as keying material</t>
        </is>
      </c>
      <c r="AB318" s="2" t="inlineStr">
        <is>
          <t>material de cifra|
material criptográfico</t>
        </is>
      </c>
      <c r="AC318" s="2" t="inlineStr">
        <is>
          <t>3|
3</t>
        </is>
      </c>
      <c r="AD318" s="2" t="inlineStr">
        <is>
          <t xml:space="preserve">|
</t>
        </is>
      </c>
      <c r="AE318" t="inlineStr">
        <is>
          <t>Algoritmos criptológicos, módulos criptológicos de &lt;i&gt;software &lt;/i&gt;y &lt;i&gt;hardware&lt;/i&gt;, y
 productos, incluida la información sobre su uso y la documentación 
pertinente y los datos de claves.</t>
        </is>
      </c>
      <c r="AF318" s="2" t="inlineStr">
        <is>
          <t>krüptomaterjal</t>
        </is>
      </c>
      <c r="AG318" s="2" t="inlineStr">
        <is>
          <t>3</t>
        </is>
      </c>
      <c r="AH318" s="2" t="inlineStr">
        <is>
          <t/>
        </is>
      </c>
      <c r="AI318" t="inlineStr">
        <is>
          <t>krüptoalgoritme, krüptoriistvara ja -tarkvara mooduleid ning tooteid, sealhulgas rakendamise üksikasju ja seotud dokumentatsiooni ning kodeerimisandmed</t>
        </is>
      </c>
      <c r="AJ318" s="2" t="inlineStr">
        <is>
          <t>salausaineisto</t>
        </is>
      </c>
      <c r="AK318" s="2" t="inlineStr">
        <is>
          <t>3</t>
        </is>
      </c>
      <c r="AL318" s="2" t="inlineStr">
        <is>
          <t/>
        </is>
      </c>
      <c r="AM318" t="inlineStr">
        <is>
          <t>salausalgoritmit, salauslaitteistot ja -ohjelmistomoduulit sekä tuotteet, joihin sisältyy täytäntöönpanoa koskevia yksityiskohtia sekä niihin liittyvät asiakirjat ja avainnusaineisto</t>
        </is>
      </c>
      <c r="AN318" s="2" t="inlineStr">
        <is>
          <t>matériel cryptographique|
matériel de cryptographie</t>
        </is>
      </c>
      <c r="AO318" s="2" t="inlineStr">
        <is>
          <t>3|
3</t>
        </is>
      </c>
      <c r="AP318" s="2" t="inlineStr">
        <is>
          <t xml:space="preserve">|
</t>
        </is>
      </c>
      <c r="AQ318" t="inlineStr">
        <is>
          <t>&lt;div&gt;algorithmes cryptographiques, modules matériels et logiciels cryptographiques, et produits comprenant les modalités de mise en œuvre et la documentation qui s'y rapporte, ainsi que les éléments de mise à la clé&lt;/div&gt;</t>
        </is>
      </c>
      <c r="AR318" t="inlineStr">
        <is>
          <t/>
        </is>
      </c>
      <c r="AS318" t="inlineStr">
        <is>
          <t/>
        </is>
      </c>
      <c r="AT318" t="inlineStr">
        <is>
          <t/>
        </is>
      </c>
      <c r="AU318" t="inlineStr">
        <is>
          <t/>
        </is>
      </c>
      <c r="AV318" s="2" t="inlineStr">
        <is>
          <t>kriptomaterijal|
kriptografski materijal</t>
        </is>
      </c>
      <c r="AW318" s="2" t="inlineStr">
        <is>
          <t>3|
3</t>
        </is>
      </c>
      <c r="AX318" s="2" t="inlineStr">
        <is>
          <t xml:space="preserve">|
</t>
        </is>
      </c>
      <c r="AY318" t="inlineStr">
        <is>
          <t>kriptografski algoritmi, kriptografski hardverski i softverski moduli te proizvodi, uključujući pojedinosti o provedbi te povezanu dokumentaciju i kriptografske ključeve</t>
        </is>
      </c>
      <c r="AZ318" t="inlineStr">
        <is>
          <t/>
        </is>
      </c>
      <c r="BA318" t="inlineStr">
        <is>
          <t/>
        </is>
      </c>
      <c r="BB318" t="inlineStr">
        <is>
          <t/>
        </is>
      </c>
      <c r="BC318" t="inlineStr">
        <is>
          <t/>
        </is>
      </c>
      <c r="BD318" s="2" t="inlineStr">
        <is>
          <t>materiale crittografico</t>
        </is>
      </c>
      <c r="BE318" s="2" t="inlineStr">
        <is>
          <t>3</t>
        </is>
      </c>
      <c r="BF318" s="2" t="inlineStr">
        <is>
          <t/>
        </is>
      </c>
      <c r="BG318" t="inlineStr">
        <is>
          <t>algoritmi
crittografici, moduli hardware e software crittografici e prodotti comprendenti
dettagli di attuazione e documentazione associata e materiale di codifica</t>
        </is>
      </c>
      <c r="BH318" s="2" t="inlineStr">
        <is>
          <t>kriptografinė medžiaga</t>
        </is>
      </c>
      <c r="BI318" s="2" t="inlineStr">
        <is>
          <t>3</t>
        </is>
      </c>
      <c r="BJ318" s="2" t="inlineStr">
        <is>
          <t/>
        </is>
      </c>
      <c r="BK318" t="inlineStr">
        <is>
          <t>kriptografiniai algoritmai, techninės ir programinės kriptografinės įrangos moduliai, priemonės, apimančios vykdymo informaciją bei susijusius dokumentus ir raktų duomenis</t>
        </is>
      </c>
      <c r="BL318" s="2" t="inlineStr">
        <is>
          <t>kriptomateriāls|
kriptogrāfijas materiāls</t>
        </is>
      </c>
      <c r="BM318" s="2" t="inlineStr">
        <is>
          <t>3|
3</t>
        </is>
      </c>
      <c r="BN318" s="2" t="inlineStr">
        <is>
          <t xml:space="preserve">|
</t>
        </is>
      </c>
      <c r="BO318" t="inlineStr">
        <is>
          <t>kriptogrāfijas algoritmi, kriptogrāfijas aparatūras un programmatūras moduļi un produkti, tostarp īstenošanas informācija un ar to saistītā dokumentācija un atslēgu materiāls</t>
        </is>
      </c>
      <c r="BP318" s="2" t="inlineStr">
        <is>
          <t>materjal kriptografiku</t>
        </is>
      </c>
      <c r="BQ318" s="2" t="inlineStr">
        <is>
          <t>3</t>
        </is>
      </c>
      <c r="BR318" s="2" t="inlineStr">
        <is>
          <t/>
        </is>
      </c>
      <c r="BS318" t="inlineStr">
        <is>
          <t>algoritmi kriptografiċi, hardware kriptografiku u moduli tas-software, u kif ukoll prodotti li jkollhom id-dettalji tal-implimentazzjoni u d-dokumenti assoċjati, kif ukoll il-materjal ta' kodifika</t>
        </is>
      </c>
      <c r="BT318" s="2" t="inlineStr">
        <is>
          <t>cryptografisch materiaal|
encryptiemateriaal</t>
        </is>
      </c>
      <c r="BU318" s="2" t="inlineStr">
        <is>
          <t>3|
3</t>
        </is>
      </c>
      <c r="BV318" s="2" t="inlineStr">
        <is>
          <t xml:space="preserve">|
</t>
        </is>
      </c>
      <c r="BW318" t="inlineStr">
        <is>
          <t>"cryptografische
 algoritmen, cryptografische hard- en softwaremodules en producten, inclusief
 nadere informatie betreffende de implementatie en bijbehorende documentatie
 en sleutelmateriaal"</t>
        </is>
      </c>
      <c r="BX318" s="2" t="inlineStr">
        <is>
          <t>materiał kryptograficzny</t>
        </is>
      </c>
      <c r="BY318" s="2" t="inlineStr">
        <is>
          <t>3</t>
        </is>
      </c>
      <c r="BZ318" s="2" t="inlineStr">
        <is>
          <t/>
        </is>
      </c>
      <c r="CA318" t="inlineStr">
        <is>
          <t>algorytmy kryptograficzne, sprzęt i oprogramowanie kryptograficzne, a także produkty zawierające szczegóły stosowania i związaną z nim dokumentację oraz klucze</t>
        </is>
      </c>
      <c r="CB318" s="2" t="inlineStr">
        <is>
          <t>material criptográfico</t>
        </is>
      </c>
      <c r="CC318" s="2" t="inlineStr">
        <is>
          <t>3</t>
        </is>
      </c>
      <c r="CD318" s="2" t="inlineStr">
        <is>
          <t/>
        </is>
      </c>
      <c r="CE318" t="inlineStr">
        <is>
          <t>Algoritmos criptográficos, módulos criptográficos de &lt;i&gt;hardware&lt;/i&gt; e &lt;i&gt;software&lt;/i&gt;, e produtos que incluam regras de aplicação e documentação conexa, bem como material de cifragem.</t>
        </is>
      </c>
      <c r="CF318" s="2" t="inlineStr">
        <is>
          <t>material criptografic</t>
        </is>
      </c>
      <c r="CG318" s="2" t="inlineStr">
        <is>
          <t>3</t>
        </is>
      </c>
      <c r="CH318" s="2" t="inlineStr">
        <is>
          <t/>
        </is>
      </c>
      <c r="CI318" t="inlineStr">
        <is>
          <t>orice suport (soluții criptografice, material cu chei criptografice și publicații criptografice) care conține informații criptografice</t>
        </is>
      </c>
      <c r="CJ318" s="2" t="inlineStr">
        <is>
          <t>kryptografický materiál|
šifrový materiál</t>
        </is>
      </c>
      <c r="CK318" s="2" t="inlineStr">
        <is>
          <t>3|
2</t>
        </is>
      </c>
      <c r="CL318" s="2" t="inlineStr">
        <is>
          <t xml:space="preserve">|
</t>
        </is>
      </c>
      <c r="CM318" t="inlineStr">
        <is>
          <t>kryptografické algoritmy, kryptografické hardvérové a softvérové moduly a produkty, ktoré obsahujú podrobnosti implementácie, ako aj príslušnú dokumentáciu a kryptografické kľúče</t>
        </is>
      </c>
      <c r="CN318" s="2" t="inlineStr">
        <is>
          <t>kriptomaterial|
kriptografski material</t>
        </is>
      </c>
      <c r="CO318" s="2" t="inlineStr">
        <is>
          <t>3|
3</t>
        </is>
      </c>
      <c r="CP318" s="2" t="inlineStr">
        <is>
          <t xml:space="preserve">|
</t>
        </is>
      </c>
      <c r="CQ318" t="inlineStr">
        <is>
          <t>kriptografski algoritmi, kriptografski moduli strojne in programske opreme ter produkti, vključno s podrobnostmi izvajanja in s tem povezano dokumentacijo, ter šifrirni material</t>
        </is>
      </c>
      <c r="CR318" s="2" t="inlineStr">
        <is>
          <t>kryptomaterial</t>
        </is>
      </c>
      <c r="CS318" s="2" t="inlineStr">
        <is>
          <t>3</t>
        </is>
      </c>
      <c r="CT318" s="2" t="inlineStr">
        <is>
          <t/>
        </is>
      </c>
      <c r="CU318" t="inlineStr">
        <is>
          <t>&lt;div&gt;kryptografiska algoritmer, program,
programvarumoduler och produkter, inklusive tillämpningsinformation samt
tillhörande dokumentation och dekrypteringsmaterial&lt;br&gt;&lt;/div&gt;</t>
        </is>
      </c>
    </row>
    <row r="319">
      <c r="A319" s="1" t="str">
        <f>HYPERLINK("https://iate.europa.eu/entry/result/3627161/all", "3627161")</f>
        <v>3627161</v>
      </c>
      <c r="B319" t="inlineStr">
        <is>
          <t>EDUCATION AND COMMUNICATIONS;EUROPEAN UNION</t>
        </is>
      </c>
      <c r="C319" t="inlineStr">
        <is>
          <t>EDUCATION AND COMMUNICATIONS|information technology and data processing;EUROPEAN UNION|EU institutions and European civil service</t>
        </is>
      </c>
      <c r="D319" t="inlineStr">
        <is>
          <t/>
        </is>
      </c>
      <c r="E319" t="inlineStr">
        <is>
          <t/>
        </is>
      </c>
      <c r="F319" t="inlineStr">
        <is>
          <t/>
        </is>
      </c>
      <c r="G319" t="inlineStr">
        <is>
          <t/>
        </is>
      </c>
      <c r="H319" s="2" t="inlineStr">
        <is>
          <t>Interinstitucionální rada pro kybernetickou bezpečnost</t>
        </is>
      </c>
      <c r="I319" s="2" t="inlineStr">
        <is>
          <t>2</t>
        </is>
      </c>
      <c r="J319" s="2" t="inlineStr">
        <is>
          <t/>
        </is>
      </c>
      <c r="K319" t="inlineStr">
        <is>
          <t>subjekt, jehož cílem je sledovat provádění nařízení, kterým se stanoví opatření k zajištění vysoké společné úrovně 
kybernetické bezpečnosti v orgánech, institucích a jiných subjektech 
Unie, uvedenými orgány, institucemi a jinými subjekty Unie, dohlížet na plnění obecných priorit a cílů skupinou &lt;a href="https://iate.europa.eu/entry/result/3571668/cs" target="_blank"&gt;CERT-EU&lt;/a&gt; a poskytovat CERT-EU strategické řízení</t>
        </is>
      </c>
      <c r="L319" s="2" t="inlineStr">
        <is>
          <t>IICB|
Det Interinstitutionelle Råd for Cybersikkerhed</t>
        </is>
      </c>
      <c r="M319" s="2" t="inlineStr">
        <is>
          <t>3|
3</t>
        </is>
      </c>
      <c r="N319" s="2" t="inlineStr">
        <is>
          <t xml:space="preserve">|
</t>
        </is>
      </c>
      <c r="O319" t="inlineStr">
        <is>
          <t>råd, der er ansvarligt for at overvåge EU's institutioners, organers og agenturers gennemførelse af den foreslåede forordning om foranstaltninger til sikring af et højt fælles cybersikkerhedsniveau i EU's institutioner, organer, kontorer og agenturer samt for at overvåge &lt;a href="https://iate.europa.eu/entry/result/3571668/da" target="_blank"&gt;CERT-EU's&lt;/a&gt; gennemførelse af de generelle prioriteter og mål og for at udstikke den strategiske retning for CERT-EU</t>
        </is>
      </c>
      <c r="P319" s="2" t="inlineStr">
        <is>
          <t>Interinstitutioneller Cybersicherheitsbeirat|
IICB</t>
        </is>
      </c>
      <c r="Q319" s="2" t="inlineStr">
        <is>
          <t>3|
3</t>
        </is>
      </c>
      <c r="R319" s="2" t="inlineStr">
        <is>
          <t xml:space="preserve">|
</t>
        </is>
      </c>
      <c r="S319" t="inlineStr">
        <is>
          <t/>
        </is>
      </c>
      <c r="T319" s="2" t="inlineStr">
        <is>
          <t>διοργανικό συμβούλιο κυβερνοασφάλειας|
IICB</t>
        </is>
      </c>
      <c r="U319" s="2" t="inlineStr">
        <is>
          <t>3|
3</t>
        </is>
      </c>
      <c r="V319" s="2" t="inlineStr">
        <is>
          <t xml:space="preserve">|
</t>
        </is>
      </c>
      <c r="W319" t="inlineStr">
        <is>
          <t>συμβούλιο αρμόδιο για την παρακολούθηση της εφαρμογής από τα θεσμικά και λοιπά όργανα και οργανισμούς της Ένωσης του προτεινόμενου κανονισμού όσον αφορά τα μέτρα για υψηλό κοινό επίπεδο κυβερνοασφάλειας στα θεσμικά και λοιπά όργανα και οργανισμούς της Ένωσης, καθώς και για την εποπτεία της υλοποίησης των γενικών προτεραιοτήτων και στόχων από τη &lt;a href="https://iate.europa.eu/entry/result/3571668/en-el" target="_blank"&gt;CERT-ΕΕ&lt;/a&gt; και για την παροχή στρατηγικών κατευθύνσεων στη &lt;a href="https://iate.europa.eu/entry/result/3571668/en-el" target="_blank"&gt;CERT-ΕΕ&lt;/a&gt;</t>
        </is>
      </c>
      <c r="X319" s="2" t="inlineStr">
        <is>
          <t>Interinstitutional Cybersecurity Board|
IICB</t>
        </is>
      </c>
      <c r="Y319" s="2" t="inlineStr">
        <is>
          <t>3|
3</t>
        </is>
      </c>
      <c r="Z319" s="2" t="inlineStr">
        <is>
          <t xml:space="preserve">|
</t>
        </is>
      </c>
      <c r="AA319" t="inlineStr">
        <is>
          <t>board responsible for monitoring the implementation by the Union institutions and bodies of the proposed Regulation on measures for a high common level of cybersecurity at the Union institutions, bodies and agencies, as well as for supervising the implementation of general
priorities and objectives by &lt;a href="https://iate.europa.eu/entry/result/3571668/all" target="_blank"&gt;CERT-EU&lt;/a&gt;, and for providing strategic direction to
&lt;a href="https://iate.europa.eu/entry/result/3571668/all" target="_blank"&gt;CERT-EU&lt;/a&gt;</t>
        </is>
      </c>
      <c r="AB319" s="2" t="inlineStr">
        <is>
          <t>Consejo Interinstitucional de Ciberseguridad|
CIIC</t>
        </is>
      </c>
      <c r="AC319" s="2" t="inlineStr">
        <is>
          <t>3|
3</t>
        </is>
      </c>
      <c r="AD319" s="2" t="inlineStr">
        <is>
          <t xml:space="preserve">|
</t>
        </is>
      </c>
      <c r="AE319" t="inlineStr">
        <is>
          <t>Órgano creado para garantizar un elevado nivel común de ciberseguridad en 
las instituciones, los órganos y los organismos de la Unión mediante el 
seguimiento de la ejecución del Reglamento propuesto a tal efecto y la supervisión de la puesta en ejecución de las 
prioridades y los objetivos generales por parte del &lt;a href="https://iate.europa.eu/entry/result/3571668/es" target="_blank"&gt;CERT-UE&lt;/a&gt;.</t>
        </is>
      </c>
      <c r="AF319" s="2" t="inlineStr">
        <is>
          <t>institutsioonidevaheline küberturvalisuse nõukoda</t>
        </is>
      </c>
      <c r="AG319" s="2" t="inlineStr">
        <is>
          <t>3</t>
        </is>
      </c>
      <c r="AH319" s="2" t="inlineStr">
        <is>
          <t>proposed</t>
        </is>
      </c>
      <c r="AI319" t="inlineStr">
        <is>
          <t>nõukoda, mis vastutab ühest küljest nii liidu institutsioonides, organites ja asutustes käesoleva määruse rakendamise järelevalve eest kui ka juhendama üldiste prioriteetide ja eesmärkide rakendamist CERT-EUs ja pakkuma CERT-EU-le strateegilist juhtimist</t>
        </is>
      </c>
      <c r="AJ319" s="2" t="inlineStr">
        <is>
          <t>toimielinten välinen kyberturvallisuuslautakunta|
IICB</t>
        </is>
      </c>
      <c r="AK319" s="2" t="inlineStr">
        <is>
          <t>3|
3</t>
        </is>
      </c>
      <c r="AL319" s="2" t="inlineStr">
        <is>
          <t xml:space="preserve">|
</t>
        </is>
      </c>
      <c r="AM319" t="inlineStr">
        <is>
          <t>lautakunta, jonka tehtävänä on seurata ehdotetun asetuksen täytäntöönpanoa unionin toimielimissä, elimissä ja virastoissa, valvoa sitä, miten &lt;a href="https://iate.europa.eu/entry/result/3571668/fi" target="_blank"&gt;CERT-EU&lt;/a&gt; panee täytäntöön yleiset painopisteet ja tavoitteet, sekä antaa &lt;a href="https://iate.europa.eu/entry/result/3571668/fi" target="_blank"&gt;CERT-EU&lt;/a&gt;:lle strategista ohjausta</t>
        </is>
      </c>
      <c r="AN319" s="2" t="inlineStr">
        <is>
          <t>conseil interinstitutionnel de cybersécurité|
IICB</t>
        </is>
      </c>
      <c r="AO319" s="2" t="inlineStr">
        <is>
          <t>3|
3</t>
        </is>
      </c>
      <c r="AP319" s="2" t="inlineStr">
        <is>
          <t xml:space="preserve">|
</t>
        </is>
      </c>
      <c r="AQ319" t="inlineStr">
        <is>
          <t>conseil chargé:&lt;div&gt;a) de suivre la mise en œuvre du présent règlement par les institutions, organes et organismes de l’Union;&lt;/div&gt;&lt;div&gt;b) de superviser la mise en œuvre des priorités et objectifs généraux par le &lt;a href="https://iate.europa.eu/entry/result/3571668/fr" target="_blank"&gt;CERT-UE&lt;/a&gt; (équipe d'intervention en cas d'urgence informatique pour les institutions, organes et agences de l'Union européenne) et de lui fournir des orientations stratégiques&lt;/div&gt;</t>
        </is>
      </c>
      <c r="AR319" t="inlineStr">
        <is>
          <t/>
        </is>
      </c>
      <c r="AS319" t="inlineStr">
        <is>
          <t/>
        </is>
      </c>
      <c r="AT319" t="inlineStr">
        <is>
          <t/>
        </is>
      </c>
      <c r="AU319" t="inlineStr">
        <is>
          <t/>
        </is>
      </c>
      <c r="AV319" s="2" t="inlineStr">
        <is>
          <t>Međuinstitucijski odbor za kibersigurnost|
IICB</t>
        </is>
      </c>
      <c r="AW319" s="2" t="inlineStr">
        <is>
          <t>3|
3</t>
        </is>
      </c>
      <c r="AX319" s="2" t="inlineStr">
        <is>
          <t xml:space="preserve">|
</t>
        </is>
      </c>
      <c r="AY319" t="inlineStr">
        <is>
          <t/>
        </is>
      </c>
      <c r="AZ319" t="inlineStr">
        <is>
          <t/>
        </is>
      </c>
      <c r="BA319" t="inlineStr">
        <is>
          <t/>
        </is>
      </c>
      <c r="BB319" t="inlineStr">
        <is>
          <t/>
        </is>
      </c>
      <c r="BC319" t="inlineStr">
        <is>
          <t/>
        </is>
      </c>
      <c r="BD319" s="2" t="inlineStr">
        <is>
          <t>comitato interistituzionale per la cibersicurezza|
IICB</t>
        </is>
      </c>
      <c r="BE319" s="2" t="inlineStr">
        <is>
          <t>3|
3</t>
        </is>
      </c>
      <c r="BF319" s="2" t="inlineStr">
        <is>
          <t xml:space="preserve">|
</t>
        </is>
      </c>
      <c r="BG319" t="inlineStr">
        <is>
          <t>comitato con il compito
di monitorare l'attuazione, da parte delle istituzioni e degli organi
dell'Unione, della proposta di regolamento sulle misure per un livello comune
elevato di cibersicurezza nelle istituzioni, negli organi e negli organismi
dell'Unione, come pure di vigilare sull'attuazione delle priorità e degli
obiettivi generali da parte del &lt;a href="https://iate.europa.eu/entry/result/3571668/en-it" target="_blank"&gt;CERT-UE&lt;/a&gt; ed imprimere a tale centro una
direzione strategica</t>
        </is>
      </c>
      <c r="BH319" s="2" t="inlineStr">
        <is>
          <t>Tarpinstitucinė kibernetinio saugumo taryba</t>
        </is>
      </c>
      <c r="BI319" s="2" t="inlineStr">
        <is>
          <t>3</t>
        </is>
      </c>
      <c r="BJ319" s="2" t="inlineStr">
        <is>
          <t/>
        </is>
      </c>
      <c r="BK319" t="inlineStr">
        <is>
          <t/>
        </is>
      </c>
      <c r="BL319" s="2" t="inlineStr">
        <is>
          <t>Iestāžu kiberdrošības padome</t>
        </is>
      </c>
      <c r="BM319" s="2" t="inlineStr">
        <is>
          <t>2</t>
        </is>
      </c>
      <c r="BN319" s="2" t="inlineStr">
        <is>
          <t/>
        </is>
      </c>
      <c r="BO319" t="inlineStr">
        <is>
          <t/>
        </is>
      </c>
      <c r="BP319" s="2" t="inlineStr">
        <is>
          <t>Bord Interistituzzjonali taċ-Ċibersigurtà|
IICB</t>
        </is>
      </c>
      <c r="BQ319" s="2" t="inlineStr">
        <is>
          <t>3|
3</t>
        </is>
      </c>
      <c r="BR319" s="2" t="inlineStr">
        <is>
          <t xml:space="preserve">|
</t>
        </is>
      </c>
      <c r="BS319" t="inlineStr">
        <is>
          <t>bord responsabbli għall-monitoraġġ tal-implimentazzjoni mill-istituzzjonijiet, mill-korpi u mill-aġenziji tal-Unjoni, tar-Regolament propost dwar il-miżuri għal livell għoli komuni ta’ ċibersigurtà fl-istituzzjonijiet, fil-korpi u fl-aġenziji tal-Unjoni, kif ukoll għas-superviżjoni tal-implimentazzjoni tal-prijoritajiet u tal-objettivi ġenerali mis-&lt;a href="https://iate.europa.eu/entry/result/3571668/mt" target="_blank"&gt;CERT-UE&lt;/a&gt; u għall-għoti ta’ direzzjoni strateġika lis-CERT-UE</t>
        </is>
      </c>
      <c r="BT319" s="2" t="inlineStr">
        <is>
          <t>interinstitutionele raad voor cyberbeveiliging|
IICB</t>
        </is>
      </c>
      <c r="BU319" s="2" t="inlineStr">
        <is>
          <t>3|
3</t>
        </is>
      </c>
      <c r="BV319" s="2" t="inlineStr">
        <is>
          <t xml:space="preserve">|
</t>
        </is>
      </c>
      <c r="BW319" t="inlineStr">
        <is>
          <t>raad
 die verantwoordelijk is voor het toezicht op de uitvoering door de
 instellingen, organen en instanties van de Unie van de voorgestelde
 verordening betreffende maatregelen voor een hoog gezamenlijk niveau van
 cyberbeveiliging in de instellingen, organen en instanties van de Unie, het
 toezicht op de uitvoering van de algemene prioriteiten en doelstellingen door
 CERT-EU en voor het geven van strategische leiding aan CERT-EU</t>
        </is>
      </c>
      <c r="BX319" s="2" t="inlineStr">
        <is>
          <t>IICB|
Międzyinstytucjonalna Rada ds. Cyberbezpieczeństwa</t>
        </is>
      </c>
      <c r="BY319" s="2" t="inlineStr">
        <is>
          <t>3|
3</t>
        </is>
      </c>
      <c r="BZ319" s="2" t="inlineStr">
        <is>
          <t xml:space="preserve">|
</t>
        </is>
      </c>
      <c r="CA319" t="inlineStr">
        <is>
          <t>organ odpowiedzialny za monitorowanie wdrażania rozporządzenia ustanawiającego środki na rzecz wysokiego wspólnego poziomu cyberbezpieczeństwa przez instytucje, organy i agencje Unii, a także za nadzór nad realizacją ogólnych priorytetów i celów przez &lt;a href="https://iate.europa.eu/entry/result/3571668/pl" target="_blank"&gt;CERT-UE&lt;/a&gt; oraz zapewnianie mu strategicznego kierunku działania</t>
        </is>
      </c>
      <c r="CB319" s="2" t="inlineStr">
        <is>
          <t>Conselho Interinstitucional para a Cibersegurança</t>
        </is>
      </c>
      <c r="CC319" s="2" t="inlineStr">
        <is>
          <t>3</t>
        </is>
      </c>
      <c r="CD319" s="2" t="inlineStr">
        <is>
          <t/>
        </is>
      </c>
      <c r="CE319" t="inlineStr">
        <is>
          <t>Entidade responsável pelo acompanhamento da execução, pelas instituições e organismos da União, do regulamento relativo a medidas destinadas a garantir um elevado nível comum de cibersegurança nas instituições, organismos e agências da União, pela supervisão da execução das prioridades e objetivos gerais pela &lt;a href="https://iate.europa.eu/entry/result/3571668/pt" target="_blank"&gt;CERT-UE&lt;/a&gt; e por oferecer uma orientação estratégica a essa equipa.</t>
        </is>
      </c>
      <c r="CF319" s="2" t="inlineStr">
        <is>
          <t>IICB|
Consiliul interinstituțional pentru securitate cibernetică</t>
        </is>
      </c>
      <c r="CG319" s="2" t="inlineStr">
        <is>
          <t>3|
3</t>
        </is>
      </c>
      <c r="CH319" s="2" t="inlineStr">
        <is>
          <t xml:space="preserve">|
</t>
        </is>
      </c>
      <c r="CI319" t="inlineStr">
        <is>
          <t>organism responsabil pentru monitorizarea de către instituțiile, organele și agențiile Uniunii a punerii în aplicare a Regulamentului privind măsuri pentru un nivel comun ridicat de securitate cibernetică în instituțiile, organele, oficiile și agențiile Uniuni, precum și pentru supravegherea punerii în aplicare de către CERT-UE a priorităților și obiectivelor generale și pentru elaborarea de orientări strategice pentru CERT-UE</t>
        </is>
      </c>
      <c r="CJ319" s="2" t="inlineStr">
        <is>
          <t>IICB|
Medziinštitucionálna rada pre kybernetickú bezpečnosť</t>
        </is>
      </c>
      <c r="CK319" s="2" t="inlineStr">
        <is>
          <t>3|
3</t>
        </is>
      </c>
      <c r="CL319" s="2" t="inlineStr">
        <is>
          <t xml:space="preserve">|
</t>
        </is>
      </c>
      <c r="CM319" t="inlineStr">
        <is>
          <t>rada zodpovedná za monitorovanie vykonávania navrhovaného nariadenia, ktorým sa stanovujú opatrenia na zaistenie vysokej spoločnej úrovne kybernetickej bezpečnosti v inštitúciách, orgánoch, úradoch a agentúrach Únie, inštitúciami, orgánmi a agentúrami Únie a za dohľad nad vykonávaním všeobecných priorít a cieľov &lt;a href="https://iate.europa.eu/entry/result/3571668/sk" target="_blank"&gt;centrom CERT-EU&lt;/a&gt;, ako aj strategické riadenie &lt;a href="https://iate.europa.eu/entry/result/3571668/sk" target="_blank"&gt;CERT-EU&lt;/a&gt;</t>
        </is>
      </c>
      <c r="CN319" s="2" t="inlineStr">
        <is>
          <t>Medinstitucionalni odbor za kibernetsko varnost</t>
        </is>
      </c>
      <c r="CO319" s="2" t="inlineStr">
        <is>
          <t>3</t>
        </is>
      </c>
      <c r="CP319" s="2" t="inlineStr">
        <is>
          <t/>
        </is>
      </c>
      <c r="CQ319" t="inlineStr">
        <is>
          <t>odbor, pristojen za spremljanje izvajanja uredbe o določitvi ukrepov za visoko skupno raven kibernetske varnosti v institucijah, organih, uradih in agencijah Unije s strani institucij, organov in agencij Unije ter nadzor nad izvajanje splošnih prednostnih nalog in ciljev s strani &lt;a href="https://iate.europa.eu/entry/result/3571668/sl" target="_blank"&gt;CERT-EU&lt;/a&gt;, ki slednjemu zagotavlja tudi strateške usmeritve</t>
        </is>
      </c>
      <c r="CR319" s="2" t="inlineStr">
        <is>
          <t>interinstitutionella cybersäkerhetsstyrelsen</t>
        </is>
      </c>
      <c r="CS319" s="2" t="inlineStr">
        <is>
          <t>3</t>
        </is>
      </c>
      <c r="CT319" s="2" t="inlineStr">
        <is>
          <t/>
        </is>
      </c>
      <c r="CU319" t="inlineStr">
        <is>
          <t/>
        </is>
      </c>
    </row>
    <row r="320">
      <c r="A320" s="1" t="str">
        <f>HYPERLINK("https://iate.europa.eu/entry/result/3627164/all", "3627164")</f>
        <v>3627164</v>
      </c>
      <c r="B320" t="inlineStr">
        <is>
          <t>EDUCATION AND COMMUNICATIONS</t>
        </is>
      </c>
      <c r="C320" t="inlineStr">
        <is>
          <t>EDUCATION AND COMMUNICATIONS|information technology and data processing</t>
        </is>
      </c>
      <c r="D320" t="inlineStr">
        <is>
          <t/>
        </is>
      </c>
      <c r="E320" t="inlineStr">
        <is>
          <t/>
        </is>
      </c>
      <c r="F320" t="inlineStr">
        <is>
          <t/>
        </is>
      </c>
      <c r="G320" t="inlineStr">
        <is>
          <t/>
        </is>
      </c>
      <c r="H320" s="2" t="inlineStr">
        <is>
          <t>proces řízení bezpečnostních rizik</t>
        </is>
      </c>
      <c r="I320" s="2" t="inlineStr">
        <is>
          <t>3</t>
        </is>
      </c>
      <c r="J320" s="2" t="inlineStr">
        <is>
          <t/>
        </is>
      </c>
      <c r="K320" t="inlineStr">
        <is>
          <t>proces rozpoznávání, kontrolování a minimalizace nejistých událostí, 
které mohou ovlivnit bezpečnost organizace nebo jakýchkoli systémů, 
které používá. Zahrnuje všechny činnosti týkající se rizik, včetně 
hodnocení, řešení, přijímání a sdělování</t>
        </is>
      </c>
      <c r="L320" s="2" t="inlineStr">
        <is>
          <t>sikkerhedsrisikostyringsproces</t>
        </is>
      </c>
      <c r="M320" s="2" t="inlineStr">
        <is>
          <t>3</t>
        </is>
      </c>
      <c r="N320" s="2" t="inlineStr">
        <is>
          <t/>
        </is>
      </c>
      <c r="O320" t="inlineStr">
        <is>
          <t>hele processen med at identificere, kontrollere og minimere usikre begivenheder, der kan påvirke sikkerheden i en organisation eller i de systemer, den anvender</t>
        </is>
      </c>
      <c r="P320" s="2" t="inlineStr">
        <is>
          <t>Sicherheitsrisikomanagement-Prozess</t>
        </is>
      </c>
      <c r="Q320" s="2" t="inlineStr">
        <is>
          <t>3</t>
        </is>
      </c>
      <c r="R320" s="2" t="inlineStr">
        <is>
          <t/>
        </is>
      </c>
      <c r="S320" t="inlineStr">
        <is>
          <t>der gesamte Prozess der Ermittlung, Kontrolle und Minimierung möglicher Zwischenfälle, die die Sicherheit einer Organisation oder eines der von ihr benutzten Systeme beeinträchtigen könnten. Darunter fallen sämtliche risikobezogenen Tätigkeiten, einschließlich der Risikobewertung, -behandlung, -akzeptanz und -kommunikation</t>
        </is>
      </c>
      <c r="T320" s="2" t="inlineStr">
        <is>
          <t>διαδικασία διαχείρισης κινδύνων ασφαλείας|
διαδικασία διαχείρισης κινδύνου για την ασφάλεια</t>
        </is>
      </c>
      <c r="U320" s="2" t="inlineStr">
        <is>
          <t>3|
3</t>
        </is>
      </c>
      <c r="V320" s="2" t="inlineStr">
        <is>
          <t xml:space="preserve">|
</t>
        </is>
      </c>
      <c r="W320" t="inlineStr">
        <is>
          <t>σύνολο της διαδικασίας εντοπισμού, ελέγχου και ελαχιστοποίησης αβέβαιων γεγονότων που μπορούν να θίξουν την ασφάλεια οργανισμού ή οποιουδήποτε από τα συστήματα που χρησιμοποιεί</t>
        </is>
      </c>
      <c r="X320" s="2" t="inlineStr">
        <is>
          <t>security risk management process</t>
        </is>
      </c>
      <c r="Y320" s="2" t="inlineStr">
        <is>
          <t>3</t>
        </is>
      </c>
      <c r="Z320" s="2" t="inlineStr">
        <is>
          <t/>
        </is>
      </c>
      <c r="AA320" t="inlineStr">
        <is>
          <t>entire process of identifying, controlling and minimising uncertain events that may affect the security of an organisation or of any of the systems it uses</t>
        </is>
      </c>
      <c r="AB320" s="2" t="inlineStr">
        <is>
          <t>proceso de gestión del riesgo de seguridad</t>
        </is>
      </c>
      <c r="AC320" s="2" t="inlineStr">
        <is>
          <t>3</t>
        </is>
      </c>
      <c r="AD320" s="2" t="inlineStr">
        <is>
          <t/>
        </is>
      </c>
      <c r="AE320" t="inlineStr">
        <is>
          <t>Totalidad del proceso de determinación, control y disminución de 
acontecimientos inciertos que puedan afectar a la seguridad de una 
organización o de cualquiera de los sistemas que utiliza.</t>
        </is>
      </c>
      <c r="AF320" s="2" t="inlineStr">
        <is>
          <t>turvariski juhtimise protsess</t>
        </is>
      </c>
      <c r="AG320" s="2" t="inlineStr">
        <is>
          <t>3</t>
        </is>
      </c>
      <c r="AH320" s="2" t="inlineStr">
        <is>
          <t/>
        </is>
      </c>
      <c r="AI320" t="inlineStr">
        <is>
          <t>organisatsiooni või selle poolt kasutatava süsteemi julgeolekut mõjutada võivate ebakindlate sündmuste kindlaksmääramise, kontrollimise ja minimeerimise kogu protsess</t>
        </is>
      </c>
      <c r="AJ320" t="inlineStr">
        <is>
          <t/>
        </is>
      </c>
      <c r="AK320" t="inlineStr">
        <is>
          <t/>
        </is>
      </c>
      <c r="AL320" t="inlineStr">
        <is>
          <t/>
        </is>
      </c>
      <c r="AM320" t="inlineStr">
        <is>
          <t/>
        </is>
      </c>
      <c r="AN320" s="2" t="inlineStr">
        <is>
          <t>procédure de gestion des risques de sécurité</t>
        </is>
      </c>
      <c r="AO320" s="2" t="inlineStr">
        <is>
          <t>3</t>
        </is>
      </c>
      <c r="AP320" s="2" t="inlineStr">
        <is>
          <t/>
        </is>
      </c>
      <c r="AQ320" t="inlineStr">
        <is>
          <t>ensemble de la procédure consistant à identifier, contrôler et limiter les événements aléatoires susceptibles d’avoir des répercussions sur la sécurité d’une organisation ou de tout système qu’elle utilise</t>
        </is>
      </c>
      <c r="AR320" t="inlineStr">
        <is>
          <t/>
        </is>
      </c>
      <c r="AS320" t="inlineStr">
        <is>
          <t/>
        </is>
      </c>
      <c r="AT320" t="inlineStr">
        <is>
          <t/>
        </is>
      </c>
      <c r="AU320" t="inlineStr">
        <is>
          <t/>
        </is>
      </c>
      <c r="AV320" s="2" t="inlineStr">
        <is>
          <t>proces upravljanja sigurnosnim rizikom</t>
        </is>
      </c>
      <c r="AW320" s="2" t="inlineStr">
        <is>
          <t>3</t>
        </is>
      </c>
      <c r="AX320" s="2" t="inlineStr">
        <is>
          <t/>
        </is>
      </c>
      <c r="AY320" t="inlineStr">
        <is>
          <t>cjelokupni proces prepoznavanja, nadzora i smanjenja nesigurnih događaja koji mogu utjecati na sigurnost organizacije ili nekog od sustava koje organizacija rabi.</t>
        </is>
      </c>
      <c r="AZ320" t="inlineStr">
        <is>
          <t/>
        </is>
      </c>
      <c r="BA320" t="inlineStr">
        <is>
          <t/>
        </is>
      </c>
      <c r="BB320" t="inlineStr">
        <is>
          <t/>
        </is>
      </c>
      <c r="BC320" t="inlineStr">
        <is>
          <t/>
        </is>
      </c>
      <c r="BD320" s="2" t="inlineStr">
        <is>
          <t>procedura di gestione del rischio di sicurezza</t>
        </is>
      </c>
      <c r="BE320" s="2" t="inlineStr">
        <is>
          <t>3</t>
        </is>
      </c>
      <c r="BF320" s="2" t="inlineStr">
        <is>
          <t/>
        </is>
      </c>
      <c r="BG320" t="inlineStr">
        <is>
          <t>intera procedura
che consiste nell’individuare, controllare e ridurre al minimo eventi incerti che
possono incidere sulla sicurezza di un’organizzazione o di un qualsiasi sistema
in uso</t>
        </is>
      </c>
      <c r="BH320" s="2" t="inlineStr">
        <is>
          <t>saugumo rizikos valdymo procesas</t>
        </is>
      </c>
      <c r="BI320" s="2" t="inlineStr">
        <is>
          <t>3</t>
        </is>
      </c>
      <c r="BJ320" s="2" t="inlineStr">
        <is>
          <t/>
        </is>
      </c>
      <c r="BK320" t="inlineStr">
        <is>
          <t>visas nebūtinai galinčių įvykti atvejų, kurie gali paveikti organizacijos arba jos naudojamų sistemų saugumą, nustatymo, kontrolės ir mažinimo procesas</t>
        </is>
      </c>
      <c r="BL320" s="2" t="inlineStr">
        <is>
          <t>drošības riska pārvaldības process</t>
        </is>
      </c>
      <c r="BM320" s="2" t="inlineStr">
        <is>
          <t>3</t>
        </is>
      </c>
      <c r="BN320" s="2" t="inlineStr">
        <is>
          <t/>
        </is>
      </c>
      <c r="BO320" t="inlineStr">
        <is>
          <t>viss process, kurā ietilpst tādu neparedzētu notikumu apzināšana, kontrole un ietekmes samazināšana, kuri var ietekmēt drošību organizācijā vai jebkurā no sistēmām, ko tā izmanto</t>
        </is>
      </c>
      <c r="BP320" s="2" t="inlineStr">
        <is>
          <t>proċess ta’ ġestjoni tar-riskju għas-sigurtà</t>
        </is>
      </c>
      <c r="BQ320" s="2" t="inlineStr">
        <is>
          <t>3</t>
        </is>
      </c>
      <c r="BR320" s="2" t="inlineStr">
        <is>
          <t/>
        </is>
      </c>
      <c r="BS320" t="inlineStr">
        <is>
          <t>proċess li jikkonsisti fl-identifikazzjoni, fil-kontroll u fl-imminimizzar ta’ eventi inċerti li jistgħu jaffettwaw is-sigurtà ta’ organizzazzjoni jew ta’ kwalunkwe waħda mis-sistemi li tuża</t>
        </is>
      </c>
      <c r="BT320" s="2" t="inlineStr">
        <is>
          <t>proces inzake het beheer van beveiligingsrisico’s|
beheerproces inzake beveiligingsrisico's</t>
        </is>
      </c>
      <c r="BU320" s="2" t="inlineStr">
        <is>
          <t>3|
3</t>
        </is>
      </c>
      <c r="BV320" s="2" t="inlineStr">
        <is>
          <t xml:space="preserve">|
</t>
        </is>
      </c>
      <c r="BW320" t="inlineStr">
        <is>
          <t>"volledig
 proces van het vaststellen, onder controle houden en tot een minimum beperken
 van onzekere gebeurtenissen die de beveiliging van een organisatie of de door
 haar gebruikte systemen kunnen treffen"</t>
        </is>
      </c>
      <c r="BX320" s="2" t="inlineStr">
        <is>
          <t>proces zarządzania ryzykiem związanym z bezpieczeństwem</t>
        </is>
      </c>
      <c r="BY320" s="2" t="inlineStr">
        <is>
          <t>3</t>
        </is>
      </c>
      <c r="BZ320" s="2" t="inlineStr">
        <is>
          <t/>
        </is>
      </c>
      <c r="CA320" t="inlineStr">
        <is>
          <t>całość procesu określania, kontrolowania i minimalizowania niepewnych zdarzeń, które mogą wpłynąć na bezpieczeństwo danej organizacji lub używanego przez nią systemu</t>
        </is>
      </c>
      <c r="CB320" s="2" t="inlineStr">
        <is>
          <t>processo de gestão do risco de segurança</t>
        </is>
      </c>
      <c r="CC320" s="2" t="inlineStr">
        <is>
          <t>3</t>
        </is>
      </c>
      <c r="CD320" s="2" t="inlineStr">
        <is>
          <t/>
        </is>
      </c>
      <c r="CE320" t="inlineStr">
        <is>
          <t>Todo o processo de identificação, controlo e minimização de acontecimentos indeterminados que possam afetar a segurança de determinada organização ou qualquer dos sistemas por ela utilizados.</t>
        </is>
      </c>
      <c r="CF320" s="2" t="inlineStr">
        <is>
          <t>proces de management al riscului de securitate</t>
        </is>
      </c>
      <c r="CG320" s="2" t="inlineStr">
        <is>
          <t>3</t>
        </is>
      </c>
      <c r="CH320" s="2" t="inlineStr">
        <is>
          <t/>
        </is>
      </c>
      <c r="CI320" t="inlineStr">
        <is>
          <t>întregul proces de identificare, control și reducere la minimum a influenței evenimentelor incerte care pot afecta securitatea unei organizații sau a oricăruia dintre sistemele pe care aceasta le folosește. Procesul acoperă întregul spectru al activităților legate de risc, inclusiv evaluarea, tratarea, acceptarea și comunicarea.</t>
        </is>
      </c>
      <c r="CJ320" s="2" t="inlineStr">
        <is>
          <t>proces riadenia bezpečnostných rizík</t>
        </is>
      </c>
      <c r="CK320" s="2" t="inlineStr">
        <is>
          <t>3</t>
        </is>
      </c>
      <c r="CL320" s="2" t="inlineStr">
        <is>
          <t/>
        </is>
      </c>
      <c r="CM320" t="inlineStr">
        <is>
          <t>celkový proces zameraný na určenie, kontrolu a minimalizáciu neistých udalostí, ktoré môžu mať vplyv na bezpečnosť organizácie alebo akéhokoľvek systému, ktorý používa</t>
        </is>
      </c>
      <c r="CN320" s="2" t="inlineStr">
        <is>
          <t>postopek za obvladovanje varnostnega tveganja</t>
        </is>
      </c>
      <c r="CO320" s="2" t="inlineStr">
        <is>
          <t>3</t>
        </is>
      </c>
      <c r="CP320" s="2" t="inlineStr">
        <is>
          <t/>
        </is>
      </c>
      <c r="CQ320" t="inlineStr">
        <is>
          <t>celoten postopek opredelitve, nadzorovanja in čim večje omejitve negotovih dogodkov, ki bi lahko negativno vplivali na varnost organizacije ali katerega od sistemov, ki jih uporablja</t>
        </is>
      </c>
      <c r="CR320" s="2" t="inlineStr">
        <is>
          <t>process för säkerhetsriskhantering</t>
        </is>
      </c>
      <c r="CS320" s="2" t="inlineStr">
        <is>
          <t>3</t>
        </is>
      </c>
      <c r="CT320" s="2" t="inlineStr">
        <is>
          <t/>
        </is>
      </c>
      <c r="CU320" t="inlineStr">
        <is>
          <t>hela processen att fastställa, kontrollera och minimera ovissa händelser som kan påverka säkerheten hos en organisation eller något av de system den använder</t>
        </is>
      </c>
    </row>
    <row r="321">
      <c r="A321" s="1" t="str">
        <f>HYPERLINK("https://iate.europa.eu/entry/result/3562836/all", "3562836")</f>
        <v>3562836</v>
      </c>
      <c r="B321" t="inlineStr">
        <is>
          <t>EDUCATION AND COMMUNICATIONS</t>
        </is>
      </c>
      <c r="C321" t="inlineStr">
        <is>
          <t>EDUCATION AND COMMUNICATIONS|information technology and data processing|computer system;EDUCATION AND COMMUNICATIONS|information technology and data processing</t>
        </is>
      </c>
      <c r="D321" t="inlineStr">
        <is>
          <t/>
        </is>
      </c>
      <c r="E321" t="inlineStr">
        <is>
          <t/>
        </is>
      </c>
      <c r="F321" t="inlineStr">
        <is>
          <t/>
        </is>
      </c>
      <c r="G321" t="inlineStr">
        <is>
          <t/>
        </is>
      </c>
      <c r="H321" s="2" t="inlineStr">
        <is>
          <t>řešení rizika</t>
        </is>
      </c>
      <c r="I321" s="2" t="inlineStr">
        <is>
          <t>2</t>
        </is>
      </c>
      <c r="J321" s="2" t="inlineStr">
        <is>
          <t/>
        </is>
      </c>
      <c r="K321" t="inlineStr">
        <is>
          <t>zmírnění, odstranění a omezení rizika (prostřednictvím vhodné kombinace 
technických, fyzických, organizačních nebo procedurálních opatření), 
přenesení rizika nebo monitorování rizika</t>
        </is>
      </c>
      <c r="L321" s="2" t="inlineStr">
        <is>
          <t>risikobehandling</t>
        </is>
      </c>
      <c r="M321" s="2" t="inlineStr">
        <is>
          <t>3</t>
        </is>
      </c>
      <c r="N321" s="2" t="inlineStr">
        <is>
          <t/>
        </is>
      </c>
      <c r="O321" t="inlineStr">
        <is>
          <t>&lt;div&gt;afbødning, fjernelse, reduktion (gennem en passende kombination af tekniske, fysiske, organisatoriske eller proceduremæssige foranstaltninger), flytning eller overvågning af en risiko&lt;br&gt;&lt;/div&gt;</t>
        </is>
      </c>
      <c r="P321" s="2" t="inlineStr">
        <is>
          <t>Risikobehandlung</t>
        </is>
      </c>
      <c r="Q321" s="2" t="inlineStr">
        <is>
          <t>3</t>
        </is>
      </c>
      <c r="R321" s="2" t="inlineStr">
        <is>
          <t/>
        </is>
      </c>
      <c r="S321" t="inlineStr">
        <is>
          <t>Abschwächung, Beseitigung oder Verringerung des Risikos (durch geeignete Maßnahmen in Bezug auf Technik, materielle Aspekte, Verwaltung oder Verfahren), der Risikotransfer oder die Überwachung des Risikos</t>
        </is>
      </c>
      <c r="T321" s="2" t="inlineStr">
        <is>
          <t>χειρισμός κινδύνου</t>
        </is>
      </c>
      <c r="U321" s="2" t="inlineStr">
        <is>
          <t>3</t>
        </is>
      </c>
      <c r="V321" s="2" t="inlineStr">
        <is>
          <t/>
        </is>
      </c>
      <c r="W321" t="inlineStr">
        <is>
          <t>άμβλυνση, αναίρεση ή μείωση (μέσω κατάλληλου συνδυασμού τεχνικών, φυσικών, οργανωτικών ή διαδικαστικών μέτρων), μεταφορά ή παρακολούθησή κινδύνου</t>
        </is>
      </c>
      <c r="X321" s="2" t="inlineStr">
        <is>
          <t>risk treatment</t>
        </is>
      </c>
      <c r="Y321" s="2" t="inlineStr">
        <is>
          <t>3</t>
        </is>
      </c>
      <c r="Z321" s="2" t="inlineStr">
        <is>
          <t/>
        </is>
      </c>
      <c r="AA321" t="inlineStr">
        <is>
          <t>mitigating, removing, reducing (through an appropriate combination of technical, physical, organisational or procedural measures), transferring or monitoring a risk</t>
        </is>
      </c>
      <c r="AB321" s="2" t="inlineStr">
        <is>
          <t>tratamiento del riesgo</t>
        </is>
      </c>
      <c r="AC321" s="2" t="inlineStr">
        <is>
          <t>3</t>
        </is>
      </c>
      <c r="AD321" s="2" t="inlineStr">
        <is>
          <t/>
        </is>
      </c>
      <c r="AE321" t="inlineStr">
        <is>
          <t>Atenuación, supresión o reducción del riesgo (adoptando una combinación 
adecuada de medidas técnicas, físicas, de gestión o de procedimiento), transferencia del riesgo o realización de un seguimiento de este.</t>
        </is>
      </c>
      <c r="AF321" s="2" t="inlineStr">
        <is>
          <t>riskikäsitlus|
riski käsitlemine</t>
        </is>
      </c>
      <c r="AG321" s="2" t="inlineStr">
        <is>
          <t>3|
3</t>
        </is>
      </c>
      <c r="AH321" s="2" t="inlineStr">
        <is>
          <t xml:space="preserve">|
</t>
        </is>
      </c>
      <c r="AI321" t="inlineStr">
        <is>
          <t>riski leevendamine, kõrvaldamine, vähendamine (tehniliste, füüsiliste, korralduslike või menetluslike meetmete asjakohase kombineerimise abil), riski ülekandmine või seire</t>
        </is>
      </c>
      <c r="AJ321" t="inlineStr">
        <is>
          <t/>
        </is>
      </c>
      <c r="AK321" t="inlineStr">
        <is>
          <t/>
        </is>
      </c>
      <c r="AL321" t="inlineStr">
        <is>
          <t/>
        </is>
      </c>
      <c r="AM321" t="inlineStr">
        <is>
          <t/>
        </is>
      </c>
      <c r="AN321" s="2" t="inlineStr">
        <is>
          <t>traitement des risques</t>
        </is>
      </c>
      <c r="AO321" s="2" t="inlineStr">
        <is>
          <t>3</t>
        </is>
      </c>
      <c r="AP321" s="2" t="inlineStr">
        <is>
          <t/>
        </is>
      </c>
      <c r="AQ321" t="inlineStr">
        <is>
          <t>consiste en l'atténuation, l'élimination, la réduction (par un ensemble approprié de mesures sur le plan technique, physique ou au niveau de l’organisation ou des procédures), le transfert ou la surveillance des risques</t>
        </is>
      </c>
      <c r="AR321" t="inlineStr">
        <is>
          <t/>
        </is>
      </c>
      <c r="AS321" t="inlineStr">
        <is>
          <t/>
        </is>
      </c>
      <c r="AT321" t="inlineStr">
        <is>
          <t/>
        </is>
      </c>
      <c r="AU321" t="inlineStr">
        <is>
          <t/>
        </is>
      </c>
      <c r="AV321" s="2" t="inlineStr">
        <is>
          <t>postupanje s rizikom</t>
        </is>
      </c>
      <c r="AW321" s="2" t="inlineStr">
        <is>
          <t>3</t>
        </is>
      </c>
      <c r="AX321" s="2" t="inlineStr">
        <is>
          <t/>
        </is>
      </c>
      <c r="AY321" t="inlineStr">
        <is>
          <t>ublažavanje, uklanjanje, smanjivanje (odgovarajućom kombinacijom tehničkih, fizičkih, organizacijskih ili postupovnih mjera), prijenos ili praćenje rizika</t>
        </is>
      </c>
      <c r="AZ321" t="inlineStr">
        <is>
          <t/>
        </is>
      </c>
      <c r="BA321" t="inlineStr">
        <is>
          <t/>
        </is>
      </c>
      <c r="BB321" t="inlineStr">
        <is>
          <t/>
        </is>
      </c>
      <c r="BC321" t="inlineStr">
        <is>
          <t/>
        </is>
      </c>
      <c r="BD321" s="2" t="inlineStr">
        <is>
          <t>trattamento del rischio</t>
        </is>
      </c>
      <c r="BE321" s="2" t="inlineStr">
        <is>
          <t>3</t>
        </is>
      </c>
      <c r="BF321" s="2" t="inlineStr">
        <is>
          <t/>
        </is>
      </c>
      <c r="BG321" t="inlineStr">
        <is>
          <t>trattamento che
consiste nel mitigare, rimuovere, ridurre (tramite un’opportuna combinazione di
misure tecniche, materiali, organizzative o procedurali), trasferire o
controllare il rischio</t>
        </is>
      </c>
      <c r="BH321" s="2" t="inlineStr">
        <is>
          <t>veiksmai su rizika</t>
        </is>
      </c>
      <c r="BI321" s="2" t="inlineStr">
        <is>
          <t>3</t>
        </is>
      </c>
      <c r="BJ321" s="2" t="inlineStr">
        <is>
          <t/>
        </is>
      </c>
      <c r="BK321" t="inlineStr">
        <is>
          <t>rizikos švelninimas, šalinimas, mažinimas (taikant tinkamas technines, fizines, organizacines ar procedūrines priemones), perkėlimas arba stebėjimas</t>
        </is>
      </c>
      <c r="BL321" s="2" t="inlineStr">
        <is>
          <t>riska risinājums</t>
        </is>
      </c>
      <c r="BM321" s="2" t="inlineStr">
        <is>
          <t>3</t>
        </is>
      </c>
      <c r="BN321" s="2" t="inlineStr">
        <is>
          <t/>
        </is>
      </c>
      <c r="BO321" t="inlineStr">
        <is>
          <t>riska ietekmes pavājināšana, tā likvidēšana vai mazināšana (izmantojot atbilstīgu tehnisku, fizisku, pārvaldes vai procedūras pasākumu apvienojumu), riska pārvietošana vai pārraudzība</t>
        </is>
      </c>
      <c r="BP321" s="2" t="inlineStr">
        <is>
          <t>trattament tar-riskju</t>
        </is>
      </c>
      <c r="BQ321" s="2" t="inlineStr">
        <is>
          <t>3</t>
        </is>
      </c>
      <c r="BR321" s="2" t="inlineStr">
        <is>
          <t/>
        </is>
      </c>
      <c r="BS321" t="inlineStr">
        <is>
          <t>il-mitigazzjoni, it-tneħħija, it-tnaqqis (permezz tal-kombinament adattat ta’ miżuri tekniċi, fiżiċi, organizzazzjonali jew proċedurali), it-trasferiment jew il-monitoraġġ tar-riskju</t>
        </is>
      </c>
      <c r="BT321" s="2" t="inlineStr">
        <is>
          <t>risicobehandeling</t>
        </is>
      </c>
      <c r="BU321" s="2" t="inlineStr">
        <is>
          <t>3</t>
        </is>
      </c>
      <c r="BV321" s="2" t="inlineStr">
        <is>
          <t/>
        </is>
      </c>
      <c r="BW321" t="inlineStr">
        <is>
          <t>"mitigeren,
 wegnemen, verkleinen (via een passende combinatie van technische, fysieke,
 organisatorische of procedurele maatregelen), overbrengen of onder toezicht
 houden van het risico"</t>
        </is>
      </c>
      <c r="BX321" s="2" t="inlineStr">
        <is>
          <t>zmniejszanie ryzyka</t>
        </is>
      </c>
      <c r="BY321" s="2" t="inlineStr">
        <is>
          <t>3</t>
        </is>
      </c>
      <c r="BZ321" s="2" t="inlineStr">
        <is>
          <t/>
        </is>
      </c>
      <c r="CA321" t="inlineStr">
        <is>
          <t>łagodzenie, usuwanie lub redukowanie ryzyka (przy pomocy odpowiedniego połączenia środków technicznych, fizycznych, organizacyjnych lub proceduralnych), przenoszenie lub monitorowanie ryzyka</t>
        </is>
      </c>
      <c r="CB321" s="2" t="inlineStr">
        <is>
          <t>tratamento do risco</t>
        </is>
      </c>
      <c r="CC321" s="2" t="inlineStr">
        <is>
          <t>3</t>
        </is>
      </c>
      <c r="CD321" s="2" t="inlineStr">
        <is>
          <t/>
        </is>
      </c>
      <c r="CE321" t="inlineStr">
        <is>
          <t>Atenuação, eliminação, redução (mediante uma combinação adequada de medidas técnicas, materiais, organizativas e processuais), transferência ou monitorização do risco.</t>
        </is>
      </c>
      <c r="CF321" s="2" t="inlineStr">
        <is>
          <t>tratarea riscului</t>
        </is>
      </c>
      <c r="CG321" s="2" t="inlineStr">
        <is>
          <t>3</t>
        </is>
      </c>
      <c r="CH321" s="2" t="inlineStr">
        <is>
          <t/>
        </is>
      </c>
      <c r="CI321" t="inlineStr">
        <is>
          <t>atenuarea, eliminarea sau reducerea riscului (prin măsuri adecvate de ordin tehnic, fizic, organizațional sau procedural), transferul riscului sau monitorizarea riscului</t>
        </is>
      </c>
      <c r="CJ321" s="2" t="inlineStr">
        <is>
          <t>ošetrenie rizika|
zabezpečenie sa proti riziku</t>
        </is>
      </c>
      <c r="CK321" s="2" t="inlineStr">
        <is>
          <t>3|
3</t>
        </is>
      </c>
      <c r="CL321" s="2" t="inlineStr">
        <is>
          <t xml:space="preserve">preferred|
</t>
        </is>
      </c>
      <c r="CM321" t="inlineStr">
        <is>
          <t>zmiernenie, odstránenie a obmedzenie rizika (prostredníctvom vhodnej kombinácie technických, fyzických, organizačných a procesných opatrení), prenesenie rizika alebo jeho monitorovanie</t>
        </is>
      </c>
      <c r="CN321" s="2" t="inlineStr">
        <is>
          <t>obravnava tveganja</t>
        </is>
      </c>
      <c r="CO321" s="2" t="inlineStr">
        <is>
          <t>3</t>
        </is>
      </c>
      <c r="CP321" s="2" t="inlineStr">
        <is>
          <t/>
        </is>
      </c>
      <c r="CQ321" t="inlineStr">
        <is>
          <t>ublažitev tveganja, njegova odprava, zmanjšanje (z ustrezno kombinacijo tehničnih, fizičnih, organizacijskih ali postopkovnih ukrepov), prenos ali spremljanje</t>
        </is>
      </c>
      <c r="CR321" s="2" t="inlineStr">
        <is>
          <t>riskhantering</t>
        </is>
      </c>
      <c r="CS321" s="2" t="inlineStr">
        <is>
          <t>3</t>
        </is>
      </c>
      <c r="CT321" s="2" t="inlineStr">
        <is>
          <t/>
        </is>
      </c>
      <c r="CU321" t="inlineStr">
        <is>
          <t>att mildra, undanröja, reducera (genom en lämplig kombination av tekniska, fysiska, organisatoriska eller procedurmässiga åtgärder), överföra eller övervaka en risk</t>
        </is>
      </c>
    </row>
    <row r="322">
      <c r="A322" s="1" t="str">
        <f>HYPERLINK("https://iate.europa.eu/entry/result/3627615/all", "3627615")</f>
        <v>3627615</v>
      </c>
      <c r="B322" t="inlineStr">
        <is>
          <t>INDUSTRY</t>
        </is>
      </c>
      <c r="C322" t="inlineStr">
        <is>
          <t>INDUSTRY|building and public works|building industry;INDUSTRY|building and public works|building services|heating</t>
        </is>
      </c>
      <c r="D322" s="2" t="inlineStr">
        <is>
          <t>уред с горене</t>
        </is>
      </c>
      <c r="E322" s="2" t="inlineStr">
        <is>
          <t>3</t>
        </is>
      </c>
      <c r="F322" s="2" t="inlineStr">
        <is>
          <t/>
        </is>
      </c>
      <c r="G322" t="inlineStr">
        <is>
          <t/>
        </is>
      </c>
      <c r="H322" t="inlineStr">
        <is>
          <t/>
        </is>
      </c>
      <c r="I322" t="inlineStr">
        <is>
          <t/>
        </is>
      </c>
      <c r="J322" t="inlineStr">
        <is>
          <t/>
        </is>
      </c>
      <c r="K322" t="inlineStr">
        <is>
          <t/>
        </is>
      </c>
      <c r="L322" t="inlineStr">
        <is>
          <t/>
        </is>
      </c>
      <c r="M322" t="inlineStr">
        <is>
          <t/>
        </is>
      </c>
      <c r="N322" t="inlineStr">
        <is>
          <t/>
        </is>
      </c>
      <c r="O322" t="inlineStr">
        <is>
          <t/>
        </is>
      </c>
      <c r="P322" t="inlineStr">
        <is>
          <t/>
        </is>
      </c>
      <c r="Q322" t="inlineStr">
        <is>
          <t/>
        </is>
      </c>
      <c r="R322" t="inlineStr">
        <is>
          <t/>
        </is>
      </c>
      <c r="S322" t="inlineStr">
        <is>
          <t/>
        </is>
      </c>
      <c r="T322" t="inlineStr">
        <is>
          <t/>
        </is>
      </c>
      <c r="U322" t="inlineStr">
        <is>
          <t/>
        </is>
      </c>
      <c r="V322" t="inlineStr">
        <is>
          <t/>
        </is>
      </c>
      <c r="W322" t="inlineStr">
        <is>
          <t/>
        </is>
      </c>
      <c r="X322" s="2" t="inlineStr">
        <is>
          <t>combustion appliance</t>
        </is>
      </c>
      <c r="Y322" s="2" t="inlineStr">
        <is>
          <t>3</t>
        </is>
      </c>
      <c r="Z322" s="2" t="inlineStr">
        <is>
          <t/>
        </is>
      </c>
      <c r="AA322" t="inlineStr">
        <is>
          <t>apparatus where fuel is burned to generate heat for space heating, water heating, cooking or other similar purpose</t>
        </is>
      </c>
      <c r="AB322" t="inlineStr">
        <is>
          <t/>
        </is>
      </c>
      <c r="AC322" t="inlineStr">
        <is>
          <t/>
        </is>
      </c>
      <c r="AD322" t="inlineStr">
        <is>
          <t/>
        </is>
      </c>
      <c r="AE322" t="inlineStr">
        <is>
          <t/>
        </is>
      </c>
      <c r="AF322" t="inlineStr">
        <is>
          <t/>
        </is>
      </c>
      <c r="AG322" t="inlineStr">
        <is>
          <t/>
        </is>
      </c>
      <c r="AH322" t="inlineStr">
        <is>
          <t/>
        </is>
      </c>
      <c r="AI322" t="inlineStr">
        <is>
          <t/>
        </is>
      </c>
      <c r="AJ322" t="inlineStr">
        <is>
          <t/>
        </is>
      </c>
      <c r="AK322" t="inlineStr">
        <is>
          <t/>
        </is>
      </c>
      <c r="AL322" t="inlineStr">
        <is>
          <t/>
        </is>
      </c>
      <c r="AM322" t="inlineStr">
        <is>
          <t/>
        </is>
      </c>
      <c r="AN322" t="inlineStr">
        <is>
          <t/>
        </is>
      </c>
      <c r="AO322" t="inlineStr">
        <is>
          <t/>
        </is>
      </c>
      <c r="AP322" t="inlineStr">
        <is>
          <t/>
        </is>
      </c>
      <c r="AQ322" t="inlineStr">
        <is>
          <t/>
        </is>
      </c>
      <c r="AR322" t="inlineStr">
        <is>
          <t/>
        </is>
      </c>
      <c r="AS322" t="inlineStr">
        <is>
          <t/>
        </is>
      </c>
      <c r="AT322" t="inlineStr">
        <is>
          <t/>
        </is>
      </c>
      <c r="AU322" t="inlineStr">
        <is>
          <t/>
        </is>
      </c>
      <c r="AV322" s="2" t="inlineStr">
        <is>
          <t>uređaj na izgaranje</t>
        </is>
      </c>
      <c r="AW322" s="2" t="inlineStr">
        <is>
          <t>3</t>
        </is>
      </c>
      <c r="AX322" s="2" t="inlineStr">
        <is>
          <t/>
        </is>
      </c>
      <c r="AY322" t="inlineStr">
        <is>
          <t/>
        </is>
      </c>
      <c r="AZ322" t="inlineStr">
        <is>
          <t/>
        </is>
      </c>
      <c r="BA322" t="inlineStr">
        <is>
          <t/>
        </is>
      </c>
      <c r="BB322" t="inlineStr">
        <is>
          <t/>
        </is>
      </c>
      <c r="BC322" t="inlineStr">
        <is>
          <t/>
        </is>
      </c>
      <c r="BD322" t="inlineStr">
        <is>
          <t/>
        </is>
      </c>
      <c r="BE322" t="inlineStr">
        <is>
          <t/>
        </is>
      </c>
      <c r="BF322" t="inlineStr">
        <is>
          <t/>
        </is>
      </c>
      <c r="BG322" t="inlineStr">
        <is>
          <t/>
        </is>
      </c>
      <c r="BH322" t="inlineStr">
        <is>
          <t/>
        </is>
      </c>
      <c r="BI322" t="inlineStr">
        <is>
          <t/>
        </is>
      </c>
      <c r="BJ322" t="inlineStr">
        <is>
          <t/>
        </is>
      </c>
      <c r="BK322" t="inlineStr">
        <is>
          <t/>
        </is>
      </c>
      <c r="BL322" t="inlineStr">
        <is>
          <t/>
        </is>
      </c>
      <c r="BM322" t="inlineStr">
        <is>
          <t/>
        </is>
      </c>
      <c r="BN322" t="inlineStr">
        <is>
          <t/>
        </is>
      </c>
      <c r="BO322" t="inlineStr">
        <is>
          <t/>
        </is>
      </c>
      <c r="BP322" t="inlineStr">
        <is>
          <t/>
        </is>
      </c>
      <c r="BQ322" t="inlineStr">
        <is>
          <t/>
        </is>
      </c>
      <c r="BR322" t="inlineStr">
        <is>
          <t/>
        </is>
      </c>
      <c r="BS322" t="inlineStr">
        <is>
          <t/>
        </is>
      </c>
      <c r="BT322" t="inlineStr">
        <is>
          <t/>
        </is>
      </c>
      <c r="BU322" t="inlineStr">
        <is>
          <t/>
        </is>
      </c>
      <c r="BV322" t="inlineStr">
        <is>
          <t/>
        </is>
      </c>
      <c r="BW322" t="inlineStr">
        <is>
          <t/>
        </is>
      </c>
      <c r="BX322" s="2" t="inlineStr">
        <is>
          <t>urządzenie do spalania</t>
        </is>
      </c>
      <c r="BY322" s="2" t="inlineStr">
        <is>
          <t>3</t>
        </is>
      </c>
      <c r="BZ322" s="2" t="inlineStr">
        <is>
          <t/>
        </is>
      </c>
      <c r="CA322" t="inlineStr">
        <is>
          <t/>
        </is>
      </c>
      <c r="CB322" t="inlineStr">
        <is>
          <t/>
        </is>
      </c>
      <c r="CC322" t="inlineStr">
        <is>
          <t/>
        </is>
      </c>
      <c r="CD322" t="inlineStr">
        <is>
          <t/>
        </is>
      </c>
      <c r="CE322" t="inlineStr">
        <is>
          <t/>
        </is>
      </c>
      <c r="CF322" t="inlineStr">
        <is>
          <t/>
        </is>
      </c>
      <c r="CG322" t="inlineStr">
        <is>
          <t/>
        </is>
      </c>
      <c r="CH322" t="inlineStr">
        <is>
          <t/>
        </is>
      </c>
      <c r="CI322" t="inlineStr">
        <is>
          <t/>
        </is>
      </c>
      <c r="CJ322" t="inlineStr">
        <is>
          <t/>
        </is>
      </c>
      <c r="CK322" t="inlineStr">
        <is>
          <t/>
        </is>
      </c>
      <c r="CL322" t="inlineStr">
        <is>
          <t/>
        </is>
      </c>
      <c r="CM322" t="inlineStr">
        <is>
          <t/>
        </is>
      </c>
      <c r="CN322" s="2" t="inlineStr">
        <is>
          <t>naprava za zgorevanje</t>
        </is>
      </c>
      <c r="CO322" s="2" t="inlineStr">
        <is>
          <t>3</t>
        </is>
      </c>
      <c r="CP322" s="2" t="inlineStr">
        <is>
          <t/>
        </is>
      </c>
      <c r="CQ322" t="inlineStr">
        <is>
          <t/>
        </is>
      </c>
      <c r="CR322" t="inlineStr">
        <is>
          <t/>
        </is>
      </c>
      <c r="CS322" t="inlineStr">
        <is>
          <t/>
        </is>
      </c>
      <c r="CT322" t="inlineStr">
        <is>
          <t/>
        </is>
      </c>
      <c r="CU322" t="inlineStr">
        <is>
          <t/>
        </is>
      </c>
    </row>
    <row r="323">
      <c r="A323" s="1" t="str">
        <f>HYPERLINK("https://iate.europa.eu/entry/result/3627131/all", "3627131")</f>
        <v>3627131</v>
      </c>
      <c r="B323" t="inlineStr">
        <is>
          <t>TRADE;EDUCATION AND COMMUNICATIONS</t>
        </is>
      </c>
      <c r="C323" t="inlineStr">
        <is>
          <t>TRADE|trade policy;EDUCATION AND COMMUNICATIONS|information technology and data processing</t>
        </is>
      </c>
      <c r="D323" t="inlineStr">
        <is>
          <t/>
        </is>
      </c>
      <c r="E323" t="inlineStr">
        <is>
          <t/>
        </is>
      </c>
      <c r="F323" t="inlineStr">
        <is>
          <t/>
        </is>
      </c>
      <c r="G323" t="inlineStr">
        <is>
          <t/>
        </is>
      </c>
      <c r="H323" s="2" t="inlineStr">
        <is>
          <t>utajovaná subdodavatelská smlouva</t>
        </is>
      </c>
      <c r="I323" s="2" t="inlineStr">
        <is>
          <t>3</t>
        </is>
      </c>
      <c r="J323" s="2" t="inlineStr">
        <is>
          <t/>
        </is>
      </c>
      <c r="K323" t="inlineStr">
        <is>
          <t>smlouva, kterou dodavatel jednoho subjektu uzavřel s jiným dodavatelem (tj. subdodavatelem) o dodání movitého nebo nemovitého 
majetku, provedení prací nebo poskytnutí služeb, jejichž plnění vyžaduje
 nebo zahrnuje vytváření a uchovávání utajovaných informací EU nebo 
nakládání s nimi</t>
        </is>
      </c>
      <c r="L323" s="2" t="inlineStr">
        <is>
          <t>klassificeret underkontrakt|
klassificeret underleverandørkontrakt</t>
        </is>
      </c>
      <c r="M323" s="2" t="inlineStr">
        <is>
          <t>3|
3</t>
        </is>
      </c>
      <c r="N323" s="2" t="inlineStr">
        <is>
          <t xml:space="preserve">|
</t>
        </is>
      </c>
      <c r="O323" t="inlineStr">
        <is>
          <t>kontrakt, som en kontrahent indgår med en anden kontrahent (dvs. underkontrahenten) om levering af løsøre eller fast ejendom, udførelse af arbejder eller levering af tjenesteydelser, såfremt dens opfyldelse forudsætter eller indebærer udarbejdelse, håndtering eller lagring af &lt;a href="https://iate.europa.eu/entry/result/925979/da" target="_blank"&gt;EUCI&lt;/a&gt;</t>
        </is>
      </c>
      <c r="P323" s="2" t="inlineStr">
        <is>
          <t>als Verschlusssache eingestufter Unterauftrag</t>
        </is>
      </c>
      <c r="Q323" s="2" t="inlineStr">
        <is>
          <t>3</t>
        </is>
      </c>
      <c r="R323" s="2" t="inlineStr">
        <is>
          <t/>
        </is>
      </c>
      <c r="S323" t="inlineStr">
        <is>
          <t>Vertrag zwischen einem Auftragnehmer der Kommission oder einer Kommissionsdienststelle und einem anderen Auftragnehmer („Unterauftragnehmer“) über die Lieferung beweglicher oder unbeweglicher Vermögenswerte, die Durchführung von Arbeiten oder die Erbringung von Dienstleistungen, deren Ausführung die Erstellung, Bearbeitung und Aufbewahrung beziehungsweise Speicherung von EU-VS umfasst</t>
        </is>
      </c>
      <c r="T323" s="2" t="inlineStr">
        <is>
          <t>διαβαθμισμένη σύμβαση υπεργολαβίας</t>
        </is>
      </c>
      <c r="U323" s="2" t="inlineStr">
        <is>
          <t>3</t>
        </is>
      </c>
      <c r="V323" s="2" t="inlineStr">
        <is>
          <t/>
        </is>
      </c>
      <c r="W323" t="inlineStr">
        <is>
          <t>σύμβαση την οποία συνάπτει εργολάβος με άλλον εργολάβο (δηλαδή τον υπεργολάβο) για την προμήθεια στοιχείων κινητής ή ακίνητης περιουσίας, την εκτέλεση έργου ή την παροχή υπηρεσιών, και της οποίας η εκτέλεση απαιτεί ή συνεπάγεται τη δημιουργία, τον χειρισμό ή την αποθήκευση &lt;a href="https://iate.europa.eu/entry/result/925979/en-el" target="_blank"&gt;ΔΠΕΕ&lt;/a&gt;</t>
        </is>
      </c>
      <c r="X323" s="2" t="inlineStr">
        <is>
          <t>classified subcontract</t>
        </is>
      </c>
      <c r="Y323" s="2" t="inlineStr">
        <is>
          <t>3</t>
        </is>
      </c>
      <c r="Z323" s="2" t="inlineStr">
        <is>
          <t/>
        </is>
      </c>
      <c r="AA323" t="inlineStr">
        <is>
          <t>contract entered into by a contractor with another contractor (i.e. the subcontractor) for the supply of movable or immovable assets, the execution of works or the provision of services, the performance of which requires or involves the creation, handling or storing of &lt;a href="https://iate.europa.eu/entry/result/925979/all" target="_blank"&gt;EUCI&lt;/a&gt;</t>
        </is>
      </c>
      <c r="AB323" s="2" t="inlineStr">
        <is>
          <t>subcontrato clasificado</t>
        </is>
      </c>
      <c r="AC323" s="2" t="inlineStr">
        <is>
          <t>3</t>
        </is>
      </c>
      <c r="AD323" s="2" t="inlineStr">
        <is>
          <t/>
        </is>
      </c>
      <c r="AE323" t="inlineStr">
        <is>
          <t>Contrato celebrado por un contratista o beneficiario de una institución u
 órgano de la Unión con un subcontratista para el suministro de bienes 
muebles o inmuebles, la ejecución de obras o la prestación de servicios 
cuya ejecución exige o implica el tratamiento, incluida la creación, o 
el almacenamiento de &lt;a href="https://iate.europa.eu/entry/result/925979/es" target="_blank"&gt;ICUE&lt;/a&gt;.</t>
        </is>
      </c>
      <c r="AF323" s="2" t="inlineStr">
        <is>
          <t>salastatud all-leping</t>
        </is>
      </c>
      <c r="AG323" s="2" t="inlineStr">
        <is>
          <t>3</t>
        </is>
      </c>
      <c r="AH323" s="2" t="inlineStr">
        <is>
          <t/>
        </is>
      </c>
      <c r="AI323" t="inlineStr">
        <is>
          <t>leping, mis on sõlmitud teise lepinglasega (st all-lepinglasega) vallas- või kinnisvara tarnimise, tööde tegemise või teenuste osutamise eesmärgil ning mille täitmise eelduseks on või mille täitmisega kaasneb &lt;a href="https://iate.europa.eu/entry/result/925979/et" target="_blank"&gt;ELi salastatud teabe&lt;/a&gt; loomine, töötlemine või säilitamine</t>
        </is>
      </c>
      <c r="AJ323" t="inlineStr">
        <is>
          <t/>
        </is>
      </c>
      <c r="AK323" t="inlineStr">
        <is>
          <t/>
        </is>
      </c>
      <c r="AL323" t="inlineStr">
        <is>
          <t/>
        </is>
      </c>
      <c r="AM323" t="inlineStr">
        <is>
          <t/>
        </is>
      </c>
      <c r="AN323" s="2" t="inlineStr">
        <is>
          <t>contrat de sous-traitance classifié</t>
        </is>
      </c>
      <c r="AO323" s="2" t="inlineStr">
        <is>
          <t>3</t>
        </is>
      </c>
      <c r="AP323" s="2" t="inlineStr">
        <is>
          <t/>
        </is>
      </c>
      <c r="AQ323" t="inlineStr">
        <is>
          <t>contrat conclu par un contractant de la Commission ou de l'un de ses services avec un autre contractant (c'est-à-dire le sous-traitant) en vue de la fourniture de biens meubles ou immeubles, de la réalisation de travaux ou de la prestation de services, dont l'exécution nécessite ou implique la création, le traitement ou le stockage d'&lt;a href="https://iate.europa.eu/entry/result/925979/all" target="_blank"&gt;ICUE&lt;/a&gt; [informations classifiées de l'UE]</t>
        </is>
      </c>
      <c r="AR323" t="inlineStr">
        <is>
          <t/>
        </is>
      </c>
      <c r="AS323" t="inlineStr">
        <is>
          <t/>
        </is>
      </c>
      <c r="AT323" t="inlineStr">
        <is>
          <t/>
        </is>
      </c>
      <c r="AU323" t="inlineStr">
        <is>
          <t/>
        </is>
      </c>
      <c r="AV323" s="2" t="inlineStr">
        <is>
          <t>klasificirani podugovor</t>
        </is>
      </c>
      <c r="AW323" s="2" t="inlineStr">
        <is>
          <t>3</t>
        </is>
      </c>
      <c r="AX323" s="2" t="inlineStr">
        <is>
          <t/>
        </is>
      </c>
      <c r="AY323" t="inlineStr">
        <is>
          <t>ugovor sklopljen između ugovaratelja ili korisnika institucije ili tijela Unije i podugovaratelja za nabavu pokretnih ili nepokretnih sredstava, izvođenje radova ili pružanje usluga čije izvršenje zahtijeva ili podrazumijeva postupanje s klasificiranim podacima EU-a, uključujući njihovo stvaranje, ili pohranjivanje takvih podataka</t>
        </is>
      </c>
      <c r="AZ323" t="inlineStr">
        <is>
          <t/>
        </is>
      </c>
      <c r="BA323" t="inlineStr">
        <is>
          <t/>
        </is>
      </c>
      <c r="BB323" t="inlineStr">
        <is>
          <t/>
        </is>
      </c>
      <c r="BC323" t="inlineStr">
        <is>
          <t/>
        </is>
      </c>
      <c r="BD323" s="2" t="inlineStr">
        <is>
          <t>subcontratto classificato</t>
        </is>
      </c>
      <c r="BE323" s="2" t="inlineStr">
        <is>
          <t>3</t>
        </is>
      </c>
      <c r="BF323" s="2" t="inlineStr">
        <is>
          <t/>
        </is>
      </c>
      <c r="BG323" t="inlineStr">
        <is>
          <t>contratto
stipulato da un contraente con un altro contraente (vale a dire il
subcontraente) per la fornitura di beni mobili o immobili, l'esecuzione di
lavori o la prestazione di servizi, la cui esecuzione richiede o implica la
creazione, il trattamento o la conservazione di &lt;a href="https://iate.europa.eu/entry/result/925979/en-it" target="_blank"&gt;ICUE&lt;/a&gt;</t>
        </is>
      </c>
      <c r="BH323" s="2" t="inlineStr">
        <is>
          <t>įslaptinta subrangos sutartis</t>
        </is>
      </c>
      <c r="BI323" s="2" t="inlineStr">
        <is>
          <t>3</t>
        </is>
      </c>
      <c r="BJ323" s="2" t="inlineStr">
        <is>
          <t/>
        </is>
      </c>
      <c r="BK323" t="inlineStr">
        <is>
          <t>Komisijos arba jos padalinio rangovo ir kito rangovo (t. y. subrangovo) sudaryta kilnojamojo arba nekilnojamojo turto tiekimo, darbų vykdymo arba paslaugų teikimo sutartis, kurią vykdant reikia rengti, tvarkyti arba saugoti Europos Sąjungos įslaptintą informaciją (ESĮI) arba suteikiama galimybė ją rengti, tvarkyti arba saugoti</t>
        </is>
      </c>
      <c r="BL323" s="2" t="inlineStr">
        <is>
          <t>klasificēts apakšlīgums</t>
        </is>
      </c>
      <c r="BM323" s="2" t="inlineStr">
        <is>
          <t>3</t>
        </is>
      </c>
      <c r="BN323" s="2" t="inlineStr">
        <is>
          <t/>
        </is>
      </c>
      <c r="BO323" t="inlineStr">
        <is>
          <t>līgums par kustamu vai nekustamu aktīvu piegādi, būvdarbu veikšanu vai pakalpojumu sniegšanu, kuru līgumslēdzējs ir noslēdzis ar citu līgumslēdzēju (t. i., apakšuzņēmēju) un kura izpildei ir nepieciešama vai kura izpilde ir saistīta ar &lt;a href="https://iate.europa.eu/entry/result/925979/lv" target="_blank"&gt;ESKI&lt;/a&gt; [&lt;i&gt;ES klasificētas informācijas&lt;/i&gt;] izveidi, rīkošanos ar to vai ESKI glabāšanu</t>
        </is>
      </c>
      <c r="BP323" s="2" t="inlineStr">
        <is>
          <t>sottokuntratt klassifikat</t>
        </is>
      </c>
      <c r="BQ323" s="2" t="inlineStr">
        <is>
          <t>3</t>
        </is>
      </c>
      <c r="BR323" s="2" t="inlineStr">
        <is>
          <t/>
        </is>
      </c>
      <c r="BS323" t="inlineStr">
        <is>
          <t>kuntratt li jsir minn kuntrattur ma' kuntrattur ieħor (jiġifieri s-sottokuntrattur) għall-provvista ta' assi mobbli jew immobbli, għat-twettiq ta' xogħlijiet jew għall-forniment ta' servizzi, u li l-eżekuzzjoni tiegħu teħtieġ jew tinvolvi l-ħolqien, it-trattament jew il-ħżin ta' &lt;a href="https://iate.europa.eu/entry/result/925979/mt" target="_blank"&gt;informazzjoni klassifikata tal-UE (IKUE)&lt;/a&gt;</t>
        </is>
      </c>
      <c r="BT323" s="2" t="inlineStr">
        <is>
          <t>gerubriceerde onderaanneming|
gerubriceerd subcontract</t>
        </is>
      </c>
      <c r="BU323" s="2" t="inlineStr">
        <is>
          <t>3|
3</t>
        </is>
      </c>
      <c r="BV323" s="2" t="inlineStr">
        <is>
          <t xml:space="preserve">|
</t>
        </is>
      </c>
      <c r="BW323" t="inlineStr">
        <is>
          <t>"overeenkomst
 die door een contractant of begunstigde van een instelling of orgaan van de
 Unie is aangegaan met een subcontractant voor de levering van roerende of
 onroerende goederen, de uitvoering van werken of de verrichting van diensten,
 waarvan de uitvoering het verwerken, met inbegrip van het aanmaken, of het
 opslaan van EUCI vereist of omvat"</t>
        </is>
      </c>
      <c r="BX323" s="2" t="inlineStr">
        <is>
          <t>niejawna umowa o podwykonawstwo</t>
        </is>
      </c>
      <c r="BY323" s="2" t="inlineStr">
        <is>
          <t>3</t>
        </is>
      </c>
      <c r="BZ323" s="2" t="inlineStr">
        <is>
          <t/>
        </is>
      </c>
      <c r="CA323" t="inlineStr">
        <is>
          <t>umowa zawierana przez wykonawcę lub beneficjenta instytucji lub organu Unii z podwykonawcą na dostawę ruchomości lub nieruchomości, wykonanie robót lub świadczenie usług, której wykonanie wymaga przetwarzania, w tym wytwarzania lub przechowywania &lt;a href="https://iate.europa.eu/entry/result/925979/pl" target="_blank"&gt;EUCI&lt;/a&gt; lub wiąże się z tymi czynnościami</t>
        </is>
      </c>
      <c r="CB323" s="2" t="inlineStr">
        <is>
          <t>subcontrato classificado</t>
        </is>
      </c>
      <c r="CC323" s="2" t="inlineStr">
        <is>
          <t>3</t>
        </is>
      </c>
      <c r="CD323" s="2" t="inlineStr">
        <is>
          <t/>
        </is>
      </c>
      <c r="CE323" t="inlineStr">
        <is>
          <t>Contrato celebrado por um contratante ou beneficiário de uma instituição ou organismo da União com um subcontratante para o fornecimento de bens móveis ou imóveis, a realização de obras ou a prestação de serviços, cuja execução exije ou implica o tratamento, incluindo a criação, ou o armazenamento de informações classificadas da União Europeia (ICUE).</t>
        </is>
      </c>
      <c r="CF323" s="2" t="inlineStr">
        <is>
          <t>subcontract clasificat</t>
        </is>
      </c>
      <c r="CG323" s="2" t="inlineStr">
        <is>
          <t>3</t>
        </is>
      </c>
      <c r="CH323" s="2" t="inlineStr">
        <is>
          <t/>
        </is>
      </c>
      <c r="CI323" t="inlineStr">
        <is>
          <t>contract încheiat de un contractant al Comisiei sau de unul dintre departamentele acesteia cu un alt contractant (respectiv, subcontractantul) pentru livrarea de bunuri mobile și imobile, executarea de lucrări sau prestarea de servicii, a căror executare necesită sau implică crearea, gestionarea sau stocarea unor IUEC</t>
        </is>
      </c>
      <c r="CJ323" s="2" t="inlineStr">
        <is>
          <t>utajovaná subdodávateľská zmluva</t>
        </is>
      </c>
      <c r="CK323" s="2" t="inlineStr">
        <is>
          <t>3</t>
        </is>
      </c>
      <c r="CL323" s="2" t="inlineStr">
        <is>
          <t/>
        </is>
      </c>
      <c r="CM323" t="inlineStr">
        <is>
          <t>zmluva, ktorú dodávateľ alebo príjemca z inštitúcie alebo orgánu Únie uzavrel s iným dodávateľom (t. j. subdodávateľom) na dodávku hnuteľného alebo nehnuteľného majetku, vykonanie prác alebo poskytnutie služieb a ktorej plnenie si vyžaduje alebo zahŕňa vytvorenie, uchovávanie &lt;a href="https://iate.europa.eu/entry/result/925979/sk" target="_blank"&gt;utajovaných skutočností EÚ&lt;/a&gt; alebo manipuláciu s nimi</t>
        </is>
      </c>
      <c r="CN323" s="2" t="inlineStr">
        <is>
          <t>podizvajalska pogodba s tajnimi podatki</t>
        </is>
      </c>
      <c r="CO323" s="2" t="inlineStr">
        <is>
          <t>3</t>
        </is>
      </c>
      <c r="CP323" s="2" t="inlineStr">
        <is>
          <t/>
        </is>
      </c>
      <c r="CQ323" t="inlineStr">
        <is>
          <t>pogodba, ki jo izvajalec Komisije ali ena od njenih služb sklene z drugim izvajalcem (tj. podizvajalcem) za dobavo premičnin ali nepremičnin, izvedbo del ali opravljanje storitev, katere izpolnitev zahteva ali vključuje ustvarjanje &lt;a href="https://iate.europa.eu/entry/result/925979/sl" target="_blank"&gt;tajnih podatkov EU&lt;/a&gt;, njihovo obravnavo ali hrambo</t>
        </is>
      </c>
      <c r="CR323" s="2" t="inlineStr">
        <is>
          <t>säkerhetsskyddsklassificerat underentreprenörskontrakt</t>
        </is>
      </c>
      <c r="CS323" s="2" t="inlineStr">
        <is>
          <t>3</t>
        </is>
      </c>
      <c r="CT323" s="2" t="inlineStr">
        <is>
          <t/>
        </is>
      </c>
      <c r="CU323" t="inlineStr">
        <is>
          <t>kontrakt med en annan leverantör (dvs. underleverantören) om leverans av lös eller fast egendom, utförande av byggentreprenader eller tillhandahållande av tjänster, där genomförandet kräver eller inbegriper upprättande, hantering eller lagring av säkerhetsskyddsklassificerade EU-uppgifter</t>
        </is>
      </c>
    </row>
    <row r="324">
      <c r="A324" s="1" t="str">
        <f>HYPERLINK("https://iate.europa.eu/entry/result/3592858/all", "3592858")</f>
        <v>3592858</v>
      </c>
      <c r="B324" t="inlineStr">
        <is>
          <t>EDUCATION AND COMMUNICATIONS;EUROPEAN UNION</t>
        </is>
      </c>
      <c r="C324" t="inlineStr">
        <is>
          <t>EDUCATION AND COMMUNICATIONS|information technology and data processing;EUROPEAN UNION|EU institutions and European civil service</t>
        </is>
      </c>
      <c r="D324" t="inlineStr">
        <is>
          <t/>
        </is>
      </c>
      <c r="E324" t="inlineStr">
        <is>
          <t/>
        </is>
      </c>
      <c r="F324" t="inlineStr">
        <is>
          <t/>
        </is>
      </c>
      <c r="G324" t="inlineStr">
        <is>
          <t/>
        </is>
      </c>
      <c r="H324" s="2" t="inlineStr">
        <is>
          <t>utajovaná grantová dohoda</t>
        </is>
      </c>
      <c r="I324" s="2" t="inlineStr">
        <is>
          <t>3</t>
        </is>
      </c>
      <c r="J324" s="2" t="inlineStr">
        <is>
          <t/>
        </is>
      </c>
      <c r="K324" t="inlineStr">
        <is>
          <t>dohoda, na jejímž základě orgán či instituce Unie udělí grant a jejíž plnění vyžaduje 
nebo zahrnuje vytváření a uchovávání utajovaných informací EU nebo 
nakládání s nimi</t>
        </is>
      </c>
      <c r="L324" s="2" t="inlineStr">
        <is>
          <t>klassificeret tilskudsaftale</t>
        </is>
      </c>
      <c r="M324" s="2" t="inlineStr">
        <is>
          <t>3</t>
        </is>
      </c>
      <c r="N324" s="2" t="inlineStr">
        <is>
          <t/>
        </is>
      </c>
      <c r="O324" t="inlineStr">
        <is>
          <t>aftale, hvorved en EU-institution eller et EU-organ yder et tilskud, såfremt dens opfyldelse forudsætter eller indebærer udarbejdelse, håndtering eller lagring af &lt;a href="https://iate.europa.eu/entry/result/925979/da" target="_blank"&gt;EUCI&lt;/a&gt;</t>
        </is>
      </c>
      <c r="P324" s="2" t="inlineStr">
        <is>
          <t>als Verschlusssache eingestufte Finanzhilfevereinbarung</t>
        </is>
      </c>
      <c r="Q324" s="2" t="inlineStr">
        <is>
          <t>3</t>
        </is>
      </c>
      <c r="R324" s="2" t="inlineStr">
        <is>
          <t/>
        </is>
      </c>
      <c r="S324" t="inlineStr">
        <is>
          <t>Vereinbarung, mit der ein Organ oder eine Einrichtung der Union eine Finanzhilfe im Sinne von Titel VIII der Verordnung (EU, Euratom) 2018/1046 gewährt und deren Erfüllung die Bearbeitung, einschließlich der Erstellung, oder die Verwahrung von EU-VS erfordert oder vorsieht</t>
        </is>
      </c>
      <c r="T324" s="2" t="inlineStr">
        <is>
          <t>διαβαθμισμένη συμφωνία επιδότησης</t>
        </is>
      </c>
      <c r="U324" s="2" t="inlineStr">
        <is>
          <t>3</t>
        </is>
      </c>
      <c r="V324" s="2" t="inlineStr">
        <is>
          <t/>
        </is>
      </c>
      <c r="W324" t="inlineStr">
        <is>
          <t>συμφωνία στο πλαίσιο της οποίας θεσμικό όργανο ή οργανισμός της Ένωσης παρέχει επιχορήγηση και της οποίας η εκτέλεση απαιτεί ή συνεπάγεται τη δημιουργία, τον χειρισμό ή την αποθήκευση &lt;a href="https://iate.europa.eu/entry/result/925979/en-el" target="_blank"&gt;ΔΠΕΕ&lt;/a&gt;</t>
        </is>
      </c>
      <c r="X324" s="2" t="inlineStr">
        <is>
          <t>classified grant agreement</t>
        </is>
      </c>
      <c r="Y324" s="2" t="inlineStr">
        <is>
          <t>3</t>
        </is>
      </c>
      <c r="Z324" s="2" t="inlineStr">
        <is>
          <t/>
        </is>
      </c>
      <c r="AA324" t="inlineStr">
        <is>
          <t>agreement whereby a Union institution or body awards a grant, the 
performance of which requires or involves the creation, handling or 
storing of &lt;a href="https://iate.europa.eu/entry/result/925979/all" target="_blank"&gt;EUCI&lt;/a&gt;</t>
        </is>
      </c>
      <c r="AB324" s="2" t="inlineStr">
        <is>
          <t>acuerdo de subvención clasificado</t>
        </is>
      </c>
      <c r="AC324" s="2" t="inlineStr">
        <is>
          <t>3</t>
        </is>
      </c>
      <c r="AD324" s="2" t="inlineStr">
        <is>
          <t/>
        </is>
      </c>
      <c r="AE324" t="inlineStr">
        <is>
          <t>Acuerdo en virtud del cual la Comisión concede una subvención, tal
 como se indica en el título VIII del Reglamento (UE, Euratom) 
2018/1046, cuya ejecución requiere o implica el tratamiento, incluida 
la creación, o el almacenamiento de &lt;a href="https://iate.europa.eu/entry/result/925979/es" target="_blank"&gt;ICUE&lt;/a&gt;.</t>
        </is>
      </c>
      <c r="AF324" s="2" t="inlineStr">
        <is>
          <t>salastatud toetusleping</t>
        </is>
      </c>
      <c r="AG324" s="2" t="inlineStr">
        <is>
          <t>3</t>
        </is>
      </c>
      <c r="AH324" s="2" t="inlineStr">
        <is>
          <t/>
        </is>
      </c>
      <c r="AI324" t="inlineStr">
        <is>
          <t>leping, millega ELi institutsioon või asutus annab toetust, mille täitmine nõuab või hõlmab &lt;a href="https://iate.europa.eu/entry/result/925979/et" target="_blank"&gt;ELi salastatud teabe&lt;/a&gt; loomist, töötlemist või säilitamist</t>
        </is>
      </c>
      <c r="AJ324" s="2" t="inlineStr">
        <is>
          <t>turvallisuusluokiteltu avustussopimus</t>
        </is>
      </c>
      <c r="AK324" s="2" t="inlineStr">
        <is>
          <t>3</t>
        </is>
      </c>
      <c r="AL324" s="2" t="inlineStr">
        <is>
          <t/>
        </is>
      </c>
      <c r="AM324" t="inlineStr">
        <is>
          <t>sopimus, jolla unionin toimielin tai elin myöntää avustuksen ja jonka täyttäminen edellyttää tai siihen kuuluu &lt;a href="https://iate.europa.eu/entry/result/925979/fi" target="_blank"&gt;EU:n turvallisuusluokiteltujen tietojen &lt;/a&gt;tuottamista, käsittelyä tai säilyttämistä</t>
        </is>
      </c>
      <c r="AN324" s="2" t="inlineStr">
        <is>
          <t>convention de subvention classifiée</t>
        </is>
      </c>
      <c r="AO324" s="2" t="inlineStr">
        <is>
          <t>3</t>
        </is>
      </c>
      <c r="AP324" s="2" t="inlineStr">
        <is>
          <t/>
        </is>
      </c>
      <c r="AQ324" t="inlineStr">
        <is>
          <t>convention aux termes de laquelle la Commission octroie une subvention, telle que définie dans la première partie, titre VI, du règlement (CE, Euratom) no 1605/2002, et dont l'exécution nécessite ou implique la création, le traitement ou le stockage d'&lt;a href="https://iate.europa.eu/entry/result/925979/fr" target="_blank"&gt;ICUE&lt;/a&gt; [informations classifiées de l'UE]</t>
        </is>
      </c>
      <c r="AR324" t="inlineStr">
        <is>
          <t/>
        </is>
      </c>
      <c r="AS324" t="inlineStr">
        <is>
          <t/>
        </is>
      </c>
      <c r="AT324" t="inlineStr">
        <is>
          <t/>
        </is>
      </c>
      <c r="AU324" t="inlineStr">
        <is>
          <t/>
        </is>
      </c>
      <c r="AV324" s="2" t="inlineStr">
        <is>
          <t>klasificirani sporazum o dodjeli bespovratnih sredstava</t>
        </is>
      </c>
      <c r="AW324" s="2" t="inlineStr">
        <is>
          <t>3</t>
        </is>
      </c>
      <c r="AX324" s="2" t="inlineStr">
        <is>
          <t/>
        </is>
      </c>
      <c r="AY324" t="inlineStr">
        <is>
          <t>sporazum u okviru kojeg institucija ili tijelo Unije dodjeljuje bespovratna sredstva, kako je navedeno u glavi VIII. Uredbe (EZ, Euratom) 2018/1046, čije izvršenje zahtijeva ili podrazumijeva postupanje s klasificiranim podacima EU-a, uključujući njihovo stvaranje, ili pohranjivanje takvih podataka</t>
        </is>
      </c>
      <c r="AZ324" t="inlineStr">
        <is>
          <t/>
        </is>
      </c>
      <c r="BA324" t="inlineStr">
        <is>
          <t/>
        </is>
      </c>
      <c r="BB324" t="inlineStr">
        <is>
          <t/>
        </is>
      </c>
      <c r="BC324" t="inlineStr">
        <is>
          <t/>
        </is>
      </c>
      <c r="BD324" s="2" t="inlineStr">
        <is>
          <t>convenzione di sovvenzione classificata</t>
        </is>
      </c>
      <c r="BE324" s="2" t="inlineStr">
        <is>
          <t>3</t>
        </is>
      </c>
      <c r="BF324" s="2" t="inlineStr">
        <is>
          <t/>
        </is>
      </c>
      <c r="BG324" t="inlineStr">
        <is>
          <t>convenzione con
cui un'istituzione o un organo dell'Unione concede una sovvenzione la cui
esecuzione richiede o implica la creazione, il trattamento o la conservazione
di &lt;a href="https://iate.europa.eu/entry/result/925979/en-it" target="_blank"&gt;ICUE&lt;/a&gt;</t>
        </is>
      </c>
      <c r="BH324" s="2" t="inlineStr">
        <is>
          <t>įslaptintas dotacijos susitarimas</t>
        </is>
      </c>
      <c r="BI324" s="2" t="inlineStr">
        <is>
          <t>3</t>
        </is>
      </c>
      <c r="BJ324" s="2" t="inlineStr">
        <is>
          <t/>
        </is>
      </c>
      <c r="BK324" t="inlineStr">
        <is>
          <t>susitarimas, kuriuo Komisija skiria dotaciją ir kurį vykdant reikia rengti, tvarkyti arba saugoti Europos Sąjungos įslaptintą informaciją (ESĮI) arba suteikiama galimybė ją rengti, tvarkyti arba saugoti</t>
        </is>
      </c>
      <c r="BL324" s="2" t="inlineStr">
        <is>
          <t>klasificēts dotācijas nolīgums</t>
        </is>
      </c>
      <c r="BM324" s="2" t="inlineStr">
        <is>
          <t>2</t>
        </is>
      </c>
      <c r="BN324" s="2" t="inlineStr">
        <is>
          <t/>
        </is>
      </c>
      <c r="BO324" t="inlineStr">
        <is>
          <t>nolīgums, ar ko Savienības iestāde vai struktūra
piešķir dotāciju un kura izpildei ir nepieciešama vai kura izpilde ir saistīta ar &lt;a href="https://iate.europa.eu/entry/result/925979/lv" target="_blank"&gt;ESKI&lt;/a&gt; izveidi, apstrādi vai glabāšanu</t>
        </is>
      </c>
      <c r="BP324" s="2" t="inlineStr">
        <is>
          <t>ftehim ta' għotja klassifikata</t>
        </is>
      </c>
      <c r="BQ324" s="2" t="inlineStr">
        <is>
          <t>3</t>
        </is>
      </c>
      <c r="BR324" s="2" t="inlineStr">
        <is>
          <t/>
        </is>
      </c>
      <c r="BS324" t="inlineStr">
        <is>
          <t>ftehim li permezz tiegħu istituzzjoni jew korp tal-Unjoni Ewropea jagħtu għotja, li l-eżekuzzjoni tagħha teħtieġ jew tinvolvi l-ħolqien, it-trattament jew il-ħżin ta' &lt;a href="https://iate.europa.eu/entry/result/925979/mt" target="_blank"&gt;informazzjoni klassifikata tal-UE (IKUE)&lt;/a&gt;</t>
        </is>
      </c>
      <c r="BT324" s="2" t="inlineStr">
        <is>
          <t>gerubriceerde subsidieovereenkomst</t>
        </is>
      </c>
      <c r="BU324" s="2" t="inlineStr">
        <is>
          <t>3</t>
        </is>
      </c>
      <c r="BV324" s="2" t="inlineStr">
        <is>
          <t/>
        </is>
      </c>
      <c r="BW324" t="inlineStr">
        <is>
          <t>"overeenkomst
 waarbij een instelling of orgaan van de Unie een subsidie toekent, als
 bedoeld in titel VIII, van Verordening (EU, Euratom) 2018/1046, waarvan de
 uitvoering het aanmaken, behandelen of opslaan van EUCI vereist"</t>
        </is>
      </c>
      <c r="BX324" s="2" t="inlineStr">
        <is>
          <t>umowa o udzielenie dotacji niejawnej</t>
        </is>
      </c>
      <c r="BY324" s="2" t="inlineStr">
        <is>
          <t>3</t>
        </is>
      </c>
      <c r="BZ324" s="2" t="inlineStr">
        <is>
          <t/>
        </is>
      </c>
      <c r="CA324" t="inlineStr">
        <is>
          <t>umowa, na podstawie której Komisja przyznaje dotację, (...) której 
wykonanie wymaga wytwarzania, wykorzystywania lub przechowywania EUCI 
lub wiąże się z ich wytwarzaniem, wykorzystywaniem i przechowywaniem</t>
        </is>
      </c>
      <c r="CB324" s="2" t="inlineStr">
        <is>
          <t>convenção de subvenção classificada</t>
        </is>
      </c>
      <c r="CC324" s="2" t="inlineStr">
        <is>
          <t>3</t>
        </is>
      </c>
      <c r="CD324" s="2" t="inlineStr">
        <is>
          <t/>
        </is>
      </c>
      <c r="CE324" t="inlineStr">
        <is>
          <t>Acordo nos termos do qual a Comissão concede uma subvenção cuja execução exije ou implica a produção, tratamento ou armazenamento de informações classificadas da União Europeia (ICUE).</t>
        </is>
      </c>
      <c r="CF324" s="2" t="inlineStr">
        <is>
          <t>acord de grant clasificat</t>
        </is>
      </c>
      <c r="CG324" s="2" t="inlineStr">
        <is>
          <t>3</t>
        </is>
      </c>
      <c r="CH324" s="2" t="inlineStr">
        <is>
          <t/>
        </is>
      </c>
      <c r="CI324" t="inlineStr">
        <is>
          <t>acord prin care Comisia acordă un grant, astfel cum este menționat în partea I titlul VI din Regulamentul (CE, Euratom) nr. 1605/2002, a cărui executare necesită sau implică crearea, gestionarea sau păstrarea unor IUE</t>
        </is>
      </c>
      <c r="CJ324" s="2" t="inlineStr">
        <is>
          <t>utajovaná dohoda o grante</t>
        </is>
      </c>
      <c r="CK324" s="2" t="inlineStr">
        <is>
          <t>3</t>
        </is>
      </c>
      <c r="CL324" s="2" t="inlineStr">
        <is>
          <t/>
        </is>
      </c>
      <c r="CM324" t="inlineStr">
        <is>
          <t>dohoda, ktorou inštitúcia alebo orgán Únie udelí grant a ktorej plnenie si vyžaduje alebo zahŕňa vytvorenie, uchovávanie &lt;a href="https://iate.europa.eu/entry/result/925979/sk" target="_blank"&gt;utajovaných skutočností EÚ&lt;/a&gt; alebo manipuláciu s nimi</t>
        </is>
      </c>
      <c r="CN324" s="2" t="inlineStr">
        <is>
          <t>tajni sporazum o donacijah|
tajni sporazum o nepovratnih sredstvih</t>
        </is>
      </c>
      <c r="CO324" s="2" t="inlineStr">
        <is>
          <t>3|
3</t>
        </is>
      </c>
      <c r="CP324" s="2" t="inlineStr">
        <is>
          <t>|
proposed</t>
        </is>
      </c>
      <c r="CQ324" t="inlineStr">
        <is>
          <t>sporazum, pri katerem institucija ali telo Unije odobri nepovratna sredstva, katerih izpolnitev vključuje ustvarjanje &lt;a href="https://iate.europa.eu/entry/result/925979/sl" target="_blank"&gt;tajnih podatkov EU&lt;/a&gt;, njihovo obravnavo ali hrambo</t>
        </is>
      </c>
      <c r="CR324" s="2" t="inlineStr">
        <is>
          <t>säkerhetsskyddsklassificerad bidragsöverenskommelse|
säkerhetsskyddsklassificerat bidragsavtal</t>
        </is>
      </c>
      <c r="CS324" s="2" t="inlineStr">
        <is>
          <t>3|
3</t>
        </is>
      </c>
      <c r="CT324" s="2" t="inlineStr">
        <is>
          <t xml:space="preserve">|
</t>
        </is>
      </c>
      <c r="CU324" t="inlineStr">
        <is>
          <t>ett avtal varigenom en EU-institution beviljar ett bidrag, vars genomförande kräver eller inbegriper upprättande, hantering eller lagring av säkerhetsskyddsklassificerade EU-uppgifter</t>
        </is>
      </c>
    </row>
    <row r="325">
      <c r="A325" s="1" t="str">
        <f>HYPERLINK("https://iate.europa.eu/entry/result/3592856/all", "3592856")</f>
        <v>3592856</v>
      </c>
      <c r="B325" t="inlineStr">
        <is>
          <t>EDUCATION AND COMMUNICATIONS;EUROPEAN UNION</t>
        </is>
      </c>
      <c r="C325" t="inlineStr">
        <is>
          <t>EDUCATION AND COMMUNICATIONS|information technology and data processing;EUROPEAN UNION|EU institutions and European civil service</t>
        </is>
      </c>
      <c r="D325" t="inlineStr">
        <is>
          <t/>
        </is>
      </c>
      <c r="E325" t="inlineStr">
        <is>
          <t/>
        </is>
      </c>
      <c r="F325" t="inlineStr">
        <is>
          <t/>
        </is>
      </c>
      <c r="G325" t="inlineStr">
        <is>
          <t/>
        </is>
      </c>
      <c r="H325" s="2" t="inlineStr">
        <is>
          <t>utajovaný grant</t>
        </is>
      </c>
      <c r="I325" s="2" t="inlineStr">
        <is>
          <t>3</t>
        </is>
      </c>
      <c r="J325" s="2" t="inlineStr">
        <is>
          <t/>
        </is>
      </c>
      <c r="K325" t="inlineStr">
        <is>
          <t>grant, jehož plnění vyžaduje nebo zahrnuje vytváření a uchovávání utajovaných informací EU nebo nakládání s nimi</t>
        </is>
      </c>
      <c r="L325" s="2" t="inlineStr">
        <is>
          <t>klassificeret tilskud</t>
        </is>
      </c>
      <c r="M325" s="2" t="inlineStr">
        <is>
          <t>3</t>
        </is>
      </c>
      <c r="N325" s="2" t="inlineStr">
        <is>
          <t/>
        </is>
      </c>
      <c r="O325" t="inlineStr">
        <is>
          <t>tilskud, hvis opfyldelse forudsætter eller indebærer udarbejdelse, håndtering eller lagring af &lt;a href="https://iate.europa.eu/entry/result/925979/da" target="_blank"&gt;EUCI&lt;/a&gt;</t>
        </is>
      </c>
      <c r="P325" s="2" t="inlineStr">
        <is>
          <t>als Verschlusssache eingestufte Finanzhilfe</t>
        </is>
      </c>
      <c r="Q325" s="2" t="inlineStr">
        <is>
          <t>3</t>
        </is>
      </c>
      <c r="R325" s="2" t="inlineStr">
        <is>
          <t/>
        </is>
      </c>
      <c r="S325" t="inlineStr">
        <is>
          <t/>
        </is>
      </c>
      <c r="T325" s="2" t="inlineStr">
        <is>
          <t>διαβαθμισμένη συμφωνία επιδότησης</t>
        </is>
      </c>
      <c r="U325" s="2" t="inlineStr">
        <is>
          <t>3</t>
        </is>
      </c>
      <c r="V325" s="2" t="inlineStr">
        <is>
          <t/>
        </is>
      </c>
      <c r="W325" t="inlineStr">
        <is>
          <t>επιδότηση, η εκτέλεση της οποίας απαιτεί ή συνεπάγεται τη δημιουργία, τον χειρισμό ή την αποθήκευση &lt;a href="https://iate.europa.eu/entry/result/925979/en-el" target="_blank"&gt;ΔΠΕΕ&lt;/a&gt;</t>
        </is>
      </c>
      <c r="X325" s="2" t="inlineStr">
        <is>
          <t>classified grant</t>
        </is>
      </c>
      <c r="Y325" s="2" t="inlineStr">
        <is>
          <t>3</t>
        </is>
      </c>
      <c r="Z325" s="2" t="inlineStr">
        <is>
          <t/>
        </is>
      </c>
      <c r="AA325" t="inlineStr">
        <is>
          <t>grant, the performance of which requires or involves the creation, handling or storing of &lt;a href="https://iate.europa.eu/entry/result/925979/all" target="_blank"&gt;EUCI&lt;/a&gt;</t>
        </is>
      </c>
      <c r="AB325" s="2" t="inlineStr">
        <is>
          <t>subvención clasificada</t>
        </is>
      </c>
      <c r="AC325" s="2" t="inlineStr">
        <is>
          <t>3</t>
        </is>
      </c>
      <c r="AD325" s="2" t="inlineStr">
        <is>
          <t/>
        </is>
      </c>
      <c r="AE325" t="inlineStr">
        <is>
          <t>Subvención concedida por la Comisión y cuya ejecución exige o implica la creación, manipulación o almacenamiento de &lt;a href="https://iate.europa.eu/entry/result/925979/es" target="_blank"&gt;ICUE&lt;/a&gt;.</t>
        </is>
      </c>
      <c r="AF325" s="2" t="inlineStr">
        <is>
          <t>salastatud toetus</t>
        </is>
      </c>
      <c r="AG325" s="2" t="inlineStr">
        <is>
          <t>3</t>
        </is>
      </c>
      <c r="AH325" s="2" t="inlineStr">
        <is>
          <t/>
        </is>
      </c>
      <c r="AI325" t="inlineStr">
        <is>
          <t>toetus, mille täitmine nõuab või hõlmab &lt;a href="https://iate.europa.eu/entry/result/925979/et" target="_blank"&gt;ELi salastatud teabe&lt;/a&gt; loomist, töötlemist või säilitamist</t>
        </is>
      </c>
      <c r="AJ325" s="2" t="inlineStr">
        <is>
          <t>turvallisuusluokiteltu avustus</t>
        </is>
      </c>
      <c r="AK325" s="2" t="inlineStr">
        <is>
          <t>3</t>
        </is>
      </c>
      <c r="AL325" s="2" t="inlineStr">
        <is>
          <t/>
        </is>
      </c>
      <c r="AM325" t="inlineStr">
        <is>
          <t>avustus, jonka täyttäminen edellyttää tai siihen kuuluu&lt;a href="https://iate.europa.eu/entry/result/925979/fi" target="_blank"&gt; EU:n turvallisuusluokiteltujen tietojen&lt;/a&gt; tuottamista, käsittelyä tai säilyttämistä</t>
        </is>
      </c>
      <c r="AN325" s="2" t="inlineStr">
        <is>
          <t>subvention classifiée</t>
        </is>
      </c>
      <c r="AO325" s="2" t="inlineStr">
        <is>
          <t>3</t>
        </is>
      </c>
      <c r="AP325" s="2" t="inlineStr">
        <is>
          <t/>
        </is>
      </c>
      <c r="AQ325" t="inlineStr">
        <is>
          <t>subvention, dont l'exécution nécessite ou implique la création, le traitement ou le stockage d'&lt;a href="https://iate.europa.eu/entry/result/925979/fr" target="_blank"&gt;ICUE&lt;/a&gt; (informations classifiées de l'UE)</t>
        </is>
      </c>
      <c r="AR325" t="inlineStr">
        <is>
          <t/>
        </is>
      </c>
      <c r="AS325" t="inlineStr">
        <is>
          <t/>
        </is>
      </c>
      <c r="AT325" t="inlineStr">
        <is>
          <t/>
        </is>
      </c>
      <c r="AU325" t="inlineStr">
        <is>
          <t/>
        </is>
      </c>
      <c r="AV325" s="2" t="inlineStr">
        <is>
          <t>klasificirana bespovratna sredstva</t>
        </is>
      </c>
      <c r="AW325" s="2" t="inlineStr">
        <is>
          <t>3</t>
        </is>
      </c>
      <c r="AX325" s="2" t="inlineStr">
        <is>
          <t/>
        </is>
      </c>
      <c r="AY325" t="inlineStr">
        <is>
          <t/>
        </is>
      </c>
      <c r="AZ325" t="inlineStr">
        <is>
          <t/>
        </is>
      </c>
      <c r="BA325" t="inlineStr">
        <is>
          <t/>
        </is>
      </c>
      <c r="BB325" t="inlineStr">
        <is>
          <t/>
        </is>
      </c>
      <c r="BC325" t="inlineStr">
        <is>
          <t/>
        </is>
      </c>
      <c r="BD325" s="2" t="inlineStr">
        <is>
          <t>sovvenzione classificata</t>
        </is>
      </c>
      <c r="BE325" s="2" t="inlineStr">
        <is>
          <t>3</t>
        </is>
      </c>
      <c r="BF325" s="2" t="inlineStr">
        <is>
          <t/>
        </is>
      </c>
      <c r="BG325" t="inlineStr">
        <is>
          <t>&lt;div&gt;sovvenzione la cui
esecuzione richiede o implica la creazione, il trattamento o la conservazione
di &lt;a href="https://iate.europa.eu/entry/result/925979/en-it" target="_blank"&gt;ICUE&lt;/a&gt;&lt;/div&gt;</t>
        </is>
      </c>
      <c r="BH325" s="2" t="inlineStr">
        <is>
          <t>įslaptinta dotacija</t>
        </is>
      </c>
      <c r="BI325" s="2" t="inlineStr">
        <is>
          <t>3</t>
        </is>
      </c>
      <c r="BJ325" s="2" t="inlineStr">
        <is>
          <t/>
        </is>
      </c>
      <c r="BK325" t="inlineStr">
        <is>
          <t/>
        </is>
      </c>
      <c r="BL325" s="2" t="inlineStr">
        <is>
          <t>klasificēta dotācija</t>
        </is>
      </c>
      <c r="BM325" s="2" t="inlineStr">
        <is>
          <t>3</t>
        </is>
      </c>
      <c r="BN325" s="2" t="inlineStr">
        <is>
          <t/>
        </is>
      </c>
      <c r="BO325" t="inlineStr">
        <is>
          <t/>
        </is>
      </c>
      <c r="BP325" s="2" t="inlineStr">
        <is>
          <t>għotja klassifikata</t>
        </is>
      </c>
      <c r="BQ325" s="2" t="inlineStr">
        <is>
          <t>3</t>
        </is>
      </c>
      <c r="BR325" s="2" t="inlineStr">
        <is>
          <t/>
        </is>
      </c>
      <c r="BS325" t="inlineStr">
        <is>
          <t>tip ta' għotja, li l-eżekuzzjoni tagħha teħtieġ jew tinvolvi l-ħolqien, it-trattament jew il-ħżin ta' &lt;a href="https://iate.europa.eu/entry/result/925979/mt" target="_blank"&gt;informazzjoni klassifikata tal-UE (IKUE)&lt;/a&gt;</t>
        </is>
      </c>
      <c r="BT325" s="2" t="inlineStr">
        <is>
          <t>gerubriceerde subsidie</t>
        </is>
      </c>
      <c r="BU325" s="2" t="inlineStr">
        <is>
          <t>3</t>
        </is>
      </c>
      <c r="BV325" s="2" t="inlineStr">
        <is>
          <t/>
        </is>
      </c>
      <c r="BW325" t="inlineStr">
        <is>
          <t>subsidie
 waarvan de uitvoering het genereren, verwerken of opslaan van gerubriceerde
 EU-gegevens (EUCI) vereist of omvat</t>
        </is>
      </c>
      <c r="BX325" s="2" t="inlineStr">
        <is>
          <t>dotacja niejawna</t>
        </is>
      </c>
      <c r="BY325" s="2" t="inlineStr">
        <is>
          <t>3</t>
        </is>
      </c>
      <c r="BZ325" s="2" t="inlineStr">
        <is>
          <t/>
        </is>
      </c>
      <c r="CA325" t="inlineStr">
        <is>
          <t/>
        </is>
      </c>
      <c r="CB325" s="2" t="inlineStr">
        <is>
          <t>subvenção classificada</t>
        </is>
      </c>
      <c r="CC325" s="2" t="inlineStr">
        <is>
          <t>3</t>
        </is>
      </c>
      <c r="CD325" s="2" t="inlineStr">
        <is>
          <t/>
        </is>
      </c>
      <c r="CE325" t="inlineStr">
        <is>
          <t>Subvenção concedida a um contrato cuja execução exija ou implique a produção, tratamento ou armazenamento de informações classificadas da União Europeia (ICUE).</t>
        </is>
      </c>
      <c r="CF325" s="2" t="inlineStr">
        <is>
          <t>grant clasificat</t>
        </is>
      </c>
      <c r="CG325" s="2" t="inlineStr">
        <is>
          <t>3</t>
        </is>
      </c>
      <c r="CH325" s="2" t="inlineStr">
        <is>
          <t/>
        </is>
      </c>
      <c r="CI325" t="inlineStr">
        <is>
          <t/>
        </is>
      </c>
      <c r="CJ325" s="2" t="inlineStr">
        <is>
          <t>utajovaný grant</t>
        </is>
      </c>
      <c r="CK325" s="2" t="inlineStr">
        <is>
          <t>3</t>
        </is>
      </c>
      <c r="CL325" s="2" t="inlineStr">
        <is>
          <t/>
        </is>
      </c>
      <c r="CM325" t="inlineStr">
        <is>
          <t>grant, ktorého plnenie si vyžaduje alebo zahŕňa vytvorenie, uchovávanie &lt;a href="https://iate.europa.eu/entry/result/925979/sk" target="_blank"&gt;utajovaných skutočností EÚ&lt;/a&gt; alebo manipuláciu s nimi</t>
        </is>
      </c>
      <c r="CN325" s="2" t="inlineStr">
        <is>
          <t>tajna donacija|
tajna nepovratna sredstva</t>
        </is>
      </c>
      <c r="CO325" s="2" t="inlineStr">
        <is>
          <t>3|
3</t>
        </is>
      </c>
      <c r="CP325" s="2" t="inlineStr">
        <is>
          <t>|
proposed</t>
        </is>
      </c>
      <c r="CQ325" t="inlineStr">
        <is>
          <t>donacija, katere izpolnitev vključuje ustvarjanje &lt;a href="https://iate.europa.eu/entry/result/925979/sl" target="_blank"&gt;tajnih podatkov EU&lt;/a&gt;, njihovo obravnavo ali hrambo</t>
        </is>
      </c>
      <c r="CR325" s="2" t="inlineStr">
        <is>
          <t>säkerhetsskyddsklassificerat bidrag</t>
        </is>
      </c>
      <c r="CS325" s="2" t="inlineStr">
        <is>
          <t>3</t>
        </is>
      </c>
      <c r="CT325" s="2" t="inlineStr">
        <is>
          <t/>
        </is>
      </c>
      <c r="CU325" t="inlineStr">
        <is>
          <t/>
        </is>
      </c>
    </row>
    <row r="326">
      <c r="A326" s="1" t="str">
        <f>HYPERLINK("https://iate.europa.eu/entry/result/3627111/all", "3627111")</f>
        <v>3627111</v>
      </c>
      <c r="B326" t="inlineStr">
        <is>
          <t>EDUCATION AND COMMUNICATIONS</t>
        </is>
      </c>
      <c r="C326" t="inlineStr">
        <is>
          <t>EDUCATION AND COMMUNICATIONS|information technology and data processing|computer system</t>
        </is>
      </c>
      <c r="D326" t="inlineStr">
        <is>
          <t/>
        </is>
      </c>
      <c r="E326" t="inlineStr">
        <is>
          <t/>
        </is>
      </c>
      <c r="F326" t="inlineStr">
        <is>
          <t/>
        </is>
      </c>
      <c r="G326" t="inlineStr">
        <is>
          <t/>
        </is>
      </c>
      <c r="H326" s="2" t="inlineStr">
        <is>
          <t>nulová důvěra</t>
        </is>
      </c>
      <c r="I326" s="2" t="inlineStr">
        <is>
          <t>3</t>
        </is>
      </c>
      <c r="J326" s="2" t="inlineStr">
        <is>
          <t/>
        </is>
      </c>
      <c r="K326" t="inlineStr">
        <is>
          <t>bezpečnostní model, soubor zásad návrhu systému a koordinovaná strategie
 kybernetické bezpečnosti a řízení systému založená na uznání existence 
hrozeb uvnitř tradičních hranic sítě i mimo ně</t>
        </is>
      </c>
      <c r="L326" s="2" t="inlineStr">
        <is>
          <t>zero trust|
nultillid</t>
        </is>
      </c>
      <c r="M326" s="2" t="inlineStr">
        <is>
          <t>3|
3</t>
        </is>
      </c>
      <c r="N326" s="2" t="inlineStr">
        <is>
          <t xml:space="preserve">|
</t>
        </is>
      </c>
      <c r="O326" t="inlineStr">
        <is>
          <t>sikkerhedsmodel, der bygger på, at ingen kan betragtes som pålidelige, og at enhver persons identitet derfor bør verificeres, før der bliver givet adgang til data og systemer</t>
        </is>
      </c>
      <c r="P326" s="2" t="inlineStr">
        <is>
          <t>null Vertrauen|
Zero Trust</t>
        </is>
      </c>
      <c r="Q326" s="2" t="inlineStr">
        <is>
          <t>3|
3</t>
        </is>
      </c>
      <c r="R326" s="2" t="inlineStr">
        <is>
          <t xml:space="preserve">|
</t>
        </is>
      </c>
      <c r="S326" t="inlineStr">
        <is>
          <t>Sicherheitsparadigma, das eine strenge Identitätsüberprüfung und eine explizite Berechtigung für jede Person oder Entität kombiniert, die versucht, auf Netzwerkressourcen zuzugreifen oder diese zu nutzen</t>
        </is>
      </c>
      <c r="T326" s="2" t="inlineStr">
        <is>
          <t>μηδενική εμπιστοσύνη</t>
        </is>
      </c>
      <c r="U326" s="2" t="inlineStr">
        <is>
          <t>3</t>
        </is>
      </c>
      <c r="V326" s="2" t="inlineStr">
        <is>
          <t/>
        </is>
      </c>
      <c r="W326" t="inlineStr">
        <is>
          <t>στρατηγική προσέγγιση ως προς την κυβερνοασφάλεια ενός οργανισμού η οποία απαιτεί την επικύρωση κάθε σταδίου μιας ψηφιακής διάδρασης, καθώς προϋποθέτει ότι το δίκτυο είναι εκ φύσεως μη ασφαλές</t>
        </is>
      </c>
      <c r="X326" s="2" t="inlineStr">
        <is>
          <t>zero trust</t>
        </is>
      </c>
      <c r="Y326" s="2" t="inlineStr">
        <is>
          <t>3</t>
        </is>
      </c>
      <c r="Z326" s="2" t="inlineStr">
        <is>
          <t/>
        </is>
      </c>
      <c r="AA326" t="inlineStr">
        <is>
          <t>strategic approach to cybersecurity that secures an organisation by eliminating implicit trust and continuously validating every stage of a digital interaction</t>
        </is>
      </c>
      <c r="AB326" s="2" t="inlineStr">
        <is>
          <t>confianza cero</t>
        </is>
      </c>
      <c r="AC326" s="2" t="inlineStr">
        <is>
          <t>3</t>
        </is>
      </c>
      <c r="AD326" s="2" t="inlineStr">
        <is>
          <t/>
        </is>
      </c>
      <c r="AE326" t="inlineStr">
        <is>
          <t>Enfoque adoptado en materia de ciberseguridad para proteger los entornos de negocios digitales modernos, basado en la creencia de que las 
organizaciones no deben confiar automáticamente en nada, ya sea fuera o 
dentro del perímetro de su red.</t>
        </is>
      </c>
      <c r="AF326" s="2" t="inlineStr">
        <is>
          <t>nullusaldus</t>
        </is>
      </c>
      <c r="AG326" s="2" t="inlineStr">
        <is>
          <t>3</t>
        </is>
      </c>
      <c r="AH326" s="2" t="inlineStr">
        <is>
          <t/>
        </is>
      </c>
      <c r="AI326" t="inlineStr">
        <is>
          <t>infoturbe mudel, mis käsitleb iga ühendust potentsiaalse ohuna</t>
        </is>
      </c>
      <c r="AJ326" t="inlineStr">
        <is>
          <t/>
        </is>
      </c>
      <c r="AK326" t="inlineStr">
        <is>
          <t/>
        </is>
      </c>
      <c r="AL326" t="inlineStr">
        <is>
          <t/>
        </is>
      </c>
      <c r="AM326" t="inlineStr">
        <is>
          <t/>
        </is>
      </c>
      <c r="AN326" s="2" t="inlineStr">
        <is>
          <t>zéro confiance|
vérification systématique|
confiance zéro</t>
        </is>
      </c>
      <c r="AO326" s="2" t="inlineStr">
        <is>
          <t>3|
3|
3</t>
        </is>
      </c>
      <c r="AP326" s="2" t="inlineStr">
        <is>
          <t>admitted|
|
admitted</t>
        </is>
      </c>
      <c r="AQ326" t="inlineStr">
        <is>
          <t>principe de sécurité informatique selon lequel les utilisateurs, applications et dispositifs doivent faire l'objet de vérifications systématiques et ne doivent pas être considérés comme fiables par défaut</t>
        </is>
      </c>
      <c r="AR326" t="inlineStr">
        <is>
          <t/>
        </is>
      </c>
      <c r="AS326" t="inlineStr">
        <is>
          <t/>
        </is>
      </c>
      <c r="AT326" t="inlineStr">
        <is>
          <t/>
        </is>
      </c>
      <c r="AU326" t="inlineStr">
        <is>
          <t/>
        </is>
      </c>
      <c r="AV326" s="2" t="inlineStr">
        <is>
          <t>nulto povjerenje</t>
        </is>
      </c>
      <c r="AW326" s="2" t="inlineStr">
        <is>
          <t>3</t>
        </is>
      </c>
      <c r="AX326" s="2" t="inlineStr">
        <is>
          <t/>
        </is>
      </c>
      <c r="AY326" t="inlineStr">
        <is>
          <t>sigurnosni model, skup načela za projektiranje sustava te koordinirana strategija za kibersigurnost i upravljanje sustavom koji se temelje na priznavanju postojanja prijetnji unutar i izvan tradicionalnih granica mreže</t>
        </is>
      </c>
      <c r="AZ326" t="inlineStr">
        <is>
          <t/>
        </is>
      </c>
      <c r="BA326" t="inlineStr">
        <is>
          <t/>
        </is>
      </c>
      <c r="BB326" t="inlineStr">
        <is>
          <t/>
        </is>
      </c>
      <c r="BC326" t="inlineStr">
        <is>
          <t/>
        </is>
      </c>
      <c r="BD326" s="2" t="inlineStr">
        <is>
          <t>zero trust</t>
        </is>
      </c>
      <c r="BE326" s="2" t="inlineStr">
        <is>
          <t>3</t>
        </is>
      </c>
      <c r="BF326" s="2" t="inlineStr">
        <is>
          <t/>
        </is>
      </c>
      <c r="BG326" t="inlineStr">
        <is>
          <t>modello di
sicurezza e strategia coordinata di cibersicurezza e di gestione dei sistemi, che
presuppongono l'assenza di un perimetro di rete aziendale affidabile e in base
ai quali ogni transazione di rete deve essere autenticata prima che possa
concretizzarsi</t>
        </is>
      </c>
      <c r="BH326" s="2" t="inlineStr">
        <is>
          <t>nulinio pasitikėjimo metodas|
nulinis pasitikėjimas</t>
        </is>
      </c>
      <c r="BI326" s="2" t="inlineStr">
        <is>
          <t>3|
3</t>
        </is>
      </c>
      <c r="BJ326" s="2" t="inlineStr">
        <is>
          <t xml:space="preserve">|
</t>
        </is>
      </c>
      <c r="BK326" t="inlineStr">
        <is>
          <t/>
        </is>
      </c>
      <c r="BL326" s="2" t="inlineStr">
        <is>
          <t>nulles uzticēšanās</t>
        </is>
      </c>
      <c r="BM326" s="2" t="inlineStr">
        <is>
          <t>2</t>
        </is>
      </c>
      <c r="BN326" s="2" t="inlineStr">
        <is>
          <t/>
        </is>
      </c>
      <c r="BO326" t="inlineStr">
        <is>
          <t/>
        </is>
      </c>
      <c r="BP326" s="2" t="inlineStr">
        <is>
          <t>fiduċja żero</t>
        </is>
      </c>
      <c r="BQ326" s="2" t="inlineStr">
        <is>
          <t>3</t>
        </is>
      </c>
      <c r="BR326" s="2" t="inlineStr">
        <is>
          <t/>
        </is>
      </c>
      <c r="BS326" t="inlineStr">
        <is>
          <t>mudell ta’ sigurtà, sett ta’ prinċipji tad-disinn tas-sistema, u strateġija kkoordinata taċ-ċibersigurtà u tal-ġestjoni tas-sistema li jibbażaw fuq ir-rikonoxximent tal-eżistenza ta’ theddid ġewwa u barra l-konfini tradizzjonali tan-network</t>
        </is>
      </c>
      <c r="BT326" s="2" t="inlineStr">
        <is>
          <t>zero trust</t>
        </is>
      </c>
      <c r="BU326" s="2" t="inlineStr">
        <is>
          <t>3</t>
        </is>
      </c>
      <c r="BV326" s="2" t="inlineStr">
        <is>
          <t/>
        </is>
      </c>
      <c r="BW326" t="inlineStr">
        <is>
          <t>"beveiligingsmodel,
 een reeks beginselen inzake systeemontwerp en een gecoördineerde strategie
 voor cyberbeveiliging en systeembeheer, gebaseerd op erkenning van het
 bestaan van dreigingen binnen en buiten de traditionele netwerkgrenzen"</t>
        </is>
      </c>
      <c r="BX326" s="2" t="inlineStr">
        <is>
          <t>zerowe zaufanie</t>
        </is>
      </c>
      <c r="BY326" s="2" t="inlineStr">
        <is>
          <t>3</t>
        </is>
      </c>
      <c r="BZ326" s="2" t="inlineStr">
        <is>
          <t/>
        </is>
      </c>
      <c r="CA326" t="inlineStr">
        <is>
          <t>model
cyberbezpieczeństwa zakładający brak zaufania wobec wszystkich - zewnętrznych i
wewnętrznych - użytkowników sieci; w podejściu tym przyjmuje się, że ataku na
zasoby można spodziewać się w każdej chwili i w każdym miejscu środowiska, a
środowisko będące własnością podmiotu (wewnętrzne) nie różni się ani nie jest
bardziej wiarygodne od środowiska niebędącego własnością podmiotu
(zewnętrznego)</t>
        </is>
      </c>
      <c r="CB326" s="2" t="inlineStr">
        <is>
          <t>confiança zero</t>
        </is>
      </c>
      <c r="CC326" s="2" t="inlineStr">
        <is>
          <t>3</t>
        </is>
      </c>
      <c r="CD326" s="2" t="inlineStr">
        <is>
          <t/>
        </is>
      </c>
      <c r="CE326" t="inlineStr">
        <is>
          <t>Modelo de segurança, conjunto de princípios de conceção de sistemas e estratégia coordenada de cibersegurança e de gestão de sistemas baseada no reconhecimento da existência de ameaças dentro e fora das fronteiras tradicionais de uma rede.</t>
        </is>
      </c>
      <c r="CF326" s="2" t="inlineStr">
        <is>
          <t>încredere zero</t>
        </is>
      </c>
      <c r="CG326" s="2" t="inlineStr">
        <is>
          <t>3</t>
        </is>
      </c>
      <c r="CH326" s="2" t="inlineStr">
        <is>
          <t/>
        </is>
      </c>
      <c r="CI326" t="inlineStr">
        <is>
          <t/>
        </is>
      </c>
      <c r="CJ326" s="2" t="inlineStr">
        <is>
          <t>nulová dôvera</t>
        </is>
      </c>
      <c r="CK326" s="2" t="inlineStr">
        <is>
          <t>3</t>
        </is>
      </c>
      <c r="CL326" s="2" t="inlineStr">
        <is>
          <t/>
        </is>
      </c>
      <c r="CM326" t="inlineStr">
        <is>
          <t>strategický prístup ku &lt;a href="https://iate.europa.eu/entry/result/2229866/sk" target="_blank"&gt;kybernetickej bezpečnosti&lt;/a&gt;, ktorý zabezpečuje organizáciu tým, že eliminuje implicitnú dôveru a neustále validuje každú fázu digitálnej interakcie</t>
        </is>
      </c>
      <c r="CN326" s="2" t="inlineStr">
        <is>
          <t>ničelno zaupanje</t>
        </is>
      </c>
      <c r="CO326" s="2" t="inlineStr">
        <is>
          <t>3</t>
        </is>
      </c>
      <c r="CP326" s="2" t="inlineStr">
        <is>
          <t/>
        </is>
      </c>
      <c r="CQ326" t="inlineStr">
        <is>
          <t/>
        </is>
      </c>
      <c r="CR326" s="2" t="inlineStr">
        <is>
          <t>nolltillit</t>
        </is>
      </c>
      <c r="CS326" s="2" t="inlineStr">
        <is>
          <t>3</t>
        </is>
      </c>
      <c r="CT326" s="2" t="inlineStr">
        <is>
          <t/>
        </is>
      </c>
      <c r="CU326" t="inlineStr">
        <is>
          <t>i it-säkerhet principen att inte lita på något som inte är identifierat och autentiserat vid varje interaktion</t>
        </is>
      </c>
    </row>
    <row r="327">
      <c r="A327" s="1" t="str">
        <f>HYPERLINK("https://iate.europa.eu/entry/result/3627107/all", "3627107")</f>
        <v>3627107</v>
      </c>
      <c r="B327" t="inlineStr">
        <is>
          <t>EDUCATION AND COMMUNICATIONS</t>
        </is>
      </c>
      <c r="C327" t="inlineStr">
        <is>
          <t>EDUCATION AND COMMUNICATIONS|information technology and data processing|computer system</t>
        </is>
      </c>
      <c r="D327" t="inlineStr">
        <is>
          <t/>
        </is>
      </c>
      <c r="E327" t="inlineStr">
        <is>
          <t/>
        </is>
      </c>
      <c r="F327" t="inlineStr">
        <is>
          <t/>
        </is>
      </c>
      <c r="G327" t="inlineStr">
        <is>
          <t/>
        </is>
      </c>
      <c r="H327" s="2" t="inlineStr">
        <is>
          <t>architektura na bázi nulové důvěry</t>
        </is>
      </c>
      <c r="I327" s="2" t="inlineStr">
        <is>
          <t>3</t>
        </is>
      </c>
      <c r="J327" s="2" t="inlineStr">
        <is>
          <t/>
        </is>
      </c>
      <c r="K327" t="inlineStr">
        <is>
          <t>&lt;div&gt;architektura, která vychází ze zásad modelu &lt;a href="https://iate.europa.eu/entry/result/72C69E88C984424391845DC0FD365FA0/cs?forceEcas=true" target="_blank"&gt;nulové důvěry&lt;/a&gt;&lt;/div&gt;</t>
        </is>
      </c>
      <c r="L327" s="2" t="inlineStr">
        <is>
          <t>nultillidsarkitektur|
zero trust-arkitektur</t>
        </is>
      </c>
      <c r="M327" s="2" t="inlineStr">
        <is>
          <t>3|
3</t>
        </is>
      </c>
      <c r="N327" s="2" t="inlineStr">
        <is>
          <t xml:space="preserve">|
</t>
        </is>
      </c>
      <c r="O327" t="inlineStr">
        <is>
          <t>netværksarkitektur, der har til formål at bekæmpe &lt;a href="https://iate.europa.eu/entry/result/2213475/da" target="_blank"&gt;cybersikkerhedstrusler&lt;/a&gt; ved at betragte al trafik som fjendtlig</t>
        </is>
      </c>
      <c r="P327" s="2" t="inlineStr">
        <is>
          <t>Null-Vertrauen-Architektur</t>
        </is>
      </c>
      <c r="Q327" s="2" t="inlineStr">
        <is>
          <t>3</t>
        </is>
      </c>
      <c r="R327" s="2" t="inlineStr">
        <is>
          <t/>
        </is>
      </c>
      <c r="S327" t="inlineStr">
        <is>
          <t/>
        </is>
      </c>
      <c r="T327" s="2" t="inlineStr">
        <is>
          <t>αρχιτεκτονική μηδενικής εμπιστοσύνης</t>
        </is>
      </c>
      <c r="U327" s="2" t="inlineStr">
        <is>
          <t>3</t>
        </is>
      </c>
      <c r="V327" s="2" t="inlineStr">
        <is>
          <t/>
        </is>
      </c>
      <c r="W327" t="inlineStr">
        <is>
          <t>αρχιτεκτονική δικτύου που σχεδιάζεται ώστε να παρέχει προστασία έναντι κυβερνοαπειλών βάσει της προϋπόθεσης ότι το σύνολο των κινήσεων συνιστά απειλή</t>
        </is>
      </c>
      <c r="X327" s="2" t="inlineStr">
        <is>
          <t>zero trust architecture</t>
        </is>
      </c>
      <c r="Y327" s="2" t="inlineStr">
        <is>
          <t>3</t>
        </is>
      </c>
      <c r="Z327" s="2" t="inlineStr">
        <is>
          <t/>
        </is>
      </c>
      <c r="AA327" t="inlineStr">
        <is>
          <t>network architecture designed to provide protection against cyber threats by assuming all traffic to be hostile</t>
        </is>
      </c>
      <c r="AB327" s="2" t="inlineStr">
        <is>
          <t>arquitectura de confianza cero</t>
        </is>
      </c>
      <c r="AC327" s="2" t="inlineStr">
        <is>
          <t>3</t>
        </is>
      </c>
      <c r="AD327" s="2" t="inlineStr">
        <is>
          <t/>
        </is>
      </c>
      <c r="AE327" t="inlineStr">
        <is>
          <t>Modelo de seguridad, conjunto de principios de diseño de sistemas y estrategia coordinada de ciberseguridad y gestión de sistemas 
basados en el reconocimiento de la existencia de amenazas tanto dentro 
como fuera de los límites tradicionales de las redes.</t>
        </is>
      </c>
      <c r="AF327" s="2" t="inlineStr">
        <is>
          <t>nullusaldusega arhitektuur</t>
        </is>
      </c>
      <c r="AG327" s="2" t="inlineStr">
        <is>
          <t>3</t>
        </is>
      </c>
      <c r="AH327" s="2" t="inlineStr">
        <is>
          <t/>
        </is>
      </c>
      <c r="AI327" t="inlineStr">
        <is>
          <t>turvalisuse mudel, süsteemi projekteerimise põhimõtted ja küberturvalisuse ja süsteemihalduse koordineeritud strateegia, mis põhinevad tõdemusel, et ohud eksisteerivad nii sees- kui ka väljaspool tavapäraseid võrgupiire</t>
        </is>
      </c>
      <c r="AJ327" t="inlineStr">
        <is>
          <t/>
        </is>
      </c>
      <c r="AK327" t="inlineStr">
        <is>
          <t/>
        </is>
      </c>
      <c r="AL327" t="inlineStr">
        <is>
          <t/>
        </is>
      </c>
      <c r="AM327" t="inlineStr">
        <is>
          <t/>
        </is>
      </c>
      <c r="AN327" s="2" t="inlineStr">
        <is>
          <t>architecture «zéro confiance»|
architecture à vérification systématique</t>
        </is>
      </c>
      <c r="AO327" s="2" t="inlineStr">
        <is>
          <t>3|
3</t>
        </is>
      </c>
      <c r="AP327" s="2" t="inlineStr">
        <is>
          <t xml:space="preserve">admitted|
</t>
        </is>
      </c>
      <c r="AQ327" t="inlineStr">
        <is>
          <t>modèle de sécurité informatique conforme au principe selon lequel les utilisateurs, applications et dispositifs doivent faire l'objet de vérifications systématiques et ne doivent pas être considérés comme fiables par défaut</t>
        </is>
      </c>
      <c r="AR327" t="inlineStr">
        <is>
          <t/>
        </is>
      </c>
      <c r="AS327" t="inlineStr">
        <is>
          <t/>
        </is>
      </c>
      <c r="AT327" t="inlineStr">
        <is>
          <t/>
        </is>
      </c>
      <c r="AU327" t="inlineStr">
        <is>
          <t/>
        </is>
      </c>
      <c r="AV327" s="2" t="inlineStr">
        <is>
          <t>arhitektura nultog povjerenja</t>
        </is>
      </c>
      <c r="AW327" s="2" t="inlineStr">
        <is>
          <t>3</t>
        </is>
      </c>
      <c r="AX327" s="2" t="inlineStr">
        <is>
          <t/>
        </is>
      </c>
      <c r="AY327" t="inlineStr">
        <is>
          <t/>
        </is>
      </c>
      <c r="AZ327" t="inlineStr">
        <is>
          <t/>
        </is>
      </c>
      <c r="BA327" t="inlineStr">
        <is>
          <t/>
        </is>
      </c>
      <c r="BB327" t="inlineStr">
        <is>
          <t/>
        </is>
      </c>
      <c r="BC327" t="inlineStr">
        <is>
          <t/>
        </is>
      </c>
      <c r="BD327" s="2" t="inlineStr">
        <is>
          <t>architettura zero trust</t>
        </is>
      </c>
      <c r="BE327" s="2" t="inlineStr">
        <is>
          <t>3</t>
        </is>
      </c>
      <c r="BF327" s="2" t="inlineStr">
        <is>
          <t/>
        </is>
      </c>
      <c r="BG327" t="inlineStr">
        <is>
          <t>architettura di
rete destinata a fornire una protezione efficace dalle minacce cibernetiche
basata sulla supposizione che ogni connessione sia pericolosa</t>
        </is>
      </c>
      <c r="BH327" s="2" t="inlineStr">
        <is>
          <t>nulinio pasitikėjimo architektūra</t>
        </is>
      </c>
      <c r="BI327" s="2" t="inlineStr">
        <is>
          <t>3</t>
        </is>
      </c>
      <c r="BJ327" s="2" t="inlineStr">
        <is>
          <t/>
        </is>
      </c>
      <c r="BK327" t="inlineStr">
        <is>
          <t/>
        </is>
      </c>
      <c r="BL327" s="2" t="inlineStr">
        <is>
          <t>nulles uzticēšanās arhitektūra</t>
        </is>
      </c>
      <c r="BM327" s="2" t="inlineStr">
        <is>
          <t>2</t>
        </is>
      </c>
      <c r="BN327" s="2" t="inlineStr">
        <is>
          <t/>
        </is>
      </c>
      <c r="BO327" t="inlineStr">
        <is>
          <t/>
        </is>
      </c>
      <c r="BP327" s="2" t="inlineStr">
        <is>
          <t>arkitettura b'fiduċja żero</t>
        </is>
      </c>
      <c r="BQ327" s="2" t="inlineStr">
        <is>
          <t>3</t>
        </is>
      </c>
      <c r="BR327" s="2" t="inlineStr">
        <is>
          <t/>
        </is>
      </c>
      <c r="BS327" t="inlineStr">
        <is>
          <t>arkitettura ta' network, imfassla apposta biex tipprovdi protezzjoni kontra theddid ċibernetiku billi tassumi li t-traffiku kollu jkun ostili</t>
        </is>
      </c>
      <c r="BT327" s="2" t="inlineStr">
        <is>
          <t>zero trust-architectuur</t>
        </is>
      </c>
      <c r="BU327" s="2" t="inlineStr">
        <is>
          <t>3</t>
        </is>
      </c>
      <c r="BV327" s="2" t="inlineStr">
        <is>
          <t/>
        </is>
      </c>
      <c r="BW327" t="inlineStr">
        <is>
          <t>netwerkarchitectuur
 die is ontworpen om bescherming te bieden tegen cyberdreigingen door ervan
 uit te gaan dat alle verkeer vijandig is</t>
        </is>
      </c>
      <c r="BX327" s="2" t="inlineStr">
        <is>
          <t>architektura zerowego zaufania</t>
        </is>
      </c>
      <c r="BY327" s="2" t="inlineStr">
        <is>
          <t>3</t>
        </is>
      </c>
      <c r="BZ327" s="2" t="inlineStr">
        <is>
          <t/>
        </is>
      </c>
      <c r="CA327" t="inlineStr">
        <is>
          <t>zbiór zasad przewodnich opierających się na zasadzie braku zaufania i regulujących przepływ pracy, projektowania systemu i operacji, mający na celu poprawę cyberbezpieczeństwa podmiotu, zapobieganie naruszeniom danych i ograniczanie niepożądanego ruchu wewnętrznego</t>
        </is>
      </c>
      <c r="CB327" s="2" t="inlineStr">
        <is>
          <t>arquitetura de confiança zero</t>
        </is>
      </c>
      <c r="CC327" s="2" t="inlineStr">
        <is>
          <t>3</t>
        </is>
      </c>
      <c r="CD327" s="2" t="inlineStr">
        <is>
          <t/>
        </is>
      </c>
      <c r="CE327" t="inlineStr">
        <is>
          <t>Arquitetura de rede concebida para proteger contra ameaças dentro e fora das fronteiras tradicionais dessa rede.</t>
        </is>
      </c>
      <c r="CF327" s="2" t="inlineStr">
        <is>
          <t>arhitectură de tip „încredere zero”|
arhitectură bazată pe modelul de încredere zero</t>
        </is>
      </c>
      <c r="CG327" s="2" t="inlineStr">
        <is>
          <t>3|
3</t>
        </is>
      </c>
      <c r="CH327" s="2" t="inlineStr">
        <is>
          <t>proposed|
proposed</t>
        </is>
      </c>
      <c r="CI327" t="inlineStr">
        <is>
          <t/>
        </is>
      </c>
      <c r="CJ327" s="2" t="inlineStr">
        <is>
          <t>architektúra nulovej dôvery</t>
        </is>
      </c>
      <c r="CK327" s="2" t="inlineStr">
        <is>
          <t>3</t>
        </is>
      </c>
      <c r="CL327" s="2" t="inlineStr">
        <is>
          <t/>
        </is>
      </c>
      <c r="CM327" t="inlineStr">
        <is>
          <t>sieťová architektúra navrhnutá tak, aby poskytovala ochranu pred &lt;a href="https://iate.europa.eu/entry/result/2213475/sk" target="_blank"&gt;kybernetickými hrozbami&lt;/a&gt; tým, že všetku dátovú prevádzku považuje za nepriateľskú</t>
        </is>
      </c>
      <c r="CN327" s="2" t="inlineStr">
        <is>
          <t>arhitektura ničelnega zaupanja</t>
        </is>
      </c>
      <c r="CO327" s="2" t="inlineStr">
        <is>
          <t>3</t>
        </is>
      </c>
      <c r="CP327" s="2" t="inlineStr">
        <is>
          <t/>
        </is>
      </c>
      <c r="CQ327" t="inlineStr">
        <is>
          <t>varnostni model, sklop načel zasnove sistemov ter usklajena strategija za kibernetsko varnost in upravljanje sistema na podlagi zavedanja, da grožnje obstajajo znotraj tradicionalnih meja omrežja in zunaj njih</t>
        </is>
      </c>
      <c r="CR327" s="2" t="inlineStr">
        <is>
          <t>nolltillit|
nolltillitsarkitektur</t>
        </is>
      </c>
      <c r="CS327" s="2" t="inlineStr">
        <is>
          <t>3|
3</t>
        </is>
      </c>
      <c r="CT327" s="2" t="inlineStr">
        <is>
          <t xml:space="preserve">|
</t>
        </is>
      </c>
      <c r="CU327" t="inlineStr">
        <is>
          <t/>
        </is>
      </c>
    </row>
    <row r="328">
      <c r="A328" s="1" t="str">
        <f>HYPERLINK("https://iate.europa.eu/entry/result/3575738/all", "3575738")</f>
        <v>3575738</v>
      </c>
      <c r="B328" t="inlineStr">
        <is>
          <t>INDUSTRY;ENERGY</t>
        </is>
      </c>
      <c r="C328" t="inlineStr">
        <is>
          <t>INDUSTRY|building and public works|building industry|building;ENERGY|energy policy</t>
        </is>
      </c>
      <c r="D328" s="2" t="inlineStr">
        <is>
          <t>основно саниране|
енергийно саниране</t>
        </is>
      </c>
      <c r="E328" s="2" t="inlineStr">
        <is>
          <t>3|
3</t>
        </is>
      </c>
      <c r="F328" s="2" t="inlineStr">
        <is>
          <t xml:space="preserve">|
</t>
        </is>
      </c>
      <c r="G328" t="inlineStr">
        <is>
          <t>саниране, водещо до обновяване, чрез което се намалява както доставяната енергия, така и крайното потребление на енергия на дадена сграда със значителен процент спрямо равнищата преди ремонта, като това води до много добри енергийни характеристики</t>
        </is>
      </c>
      <c r="H328" s="2" t="inlineStr">
        <is>
          <t>rozsáhlá renovace</t>
        </is>
      </c>
      <c r="I328" s="2" t="inlineStr">
        <is>
          <t>3</t>
        </is>
      </c>
      <c r="J328" s="2" t="inlineStr">
        <is>
          <t/>
        </is>
      </c>
      <c r="K328" t="inlineStr">
        <is>
          <t>nákladově
efektivní renovace, jejímž výsledkem je rekonstrukce, která ve srovnání s
úrovní spotřeby před renovací vede k výraznému snížení dodávané energie i
konečné energetické spotřeby dané budovy, a tím k velmi nízké energetické
náročnosti</t>
        </is>
      </c>
      <c r="L328" s="2" t="inlineStr">
        <is>
          <t>gennemgribende renovering|
gennemgribende energirenovering</t>
        </is>
      </c>
      <c r="M328" s="2" t="inlineStr">
        <is>
          <t>3|
3</t>
        </is>
      </c>
      <c r="N328" s="2" t="inlineStr">
        <is>
          <t xml:space="preserve">|
</t>
        </is>
      </c>
      <c r="O328" t="inlineStr">
        <is>
          <t>renovering af bygninger med henblik på at reducere det samlede energiforbrug og dermed forbedre den energimæssige ydeevne betydeligt</t>
        </is>
      </c>
      <c r="P328" s="2" t="inlineStr">
        <is>
          <t>umfassende Renovierung</t>
        </is>
      </c>
      <c r="Q328" s="2" t="inlineStr">
        <is>
          <t>3</t>
        </is>
      </c>
      <c r="R328" s="2" t="inlineStr">
        <is>
          <t/>
        </is>
      </c>
      <c r="S328" t="inlineStr">
        <is>
          <t>größere Renovierung, die eine Modernisierung bewirkt, in deren Folge sowohl der Verbrauch an gelieferter Energie als auch der Gesamtenergieverbrauch eines Gebäudes im Vergleich zum Verbrauch vor der Renovierungsmaßnahme erheblich abnimmt und infolgedessen eine sehr hohe Gesamtenergieeffizienz erreicht wird</t>
        </is>
      </c>
      <c r="T328" s="2" t="inlineStr">
        <is>
          <t>ριζική ανακαίνιση</t>
        </is>
      </c>
      <c r="U328" s="2" t="inlineStr">
        <is>
          <t>3</t>
        </is>
      </c>
      <c r="V328" s="2" t="inlineStr">
        <is>
          <t/>
        </is>
      </c>
      <c r="W328" t="inlineStr">
        <is>
          <t>οικονομικώς αποδοτική ανακαίνιση που μειώνει τόσο την παρεχόμενη ενέργεια όσο και την τελική κατανάλωση ενέργειας ενός κτιρίου σε σημαντικό ποσοστό σε σύγκριση με τα προ της ανακαίνισης επίπεδα και έχει ως αποτέλεσμα πολύ υψηλή ενεργειακή απόδοση.</t>
        </is>
      </c>
      <c r="X328" s="2" t="inlineStr">
        <is>
          <t>deep energy renovation|
deep renovation</t>
        </is>
      </c>
      <c r="Y328" s="2" t="inlineStr">
        <is>
          <t>3|
3</t>
        </is>
      </c>
      <c r="Z328" s="2" t="inlineStr">
        <is>
          <t xml:space="preserve">|
</t>
        </is>
      </c>
      <c r="AA328" t="inlineStr">
        <is>
          <t>renovation which leads to a refurbishment that reduces both the delivered and final energy consumption of a building by a significant percentage compared with the pre-renovation levels, leading to a very high energy performance</t>
        </is>
      </c>
      <c r="AB328" s="2" t="inlineStr">
        <is>
          <t>renovación en profundidad|
renovación energética en profundidad|
renovación exhaustiva</t>
        </is>
      </c>
      <c r="AC328" s="2" t="inlineStr">
        <is>
          <t>3|
3|
3</t>
        </is>
      </c>
      <c r="AD328" s="2" t="inlineStr">
        <is>
          <t xml:space="preserve">|
|
</t>
        </is>
      </c>
      <c r="AE328" t="inlineStr">
        <is>
          <t>Reforma que reduce el consumo tanto de energía suministrada como de energía final de un edificio en un porcentaje significativo con respecto a los niveles anteriores a la renovación, dando lugar a un alto rendimiento energético.</t>
        </is>
      </c>
      <c r="AF328" s="2" t="inlineStr">
        <is>
          <t>põhjalik energiatõhusaks renoveerimine|
põhjalik renoveerimine</t>
        </is>
      </c>
      <c r="AG328" s="2" t="inlineStr">
        <is>
          <t>2|
3</t>
        </is>
      </c>
      <c r="AH328" s="2" t="inlineStr">
        <is>
          <t xml:space="preserve">|
</t>
        </is>
      </c>
      <c r="AI328" t="inlineStr">
        <is>
          <t>renoveerimine, millega muudetakse hoone või hoone osa &lt;div&gt;a)	enne 1. jaanuari 2030 liginullenergiahooneks, või &lt;/div&gt;&lt;div&gt;b)	alates 1. jaanuarist 2030 heitevabaks hooneks&lt;/div&gt;</t>
        </is>
      </c>
      <c r="AJ328" s="2" t="inlineStr">
        <is>
          <t>pitkälle menevä energiaremontti|
pitkälle menevä perusparannus</t>
        </is>
      </c>
      <c r="AK328" s="2" t="inlineStr">
        <is>
          <t>3|
3</t>
        </is>
      </c>
      <c r="AL328" s="2" t="inlineStr">
        <is>
          <t xml:space="preserve">|
</t>
        </is>
      </c>
      <c r="AM328" t="inlineStr">
        <is>
          <t>Kustannustehokkaita perusparannustöitä, joiden tuloksena sekä rakennukselle toimitettava energia että sen energian loppukulutus vähenee merkittävällä prosenttiosuudella perusparannusta edeltävään tasoon verrattuna, mikä johtaa erittäin korkeaan energiatehokkuuteen.</t>
        </is>
      </c>
      <c r="AN328" s="2" t="inlineStr">
        <is>
          <t>rénovation lourde</t>
        </is>
      </c>
      <c r="AO328" s="2" t="inlineStr">
        <is>
          <t>3</t>
        </is>
      </c>
      <c r="AP328" s="2" t="inlineStr">
        <is>
          <t/>
        </is>
      </c>
      <c r="AQ328" t="inlineStr">
        <is>
          <t>rénovation menant à un réaménagement qui réduit de manière significative la consommation d'énergie tant livrée que finale d'un bâtiment par rapport aux niveaux enregistrés avant la rénovation, aboutissant à une performance énergétique très élevée</t>
        </is>
      </c>
      <c r="AR328" s="2" t="inlineStr">
        <is>
          <t>athchóiriú domhain|
athchóiriú fuinnimh domhain</t>
        </is>
      </c>
      <c r="AS328" s="2" t="inlineStr">
        <is>
          <t>3|
3</t>
        </is>
      </c>
      <c r="AT328" s="2" t="inlineStr">
        <is>
          <t xml:space="preserve">|
</t>
        </is>
      </c>
      <c r="AU328" t="inlineStr">
        <is>
          <t/>
        </is>
      </c>
      <c r="AV328" s="2" t="inlineStr">
        <is>
          <t>temeljita obnova</t>
        </is>
      </c>
      <c r="AW328" s="2" t="inlineStr">
        <is>
          <t>3</t>
        </is>
      </c>
      <c r="AX328" s="2" t="inlineStr">
        <is>
          <t/>
        </is>
      </c>
      <c r="AY328" t="inlineStr">
        <is>
          <t/>
        </is>
      </c>
      <c r="AZ328" s="2" t="inlineStr">
        <is>
          <t>mélyfelújítás</t>
        </is>
      </c>
      <c r="BA328" s="2" t="inlineStr">
        <is>
          <t>3</t>
        </is>
      </c>
      <c r="BB328" s="2" t="inlineStr">
        <is>
          <t/>
        </is>
      </c>
      <c r="BC328" t="inlineStr">
        <is>
          <t>olyan felújítás, amely a korszerűsítés előtti szinthez képest jelentős
százalékban csökkenti egy épület hálózatból vételezett energiafogyasztását és
végsőenergia-fogyasztását egyaránt, ami rendkívül nagy energiahatékonyságot
eredményez</t>
        </is>
      </c>
      <c r="BD328" s="2" t="inlineStr">
        <is>
          <t>profonda ristrutturazione energetica|
ristrutturazione profonda</t>
        </is>
      </c>
      <c r="BE328" s="2" t="inlineStr">
        <is>
          <t>3|
2</t>
        </is>
      </c>
      <c r="BF328" s="2" t="inlineStr">
        <is>
          <t xml:space="preserve">|
</t>
        </is>
      </c>
      <c r="BG328" t="inlineStr">
        <is>
          <t>ammodernamento finalizzato a ridurre il consumo energetico sia fornito che finale di un edificio di una percentuale significativa rispetto ai livelli precedenti alla ristrutturazione, conducendo ad una prestazione energetica molto elevata</t>
        </is>
      </c>
      <c r="BH328" s="2" t="inlineStr">
        <is>
          <t>esminė energinė renovacija|
esminė renovacija</t>
        </is>
      </c>
      <c r="BI328" s="2" t="inlineStr">
        <is>
          <t>3|
3</t>
        </is>
      </c>
      <c r="BJ328" s="2" t="inlineStr">
        <is>
          <t xml:space="preserve">|
</t>
        </is>
      </c>
      <c r="BK328" t="inlineStr">
        <is>
          <t>renovacija, dėl kurios gauto ir galutinės energijos suvartojimo kiekis pastate žymiai sumažėja, palyginti su suvartojimo lygiu prieš renovaciją, taip sudarant sąlygas labai dideliam energiniam naudingumui</t>
        </is>
      </c>
      <c r="BL328" s="2" t="inlineStr">
        <is>
          <t>pamatīga renovācija|
pilnīga renovācija</t>
        </is>
      </c>
      <c r="BM328" s="2" t="inlineStr">
        <is>
          <t>3|
3</t>
        </is>
      </c>
      <c r="BN328" s="2" t="inlineStr">
        <is>
          <t xml:space="preserve">preferred|
</t>
        </is>
      </c>
      <c r="BO328" t="inlineStr">
        <is>
          <t>renovācija, kuras rezultāts būtu modernizācija, kas salīdzinājumā ar stāvokli pirms renovācijas ievērojami samazinātu gan piegādātās enerģijas daudzumu, gan ēkas enerģijas galapatēriņu, panākot ļoti lielu energoefektivitāti</t>
        </is>
      </c>
      <c r="BP328" s="2" t="inlineStr">
        <is>
          <t>rinnovazzjoni profonda|
rinnovazzjoni enerġetika profonda</t>
        </is>
      </c>
      <c r="BQ328" s="2" t="inlineStr">
        <is>
          <t>3|
2</t>
        </is>
      </c>
      <c r="BR328" s="2" t="inlineStr">
        <is>
          <t xml:space="preserve">|
</t>
        </is>
      </c>
      <c r="BS328" t="inlineStr">
        <is>
          <t>rinnovazzjoni li twassal għal rinnovazzjoni li tnaqqas kemm il-konsum tal-enerġija mwassla kif ukoll il-konsum finali ta' bini b'perċentwal sinifikanti meta mqabbel mal-livelli ta' qabel ir-rinnovazzjoni, li jwasslu għal prestazzjoni b'użu għoli ta' enerġija</t>
        </is>
      </c>
      <c r="BT328" s="2" t="inlineStr">
        <is>
          <t>grondige renovatie</t>
        </is>
      </c>
      <c r="BU328" s="2" t="inlineStr">
        <is>
          <t>3</t>
        </is>
      </c>
      <c r="BV328" s="2" t="inlineStr">
        <is>
          <t/>
        </is>
      </c>
      <c r="BW328" t="inlineStr">
        <is>
          <t>opknapbeurt waarbij zowel de geleverde energie als het eindenergieverbruik van een gebouw met een aanzienlijk percentage wordt verminderd ten opzichte van de niveaus van voor de renovatie, en aldus een zeer hoge energieprestatie wordt bereikt</t>
        </is>
      </c>
      <c r="BX328" s="2" t="inlineStr">
        <is>
          <t>gruntowna renowacja</t>
        </is>
      </c>
      <c r="BY328" s="2" t="inlineStr">
        <is>
          <t>2</t>
        </is>
      </c>
      <c r="BZ328" s="2" t="inlineStr">
        <is>
          <t/>
        </is>
      </c>
      <c r="CA328" t="inlineStr">
        <is>
          <t>opłacalna renowacja, prowadząca do modernizacji, dzięki której redukowane jest zarówno zużycie energii dostarczonej, jak i zużycie energii końcowej w budynkach o znaczny odsetek w porównaniu z poziomami sprzed renowacji, co daje w efekcie bardzo dobrą charakterystykę energetyczną</t>
        </is>
      </c>
      <c r="CB328" s="2" t="inlineStr">
        <is>
          <t>renovação profunda|
renovação energética profunda</t>
        </is>
      </c>
      <c r="CC328" s="2" t="inlineStr">
        <is>
          <t>3|
3</t>
        </is>
      </c>
      <c r="CD328" s="2" t="inlineStr">
        <is>
          <t xml:space="preserve">|
</t>
        </is>
      </c>
      <c r="CE328" t="inlineStr">
        <is>
          <t>Renovação que leve à redução tanto do abastecimento como do consumo de energia final de um edifício numa percentagem significativa em comparação com os níveis registados antes da renovação, conduzindo assim a um alto desempenho energético.</t>
        </is>
      </c>
      <c r="CF328" s="2" t="inlineStr">
        <is>
          <t>renovare energetică aprofundată|
renovare aprofundată</t>
        </is>
      </c>
      <c r="CG328" s="2" t="inlineStr">
        <is>
          <t>3|
3</t>
        </is>
      </c>
      <c r="CH328" s="2" t="inlineStr">
        <is>
          <t xml:space="preserve">|
</t>
        </is>
      </c>
      <c r="CI328" t="inlineStr">
        <is>
          <t>renovare care are drept consecință o reabilitare eficientă din punct de vedere al costurilor, care reduce atât volumul de energie furnizat, cât și consumul de energie final al unei clădiri, cu un procent semnificativ în comparație cu nivelurile anterioare renovării, rezultând astfel o performanță energetică foarte mare</t>
        </is>
      </c>
      <c r="CJ328" s="2" t="inlineStr">
        <is>
          <t>hĺbková obnova|
hĺbková energetická obnova</t>
        </is>
      </c>
      <c r="CK328" s="2" t="inlineStr">
        <is>
          <t>3|
3</t>
        </is>
      </c>
      <c r="CL328" s="2" t="inlineStr">
        <is>
          <t xml:space="preserve">|
</t>
        </is>
      </c>
      <c r="CM328" t="inlineStr">
        <is>
          <t>významná obnova budovy a technického zariadenia budovy, ktorou sa dosiahne zaradenie budovy do minimálnej energetickej triedy požadovanej podľa osobitného predpisu, pri ktorej sa zohľadní životný cyklus jednotlivých prvkov budovy a ktorá sa uskutoční jednorazovo alebo postupne v súlade s projektovou dokumentáciou</t>
        </is>
      </c>
      <c r="CN328" s="2" t="inlineStr">
        <is>
          <t>celovita energetska prenova|
celovita prenova</t>
        </is>
      </c>
      <c r="CO328" s="2" t="inlineStr">
        <is>
          <t>3|
3</t>
        </is>
      </c>
      <c r="CP328" s="2" t="inlineStr">
        <is>
          <t xml:space="preserve">|
</t>
        </is>
      </c>
      <c r="CQ328" t="inlineStr">
        <is>
          <t>prenova, ki zmanjša tako dobavljeno kot končno porabo energije stavbe, in to za bistven odstotek v primerjavi z ravnijo pred prenovo, kar omogoči zelo visoko energetsko učinkovitost</t>
        </is>
      </c>
      <c r="CR328" s="2" t="inlineStr">
        <is>
          <t>genomgripande renovering|
totalrenovering</t>
        </is>
      </c>
      <c r="CS328" s="2" t="inlineStr">
        <is>
          <t>3|
3</t>
        </is>
      </c>
      <c r="CT328" s="2" t="inlineStr">
        <is>
          <t xml:space="preserve">|
</t>
        </is>
      </c>
      <c r="CU328" t="inlineStr">
        <is>
          <t/>
        </is>
      </c>
    </row>
    <row r="329">
      <c r="A329" s="1" t="str">
        <f>HYPERLINK("https://iate.europa.eu/entry/result/1691341/all", "1691341")</f>
        <v>1691341</v>
      </c>
      <c r="B329" t="inlineStr">
        <is>
          <t>SOCIAL QUESTIONS;ENERGY</t>
        </is>
      </c>
      <c r="C329" t="inlineStr">
        <is>
          <t>SOCIAL QUESTIONS|social protection;ENERGY|energy policy|energy policy|energy audit|price of energy</t>
        </is>
      </c>
      <c r="D329" t="inlineStr">
        <is>
          <t/>
        </is>
      </c>
      <c r="E329" t="inlineStr">
        <is>
          <t/>
        </is>
      </c>
      <c r="F329" t="inlineStr">
        <is>
          <t/>
        </is>
      </c>
      <c r="G329" t="inlineStr">
        <is>
          <t/>
        </is>
      </c>
      <c r="H329" t="inlineStr">
        <is>
          <t/>
        </is>
      </c>
      <c r="I329" t="inlineStr">
        <is>
          <t/>
        </is>
      </c>
      <c r="J329" t="inlineStr">
        <is>
          <t/>
        </is>
      </c>
      <c r="K329" t="inlineStr">
        <is>
          <t/>
        </is>
      </c>
      <c r="L329" s="2" t="inlineStr">
        <is>
          <t>reduceret takst</t>
        </is>
      </c>
      <c r="M329" s="2" t="inlineStr">
        <is>
          <t>3</t>
        </is>
      </c>
      <c r="N329" s="2" t="inlineStr">
        <is>
          <t/>
        </is>
      </c>
      <c r="O329" t="inlineStr">
        <is>
          <t>forsyningsselskabers reducerede takst, som tilbydes lavindkomstgrupper, pensionister, mv.</t>
        </is>
      </c>
      <c r="P329" t="inlineStr">
        <is>
          <t/>
        </is>
      </c>
      <c r="Q329" t="inlineStr">
        <is>
          <t/>
        </is>
      </c>
      <c r="R329" t="inlineStr">
        <is>
          <t/>
        </is>
      </c>
      <c r="S329" t="inlineStr">
        <is>
          <t/>
        </is>
      </c>
      <c r="T329" t="inlineStr">
        <is>
          <t/>
        </is>
      </c>
      <c r="U329" t="inlineStr">
        <is>
          <t/>
        </is>
      </c>
      <c r="V329" t="inlineStr">
        <is>
          <t/>
        </is>
      </c>
      <c r="W329" t="inlineStr">
        <is>
          <t/>
        </is>
      </c>
      <c r="X329" s="2" t="inlineStr">
        <is>
          <t>social energy tariff|
social tariff|
lifeline rate</t>
        </is>
      </c>
      <c r="Y329" s="2" t="inlineStr">
        <is>
          <t>3|
3|
3</t>
        </is>
      </c>
      <c r="Z329" s="2" t="inlineStr">
        <is>
          <t xml:space="preserve">|
|
</t>
        </is>
      </c>
      <c r="AA329" t="inlineStr">
        <is>
          <t>energy tariff below normal market levels which is available to a sub-set of low-income consumers</t>
        </is>
      </c>
      <c r="AB329" s="2" t="inlineStr">
        <is>
          <t>tarifa reducida</t>
        </is>
      </c>
      <c r="AC329" s="2" t="inlineStr">
        <is>
          <t>3</t>
        </is>
      </c>
      <c r="AD329" s="2" t="inlineStr">
        <is>
          <t/>
        </is>
      </c>
      <c r="AE329" t="inlineStr">
        <is>
          <t/>
        </is>
      </c>
      <c r="AF329" t="inlineStr">
        <is>
          <t/>
        </is>
      </c>
      <c r="AG329" t="inlineStr">
        <is>
          <t/>
        </is>
      </c>
      <c r="AH329" t="inlineStr">
        <is>
          <t/>
        </is>
      </c>
      <c r="AI329" t="inlineStr">
        <is>
          <t/>
        </is>
      </c>
      <c r="AJ329" t="inlineStr">
        <is>
          <t/>
        </is>
      </c>
      <c r="AK329" t="inlineStr">
        <is>
          <t/>
        </is>
      </c>
      <c r="AL329" t="inlineStr">
        <is>
          <t/>
        </is>
      </c>
      <c r="AM329" t="inlineStr">
        <is>
          <t/>
        </is>
      </c>
      <c r="AN329" s="2" t="inlineStr">
        <is>
          <t>tarif social</t>
        </is>
      </c>
      <c r="AO329" s="2" t="inlineStr">
        <is>
          <t>3</t>
        </is>
      </c>
      <c r="AP329" s="2" t="inlineStr">
        <is>
          <t/>
        </is>
      </c>
      <c r="AQ329" t="inlineStr">
        <is>
          <t>tarif
réduit pour des services de première nécessité réservé à certaines catégories
de personnes ou ménages (personnes âgées, handicapées, à faible revenu…)</t>
        </is>
      </c>
      <c r="AR329" t="inlineStr">
        <is>
          <t/>
        </is>
      </c>
      <c r="AS329" t="inlineStr">
        <is>
          <t/>
        </is>
      </c>
      <c r="AT329" t="inlineStr">
        <is>
          <t/>
        </is>
      </c>
      <c r="AU329" t="inlineStr">
        <is>
          <t/>
        </is>
      </c>
      <c r="AV329" t="inlineStr">
        <is>
          <t/>
        </is>
      </c>
      <c r="AW329" t="inlineStr">
        <is>
          <t/>
        </is>
      </c>
      <c r="AX329" t="inlineStr">
        <is>
          <t/>
        </is>
      </c>
      <c r="AY329" t="inlineStr">
        <is>
          <t/>
        </is>
      </c>
      <c r="AZ329" t="inlineStr">
        <is>
          <t/>
        </is>
      </c>
      <c r="BA329" t="inlineStr">
        <is>
          <t/>
        </is>
      </c>
      <c r="BB329" t="inlineStr">
        <is>
          <t/>
        </is>
      </c>
      <c r="BC329" t="inlineStr">
        <is>
          <t/>
        </is>
      </c>
      <c r="BD329" s="2" t="inlineStr">
        <is>
          <t>tariffe sociali|
tariffe minime preferenziali</t>
        </is>
      </c>
      <c r="BE329" s="2" t="inlineStr">
        <is>
          <t>3|
3</t>
        </is>
      </c>
      <c r="BF329" s="2" t="inlineStr">
        <is>
          <t xml:space="preserve">|
</t>
        </is>
      </c>
      <c r="BG329" t="inlineStr">
        <is>
          <t/>
        </is>
      </c>
      <c r="BH329" t="inlineStr">
        <is>
          <t/>
        </is>
      </c>
      <c r="BI329" t="inlineStr">
        <is>
          <t/>
        </is>
      </c>
      <c r="BJ329" t="inlineStr">
        <is>
          <t/>
        </is>
      </c>
      <c r="BK329" t="inlineStr">
        <is>
          <t/>
        </is>
      </c>
      <c r="BL329" t="inlineStr">
        <is>
          <t/>
        </is>
      </c>
      <c r="BM329" t="inlineStr">
        <is>
          <t/>
        </is>
      </c>
      <c r="BN329" t="inlineStr">
        <is>
          <t/>
        </is>
      </c>
      <c r="BO329" t="inlineStr">
        <is>
          <t/>
        </is>
      </c>
      <c r="BP329" t="inlineStr">
        <is>
          <t/>
        </is>
      </c>
      <c r="BQ329" t="inlineStr">
        <is>
          <t/>
        </is>
      </c>
      <c r="BR329" t="inlineStr">
        <is>
          <t/>
        </is>
      </c>
      <c r="BS329" t="inlineStr">
        <is>
          <t/>
        </is>
      </c>
      <c r="BT329" s="2" t="inlineStr">
        <is>
          <t>sociaal minimumtarief</t>
        </is>
      </c>
      <c r="BU329" s="2" t="inlineStr">
        <is>
          <t>3</t>
        </is>
      </c>
      <c r="BV329" s="2" t="inlineStr">
        <is>
          <t/>
        </is>
      </c>
      <c r="BW329" t="inlineStr">
        <is>
          <t/>
        </is>
      </c>
      <c r="BX329" s="2" t="inlineStr">
        <is>
          <t>taryfa socjalna</t>
        </is>
      </c>
      <c r="BY329" s="2" t="inlineStr">
        <is>
          <t>3</t>
        </is>
      </c>
      <c r="BZ329" s="2" t="inlineStr">
        <is>
          <t/>
        </is>
      </c>
      <c r="CA329" t="inlineStr">
        <is>
          <t>taryfa za korzystanie z infrastruktury (np. woda, gaz, elektryczność) przyznawana odbiorcom będącym w trudnej sytuacji ekonomicznej lub społecznej</t>
        </is>
      </c>
      <c r="CB329" s="2" t="inlineStr">
        <is>
          <t>tarifa social</t>
        </is>
      </c>
      <c r="CC329" s="2" t="inlineStr">
        <is>
          <t>3</t>
        </is>
      </c>
      <c r="CD329" s="2" t="inlineStr">
        <is>
          <t/>
        </is>
      </c>
      <c r="CE329" t="inlineStr">
        <is>
          <t/>
        </is>
      </c>
      <c r="CF329" t="inlineStr">
        <is>
          <t/>
        </is>
      </c>
      <c r="CG329" t="inlineStr">
        <is>
          <t/>
        </is>
      </c>
      <c r="CH329" t="inlineStr">
        <is>
          <t/>
        </is>
      </c>
      <c r="CI329" t="inlineStr">
        <is>
          <t/>
        </is>
      </c>
      <c r="CJ329" t="inlineStr">
        <is>
          <t/>
        </is>
      </c>
      <c r="CK329" t="inlineStr">
        <is>
          <t/>
        </is>
      </c>
      <c r="CL329" t="inlineStr">
        <is>
          <t/>
        </is>
      </c>
      <c r="CM329" t="inlineStr">
        <is>
          <t/>
        </is>
      </c>
      <c r="CN329" t="inlineStr">
        <is>
          <t/>
        </is>
      </c>
      <c r="CO329" t="inlineStr">
        <is>
          <t/>
        </is>
      </c>
      <c r="CP329" t="inlineStr">
        <is>
          <t/>
        </is>
      </c>
      <c r="CQ329" t="inlineStr">
        <is>
          <t/>
        </is>
      </c>
      <c r="CR329" s="2" t="inlineStr">
        <is>
          <t>elrabatter för pensionärer etc.</t>
        </is>
      </c>
      <c r="CS329" s="2" t="inlineStr">
        <is>
          <t>3</t>
        </is>
      </c>
      <c r="CT329" s="2" t="inlineStr">
        <is>
          <t/>
        </is>
      </c>
      <c r="CU329" t="inlineStr">
        <is>
          <t/>
        </is>
      </c>
    </row>
    <row r="330">
      <c r="A330" s="1" t="str">
        <f>HYPERLINK("https://iate.europa.eu/entry/result/1170289/all", "1170289")</f>
        <v>1170289</v>
      </c>
      <c r="B330" t="inlineStr">
        <is>
          <t>GEOGRAPHY;ECONOMICS;BUSINESS AND COMPETITION</t>
        </is>
      </c>
      <c r="C330" t="inlineStr">
        <is>
          <t>GEOGRAPHY|regions of EU Member States;ECONOMICS|economic analysis|statistics;ECONOMICS|regions and regional policy;BUSINESS AND COMPETITION|accounting</t>
        </is>
      </c>
      <c r="D330" s="2" t="inlineStr">
        <is>
          <t>морски басейн</t>
        </is>
      </c>
      <c r="E330" s="2" t="inlineStr">
        <is>
          <t>3</t>
        </is>
      </c>
      <c r="F330" s="2" t="inlineStr">
        <is>
          <t/>
        </is>
      </c>
      <c r="G330" t="inlineStr">
        <is>
          <t>географска единица, съставена от едно море или един океан и прилежащите крайбрежни райони</t>
        </is>
      </c>
      <c r="H330" s="2" t="inlineStr">
        <is>
          <t>podmořská pánev|
mořská pánev|
oceánská pánev</t>
        </is>
      </c>
      <c r="I330" s="2" t="inlineStr">
        <is>
          <t>2|
3|
3</t>
        </is>
      </c>
      <c r="J330" s="2" t="inlineStr">
        <is>
          <t xml:space="preserve">|
preferred|
</t>
        </is>
      </c>
      <c r="K330" t="inlineStr">
        <is>
          <t>deprese na dně oceánů a
moří okrouhlého nebo eliptického tvaru jakéhokoliv průměru a hloubky</t>
        </is>
      </c>
      <c r="L330" s="2" t="inlineStr">
        <is>
          <t>havområde</t>
        </is>
      </c>
      <c r="M330" s="2" t="inlineStr">
        <is>
          <t>3</t>
        </is>
      </c>
      <c r="N330" s="2" t="inlineStr">
        <is>
          <t/>
        </is>
      </c>
      <c r="O330" t="inlineStr">
        <is>
          <t>geografisk område, der består af et hav eller et ocean plus de kystområder (jordbassiner), der grænser op til dette hav eller ocean</t>
        </is>
      </c>
      <c r="P330" s="2" t="inlineStr">
        <is>
          <t>Meeresbecken</t>
        </is>
      </c>
      <c r="Q330" s="2" t="inlineStr">
        <is>
          <t>3</t>
        </is>
      </c>
      <c r="R330" s="2" t="inlineStr">
        <is>
          <t/>
        </is>
      </c>
      <c r="S330" t="inlineStr">
        <is>
          <t>ein geografisches Gebilde aus einem Meer oder einem Ozean mit seinen Küstenregionen (Landbecken) oder Küsten-Mitgliedstaaten, die an dieses Meer oder diesen Ozean angrenzen</t>
        </is>
      </c>
      <c r="T330" s="2" t="inlineStr">
        <is>
          <t>θαλάσσια λεκάνη</t>
        </is>
      </c>
      <c r="U330" s="2" t="inlineStr">
        <is>
          <t>3</t>
        </is>
      </c>
      <c r="V330" s="2" t="inlineStr">
        <is>
          <t/>
        </is>
      </c>
      <c r="W330" t="inlineStr">
        <is>
          <t>γεωγραφική οντότητα που αποτελείται από μια θάλασσα ή έναν ωκεανό, καθώς και τις παράκτιες περιοχές (χερσαίες λεκάνες) που περιβάλλουν την εν λόγω θάλασσα ή τον εν λόγω ωκεανό</t>
        </is>
      </c>
      <c r="X330" s="2" t="inlineStr">
        <is>
          <t>sea basin</t>
        </is>
      </c>
      <c r="Y330" s="2" t="inlineStr">
        <is>
          <t>3</t>
        </is>
      </c>
      <c r="Z330" s="2" t="inlineStr">
        <is>
          <t/>
        </is>
      </c>
      <c r="AA330" t="inlineStr">
        <is>
          <t>geographical entity made up of one
sea or one ocean plus the coastal regions (land basins) that border this sea or
ocean</t>
        </is>
      </c>
      <c r="AB330" s="2" t="inlineStr">
        <is>
          <t>cuenca marítima</t>
        </is>
      </c>
      <c r="AC330" s="2" t="inlineStr">
        <is>
          <t>3</t>
        </is>
      </c>
      <c r="AD330" s="2" t="inlineStr">
        <is>
          <t/>
        </is>
      </c>
      <c r="AE330" t="inlineStr">
        <is>
          <t>Entidad geográfica compuesta por un mar u océano junto con las zonas costeras que lo rodean.</t>
        </is>
      </c>
      <c r="AF330" s="2" t="inlineStr">
        <is>
          <t>merepiirkond|
mereala</t>
        </is>
      </c>
      <c r="AG330" s="2" t="inlineStr">
        <is>
          <t>2|
2</t>
        </is>
      </c>
      <c r="AH330" s="2" t="inlineStr">
        <is>
          <t xml:space="preserve">proposed|
</t>
        </is>
      </c>
      <c r="AI330" t="inlineStr">
        <is>
          <t>&lt;p&gt;geograafiline üksus, mille moodustavad üks meri või üks ookean ja sellega piirnevad rannikualad&lt;/p&gt;</t>
        </is>
      </c>
      <c r="AJ330" s="2" t="inlineStr">
        <is>
          <t>merialue</t>
        </is>
      </c>
      <c r="AK330" s="2" t="inlineStr">
        <is>
          <t>3</t>
        </is>
      </c>
      <c r="AL330" s="2" t="inlineStr">
        <is>
          <t/>
        </is>
      </c>
      <c r="AM330" t="inlineStr">
        <is>
          <t/>
        </is>
      </c>
      <c r="AN330" s="2" t="inlineStr">
        <is>
          <t>bassin maritime</t>
        </is>
      </c>
      <c r="AO330" s="2" t="inlineStr">
        <is>
          <t>3</t>
        </is>
      </c>
      <c r="AP330" s="2" t="inlineStr">
        <is>
          <t/>
        </is>
      </c>
      <c r="AQ330" t="inlineStr">
        <is>
          <t>entité géographique constituée d'une mer ou d'un océan ainsi que des régions côtières (bassins terrestres) qui la/le bordent</t>
        </is>
      </c>
      <c r="AR330" s="2" t="inlineStr">
        <is>
          <t>imchuach farraige</t>
        </is>
      </c>
      <c r="AS330" s="2" t="inlineStr">
        <is>
          <t>3</t>
        </is>
      </c>
      <c r="AT330" s="2" t="inlineStr">
        <is>
          <t/>
        </is>
      </c>
      <c r="AU330" t="inlineStr">
        <is>
          <t/>
        </is>
      </c>
      <c r="AV330" s="2" t="inlineStr">
        <is>
          <t>morski bazen</t>
        </is>
      </c>
      <c r="AW330" s="2" t="inlineStr">
        <is>
          <t>3</t>
        </is>
      </c>
      <c r="AX330" s="2" t="inlineStr">
        <is>
          <t/>
        </is>
      </c>
      <c r="AY330" t="inlineStr">
        <is>
          <t>geografska cjelina koja se sastoji od jednog mora ili jednog oceana te obalnih područja koja graniče s tim morem ili oceanom</t>
        </is>
      </c>
      <c r="AZ330" s="2" t="inlineStr">
        <is>
          <t>tengermedence</t>
        </is>
      </c>
      <c r="BA330" s="2" t="inlineStr">
        <is>
          <t>3</t>
        </is>
      </c>
      <c r="BB330" s="2" t="inlineStr">
        <is>
          <t/>
        </is>
      </c>
      <c r="BC330" t="inlineStr">
        <is>
          <t>egy tengerből vagy óceánból, valamint az azt szegélyező part menti régiókból álló földrajzi egység</t>
        </is>
      </c>
      <c r="BD330" s="2" t="inlineStr">
        <is>
          <t>bacino marino|
bacino marittimo</t>
        </is>
      </c>
      <c r="BE330" s="2" t="inlineStr">
        <is>
          <t>3|
3</t>
        </is>
      </c>
      <c r="BF330" s="2" t="inlineStr">
        <is>
          <t xml:space="preserve">|
</t>
        </is>
      </c>
      <c r="BG330" t="inlineStr">
        <is>
          <t>entità geografica costituita da un mare o un oceano e dalle regioni costiere che lo costeggiano</t>
        </is>
      </c>
      <c r="BH330" s="2" t="inlineStr">
        <is>
          <t>jūros baseinas</t>
        </is>
      </c>
      <c r="BI330" s="2" t="inlineStr">
        <is>
          <t>3</t>
        </is>
      </c>
      <c r="BJ330" s="2" t="inlineStr">
        <is>
          <t/>
        </is>
      </c>
      <c r="BK330" t="inlineStr">
        <is>
          <t>geografinis vienetas, kurį sudaro viena jūra arba vienas vandenynas ir su šia jūra ar vandenynu besiribojantys pakrantės regionai</t>
        </is>
      </c>
      <c r="BL330" s="2" t="inlineStr">
        <is>
          <t>jūras baseins</t>
        </is>
      </c>
      <c r="BM330" s="2" t="inlineStr">
        <is>
          <t>3</t>
        </is>
      </c>
      <c r="BN330" s="2" t="inlineStr">
        <is>
          <t/>
        </is>
      </c>
      <c r="BO330" t="inlineStr">
        <is>
          <t>ģeogrāfisks apgabals, kas sastāv no vienas jūras vai viena okeāna un šīs jūras vai okeāna piekrastes reģioniem</t>
        </is>
      </c>
      <c r="BP330" s="2" t="inlineStr">
        <is>
          <t>baċir tal-baħar</t>
        </is>
      </c>
      <c r="BQ330" s="2" t="inlineStr">
        <is>
          <t>3</t>
        </is>
      </c>
      <c r="BR330" s="2" t="inlineStr">
        <is>
          <t/>
        </is>
      </c>
      <c r="BS330" t="inlineStr">
        <is>
          <t/>
        </is>
      </c>
      <c r="BT330" s="2" t="inlineStr">
        <is>
          <t>zeebekken</t>
        </is>
      </c>
      <c r="BU330" s="2" t="inlineStr">
        <is>
          <t>3</t>
        </is>
      </c>
      <c r="BV330" s="2" t="inlineStr">
        <is>
          <t/>
        </is>
      </c>
      <c r="BW330" t="inlineStr">
        <is>
          <t>geografisch geheel bestaande uit één zee of oceaan plus de aangrenzende kustregio's</t>
        </is>
      </c>
      <c r="BX330" s="2" t="inlineStr">
        <is>
          <t>basen morski</t>
        </is>
      </c>
      <c r="BY330" s="2" t="inlineStr">
        <is>
          <t>3</t>
        </is>
      </c>
      <c r="BZ330" s="2" t="inlineStr">
        <is>
          <t/>
        </is>
      </c>
      <c r="CA330" t="inlineStr">
        <is>
          <t>obszar geograficzny, na który składa się morze lub ocean oraz regiony przybrzeżne leżące nad tym morzem lub oceanem</t>
        </is>
      </c>
      <c r="CB330" s="2" t="inlineStr">
        <is>
          <t>bacia marítima</t>
        </is>
      </c>
      <c r="CC330" s="2" t="inlineStr">
        <is>
          <t>3</t>
        </is>
      </c>
      <c r="CD330" s="2" t="inlineStr">
        <is>
          <t/>
        </is>
      </c>
      <c r="CE330" t="inlineStr">
        <is>
          <t>Entidade geográfica constituída por um mar ou oceano e pelas regiões costeiras adjacentes.</t>
        </is>
      </c>
      <c r="CF330" s="2" t="inlineStr">
        <is>
          <t>bazin maritim</t>
        </is>
      </c>
      <c r="CG330" s="2" t="inlineStr">
        <is>
          <t>3</t>
        </is>
      </c>
      <c r="CH330" s="2" t="inlineStr">
        <is>
          <t/>
        </is>
      </c>
      <c r="CI330" t="inlineStr">
        <is>
          <t>zonă depresionară a scoarței terestre ocupată de apele unei mări și regiunile de coastă care o înconjoară</t>
        </is>
      </c>
      <c r="CJ330" s="2" t="inlineStr">
        <is>
          <t>morská oblasť</t>
        </is>
      </c>
      <c r="CK330" s="2" t="inlineStr">
        <is>
          <t>3</t>
        </is>
      </c>
      <c r="CL330" s="2" t="inlineStr">
        <is>
          <t/>
        </is>
      </c>
      <c r="CM330" t="inlineStr">
        <is>
          <t>zemepisná entita tvorená jedným morom alebo jedným oceánom a priľahlým pobrežným regiónom</t>
        </is>
      </c>
      <c r="CN330" s="2" t="inlineStr">
        <is>
          <t>morski bazen</t>
        </is>
      </c>
      <c r="CO330" s="2" t="inlineStr">
        <is>
          <t>3</t>
        </is>
      </c>
      <c r="CP330" s="2" t="inlineStr">
        <is>
          <t/>
        </is>
      </c>
      <c r="CQ330" t="inlineStr">
        <is>
          <t/>
        </is>
      </c>
      <c r="CR330" s="2" t="inlineStr">
        <is>
          <t>havsbassäng|
havsbäcken|
havsområde</t>
        </is>
      </c>
      <c r="CS330" s="2" t="inlineStr">
        <is>
          <t>3|
3|
3</t>
        </is>
      </c>
      <c r="CT330" s="2" t="inlineStr">
        <is>
          <t xml:space="preserve">|
|
</t>
        </is>
      </c>
      <c r="CU330" t="inlineStr">
        <is>
          <t>i regel tektoniskt anlagd fördjupning under havet i jordskorpan där sediment ansamlas eller har ansamlats under jordens tidigare historia</t>
        </is>
      </c>
    </row>
    <row r="331">
      <c r="A331" s="1" t="str">
        <f>HYPERLINK("https://iate.europa.eu/entry/result/1402335/all", "1402335")</f>
        <v>1402335</v>
      </c>
      <c r="B331" t="inlineStr">
        <is>
          <t>ENVIRONMENT;SOCIAL QUESTIONS</t>
        </is>
      </c>
      <c r="C331" t="inlineStr">
        <is>
          <t>ENVIRONMENT|deterioration of the environment|waste|wastewater;SOCIAL QUESTIONS|construction and town planning|town planning</t>
        </is>
      </c>
      <c r="D331" s="2" t="inlineStr">
        <is>
          <t>сиви води</t>
        </is>
      </c>
      <c r="E331" s="2" t="inlineStr">
        <is>
          <t>3</t>
        </is>
      </c>
      <c r="F331" s="2" t="inlineStr">
        <is>
          <t/>
        </is>
      </c>
      <c r="G331" t="inlineStr">
        <is>
          <t>отпадъчните води, несъдържащи фекалии, за разлика от т.нар. „черни води", които са отпадъчните води от клозети и писоари, съдържащи фекалии</t>
        </is>
      </c>
      <c r="H331" s="2" t="inlineStr">
        <is>
          <t>šedá voda</t>
        </is>
      </c>
      <c r="I331" s="2" t="inlineStr">
        <is>
          <t>3</t>
        </is>
      </c>
      <c r="J331" s="2" t="inlineStr">
        <is>
          <t/>
        </is>
      </c>
      <c r="K331" t="inlineStr">
        <is>
          <t>splašková odpadní voda z domácností a dalších
neprůmyslových budov, která (na rozdíl od tzv. &lt;i&gt;&lt;a href="https://iate.europa.eu/entry/result/1739595/cs" target="_blank"&gt;černé vody&lt;time datetime="26. 4. 2021"&gt; (26. 4. 2021)&lt;/time&gt;&lt;/a&gt;&lt;/i&gt;)
neobsahuje odpad ze záchodů</t>
        </is>
      </c>
      <c r="L331" s="2" t="inlineStr">
        <is>
          <t>gråvand|
gråt vand|
gråt spildevand</t>
        </is>
      </c>
      <c r="M331" s="2" t="inlineStr">
        <is>
          <t>3|
3|
3</t>
        </is>
      </c>
      <c r="N331" s="2" t="inlineStr">
        <is>
          <t xml:space="preserve">|
|
</t>
        </is>
      </c>
      <c r="O331" t="inlineStr">
        <is>
          <t>husholdningers spildevand, bortset fra toiletvand</t>
        </is>
      </c>
      <c r="P331" s="2" t="inlineStr">
        <is>
          <t>Grauwasser</t>
        </is>
      </c>
      <c r="Q331" s="2" t="inlineStr">
        <is>
          <t>3</t>
        </is>
      </c>
      <c r="R331" s="2" t="inlineStr">
        <is>
          <t/>
        </is>
      </c>
      <c r="S331" t="inlineStr">
        <is>
          <t>fäkalienfreies,
gering verschmutztes Abwasser, wie es etwa beim Duschen, Baden oder
Händewaschen anfällt, aber auch aus der Waschmaschine kommt und das zur
Aufbereitung zu Brauch- bzw. Betriebswasser dienen kann</t>
        </is>
      </c>
      <c r="T331" s="2" t="inlineStr">
        <is>
          <t>γκρίζο νερό|
φαιά ύδατα</t>
        </is>
      </c>
      <c r="U331" s="2" t="inlineStr">
        <is>
          <t>3|
3</t>
        </is>
      </c>
      <c r="V331" s="2" t="inlineStr">
        <is>
          <t xml:space="preserve">|
</t>
        </is>
      </c>
      <c r="W331" t="inlineStr">
        <is>
          <t>οικιακά υγρά απόβλητα που προέρχονται
από την κουζίνα, το πλυντήριο ρούχων και το μπάνιο, εξαιρουμένων των λυμάτων από την
τουαλέτα (&lt;a href="https://iate.europa.eu/entry/result/1739595/en-el" target="_blank"&gt;μαύρο νερό)&lt;/a&gt;, τα οποία δύναται να επαναχρησιμοποιηθούν για πότισμα, αρχιτεκτονική τοπίου και άλλες οικιακές χρήσεις προτού φθάσουν στον υπόνομο (ή στο σύστημα σηπτικής τάφρου)</t>
        </is>
      </c>
      <c r="X331" s="2" t="inlineStr">
        <is>
          <t>gray water|
grey water|
greywater</t>
        </is>
      </c>
      <c r="Y331" s="2" t="inlineStr">
        <is>
          <t>1|
3|
1</t>
        </is>
      </c>
      <c r="Z331" s="2" t="inlineStr">
        <is>
          <t xml:space="preserve">|
|
</t>
        </is>
      </c>
      <c r="AA331" t="inlineStr">
        <is>
          <t>wastewater that is discharged from a
house, excluding black water (toilet water)</t>
        </is>
      </c>
      <c r="AB331" s="2" t="inlineStr">
        <is>
          <t>aguas residuales domésticas|
aguas grises|
aguas de uso doméstico</t>
        </is>
      </c>
      <c r="AC331" s="2" t="inlineStr">
        <is>
          <t>0|
3|
0</t>
        </is>
      </c>
      <c r="AD331" s="2" t="inlineStr">
        <is>
          <t xml:space="preserve">|
|
</t>
        </is>
      </c>
      <c r="AE331" t="inlineStr">
        <is>
          <t>Aguas residuales que provienen del uso doméstico (coladas, cocina, baño y limpieza, etc.), excluidas las aguas negras (orinas y materias fecales).</t>
        </is>
      </c>
      <c r="AF331" s="2" t="inlineStr">
        <is>
          <t>hallvesi</t>
        </is>
      </c>
      <c r="AG331" s="2" t="inlineStr">
        <is>
          <t>3</t>
        </is>
      </c>
      <c r="AH331" s="2" t="inlineStr">
        <is>
          <t/>
        </is>
      </c>
      <c r="AI331" t="inlineStr">
        <is>
          <t>kraani ja vanni reovesi, mida võib taaskasutada kastmiseks, maastikukujunduseks ja muudel kodumajapidamise otstarvetel, enne kui see jõuab kanalisatsioonitorustikku (või septikusüsteemi)</t>
        </is>
      </c>
      <c r="AJ331" s="2" t="inlineStr">
        <is>
          <t>harmaa jätevesi|
harmaa vesi</t>
        </is>
      </c>
      <c r="AK331" s="2" t="inlineStr">
        <is>
          <t>3|
3</t>
        </is>
      </c>
      <c r="AL331" s="2" t="inlineStr">
        <is>
          <t xml:space="preserve">|
</t>
        </is>
      </c>
      <c r="AM331" t="inlineStr">
        <is>
          <t>Jätevesi, joka on peräisin pesemisestä, siivoamisesta, keittiöstä tai muusta vastaavasta eikä sisällä vesikäymälän huuhteluvettä tai erottelevan käymälän virtsaa eikä kuiva- tai kompostikäymälän suotonestettä.</t>
        </is>
      </c>
      <c r="AN331" s="2" t="inlineStr">
        <is>
          <t>eaux grises|
eaux ménagères</t>
        </is>
      </c>
      <c r="AO331" s="2" t="inlineStr">
        <is>
          <t>3|
3</t>
        </is>
      </c>
      <c r="AP331" s="2" t="inlineStr">
        <is>
          <t xml:space="preserve">|
</t>
        </is>
      </c>
      <c r="AQ331" t="inlineStr">
        <is>
          <t>eaux usées produites par les activités domestiques, à l’exclusion des eaux noires (issues des toilettes)</t>
        </is>
      </c>
      <c r="AR331" s="2" t="inlineStr">
        <is>
          <t>uisce liath</t>
        </is>
      </c>
      <c r="AS331" s="2" t="inlineStr">
        <is>
          <t>3</t>
        </is>
      </c>
      <c r="AT331" s="2" t="inlineStr">
        <is>
          <t/>
        </is>
      </c>
      <c r="AU331" t="inlineStr">
        <is>
          <t/>
        </is>
      </c>
      <c r="AV331" s="2" t="inlineStr">
        <is>
          <t>potrošna voda</t>
        </is>
      </c>
      <c r="AW331" s="2" t="inlineStr">
        <is>
          <t>3</t>
        </is>
      </c>
      <c r="AX331" s="2" t="inlineStr">
        <is>
          <t/>
        </is>
      </c>
      <c r="AY331" t="inlineStr">
        <is>
          <t/>
        </is>
      </c>
      <c r="AZ331" s="2" t="inlineStr">
        <is>
          <t>szürkevíz</t>
        </is>
      </c>
      <c r="BA331" s="2" t="inlineStr">
        <is>
          <t>3</t>
        </is>
      </c>
      <c r="BB331" s="2" t="inlineStr">
        <is>
          <t/>
        </is>
      </c>
      <c r="BC331" t="inlineStr">
        <is>
          <t>háztartási tevékenységből származó szennyvíz, az (ürüléket is tartalmazó)
feketevíz kivételével</t>
        </is>
      </c>
      <c r="BD331" s="2" t="inlineStr">
        <is>
          <t>acque grigie</t>
        </is>
      </c>
      <c r="BE331" s="2" t="inlineStr">
        <is>
          <t>3</t>
        </is>
      </c>
      <c r="BF331" s="2" t="inlineStr">
        <is>
          <t/>
        </is>
      </c>
      <c r="BG331" t="inlineStr">
        <is>
          <t>acque di scarico provenienti da attività domestiche, ad esclusione delle acque nere (wc)</t>
        </is>
      </c>
      <c r="BH331" s="2" t="inlineStr">
        <is>
          <t>paplavos|
pilkosios nuotekos</t>
        </is>
      </c>
      <c r="BI331" s="2" t="inlineStr">
        <is>
          <t>3|
3</t>
        </is>
      </c>
      <c r="BJ331" s="2" t="inlineStr">
        <is>
          <t xml:space="preserve">|
</t>
        </is>
      </c>
      <c r="BK331" t="inlineStr">
        <is>
          <t>&lt;a href="https://iate.europa.eu/entry/result/1442897/lt" target="_blank"&gt;buitinės nuotekos&lt;/a&gt;, kuriose nėra fekalijų ir (arba) šlapimo (nuotekos iš vonių, dušų, praustuvų, plautuvių ir kt.)</t>
        </is>
      </c>
      <c r="BL331" s="2" t="inlineStr">
        <is>
          <t>saimniecības notekūdeņi|
pelēkais ūdens</t>
        </is>
      </c>
      <c r="BM331" s="2" t="inlineStr">
        <is>
          <t>3|
3</t>
        </is>
      </c>
      <c r="BN331" s="2" t="inlineStr">
        <is>
          <t xml:space="preserve">preferred|
</t>
        </is>
      </c>
      <c r="BO331" t="inlineStr">
        <is>
          <t>māju notekūdeņi, kas neietver t. s. &lt;a href="https://iate.europa.eu/entry/result/1739595/en-lv" target="_blank"&gt;melno ūdeni&lt;/a&gt; jeb tualetes notekūdeņus</t>
        </is>
      </c>
      <c r="BP331" s="2" t="inlineStr">
        <is>
          <t>ilma griż|
ilma domestiku mormi mingħajr drenaġġ</t>
        </is>
      </c>
      <c r="BQ331" s="2" t="inlineStr">
        <is>
          <t>3|
3</t>
        </is>
      </c>
      <c r="BR331" s="2" t="inlineStr">
        <is>
          <t xml:space="preserve">|
</t>
        </is>
      </c>
      <c r="BS331" t="inlineStr">
        <is>
          <t>ilma mormi minn dar, bl-esklużjoni tad-drenaġġ</t>
        </is>
      </c>
      <c r="BT331" s="2" t="inlineStr">
        <is>
          <t>grijs water</t>
        </is>
      </c>
      <c r="BU331" s="2" t="inlineStr">
        <is>
          <t>3</t>
        </is>
      </c>
      <c r="BV331" s="2" t="inlineStr">
        <is>
          <t/>
        </is>
      </c>
      <c r="BW331" t="inlineStr">
        <is>
          <t>verzamelnaam voor licht verontreinigd afvalwater dat afkomstig is van huishoudelijke handelingen</t>
        </is>
      </c>
      <c r="BX331" s="2" t="inlineStr">
        <is>
          <t>woda szara</t>
        </is>
      </c>
      <c r="BY331" s="2" t="inlineStr">
        <is>
          <t>3</t>
        </is>
      </c>
      <c r="BZ331" s="2" t="inlineStr">
        <is>
          <t/>
        </is>
      </c>
      <c r="CA331" t="inlineStr">
        <is>
          <t>nieprzemysłowa woda ściekowa, wytwarzana w czasie codziennych czynności typu mycie naczyń, kąpiel czy pranie, nadająca się w ograniczonym zakresie do powtórnego wykorzystania</t>
        </is>
      </c>
      <c r="CB331" s="2" t="inlineStr">
        <is>
          <t>águas cinzentas</t>
        </is>
      </c>
      <c r="CC331" s="2" t="inlineStr">
        <is>
          <t>3</t>
        </is>
      </c>
      <c r="CD331" s="2" t="inlineStr">
        <is>
          <t/>
        </is>
      </c>
      <c r="CE331" t="inlineStr">
        <is>
          <t>Água proveniente de equipamentos domésticos geradores de efluentes com exceção dos sanitários</t>
        </is>
      </c>
      <c r="CF331" s="2" t="inlineStr">
        <is>
          <t>apă cenușie|
apă gri</t>
        </is>
      </c>
      <c r="CG331" s="2" t="inlineStr">
        <is>
          <t>3|
3</t>
        </is>
      </c>
      <c r="CH331" s="2" t="inlineStr">
        <is>
          <t xml:space="preserve">|
</t>
        </is>
      </c>
      <c r="CI331" t="inlineStr">
        <is>
          <t>ape uzate menajere, generate de activitățile domestice specifice unei gospodării (de la chiuvete, dușuri, căzi de baie), excluzând apa neagră (provenită de la toalete)</t>
        </is>
      </c>
      <c r="CJ331" s="2" t="inlineStr">
        <is>
          <t>sivá voda|
šedá voda</t>
        </is>
      </c>
      <c r="CK331" s="2" t="inlineStr">
        <is>
          <t>3|
3</t>
        </is>
      </c>
      <c r="CL331" s="2" t="inlineStr">
        <is>
          <t xml:space="preserve">|
</t>
        </is>
      </c>
      <c r="CM331" t="inlineStr">
        <is>
          <t>splašková odpadová voda, ktoré neobsahujú
moč a fekálie</t>
        </is>
      </c>
      <c r="CN331" s="2" t="inlineStr">
        <is>
          <t>siva voda</t>
        </is>
      </c>
      <c r="CO331" s="2" t="inlineStr">
        <is>
          <t>3</t>
        </is>
      </c>
      <c r="CP331" s="2" t="inlineStr">
        <is>
          <t/>
        </is>
      </c>
      <c r="CQ331" t="inlineStr">
        <is>
          <t>odpadna voda iz gospodinjstva brez iztrebkov in urina</t>
        </is>
      </c>
      <c r="CR331" s="2" t="inlineStr">
        <is>
          <t>BDT-vatten|
gråvatten</t>
        </is>
      </c>
      <c r="CS331" s="2" t="inlineStr">
        <is>
          <t>3|
3</t>
        </is>
      </c>
      <c r="CT331" s="2" t="inlineStr">
        <is>
          <t xml:space="preserve">|
</t>
        </is>
      </c>
      <c r="CU331" t="inlineStr">
        <is>
          <t>sammanfattar bad-disk-och tvättvatten</t>
        </is>
      </c>
    </row>
    <row r="332">
      <c r="A332" s="1" t="str">
        <f>HYPERLINK("https://iate.europa.eu/entry/result/3583063/all", "3583063")</f>
        <v>3583063</v>
      </c>
      <c r="B332" t="inlineStr">
        <is>
          <t>ENERGY</t>
        </is>
      </c>
      <c r="C332" t="inlineStr">
        <is>
          <t>ENERGY|energy policy|energy industry|fuel;ENERGY|energy policy|energy industry</t>
        </is>
      </c>
      <c r="D332" t="inlineStr">
        <is>
          <t/>
        </is>
      </c>
      <c r="E332" t="inlineStr">
        <is>
          <t/>
        </is>
      </c>
      <c r="F332" t="inlineStr">
        <is>
          <t/>
        </is>
      </c>
      <c r="G332" t="inlineStr">
        <is>
          <t/>
        </is>
      </c>
      <c r="H332" t="inlineStr">
        <is>
          <t/>
        </is>
      </c>
      <c r="I332" t="inlineStr">
        <is>
          <t/>
        </is>
      </c>
      <c r="J332" t="inlineStr">
        <is>
          <t/>
        </is>
      </c>
      <c r="K332" t="inlineStr">
        <is>
          <t/>
        </is>
      </c>
      <c r="L332" t="inlineStr">
        <is>
          <t/>
        </is>
      </c>
      <c r="M332" t="inlineStr">
        <is>
          <t/>
        </is>
      </c>
      <c r="N332" t="inlineStr">
        <is>
          <t/>
        </is>
      </c>
      <c r="O332" t="inlineStr">
        <is>
          <t/>
        </is>
      </c>
      <c r="P332" t="inlineStr">
        <is>
          <t/>
        </is>
      </c>
      <c r="Q332" t="inlineStr">
        <is>
          <t/>
        </is>
      </c>
      <c r="R332" t="inlineStr">
        <is>
          <t/>
        </is>
      </c>
      <c r="S332" t="inlineStr">
        <is>
          <t/>
        </is>
      </c>
      <c r="T332" t="inlineStr">
        <is>
          <t/>
        </is>
      </c>
      <c r="U332" t="inlineStr">
        <is>
          <t/>
        </is>
      </c>
      <c r="V332" t="inlineStr">
        <is>
          <t/>
        </is>
      </c>
      <c r="W332" t="inlineStr">
        <is>
          <t/>
        </is>
      </c>
      <c r="X332" s="2" t="inlineStr">
        <is>
          <t>paraffinic diesel fuel|
paraffinic fuel</t>
        </is>
      </c>
      <c r="Y332" s="2" t="inlineStr">
        <is>
          <t>3|
3</t>
        </is>
      </c>
      <c r="Z332" s="2" t="inlineStr">
        <is>
          <t xml:space="preserve">|
</t>
        </is>
      </c>
      <c r="AA332" t="inlineStr">
        <is>
          <t>liquid fuel that can be synthetically created from feedstocks such as natural gas (GTL), biomass (BTL) or coal (CTL); or through hydro-treatment of vegetable oils or animal fats (HVO)</t>
        </is>
      </c>
      <c r="AB332" t="inlineStr">
        <is>
          <t/>
        </is>
      </c>
      <c r="AC332" t="inlineStr">
        <is>
          <t/>
        </is>
      </c>
      <c r="AD332" t="inlineStr">
        <is>
          <t/>
        </is>
      </c>
      <c r="AE332" t="inlineStr">
        <is>
          <t/>
        </is>
      </c>
      <c r="AF332" t="inlineStr">
        <is>
          <t/>
        </is>
      </c>
      <c r="AG332" t="inlineStr">
        <is>
          <t/>
        </is>
      </c>
      <c r="AH332" t="inlineStr">
        <is>
          <t/>
        </is>
      </c>
      <c r="AI332" t="inlineStr">
        <is>
          <t/>
        </is>
      </c>
      <c r="AJ332" s="2" t="inlineStr">
        <is>
          <t>parafiininen polttoaine|
parafiininen diesel|
parafiininen dieselöljy</t>
        </is>
      </c>
      <c r="AK332" s="2" t="inlineStr">
        <is>
          <t>3|
3|
3</t>
        </is>
      </c>
      <c r="AL332" s="2" t="inlineStr">
        <is>
          <t xml:space="preserve">|
|
</t>
        </is>
      </c>
      <c r="AM332" t="inlineStr">
        <is>
          <t>tuote, jonka setaaniluku on vähintään 51, tiheys 765–810 grammaa litralta 15 celsiusasteessa, kokonaisaromaattipitoisuus enintään 1,1 painoprosenttia, rikkipitoisuus enintään viisi milligrammaa kilogrammaa kohden ja josta tislautuu vähintään 95 tilavuusprosenttia 360 celsiusasteessa</t>
        </is>
      </c>
      <c r="AN332" s="2" t="inlineStr">
        <is>
          <t>carburant diesel paraffinique|
carburant paraffinique</t>
        </is>
      </c>
      <c r="AO332" s="2" t="inlineStr">
        <is>
          <t>3|
3</t>
        </is>
      </c>
      <c r="AP332" s="2" t="inlineStr">
        <is>
          <t xml:space="preserve">|
</t>
        </is>
      </c>
      <c r="AQ332" t="inlineStr">
        <is>
          <t>carburant liquide provenant d'un processus de synthèse ou d'hydrotraitement</t>
        </is>
      </c>
      <c r="AR332" t="inlineStr">
        <is>
          <t/>
        </is>
      </c>
      <c r="AS332" t="inlineStr">
        <is>
          <t/>
        </is>
      </c>
      <c r="AT332" t="inlineStr">
        <is>
          <t/>
        </is>
      </c>
      <c r="AU332" t="inlineStr">
        <is>
          <t/>
        </is>
      </c>
      <c r="AV332" t="inlineStr">
        <is>
          <t/>
        </is>
      </c>
      <c r="AW332" t="inlineStr">
        <is>
          <t/>
        </is>
      </c>
      <c r="AX332" t="inlineStr">
        <is>
          <t/>
        </is>
      </c>
      <c r="AY332" t="inlineStr">
        <is>
          <t/>
        </is>
      </c>
      <c r="AZ332" s="2" t="inlineStr">
        <is>
          <t>paraffinos üzemanyag|
paraffinos dízel üzemanyag</t>
        </is>
      </c>
      <c r="BA332" s="2" t="inlineStr">
        <is>
          <t>3|
3</t>
        </is>
      </c>
      <c r="BB332" s="2" t="inlineStr">
        <is>
          <t xml:space="preserve">|
</t>
        </is>
      </c>
      <c r="BC332" t="inlineStr">
        <is>
          <t/>
        </is>
      </c>
      <c r="BD332" t="inlineStr">
        <is>
          <t/>
        </is>
      </c>
      <c r="BE332" t="inlineStr">
        <is>
          <t/>
        </is>
      </c>
      <c r="BF332" t="inlineStr">
        <is>
          <t/>
        </is>
      </c>
      <c r="BG332" t="inlineStr">
        <is>
          <t/>
        </is>
      </c>
      <c r="BH332" s="2" t="inlineStr">
        <is>
          <t>parafininis dyzelinas</t>
        </is>
      </c>
      <c r="BI332" s="2" t="inlineStr">
        <is>
          <t>3</t>
        </is>
      </c>
      <c r="BJ332" s="2" t="inlineStr">
        <is>
          <t/>
        </is>
      </c>
      <c r="BK332" t="inlineStr">
        <is>
          <t>skystasis kuras, kuris sintetiniu būdu gali būti sukurtas iš tokių žaliavų kaip gamtinės dujos, biomasė ar anglis arba hidrovalymo būdu iš augalinių ar gyvulinių riebalų</t>
        </is>
      </c>
      <c r="BL332" t="inlineStr">
        <is>
          <t/>
        </is>
      </c>
      <c r="BM332" t="inlineStr">
        <is>
          <t/>
        </is>
      </c>
      <c r="BN332" t="inlineStr">
        <is>
          <t/>
        </is>
      </c>
      <c r="BO332" t="inlineStr">
        <is>
          <t/>
        </is>
      </c>
      <c r="BP332" t="inlineStr">
        <is>
          <t/>
        </is>
      </c>
      <c r="BQ332" t="inlineStr">
        <is>
          <t/>
        </is>
      </c>
      <c r="BR332" t="inlineStr">
        <is>
          <t/>
        </is>
      </c>
      <c r="BS332" t="inlineStr">
        <is>
          <t/>
        </is>
      </c>
      <c r="BT332" t="inlineStr">
        <is>
          <t/>
        </is>
      </c>
      <c r="BU332" t="inlineStr">
        <is>
          <t/>
        </is>
      </c>
      <c r="BV332" t="inlineStr">
        <is>
          <t/>
        </is>
      </c>
      <c r="BW332" t="inlineStr">
        <is>
          <t/>
        </is>
      </c>
      <c r="BX332" s="2" t="inlineStr">
        <is>
          <t>paliwo parafinowe</t>
        </is>
      </c>
      <c r="BY332" s="2" t="inlineStr">
        <is>
          <t>3</t>
        </is>
      </c>
      <c r="BZ332" s="2" t="inlineStr">
        <is>
          <t/>
        </is>
      </c>
      <c r="CA332" t="inlineStr">
        <is>
          <t>olej napędowy zawierający biokomponenty, produkowany z biologicznych pozostałości i odpadów (np. hydrorafinowanego oleju roślinnego HVO)</t>
        </is>
      </c>
      <c r="CB332" s="2" t="inlineStr">
        <is>
          <t>gasóleo parafínico</t>
        </is>
      </c>
      <c r="CC332" s="2" t="inlineStr">
        <is>
          <t>3</t>
        </is>
      </c>
      <c r="CD332" s="2" t="inlineStr">
        <is>
          <t/>
        </is>
      </c>
      <c r="CE332" t="inlineStr">
        <is>
          <t/>
        </is>
      </c>
      <c r="CF332" t="inlineStr">
        <is>
          <t/>
        </is>
      </c>
      <c r="CG332" t="inlineStr">
        <is>
          <t/>
        </is>
      </c>
      <c r="CH332" t="inlineStr">
        <is>
          <t/>
        </is>
      </c>
      <c r="CI332" t="inlineStr">
        <is>
          <t/>
        </is>
      </c>
      <c r="CJ332" t="inlineStr">
        <is>
          <t/>
        </is>
      </c>
      <c r="CK332" t="inlineStr">
        <is>
          <t/>
        </is>
      </c>
      <c r="CL332" t="inlineStr">
        <is>
          <t/>
        </is>
      </c>
      <c r="CM332" t="inlineStr">
        <is>
          <t/>
        </is>
      </c>
      <c r="CN332" t="inlineStr">
        <is>
          <t/>
        </is>
      </c>
      <c r="CO332" t="inlineStr">
        <is>
          <t/>
        </is>
      </c>
      <c r="CP332" t="inlineStr">
        <is>
          <t/>
        </is>
      </c>
      <c r="CQ332" t="inlineStr">
        <is>
          <t/>
        </is>
      </c>
      <c r="CR332" t="inlineStr">
        <is>
          <t/>
        </is>
      </c>
      <c r="CS332" t="inlineStr">
        <is>
          <t/>
        </is>
      </c>
      <c r="CT332" t="inlineStr">
        <is>
          <t/>
        </is>
      </c>
      <c r="CU332" t="inlineStr">
        <is>
          <t/>
        </is>
      </c>
    </row>
    <row r="333">
      <c r="A333" s="1" t="str">
        <f>HYPERLINK("https://iate.europa.eu/entry/result/768001/all", "768001")</f>
        <v>768001</v>
      </c>
      <c r="B333" t="inlineStr">
        <is>
          <t>ENVIRONMENT</t>
        </is>
      </c>
      <c r="C333" t="inlineStr">
        <is>
          <t>ENVIRONMENT|deterioration of the environment;ENVIRONMENT|deterioration of the environment|degradation of the environment</t>
        </is>
      </c>
      <c r="D333" s="2" t="inlineStr">
        <is>
          <t>влошаване на състоянието на околната среда|
увреждане на околната среда</t>
        </is>
      </c>
      <c r="E333" s="2" t="inlineStr">
        <is>
          <t>3|
3</t>
        </is>
      </c>
      <c r="F333" s="2" t="inlineStr">
        <is>
          <t xml:space="preserve">|
</t>
        </is>
      </c>
      <c r="G333" t="inlineStr">
        <is>
          <t>изменение на един или повече от съставящите околната среда компоненти, което води до влошаване качеството на живот на хората, до обедняване на биологичното разнообразие или до затруднено възстановяване на природните екосистеми</t>
        </is>
      </c>
      <c r="H333" s="2" t="inlineStr">
        <is>
          <t>environmentální rozvrat|
zhoršování stavu životního prostředí</t>
        </is>
      </c>
      <c r="I333" s="2" t="inlineStr">
        <is>
          <t>3|
3</t>
        </is>
      </c>
      <c r="J333" s="2" t="inlineStr">
        <is>
          <t xml:space="preserve">|
</t>
        </is>
      </c>
      <c r="K333" t="inlineStr">
        <is>
          <t/>
        </is>
      </c>
      <c r="L333" s="2" t="inlineStr">
        <is>
          <t>miljønedslidning|
miljøforringelse</t>
        </is>
      </c>
      <c r="M333" s="2" t="inlineStr">
        <is>
          <t>3|
3</t>
        </is>
      </c>
      <c r="N333" s="2" t="inlineStr">
        <is>
          <t xml:space="preserve">|
</t>
        </is>
      </c>
      <c r="O333" t="inlineStr">
        <is>
          <t>forringelse af miljøet</t>
        </is>
      </c>
      <c r="P333" s="2" t="inlineStr">
        <is>
          <t>Umweltverschlechterung|
Umweltbeeinträchtigung|
Umweltschädigung|
Umweltzerstörung</t>
        </is>
      </c>
      <c r="Q333" s="2" t="inlineStr">
        <is>
          <t>2|
2|
3|
3</t>
        </is>
      </c>
      <c r="R333" s="2" t="inlineStr">
        <is>
          <t xml:space="preserve">|
|
|
</t>
        </is>
      </c>
      <c r="S333" t="inlineStr">
        <is>
          <t>nachhaltige Störung des natürlichen Zustandes von Luft, Gewässern (auch Grundwasser), Boden, Flora oder Fauna durch Immissionen, sofern als Folge dieser Störung schädliche oder sonstige Einwirkungen auf die menschliche Gesundheit, auf Sachwerte oder auf Ökosysteme entstehen können oder entstanden sind</t>
        </is>
      </c>
      <c r="T333" s="2" t="inlineStr">
        <is>
          <t>υποβάθμιση του περιβάλλοντος</t>
        </is>
      </c>
      <c r="U333" s="2" t="inlineStr">
        <is>
          <t>3</t>
        </is>
      </c>
      <c r="V333" s="2" t="inlineStr">
        <is>
          <t/>
        </is>
      </c>
      <c r="W333" t="inlineStr">
        <is>
          <t/>
        </is>
      </c>
      <c r="X333" s="2" t="inlineStr">
        <is>
          <t>deterioration of the environment|
environmental deterioration|
impairment of the environment|
degradation of the environment|
environmental degradation</t>
        </is>
      </c>
      <c r="Y333" s="2" t="inlineStr">
        <is>
          <t>1|
3|
1|
1|
3</t>
        </is>
      </c>
      <c r="Z333" s="2" t="inlineStr">
        <is>
          <t xml:space="preserve">|
|
|
|
</t>
        </is>
      </c>
      <c r="AA333" t="inlineStr">
        <is>
          <t>any change or disturbance to the environment perceived to be deleterious or undesirable</t>
        </is>
      </c>
      <c r="AB333" s="2" t="inlineStr">
        <is>
          <t>degradación medioambiental</t>
        </is>
      </c>
      <c r="AC333" s="2" t="inlineStr">
        <is>
          <t>3</t>
        </is>
      </c>
      <c r="AD333" s="2" t="inlineStr">
        <is>
          <t/>
        </is>
      </c>
      <c r="AE333" t="inlineStr">
        <is>
          <t>Disminución
de la capacidad del medio ambiente para responder a
las necesidades y objetivos sociales y ecológicos, como consecuencia de la degradación del
suelo, la deforestación, la desertificación, los incendios
forestales, la pérdida de la biodiversidad, la contaminación atmosférica, terrestre y acuática, el cambio climático, el aumento del nivel del mar, la disminución de la capa de ozono, etc.</t>
        </is>
      </c>
      <c r="AF333" s="2" t="inlineStr">
        <is>
          <t>keskkonnaseisundi halvenemine</t>
        </is>
      </c>
      <c r="AG333" s="2" t="inlineStr">
        <is>
          <t>3</t>
        </is>
      </c>
      <c r="AH333" s="2" t="inlineStr">
        <is>
          <t/>
        </is>
      </c>
      <c r="AI333" t="inlineStr">
        <is>
          <t/>
        </is>
      </c>
      <c r="AJ333" s="2" t="inlineStr">
        <is>
          <t>ympäristön turmeltuminen|
ympäristön tilan heikentyminen|
ympäristön tilan heikkeneminen</t>
        </is>
      </c>
      <c r="AK333" s="2" t="inlineStr">
        <is>
          <t>3|
3|
3</t>
        </is>
      </c>
      <c r="AL333" s="2" t="inlineStr">
        <is>
          <t xml:space="preserve">|
|
</t>
        </is>
      </c>
      <c r="AM333" t="inlineStr">
        <is>
          <t/>
        </is>
      </c>
      <c r="AN333" s="2" t="inlineStr">
        <is>
          <t>dégradation de l'environnement|
dégradation environnementale|
détérioration environnementale|
détérioration de l'environnement</t>
        </is>
      </c>
      <c r="AO333" s="2" t="inlineStr">
        <is>
          <t>3|
3|
2|
3</t>
        </is>
      </c>
      <c r="AP333" s="2" t="inlineStr">
        <is>
          <t xml:space="preserve">|
|
|
</t>
        </is>
      </c>
      <c r="AQ333" t="inlineStr">
        <is>
          <t>toute modification négative de l’environnement due à l’épuisement de ressources (l’air, l’eau, le sol), la destruction des écosystèmes, la destruction de l’habitat, l’extinction de la faune et la pollution</t>
        </is>
      </c>
      <c r="AR333" s="2" t="inlineStr">
        <is>
          <t>díghrádú comhshaoil</t>
        </is>
      </c>
      <c r="AS333" s="2" t="inlineStr">
        <is>
          <t>3</t>
        </is>
      </c>
      <c r="AT333" s="2" t="inlineStr">
        <is>
          <t/>
        </is>
      </c>
      <c r="AU333" t="inlineStr">
        <is>
          <t/>
        </is>
      </c>
      <c r="AV333" s="2" t="inlineStr">
        <is>
          <t>uništavanje okoliša</t>
        </is>
      </c>
      <c r="AW333" s="2" t="inlineStr">
        <is>
          <t>3</t>
        </is>
      </c>
      <c r="AX333" s="2" t="inlineStr">
        <is>
          <t/>
        </is>
      </c>
      <c r="AY333" t="inlineStr">
        <is>
          <t/>
        </is>
      </c>
      <c r="AZ333" s="2" t="inlineStr">
        <is>
          <t>környezetkárosodás</t>
        </is>
      </c>
      <c r="BA333" s="2" t="inlineStr">
        <is>
          <t>3</t>
        </is>
      </c>
      <c r="BB333" s="2" t="inlineStr">
        <is>
          <t/>
        </is>
      </c>
      <c r="BC333" t="inlineStr">
        <is>
          <t>a környezetben, illetve valamely környezeti elemben közvetlenül vagy közvetve bekövetkező, mérhető, jelentős kedvezőtlen változás, illetve valamely környezeti elem által nyújtott szolgáltatás közvetlen vagy közvetett, mérhető, jelentős romlása</t>
        </is>
      </c>
      <c r="BD333" s="2" t="inlineStr">
        <is>
          <t>degrado ambientale</t>
        </is>
      </c>
      <c r="BE333" s="2" t="inlineStr">
        <is>
          <t>3</t>
        </is>
      </c>
      <c r="BF333" s="2" t="inlineStr">
        <is>
          <t/>
        </is>
      </c>
      <c r="BG333" t="inlineStr">
        <is>
          <t>alterazione dell'ambiente riconducibile a stress chimici e fisici che possono possono essere determinati, ad es., dall'inquinamento atmosferico e dalle piogge acide ed avere come concausa l'aumento della popolazione</t>
        </is>
      </c>
      <c r="BH333" s="2" t="inlineStr">
        <is>
          <t>aplinkos būklės blogėjimas</t>
        </is>
      </c>
      <c r="BI333" s="2" t="inlineStr">
        <is>
          <t>3</t>
        </is>
      </c>
      <c r="BJ333" s="2" t="inlineStr">
        <is>
          <t/>
        </is>
      </c>
      <c r="BK333" t="inlineStr">
        <is>
          <t/>
        </is>
      </c>
      <c r="BL333" s="2" t="inlineStr">
        <is>
          <t>vides degradācija</t>
        </is>
      </c>
      <c r="BM333" s="2" t="inlineStr">
        <is>
          <t>3</t>
        </is>
      </c>
      <c r="BN333" s="2" t="inlineStr">
        <is>
          <t/>
        </is>
      </c>
      <c r="BO333" t="inlineStr">
        <is>
          <t>neatgriezeniski izmaiņu procesi dabas vidē (augsne, meži, ekosistēmas, ainavas utt.), kas apdraud teritorijas ilgtspējīgu attīstību</t>
        </is>
      </c>
      <c r="BP333" s="2" t="inlineStr">
        <is>
          <t>degradazzjoni ambjentali</t>
        </is>
      </c>
      <c r="BQ333" s="2" t="inlineStr">
        <is>
          <t>3</t>
        </is>
      </c>
      <c r="BR333" s="2" t="inlineStr">
        <is>
          <t/>
        </is>
      </c>
      <c r="BS333" t="inlineStr">
        <is>
          <t>id-deterjorament fil-kwalità tal-ambjent minħabba l-konċentrazzjoni ta' pollutanti u attivitajiet u proċessi oħra, bħal użu mhux floku ta' art u diżastri naturali</t>
        </is>
      </c>
      <c r="BT333" s="2" t="inlineStr">
        <is>
          <t>verslechtering van het milieu|
milieudegradatie|
achteruitgang van het milieu</t>
        </is>
      </c>
      <c r="BU333" s="2" t="inlineStr">
        <is>
          <t>3|
3|
3</t>
        </is>
      </c>
      <c r="BV333" s="2" t="inlineStr">
        <is>
          <t xml:space="preserve">|
|
</t>
        </is>
      </c>
      <c r="BW333" t="inlineStr">
        <is>
          <t>iedere verandering of verstoring van het milieu die als kwalijk of ongewenst wordt ondervonden</t>
        </is>
      </c>
      <c r="BX333" s="2" t="inlineStr">
        <is>
          <t>degradacja środowiska</t>
        </is>
      </c>
      <c r="BY333" s="2" t="inlineStr">
        <is>
          <t>3</t>
        </is>
      </c>
      <c r="BZ333" s="2" t="inlineStr">
        <is>
          <t/>
        </is>
      </c>
      <c r="CA333" t="inlineStr">
        <is>
          <t>ogół procesów i zjawisk zachodzących wskutek działalności człowieka lub sił przyrody, które prowadzą do obniżenia wartości danych układów; oznacza pogorszenie stanu środowiska naturalnego na skutek niekorzystnych zmiana właściwości fizycznych, chemicznych lub biologicznych; dotyczy wszystkich elementów środowiska.</t>
        </is>
      </c>
      <c r="CB333" s="2" t="inlineStr">
        <is>
          <t>degradação ambiental</t>
        </is>
      </c>
      <c r="CC333" s="2" t="inlineStr">
        <is>
          <t>3</t>
        </is>
      </c>
      <c r="CD333" s="2" t="inlineStr">
        <is>
          <t/>
        </is>
      </c>
      <c r="CE333" t="inlineStr">
        <is>
          <t>Qualquer alteração adversa dos 
processos, funções ou componentes ambientais (qualidade ambiental).</t>
        </is>
      </c>
      <c r="CF333" s="2" t="inlineStr">
        <is>
          <t>deteriorare a mediului|
degradare a mediului</t>
        </is>
      </c>
      <c r="CG333" s="2" t="inlineStr">
        <is>
          <t>3|
3</t>
        </is>
      </c>
      <c r="CH333" s="2" t="inlineStr">
        <is>
          <t xml:space="preserve">|
</t>
        </is>
      </c>
      <c r="CI333" t="inlineStr">
        <is>
          <t>deteriorarea mediului prin epuizarea resurselor naturale, cum ar fi apa, solul și aerul, distrugerea ecosistemelor și a habitatului, exterminarea faunei și poluarea mediului</t>
        </is>
      </c>
      <c r="CJ333" s="2" t="inlineStr">
        <is>
          <t>environmentálna degradácia|
zhoršovanie životného prostredia|
degradácia životného prostredia</t>
        </is>
      </c>
      <c r="CK333" s="2" t="inlineStr">
        <is>
          <t>3|
3|
3</t>
        </is>
      </c>
      <c r="CL333" s="2" t="inlineStr">
        <is>
          <t xml:space="preserve">|
|
</t>
        </is>
      </c>
      <c r="CM333" t="inlineStr">
        <is>
          <t>postupné zhoršovanie kvality prostredia človeka znečisťovaním vzduchu, vody a pôdy</t>
        </is>
      </c>
      <c r="CN333" s="2" t="inlineStr">
        <is>
          <t>razvrednotenje okolja|
degradacija okolja|
propadanje okolja</t>
        </is>
      </c>
      <c r="CO333" s="2" t="inlineStr">
        <is>
          <t>3|
3|
2</t>
        </is>
      </c>
      <c r="CP333" s="2" t="inlineStr">
        <is>
          <t xml:space="preserve">|
|
</t>
        </is>
      </c>
      <c r="CQ333" t="inlineStr">
        <is>
          <t>proces, v katerem je okolje vedno bolj onesnaženo, izrabljeno in uničeno; razvrednotenje, slabšanje kakovosti okolja in rušenje ravnotežja pojavov v njem, ki se kaže zlasti v zmanjšanju biotske raznovrstnosti, naravnih virov in splošnem slabšanju življenjskih razmer</t>
        </is>
      </c>
      <c r="CR333" s="2" t="inlineStr">
        <is>
          <t>miljöförstöring</t>
        </is>
      </c>
      <c r="CS333" s="2" t="inlineStr">
        <is>
          <t>3</t>
        </is>
      </c>
      <c r="CT333" s="2" t="inlineStr">
        <is>
          <t/>
        </is>
      </c>
      <c r="CU333" t="inlineStr">
        <is>
          <t/>
        </is>
      </c>
    </row>
    <row r="334">
      <c r="A334" s="1" t="str">
        <f>HYPERLINK("https://iate.europa.eu/entry/result/3578326/all", "3578326")</f>
        <v>3578326</v>
      </c>
      <c r="B334" t="inlineStr">
        <is>
          <t>EDUCATION AND COMMUNICATIONS</t>
        </is>
      </c>
      <c r="C334" t="inlineStr">
        <is>
          <t>EDUCATION AND COMMUNICATIONS|information technology and data processing|data processing;EDUCATION AND COMMUNICATIONS|information and information processing|information processing</t>
        </is>
      </c>
      <c r="D334" s="2" t="inlineStr">
        <is>
          <t>резултат от търсене</t>
        </is>
      </c>
      <c r="E334" s="2" t="inlineStr">
        <is>
          <t>3</t>
        </is>
      </c>
      <c r="F334" s="2" t="inlineStr">
        <is>
          <t/>
        </is>
      </c>
      <c r="G334" t="inlineStr">
        <is>
          <t>информация, открита с помощта на инструмент за заявки в база данни или на &lt;a href="https://iate.europa.eu/entry/result/903231/bg" target="_blank"&gt;търсачка&lt;/a&gt;</t>
        </is>
      </c>
      <c r="H334" t="inlineStr">
        <is>
          <t/>
        </is>
      </c>
      <c r="I334" t="inlineStr">
        <is>
          <t/>
        </is>
      </c>
      <c r="J334" t="inlineStr">
        <is>
          <t/>
        </is>
      </c>
      <c r="K334" t="inlineStr">
        <is>
          <t/>
        </is>
      </c>
      <c r="L334" s="2" t="inlineStr">
        <is>
          <t>søgeresultat</t>
        </is>
      </c>
      <c r="M334" s="2" t="inlineStr">
        <is>
          <t>3</t>
        </is>
      </c>
      <c r="N334" s="2" t="inlineStr">
        <is>
          <t/>
        </is>
      </c>
      <c r="O334" t="inlineStr">
        <is>
          <t>resultat af en søgning ved hjælp af en søgemaskine el.lign., f.eks. i form af en henvisning til en hjemmeside, hvor det eller de pågældende søgeord optræder</t>
        </is>
      </c>
      <c r="P334" s="2" t="inlineStr">
        <is>
          <t>Suchergebnis</t>
        </is>
      </c>
      <c r="Q334" s="2" t="inlineStr">
        <is>
          <t>3</t>
        </is>
      </c>
      <c r="R334" s="2" t="inlineStr">
        <is>
          <t/>
        </is>
      </c>
      <c r="S334" t="inlineStr">
        <is>
          <t>Information in beliebigem Format, die als Antwort auf eine Suchanfrage ausgegeben wird und sich auf diese bezieht</t>
        </is>
      </c>
      <c r="T334" t="inlineStr">
        <is>
          <t/>
        </is>
      </c>
      <c r="U334" t="inlineStr">
        <is>
          <t/>
        </is>
      </c>
      <c r="V334" t="inlineStr">
        <is>
          <t/>
        </is>
      </c>
      <c r="W334" t="inlineStr">
        <is>
          <t/>
        </is>
      </c>
      <c r="X334" s="2" t="inlineStr">
        <is>
          <t>search result</t>
        </is>
      </c>
      <c r="Y334" s="2" t="inlineStr">
        <is>
          <t>3</t>
        </is>
      </c>
      <c r="Z334" s="2" t="inlineStr">
        <is>
          <t/>
        </is>
      </c>
      <c r="AA334" t="inlineStr">
        <is>
          <t>information found using a query tool in a
database or a &lt;a href="https://iate.europa.eu/entry/result/903231/all" target="_blank"&gt;search engine&lt;/a&gt;</t>
        </is>
      </c>
      <c r="AB334" t="inlineStr">
        <is>
          <t/>
        </is>
      </c>
      <c r="AC334" t="inlineStr">
        <is>
          <t/>
        </is>
      </c>
      <c r="AD334" t="inlineStr">
        <is>
          <t/>
        </is>
      </c>
      <c r="AE334" t="inlineStr">
        <is>
          <t/>
        </is>
      </c>
      <c r="AF334" t="inlineStr">
        <is>
          <t/>
        </is>
      </c>
      <c r="AG334" t="inlineStr">
        <is>
          <t/>
        </is>
      </c>
      <c r="AH334" t="inlineStr">
        <is>
          <t/>
        </is>
      </c>
      <c r="AI334" t="inlineStr">
        <is>
          <t/>
        </is>
      </c>
      <c r="AJ334" s="2" t="inlineStr">
        <is>
          <t>hakutulos</t>
        </is>
      </c>
      <c r="AK334" s="2" t="inlineStr">
        <is>
          <t>3</t>
        </is>
      </c>
      <c r="AL334" s="2" t="inlineStr">
        <is>
          <t/>
        </is>
      </c>
      <c r="AM334" t="inlineStr">
        <is>
          <t>"vars. tietokoneella tehdyn haun tulos"</t>
        </is>
      </c>
      <c r="AN334" s="2" t="inlineStr">
        <is>
          <t>résultat de recherche</t>
        </is>
      </c>
      <c r="AO334" s="2" t="inlineStr">
        <is>
          <t>3</t>
        </is>
      </c>
      <c r="AP334" s="2" t="inlineStr">
        <is>
          <t/>
        </is>
      </c>
      <c r="AQ334" t="inlineStr">
        <is>
          <t/>
        </is>
      </c>
      <c r="AR334" t="inlineStr">
        <is>
          <t/>
        </is>
      </c>
      <c r="AS334" t="inlineStr">
        <is>
          <t/>
        </is>
      </c>
      <c r="AT334" t="inlineStr">
        <is>
          <t/>
        </is>
      </c>
      <c r="AU334" t="inlineStr">
        <is>
          <t/>
        </is>
      </c>
      <c r="AV334" t="inlineStr">
        <is>
          <t/>
        </is>
      </c>
      <c r="AW334" t="inlineStr">
        <is>
          <t/>
        </is>
      </c>
      <c r="AX334" t="inlineStr">
        <is>
          <t/>
        </is>
      </c>
      <c r="AY334" t="inlineStr">
        <is>
          <t/>
        </is>
      </c>
      <c r="AZ334" s="2" t="inlineStr">
        <is>
          <t>keresési találat|
keresési eredmény|
találat</t>
        </is>
      </c>
      <c r="BA334" s="2" t="inlineStr">
        <is>
          <t>3|
3|
3</t>
        </is>
      </c>
      <c r="BB334" s="2" t="inlineStr">
        <is>
          <t xml:space="preserve">|
|
</t>
        </is>
      </c>
      <c r="BC334" t="inlineStr">
        <is>
          <t/>
        </is>
      </c>
      <c r="BD334" s="2" t="inlineStr">
        <is>
          <t>risultato di ricerca</t>
        </is>
      </c>
      <c r="BE334" s="2" t="inlineStr">
        <is>
          <t>3</t>
        </is>
      </c>
      <c r="BF334" s="2" t="inlineStr">
        <is>
          <t/>
        </is>
      </c>
      <c r="BG334" t="inlineStr">
        <is>
          <t>informazione trasmessa come risposta a una ricerca effettuata da un utente tramite un &lt;a href="https://iate.europa.eu/entry/result/903231/it" target="_blank"&gt;motore di ricerca&lt;/a&gt;</t>
        </is>
      </c>
      <c r="BH334" s="2" t="inlineStr">
        <is>
          <t>paieškos rezultatas</t>
        </is>
      </c>
      <c r="BI334" s="2" t="inlineStr">
        <is>
          <t>3</t>
        </is>
      </c>
      <c r="BJ334" s="2" t="inlineStr">
        <is>
          <t/>
        </is>
      </c>
      <c r="BK334" t="inlineStr">
        <is>
          <t>rezultatas, pateikiamas atsakant į užklausą duomenų bazėje arba naudojantis &lt;a href="https://iate.europa.eu/entry/result/903231/lt" target="_blank"&gt;paieškos sistema&lt;/a&gt;</t>
        </is>
      </c>
      <c r="BL334" s="2" t="inlineStr">
        <is>
          <t>meklēšanas rezultāts</t>
        </is>
      </c>
      <c r="BM334" s="2" t="inlineStr">
        <is>
          <t>2</t>
        </is>
      </c>
      <c r="BN334" s="2" t="inlineStr">
        <is>
          <t/>
        </is>
      </c>
      <c r="BO334" t="inlineStr">
        <is>
          <t>jebkāda informācija, kas tiek atrasta kā atbilde uz meklēšanas vaicājumu datubāzē vai meklētājprogrammā</t>
        </is>
      </c>
      <c r="BP334" s="2" t="inlineStr">
        <is>
          <t>riżultat ta' tiftix</t>
        </is>
      </c>
      <c r="BQ334" s="2" t="inlineStr">
        <is>
          <t>3</t>
        </is>
      </c>
      <c r="BR334" s="2" t="inlineStr">
        <is>
          <t/>
        </is>
      </c>
      <c r="BS334" t="inlineStr">
        <is>
          <t>informazzjoni misjuba bl-użu ta' għodda ta' tiftix f'bażi ta' data jew &lt;a href="https://iate.europa.eu/entry/result/903231/mt" target="_blank"&gt;magna tat-tiftix&lt;/a&gt;</t>
        </is>
      </c>
      <c r="BT334" s="2" t="inlineStr">
        <is>
          <t>zoekresultaat</t>
        </is>
      </c>
      <c r="BU334" s="2" t="inlineStr">
        <is>
          <t>3</t>
        </is>
      </c>
      <c r="BV334" s="2" t="inlineStr">
        <is>
          <t/>
        </is>
      </c>
      <c r="BW334" t="inlineStr">
        <is>
          <t>informatie die gevonden wordt door middel van een zoekopdracht in een &lt;a href="https://iate.europa.eu/entry/result/903231/nl" target="_blank"&gt;zoekmachine&lt;/a&gt;</t>
        </is>
      </c>
      <c r="BX334" s="2" t="inlineStr">
        <is>
          <t>wynik wyszukiwania</t>
        </is>
      </c>
      <c r="BY334" s="2" t="inlineStr">
        <is>
          <t>3</t>
        </is>
      </c>
      <c r="BZ334" s="2" t="inlineStr">
        <is>
          <t/>
        </is>
      </c>
      <c r="CA334" t="inlineStr">
        <is>
          <t>rezultat wyszukiwania otrzymany w odpowiedzi na wpisanie w wyszukiwarce zapytania składającego się z pewnych słów kluczowych; lista wyników zawiera tytuł strony, jej adres i krótki tekst, w którym wyróżniono wyszukiwane frazy</t>
        </is>
      </c>
      <c r="CB334" t="inlineStr">
        <is>
          <t/>
        </is>
      </c>
      <c r="CC334" t="inlineStr">
        <is>
          <t/>
        </is>
      </c>
      <c r="CD334" t="inlineStr">
        <is>
          <t/>
        </is>
      </c>
      <c r="CE334" t="inlineStr">
        <is>
          <t/>
        </is>
      </c>
      <c r="CF334" s="2" t="inlineStr">
        <is>
          <t>rezultat de căutare|
rezultat al căutării</t>
        </is>
      </c>
      <c r="CG334" s="2" t="inlineStr">
        <is>
          <t>3|
3</t>
        </is>
      </c>
      <c r="CH334" s="2" t="inlineStr">
        <is>
          <t xml:space="preserve">|
</t>
        </is>
      </c>
      <c r="CI334" t="inlineStr">
        <is>
          <t/>
        </is>
      </c>
      <c r="CJ334" t="inlineStr">
        <is>
          <t/>
        </is>
      </c>
      <c r="CK334" t="inlineStr">
        <is>
          <t/>
        </is>
      </c>
      <c r="CL334" t="inlineStr">
        <is>
          <t/>
        </is>
      </c>
      <c r="CM334" t="inlineStr">
        <is>
          <t/>
        </is>
      </c>
      <c r="CN334" s="2" t="inlineStr">
        <is>
          <t>rezultat iskanja</t>
        </is>
      </c>
      <c r="CO334" s="2" t="inlineStr">
        <is>
          <t>3</t>
        </is>
      </c>
      <c r="CP334" s="2" t="inlineStr">
        <is>
          <t/>
        </is>
      </c>
      <c r="CQ334" t="inlineStr">
        <is>
          <t/>
        </is>
      </c>
      <c r="CR334" t="inlineStr">
        <is>
          <t/>
        </is>
      </c>
      <c r="CS334" t="inlineStr">
        <is>
          <t/>
        </is>
      </c>
      <c r="CT334" t="inlineStr">
        <is>
          <t/>
        </is>
      </c>
      <c r="CU334" t="inlineStr">
        <is>
          <t/>
        </is>
      </c>
    </row>
    <row r="335">
      <c r="A335" s="1" t="str">
        <f>HYPERLINK("https://iate.europa.eu/entry/result/3511488/all", "3511488")</f>
        <v>3511488</v>
      </c>
      <c r="B335" t="inlineStr">
        <is>
          <t>INDUSTRY;ENERGY</t>
        </is>
      </c>
      <c r="C335" t="inlineStr">
        <is>
          <t>INDUSTRY|building and public works|building industry|building;ENERGY|energy policy|energy policy|energy audit|energy consumption</t>
        </is>
      </c>
      <c r="D335" s="2" t="inlineStr">
        <is>
          <t>ПНЕС|
почти нулевоенергийна сграда|
сграда с почти нулево потребление на енергия</t>
        </is>
      </c>
      <c r="E335" s="2" t="inlineStr">
        <is>
          <t>3|
3|
3</t>
        </is>
      </c>
      <c r="F335" s="2" t="inlineStr">
        <is>
          <t xml:space="preserve">|
|
</t>
        </is>
      </c>
      <c r="G335" t="inlineStr">
        <is>
          <t>сграда с много добри енергийни характеристики, като необходимото за нея количество енергия с близка до нулевата или с много ниска стойност следва да бъде произведено в значителна степен от възобновяеми източници на енергия, включително от възобновяеми източници на енергия, разположени на място или в близост</t>
        </is>
      </c>
      <c r="H335" s="2" t="inlineStr">
        <is>
          <t>budova s téměř nulovou spotřebou energie</t>
        </is>
      </c>
      <c r="I335" s="2" t="inlineStr">
        <is>
          <t>3</t>
        </is>
      </c>
      <c r="J335" s="2" t="inlineStr">
        <is>
          <t/>
        </is>
      </c>
      <c r="K335" t="inlineStr">
        <is>
          <t>Budova, jejíž energetická náročnost [...] je velmi nízká; téměř nulová či nízká spotřeba požadované energie by měla být ve značném rozsahu pokryta z obnovitelných zdrojů, včetně energie z obnovitelných zdrojů vyráběné v místě či v jeho okolí.</t>
        </is>
      </c>
      <c r="L335" s="2" t="inlineStr">
        <is>
          <t>næsten energineutral bygning</t>
        </is>
      </c>
      <c r="M335" s="2" t="inlineStr">
        <is>
          <t>4</t>
        </is>
      </c>
      <c r="N335" s="2" t="inlineStr">
        <is>
          <t/>
        </is>
      </c>
      <c r="O335" t="inlineStr">
        <is>
          <t>bygning, der har en meget høj energimæssig ydeevne, fastlagt i overensstemmelse med bilag I. Den ubetydelige eller meget lille energimængde, der kræves, bør i meget væsentlig grad dækkes af energi fra vedvarende energikilder, herunder vedvarende energi produceret på stedet eller i nærheden</t>
        </is>
      </c>
      <c r="P335" s="2" t="inlineStr">
        <is>
          <t>Fast-Nullenergiegebäude|
Niedrigstenergiegebäude</t>
        </is>
      </c>
      <c r="Q335" s="2" t="inlineStr">
        <is>
          <t>3|
3</t>
        </is>
      </c>
      <c r="R335" s="2" t="inlineStr">
        <is>
          <t xml:space="preserve">|
</t>
        </is>
      </c>
      <c r="S335" t="inlineStr">
        <is>
          <t>Gebäude, das eine sehr hohe Gesamtenergieeffizienz und einen fast bei Null liegenden oder sehr geringen Energiebedarf aufweist, der zu einem ganz wesentlichen Teil durch Energie aus erneuerbaren Quellen — einschließlich Energie aus erneuerbaren Quellen, die am Standort oder in der Nähe erzeugt wird — gedeckt werden sollte</t>
        </is>
      </c>
      <c r="T335" s="2" t="inlineStr">
        <is>
          <t>κτίριο με σχεδόν μηδενική κατανάλωση ενέργειας|
ΚΣΜΚΕ</t>
        </is>
      </c>
      <c r="U335" s="2" t="inlineStr">
        <is>
          <t>3|
3</t>
        </is>
      </c>
      <c r="V335" s="2" t="inlineStr">
        <is>
          <t xml:space="preserve">|
</t>
        </is>
      </c>
      <c r="W335" t="inlineStr">
        <is>
          <t>κτίριο με πολύ υψηλή ενεργειακή απόδοση, στο οποίο η σχεδόν μηδενική ή πολύ χαμηλή ποσότητα ενέργειας που απαιτείται θα πρέπει να συνίσταται σε πολύ μεγάλο βαθμό σε ενέργεια από ανανεώσιμες πηγές, περιλαμβανομένης της παραγομένης επιτόπου ή πλησίον του κτιρίου</t>
        </is>
      </c>
      <c r="X335" s="2" t="inlineStr">
        <is>
          <t>nearly-zero energy building|
near zero energy building|
NZEB|
nearly zero energy building|
near-zero energy building|
nearly zero-energy building</t>
        </is>
      </c>
      <c r="Y335" s="2" t="inlineStr">
        <is>
          <t>1|
1|
3|
1|
1|
3</t>
        </is>
      </c>
      <c r="Z335" s="2" t="inlineStr">
        <is>
          <t xml:space="preserve">|
|
|
|
|
</t>
        </is>
      </c>
      <c r="AA335" t="inlineStr">
        <is>
          <t>building that requires nearly zero or a very low amount of energy which is covered, to a very significant extent, by energy from renewable sources, including renewable energy produced on-site or nearby</t>
        </is>
      </c>
      <c r="AB335" s="2" t="inlineStr">
        <is>
          <t>edificio de consumo de energía casi nulo|
EECN</t>
        </is>
      </c>
      <c r="AC335" s="2" t="inlineStr">
        <is>
          <t>3|
3</t>
        </is>
      </c>
      <c r="AD335" s="2" t="inlineStr">
        <is>
          <t xml:space="preserve">|
</t>
        </is>
      </c>
      <c r="AE335" t="inlineStr">
        <is>
          <t>Edificio con un nivel de eficiencia energética muy alto. La cantidad casi nula o muy baja de energía requerida debería estar cubierta, en muy amplia medida, por energía procedente de fuentes renovables, incluida energía procedente de fuentes renovables producida &lt;i&gt;in situ&lt;/i&gt; o en el entorno.</t>
        </is>
      </c>
      <c r="AF335" s="2" t="inlineStr">
        <is>
          <t>liginullenergiahoone</t>
        </is>
      </c>
      <c r="AG335" s="2" t="inlineStr">
        <is>
          <t>3</t>
        </is>
      </c>
      <c r="AH335" s="2" t="inlineStr">
        <is>
          <t/>
        </is>
      </c>
      <c r="AI335" t="inlineStr">
        <is>
          <t>väga suure energiatõhususega hoone, mille tüüpiliseks kasutuseks, sealhulgas kütteks/jahutuseks ja tarbevee soojendamiseks, kasutatakse olulisel määral taastuvenergiat, sealhulgas kohapeal või lähiümbruses toodetud taastuvenergiat</t>
        </is>
      </c>
      <c r="AJ335" s="2" t="inlineStr">
        <is>
          <t>lähes nollaenergiarakennus</t>
        </is>
      </c>
      <c r="AK335" s="2" t="inlineStr">
        <is>
          <t>3</t>
        </is>
      </c>
      <c r="AL335" s="2" t="inlineStr">
        <is>
          <t/>
        </is>
      </c>
      <c r="AM335" t="inlineStr">
        <is>
          <t>rakennus, jolla on erittäin korkea energiatehokkuus ja jota varten tarvittava lähes olematon tai erittäin vähäinen energian määrä olisi hyvin laajalti katettava uusiutuvista lähteistä peräisin olevalla energialla, mukaan lukien paikan päällä tai rakennuksen lähellä tuotettava uusiutuvista lähteistä peräisin oleva energia</t>
        </is>
      </c>
      <c r="AN335" s="2" t="inlineStr">
        <is>
          <t>bâtiment dont la consommation d’énergie est quasi nulle</t>
        </is>
      </c>
      <c r="AO335" s="2" t="inlineStr">
        <is>
          <t>3</t>
        </is>
      </c>
      <c r="AP335" s="2" t="inlineStr">
        <is>
          <t/>
        </is>
      </c>
      <c r="AQ335" t="inlineStr">
        <is>
          <t>bâtiment qui a des performances énergétiques très élevées et pour lequel la quantité quasi nulle ou très basse d’énergie requise devrait être couverte dans une très large mesure par de l’énergie produite à partir de sources renouvelables, notamment l’énergie produite à partir de sources renouvelables sur place ou à proximité</t>
        </is>
      </c>
      <c r="AR335" s="2" t="inlineStr">
        <is>
          <t>foirgneamh nach mór neodrach ó thaobh fuinnimh</t>
        </is>
      </c>
      <c r="AS335" s="2" t="inlineStr">
        <is>
          <t>3</t>
        </is>
      </c>
      <c r="AT335" s="2" t="inlineStr">
        <is>
          <t/>
        </is>
      </c>
      <c r="AU335" t="inlineStr">
        <is>
          <t/>
        </is>
      </c>
      <c r="AV335" s="2" t="inlineStr">
        <is>
          <t>zgrada gotovo nulte energije</t>
        </is>
      </c>
      <c r="AW335" s="2" t="inlineStr">
        <is>
          <t>3</t>
        </is>
      </c>
      <c r="AX335" s="2" t="inlineStr">
        <is>
          <t/>
        </is>
      </c>
      <c r="AY335" t="inlineStr">
        <is>
          <t/>
        </is>
      </c>
      <c r="AZ335" s="2" t="inlineStr">
        <is>
          <t>közel nulla energiaigényű épület</t>
        </is>
      </c>
      <c r="BA335" s="2" t="inlineStr">
        <is>
          <t>4</t>
        </is>
      </c>
      <c r="BB335" s="2" t="inlineStr">
        <is>
          <t/>
        </is>
      </c>
      <c r="BC335" t="inlineStr">
        <is>
          <t>igen magas energiahatékonysággal rendelkező épület. A felhasznált közel nulla vagy nagyon alacsony mennyiségű energiának igen jelentős részben megújuló forrásokból kellene származnia, beleértve a helyszínen vagy a közelben előállított megújuló forrásokból származó energiát is</t>
        </is>
      </c>
      <c r="BD335" s="2" t="inlineStr">
        <is>
          <t>edificio a energia quasi zero</t>
        </is>
      </c>
      <c r="BE335" s="2" t="inlineStr">
        <is>
          <t>3</t>
        </is>
      </c>
      <c r="BF335" s="2" t="inlineStr">
        <is>
          <t/>
        </is>
      </c>
      <c r="BG335" t="inlineStr">
        <is>
          <t>edifici che consumano pochissima energia ed hanno elevate prestazioni per il loro funzionamento standard. Tali edifici presentano isolanti e infissi ad alte prestazioni ed impianti ad elevato rendimento. L'energia necessaria per raggiungere uno stato di comfort è molto bassa, quella rimanente viene coperta in misura significativa da fonti rinnovabili presenti all'interno del confine dell'immobile</t>
        </is>
      </c>
      <c r="BH335" s="2" t="inlineStr">
        <is>
          <t>energijos beveik nevartojantis pastatas|
pastatas, kuriame beveik nesuvartojama energijos|
beveik nulinės energijos pastatas</t>
        </is>
      </c>
      <c r="BI335" s="2" t="inlineStr">
        <is>
          <t>4|
2|
3</t>
        </is>
      </c>
      <c r="BJ335" s="2" t="inlineStr">
        <is>
          <t xml:space="preserve">preferred|
|
</t>
        </is>
      </c>
      <c r="BK335" t="inlineStr">
        <is>
          <t>pastatas, kurio energinis naudingumas, nustatytas pagal normatyvinius statybos techninius dokumentus, yra labai didelis</t>
        </is>
      </c>
      <c r="BL335" s="2" t="inlineStr">
        <is>
          <t>gandrīz nulles enerģijas ēka</t>
        </is>
      </c>
      <c r="BM335" s="2" t="inlineStr">
        <is>
          <t>3</t>
        </is>
      </c>
      <c r="BN335" s="2" t="inlineStr">
        <is>
          <t/>
        </is>
      </c>
      <c r="BO335" t="inlineStr">
        <is>
          <t>ēka ar ļoti augstu energoefektivitāti, kurai nepieciešamo gandrīz nulles vai ļoti maza daudzuma vajadzīgo enerģiju ļoti lielā mērā sedz no atjaunojamajiem enerģijas avotiem, ieskaitot enerģiju no atjaunojamajiem avotiem, kas ražota uz vietas vai netālu</t>
        </is>
      </c>
      <c r="BP335" s="2" t="inlineStr">
        <is>
          <t>bini b'użu ta' enerġija qrib iż-żero|
NZEB|
bini b’użu ta’ kważi żero enerġija</t>
        </is>
      </c>
      <c r="BQ335" s="2" t="inlineStr">
        <is>
          <t>3|
3|
3</t>
        </is>
      </c>
      <c r="BR335" s="2" t="inlineStr">
        <is>
          <t xml:space="preserve">|
|
</t>
        </is>
      </c>
      <c r="BS335" t="inlineStr">
        <is>
          <t>bini li għandu rendiment tajjeb ħafna fl-użu tal-enerġija fejn il-kważi żero enerġija jew l-ammont baxx ħafna ta’ enerġija meħtieġa għandha tiġi fil-maġġor parti tagħha minn sorsi ta’ enerġija rinovabbli, inkluża minn sorsi ta’ enerġija rinovabbli prodotta fuq il-post jew fil-qrib</t>
        </is>
      </c>
      <c r="BT335" s="2" t="inlineStr">
        <is>
          <t>BENG|
BEN-gebouw|
bijna-energieneutraal gebouw|
bijna-nul-energie-gebouw</t>
        </is>
      </c>
      <c r="BU335" s="2" t="inlineStr">
        <is>
          <t>1|
1|
3|
3</t>
        </is>
      </c>
      <c r="BV335" s="2" t="inlineStr">
        <is>
          <t xml:space="preserve">|
|
|
</t>
        </is>
      </c>
      <c r="BW335" t="inlineStr">
        <is>
          <t>"gebouw met een zeer hoge energieprestatie, zoals vastgesteld volgens bijlage I [bij Richtlijn 2010/31/EU]. De dicht bij nul liggende of zeer lage hoeveelheid energie die is vereist, dient in zeer aanzienlijke mate te worden geleverd uit hernieuwbare bronnen, en dient energie die ter plaatse of dichtbij uit hernieuwbare bronnen wordt geproduceerd te bevatten"</t>
        </is>
      </c>
      <c r="BX335" s="2" t="inlineStr">
        <is>
          <t>budynek o niemal zerowym zużyciu energii|
energooszczędny budynek</t>
        </is>
      </c>
      <c r="BY335" s="2" t="inlineStr">
        <is>
          <t>3|
3</t>
        </is>
      </c>
      <c r="BZ335" s="2" t="inlineStr">
        <is>
          <t xml:space="preserve">preferred|
</t>
        </is>
      </c>
      <c r="CA335" t="inlineStr">
        <is>
          <t>budynek o bardzo wysokiej charakterystyce energetycznej, przy czym niemal zerowa lub bardzo niska ilość wymaganej energii powinna pochodzić w bardzo wysokim stopniu z energii ze źródeł odnawialnych, w tym energii ze źródeł odnawialnych wytwarzanej na miejscu lub w pobliżu</t>
        </is>
      </c>
      <c r="CB335" s="2" t="inlineStr">
        <is>
          <t>edifício com necessidades quase nulas de energia</t>
        </is>
      </c>
      <c r="CC335" s="2" t="inlineStr">
        <is>
          <t>3</t>
        </is>
      </c>
      <c r="CD335" s="2" t="inlineStr">
        <is>
          <t/>
        </is>
      </c>
      <c r="CE335" t="inlineStr">
        <is>
          <t>---</t>
        </is>
      </c>
      <c r="CF335" s="2" t="inlineStr">
        <is>
          <t>clădire al cărei consum de energie este aproape egal cu zero</t>
        </is>
      </c>
      <c r="CG335" s="2" t="inlineStr">
        <is>
          <t>3</t>
        </is>
      </c>
      <c r="CH335" s="2" t="inlineStr">
        <is>
          <t/>
        </is>
      </c>
      <c r="CI335" t="inlineStr">
        <is>
          <t>clădire cu o performanță energetică foarte ridicată, la care necesarul de energie din surse convenționale este aproape egal cu zero sau este foarte scăzut și este acoperit, în cea mai mare măsură, cu energie din surse regenerabile, inclusiv cu energie din surse regenerabile produsă la fața locului sau în apropiere</t>
        </is>
      </c>
      <c r="CJ335" s="2" t="inlineStr">
        <is>
          <t>budova s takmer nulovou spotrebou energie|
budova s takmer nulovou potrebou energie</t>
        </is>
      </c>
      <c r="CK335" s="2" t="inlineStr">
        <is>
          <t>3|
3</t>
        </is>
      </c>
      <c r="CL335" s="2" t="inlineStr">
        <is>
          <t xml:space="preserve">|
</t>
        </is>
      </c>
      <c r="CM335" t="inlineStr">
        <is>
          <t>budova s veľmi vysokou energetickou hospodárnosťou; požadované takmer nulové alebo veľmi malé množstvo energie by sa malo vo významnej miere pokryť energiou z obnoviteľných zdrojov vrátane energie z obnoviteľných zdrojov vyrobenej priamo na mieste alebo v blízkosti</t>
        </is>
      </c>
      <c r="CN335" s="2" t="inlineStr">
        <is>
          <t>skoraj nič-energijska stavba</t>
        </is>
      </c>
      <c r="CO335" s="2" t="inlineStr">
        <is>
          <t>3</t>
        </is>
      </c>
      <c r="CP335" s="2" t="inlineStr">
        <is>
          <t/>
        </is>
      </c>
      <c r="CQ335" t="inlineStr">
        <is>
          <t>stavba s skoraj ničelno ali zelo majhno porabo energije, za katero v veliki meri zadostuje energija iz obnovljivih virov, vključno z energijo iz obnovljivih virov, proizvedeno na kraju samem ali v bližini</t>
        </is>
      </c>
      <c r="CR335" s="2" t="inlineStr">
        <is>
          <t>NNE-byggnad|
nära-nollenergibyggnad</t>
        </is>
      </c>
      <c r="CS335" s="2" t="inlineStr">
        <is>
          <t>3|
3</t>
        </is>
      </c>
      <c r="CT335" s="2" t="inlineStr">
        <is>
          <t xml:space="preserve">|
</t>
        </is>
      </c>
      <c r="CU335" t="inlineStr">
        <is>
          <t/>
        </is>
      </c>
    </row>
    <row r="336">
      <c r="A336" s="1" t="str">
        <f>HYPERLINK("https://iate.europa.eu/entry/result/1568803/all", "1568803")</f>
        <v>1568803</v>
      </c>
      <c r="B336" t="inlineStr">
        <is>
          <t>SOCIAL QUESTIONS</t>
        </is>
      </c>
      <c r="C336" t="inlineStr">
        <is>
          <t>SOCIAL QUESTIONS|construction and town planning|housing</t>
        </is>
      </c>
      <c r="D336" t="inlineStr">
        <is>
          <t/>
        </is>
      </c>
      <c r="E336" t="inlineStr">
        <is>
          <t/>
        </is>
      </c>
      <c r="F336" t="inlineStr">
        <is>
          <t/>
        </is>
      </c>
      <c r="G336" t="inlineStr">
        <is>
          <t/>
        </is>
      </c>
      <c r="H336" t="inlineStr">
        <is>
          <t/>
        </is>
      </c>
      <c r="I336" t="inlineStr">
        <is>
          <t/>
        </is>
      </c>
      <c r="J336" t="inlineStr">
        <is>
          <t/>
        </is>
      </c>
      <c r="K336" t="inlineStr">
        <is>
          <t/>
        </is>
      </c>
      <c r="L336" s="2" t="inlineStr">
        <is>
          <t>flerfamiliehus</t>
        </is>
      </c>
      <c r="M336" s="2" t="inlineStr">
        <is>
          <t>3</t>
        </is>
      </c>
      <c r="N336" s="2" t="inlineStr">
        <is>
          <t/>
        </is>
      </c>
      <c r="O336" t="inlineStr">
        <is>
          <t/>
        </is>
      </c>
      <c r="P336" s="2" t="inlineStr">
        <is>
          <t>Mehrfamilienhaus</t>
        </is>
      </c>
      <c r="Q336" s="2" t="inlineStr">
        <is>
          <t>3</t>
        </is>
      </c>
      <c r="R336" s="2" t="inlineStr">
        <is>
          <t/>
        </is>
      </c>
      <c r="S336" t="inlineStr">
        <is>
          <t/>
        </is>
      </c>
      <c r="T336" s="2" t="inlineStr">
        <is>
          <t>πολυκατοικία</t>
        </is>
      </c>
      <c r="U336" s="2" t="inlineStr">
        <is>
          <t>3</t>
        </is>
      </c>
      <c r="V336" s="2" t="inlineStr">
        <is>
          <t/>
        </is>
      </c>
      <c r="W336" t="inlineStr">
        <is>
          <t/>
        </is>
      </c>
      <c r="X336" s="2" t="inlineStr">
        <is>
          <t>multi-dwelling house|
multi-dwelling building</t>
        </is>
      </c>
      <c r="Y336" s="2" t="inlineStr">
        <is>
          <t>1|
3</t>
        </is>
      </c>
      <c r="Z336" s="2" t="inlineStr">
        <is>
          <t xml:space="preserve">|
</t>
        </is>
      </c>
      <c r="AA336" t="inlineStr">
        <is>
          <t/>
        </is>
      </c>
      <c r="AB336" s="2" t="inlineStr">
        <is>
          <t>inmueble de varias viviendas|
edificio de varias viviendas</t>
        </is>
      </c>
      <c r="AC336" s="2" t="inlineStr">
        <is>
          <t>3|
3</t>
        </is>
      </c>
      <c r="AD336" s="2" t="inlineStr">
        <is>
          <t xml:space="preserve">|
</t>
        </is>
      </c>
      <c r="AE336" t="inlineStr">
        <is>
          <t/>
        </is>
      </c>
      <c r="AF336" t="inlineStr">
        <is>
          <t/>
        </is>
      </c>
      <c r="AG336" t="inlineStr">
        <is>
          <t/>
        </is>
      </c>
      <c r="AH336" t="inlineStr">
        <is>
          <t/>
        </is>
      </c>
      <c r="AI336" t="inlineStr">
        <is>
          <t/>
        </is>
      </c>
      <c r="AJ336" t="inlineStr">
        <is>
          <t/>
        </is>
      </c>
      <c r="AK336" t="inlineStr">
        <is>
          <t/>
        </is>
      </c>
      <c r="AL336" t="inlineStr">
        <is>
          <t/>
        </is>
      </c>
      <c r="AM336" t="inlineStr">
        <is>
          <t/>
        </is>
      </c>
      <c r="AN336" s="2" t="inlineStr">
        <is>
          <t>maison à familles multiples</t>
        </is>
      </c>
      <c r="AO336" s="2" t="inlineStr">
        <is>
          <t>3</t>
        </is>
      </c>
      <c r="AP336" s="2" t="inlineStr">
        <is>
          <t/>
        </is>
      </c>
      <c r="AQ336" t="inlineStr">
        <is>
          <t/>
        </is>
      </c>
      <c r="AR336" t="inlineStr">
        <is>
          <t/>
        </is>
      </c>
      <c r="AS336" t="inlineStr">
        <is>
          <t/>
        </is>
      </c>
      <c r="AT336" t="inlineStr">
        <is>
          <t/>
        </is>
      </c>
      <c r="AU336" t="inlineStr">
        <is>
          <t/>
        </is>
      </c>
      <c r="AV336" t="inlineStr">
        <is>
          <t/>
        </is>
      </c>
      <c r="AW336" t="inlineStr">
        <is>
          <t/>
        </is>
      </c>
      <c r="AX336" t="inlineStr">
        <is>
          <t/>
        </is>
      </c>
      <c r="AY336" t="inlineStr">
        <is>
          <t/>
        </is>
      </c>
      <c r="AZ336" t="inlineStr">
        <is>
          <t/>
        </is>
      </c>
      <c r="BA336" t="inlineStr">
        <is>
          <t/>
        </is>
      </c>
      <c r="BB336" t="inlineStr">
        <is>
          <t/>
        </is>
      </c>
      <c r="BC336" t="inlineStr">
        <is>
          <t/>
        </is>
      </c>
      <c r="BD336" t="inlineStr">
        <is>
          <t/>
        </is>
      </c>
      <c r="BE336" t="inlineStr">
        <is>
          <t/>
        </is>
      </c>
      <c r="BF336" t="inlineStr">
        <is>
          <t/>
        </is>
      </c>
      <c r="BG336" t="inlineStr">
        <is>
          <t/>
        </is>
      </c>
      <c r="BH336" s="2" t="inlineStr">
        <is>
          <t>daugiabutis pastatas</t>
        </is>
      </c>
      <c r="BI336" s="2" t="inlineStr">
        <is>
          <t>3</t>
        </is>
      </c>
      <c r="BJ336" s="2" t="inlineStr">
        <is>
          <t/>
        </is>
      </c>
      <c r="BK336" t="inlineStr">
        <is>
          <t/>
        </is>
      </c>
      <c r="BL336" t="inlineStr">
        <is>
          <t/>
        </is>
      </c>
      <c r="BM336" t="inlineStr">
        <is>
          <t/>
        </is>
      </c>
      <c r="BN336" t="inlineStr">
        <is>
          <t/>
        </is>
      </c>
      <c r="BO336" t="inlineStr">
        <is>
          <t/>
        </is>
      </c>
      <c r="BP336" t="inlineStr">
        <is>
          <t/>
        </is>
      </c>
      <c r="BQ336" t="inlineStr">
        <is>
          <t/>
        </is>
      </c>
      <c r="BR336" t="inlineStr">
        <is>
          <t/>
        </is>
      </c>
      <c r="BS336" t="inlineStr">
        <is>
          <t/>
        </is>
      </c>
      <c r="BT336" s="2" t="inlineStr">
        <is>
          <t>meergezinswoning</t>
        </is>
      </c>
      <c r="BU336" s="2" t="inlineStr">
        <is>
          <t>3</t>
        </is>
      </c>
      <c r="BV336" s="2" t="inlineStr">
        <is>
          <t/>
        </is>
      </c>
      <c r="BW336" t="inlineStr">
        <is>
          <t>woning die zich bevindt in een gebouw waar meerdere huishoudens wonen en samen met andere woonruimten (of bedrijfsruimten) een geheel pand vormt</t>
        </is>
      </c>
      <c r="BX336" s="2" t="inlineStr">
        <is>
          <t>budynek wielorodzinny</t>
        </is>
      </c>
      <c r="BY336" s="2" t="inlineStr">
        <is>
          <t>3</t>
        </is>
      </c>
      <c r="BZ336" s="2" t="inlineStr">
        <is>
          <t/>
        </is>
      </c>
      <c r="CA336" t="inlineStr">
        <is>
          <t>budynek, w którym są więcej niż dwa lokale mieszkalne</t>
        </is>
      </c>
      <c r="CB336" t="inlineStr">
        <is>
          <t/>
        </is>
      </c>
      <c r="CC336" t="inlineStr">
        <is>
          <t/>
        </is>
      </c>
      <c r="CD336" t="inlineStr">
        <is>
          <t/>
        </is>
      </c>
      <c r="CE336" t="inlineStr">
        <is>
          <t/>
        </is>
      </c>
      <c r="CF336" t="inlineStr">
        <is>
          <t/>
        </is>
      </c>
      <c r="CG336" t="inlineStr">
        <is>
          <t/>
        </is>
      </c>
      <c r="CH336" t="inlineStr">
        <is>
          <t/>
        </is>
      </c>
      <c r="CI336" t="inlineStr">
        <is>
          <t/>
        </is>
      </c>
      <c r="CJ336" t="inlineStr">
        <is>
          <t/>
        </is>
      </c>
      <c r="CK336" t="inlineStr">
        <is>
          <t/>
        </is>
      </c>
      <c r="CL336" t="inlineStr">
        <is>
          <t/>
        </is>
      </c>
      <c r="CM336" t="inlineStr">
        <is>
          <t/>
        </is>
      </c>
      <c r="CN336" s="2" t="inlineStr">
        <is>
          <t>večstanovanjska stavba</t>
        </is>
      </c>
      <c r="CO336" s="2" t="inlineStr">
        <is>
          <t>3</t>
        </is>
      </c>
      <c r="CP336" s="2" t="inlineStr">
        <is>
          <t/>
        </is>
      </c>
      <c r="CQ336" t="inlineStr">
        <is>
          <t/>
        </is>
      </c>
      <c r="CR336" s="2" t="inlineStr">
        <is>
          <t>flerbostadshus|
flerfamiljshus</t>
        </is>
      </c>
      <c r="CS336" s="2" t="inlineStr">
        <is>
          <t>3|
3</t>
        </is>
      </c>
      <c r="CT336" s="2" t="inlineStr">
        <is>
          <t xml:space="preserve">|
</t>
        </is>
      </c>
      <c r="CU336" t="inlineStr">
        <is>
          <t/>
        </is>
      </c>
    </row>
    <row r="337">
      <c r="A337" s="1" t="str">
        <f>HYPERLINK("https://iate.europa.eu/entry/result/3593337/all", "3593337")</f>
        <v>3593337</v>
      </c>
      <c r="B337" t="inlineStr">
        <is>
          <t>PRODUCTION, TECHNOLOGY AND RESEARCH;TRADE;EDUCATION AND COMMUNICATIONS</t>
        </is>
      </c>
      <c r="C337" t="inlineStr">
        <is>
          <t>PRODUCTION, TECHNOLOGY AND RESEARCH|technology and technical regulations|technology|digital technology;TRADE|consumption|consumer|consumer protection|consumer information;EDUCATION AND COMMUNICATIONS|information technology and data processing;TRADE|consumption|goods and services|consumer goods</t>
        </is>
      </c>
      <c r="D337" s="2" t="inlineStr">
        <is>
          <t>цифров продуктов паспорт|
цифров паспорт на продуктите</t>
        </is>
      </c>
      <c r="E337" s="2" t="inlineStr">
        <is>
          <t>3|
3</t>
        </is>
      </c>
      <c r="F337" s="2" t="inlineStr">
        <is>
          <t xml:space="preserve">|
</t>
        </is>
      </c>
      <c r="G337" t="inlineStr">
        <is>
          <t>цифров документ, който предоставя информация за произхода на продукта, трайността, състава, повторната употреба, ремонта и възможностите за разглобяване, както и третирането в края на жизнения цикъл на продукта</t>
        </is>
      </c>
      <c r="H337" s="2" t="inlineStr">
        <is>
          <t>digitální pas výrobku</t>
        </is>
      </c>
      <c r="I337" s="2" t="inlineStr">
        <is>
          <t>3</t>
        </is>
      </c>
      <c r="J337" s="2" t="inlineStr">
        <is>
          <t/>
        </is>
      </c>
      <c r="K337" t="inlineStr">
        <is>
          <t>digitální dokument, který poskytne informace o původu výrobku, jeho trvanlivosti, složení, opětovném použití, možnostech jeho opravy a rozebrání a o naložení s ním na konci jeho životnosti</t>
        </is>
      </c>
      <c r="L337" s="2" t="inlineStr">
        <is>
          <t>digitalt produktpas</t>
        </is>
      </c>
      <c r="M337" s="2" t="inlineStr">
        <is>
          <t>3</t>
        </is>
      </c>
      <c r="N337" s="2" t="inlineStr">
        <is>
          <t/>
        </is>
      </c>
      <c r="O337" t="inlineStr">
        <is>
          <t>digitalt dokument med oplysninger om et produkts oprindelse, holdbarhed og sammensætning samt dets genanvendelses-, reparations- og demonteringsmuligheder og håndtering efter endt livscyklus</t>
        </is>
      </c>
      <c r="P337" s="2" t="inlineStr">
        <is>
          <t>digitaler Produktpass</t>
        </is>
      </c>
      <c r="Q337" s="2" t="inlineStr">
        <is>
          <t>3</t>
        </is>
      </c>
      <c r="R337" s="2" t="inlineStr">
        <is>
          <t/>
        </is>
      </c>
      <c r="S337" t="inlineStr">
        <is>
          <t>1) digitales
Dokument, das Informationen über Herkunft, Lebensdauer, Zusammensetzung,
Weiterverwendung sowie Reparatur- und Demontagemöglichkeiten eines Produkts und
über die Handhabung am Ende seiner Lebensdauer enthält 2) Datensatz, der die Komponenten, Materialien und chemischen Substanzen 
oder auch Informationen zu Reparierbarkeit, Ersatzteilen oder 
fachgerechter Entsorgung für ein Produkt zusammenfasst</t>
        </is>
      </c>
      <c r="T337" s="2" t="inlineStr">
        <is>
          <t>ψηφιακό διαβατήριο προϊόντος|
ψηφιακό διαβατήριο</t>
        </is>
      </c>
      <c r="U337" s="2" t="inlineStr">
        <is>
          <t>3|
3</t>
        </is>
      </c>
      <c r="V337" s="2" t="inlineStr">
        <is>
          <t xml:space="preserve">|
</t>
        </is>
      </c>
      <c r="W337" t="inlineStr">
        <is>
          <t/>
        </is>
      </c>
      <c r="X337" s="2" t="inlineStr">
        <is>
          <t>digital product passport|
digital passport|
goods digital passport|
product passport</t>
        </is>
      </c>
      <c r="Y337" s="2" t="inlineStr">
        <is>
          <t>3|
3|
3|
3</t>
        </is>
      </c>
      <c r="Z337" s="2" t="inlineStr">
        <is>
          <t xml:space="preserve">|
|
|
</t>
        </is>
      </c>
      <c r="AA337" t="inlineStr">
        <is>
          <t>digital document that will provide information on a product’s origin, durability, composition, reuse, repair and dismantling possibilities, and end-of-life handling</t>
        </is>
      </c>
      <c r="AB337" s="2" t="inlineStr">
        <is>
          <t>pasaporte digital de productos|
pasporte de producto digital</t>
        </is>
      </c>
      <c r="AC337" s="2" t="inlineStr">
        <is>
          <t>3|
2</t>
        </is>
      </c>
      <c r="AD337" s="2" t="inlineStr">
        <is>
          <t xml:space="preserve">preferred|
</t>
        </is>
      </c>
      <c r="AE337" t="inlineStr">
        <is>
          <t>Documento digital que proporciona información sobre el origen, la durabilidad, la composición, la reutilización, las posibilidades de reparación y de desmontaje, y la gestión al final del ciclo de vida de los productos.</t>
        </is>
      </c>
      <c r="AF337" s="2" t="inlineStr">
        <is>
          <t>digitaalne tootepass</t>
        </is>
      </c>
      <c r="AG337" s="2" t="inlineStr">
        <is>
          <t>3</t>
        </is>
      </c>
      <c r="AH337" s="2" t="inlineStr">
        <is>
          <t/>
        </is>
      </c>
      <c r="AI337" t="inlineStr">
        <is>
          <t>digitaalne dokument, mis sisaldab teavet toote päritolu, vastupidavuse, koostise, korduskasutamise, remondi ja demonteerimise võimaluste ning olelusringi lõpus käitlemise kohta</t>
        </is>
      </c>
      <c r="AJ337" s="2" t="inlineStr">
        <is>
          <t>digitaalinen tuotepassi</t>
        </is>
      </c>
      <c r="AK337" s="2" t="inlineStr">
        <is>
          <t>3</t>
        </is>
      </c>
      <c r="AL337" s="2" t="inlineStr">
        <is>
          <t/>
        </is>
      </c>
      <c r="AM337" t="inlineStr">
        <is>
          <t>Passi, joka antaa tietoa tuotteen alkuperästä, kestävyydestä, koostumuksesta, uudelleenkäyttö-, korjaus- ja purkamismahdollisuuksista sekä käytönjälkeisestä käsittelystä.</t>
        </is>
      </c>
      <c r="AN337" s="2" t="inlineStr">
        <is>
          <t>passeport numérique|
passeport numérique des produits|
passeport de produits numérique</t>
        </is>
      </c>
      <c r="AO337" s="2" t="inlineStr">
        <is>
          <t>2|
3|
2</t>
        </is>
      </c>
      <c r="AP337" s="2" t="inlineStr">
        <is>
          <t xml:space="preserve">|
|
</t>
        </is>
      </c>
      <c r="AQ337" t="inlineStr">
        <is>
          <t>document électronique fournissant des informations sur
l’origine des produits, leur durabilité, leur composition, leurs possibilités de
réutilisation, de réparation et de démontage et leur traitement en fin de vie</t>
        </is>
      </c>
      <c r="AR337" s="2" t="inlineStr">
        <is>
          <t>pas digiteach|
pas táirge digiteach</t>
        </is>
      </c>
      <c r="AS337" s="2" t="inlineStr">
        <is>
          <t>3|
3</t>
        </is>
      </c>
      <c r="AT337" s="2" t="inlineStr">
        <is>
          <t xml:space="preserve">|
</t>
        </is>
      </c>
      <c r="AU337" t="inlineStr">
        <is>
          <t/>
        </is>
      </c>
      <c r="AV337" s="2" t="inlineStr">
        <is>
          <t>digitalna putovnica za proizvode</t>
        </is>
      </c>
      <c r="AW337" s="2" t="inlineStr">
        <is>
          <t>3</t>
        </is>
      </c>
      <c r="AX337" s="2" t="inlineStr">
        <is>
          <t/>
        </is>
      </c>
      <c r="AY337" t="inlineStr">
        <is>
          <t/>
        </is>
      </c>
      <c r="AZ337" s="2" t="inlineStr">
        <is>
          <t>digitális termékútlevél</t>
        </is>
      </c>
      <c r="BA337" s="2" t="inlineStr">
        <is>
          <t>3</t>
        </is>
      </c>
      <c r="BB337" s="2" t="inlineStr">
        <is>
          <t/>
        </is>
      </c>
      <c r="BC337" t="inlineStr">
        <is>
          <t>digitális dokumentum, amely információval szolgál a termék eredetéről,
tartósságáról, összetételéről, az újrahasználat, a javítás és a szétszerelés
lehetőségeiről, valamint az elhasználódott termék kezeléséről</t>
        </is>
      </c>
      <c r="BD337" s="2" t="inlineStr">
        <is>
          <t>passaporto digitale dei prodotti</t>
        </is>
      </c>
      <c r="BE337" s="2" t="inlineStr">
        <is>
          <t>3</t>
        </is>
      </c>
      <c r="BF337" s="2" t="inlineStr">
        <is>
          <t/>
        </is>
      </c>
      <c r="BG337" t="inlineStr">
        <is>
          <t>documento elettronico che fornisce informazioni sull'origine, la durabilità, la composizione, il riutilizzo, le possibilità di riparazione e smantellamento del prodotto e la sua gestione alla fine del ciclo di vita</t>
        </is>
      </c>
      <c r="BH337" s="2" t="inlineStr">
        <is>
          <t>skaitmeninis gaminio pasas|
skaitmeninis pasas|
skaitmeninis produkto pasas</t>
        </is>
      </c>
      <c r="BI337" s="2" t="inlineStr">
        <is>
          <t>3|
3|
3</t>
        </is>
      </c>
      <c r="BJ337" s="2" t="inlineStr">
        <is>
          <t xml:space="preserve">|
|
</t>
        </is>
      </c>
      <c r="BK337" t="inlineStr">
        <is>
          <t>skaitmeninis dokumentas, kuriame bus pateikiama informacija apie produkto kilmę, patvarumą, sudėtį, pakartotinio naudojimo, taisymo ir išmontavimo galimybes ir tvarkymą pasibaigus naudojimo trukmei</t>
        </is>
      </c>
      <c r="BL337" s="2" t="inlineStr">
        <is>
          <t>digitālā pase|
digitālā produkta pase</t>
        </is>
      </c>
      <c r="BM337" s="2" t="inlineStr">
        <is>
          <t>3|
3</t>
        </is>
      </c>
      <c r="BN337" s="2" t="inlineStr">
        <is>
          <t xml:space="preserve">|
</t>
        </is>
      </c>
      <c r="BO337" t="inlineStr">
        <is>
          <t>digitāls dokuments, kurā norāda informāciju par produkta izcelsmi, izturību, sastāvu, atkalizmantojamību, remontējamību un demontējamību, kā arī apsaimniekošanu pēc kalpošanas laika beigām</t>
        </is>
      </c>
      <c r="BP337" s="2" t="inlineStr">
        <is>
          <t>passaport diġitali tal-prodotti|
passaport diġitali</t>
        </is>
      </c>
      <c r="BQ337" s="2" t="inlineStr">
        <is>
          <t>3|
3</t>
        </is>
      </c>
      <c r="BR337" s="2" t="inlineStr">
        <is>
          <t xml:space="preserve">|
</t>
        </is>
      </c>
      <c r="BS337" t="inlineStr">
        <is>
          <t>dokument diġitali li għandu jipprovdi informazzjoni dwar l-oriġini, id-durabbiltà, il-kompożizzjoni, il-possibbiltajiet ta’ użu mill-ġdid, it-tiswija u ż-żarmar ta’ prodott, u t-trattament ta’ tmiem il-ħajja ta’ prodott</t>
        </is>
      </c>
      <c r="BT337" s="2" t="inlineStr">
        <is>
          <t>digitaal paspoort|
digitaal productpaspoort</t>
        </is>
      </c>
      <c r="BU337" s="2" t="inlineStr">
        <is>
          <t>3|
2</t>
        </is>
      </c>
      <c r="BV337" s="2" t="inlineStr">
        <is>
          <t xml:space="preserve">|
</t>
        </is>
      </c>
      <c r="BW337" t="inlineStr">
        <is>
          <t>digitaal document met informatie over oorsprong, duurzaamheid, samenstelling, hergebruik, reparatie en ontmantelingsmogelijkheden van een product, en over verwijdering na gebruik</t>
        </is>
      </c>
      <c r="BX337" s="2" t="inlineStr">
        <is>
          <t>cyfrowy paszport produktu|
cyfrowy paszport</t>
        </is>
      </c>
      <c r="BY337" s="2" t="inlineStr">
        <is>
          <t>3|
3</t>
        </is>
      </c>
      <c r="BZ337" s="2" t="inlineStr">
        <is>
          <t xml:space="preserve">|
</t>
        </is>
      </c>
      <c r="CA337" t="inlineStr">
        <is>
          <t>planowany dokument cyfrowy, który będzie zawierał informacje na temat pochodzenia, trwałości, składu oraz możliwości ponownego użycia, naprawy i demontażu produktu, a także postępowania z produktem na koniec jego przydatności do użycia</t>
        </is>
      </c>
      <c r="CB337" s="2" t="inlineStr">
        <is>
          <t>passaporte digital|
passaporte digital de produtos</t>
        </is>
      </c>
      <c r="CC337" s="2" t="inlineStr">
        <is>
          <t>3|
3</t>
        </is>
      </c>
      <c r="CD337" s="2" t="inlineStr">
        <is>
          <t xml:space="preserve">|
</t>
        </is>
      </c>
      <c r="CE337" t="inlineStr">
        <is>
          <t>Documento digital que fornece informações sobre a origem, a durabilidade, a composição, a reutilização, as possibilidades de reparação e de desmantelamento, e o tratamento no final de vida de um produto</t>
        </is>
      </c>
      <c r="CF337" s="2" t="inlineStr">
        <is>
          <t>pașaport digital al produsului|
pașaport digital</t>
        </is>
      </c>
      <c r="CG337" s="2" t="inlineStr">
        <is>
          <t>3|
3</t>
        </is>
      </c>
      <c r="CH337" s="2" t="inlineStr">
        <is>
          <t xml:space="preserve">|
</t>
        </is>
      </c>
      <c r="CI337" t="inlineStr">
        <is>
          <t>document digital care furnizează informații cu privire la originea, durabilitatea și compoziția unui produs, precum și la posibilitățile de reutilizare, reparare și demontare a acestuia și la gestionarea sa la sfârșitul ciclului de viață</t>
        </is>
      </c>
      <c r="CJ337" s="2" t="inlineStr">
        <is>
          <t>digitálny pas|
digitálny pas výrobku</t>
        </is>
      </c>
      <c r="CK337" s="2" t="inlineStr">
        <is>
          <t>3|
3</t>
        </is>
      </c>
      <c r="CL337" s="2" t="inlineStr">
        <is>
          <t xml:space="preserve">|
</t>
        </is>
      </c>
      <c r="CM337" t="inlineStr">
        <is>
          <t>digitálny dokument, ktorý bude poskytovať informácie o pôvode výrobku, jeho trvanlivosti, zložení, opakovanom použití, možnostiach opravy a demontáže, ako aj o naložení s ním po skončení životnosti</t>
        </is>
      </c>
      <c r="CN337" s="2" t="inlineStr">
        <is>
          <t>digitalni potni list|
digitalni potni list za izdelke</t>
        </is>
      </c>
      <c r="CO337" s="2" t="inlineStr">
        <is>
          <t>3|
3</t>
        </is>
      </c>
      <c r="CP337" s="2" t="inlineStr">
        <is>
          <t xml:space="preserve">|
</t>
        </is>
      </c>
      <c r="CQ337" t="inlineStr">
        <is>
          <t/>
        </is>
      </c>
      <c r="CR337" s="2" t="inlineStr">
        <is>
          <t>digitalt pass|
digitalt produktpass</t>
        </is>
      </c>
      <c r="CS337" s="2" t="inlineStr">
        <is>
          <t>3|
3</t>
        </is>
      </c>
      <c r="CT337" s="2" t="inlineStr">
        <is>
          <t xml:space="preserve">|
</t>
        </is>
      </c>
      <c r="CU337" t="inlineStr">
        <is>
          <t/>
        </is>
      </c>
    </row>
    <row r="338">
      <c r="A338" s="1" t="str">
        <f>HYPERLINK("https://iate.europa.eu/entry/result/3628014/all", "3628014")</f>
        <v>3628014</v>
      </c>
      <c r="B338" t="inlineStr">
        <is>
          <t>TRANSPORT</t>
        </is>
      </c>
      <c r="C338" t="inlineStr">
        <is>
          <t>TRANSPORT|air and space transport</t>
        </is>
      </c>
      <c r="D338" s="2" t="inlineStr">
        <is>
          <t>контактна местостоянка за въздухоплавателни средства</t>
        </is>
      </c>
      <c r="E338" s="2" t="inlineStr">
        <is>
          <t>3</t>
        </is>
      </c>
      <c r="F338" s="2" t="inlineStr">
        <is>
          <t/>
        </is>
      </c>
      <c r="G338" t="inlineStr">
        <is>
          <t/>
        </is>
      </c>
      <c r="H338" t="inlineStr">
        <is>
          <t/>
        </is>
      </c>
      <c r="I338" t="inlineStr">
        <is>
          <t/>
        </is>
      </c>
      <c r="J338" t="inlineStr">
        <is>
          <t/>
        </is>
      </c>
      <c r="K338" t="inlineStr">
        <is>
          <t/>
        </is>
      </c>
      <c r="L338" s="2" t="inlineStr">
        <is>
          <t>terminalstandplads</t>
        </is>
      </c>
      <c r="M338" s="2" t="inlineStr">
        <is>
          <t>3</t>
        </is>
      </c>
      <c r="N338" s="2" t="inlineStr">
        <is>
          <t/>
        </is>
      </c>
      <c r="O338" t="inlineStr">
        <is>
          <t>standplads i en lufthavn på en forplads, der er beregnet til parkering af et luftfartøj, og som er udstyret med passagerbro, der giver direkte adgang til en terminal</t>
        </is>
      </c>
      <c r="P338" t="inlineStr">
        <is>
          <t/>
        </is>
      </c>
      <c r="Q338" t="inlineStr">
        <is>
          <t/>
        </is>
      </c>
      <c r="R338" t="inlineStr">
        <is>
          <t/>
        </is>
      </c>
      <c r="S338" t="inlineStr">
        <is>
          <t/>
        </is>
      </c>
      <c r="T338" t="inlineStr">
        <is>
          <t/>
        </is>
      </c>
      <c r="U338" t="inlineStr">
        <is>
          <t/>
        </is>
      </c>
      <c r="V338" t="inlineStr">
        <is>
          <t/>
        </is>
      </c>
      <c r="W338" t="inlineStr">
        <is>
          <t/>
        </is>
      </c>
      <c r="X338" s="2" t="inlineStr">
        <is>
          <t>aircraft contact stand</t>
        </is>
      </c>
      <c r="Y338" s="2" t="inlineStr">
        <is>
          <t>3</t>
        </is>
      </c>
      <c r="Z338" s="2" t="inlineStr">
        <is>
          <t/>
        </is>
      </c>
      <c r="AA338" t="inlineStr">
        <is>
          <t>stand in a designated area of the airport apron equipped 
with a passenger boarding bridge</t>
        </is>
      </c>
      <c r="AB338" s="2" t="inlineStr">
        <is>
          <t>puerta de embarque de aeronave</t>
        </is>
      </c>
      <c r="AC338" s="2" t="inlineStr">
        <is>
          <t>3</t>
        </is>
      </c>
      <c r="AD338" s="2" t="inlineStr">
        <is>
          <t/>
        </is>
      </c>
      <c r="AE338" t="inlineStr">
        <is>
          <t>Puesto
situado en una zona designada de la plataforma aeroportuaria equipado con un
puente de embarque de pasajeros</t>
        </is>
      </c>
      <c r="AF338" t="inlineStr">
        <is>
          <t/>
        </is>
      </c>
      <c r="AG338" t="inlineStr">
        <is>
          <t/>
        </is>
      </c>
      <c r="AH338" t="inlineStr">
        <is>
          <t/>
        </is>
      </c>
      <c r="AI338" t="inlineStr">
        <is>
          <t/>
        </is>
      </c>
      <c r="AJ338" t="inlineStr">
        <is>
          <t/>
        </is>
      </c>
      <c r="AK338" t="inlineStr">
        <is>
          <t/>
        </is>
      </c>
      <c r="AL338" t="inlineStr">
        <is>
          <t/>
        </is>
      </c>
      <c r="AM338" t="inlineStr">
        <is>
          <t/>
        </is>
      </c>
      <c r="AN338" s="2" t="inlineStr">
        <is>
          <t>poste au contact|
poste de stationnement au contact</t>
        </is>
      </c>
      <c r="AO338" s="2" t="inlineStr">
        <is>
          <t>3|
3</t>
        </is>
      </c>
      <c r="AP338" s="2" t="inlineStr">
        <is>
          <t xml:space="preserve">|
</t>
        </is>
      </c>
      <c r="AQ338" t="inlineStr">
        <is>
          <t>poste de stationnement pour avion au contact d'un aérogare et desservi par une passerelle télescopique permettant l'embarquement et le débarquement des passagers</t>
        </is>
      </c>
      <c r="AR338" t="inlineStr">
        <is>
          <t/>
        </is>
      </c>
      <c r="AS338" t="inlineStr">
        <is>
          <t/>
        </is>
      </c>
      <c r="AT338" t="inlineStr">
        <is>
          <t/>
        </is>
      </c>
      <c r="AU338" t="inlineStr">
        <is>
          <t/>
        </is>
      </c>
      <c r="AV338" t="inlineStr">
        <is>
          <t/>
        </is>
      </c>
      <c r="AW338" t="inlineStr">
        <is>
          <t/>
        </is>
      </c>
      <c r="AX338" t="inlineStr">
        <is>
          <t/>
        </is>
      </c>
      <c r="AY338" t="inlineStr">
        <is>
          <t/>
        </is>
      </c>
      <c r="AZ338" s="2" t="inlineStr">
        <is>
          <t>épületközeli repülőgép-állóhely</t>
        </is>
      </c>
      <c r="BA338" s="2" t="inlineStr">
        <is>
          <t>3</t>
        </is>
      </c>
      <c r="BB338" s="2" t="inlineStr">
        <is>
          <t/>
        </is>
      </c>
      <c r="BC338" t="inlineStr">
        <is>
          <t>a forgalmi előtér kijelölt
területén található, utasbeszálló híddal felszerelt állóhely</t>
        </is>
      </c>
      <c r="BD338" t="inlineStr">
        <is>
          <t/>
        </is>
      </c>
      <c r="BE338" t="inlineStr">
        <is>
          <t/>
        </is>
      </c>
      <c r="BF338" t="inlineStr">
        <is>
          <t/>
        </is>
      </c>
      <c r="BG338" t="inlineStr">
        <is>
          <t/>
        </is>
      </c>
      <c r="BH338" s="2" t="inlineStr">
        <is>
          <t>kontaktinė orlaivių stovėjimo aikštelė</t>
        </is>
      </c>
      <c r="BI338" s="2" t="inlineStr">
        <is>
          <t>3</t>
        </is>
      </c>
      <c r="BJ338" s="2" t="inlineStr">
        <is>
          <t/>
        </is>
      </c>
      <c r="BK338" t="inlineStr">
        <is>
          <t>aikštelė, kurioje keleivių laipinimui į/iš orlaivio
naudojamas teleskopinis trapas</t>
        </is>
      </c>
      <c r="BL338" s="2" t="inlineStr">
        <is>
          <t>gaisa kuģu kontaktstāvvieta</t>
        </is>
      </c>
      <c r="BM338" s="2" t="inlineStr">
        <is>
          <t>3</t>
        </is>
      </c>
      <c r="BN338" s="2" t="inlineStr">
        <is>
          <t/>
        </is>
      </c>
      <c r="BO338" t="inlineStr">
        <is>
          <t>stāvvieta īpaši noteiktā lidostas perona zonā, kas aprīkota ar pasažieru iekāpšanas trapu</t>
        </is>
      </c>
      <c r="BP338" s="2" t="inlineStr">
        <is>
          <t>post ta' parkeġġ għall-imbark/żbark|
stand għall-imbark/żbark ta' passiġġieri</t>
        </is>
      </c>
      <c r="BQ338" s="2" t="inlineStr">
        <is>
          <t>3|
3</t>
        </is>
      </c>
      <c r="BR338" s="2" t="inlineStr">
        <is>
          <t xml:space="preserve">|
</t>
        </is>
      </c>
      <c r="BS338" t="inlineStr">
        <is>
          <t>stand f'post partikolari fir-rampa tal-ajruport mgħammar b'pont biex jirkbu l-passiġġieri</t>
        </is>
      </c>
      <c r="BT338" t="inlineStr">
        <is>
          <t/>
        </is>
      </c>
      <c r="BU338" t="inlineStr">
        <is>
          <t/>
        </is>
      </c>
      <c r="BV338" t="inlineStr">
        <is>
          <t/>
        </is>
      </c>
      <c r="BW338" t="inlineStr">
        <is>
          <t/>
        </is>
      </c>
      <c r="BX338" s="2" t="inlineStr">
        <is>
          <t>stanowisko kontaktowe</t>
        </is>
      </c>
      <c r="BY338" s="2" t="inlineStr">
        <is>
          <t>3</t>
        </is>
      </c>
      <c r="BZ338" s="2" t="inlineStr">
        <is>
          <t/>
        </is>
      </c>
      <c r="CA338" t="inlineStr">
        <is>
          <t>miejsce postojowe dla samolotów znajdujące się w
bezpośrednim sąsiedztwie terminala; umożliwia dostawienie do drzwi samolotu tzw. rękawów
i wprowadzanie i wyprowadzanie pasażerów bezpośrednio
z/do strefy tranzytowej terminala</t>
        </is>
      </c>
      <c r="CB338" s="2" t="inlineStr">
        <is>
          <t>placa de estacionamento de contacto</t>
        </is>
      </c>
      <c r="CC338" s="2" t="inlineStr">
        <is>
          <t>3</t>
        </is>
      </c>
      <c r="CD338" s="2" t="inlineStr">
        <is>
          <t/>
        </is>
      </c>
      <c r="CE338" t="inlineStr">
        <is>
          <t>Posição numa área designada da plataforma de estacionamento do aeroporto equipada com uma manga de embarque.</t>
        </is>
      </c>
      <c r="CF338" s="2" t="inlineStr">
        <is>
          <t>poziție de staționare cu contact</t>
        </is>
      </c>
      <c r="CG338" s="2" t="inlineStr">
        <is>
          <t>3</t>
        </is>
      </c>
      <c r="CH338" s="2" t="inlineStr">
        <is>
          <t/>
        </is>
      </c>
      <c r="CI338" t="inlineStr">
        <is>
          <t>poziție de staționare aeronavă [&lt;a href="/entry/result/797643/all" id="ENTRY_TO_ENTRY_CONVERTER" target="_blank"&gt;IATE:797643&lt;/a&gt; ] echipată cu o pasarelă de îmbarcare pentru pasageri</t>
        </is>
      </c>
      <c r="CJ338" t="inlineStr">
        <is>
          <t/>
        </is>
      </c>
      <c r="CK338" t="inlineStr">
        <is>
          <t/>
        </is>
      </c>
      <c r="CL338" t="inlineStr">
        <is>
          <t/>
        </is>
      </c>
      <c r="CM338" t="inlineStr">
        <is>
          <t/>
        </is>
      </c>
      <c r="CN338" t="inlineStr">
        <is>
          <t/>
        </is>
      </c>
      <c r="CO338" t="inlineStr">
        <is>
          <t/>
        </is>
      </c>
      <c r="CP338" t="inlineStr">
        <is>
          <t/>
        </is>
      </c>
      <c r="CQ338" t="inlineStr">
        <is>
          <t/>
        </is>
      </c>
      <c r="CR338" t="inlineStr">
        <is>
          <t/>
        </is>
      </c>
      <c r="CS338" t="inlineStr">
        <is>
          <t/>
        </is>
      </c>
      <c r="CT338" t="inlineStr">
        <is>
          <t/>
        </is>
      </c>
      <c r="CU338" t="inlineStr">
        <is>
          <t/>
        </is>
      </c>
    </row>
    <row r="339">
      <c r="A339" s="1" t="str">
        <f>HYPERLINK("https://iate.europa.eu/entry/result/1604801/all", "1604801")</f>
        <v>1604801</v>
      </c>
      <c r="B339" t="inlineStr">
        <is>
          <t>INDUSTRY</t>
        </is>
      </c>
      <c r="C339" t="inlineStr">
        <is>
          <t>INDUSTRY|electronics and electrical engineering</t>
        </is>
      </c>
      <c r="D339" t="inlineStr">
        <is>
          <t/>
        </is>
      </c>
      <c r="E339" t="inlineStr">
        <is>
          <t/>
        </is>
      </c>
      <c r="F339" t="inlineStr">
        <is>
          <t/>
        </is>
      </c>
      <c r="G339" t="inlineStr">
        <is>
          <t/>
        </is>
      </c>
      <c r="H339" t="inlineStr">
        <is>
          <t/>
        </is>
      </c>
      <c r="I339" t="inlineStr">
        <is>
          <t/>
        </is>
      </c>
      <c r="J339" t="inlineStr">
        <is>
          <t/>
        </is>
      </c>
      <c r="K339" t="inlineStr">
        <is>
          <t/>
        </is>
      </c>
      <c r="L339" s="2" t="inlineStr">
        <is>
          <t>digital signal processor</t>
        </is>
      </c>
      <c r="M339" s="2" t="inlineStr">
        <is>
          <t>3</t>
        </is>
      </c>
      <c r="N339" s="2" t="inlineStr">
        <is>
          <t/>
        </is>
      </c>
      <c r="O339" t="inlineStr">
        <is>
          <t/>
        </is>
      </c>
      <c r="P339" s="2" t="inlineStr">
        <is>
          <t>digitaler Signalprozessor</t>
        </is>
      </c>
      <c r="Q339" s="2" t="inlineStr">
        <is>
          <t>3</t>
        </is>
      </c>
      <c r="R339" s="2" t="inlineStr">
        <is>
          <t/>
        </is>
      </c>
      <c r="S339" t="inlineStr">
        <is>
          <t/>
        </is>
      </c>
      <c r="T339" s="2" t="inlineStr">
        <is>
          <t>επεξεργαστής ψηφιακών σημάτων</t>
        </is>
      </c>
      <c r="U339" s="2" t="inlineStr">
        <is>
          <t>3</t>
        </is>
      </c>
      <c r="V339" s="2" t="inlineStr">
        <is>
          <t/>
        </is>
      </c>
      <c r="W339" t="inlineStr">
        <is>
          <t/>
        </is>
      </c>
      <c r="X339" s="2" t="inlineStr">
        <is>
          <t>digital signal processor|
Digital Signal Processing|
DSP</t>
        </is>
      </c>
      <c r="Y339" s="2" t="inlineStr">
        <is>
          <t>3|
1|
3</t>
        </is>
      </c>
      <c r="Z339" s="2" t="inlineStr">
        <is>
          <t xml:space="preserve">|
|
</t>
        </is>
      </c>
      <c r="AA339" t="inlineStr">
        <is>
          <t>a general-purpose building block which can be programmed to perform a variety of digital signal processing functions</t>
        </is>
      </c>
      <c r="AB339" s="2" t="inlineStr">
        <is>
          <t>unidad de proceso de señales digitales</t>
        </is>
      </c>
      <c r="AC339" s="2" t="inlineStr">
        <is>
          <t>3</t>
        </is>
      </c>
      <c r="AD339" s="2" t="inlineStr">
        <is>
          <t/>
        </is>
      </c>
      <c r="AE339" t="inlineStr">
        <is>
          <t/>
        </is>
      </c>
      <c r="AF339" t="inlineStr">
        <is>
          <t/>
        </is>
      </c>
      <c r="AG339" t="inlineStr">
        <is>
          <t/>
        </is>
      </c>
      <c r="AH339" t="inlineStr">
        <is>
          <t/>
        </is>
      </c>
      <c r="AI339" t="inlineStr">
        <is>
          <t/>
        </is>
      </c>
      <c r="AJ339" s="2" t="inlineStr">
        <is>
          <t>digitaalinen signaalinkäsittelijä</t>
        </is>
      </c>
      <c r="AK339" s="2" t="inlineStr">
        <is>
          <t>3</t>
        </is>
      </c>
      <c r="AL339" s="2" t="inlineStr">
        <is>
          <t/>
        </is>
      </c>
      <c r="AM339" t="inlineStr">
        <is>
          <t/>
        </is>
      </c>
      <c r="AN339" s="2" t="inlineStr">
        <is>
          <t>organe de traitement de signaux numériques</t>
        </is>
      </c>
      <c r="AO339" s="2" t="inlineStr">
        <is>
          <t>3</t>
        </is>
      </c>
      <c r="AP339" s="2" t="inlineStr">
        <is>
          <t/>
        </is>
      </c>
      <c r="AQ339" t="inlineStr">
        <is>
          <t/>
        </is>
      </c>
      <c r="AR339" t="inlineStr">
        <is>
          <t/>
        </is>
      </c>
      <c r="AS339" t="inlineStr">
        <is>
          <t/>
        </is>
      </c>
      <c r="AT339" t="inlineStr">
        <is>
          <t/>
        </is>
      </c>
      <c r="AU339" t="inlineStr">
        <is>
          <t/>
        </is>
      </c>
      <c r="AV339" t="inlineStr">
        <is>
          <t/>
        </is>
      </c>
      <c r="AW339" t="inlineStr">
        <is>
          <t/>
        </is>
      </c>
      <c r="AX339" t="inlineStr">
        <is>
          <t/>
        </is>
      </c>
      <c r="AY339" t="inlineStr">
        <is>
          <t/>
        </is>
      </c>
      <c r="AZ339" t="inlineStr">
        <is>
          <t/>
        </is>
      </c>
      <c r="BA339" t="inlineStr">
        <is>
          <t/>
        </is>
      </c>
      <c r="BB339" t="inlineStr">
        <is>
          <t/>
        </is>
      </c>
      <c r="BC339" t="inlineStr">
        <is>
          <t/>
        </is>
      </c>
      <c r="BD339" s="2" t="inlineStr">
        <is>
          <t>elaboratore del segnale numerico</t>
        </is>
      </c>
      <c r="BE339" s="2" t="inlineStr">
        <is>
          <t>3</t>
        </is>
      </c>
      <c r="BF339" s="2" t="inlineStr">
        <is>
          <t/>
        </is>
      </c>
      <c r="BG339" t="inlineStr">
        <is>
          <t/>
        </is>
      </c>
      <c r="BH339" t="inlineStr">
        <is>
          <t/>
        </is>
      </c>
      <c r="BI339" t="inlineStr">
        <is>
          <t/>
        </is>
      </c>
      <c r="BJ339" t="inlineStr">
        <is>
          <t/>
        </is>
      </c>
      <c r="BK339" t="inlineStr">
        <is>
          <t/>
        </is>
      </c>
      <c r="BL339" t="inlineStr">
        <is>
          <t/>
        </is>
      </c>
      <c r="BM339" t="inlineStr">
        <is>
          <t/>
        </is>
      </c>
      <c r="BN339" t="inlineStr">
        <is>
          <t/>
        </is>
      </c>
      <c r="BO339" t="inlineStr">
        <is>
          <t/>
        </is>
      </c>
      <c r="BP339" t="inlineStr">
        <is>
          <t/>
        </is>
      </c>
      <c r="BQ339" t="inlineStr">
        <is>
          <t/>
        </is>
      </c>
      <c r="BR339" t="inlineStr">
        <is>
          <t/>
        </is>
      </c>
      <c r="BS339" t="inlineStr">
        <is>
          <t/>
        </is>
      </c>
      <c r="BT339" s="2" t="inlineStr">
        <is>
          <t>processor voor digitale signalen</t>
        </is>
      </c>
      <c r="BU339" s="2" t="inlineStr">
        <is>
          <t>3</t>
        </is>
      </c>
      <c r="BV339" s="2" t="inlineStr">
        <is>
          <t/>
        </is>
      </c>
      <c r="BW339" t="inlineStr">
        <is>
          <t/>
        </is>
      </c>
      <c r="BX339" t="inlineStr">
        <is>
          <t/>
        </is>
      </c>
      <c r="BY339" t="inlineStr">
        <is>
          <t/>
        </is>
      </c>
      <c r="BZ339" t="inlineStr">
        <is>
          <t/>
        </is>
      </c>
      <c r="CA339" t="inlineStr">
        <is>
          <t/>
        </is>
      </c>
      <c r="CB339" s="2" t="inlineStr">
        <is>
          <t>unidade de tratamento de sinais digitais</t>
        </is>
      </c>
      <c r="CC339" s="2" t="inlineStr">
        <is>
          <t>3</t>
        </is>
      </c>
      <c r="CD339" s="2" t="inlineStr">
        <is>
          <t/>
        </is>
      </c>
      <c r="CE339" t="inlineStr">
        <is>
          <t/>
        </is>
      </c>
      <c r="CF339" t="inlineStr">
        <is>
          <t/>
        </is>
      </c>
      <c r="CG339" t="inlineStr">
        <is>
          <t/>
        </is>
      </c>
      <c r="CH339" t="inlineStr">
        <is>
          <t/>
        </is>
      </c>
      <c r="CI339" t="inlineStr">
        <is>
          <t/>
        </is>
      </c>
      <c r="CJ339" t="inlineStr">
        <is>
          <t/>
        </is>
      </c>
      <c r="CK339" t="inlineStr">
        <is>
          <t/>
        </is>
      </c>
      <c r="CL339" t="inlineStr">
        <is>
          <t/>
        </is>
      </c>
      <c r="CM339" t="inlineStr">
        <is>
          <t/>
        </is>
      </c>
      <c r="CN339" s="2" t="inlineStr">
        <is>
          <t>procesor digitalnih signalov</t>
        </is>
      </c>
      <c r="CO339" s="2" t="inlineStr">
        <is>
          <t>3</t>
        </is>
      </c>
      <c r="CP339" s="2" t="inlineStr">
        <is>
          <t/>
        </is>
      </c>
      <c r="CQ339" t="inlineStr">
        <is>
          <t>namenski mikroprocesor za obdelovanje digitalnih
signalov</t>
        </is>
      </c>
      <c r="CR339" s="2" t="inlineStr">
        <is>
          <t>digital signalprocessor</t>
        </is>
      </c>
      <c r="CS339" s="2" t="inlineStr">
        <is>
          <t>3</t>
        </is>
      </c>
      <c r="CT339" s="2" t="inlineStr">
        <is>
          <t/>
        </is>
      </c>
      <c r="CU339" t="inlineStr">
        <is>
          <t/>
        </is>
      </c>
    </row>
    <row r="340">
      <c r="A340" s="1" t="str">
        <f>HYPERLINK("https://iate.europa.eu/entry/result/1607749/all", "1607749")</f>
        <v>1607749</v>
      </c>
      <c r="B340" t="inlineStr">
        <is>
          <t>INDUSTRY;ENVIRONMENT</t>
        </is>
      </c>
      <c r="C340" t="inlineStr">
        <is>
          <t>INDUSTRY|chemistry|chemical compound;ENVIRONMENT</t>
        </is>
      </c>
      <c r="D340" t="inlineStr">
        <is>
          <t/>
        </is>
      </c>
      <c r="E340" t="inlineStr">
        <is>
          <t/>
        </is>
      </c>
      <c r="F340" t="inlineStr">
        <is>
          <t/>
        </is>
      </c>
      <c r="G340" t="inlineStr">
        <is>
          <t/>
        </is>
      </c>
      <c r="H340" t="inlineStr">
        <is>
          <t/>
        </is>
      </c>
      <c r="I340" t="inlineStr">
        <is>
          <t/>
        </is>
      </c>
      <c r="J340" t="inlineStr">
        <is>
          <t/>
        </is>
      </c>
      <c r="K340" t="inlineStr">
        <is>
          <t/>
        </is>
      </c>
      <c r="L340" s="2" t="inlineStr">
        <is>
          <t>blandingsforhold</t>
        </is>
      </c>
      <c r="M340" s="2" t="inlineStr">
        <is>
          <t>3</t>
        </is>
      </c>
      <c r="N340" s="2" t="inlineStr">
        <is>
          <t/>
        </is>
      </c>
      <c r="O340" t="inlineStr">
        <is>
          <t/>
        </is>
      </c>
      <c r="P340" s="2" t="inlineStr">
        <is>
          <t>Mischverhältnis|
Mischungsverhältnis</t>
        </is>
      </c>
      <c r="Q340" s="2" t="inlineStr">
        <is>
          <t>3|
3</t>
        </is>
      </c>
      <c r="R340" s="2" t="inlineStr">
        <is>
          <t xml:space="preserve">|
</t>
        </is>
      </c>
      <c r="S340" t="inlineStr">
        <is>
          <t/>
        </is>
      </c>
      <c r="T340" s="2" t="inlineStr">
        <is>
          <t>λόγος μίξης</t>
        </is>
      </c>
      <c r="U340" s="2" t="inlineStr">
        <is>
          <t>3</t>
        </is>
      </c>
      <c r="V340" s="2" t="inlineStr">
        <is>
          <t/>
        </is>
      </c>
      <c r="W340" t="inlineStr">
        <is>
          <t/>
        </is>
      </c>
      <c r="X340" s="2" t="inlineStr">
        <is>
          <t>mixing ratio</t>
        </is>
      </c>
      <c r="Y340" s="2" t="inlineStr">
        <is>
          <t>3</t>
        </is>
      </c>
      <c r="Z340" s="2" t="inlineStr">
        <is>
          <t/>
        </is>
      </c>
      <c r="AA340" t="inlineStr">
        <is>
          <t>the ratio of oxidiser to fuel</t>
        </is>
      </c>
      <c r="AB340" s="2" t="inlineStr">
        <is>
          <t>relación de mezcla</t>
        </is>
      </c>
      <c r="AC340" s="2" t="inlineStr">
        <is>
          <t>3</t>
        </is>
      </c>
      <c r="AD340" s="2" t="inlineStr">
        <is>
          <t/>
        </is>
      </c>
      <c r="AE340" t="inlineStr">
        <is>
          <t/>
        </is>
      </c>
      <c r="AF340" t="inlineStr">
        <is>
          <t/>
        </is>
      </c>
      <c r="AG340" t="inlineStr">
        <is>
          <t/>
        </is>
      </c>
      <c r="AH340" t="inlineStr">
        <is>
          <t/>
        </is>
      </c>
      <c r="AI340" t="inlineStr">
        <is>
          <t/>
        </is>
      </c>
      <c r="AJ340" s="2" t="inlineStr">
        <is>
          <t>sekoitussuhde</t>
        </is>
      </c>
      <c r="AK340" s="2" t="inlineStr">
        <is>
          <t>3</t>
        </is>
      </c>
      <c r="AL340" s="2" t="inlineStr">
        <is>
          <t/>
        </is>
      </c>
      <c r="AM340" t="inlineStr">
        <is>
          <t/>
        </is>
      </c>
      <c r="AN340" s="2" t="inlineStr">
        <is>
          <t>rapport de mélange</t>
        </is>
      </c>
      <c r="AO340" s="2" t="inlineStr">
        <is>
          <t>3</t>
        </is>
      </c>
      <c r="AP340" s="2" t="inlineStr">
        <is>
          <t/>
        </is>
      </c>
      <c r="AQ340" t="inlineStr">
        <is>
          <t>quotient du débit-masse de combustible par le débit-masse de comburant</t>
        </is>
      </c>
      <c r="AR340" t="inlineStr">
        <is>
          <t/>
        </is>
      </c>
      <c r="AS340" t="inlineStr">
        <is>
          <t/>
        </is>
      </c>
      <c r="AT340" t="inlineStr">
        <is>
          <t/>
        </is>
      </c>
      <c r="AU340" t="inlineStr">
        <is>
          <t/>
        </is>
      </c>
      <c r="AV340" t="inlineStr">
        <is>
          <t/>
        </is>
      </c>
      <c r="AW340" t="inlineStr">
        <is>
          <t/>
        </is>
      </c>
      <c r="AX340" t="inlineStr">
        <is>
          <t/>
        </is>
      </c>
      <c r="AY340" t="inlineStr">
        <is>
          <t/>
        </is>
      </c>
      <c r="AZ340" t="inlineStr">
        <is>
          <t/>
        </is>
      </c>
      <c r="BA340" t="inlineStr">
        <is>
          <t/>
        </is>
      </c>
      <c r="BB340" t="inlineStr">
        <is>
          <t/>
        </is>
      </c>
      <c r="BC340" t="inlineStr">
        <is>
          <t/>
        </is>
      </c>
      <c r="BD340" s="2" t="inlineStr">
        <is>
          <t>rapporto di mescolamento</t>
        </is>
      </c>
      <c r="BE340" s="2" t="inlineStr">
        <is>
          <t>3</t>
        </is>
      </c>
      <c r="BF340" s="2" t="inlineStr">
        <is>
          <t/>
        </is>
      </c>
      <c r="BG340" t="inlineStr">
        <is>
          <t/>
        </is>
      </c>
      <c r="BH340" t="inlineStr">
        <is>
          <t/>
        </is>
      </c>
      <c r="BI340" t="inlineStr">
        <is>
          <t/>
        </is>
      </c>
      <c r="BJ340" t="inlineStr">
        <is>
          <t/>
        </is>
      </c>
      <c r="BK340" t="inlineStr">
        <is>
          <t/>
        </is>
      </c>
      <c r="BL340" t="inlineStr">
        <is>
          <t/>
        </is>
      </c>
      <c r="BM340" t="inlineStr">
        <is>
          <t/>
        </is>
      </c>
      <c r="BN340" t="inlineStr">
        <is>
          <t/>
        </is>
      </c>
      <c r="BO340" t="inlineStr">
        <is>
          <t/>
        </is>
      </c>
      <c r="BP340" t="inlineStr">
        <is>
          <t/>
        </is>
      </c>
      <c r="BQ340" t="inlineStr">
        <is>
          <t/>
        </is>
      </c>
      <c r="BR340" t="inlineStr">
        <is>
          <t/>
        </is>
      </c>
      <c r="BS340" t="inlineStr">
        <is>
          <t/>
        </is>
      </c>
      <c r="BT340" s="2" t="inlineStr">
        <is>
          <t>mengverhouding</t>
        </is>
      </c>
      <c r="BU340" s="2" t="inlineStr">
        <is>
          <t>3</t>
        </is>
      </c>
      <c r="BV340" s="2" t="inlineStr">
        <is>
          <t/>
        </is>
      </c>
      <c r="BW340" t="inlineStr">
        <is>
          <t/>
        </is>
      </c>
      <c r="BX340" t="inlineStr">
        <is>
          <t/>
        </is>
      </c>
      <c r="BY340" t="inlineStr">
        <is>
          <t/>
        </is>
      </c>
      <c r="BZ340" t="inlineStr">
        <is>
          <t/>
        </is>
      </c>
      <c r="CA340" t="inlineStr">
        <is>
          <t/>
        </is>
      </c>
      <c r="CB340" s="2" t="inlineStr">
        <is>
          <t>relação de mistura</t>
        </is>
      </c>
      <c r="CC340" s="2" t="inlineStr">
        <is>
          <t>3</t>
        </is>
      </c>
      <c r="CD340" s="2" t="inlineStr">
        <is>
          <t/>
        </is>
      </c>
      <c r="CE340" t="inlineStr">
        <is>
          <t/>
        </is>
      </c>
      <c r="CF340" t="inlineStr">
        <is>
          <t/>
        </is>
      </c>
      <c r="CG340" t="inlineStr">
        <is>
          <t/>
        </is>
      </c>
      <c r="CH340" t="inlineStr">
        <is>
          <t/>
        </is>
      </c>
      <c r="CI340" t="inlineStr">
        <is>
          <t/>
        </is>
      </c>
      <c r="CJ340" t="inlineStr">
        <is>
          <t/>
        </is>
      </c>
      <c r="CK340" t="inlineStr">
        <is>
          <t/>
        </is>
      </c>
      <c r="CL340" t="inlineStr">
        <is>
          <t/>
        </is>
      </c>
      <c r="CM340" t="inlineStr">
        <is>
          <t/>
        </is>
      </c>
      <c r="CN340" t="inlineStr">
        <is>
          <t/>
        </is>
      </c>
      <c r="CO340" t="inlineStr">
        <is>
          <t/>
        </is>
      </c>
      <c r="CP340" t="inlineStr">
        <is>
          <t/>
        </is>
      </c>
      <c r="CQ340" t="inlineStr">
        <is>
          <t/>
        </is>
      </c>
      <c r="CR340" s="2" t="inlineStr">
        <is>
          <t>blandningsförhållande</t>
        </is>
      </c>
      <c r="CS340" s="2" t="inlineStr">
        <is>
          <t>3</t>
        </is>
      </c>
      <c r="CT340" s="2" t="inlineStr">
        <is>
          <t/>
        </is>
      </c>
      <c r="CU340" t="inlineStr">
        <is>
          <t/>
        </is>
      </c>
    </row>
    <row r="341">
      <c r="A341" s="1" t="str">
        <f>HYPERLINK("https://iate.europa.eu/entry/result/1606462/all", "1606462")</f>
        <v>1606462</v>
      </c>
      <c r="B341" t="inlineStr">
        <is>
          <t>INDUSTRY</t>
        </is>
      </c>
      <c r="C341" t="inlineStr">
        <is>
          <t>INDUSTRY|electronics and electrical engineering</t>
        </is>
      </c>
      <c r="D341" t="inlineStr">
        <is>
          <t/>
        </is>
      </c>
      <c r="E341" t="inlineStr">
        <is>
          <t/>
        </is>
      </c>
      <c r="F341" t="inlineStr">
        <is>
          <t/>
        </is>
      </c>
      <c r="G341" t="inlineStr">
        <is>
          <t/>
        </is>
      </c>
      <c r="H341" t="inlineStr">
        <is>
          <t/>
        </is>
      </c>
      <c r="I341" t="inlineStr">
        <is>
          <t/>
        </is>
      </c>
      <c r="J341" t="inlineStr">
        <is>
          <t/>
        </is>
      </c>
      <c r="K341" t="inlineStr">
        <is>
          <t/>
        </is>
      </c>
      <c r="L341" s="2" t="inlineStr">
        <is>
          <t>interaktion menneske-maskine|
vekselvirkning menneske-maskine|
interaktion mellem mennesker og maskiner|
vekselvirkning mellem mennesker og maskiner</t>
        </is>
      </c>
      <c r="M341" s="2" t="inlineStr">
        <is>
          <t>3|
3|
3|
3</t>
        </is>
      </c>
      <c r="N341" s="2" t="inlineStr">
        <is>
          <t xml:space="preserve">|
|
|
</t>
        </is>
      </c>
      <c r="O341" t="inlineStr">
        <is>
          <t/>
        </is>
      </c>
      <c r="P341" s="2" t="inlineStr">
        <is>
          <t>Mensch-Maschine-Interaktion|
Mensch/Maschine-Interaktion</t>
        </is>
      </c>
      <c r="Q341" s="2" t="inlineStr">
        <is>
          <t>3|
3</t>
        </is>
      </c>
      <c r="R341" s="2" t="inlineStr">
        <is>
          <t xml:space="preserve">|
</t>
        </is>
      </c>
      <c r="S341" t="inlineStr">
        <is>
          <t/>
        </is>
      </c>
      <c r="T341" s="2" t="inlineStr">
        <is>
          <t>αλληλεπίδραση μεταξύ ανθρώπων και μηχανών|
αλληλεπίδραση ανθρώπου-μηχανής</t>
        </is>
      </c>
      <c r="U341" s="2" t="inlineStr">
        <is>
          <t>3|
3</t>
        </is>
      </c>
      <c r="V341" s="2" t="inlineStr">
        <is>
          <t xml:space="preserve">|
</t>
        </is>
      </c>
      <c r="W341" t="inlineStr">
        <is>
          <t/>
        </is>
      </c>
      <c r="X341" s="2" t="inlineStr">
        <is>
          <t>human machine interaction|
interaction between humans and machines</t>
        </is>
      </c>
      <c r="Y341" s="2" t="inlineStr">
        <is>
          <t>3|
3</t>
        </is>
      </c>
      <c r="Z341" s="2" t="inlineStr">
        <is>
          <t xml:space="preserve">|
</t>
        </is>
      </c>
      <c r="AA341" t="inlineStr">
        <is>
          <t/>
        </is>
      </c>
      <c r="AB341" s="2" t="inlineStr">
        <is>
          <t>diálogo hombre-máquina|
interacción entre el hombre y la máquina</t>
        </is>
      </c>
      <c r="AC341" s="2" t="inlineStr">
        <is>
          <t>3|
3</t>
        </is>
      </c>
      <c r="AD341" s="2" t="inlineStr">
        <is>
          <t xml:space="preserve">|
</t>
        </is>
      </c>
      <c r="AE341" t="inlineStr">
        <is>
          <t/>
        </is>
      </c>
      <c r="AF341" t="inlineStr">
        <is>
          <t/>
        </is>
      </c>
      <c r="AG341" t="inlineStr">
        <is>
          <t/>
        </is>
      </c>
      <c r="AH341" t="inlineStr">
        <is>
          <t/>
        </is>
      </c>
      <c r="AI341" t="inlineStr">
        <is>
          <t/>
        </is>
      </c>
      <c r="AJ341" s="2" t="inlineStr">
        <is>
          <t>ihmisen ja koneen vuorovaikutus</t>
        </is>
      </c>
      <c r="AK341" s="2" t="inlineStr">
        <is>
          <t>3</t>
        </is>
      </c>
      <c r="AL341" s="2" t="inlineStr">
        <is>
          <t/>
        </is>
      </c>
      <c r="AM341" t="inlineStr">
        <is>
          <t/>
        </is>
      </c>
      <c r="AN341" s="2" t="inlineStr">
        <is>
          <t>interaction entre l'homme et la machine|
interaction homme-machine</t>
        </is>
      </c>
      <c r="AO341" s="2" t="inlineStr">
        <is>
          <t>3|
3</t>
        </is>
      </c>
      <c r="AP341" s="2" t="inlineStr">
        <is>
          <t xml:space="preserve">|
</t>
        </is>
      </c>
      <c r="AQ341" t="inlineStr">
        <is>
          <t/>
        </is>
      </c>
      <c r="AR341" t="inlineStr">
        <is>
          <t/>
        </is>
      </c>
      <c r="AS341" t="inlineStr">
        <is>
          <t/>
        </is>
      </c>
      <c r="AT341" t="inlineStr">
        <is>
          <t/>
        </is>
      </c>
      <c r="AU341" t="inlineStr">
        <is>
          <t/>
        </is>
      </c>
      <c r="AV341" t="inlineStr">
        <is>
          <t/>
        </is>
      </c>
      <c r="AW341" t="inlineStr">
        <is>
          <t/>
        </is>
      </c>
      <c r="AX341" t="inlineStr">
        <is>
          <t/>
        </is>
      </c>
      <c r="AY341" t="inlineStr">
        <is>
          <t/>
        </is>
      </c>
      <c r="AZ341" t="inlineStr">
        <is>
          <t/>
        </is>
      </c>
      <c r="BA341" t="inlineStr">
        <is>
          <t/>
        </is>
      </c>
      <c r="BB341" t="inlineStr">
        <is>
          <t/>
        </is>
      </c>
      <c r="BC341" t="inlineStr">
        <is>
          <t/>
        </is>
      </c>
      <c r="BD341" s="2" t="inlineStr">
        <is>
          <t>interazione uomo-macchina</t>
        </is>
      </c>
      <c r="BE341" s="2" t="inlineStr">
        <is>
          <t>3</t>
        </is>
      </c>
      <c r="BF341" s="2" t="inlineStr">
        <is>
          <t/>
        </is>
      </c>
      <c r="BG341" t="inlineStr">
        <is>
          <t/>
        </is>
      </c>
      <c r="BH341" t="inlineStr">
        <is>
          <t/>
        </is>
      </c>
      <c r="BI341" t="inlineStr">
        <is>
          <t/>
        </is>
      </c>
      <c r="BJ341" t="inlineStr">
        <is>
          <t/>
        </is>
      </c>
      <c r="BK341" t="inlineStr">
        <is>
          <t/>
        </is>
      </c>
      <c r="BL341" t="inlineStr">
        <is>
          <t/>
        </is>
      </c>
      <c r="BM341" t="inlineStr">
        <is>
          <t/>
        </is>
      </c>
      <c r="BN341" t="inlineStr">
        <is>
          <t/>
        </is>
      </c>
      <c r="BO341" t="inlineStr">
        <is>
          <t/>
        </is>
      </c>
      <c r="BP341" t="inlineStr">
        <is>
          <t/>
        </is>
      </c>
      <c r="BQ341" t="inlineStr">
        <is>
          <t/>
        </is>
      </c>
      <c r="BR341" t="inlineStr">
        <is>
          <t/>
        </is>
      </c>
      <c r="BS341" t="inlineStr">
        <is>
          <t/>
        </is>
      </c>
      <c r="BT341" s="2" t="inlineStr">
        <is>
          <t>wisselwerking tussen mens en machine|
mens-machine-interactie</t>
        </is>
      </c>
      <c r="BU341" s="2" t="inlineStr">
        <is>
          <t>3|
3</t>
        </is>
      </c>
      <c r="BV341" s="2" t="inlineStr">
        <is>
          <t xml:space="preserve">|
</t>
        </is>
      </c>
      <c r="BW341" t="inlineStr">
        <is>
          <t/>
        </is>
      </c>
      <c r="BX341" t="inlineStr">
        <is>
          <t/>
        </is>
      </c>
      <c r="BY341" t="inlineStr">
        <is>
          <t/>
        </is>
      </c>
      <c r="BZ341" t="inlineStr">
        <is>
          <t/>
        </is>
      </c>
      <c r="CA341" t="inlineStr">
        <is>
          <t/>
        </is>
      </c>
      <c r="CB341" s="2" t="inlineStr">
        <is>
          <t>interação homem-máquina|
interação entre o homem e a máquina</t>
        </is>
      </c>
      <c r="CC341" s="2" t="inlineStr">
        <is>
          <t>3|
3</t>
        </is>
      </c>
      <c r="CD341" s="2" t="inlineStr">
        <is>
          <t xml:space="preserve">|
</t>
        </is>
      </c>
      <c r="CE341" t="inlineStr">
        <is>
          <t/>
        </is>
      </c>
      <c r="CF341" t="inlineStr">
        <is>
          <t/>
        </is>
      </c>
      <c r="CG341" t="inlineStr">
        <is>
          <t/>
        </is>
      </c>
      <c r="CH341" t="inlineStr">
        <is>
          <t/>
        </is>
      </c>
      <c r="CI341" t="inlineStr">
        <is>
          <t/>
        </is>
      </c>
      <c r="CJ341" t="inlineStr">
        <is>
          <t/>
        </is>
      </c>
      <c r="CK341" t="inlineStr">
        <is>
          <t/>
        </is>
      </c>
      <c r="CL341" t="inlineStr">
        <is>
          <t/>
        </is>
      </c>
      <c r="CM341" t="inlineStr">
        <is>
          <t/>
        </is>
      </c>
      <c r="CN341" t="inlineStr">
        <is>
          <t/>
        </is>
      </c>
      <c r="CO341" t="inlineStr">
        <is>
          <t/>
        </is>
      </c>
      <c r="CP341" t="inlineStr">
        <is>
          <t/>
        </is>
      </c>
      <c r="CQ341" t="inlineStr">
        <is>
          <t/>
        </is>
      </c>
      <c r="CR341" s="2" t="inlineStr">
        <is>
          <t>interaktion mellan människa och maskin|
människa-maskin-interaktion</t>
        </is>
      </c>
      <c r="CS341" s="2" t="inlineStr">
        <is>
          <t>3|
3</t>
        </is>
      </c>
      <c r="CT341" s="2" t="inlineStr">
        <is>
          <t xml:space="preserve">|
</t>
        </is>
      </c>
      <c r="CU341" t="inlineStr">
        <is>
          <t/>
        </is>
      </c>
    </row>
    <row r="342">
      <c r="A342" s="1" t="str">
        <f>HYPERLINK("https://iate.europa.eu/entry/result/1691471/all", "1691471")</f>
        <v>1691471</v>
      </c>
      <c r="B342" t="inlineStr">
        <is>
          <t>ENERGY;INDUSTRY;SOCIAL QUESTIONS</t>
        </is>
      </c>
      <c r="C342" t="inlineStr">
        <is>
          <t>ENERGY|energy policy|energy policy|energy audit|energy consumption;INDUSTRY|building and public works|building industry|building;SOCIAL QUESTIONS|construction and town planning|construction policy</t>
        </is>
      </c>
      <c r="D342" s="2" t="inlineStr">
        <is>
          <t>потребление на енергия|
енергопотребление</t>
        </is>
      </c>
      <c r="E342" s="2" t="inlineStr">
        <is>
          <t>3|
3</t>
        </is>
      </c>
      <c r="F342" s="2" t="inlineStr">
        <is>
          <t xml:space="preserve">|
</t>
        </is>
      </c>
      <c r="G342" t="inlineStr">
        <is>
          <t/>
        </is>
      </c>
      <c r="H342" s="2" t="inlineStr">
        <is>
          <t>spotřeba energie|
využití energie</t>
        </is>
      </c>
      <c r="I342" s="2" t="inlineStr">
        <is>
          <t>3|
3</t>
        </is>
      </c>
      <c r="J342" s="2" t="inlineStr">
        <is>
          <t xml:space="preserve">|
</t>
        </is>
      </c>
      <c r="K342" t="inlineStr">
        <is>
          <t>vstup energie do zařízení zajišťujících technické
funkce v energetické náročnosti budovy a do spotřebičů zajišťujících další technické funkce</t>
        </is>
      </c>
      <c r="L342" s="2" t="inlineStr">
        <is>
          <t>energiforbrug</t>
        </is>
      </c>
      <c r="M342" s="2" t="inlineStr">
        <is>
          <t>3</t>
        </is>
      </c>
      <c r="N342" s="2" t="inlineStr">
        <is>
          <t/>
        </is>
      </c>
      <c r="O342" t="inlineStr">
        <is>
          <t>energitilførsel til en &lt;a href="https://iate.europa.eu/entry/result/3501066/da" target="_blank"&gt;teknisk bygningsinstallation&lt;/a&gt;, der leverer en &lt;a href="https://iate.europa.eu/entry/result/3626347/da" target="_blank"&gt;EPB-tjeneste&lt;/a&gt;, som er beregnet til at dække et &lt;a href="https://iate.europa.eu/entry/result/3626348/da" target="_blank"&gt;energibehov&lt;/a&gt;</t>
        </is>
      </c>
      <c r="P342" s="2" t="inlineStr">
        <is>
          <t>Energieverbrauch</t>
        </is>
      </c>
      <c r="Q342" s="2" t="inlineStr">
        <is>
          <t>3</t>
        </is>
      </c>
      <c r="R342" s="2" t="inlineStr">
        <is>
          <t/>
        </is>
      </c>
      <c r="S342" t="inlineStr">
        <is>
          <t>Energiezufuhr an ein gebäudetechnisches System, das einen Dienst im Zusammenhang mit der Gesamtenergieeffizienz von Gebäuden (EPB-Dienst) erbringt, um einen Energiebedarf zu decken</t>
        </is>
      </c>
      <c r="T342" s="2" t="inlineStr">
        <is>
          <t>χρήση ενέργειας|
ενεργειακή κατανάλωση|
κατανάλωση ενέργειας</t>
        </is>
      </c>
      <c r="U342" s="2" t="inlineStr">
        <is>
          <t>3|
3|
3</t>
        </is>
      </c>
      <c r="V342" s="2" t="inlineStr">
        <is>
          <t xml:space="preserve">|
|
</t>
        </is>
      </c>
      <c r="W342" t="inlineStr">
        <is>
          <t>εισροή ενέργειας σε &lt;a href="https://iate.europa.eu/entry/result/3501066/en-el" target="_blank"&gt;τεχνικό σύστημα κτιρίου&lt;/a&gt; που παρέχει &lt;a href="https://iate.europa.eu/entry/result/3626347/en-el" target="_blank"&gt;υπηρεσία ενεργειακής απόδοσης κτιρίου&lt;/a&gt; με σκοπό την κάλυψη &lt;a href="https://iate.europa.eu/entry/result/3626348/en-el" target="_blank"&gt;ενεργειακής ανάγκης&lt;/a&gt;</t>
        </is>
      </c>
      <c r="X342" s="2" t="inlineStr">
        <is>
          <t>energy consumption|
energy use</t>
        </is>
      </c>
      <c r="Y342" s="2" t="inlineStr">
        <is>
          <t>3|
3</t>
        </is>
      </c>
      <c r="Z342" s="2" t="inlineStr">
        <is>
          <t xml:space="preserve">|
</t>
        </is>
      </c>
      <c r="AA342" t="inlineStr">
        <is>
          <t>energy
input to a &lt;a href="https://iate.europa.eu/entry/result/3501066/en" target="_blank"&gt;technical building system&lt;/a&gt; providing an &lt;a href="https://iate.europa.eu/entry/result/3626347/en" target="_blank"&gt;energy performance of buildings service&lt;/a&gt; intended to
satisfy an &lt;a href="https://iate.europa.eu/entry/result/3626348/en" target="_blank"&gt;energy need&lt;/a&gt;</t>
        </is>
      </c>
      <c r="AB342" s="2" t="inlineStr">
        <is>
          <t>consumo de energía</t>
        </is>
      </c>
      <c r="AC342" s="2" t="inlineStr">
        <is>
          <t>3</t>
        </is>
      </c>
      <c r="AD342" s="2" t="inlineStr">
        <is>
          <t/>
        </is>
      </c>
      <c r="AE342" t="inlineStr">
        <is>
          <t>Aportación
de energía a una &lt;a href="https://iate.europa.eu/entry/result/3501066/es" target="_blank"&gt;instalación técnica del edificio&lt;/a&gt; que proporciona un servicio
de eficiencia energética de los edificios, destinada a satisfacer una &lt;a href="https://iate.europa.eu/entry/result/3626348/es" target="_blank"&gt;necesidad energética&lt;/a&gt;.</t>
        </is>
      </c>
      <c r="AF342" s="2" t="inlineStr">
        <is>
          <t>energiakasutus</t>
        </is>
      </c>
      <c r="AG342" s="2" t="inlineStr">
        <is>
          <t>3</t>
        </is>
      </c>
      <c r="AH342" s="2" t="inlineStr">
        <is>
          <t/>
        </is>
      </c>
      <c r="AI342" t="inlineStr">
        <is>
          <t>hoone energiatõhusust tagavasse hoone tehnosüsteemi sisenev energia, mille otstarve on rahuldada energiavajadust</t>
        </is>
      </c>
      <c r="AJ342" s="2" t="inlineStr">
        <is>
          <t>energiankäyttö|
energiankulutus</t>
        </is>
      </c>
      <c r="AK342" s="2" t="inlineStr">
        <is>
          <t>3|
3</t>
        </is>
      </c>
      <c r="AL342" s="2" t="inlineStr">
        <is>
          <t xml:space="preserve">|
</t>
        </is>
      </c>
      <c r="AM342" t="inlineStr">
        <is>
          <t>energiapanos &lt;a href="https://iate.europa.eu/entry/result/3501066/fi" target="_blank"&gt;rakennuksen tekniseen järjestelmään&lt;/a&gt;, joka tarjoaa&lt;a href="https://iate.europa.eu/entry/result/3626347/fi" target="_blank"&gt; rakennuksen energiatehokkuuteen vaikuttavaa palvelua &lt;/a&gt;&lt;a href="https://iate.europa.eu/entry/result/3626348/fi" target="_blank"&gt;energiatarpeen &lt;/a&gt;tyydyttämiseksi</t>
        </is>
      </c>
      <c r="AN342" s="2" t="inlineStr">
        <is>
          <t>consommation d'énergie|
consommation énergétique|
utilisation d'énergie</t>
        </is>
      </c>
      <c r="AO342" s="2" t="inlineStr">
        <is>
          <t>3|
3|
3</t>
        </is>
      </c>
      <c r="AP342" s="2" t="inlineStr">
        <is>
          <t xml:space="preserve">preferred|
|
</t>
        </is>
      </c>
      <c r="AQ342" t="inlineStr">
        <is>
          <t>apport d’énergie à un &lt;a href="https://iate.europa.eu/entry/result/3501066/fr" target="_blank"&gt;système technique de bâtiment&lt;/a&gt; 
fournissant un &lt;a href="https://iate.europa.eu/entry/result/3626347/fr" target="_blank"&gt;service de performance énergétique des bâtiments &lt;/a&gt;destiné à satisfaire un&lt;a href="https://iate.europa.eu/entry/result/3626348/fr" target="_blank"&gt; besoin en énergie&lt;/a&gt;</t>
        </is>
      </c>
      <c r="AR342" s="2" t="inlineStr">
        <is>
          <t>tomhailt fuinnimh|
ídiú fuinnimh|
tomhaltas fuinnimh</t>
        </is>
      </c>
      <c r="AS342" s="2" t="inlineStr">
        <is>
          <t>3|
3|
3</t>
        </is>
      </c>
      <c r="AT342" s="2" t="inlineStr">
        <is>
          <t>|
|
preferred</t>
        </is>
      </c>
      <c r="AU342" t="inlineStr">
        <is>
          <t/>
        </is>
      </c>
      <c r="AV342" s="2" t="inlineStr">
        <is>
          <t>korištenje energije|
potrošnja energije</t>
        </is>
      </c>
      <c r="AW342" s="2" t="inlineStr">
        <is>
          <t>3|
3</t>
        </is>
      </c>
      <c r="AX342" s="2" t="inlineStr">
        <is>
          <t xml:space="preserve">|
</t>
        </is>
      </c>
      <c r="AY342" t="inlineStr">
        <is>
          <t/>
        </is>
      </c>
      <c r="AZ342" s="2" t="inlineStr">
        <is>
          <t>energiafogyasztás</t>
        </is>
      </c>
      <c r="BA342" s="2" t="inlineStr">
        <is>
          <t>4</t>
        </is>
      </c>
      <c r="BB342" s="2" t="inlineStr">
        <is>
          <t/>
        </is>
      </c>
      <c r="BC342" t="inlineStr">
        <is>
          <t/>
        </is>
      </c>
      <c r="BD342" s="2" t="inlineStr">
        <is>
          <t>consumo di energia|
consumo energetico</t>
        </is>
      </c>
      <c r="BE342" s="2" t="inlineStr">
        <is>
          <t>3|
3</t>
        </is>
      </c>
      <c r="BF342" s="2" t="inlineStr">
        <is>
          <t xml:space="preserve">|
</t>
        </is>
      </c>
      <c r="BG342" t="inlineStr">
        <is>
          <t>immissione di
energia in un &lt;a href="https://iate.europa.eu/entry/result/3501066/en-it" target="_blank"&gt;sistema tecnico per l'edilizia&lt;/a&gt; per fornire un servizio EPB
destinato a soddisfare un fabbisogno energetico</t>
        </is>
      </c>
      <c r="BH342" s="2" t="inlineStr">
        <is>
          <t>energijos vartojimas|
energijos suvartojimas</t>
        </is>
      </c>
      <c r="BI342" s="2" t="inlineStr">
        <is>
          <t>3|
3</t>
        </is>
      </c>
      <c r="BJ342" s="2" t="inlineStr">
        <is>
          <t xml:space="preserve">|
</t>
        </is>
      </c>
      <c r="BK342" t="inlineStr">
        <is>
          <t/>
        </is>
      </c>
      <c r="BL342" s="2" t="inlineStr">
        <is>
          <t>enerģijas patēriņš</t>
        </is>
      </c>
      <c r="BM342" s="2" t="inlineStr">
        <is>
          <t>3</t>
        </is>
      </c>
      <c r="BN342" s="2" t="inlineStr">
        <is>
          <t/>
        </is>
      </c>
      <c r="BO342" t="inlineStr">
        <is>
          <t>enerģijas apjoms, kuru izmanto enerģijas patērētāji savām vajadzībām atbilstošajā formā noteiktā laika periodā</t>
        </is>
      </c>
      <c r="BP342" s="2" t="inlineStr">
        <is>
          <t>konsum tal-enerġija|
użu tal-enerġija</t>
        </is>
      </c>
      <c r="BQ342" s="2" t="inlineStr">
        <is>
          <t>3|
3</t>
        </is>
      </c>
      <c r="BR342" s="2" t="inlineStr">
        <is>
          <t xml:space="preserve">|
</t>
        </is>
      </c>
      <c r="BS342" t="inlineStr">
        <is>
          <t/>
        </is>
      </c>
      <c r="BT342" s="2" t="inlineStr">
        <is>
          <t>energieverbruik</t>
        </is>
      </c>
      <c r="BU342" s="2" t="inlineStr">
        <is>
          <t>3</t>
        </is>
      </c>
      <c r="BV342" s="2" t="inlineStr">
        <is>
          <t/>
        </is>
      </c>
      <c r="BW342" t="inlineStr">
        <is>
          <t>energietoevoer naar een technisch bouwsysteem dat een dienst in verband met de energieprestatie van gebouwen levert die bedoeld is om in een energiebehoefte te voorzien</t>
        </is>
      </c>
      <c r="BX342" s="2" t="inlineStr">
        <is>
          <t>zużycie energii</t>
        </is>
      </c>
      <c r="BY342" s="2" t="inlineStr">
        <is>
          <t>4</t>
        </is>
      </c>
      <c r="BZ342" s="2" t="inlineStr">
        <is>
          <t/>
        </is>
      </c>
      <c r="CA342" t="inlineStr">
        <is>
          <t>energia wprowadzona do &lt;a href="https://iate.europa.eu/entry/result/3501066/pl" target="_blank"&gt;systemu technicznego budynku&lt;/a&gt;, dostarczającego &lt;a href="https://iate.europa.eu/entry/result/3626347/pl" target="_blank"&gt;usługę związaną z charakterystyką energetyczną budynków&lt;/a&gt;, mającą zaspokoić potrzebę energetyczną</t>
        </is>
      </c>
      <c r="CB342" s="2" t="inlineStr">
        <is>
          <t>consumo de energia</t>
        </is>
      </c>
      <c r="CC342" s="2" t="inlineStr">
        <is>
          <t>3</t>
        </is>
      </c>
      <c r="CD342" s="2" t="inlineStr">
        <is>
          <t/>
        </is>
      </c>
      <c r="CE342" t="inlineStr">
        <is>
          <t>Fornecimento de energia a um sistema técnico de um edifício que fornece um desempenho energético dos serviços de edifícios destinado a satisfazer uma necessidade energética.</t>
        </is>
      </c>
      <c r="CF342" s="2" t="inlineStr">
        <is>
          <t>utilizare de energie|
consum de energie</t>
        </is>
      </c>
      <c r="CG342" s="2" t="inlineStr">
        <is>
          <t>3|
3</t>
        </is>
      </c>
      <c r="CH342" s="2" t="inlineStr">
        <is>
          <t xml:space="preserve">|
</t>
        </is>
      </c>
      <c r="CI342" t="inlineStr">
        <is>
          <t/>
        </is>
      </c>
      <c r="CJ342" s="2" t="inlineStr">
        <is>
          <t>spotreba energie</t>
        </is>
      </c>
      <c r="CK342" s="2" t="inlineStr">
        <is>
          <t>3</t>
        </is>
      </c>
      <c r="CL342" s="2" t="inlineStr">
        <is>
          <t/>
        </is>
      </c>
      <c r="CM342" t="inlineStr">
        <is>
          <t>energetický vstup do &lt;a href="https://iate.europa.eu/entry/result/3501066/sk" target="_blank"&gt;technického systému budovy&lt;/a&gt;, ktorý poskytuje službu energetickej hospodárnosti budov a je určený na uspokojenie energetickej potreby</t>
        </is>
      </c>
      <c r="CN342" s="2" t="inlineStr">
        <is>
          <t>poraba energije|
raba energije</t>
        </is>
      </c>
      <c r="CO342" s="2" t="inlineStr">
        <is>
          <t>3|
3</t>
        </is>
      </c>
      <c r="CP342" s="2" t="inlineStr">
        <is>
          <t xml:space="preserve">|
</t>
        </is>
      </c>
      <c r="CQ342" t="inlineStr">
        <is>
          <t>vložek energije v &lt;a href="https://iate.europa.eu/entry/result/3501066/sl" target="_blank"&gt;tehnični stavbni sistem&lt;/a&gt;, ki zagotavlja &lt;a href="https://iate.europa.eu/entry/result/3626347/sl" target="_blank"&gt;storitve energijske učinkovitosti stavb&lt;/a&gt;, namenjen zadovoljevanju &lt;a href="https://iate.europa.eu/entry/result/3626348/sl" target="_blank"&gt;potrebe po energiji&lt;/a&gt;</t>
        </is>
      </c>
      <c r="CR342" s="2" t="inlineStr">
        <is>
          <t>energianvändning</t>
        </is>
      </c>
      <c r="CS342" s="2" t="inlineStr">
        <is>
          <t>3</t>
        </is>
      </c>
      <c r="CT342" s="2" t="inlineStr">
        <is>
          <t/>
        </is>
      </c>
      <c r="CU342" t="inlineStr">
        <is>
          <t>energitillförsel till en byggnads installationssystem som tillhandahåller en EPB-tjänst för att tillgodose ett energibehov</t>
        </is>
      </c>
    </row>
    <row r="343">
      <c r="A343" s="1" t="str">
        <f>HYPERLINK("https://iate.europa.eu/entry/result/1668077/all", "1668077")</f>
        <v>1668077</v>
      </c>
      <c r="B343" t="inlineStr">
        <is>
          <t>TRANSPORT</t>
        </is>
      </c>
      <c r="C343" t="inlineStr">
        <is>
          <t>TRANSPORT|land transport|land transport|rail transport|rail network</t>
        </is>
      </c>
      <c r="D343" t="inlineStr">
        <is>
          <t/>
        </is>
      </c>
      <c r="E343" t="inlineStr">
        <is>
          <t/>
        </is>
      </c>
      <c r="F343" t="inlineStr">
        <is>
          <t/>
        </is>
      </c>
      <c r="G343" t="inlineStr">
        <is>
          <t/>
        </is>
      </c>
      <c r="H343" s="2" t="inlineStr">
        <is>
          <t>železniční trať</t>
        </is>
      </c>
      <c r="I343" s="2" t="inlineStr">
        <is>
          <t>3</t>
        </is>
      </c>
      <c r="J343" s="2" t="inlineStr">
        <is>
          <t/>
        </is>
      </c>
      <c r="K343" t="inlineStr">
        <is>
          <t>souvislá železniční dopravní cesta jednoznačně stanovená svým průběhem mezi definovaným začátkem a koncem</t>
        </is>
      </c>
      <c r="L343" s="2" t="inlineStr">
        <is>
          <t>toglinje|
jernbanelinje|
togstrækning|
jernbanestrækning</t>
        </is>
      </c>
      <c r="M343" s="2" t="inlineStr">
        <is>
          <t>3|
3|
3|
3</t>
        </is>
      </c>
      <c r="N343" s="2" t="inlineStr">
        <is>
          <t xml:space="preserve">|
|
|
</t>
        </is>
      </c>
      <c r="O343" t="inlineStr">
        <is>
          <t>samfærdselsåre i form af skinner til fremføring udelukkende af jernbanekøretøjer</t>
        </is>
      </c>
      <c r="P343" s="2" t="inlineStr">
        <is>
          <t>Eisenbahnlinie</t>
        </is>
      </c>
      <c r="Q343" s="2" t="inlineStr">
        <is>
          <t>3</t>
        </is>
      </c>
      <c r="R343" s="2" t="inlineStr">
        <is>
          <t/>
        </is>
      </c>
      <c r="S343" t="inlineStr">
        <is>
          <t>aus Schienen bestehender Verkehrsweg, der ausschließlich für die Nutzung durch Schienenfahrzeuge vorgesehen ist</t>
        </is>
      </c>
      <c r="T343" s="2" t="inlineStr">
        <is>
          <t>σιδηροδρομική γραμμή</t>
        </is>
      </c>
      <c r="U343" s="2" t="inlineStr">
        <is>
          <t>2</t>
        </is>
      </c>
      <c r="V343" s="2" t="inlineStr">
        <is>
          <t/>
        </is>
      </c>
      <c r="W343" t="inlineStr">
        <is>
          <t>Συλλογή αλληλουχιών σιδηροδρομικών συνδέσμων ή/και μεμονωμένων σιδηροδρομικών συνδέσμων οι οποίοι χαρακτηρίζονται από ένα ή περισσότερα θεματικά αναγνωριστικά ή/και ιδιότητες</t>
        </is>
      </c>
      <c r="X343" s="2" t="inlineStr">
        <is>
          <t>railroad line|
railway line</t>
        </is>
      </c>
      <c r="Y343" s="2" t="inlineStr">
        <is>
          <t>1|
3</t>
        </is>
      </c>
      <c r="Z343" s="2" t="inlineStr">
        <is>
          <t xml:space="preserve">|
</t>
        </is>
      </c>
      <c r="AA343" t="inlineStr">
        <is>
          <t>line of communication made up by rail exclusively for the use of railway vehicles</t>
        </is>
      </c>
      <c r="AB343" s="2" t="inlineStr">
        <is>
          <t>línea de ferrocarril|
línea ferroviaria</t>
        </is>
      </c>
      <c r="AC343" s="2" t="inlineStr">
        <is>
          <t>3|
3</t>
        </is>
      </c>
      <c r="AD343" s="2" t="inlineStr">
        <is>
          <t xml:space="preserve">|
</t>
        </is>
      </c>
      <c r="AE343" t="inlineStr">
        <is>
          <t>Vía de comunicación sobre raíles para el uso exclusivo de vehículos ferroviarios.</t>
        </is>
      </c>
      <c r="AF343" s="2" t="inlineStr">
        <is>
          <t>raudteeliin</t>
        </is>
      </c>
      <c r="AG343" s="2" t="inlineStr">
        <is>
          <t>3</t>
        </is>
      </c>
      <c r="AH343" s="2" t="inlineStr">
        <is>
          <t/>
        </is>
      </c>
      <c r="AI343" t="inlineStr">
        <is>
          <t>ainult raudteesõidukitele mõeldud raudteerööbastest ühendustee</t>
        </is>
      </c>
      <c r="AJ343" s="2" t="inlineStr">
        <is>
          <t>rautatielinja|
rata</t>
        </is>
      </c>
      <c r="AK343" s="2" t="inlineStr">
        <is>
          <t>3|
3</t>
        </is>
      </c>
      <c r="AL343" s="2" t="inlineStr">
        <is>
          <t>|
preferred</t>
        </is>
      </c>
      <c r="AM343" t="inlineStr">
        <is>
          <t>kiskoista rakennettu, yksinomaan kuljestuskalustolle tarkoitettu kulkuyhteys</t>
        </is>
      </c>
      <c r="AN343" s="2" t="inlineStr">
        <is>
          <t>ligne de chemin de fer|
ligne ferroviaire</t>
        </is>
      </c>
      <c r="AO343" s="2" t="inlineStr">
        <is>
          <t>3|
3</t>
        </is>
      </c>
      <c r="AP343" s="2" t="inlineStr">
        <is>
          <t xml:space="preserve">|
</t>
        </is>
      </c>
      <c r="AQ343" t="inlineStr">
        <is>
          <t>ligne de communication composée de voies ferrées destinée exclusivement à l’exploitation de véhicules ferroviaires</t>
        </is>
      </c>
      <c r="AR343" s="2" t="inlineStr">
        <is>
          <t>líne iarnróid</t>
        </is>
      </c>
      <c r="AS343" s="2" t="inlineStr">
        <is>
          <t>3</t>
        </is>
      </c>
      <c r="AT343" s="2" t="inlineStr">
        <is>
          <t/>
        </is>
      </c>
      <c r="AU343" t="inlineStr">
        <is>
          <t/>
        </is>
      </c>
      <c r="AV343" t="inlineStr">
        <is>
          <t/>
        </is>
      </c>
      <c r="AW343" t="inlineStr">
        <is>
          <t/>
        </is>
      </c>
      <c r="AX343" t="inlineStr">
        <is>
          <t/>
        </is>
      </c>
      <c r="AY343" t="inlineStr">
        <is>
          <t/>
        </is>
      </c>
      <c r="AZ343" t="inlineStr">
        <is>
          <t/>
        </is>
      </c>
      <c r="BA343" t="inlineStr">
        <is>
          <t/>
        </is>
      </c>
      <c r="BB343" t="inlineStr">
        <is>
          <t/>
        </is>
      </c>
      <c r="BC343" t="inlineStr">
        <is>
          <t/>
        </is>
      </c>
      <c r="BD343" s="2" t="inlineStr">
        <is>
          <t>linea ferroviaria</t>
        </is>
      </c>
      <c r="BE343" s="2" t="inlineStr">
        <is>
          <t>3</t>
        </is>
      </c>
      <c r="BF343" s="2" t="inlineStr">
        <is>
          <t/>
        </is>
      </c>
      <c r="BG343" t="inlineStr">
        <is>
          <t>via di comunicazione costituita dalla rotaia, destinata esclusivamente alla circolazione dei veicoli ferroviari</t>
        </is>
      </c>
      <c r="BH343" s="2" t="inlineStr">
        <is>
          <t>geležinkelio linija</t>
        </is>
      </c>
      <c r="BI343" s="2" t="inlineStr">
        <is>
          <t>3</t>
        </is>
      </c>
      <c r="BJ343" s="2" t="inlineStr">
        <is>
          <t/>
        </is>
      </c>
      <c r="BK343" t="inlineStr">
        <is>
          <t>svarbias paprastai vienos krypties vietoves jungiantis geležinkelis su visais statiniais ir techniniais įrenginiais traukinių eismui laiduoti</t>
        </is>
      </c>
      <c r="BL343" s="2" t="inlineStr">
        <is>
          <t>dzelzceļa līnija</t>
        </is>
      </c>
      <c r="BM343" s="2" t="inlineStr">
        <is>
          <t>3</t>
        </is>
      </c>
      <c r="BN343" s="2" t="inlineStr">
        <is>
          <t/>
        </is>
      </c>
      <c r="BO343" t="inlineStr">
        <is>
          <t>transporta līnija, ko veido sliedes un ko var izmantot tikai dzelzceļa transportlīdzekļi</t>
        </is>
      </c>
      <c r="BP343" s="2" t="inlineStr">
        <is>
          <t>linja ferrovjarja</t>
        </is>
      </c>
      <c r="BQ343" s="2" t="inlineStr">
        <is>
          <t>3</t>
        </is>
      </c>
      <c r="BR343" s="2" t="inlineStr">
        <is>
          <t/>
        </is>
      </c>
      <c r="BS343" t="inlineStr">
        <is>
          <t>&lt;div&gt;
 linja ta' komunikazzjoni magħmula minn ferrovija esklussivament għall-użu ta' vetturi ferrovjarji&lt;/div&gt;</t>
        </is>
      </c>
      <c r="BT343" s="2" t="inlineStr">
        <is>
          <t>spoorweg|
spoorlijn</t>
        </is>
      </c>
      <c r="BU343" s="2" t="inlineStr">
        <is>
          <t>2|
3</t>
        </is>
      </c>
      <c r="BV343" s="2" t="inlineStr">
        <is>
          <t xml:space="preserve">|
</t>
        </is>
      </c>
      <c r="BW343" t="inlineStr">
        <is>
          <t>"verkeersverbinding bestaande uit sporen, uitsluitend bestemd voor spoorvoertuigen"</t>
        </is>
      </c>
      <c r="BX343" s="2" t="inlineStr">
        <is>
          <t>linia kolejowa</t>
        </is>
      </c>
      <c r="BY343" s="2" t="inlineStr">
        <is>
          <t>3</t>
        </is>
      </c>
      <c r="BZ343" s="2" t="inlineStr">
        <is>
          <t/>
        </is>
      </c>
      <c r="CA343" t="inlineStr">
        <is>
          <t>linia komunikacyjna zbudowana z szyn, przeznaczona wyłącznie do użytku pojazdów kolejowych</t>
        </is>
      </c>
      <c r="CB343" s="2" t="inlineStr">
        <is>
          <t>linha|
linha férrea</t>
        </is>
      </c>
      <c r="CC343" s="2" t="inlineStr">
        <is>
          <t>3|
2</t>
        </is>
      </c>
      <c r="CD343" s="2" t="inlineStr">
        <is>
          <t xml:space="preserve">|
</t>
        </is>
      </c>
      <c r="CE343" t="inlineStr">
        <is>
          <t>Via de comunicação por carril para utilização exclusiva de veículos ferroviários.</t>
        </is>
      </c>
      <c r="CF343" s="2" t="inlineStr">
        <is>
          <t>linie de cale ferată|
linie ferată</t>
        </is>
      </c>
      <c r="CG343" s="2" t="inlineStr">
        <is>
          <t>3|
3</t>
        </is>
      </c>
      <c r="CH343" s="2" t="inlineStr">
        <is>
          <t xml:space="preserve">|
</t>
        </is>
      </c>
      <c r="CI343" t="inlineStr">
        <is>
          <t>cale de comunicare pe șine, utilizată exclusiv de vehiculele feroviare</t>
        </is>
      </c>
      <c r="CJ343" s="2" t="inlineStr">
        <is>
          <t>železničná trať</t>
        </is>
      </c>
      <c r="CK343" s="2" t="inlineStr">
        <is>
          <t>3</t>
        </is>
      </c>
      <c r="CL343" s="2" t="inlineStr">
        <is>
          <t/>
        </is>
      </c>
      <c r="CM343" t="inlineStr">
        <is>
          <t>dopravná cesta tvorená koľajami slúžiaca výlučne na používanie železničnými vozidlami</t>
        </is>
      </c>
      <c r="CN343" s="2" t="inlineStr">
        <is>
          <t>železniška proga</t>
        </is>
      </c>
      <c r="CO343" s="2" t="inlineStr">
        <is>
          <t>3</t>
        </is>
      </c>
      <c r="CP343" s="2" t="inlineStr">
        <is>
          <t/>
        </is>
      </c>
      <c r="CQ343" t="inlineStr">
        <is>
          <t>prometna pot s tirnicami, ki je namenjena izključno železniškim vozilom in se vzdržuje za vožnjo vlakov</t>
        </is>
      </c>
      <c r="CR343" s="2" t="inlineStr">
        <is>
          <t>järnvägslinje</t>
        </is>
      </c>
      <c r="CS343" s="2" t="inlineStr">
        <is>
          <t>2</t>
        </is>
      </c>
      <c r="CT343" s="2" t="inlineStr">
        <is>
          <t/>
        </is>
      </c>
      <c r="CU343" t="inlineStr">
        <is>
          <t/>
        </is>
      </c>
    </row>
    <row r="344">
      <c r="A344" s="1" t="str">
        <f>HYPERLINK("https://iate.europa.eu/entry/result/1368577/all", "1368577")</f>
        <v>1368577</v>
      </c>
      <c r="B344" t="inlineStr">
        <is>
          <t>PRODUCTION, TECHNOLOGY AND RESEARCH;TRANSPORT</t>
        </is>
      </c>
      <c r="C344" t="inlineStr">
        <is>
          <t>PRODUCTION, TECHNOLOGY AND RESEARCH|technology and technical regulations|technical regulations;TRANSPORT|land transport|land transport|rail transport|rail network</t>
        </is>
      </c>
      <c r="D344" s="2" t="inlineStr">
        <is>
          <t>габарит на натоварването|
товарен габарит</t>
        </is>
      </c>
      <c r="E344" s="2" t="inlineStr">
        <is>
          <t>3|
3</t>
        </is>
      </c>
      <c r="F344" s="2" t="inlineStr">
        <is>
          <t xml:space="preserve">|
</t>
        </is>
      </c>
      <c r="G344" t="inlineStr">
        <is>
          <t>напречно–перпендикулярно на оста на железния път очертание, извън пределите на което не трябва да излиза нито една част от платформен или открит товарен вагон, а също така и товарът върху него (включително опаковката и укрепването) при съвпаднало положение на оста на прав и хоризонтален път и оста на вагона</t>
        </is>
      </c>
      <c r="H344" s="2" t="inlineStr">
        <is>
          <t>obrys vozidla</t>
        </is>
      </c>
      <c r="I344" s="2" t="inlineStr">
        <is>
          <t>3</t>
        </is>
      </c>
      <c r="J344" s="2" t="inlineStr">
        <is>
          <t/>
        </is>
      </c>
      <c r="K344" t="inlineStr">
        <is>
          <t>geometrický obrazec, který definuje maximální šířku prostoru vymezeného pro vozidlo v určitých výškách nad rovinou temene koleje</t>
        </is>
      </c>
      <c r="L344" s="2" t="inlineStr">
        <is>
          <t>læsseprofil|
køretøjsprofil</t>
        </is>
      </c>
      <c r="M344" s="2" t="inlineStr">
        <is>
          <t>3|
3</t>
        </is>
      </c>
      <c r="N344" s="2" t="inlineStr">
        <is>
          <t xml:space="preserve">|
</t>
        </is>
      </c>
      <c r="O344" t="inlineStr">
        <is>
          <t>profil, gennem hvilket et jernbanekøretøj og dets ladning skal kunne passere, under hensyntagen til tunneller og forhindringer ved siden af sporet</t>
        </is>
      </c>
      <c r="P344" s="2" t="inlineStr">
        <is>
          <t>Lademaß|
Eisenbahnlademaß|
Eisenbahnladeprofil|
Fahrzeugprofil</t>
        </is>
      </c>
      <c r="Q344" s="2" t="inlineStr">
        <is>
          <t>3|
3|
3|
3</t>
        </is>
      </c>
      <c r="R344" s="2" t="inlineStr">
        <is>
          <t xml:space="preserve">|
|
|
</t>
        </is>
      </c>
      <c r="S344" t="inlineStr">
        <is>
          <t>Begrenzungsprofil, das durch den für die Infrastruktur (z.B. Tunnel, seitliche Hindernisse) maßgeblichen Lichtraum vorgegeben ist und das Schienenfahrzeuge und ihre Ladungen (Waggons+ITE) nicht überschreiten dürfen</t>
        </is>
      </c>
      <c r="T344" s="2" t="inlineStr">
        <is>
          <t>περιτύπωμα φόρτωσης|
περιτύπωμα φόρτωσης σιδηροδρομικού οχήματος|
περιτύπωμα των οχημάτων</t>
        </is>
      </c>
      <c r="U344" s="2" t="inlineStr">
        <is>
          <t>3|
3|
3</t>
        </is>
      </c>
      <c r="V344" s="2" t="inlineStr">
        <is>
          <t xml:space="preserve">|
|
</t>
        </is>
      </c>
      <c r="W344" t="inlineStr">
        <is>
          <t/>
        </is>
      </c>
      <c r="X344" s="2" t="inlineStr">
        <is>
          <t>route loading gauge|
loading gauge|
rail loading gauge|
vehicle gauge|
loading gauge of the route|
maximum loading gauge|
load-limit gauge</t>
        </is>
      </c>
      <c r="Y344" s="2" t="inlineStr">
        <is>
          <t>1|
3|
3|
3|
1|
1|
1</t>
        </is>
      </c>
      <c r="Z344" s="2" t="inlineStr">
        <is>
          <t xml:space="preserve">|
|
|
|
|
|
</t>
        </is>
      </c>
      <c r="AA344" t="inlineStr">
        <is>
          <t>profile through which a railway vehicle and its
loads must pass, taking into account tunnels and track-side obstacles</t>
        </is>
      </c>
      <c r="AB344" s="2" t="inlineStr">
        <is>
          <t>gálibo|
gálibo de carga ferroviaria|
gálibo del vehículo</t>
        </is>
      </c>
      <c r="AC344" s="2" t="inlineStr">
        <is>
          <t>3|
3|
3</t>
        </is>
      </c>
      <c r="AD344" s="2" t="inlineStr">
        <is>
          <t xml:space="preserve">|
|
</t>
        </is>
      </c>
      <c r="AE344" t="inlineStr">
        <is>
          <t>Perímetro por el que debe pasar un vehículo ferroviario con su carga, teniendo en cuenta los
túneles y obstáculos.</t>
        </is>
      </c>
      <c r="AF344" s="2" t="inlineStr">
        <is>
          <t>veeremi gabariit</t>
        </is>
      </c>
      <c r="AG344" s="2" t="inlineStr">
        <is>
          <t>3</t>
        </is>
      </c>
      <c r="AH344" s="2" t="inlineStr">
        <is>
          <t/>
        </is>
      </c>
      <c r="AI344" t="inlineStr">
        <is>
          <t/>
        </is>
      </c>
      <c r="AJ344" s="2" t="inlineStr">
        <is>
          <t>kuormaulottuma|
liikkuvan kaluston ulottuma</t>
        </is>
      </c>
      <c r="AK344" s="2" t="inlineStr">
        <is>
          <t>3|
3</t>
        </is>
      </c>
      <c r="AL344" s="2" t="inlineStr">
        <is>
          <t xml:space="preserve">|
</t>
        </is>
      </c>
      <c r="AM344" t="inlineStr">
        <is>
          <t>profiili, jonka läpi rautatiekaluston ja sen kuorman on mentävä, kun otetaan huomioon tunnelit
ja raiteen viereiset esteet.</t>
        </is>
      </c>
      <c r="AN344" s="2" t="inlineStr">
        <is>
          <t>gabarit des véhicules|
gabarit de chargement ferroviaire|
gabarit d'encombrement limite|
gabarit de chargement|
gabarit d'encombrement</t>
        </is>
      </c>
      <c r="AO344" s="2" t="inlineStr">
        <is>
          <t>3|
3|
3|
3|
3</t>
        </is>
      </c>
      <c r="AP344" s="2" t="inlineStr">
        <is>
          <t xml:space="preserve">|
|
|
|
</t>
        </is>
      </c>
      <c r="AQ344" t="inlineStr">
        <is>
          <t>contour de référence définissant les dimensions extérieures du matériel roulant et l'espace que l’infrastructure doit laisser libre</t>
        </is>
      </c>
      <c r="AR344" s="2" t="inlineStr">
        <is>
          <t>tomhas luchtaithe traenacha|
leithead lódála</t>
        </is>
      </c>
      <c r="AS344" s="2" t="inlineStr">
        <is>
          <t>3|
3</t>
        </is>
      </c>
      <c r="AT344" s="2" t="inlineStr">
        <is>
          <t xml:space="preserve">|
</t>
        </is>
      </c>
      <c r="AU344" t="inlineStr">
        <is>
          <t/>
        </is>
      </c>
      <c r="AV344" t="inlineStr">
        <is>
          <t/>
        </is>
      </c>
      <c r="AW344" t="inlineStr">
        <is>
          <t/>
        </is>
      </c>
      <c r="AX344" t="inlineStr">
        <is>
          <t/>
        </is>
      </c>
      <c r="AY344" t="inlineStr">
        <is>
          <t/>
        </is>
      </c>
      <c r="AZ344" s="2" t="inlineStr">
        <is>
          <t>rakszelvény</t>
        </is>
      </c>
      <c r="BA344" s="2" t="inlineStr">
        <is>
          <t>4</t>
        </is>
      </c>
      <c r="BB344" s="2" t="inlineStr">
        <is>
          <t/>
        </is>
      </c>
      <c r="BC344" t="inlineStr">
        <is>
          <t>az űrszelvényen belül a járművekkel és a rakományokkal elfoglalható térnek a pályára merőleges metszete</t>
        </is>
      </c>
      <c r="BD344" s="2" t="inlineStr">
        <is>
          <t>sagoma ferroviaria di carico|
sagoma|
sagoma limite ferroviaria|
sagoma limite|
profilo limite di ingombro|
gabarit|
sagoma del veicolo</t>
        </is>
      </c>
      <c r="BE344" s="2" t="inlineStr">
        <is>
          <t>3|
3|
3|
3|
3|
3|
3</t>
        </is>
      </c>
      <c r="BF344" s="2" t="inlineStr">
        <is>
          <t xml:space="preserve">|
|
|
|
|
|
</t>
        </is>
      </c>
      <c r="BG344" t="inlineStr">
        <is>
          <t>limite di
ingombro cui deve attenersi un veicolo ferroviario con il suo carico in
relazione alle infrastrutture (tunnel, banchine) presenti sulle linee
ferroviarie percorse</t>
        </is>
      </c>
      <c r="BH344" s="2" t="inlineStr">
        <is>
          <t>riedmens gabaritas</t>
        </is>
      </c>
      <c r="BI344" s="2" t="inlineStr">
        <is>
          <t>3</t>
        </is>
      </c>
      <c r="BJ344" s="2" t="inlineStr">
        <is>
          <t/>
        </is>
      </c>
      <c r="BK344" t="inlineStr">
        <is>
          <t>standartu nustatyta skersinė, statmena kelio ašiai apybrėža, kurioje turi išsitekti tuščias ar pakrautas riedmuo</t>
        </is>
      </c>
      <c r="BL344" s="2" t="inlineStr">
        <is>
          <t>ritošā sastāva gabarīts|
iekraušanas gabarīts</t>
        </is>
      </c>
      <c r="BM344" s="2" t="inlineStr">
        <is>
          <t>3|
3</t>
        </is>
      </c>
      <c r="BN344" s="2" t="inlineStr">
        <is>
          <t xml:space="preserve">|
</t>
        </is>
      </c>
      <c r="BO344" t="inlineStr">
        <is>
          <t>šķērskontūras (perpendikulāras ceļa asij), kuru robežās, neizejot uz ārpusi, jāatrodas uz taisna horizontāla ceļa novietotam ritošajam sastāvam (visnelabvēlīgākā stāvoklī bez atsperojuma izraisītās sānsveres un dinamiskām svārstībām) gan nenoslogotā, gan noslogotā stāvoklī</t>
        </is>
      </c>
      <c r="BP344" s="2" t="inlineStr">
        <is>
          <t>gauge ferrovjarju tat-tagħbija</t>
        </is>
      </c>
      <c r="BQ344" s="2" t="inlineStr">
        <is>
          <t>3</t>
        </is>
      </c>
      <c r="BR344" s="2" t="inlineStr">
        <is>
          <t/>
        </is>
      </c>
      <c r="BS344" t="inlineStr">
        <is>
          <t>il-profil li
minnu trid tgħaddi vettura ferrovjarja u t-tagħbijiet tagħha, b’kunsiderazzjoni
għall-mini u l-ostakli ta’ maġenb il-binarji</t>
        </is>
      </c>
      <c r="BT344" s="2" t="inlineStr">
        <is>
          <t>omgrenzingsprofiel|
ladingomgrenzingsprofiel|
laadprofiel|
voertuigomgrenzingsprofiel</t>
        </is>
      </c>
      <c r="BU344" s="2" t="inlineStr">
        <is>
          <t>3|
2|
3|
3</t>
        </is>
      </c>
      <c r="BV344" s="2" t="inlineStr">
        <is>
          <t xml:space="preserve">|
|
|
</t>
        </is>
      </c>
      <c r="BW344" t="inlineStr">
        <is>
          <t>"profiel waardoor een spoorvoertuig en zijn lading moeten passeren, rekening houdend met tunnels en obstakels langs de spoorbaan"</t>
        </is>
      </c>
      <c r="BX344" s="2" t="inlineStr">
        <is>
          <t>skrajnia taboru|
skrajnia pojazdu</t>
        </is>
      </c>
      <c r="BY344" s="2" t="inlineStr">
        <is>
          <t>3|
3</t>
        </is>
      </c>
      <c r="BZ344" s="2" t="inlineStr">
        <is>
          <t xml:space="preserve">|
</t>
        </is>
      </c>
      <c r="CA344" t="inlineStr">
        <is>
          <t/>
        </is>
      </c>
      <c r="CB344" s="2" t="inlineStr">
        <is>
          <t>gabarito de carga|
gabarito|
cércea de carga</t>
        </is>
      </c>
      <c r="CC344" s="2" t="inlineStr">
        <is>
          <t>3|
3|
3</t>
        </is>
      </c>
      <c r="CD344" s="2" t="inlineStr">
        <is>
          <t xml:space="preserve">|
|
</t>
        </is>
      </c>
      <c r="CE344" t="inlineStr">
        <is>
          <t>Contorno transversal máximo a que o conjunto vagão-carga (vagão-UTI) deve obedecer para se poder inscrever no perfil das obras de arte ao longo da linha.</t>
        </is>
      </c>
      <c r="CF344" s="2" t="inlineStr">
        <is>
          <t>gabaritul vehiculului</t>
        </is>
      </c>
      <c r="CG344" s="2" t="inlineStr">
        <is>
          <t>3</t>
        </is>
      </c>
      <c r="CH344" s="2" t="inlineStr">
        <is>
          <t/>
        </is>
      </c>
      <c r="CI344" t="inlineStr">
        <is>
          <t/>
        </is>
      </c>
      <c r="CJ344" s="2" t="inlineStr">
        <is>
          <t>obrys vozidla</t>
        </is>
      </c>
      <c r="CK344" s="2" t="inlineStr">
        <is>
          <t>3</t>
        </is>
      </c>
      <c r="CL344" s="2" t="inlineStr">
        <is>
          <t/>
        </is>
      </c>
      <c r="CM344" t="inlineStr">
        <is>
          <t>prierez, ktorým musí prejsť železničné vozidlo s nákladom berúc do úvahy tunely a prekážky po stranách koľaje</t>
        </is>
      </c>
      <c r="CN344" s="2" t="inlineStr">
        <is>
          <t>nakladalni profil|
profil vozila</t>
        </is>
      </c>
      <c r="CO344" s="2" t="inlineStr">
        <is>
          <t>3|
3</t>
        </is>
      </c>
      <c r="CP344" s="2" t="inlineStr">
        <is>
          <t xml:space="preserve">|
</t>
        </is>
      </c>
      <c r="CQ344" t="inlineStr">
        <is>
          <t>Profil je vmesnik med enoto (železniško vozilo) in infrastrukturo, opisanih s skupno referenčno konturo in z njimi povezanimi pravili za izračun.</t>
        </is>
      </c>
      <c r="CR344" s="2" t="inlineStr">
        <is>
          <t>konstruktionsprofil|
fordonsprofil|
lastprofil</t>
        </is>
      </c>
      <c r="CS344" s="2" t="inlineStr">
        <is>
          <t>3|
2|
3</t>
        </is>
      </c>
      <c r="CT344" s="2" t="inlineStr">
        <is>
          <t xml:space="preserve">|
|
</t>
        </is>
      </c>
      <c r="CU344" t="inlineStr">
        <is>
          <t>spårfordons bredd- och höjdmått</t>
        </is>
      </c>
    </row>
    <row r="345">
      <c r="A345" s="1" t="str">
        <f>HYPERLINK("https://iate.europa.eu/entry/result/3592313/all", "3592313")</f>
        <v>3592313</v>
      </c>
      <c r="B345" t="inlineStr">
        <is>
          <t>EUROPEAN UNION;PRODUCTION, TECHNOLOGY AND RESEARCH</t>
        </is>
      </c>
      <c r="C345" t="inlineStr">
        <is>
          <t>EUROPEAN UNION|EU institutions and European civil service|EU office or agency;PRODUCTION, TECHNOLOGY AND RESEARCH|research and intellectual property|research</t>
        </is>
      </c>
      <c r="D345" s="2" t="inlineStr">
        <is>
          <t>ERCEA|
Изпълнителна агенция на Европейския научноизследователски съвет</t>
        </is>
      </c>
      <c r="E345" s="2" t="inlineStr">
        <is>
          <t>3|
4</t>
        </is>
      </c>
      <c r="F345" s="2" t="inlineStr">
        <is>
          <t xml:space="preserve">|
</t>
        </is>
      </c>
      <c r="G345" t="inlineStr">
        <is>
          <t>Изпълнителна агенция, създадена за срок от 1 април 2021 г. до 31 декември 2028 г. за изпълнение на програми на Съюза в многогодишната финансова рамка (МФР) за периода 2021—2027 г.</t>
        </is>
      </c>
      <c r="H345" s="2" t="inlineStr">
        <is>
          <t>Výkonná agentura Evropské rady pro výzkum|
ERCEA</t>
        </is>
      </c>
      <c r="I345" s="2" t="inlineStr">
        <is>
          <t>4|
3</t>
        </is>
      </c>
      <c r="J345" s="2" t="inlineStr">
        <is>
          <t xml:space="preserve">|
</t>
        </is>
      </c>
      <c r="K345" t="inlineStr">
        <is>
          <t>výkonná agentura EU zřízená na období od 1. dubna 2021
do 31. prosince 2028 pověřená prováděním této části programu Horizont Evropa: Horizont Evropa,
pilíř I: Evropská rada pro výzkum</t>
        </is>
      </c>
      <c r="L345" s="2" t="inlineStr">
        <is>
          <t>Forvaltningsorganet for Det Europæiske Forskningsråd|
ERCEA</t>
        </is>
      </c>
      <c r="M345" s="2" t="inlineStr">
        <is>
          <t>4|
3</t>
        </is>
      </c>
      <c r="N345" s="2" t="inlineStr">
        <is>
          <t xml:space="preserve">|
</t>
        </is>
      </c>
      <c r="O345" t="inlineStr">
        <is>
          <t>&lt;div&gt;&lt;a href="https://iate.europa.eu/entry/result/924558/da" target="_blank"&gt;forvaltningsorgan&lt;/a&gt;, der har fået overdraget gennemførelsen
af&lt;/div&gt;&lt;div&gt;– &lt;a href="https://iate.europa.eu/entry/result/3576720/da" target="_blank"&gt;Horisont Europa&lt;/a&gt;, søjle I: &lt;a href="https://iate.europa.eu/entry/result/929262/da" target="_blank"&gt;Det Europæiske Forskningsråd (EFR)&lt;/a&gt;&lt;/div&gt;&lt;div&gt;– igangværende aktiviteter vedrørende følgende (dele af) EU-programmer:&lt;/div&gt;&lt;div&gt;a) &lt;a href="https://iate.europa.eu/entry/result/3538976/da" target="_blank"&gt;Horisont 2020&lt;/a&gt;: del I: styrkelse af
frontlinjeforskningen gennem Det Europæiske Forskningsråds aktiviteter, som
under FFR 2014-2020 blev gennemført af det forvaltningsorgan, der blev oprettet
ved Kommissionens gennemførelsesafgørelse 2013/779/EU (det tidligere
&lt;a href="https://iate.europa.eu/entry/result/2245772/da" target="_blank"&gt;Forvaltningsorgan for Det Europæiske Forskningsråd&lt;/a&gt;)&lt;/div&gt;&lt;div&gt;b) RP7: særprogrammet "Idéer", som under FFR
2014-2020 blev gennemført af det tidligere Forvaltningsorgan for Det Europæiske
Forskningsråd&lt;br&gt;&lt;/div&gt;</t>
        </is>
      </c>
      <c r="P345" s="2" t="inlineStr">
        <is>
          <t>Exekutivagentur des Europäischen Forschungsrats|
ERCEA|
ERC-Exekutivagentur</t>
        </is>
      </c>
      <c r="Q345" s="2" t="inlineStr">
        <is>
          <t>4|
3|
3</t>
        </is>
      </c>
      <c r="R345" s="2" t="inlineStr">
        <is>
          <t xml:space="preserve">|
|
</t>
        </is>
      </c>
      <c r="S345" t="inlineStr">
        <is>
          <t>Exekutivakgentur, die durch
den Durchführungsbeschluss (EU) 2021/173 für den Zeitraum vom 1. April 2021 bis
zum 31. Dezember 2028 für die Durchführung (von Teilen) von Horizont Europa, Pfeiler I: der Europäische Forschungsrat (ERC) sowie für die Durchführung verbleibender Maßnahmen und Tätigkeiten (von Teilen) der Unionsprogramme a) Horizont 2020: Teil I: Stärkung der Pionierforschung durch die Tätigkeiten des Europäischen Forschungsrats und b) Siebtes Rahmenprogramm: spezifisches Programm „Ideen“ eingerichtet wurde</t>
        </is>
      </c>
      <c r="T345" s="2" t="inlineStr">
        <is>
          <t>Εκτελεστικός Οργανισμός του Ευρωπαϊκού Συμβουλίου Έρευνας|
ERCEA</t>
        </is>
      </c>
      <c r="U345" s="2" t="inlineStr">
        <is>
          <t>4|
3</t>
        </is>
      </c>
      <c r="V345" s="2" t="inlineStr">
        <is>
          <t xml:space="preserve">|
</t>
        </is>
      </c>
      <c r="W345" t="inlineStr">
        <is>
          <t>εκτελεστικός οργανισμός που ιδρύεται από την 1η Απριλίου 2021 έως την 31η Δεκεμβρίου 2028 με την εκτελεστική απόφαση (ΕΕ) 2021/173 και είναι επιφορτισμένος με την υλοποίηση μέρους του προγράμματος «Ορίζων Ευρώπη», συγκεκριμένα του πυλώνα Ι: το Ευρωπαϊκό Συμβούλιο Έρευνας (ΕΣΕ) και την υλοποίηση των υπολειπόμενων δραστηριοτήτων μερών ενωσιακών προγραμμάτων, συγκεκριμένα α) του προγράμματος «Ορίζων 2020»: Μέρος I: η ενίσχυση της έρευνας αιχμής μέσω δραστηριοτήτων του Ευρωπαϊκού Συμβουλίου Έρευνας, και β) του 7ου προγράμματος-πλαισίου: το ειδικό πρόγραμμα «Ιδέες»</t>
        </is>
      </c>
      <c r="X345" s="2" t="inlineStr">
        <is>
          <t>ERC EA|
ERCEA|
ERC Executive Agency|
European Research Council Executive Agency</t>
        </is>
      </c>
      <c r="Y345" s="2" t="inlineStr">
        <is>
          <t>1|
3|
3|
4</t>
        </is>
      </c>
      <c r="Z345" s="2" t="inlineStr">
        <is>
          <t xml:space="preserve">|
|
|
</t>
        </is>
      </c>
      <c r="AA345" t="inlineStr">
        <is>
          <t>1) &lt;div&gt;agency entrusted with the implementation &lt;/div&gt;&lt;div&gt;- of Horizon Europe, pillar I: the European
Research Council (ERC)&lt;/div&gt;&lt;div&gt;- of the legacy of the following
(parts of) Union programmes: &lt;/div&gt;&lt;div&gt;(a) Horizon 2020: Part I: strengthening frontier research through the activities of the European
Research Council, which
under the 2014-2020 MFF was implemented by the executive agency established by
Commission Implementing Decision 2013/779/EU (‘former ERCEA’)&lt;/div&gt;&lt;div&gt;(b) FP7: specific programme “Ideas”, which
under the 2014-2020 MFF was implemented by former ERCEA.&lt;/div&gt; 2) &lt;a href="https://iate.europa.eu/entry/result/924558" target="_blank"&gt;executive agency&lt;/a&gt; established from 1 April 2021 until 31 December 2028 by &lt;a href="https://eur-lex.europa.eu/legal-content/EN/TXT/?uri=CELEX:32021D0173" target="_blank"&gt;Implementing Decision (EU) 2021/173&lt;/a&gt; and entrusted with the implementation of a part of &lt;a href="https://ec.europa.eu/info/horizon-europe_en" target="_blank"&gt;Horizon Europe&lt;/a&gt;, namely, pillar I: the European Research Council (ERC), and implementation of the legacy of parts of Union programmes, namely, (a) Horizon 2020: Part I: strengthening frontier research through the activities of the European Research Council; and (b) FP7: specific programme ‘Ideas’</t>
        </is>
      </c>
      <c r="AB345" s="2" t="inlineStr">
        <is>
          <t>ERCEA|
Agencia Ejecutiva del Consejo Europeo de Investigación</t>
        </is>
      </c>
      <c r="AC345" s="2" t="inlineStr">
        <is>
          <t>2|
4</t>
        </is>
      </c>
      <c r="AD345" s="2" t="inlineStr">
        <is>
          <t xml:space="preserve">|
</t>
        </is>
      </c>
      <c r="AE345" t="inlineStr">
        <is>
          <t>agencia ejecutiva creada desde el 1 de abril hasta el 31 de diciembre de 2023 por la Decisión de Ejecución (UE) 2021/173 de la Comisión. Se encomendará a la Agencia Ejecutiva del Consejo Europeo de Investigación la ejecución de los siguientes programas, o partes de programas, de la Unión: Horizonte Europa, Pilar I: el Consejo Europeo de Investigación y la ejecución de las actividades heredadas de los siguientes programas, o partes de programas, de la Unión:a) Horizonte 2020: parte I: Reforzar la investigación en las fronteras del conocimiento mediante las actividades del Consejo Europeo de Investigación, cuya ejecución dentro del MFP 2014-2020 corrió a cargo de la agencia ejecutiva creada por la Decisión de Ejecución 2013/779/UE de la Comisión («antigua Agencia Ejecutiva del Consejo Europeo de Investigación »);b)Séptimo Programa Marco: Programa específico «Ideas», que en el MFP 2014-2020 fue ejecutado por la antigua Agencia Ejecutiva del Consejo Europeo de Investigación.</t>
        </is>
      </c>
      <c r="AF345" s="2" t="inlineStr">
        <is>
          <t>Euroopa Teadusnõukogu Rakendusamet|
ERCEA</t>
        </is>
      </c>
      <c r="AG345" s="2" t="inlineStr">
        <is>
          <t>4|
3</t>
        </is>
      </c>
      <c r="AH345" s="2" t="inlineStr">
        <is>
          <t xml:space="preserve">|
</t>
        </is>
      </c>
      <c r="AI345" t="inlineStr">
        <is>
          <t>rakendusamet, mis asutati rakendusotsusega (EL) 2021/173 ajavahemikuks 1. aprillist 2021 kuni 31. detsembrini 2028, et hallata programmi „Euroopa horisont“ I ja II sammast ning programmi „Horisont 2020“ ja seitsmenda raamprogrammi lõpule viimata jäänud tegevusi</t>
        </is>
      </c>
      <c r="AJ345" s="2" t="inlineStr">
        <is>
          <t>Euroopan tutkimusneuvoston toimeenpanovirasto|
ERCEA</t>
        </is>
      </c>
      <c r="AK345" s="2" t="inlineStr">
        <is>
          <t>4|
3</t>
        </is>
      </c>
      <c r="AL345" s="2" t="inlineStr">
        <is>
          <t xml:space="preserve">|
</t>
        </is>
      </c>
      <c r="AM345" t="inlineStr">
        <is>
          <t>toimeenpanovirasto, joka on perustettu 1.
huhtikuuta 2021 ja 31. joulukuuta 2028 väliseksi ajaksi
täytäntöönpanopäätöksellä (EU) 2021/173 ja jonka tehtäväksi on annettu Horisontti Eurooppa -puiteohjelman pilarin I (Euroopan tutkimusneuvosto
(ERC)) täytäntöönpano ja seuraavien unionin ohjelmien aiemmin käynnistettyjen
toimien täytäntöönpano: a) Horisontti 2020: I osa: tieteen eturintamassa
olevan tutkimuksen tehostaminen Euroopan tutkimusneuvoston toimilla, b) seitsemäs
puiteohjelma: ”Ideat”-erityisohjelma</t>
        </is>
      </c>
      <c r="AN345" s="2" t="inlineStr">
        <is>
          <t>ERCEA|
Agence exécutive du CER|
Agence exécutive du Conseil européen de la recherche</t>
        </is>
      </c>
      <c r="AO345" s="2" t="inlineStr">
        <is>
          <t>3|
3|
4</t>
        </is>
      </c>
      <c r="AP345" s="2" t="inlineStr">
        <is>
          <t xml:space="preserve">|
|
</t>
        </is>
      </c>
      <c r="AQ345" t="inlineStr">
        <is>
          <t>&lt;a href="https://iate.europa.eu/entry/slideshow/1613034101980/924558/fr" target="_blank"&gt;agence exécutive&lt;time datetime="11.2.2021"&gt; (11.2.2021)&lt;/time&gt;&lt;/a&gt; instituée pour une durée allant du 1er avril 2021 au 31 décembre 2028 par la décision d'exécution (UE) 2021/173 et chargée de la mise en œuvre d'une partie du programme Horizon Europe, à savoir le pilier I: le Conseil européen de la recherche, et de la mise en œuvre du reliquat de parties de programmes de l'Union, à savoir: a) Horizon 2020: section I: Renforcement de la recherche aux frontières de la connaissance, dans le cadre des activités du Conseil européen de la recherche; et b) 7e PC: Programme spécifique «Idées»</t>
        </is>
      </c>
      <c r="AR345" s="2" t="inlineStr">
        <is>
          <t>ERCEA|
Gníomhaireacht Feidhmiúcháin na Comhairle Eorpaí um Thaighde</t>
        </is>
      </c>
      <c r="AS345" s="2" t="inlineStr">
        <is>
          <t>3|
4</t>
        </is>
      </c>
      <c r="AT345" s="2" t="inlineStr">
        <is>
          <t xml:space="preserve">|
</t>
        </is>
      </c>
      <c r="AU345" t="inlineStr">
        <is>
          <t>Gníomhaireacht feidhmiúcháin a bunaíodh ón 1 Aibreán 2021 go dtí an 31 Nollaig 2028 trí Chinneadh Cur Chun Feidhme (AE) 2021/173 agus cuirfear de chúram ar an nGníomhaireacht chuid den chlár Fís Eorpach a chur chun feidhme, mar atá colún I: An Chomhairle Eorpach um Thaighde (CET) agus oidhreacht chodanna clár de chuid an Aontais a chur chun feidhme, mar atá (a) Fís 2020: Cuid 1: taighde ceannródaíoch a neartú trí ghníomhaíochtaí na Comhairle Eorpaí um Thaighde; agus (b) An Seachtú Clár Réime: an clár sonrach “Smaointe”</t>
        </is>
      </c>
      <c r="AV345" s="2" t="inlineStr">
        <is>
          <t>Izvršna agencija Europskog istraživačkog vijeća|
ERCEA</t>
        </is>
      </c>
      <c r="AW345" s="2" t="inlineStr">
        <is>
          <t>4|
3</t>
        </is>
      </c>
      <c r="AX345" s="2" t="inlineStr">
        <is>
          <t xml:space="preserve">|
</t>
        </is>
      </c>
      <c r="AY345" t="inlineStr">
        <is>
          <t>&lt;div&gt;nova izvršna agencija koja upravlja sljedećim projektima i programima: &lt;/div&gt;Obzor 2020.: Dio I.: jačanje pionirskih istraživanja preko aktivnosti Europskog istraživačkog vijeća i Sedmi okvirni program</t>
        </is>
      </c>
      <c r="AZ345" s="2" t="inlineStr">
        <is>
          <t>ERCEA|
Az Európai Kutatási Tanács Végrehajtó Ügynöksége</t>
        </is>
      </c>
      <c r="BA345" s="2" t="inlineStr">
        <is>
          <t>3|
4</t>
        </is>
      </c>
      <c r="BB345" s="2" t="inlineStr">
        <is>
          <t xml:space="preserve">|
</t>
        </is>
      </c>
      <c r="BC345" t="inlineStr">
        <is>
          <t>Az Európai Kutatási Tanács Végrehajtó Ügynöksége a kutatással kapcsolatos uniós programok végrehajtását irányítja.</t>
        </is>
      </c>
      <c r="BD345" s="2" t="inlineStr">
        <is>
          <t>Agenzia esecutiva del Consiglio europeo della ricerca|
ERCEA</t>
        </is>
      </c>
      <c r="BE345" s="2" t="inlineStr">
        <is>
          <t>4|
3</t>
        </is>
      </c>
      <c r="BF345" s="2" t="inlineStr">
        <is>
          <t xml:space="preserve">|
</t>
        </is>
      </c>
      <c r="BG345" t="inlineStr">
        <is>
          <t>agenzia esecutiva istituita a decorrere dal 1° aprile 2021 fino al 31
dicembre 2028 e incaricata dell’attuazione della seguente parte di Orizzonte Europa: Orizzonte Europa, pilastro I: il Consiglio europeo della ricerca (CER)</t>
        </is>
      </c>
      <c r="BH345" s="2" t="inlineStr">
        <is>
          <t>Europos mokslinių tyrimų tarybos vykdomoji įstaiga|
ERCEA</t>
        </is>
      </c>
      <c r="BI345" s="2" t="inlineStr">
        <is>
          <t>4|
3</t>
        </is>
      </c>
      <c r="BJ345" s="2" t="inlineStr">
        <is>
          <t xml:space="preserve">|
</t>
        </is>
      </c>
      <c r="BK345" t="inlineStr">
        <is>
          <t>Komisijos įgyvendinimo sprendimu (ES) 2021/173 laikotarpiui nuo 2021 m. balandžio 1 d. iki 2028 m. gruodžio 31 d. įsteigta vykdomoji įstaiga, kuriai pavesta įgyvendinti dalį programos „Europos horizontas“, būtent I ramstį – Europos mokslinių tyrimų taryba (EMTT), ir Sąjungos programų tęstiną veiklą, būtent: „Horizontas 2020“, I dalies, mažai tirtų sričių mokslinių tyrimų stiprinimo vykdant Europos mokslinių tyrimų tarybos veiklą, ir BP 7, specialiosios programos „Idėjos“</t>
        </is>
      </c>
      <c r="BL345" s="2" t="inlineStr">
        <is>
          <t>Eiropas Pētniecības padomes izpildaģentūra|
&lt;i&gt;ERCEA&lt;/i&gt;</t>
        </is>
      </c>
      <c r="BM345" s="2" t="inlineStr">
        <is>
          <t>4|
3</t>
        </is>
      </c>
      <c r="BN345" s="2" t="inlineStr">
        <is>
          <t xml:space="preserve">|
</t>
        </is>
      </c>
      <c r="BO345" t="inlineStr">
        <is>
          <t/>
        </is>
      </c>
      <c r="BP345" s="2" t="inlineStr">
        <is>
          <t>Aġenzija Eżekuttiva Ewropea għall-Kunsill Ewropew tar-Riċerka|
ERCEA|
Aġenzija Eżekuttiva ERC</t>
        </is>
      </c>
      <c r="BQ345" s="2" t="inlineStr">
        <is>
          <t>3|
3|
3</t>
        </is>
      </c>
      <c r="BR345" s="2" t="inlineStr">
        <is>
          <t xml:space="preserve">|
|
</t>
        </is>
      </c>
      <c r="BS345" t="inlineStr">
        <is>
          <t>aġenzija inkarigata bl-implimentazzjoni ta':&lt;div&gt;- Orizzont 2020, l-ewwel pilastru: Kunsill Ewropew tar-Riċerka&lt;/div&gt;&lt;div&gt;- tal-legat tal-(partijiet) tal-programmi tal-Unjoni li ġejjin:&lt;/div&gt;&lt;div&gt;(a) Orizzont 2020: l-ewwel Parti: it-tisħiħ tar-riċerka fil-fruntiera tal-għarfien permezz ta' attivitajiet tal-Kunsill Ewropew tar-Riċerka, li taħt l-MFF 2014-2020 ġie implimentat mill-aġenzija eżekuttiva stabbilita bid-Deċiżjoni ta' Implimentazzjoni tal-Kummissjoni 2013/779/UE ('dik li qabel kienet l-ERCEA')&lt;/div&gt;&lt;div&gt;(b) FP7 (Seba' Programm Kwadru): il-programm "Ideat", li taħt l-MFF 2014-2020 ġie implimentat mill-ERCEA preċedenti.&lt;/div&gt;</t>
        </is>
      </c>
      <c r="BT345" s="2" t="inlineStr">
        <is>
          <t>Uitvoerend Agentschap Europese Onderzoeksraad|
Uitvoerend Agentschap van de ERC|
ERCEA</t>
        </is>
      </c>
      <c r="BU345" s="2" t="inlineStr">
        <is>
          <t>4|
3|
3</t>
        </is>
      </c>
      <c r="BV345" s="2" t="inlineStr">
        <is>
          <t xml:space="preserve">|
|
</t>
        </is>
      </c>
      <c r="BW345" t="inlineStr">
        <is>
          <t>uitvoerend agentschap dat de uitvoering van de volgende programma's beheert:&lt;br&gt;- Horizon Europa, pijler I: de Europese Onderzoeksraad (ERC)&lt;br&gt;- de nog lopende activiteiten van de volgende (delen van) programma’s:&lt;br&gt;a) Horizon 2020: Deel I: versterken van grensverleggend onderzoek door middel van de activiteiten van de Europese Onderzoeksraad, dat in het kader van het MFK 2014-2020 werd uitgevoerd door het bij Uitvoeringsbesluit 2013/779/EU van de Commissie opgerichte uitvoerend agentschap (“het voormalige Uitvoerend Agentschap Europese Onderzoeksraad”);&lt;br&gt;b) KP7: specifieke programma “Ideeën”, dat in het kader van het MFK 2014-2020 werd uitgevoerd door het voormalige Uitvoerend Agentschap Europese Onderzoeksraad</t>
        </is>
      </c>
      <c r="BX345" s="2" t="inlineStr">
        <is>
          <t>Agencja Wykonawcza Europejskiej Rady ds. Badań Naukowych|
ERCEA</t>
        </is>
      </c>
      <c r="BY345" s="2" t="inlineStr">
        <is>
          <t>4|
3</t>
        </is>
      </c>
      <c r="BZ345" s="2" t="inlineStr">
        <is>
          <t xml:space="preserve">|
</t>
        </is>
      </c>
      <c r="CA345" t="inlineStr">
        <is>
          <t>&lt;a href="https://iate.europa.eu/entry/result/924558/pl" target="_blank"&gt;agencja wykonawcza&lt;time datetime="5.5.2021"&gt; (5.5.2021)&lt;/time&gt;&lt;/a&gt; ustanowiona na okres od 1 kwietnia 2021 r. do 31 grudnia 2028 r. na mocy &lt;a href="https://eur-lex.europa.eu/legal-content/PL/TXT/?uri=CELEX%3A32021D0173" target="_blank"&gt;decyzji wykonawczej (UE) 2021/173&lt;time datetime="11.5.2021"&gt; (11.5.2021)&lt;/time&gt;&lt;/a&gt;, odpowiedzialna za realizację następującej części programu „Horyzont Europa”: program „Horyzont Europa”, filar I: Europejska Rada ds. Badań Naukowych (ERBN) i odpowiedzialna za realizację działań odziedziczonych w ramach następujących programów unijnych: a) programu „Horyzont 2020”: część I: wzmocnienie badań pionierskich poprzez działalność Europejskiej Rady ds. Badań Naukowych i b)7PR: programu szczegółowego „Pomysły”.</t>
        </is>
      </c>
      <c r="CB345" s="2" t="inlineStr">
        <is>
          <t>ERCEA|
Agência de Execução do Conselho Europeu de Investigação|
Agência de Execução do CEI</t>
        </is>
      </c>
      <c r="CC345" s="2" t="inlineStr">
        <is>
          <t>3|
4|
3</t>
        </is>
      </c>
      <c r="CD345" s="2" t="inlineStr">
        <is>
          <t xml:space="preserve">|
|
</t>
        </is>
      </c>
      <c r="CE345" t="inlineStr">
        <is>
          <t>Agência encarregada da execução&lt;br&gt;— do Horizonte Europa, pilar I: Conselho Europeu de Investigação&lt;br&gt;— do legado das seguintes partes dos programas da União:&lt;br&gt;a) Horizonte 2020: Parte I: Reforçar a investigação de fronteira através das atividades do Conselho Europeu de Investigação, que, no âmbito do quadro financeiro plurianual 2014-2020, foi executada pela agência de execução criada pela Decisão de Execução 2013/779/UE da Comissão («antiga ERCEA»)&lt;br&gt;b) 7.º Programa-Quadro: Programa específico «Ideias», que no âmbito do quadro financeiro plurianual 2014-2020 foi executado pela antiga ERCEA.</t>
        </is>
      </c>
      <c r="CF345" s="2" t="inlineStr">
        <is>
          <t>Agenția Executivă a Consiliului European pentru Cercetare|
ERCEA</t>
        </is>
      </c>
      <c r="CG345" s="2" t="inlineStr">
        <is>
          <t>4|
3</t>
        </is>
      </c>
      <c r="CH345" s="2" t="inlineStr">
        <is>
          <t xml:space="preserve">|
</t>
        </is>
      </c>
      <c r="CI345" t="inlineStr">
        <is>
          <t>agenție executivă înființată de la 1 aprilie 2021 până la 31 decembrie 2028 prin Decizia de punere în aplicare (UE) 2021/173, căreia îi este încredințată punerea în aplicare a următoarei părți a programului Orizont Europa: Orizont Europa, pilonul I: Consiliul European pentru Cercetare (CEC) și punerea în aplicare a moștenirii (unor părți ale) următoarelor programe ale Uniunii, și anume (a) | Orizont 2020: Partea I: consolidarea cercetării de frontieră, prin activități ale Consiliului European pentru Cercetare și (b) | PC7: programul specific „Idei”</t>
        </is>
      </c>
      <c r="CJ345" s="2" t="inlineStr">
        <is>
          <t>Výkonná agentúra Európskej rady pre výskum|
ERCEA</t>
        </is>
      </c>
      <c r="CK345" s="2" t="inlineStr">
        <is>
          <t>4|
3</t>
        </is>
      </c>
      <c r="CL345" s="2" t="inlineStr">
        <is>
          <t xml:space="preserve">|
</t>
        </is>
      </c>
      <c r="CM345" t="inlineStr">
        <is>
          <t>výkonná agentúra EÚ bola zriadená na obdobie od
1. apríla 2021 do 31. decembra 2028 a je poverená vykonávaním tejto časti
programu &lt;a href="https://iate.europa.eu/search/standard/result/1620654261069/1" target="_blank"&gt;Horizont Európa&lt;time datetime="10. 5. 2021"&gt; (10. 5. 2021)&lt;/time&gt;&lt;/a&gt;: Horizont Európa, pilier I: Európska rada pre výskum
(ERC)</t>
        </is>
      </c>
      <c r="CN345" s="2" t="inlineStr">
        <is>
          <t>izvajalska agencija ERC|
Izvajalska agencija Evropskega raziskovalnega sveta|
ERCEA</t>
        </is>
      </c>
      <c r="CO345" s="2" t="inlineStr">
        <is>
          <t>3|
4|
3</t>
        </is>
      </c>
      <c r="CP345" s="2" t="inlineStr">
        <is>
          <t xml:space="preserve">|
|
</t>
        </is>
      </c>
      <c r="CQ345" t="inlineStr">
        <is>
          <t>&lt;a href="https://iate.europa.eu/entry/result/924558" target="_blank"&gt;izvajalska agencija&lt;/a&gt;, ustanovljena za obdobje od 1. aprila 2021 do 31. decembra 2028, ki je pooblaščena za izvajanje naslednjega dela programa &lt;a href="https://iate.europa.eu/entry/result/3576720/sl" target="_blank"&gt;Obzorje Evropa&lt;/a&gt;: Obzorje Evropa, steber I: Evropski raziskovalni svet (ERC). Je prav naslednica nekdanje Izvajalske agencije Evropskega raziskovalnega sveta, ustanovljene z Izvedbenim sklepom (ES) št. 2013/779/EU</t>
        </is>
      </c>
      <c r="CR345" s="2" t="inlineStr">
        <is>
          <t>Genomförandeorganet för Europeiska forskningsrådet|
Ercea</t>
        </is>
      </c>
      <c r="CS345" s="2" t="inlineStr">
        <is>
          <t>4|
3</t>
        </is>
      </c>
      <c r="CT345" s="2" t="inlineStr">
        <is>
          <t xml:space="preserve">|
</t>
        </is>
      </c>
      <c r="CU345" t="inlineStr">
        <is>
          <t>genomförandeorgan för förvaltning av Horisont Europa, pelare I: Europeiska forskningsrådet (EFR), och förvaltning av återstående (delar av) följande EU-program:&lt;div&gt;a) Horisont 2020: del I, Stärka spetsforskningen genom Europeiska forskningsrådets verksamhet, b) Sjunde ramprogrammet för forskning: det särskilda programmet "Idéer"&lt;/div&gt;</t>
        </is>
      </c>
    </row>
    <row r="346">
      <c r="A346" s="1" t="str">
        <f>HYPERLINK("https://iate.europa.eu/entry/result/922210/all", "922210")</f>
        <v>922210</v>
      </c>
      <c r="B346" t="inlineStr">
        <is>
          <t>TRANSPORT</t>
        </is>
      </c>
      <c r="C346" t="inlineStr">
        <is>
          <t>TRANSPORT|organisation of transport</t>
        </is>
      </c>
      <c r="D346" s="2" t="inlineStr">
        <is>
          <t>изходна мощност</t>
        </is>
      </c>
      <c r="E346" s="2" t="inlineStr">
        <is>
          <t>3</t>
        </is>
      </c>
      <c r="F346" s="2" t="inlineStr">
        <is>
          <t/>
        </is>
      </c>
      <c r="G346" t="inlineStr">
        <is>
          <t>теоретичната максимална мощност, изразена в kW, която може да бъде осигурена от зарядна точка, зарядна станция или заряден център или от уредба за брегово електрозахранване на превозно средство или на плавателен съд, свързани към тези зарядна точка, зарядна станция, заряден център или инсталация</t>
        </is>
      </c>
      <c r="H346" t="inlineStr">
        <is>
          <t/>
        </is>
      </c>
      <c r="I346" t="inlineStr">
        <is>
          <t/>
        </is>
      </c>
      <c r="J346" t="inlineStr">
        <is>
          <t/>
        </is>
      </c>
      <c r="K346" t="inlineStr">
        <is>
          <t/>
        </is>
      </c>
      <c r="L346" s="2" t="inlineStr">
        <is>
          <t>effekt|
ladeeffekt</t>
        </is>
      </c>
      <c r="M346" s="2" t="inlineStr">
        <is>
          <t>3|
3</t>
        </is>
      </c>
      <c r="N346" s="2" t="inlineStr">
        <is>
          <t xml:space="preserve">|
</t>
        </is>
      </c>
      <c r="O346" t="inlineStr">
        <is>
          <t>teoretisk maksimal effekt udtrykt i kW, som kan leveres af en ladestander/et ladepunkt, en ladestation eller en strømforsyning til et køretøj eller fartøj, der er tilkoblet dertil</t>
        </is>
      </c>
      <c r="P346" t="inlineStr">
        <is>
          <t/>
        </is>
      </c>
      <c r="Q346" t="inlineStr">
        <is>
          <t/>
        </is>
      </c>
      <c r="R346" t="inlineStr">
        <is>
          <t/>
        </is>
      </c>
      <c r="S346" t="inlineStr">
        <is>
          <t/>
        </is>
      </c>
      <c r="T346" s="2" t="inlineStr">
        <is>
          <t>ισχύς εξόδου</t>
        </is>
      </c>
      <c r="U346" s="2" t="inlineStr">
        <is>
          <t>3</t>
        </is>
      </c>
      <c r="V346" s="2" t="inlineStr">
        <is>
          <t/>
        </is>
      </c>
      <c r="W346" t="inlineStr">
        <is>
          <t>η θεωρητική μέγιστη ισχύς, εκφρασμένη σε kW, που μπορεί να παρέχεται από σημείο, σταθμό, χώρο σταθμών επαναφόρτισης ή εγκατάσταση από ξηράς παροχής ηλεκτρικής ενέργειας σε όχημα ή σκάφος που είναι συνδεδεμένο με αυτό το σημείο, αυτόν τον σταθμό, αυτόν τον χώρο σταθμών ή αυτήν την εγκατάσταση</t>
        </is>
      </c>
      <c r="X346" s="2" t="inlineStr">
        <is>
          <t>charging power|
power output</t>
        </is>
      </c>
      <c r="Y346" s="2" t="inlineStr">
        <is>
          <t>3|
3</t>
        </is>
      </c>
      <c r="Z346" s="2" t="inlineStr">
        <is>
          <t xml:space="preserve">|
</t>
        </is>
      </c>
      <c r="AA346" t="inlineStr">
        <is>
          <t>theoretical maximum power, expressed in kW, that can be provided by a recharging point, station, or pool or a shore-side electricity supply installation to a vehicle or vessel connected to that recharging point, station, pool or installation</t>
        </is>
      </c>
      <c r="AB346" s="2" t="inlineStr">
        <is>
          <t>potencia disponible</t>
        </is>
      </c>
      <c r="AC346" s="2" t="inlineStr">
        <is>
          <t>3</t>
        </is>
      </c>
      <c r="AD346" s="2" t="inlineStr">
        <is>
          <t/>
        </is>
      </c>
      <c r="AE346" t="inlineStr">
        <is>
          <t>Potencia
máxima teórica, expresada en kW, que puede ser suministrada por un punto,
estación o grupo de recarga o por una instalación de suministro de electricidad
en puerto a un vehículo o buque conectado a dicho punto, estación, grupo o
instalación.</t>
        </is>
      </c>
      <c r="AF346" t="inlineStr">
        <is>
          <t/>
        </is>
      </c>
      <c r="AG346" t="inlineStr">
        <is>
          <t/>
        </is>
      </c>
      <c r="AH346" t="inlineStr">
        <is>
          <t/>
        </is>
      </c>
      <c r="AI346" t="inlineStr">
        <is>
          <t/>
        </is>
      </c>
      <c r="AJ346" s="2" t="inlineStr">
        <is>
          <t>ulostuloteho</t>
        </is>
      </c>
      <c r="AK346" s="2" t="inlineStr">
        <is>
          <t>2</t>
        </is>
      </c>
      <c r="AL346" s="2" t="inlineStr">
        <is>
          <t/>
        </is>
      </c>
      <c r="AM346" t="inlineStr">
        <is>
          <t/>
        </is>
      </c>
      <c r="AN346" s="2" t="inlineStr">
        <is>
          <t>puissance de charge|
puissance de sortie</t>
        </is>
      </c>
      <c r="AO346" s="2" t="inlineStr">
        <is>
          <t>3|
3</t>
        </is>
      </c>
      <c r="AP346" s="2" t="inlineStr">
        <is>
          <t xml:space="preserve">|
</t>
        </is>
      </c>
      <c r="AQ346" t="inlineStr">
        <is>
          <t>puissance théorique maximale, exprimée en kW, qui peut être fournie par un point, une station ou un parc de recharge ou par une installation d’alimentation électrique à quai à un véhicule ou à un navire connecté à ce point, cette station ou ce parc de recharge ou à cette installation</t>
        </is>
      </c>
      <c r="AR346" t="inlineStr">
        <is>
          <t/>
        </is>
      </c>
      <c r="AS346" t="inlineStr">
        <is>
          <t/>
        </is>
      </c>
      <c r="AT346" t="inlineStr">
        <is>
          <t/>
        </is>
      </c>
      <c r="AU346" t="inlineStr">
        <is>
          <t/>
        </is>
      </c>
      <c r="AV346" t="inlineStr">
        <is>
          <t/>
        </is>
      </c>
      <c r="AW346" t="inlineStr">
        <is>
          <t/>
        </is>
      </c>
      <c r="AX346" t="inlineStr">
        <is>
          <t/>
        </is>
      </c>
      <c r="AY346" t="inlineStr">
        <is>
          <t/>
        </is>
      </c>
      <c r="AZ346" s="2" t="inlineStr">
        <is>
          <t>kimenő teljesítmény</t>
        </is>
      </c>
      <c r="BA346" s="2" t="inlineStr">
        <is>
          <t>3</t>
        </is>
      </c>
      <c r="BB346" s="2" t="inlineStr">
        <is>
          <t/>
        </is>
      </c>
      <c r="BC346" t="inlineStr">
        <is>
          <t>az a kilowattban kifejezett maximális elméleti teljesítmény, amelyet egy
elektromos töltőpont, töltőállomás, töltősziget vagy part menti
villamosenergia-ellátó létesítmény az adott elektromos töltőponthoz,
töltőállomáshoz, töltőszigethez vagy létesítményhez csatlakozó járműnek vagy
hajónak szolgáltathat</t>
        </is>
      </c>
      <c r="BD346" s="2" t="inlineStr">
        <is>
          <t>potenza</t>
        </is>
      </c>
      <c r="BE346" s="2" t="inlineStr">
        <is>
          <t>2</t>
        </is>
      </c>
      <c r="BF346" s="2" t="inlineStr">
        <is>
          <t/>
        </is>
      </c>
      <c r="BG346" t="inlineStr">
        <is>
          <t/>
        </is>
      </c>
      <c r="BH346" s="2" t="inlineStr">
        <is>
          <t>atiduodamoji galia</t>
        </is>
      </c>
      <c r="BI346" s="2" t="inlineStr">
        <is>
          <t>3</t>
        </is>
      </c>
      <c r="BJ346" s="2" t="inlineStr">
        <is>
          <t/>
        </is>
      </c>
      <c r="BK346" t="inlineStr">
        <is>
          <t>didžiausia teorinė galia (išreikšta kW), kurią įkrovimo prieiga, stotelė, įkrovimo parkas arba elektros tiekimo nuo kranto įranga gali perduoti prie jos (jo) prijungtai transporto priemonei arba laivui</t>
        </is>
      </c>
      <c r="BL346" s="2" t="inlineStr">
        <is>
          <t>izejas jauda</t>
        </is>
      </c>
      <c r="BM346" s="2" t="inlineStr">
        <is>
          <t>2</t>
        </is>
      </c>
      <c r="BN346" s="2" t="inlineStr">
        <is>
          <t/>
        </is>
      </c>
      <c r="BO346" t="inlineStr">
        <is>
          <t>kW izteikta teorētiskā maksimālā jauda, ko uzlādes punkts, uzlādes stacija, uzlādes parks vai krasta elektroapgādes iekārta var nodrošināt transportlīdzeklim vai peldlīdzeklim, kas pieslēgts šim uzlādes punktam, stacijai, parkam vai iekārtai</t>
        </is>
      </c>
      <c r="BP346" s="2" t="inlineStr">
        <is>
          <t>output tal-potenza</t>
        </is>
      </c>
      <c r="BQ346" s="2" t="inlineStr">
        <is>
          <t>3</t>
        </is>
      </c>
      <c r="BR346" s="2" t="inlineStr">
        <is>
          <t/>
        </is>
      </c>
      <c r="BS346" t="inlineStr">
        <is>
          <t>il-potenza massima teoretika, espressa f’kW, li tista’ tiġi pprovduta minn punt, stazzjon, jew grupp ta’ stazzjonijiet tal-irriċarġjar jew minn installazzjoni tal-provvista tal-elettriku mix-xatt lil vettura jew bastiment konnessi ma’ dak il-punt, stazzjon, grupp ta’ stazzjonijiet jew installazzjoni tal-irriċarġjar</t>
        </is>
      </c>
      <c r="BT346" t="inlineStr">
        <is>
          <t/>
        </is>
      </c>
      <c r="BU346" t="inlineStr">
        <is>
          <t/>
        </is>
      </c>
      <c r="BV346" t="inlineStr">
        <is>
          <t/>
        </is>
      </c>
      <c r="BW346" t="inlineStr">
        <is>
          <t/>
        </is>
      </c>
      <c r="BX346" t="inlineStr">
        <is>
          <t/>
        </is>
      </c>
      <c r="BY346" t="inlineStr">
        <is>
          <t/>
        </is>
      </c>
      <c r="BZ346" t="inlineStr">
        <is>
          <t/>
        </is>
      </c>
      <c r="CA346" t="inlineStr">
        <is>
          <t/>
        </is>
      </c>
      <c r="CB346" s="2" t="inlineStr">
        <is>
          <t>potência de saída|
potência|
potência de carregamento</t>
        </is>
      </c>
      <c r="CC346" s="2" t="inlineStr">
        <is>
          <t>3|
3|
3</t>
        </is>
      </c>
      <c r="CD346" s="2" t="inlineStr">
        <is>
          <t xml:space="preserve">|
|
</t>
        </is>
      </c>
      <c r="CE346" t="inlineStr">
        <is>
          <t>a potência máxima teórica, expressa em kW, que pode ser fornecida por um ponto, estação ou plataforma de carregamento ou por uma instalação de fornecimento de eletricidade a partir da rede terrestre a um veículo ou embarcação ligado a esse ponto, estação, plataforma ou instalação de carregamento</t>
        </is>
      </c>
      <c r="CF346" t="inlineStr">
        <is>
          <t/>
        </is>
      </c>
      <c r="CG346" t="inlineStr">
        <is>
          <t/>
        </is>
      </c>
      <c r="CH346" t="inlineStr">
        <is>
          <t/>
        </is>
      </c>
      <c r="CI346" t="inlineStr">
        <is>
          <t/>
        </is>
      </c>
      <c r="CJ346" t="inlineStr">
        <is>
          <t/>
        </is>
      </c>
      <c r="CK346" t="inlineStr">
        <is>
          <t/>
        </is>
      </c>
      <c r="CL346" t="inlineStr">
        <is>
          <t/>
        </is>
      </c>
      <c r="CM346" t="inlineStr">
        <is>
          <t/>
        </is>
      </c>
      <c r="CN346" t="inlineStr">
        <is>
          <t/>
        </is>
      </c>
      <c r="CO346" t="inlineStr">
        <is>
          <t/>
        </is>
      </c>
      <c r="CP346" t="inlineStr">
        <is>
          <t/>
        </is>
      </c>
      <c r="CQ346" t="inlineStr">
        <is>
          <t/>
        </is>
      </c>
      <c r="CR346" t="inlineStr">
        <is>
          <t/>
        </is>
      </c>
      <c r="CS346" t="inlineStr">
        <is>
          <t/>
        </is>
      </c>
      <c r="CT346" t="inlineStr">
        <is>
          <t/>
        </is>
      </c>
      <c r="CU346" t="inlineStr">
        <is>
          <t/>
        </is>
      </c>
    </row>
    <row r="347">
      <c r="A347" s="1" t="str">
        <f>HYPERLINK("https://iate.europa.eu/entry/result/3570435/all", "3570435")</f>
        <v>3570435</v>
      </c>
      <c r="B347" t="inlineStr">
        <is>
          <t>POLITICS;EDUCATION AND COMMUNICATIONS</t>
        </is>
      </c>
      <c r="C347" t="inlineStr">
        <is>
          <t>POLITICS|politics and public safety;EDUCATION AND COMMUNICATIONS|information technology and data processing|computer system</t>
        </is>
      </c>
      <c r="D347" s="2" t="inlineStr">
        <is>
          <t>доклад относно картината на заплахите на ENISA</t>
        </is>
      </c>
      <c r="E347" s="2" t="inlineStr">
        <is>
          <t>2</t>
        </is>
      </c>
      <c r="F347" s="2" t="inlineStr">
        <is>
          <t/>
        </is>
      </c>
      <c r="G347" t="inlineStr">
        <is>
          <t/>
        </is>
      </c>
      <c r="H347" s="2" t="inlineStr">
        <is>
          <t>zpráva o typech ohrožení</t>
        </is>
      </c>
      <c r="I347" s="2" t="inlineStr">
        <is>
          <t>3</t>
        </is>
      </c>
      <c r="J347" s="2" t="inlineStr">
        <is>
          <t/>
        </is>
      </c>
      <c r="K347" t="inlineStr">
        <is>
          <t>zpráva každoročně zveřejňovaná &lt;i&gt;Agenturou Evropské unie pro bezpečnost sítí a informací&lt;/i&gt; [ &lt;a href="/entry/result/930074/all" id="ENTRY_TO_ENTRY_CONVERTER" target="_blank"&gt;IATE:930074&lt;/a&gt; ], která se týká hlavních hrozeb a objevujících se trendů v oblasti kybernetické bezpečnosti</t>
        </is>
      </c>
      <c r="L347" s="2" t="inlineStr">
        <is>
          <t>rapport om trusselsbilledet</t>
        </is>
      </c>
      <c r="M347" s="2" t="inlineStr">
        <is>
          <t>3</t>
        </is>
      </c>
      <c r="N347" s="2" t="inlineStr">
        <is>
          <t/>
        </is>
      </c>
      <c r="O347" t="inlineStr">
        <is>
          <t/>
        </is>
      </c>
      <c r="P347" s="2" t="inlineStr">
        <is>
          <t>ENISA-Bericht zur Bedrohungslage</t>
        </is>
      </c>
      <c r="Q347" s="2" t="inlineStr">
        <is>
          <t>3</t>
        </is>
      </c>
      <c r="R347" s="2" t="inlineStr">
        <is>
          <t/>
        </is>
      </c>
      <c r="S347" t="inlineStr">
        <is>
          <t/>
        </is>
      </c>
      <c r="T347" t="inlineStr">
        <is>
          <t/>
        </is>
      </c>
      <c r="U347" t="inlineStr">
        <is>
          <t/>
        </is>
      </c>
      <c r="V347" t="inlineStr">
        <is>
          <t/>
        </is>
      </c>
      <c r="W347" t="inlineStr">
        <is>
          <t/>
        </is>
      </c>
      <c r="X347" s="2" t="inlineStr">
        <is>
          <t>Threat Landscape Report|
ETL|
ENISA Threat Landscape</t>
        </is>
      </c>
      <c r="Y347" s="2" t="inlineStr">
        <is>
          <t>2|
3|
3</t>
        </is>
      </c>
      <c r="Z347" s="2" t="inlineStr">
        <is>
          <t xml:space="preserve">|
|
</t>
        </is>
      </c>
      <c r="AA347" t="inlineStr">
        <is>
          <t>report published annually by the European Union Agency for Network and Information Security (ENISA) on the principal threats and on the emerging trends in cybersecurity</t>
        </is>
      </c>
      <c r="AB347" s="2" t="inlineStr">
        <is>
          <t>Panorama de amenazas de ENISA|
informe «Panorama de amenazas» de ENISA</t>
        </is>
      </c>
      <c r="AC347" s="2" t="inlineStr">
        <is>
          <t>3|
3</t>
        </is>
      </c>
      <c r="AD347" s="2" t="inlineStr">
        <is>
          <t xml:space="preserve">|
</t>
        </is>
      </c>
      <c r="AE347" t="inlineStr">
        <is>
          <t>Informe anual publicado por ENISA [ &lt;a href="/entry/result/930074/all" id="ENTRY_TO_ENTRY_CONVERTER" target="_blank"&gt;IATE:930074&lt;/a&gt; ] en el que se recogen las principales ciberamenazas y tendencias en el ámbito de la ciberseguridad.</t>
        </is>
      </c>
      <c r="AF347" s="2" t="inlineStr">
        <is>
          <t>ENISA ohtude kaardistamise aruanne|
ohtude kaardistamise aruanne</t>
        </is>
      </c>
      <c r="AG347" s="2" t="inlineStr">
        <is>
          <t>3|
3</t>
        </is>
      </c>
      <c r="AH347" s="2" t="inlineStr">
        <is>
          <t xml:space="preserve">|
</t>
        </is>
      </c>
      <c r="AI347" t="inlineStr">
        <is>
          <t>Euroopa Liidu Võrgu- ja Infoturbeameti iga-aastane aruanne peamiste küberturvalisuse alaste ohtude ja suundumuste kohta</t>
        </is>
      </c>
      <c r="AJ347" s="2" t="inlineStr">
        <is>
          <t>ENISAn Threat Landscape -raportti</t>
        </is>
      </c>
      <c r="AK347" s="2" t="inlineStr">
        <is>
          <t>3</t>
        </is>
      </c>
      <c r="AL347" s="2" t="inlineStr">
        <is>
          <t/>
        </is>
      </c>
      <c r="AM347" t="inlineStr">
        <is>
          <t>Euroopan kyberturvallisuuden nykytilaa kartoittava vuosittainen raportti</t>
        </is>
      </c>
      <c r="AN347" s="2" t="inlineStr">
        <is>
          <t>Rapport de l'ENISA concernant le panorama des menaces|
Paysage des menaces de l'ENISA</t>
        </is>
      </c>
      <c r="AO347" s="2" t="inlineStr">
        <is>
          <t>3|
2</t>
        </is>
      </c>
      <c r="AP347" s="2" t="inlineStr">
        <is>
          <t xml:space="preserve">|
</t>
        </is>
      </c>
      <c r="AQ347" t="inlineStr">
        <is>
          <t>rapport annuel publié par l'&lt;i&gt;Agence de l'Union européenne chargée de la sécurité des réseaux et de l'information&lt;/i&gt; (&lt;i&gt;ENISA&lt;/i&gt;), qui analyse les principales menaces pesant sur la cybersécurité et les tendances émergentes</t>
        </is>
      </c>
      <c r="AR347" s="2" t="inlineStr">
        <is>
          <t>Tuarascáil ENISA ar thimpeallacht na bagartha</t>
        </is>
      </c>
      <c r="AS347" s="2" t="inlineStr">
        <is>
          <t>3</t>
        </is>
      </c>
      <c r="AT347" s="2" t="inlineStr">
        <is>
          <t/>
        </is>
      </c>
      <c r="AU347" t="inlineStr">
        <is>
          <t/>
        </is>
      </c>
      <c r="AV347" t="inlineStr">
        <is>
          <t/>
        </is>
      </c>
      <c r="AW347" t="inlineStr">
        <is>
          <t/>
        </is>
      </c>
      <c r="AX347" t="inlineStr">
        <is>
          <t/>
        </is>
      </c>
      <c r="AY347" t="inlineStr">
        <is>
          <t/>
        </is>
      </c>
      <c r="AZ347" s="2" t="inlineStr">
        <is>
          <t>az ENISA fenyegetettségi helyzetjelentése|
fenyegetettségi helyzetjelentés</t>
        </is>
      </c>
      <c r="BA347" s="2" t="inlineStr">
        <is>
          <t>3|
4</t>
        </is>
      </c>
      <c r="BB347" s="2" t="inlineStr">
        <is>
          <t xml:space="preserve">|
</t>
        </is>
      </c>
      <c r="BC347" t="inlineStr">
        <is>
          <t>az Európai Uniós Hálózat- és Információbiztonsági Ügynökség (ENISA) által évente kiadott jelentés, amely a kiberbiztonságot veszélyeztető fő fenyegetéseket és a megjelenő trendeket részletezi</t>
        </is>
      </c>
      <c r="BD347" s="2" t="inlineStr">
        <is>
          <t>relazione sul panorama delle minacce dell'ENISA|
relazione sul panorama delle minacce</t>
        </is>
      </c>
      <c r="BE347" s="2" t="inlineStr">
        <is>
          <t>3|
3</t>
        </is>
      </c>
      <c r="BF347" s="2" t="inlineStr">
        <is>
          <t xml:space="preserve">|
</t>
        </is>
      </c>
      <c r="BG347" t="inlineStr">
        <is>
          <t>relazione redatta annualmente dall’Agenzia dell'Unione europea per la sicurezza delle reti e dell'informazione - ENISA [ &lt;a href="/entry/result/930074/all" id="ENTRY_TO_ENTRY_CONVERTER" target="_blank"&gt;IATE:930074&lt;/a&gt; ] riguardante le principali minacce e i rischi emergenti nel settore della sicurezza nel ciberspazio</t>
        </is>
      </c>
      <c r="BH347" s="2" t="inlineStr">
        <is>
          <t>ENISA grėsmių panorama</t>
        </is>
      </c>
      <c r="BI347" s="2" t="inlineStr">
        <is>
          <t>3</t>
        </is>
      </c>
      <c r="BJ347" s="2" t="inlineStr">
        <is>
          <t/>
        </is>
      </c>
      <c r="BK347" t="inlineStr">
        <is>
          <t>Europos Sąjungos tinklų ir informacijos apsaugos agentūros metinė ataskaita apie pagrindines kibernetines grėsmes ir naujausias tendencijas</t>
        </is>
      </c>
      <c r="BL347" t="inlineStr">
        <is>
          <t/>
        </is>
      </c>
      <c r="BM347" t="inlineStr">
        <is>
          <t/>
        </is>
      </c>
      <c r="BN347" t="inlineStr">
        <is>
          <t/>
        </is>
      </c>
      <c r="BO347" t="inlineStr">
        <is>
          <t/>
        </is>
      </c>
      <c r="BP347" s="2" t="inlineStr">
        <is>
          <t>Xenarju tat-Theddid tal-ENISA</t>
        </is>
      </c>
      <c r="BQ347" s="2" t="inlineStr">
        <is>
          <t>3</t>
        </is>
      </c>
      <c r="BR347" s="2" t="inlineStr">
        <is>
          <t/>
        </is>
      </c>
      <c r="BS347" t="inlineStr">
        <is>
          <t>rapport ippubblikat kull sena mill-Aġenzija tal-Unjoni Ewropea dwar is-Sigurtà tan-Networks u l-Informazzjoni dwar it-theddid prinċipali u dwar xejriet emerġenti fiċ-ċibersigurtà</t>
        </is>
      </c>
      <c r="BT347" s="2" t="inlineStr">
        <is>
          <t>Threat Landscape Report</t>
        </is>
      </c>
      <c r="BU347" s="2" t="inlineStr">
        <is>
          <t>3</t>
        </is>
      </c>
      <c r="BV347" s="2" t="inlineStr">
        <is>
          <t/>
        </is>
      </c>
      <c r="BW347" t="inlineStr">
        <is>
          <t>rapport dat jaarlijks door het Europees Agentschap voor netwerk- en informatiebeveiliging (Enisa) wordt opgesteld over de belangrijkste bedreigingen en de opkomende trends op het gebied van cyberveiligheid</t>
        </is>
      </c>
      <c r="BX347" s="2" t="inlineStr">
        <is>
          <t>sprawozdanie ENISA dotyczące krajobrazu zagrożeń</t>
        </is>
      </c>
      <c r="BY347" s="2" t="inlineStr">
        <is>
          <t>3</t>
        </is>
      </c>
      <c r="BZ347" s="2" t="inlineStr">
        <is>
          <t/>
        </is>
      </c>
      <c r="CA347" t="inlineStr">
        <is>
          <t/>
        </is>
      </c>
      <c r="CB347" s="2" t="inlineStr">
        <is>
          <t>relatório do estado das ameaças</t>
        </is>
      </c>
      <c r="CC347" s="2" t="inlineStr">
        <is>
          <t>3</t>
        </is>
      </c>
      <c r="CD347" s="2" t="inlineStr">
        <is>
          <t/>
        </is>
      </c>
      <c r="CE347" t="inlineStr">
        <is>
          <t>Relatório publicado anualmente pela Agência da União Europeia para a Segurança das Redes e da Informação (ENISA) sobre as principais ameaças e as novas tendências da cibersegurança.</t>
        </is>
      </c>
      <c r="CF347" s="2" t="inlineStr">
        <is>
          <t>raport privind situația amenințărilor</t>
        </is>
      </c>
      <c r="CG347" s="2" t="inlineStr">
        <is>
          <t>3</t>
        </is>
      </c>
      <c r="CH347" s="2" t="inlineStr">
        <is>
          <t/>
        </is>
      </c>
      <c r="CI347" t="inlineStr">
        <is>
          <t/>
        </is>
      </c>
      <c r="CJ347" t="inlineStr">
        <is>
          <t/>
        </is>
      </c>
      <c r="CK347" t="inlineStr">
        <is>
          <t/>
        </is>
      </c>
      <c r="CL347" t="inlineStr">
        <is>
          <t/>
        </is>
      </c>
      <c r="CM347" t="inlineStr">
        <is>
          <t/>
        </is>
      </c>
      <c r="CN347" s="2" t="inlineStr">
        <is>
          <t>poročilo o naravi groženj</t>
        </is>
      </c>
      <c r="CO347" s="2" t="inlineStr">
        <is>
          <t>3</t>
        </is>
      </c>
      <c r="CP347" s="2" t="inlineStr">
        <is>
          <t/>
        </is>
      </c>
      <c r="CQ347" t="inlineStr">
        <is>
          <t>letno poročilo Agencije EU za varnost omrežij in informacij (ENISA) o glavnih grožnjah in porajajočih se trendih v kibernetski varnosti</t>
        </is>
      </c>
      <c r="CR347" s="2" t="inlineStr">
        <is>
          <t>rapport om hotbild|
hotbildsrapport</t>
        </is>
      </c>
      <c r="CS347" s="2" t="inlineStr">
        <is>
          <t>3|
3</t>
        </is>
      </c>
      <c r="CT347" s="2" t="inlineStr">
        <is>
          <t xml:space="preserve">|
</t>
        </is>
      </c>
      <c r="CU347" t="inlineStr">
        <is>
          <t/>
        </is>
      </c>
    </row>
    <row r="348">
      <c r="A348" s="1" t="str">
        <f>HYPERLINK("https://iate.europa.eu/entry/result/3627988/all", "3627988")</f>
        <v>3627988</v>
      </c>
      <c r="B348" t="inlineStr">
        <is>
          <t>TRANSPORT</t>
        </is>
      </c>
      <c r="C348" t="inlineStr">
        <is>
          <t>TRANSPORT|land transport</t>
        </is>
      </c>
      <c r="D348" s="2" t="inlineStr">
        <is>
          <t>национална точка за достъп</t>
        </is>
      </c>
      <c r="E348" s="2" t="inlineStr">
        <is>
          <t>3</t>
        </is>
      </c>
      <c r="F348" s="2" t="inlineStr">
        <is>
          <t/>
        </is>
      </c>
      <c r="G348" t="inlineStr">
        <is>
          <t>цифров интерфейс, създаден от държава членка, който представлява единна точка за достъп до данни</t>
        </is>
      </c>
      <c r="H348" t="inlineStr">
        <is>
          <t/>
        </is>
      </c>
      <c r="I348" t="inlineStr">
        <is>
          <t/>
        </is>
      </c>
      <c r="J348" t="inlineStr">
        <is>
          <t/>
        </is>
      </c>
      <c r="K348" t="inlineStr">
        <is>
          <t/>
        </is>
      </c>
      <c r="L348" s="2" t="inlineStr">
        <is>
          <t>nationalt adgangspunkt</t>
        </is>
      </c>
      <c r="M348" s="2" t="inlineStr">
        <is>
          <t>3</t>
        </is>
      </c>
      <c r="N348" s="2" t="inlineStr">
        <is>
          <t/>
        </is>
      </c>
      <c r="O348" t="inlineStr">
        <is>
          <t>digital grænseflade, der er oprettet af en medlemsstat, og som udgør et enkelt adgangspunkt til data</t>
        </is>
      </c>
      <c r="P348" t="inlineStr">
        <is>
          <t/>
        </is>
      </c>
      <c r="Q348" t="inlineStr">
        <is>
          <t/>
        </is>
      </c>
      <c r="R348" t="inlineStr">
        <is>
          <t/>
        </is>
      </c>
      <c r="S348" t="inlineStr">
        <is>
          <t/>
        </is>
      </c>
      <c r="T348" s="2" t="inlineStr">
        <is>
          <t>εθνικό σημείο πρόσβασης</t>
        </is>
      </c>
      <c r="U348" s="2" t="inlineStr">
        <is>
          <t>3</t>
        </is>
      </c>
      <c r="V348" s="2" t="inlineStr">
        <is>
          <t/>
        </is>
      </c>
      <c r="W348" t="inlineStr">
        <is>
          <t>ψηφιακή διεπαφή στην οποία ορισμένα στατικά και δυναμικά δεδομένα καθίστανται προσβάσιμα για περαιτέρω χρήση σε χρήστες δεδομένων, όπως εφαρμόζεται από τα κράτη μέλη σύμφωνα με το άρθρο 3 του κατ’ εξουσιοδότηση κανονισμού (ΕΕ) 2015/962 της Επιτροπής·</t>
        </is>
      </c>
      <c r="X348" s="2" t="inlineStr">
        <is>
          <t>NAP|
national access point</t>
        </is>
      </c>
      <c r="Y348" s="2" t="inlineStr">
        <is>
          <t>3|
3</t>
        </is>
      </c>
      <c r="Z348" s="2" t="inlineStr">
        <is>
          <t xml:space="preserve">|
</t>
        </is>
      </c>
      <c r="AA348" t="inlineStr">
        <is>
          <t>digital interface set up by a Member State that constitutes a single point of access to data</t>
        </is>
      </c>
      <c r="AB348" s="2" t="inlineStr">
        <is>
          <t>punto de acceso nacional</t>
        </is>
      </c>
      <c r="AC348" s="2" t="inlineStr">
        <is>
          <t>3</t>
        </is>
      </c>
      <c r="AD348" s="2" t="inlineStr">
        <is>
          <t/>
        </is>
      </c>
      <c r="AE348" t="inlineStr">
        <is>
          <t>Interfaz
digital creada por un Estado miembro que constituye un punto de acceso único a
los datos.</t>
        </is>
      </c>
      <c r="AF348" t="inlineStr">
        <is>
          <t/>
        </is>
      </c>
      <c r="AG348" t="inlineStr">
        <is>
          <t/>
        </is>
      </c>
      <c r="AH348" t="inlineStr">
        <is>
          <t/>
        </is>
      </c>
      <c r="AI348" t="inlineStr">
        <is>
          <t/>
        </is>
      </c>
      <c r="AJ348" t="inlineStr">
        <is>
          <t/>
        </is>
      </c>
      <c r="AK348" t="inlineStr">
        <is>
          <t/>
        </is>
      </c>
      <c r="AL348" t="inlineStr">
        <is>
          <t/>
        </is>
      </c>
      <c r="AM348" t="inlineStr">
        <is>
          <t/>
        </is>
      </c>
      <c r="AN348" s="2" t="inlineStr">
        <is>
          <t>point d'accès national</t>
        </is>
      </c>
      <c r="AO348" s="2" t="inlineStr">
        <is>
          <t>3</t>
        </is>
      </c>
      <c r="AP348" s="2" t="inlineStr">
        <is>
          <t/>
        </is>
      </c>
      <c r="AQ348" t="inlineStr">
        <is>
          <t>interface numérique mise en place par un État membre qui constitue un point d’accès unique aux données</t>
        </is>
      </c>
      <c r="AR348" t="inlineStr">
        <is>
          <t/>
        </is>
      </c>
      <c r="AS348" t="inlineStr">
        <is>
          <t/>
        </is>
      </c>
      <c r="AT348" t="inlineStr">
        <is>
          <t/>
        </is>
      </c>
      <c r="AU348" t="inlineStr">
        <is>
          <t/>
        </is>
      </c>
      <c r="AV348" t="inlineStr">
        <is>
          <t/>
        </is>
      </c>
      <c r="AW348" t="inlineStr">
        <is>
          <t/>
        </is>
      </c>
      <c r="AX348" t="inlineStr">
        <is>
          <t/>
        </is>
      </c>
      <c r="AY348" t="inlineStr">
        <is>
          <t/>
        </is>
      </c>
      <c r="AZ348" s="2" t="inlineStr">
        <is>
          <t>nemzeti hozzáférési pont</t>
        </is>
      </c>
      <c r="BA348" s="2" t="inlineStr">
        <is>
          <t>3</t>
        </is>
      </c>
      <c r="BB348" s="2" t="inlineStr">
        <is>
          <t/>
        </is>
      </c>
      <c r="BC348" t="inlineStr">
        <is>
          <t>valamely tagállam által
létrehozott olyan digitális interfész, amely az adatokhoz való egyetlen
hozzáférési pontot képez</t>
        </is>
      </c>
      <c r="BD348" t="inlineStr">
        <is>
          <t/>
        </is>
      </c>
      <c r="BE348" t="inlineStr">
        <is>
          <t/>
        </is>
      </c>
      <c r="BF348" t="inlineStr">
        <is>
          <t/>
        </is>
      </c>
      <c r="BG348" t="inlineStr">
        <is>
          <t/>
        </is>
      </c>
      <c r="BH348" s="2" t="inlineStr">
        <is>
          <t>nacionalinis prieigos punktas</t>
        </is>
      </c>
      <c r="BI348" s="2" t="inlineStr">
        <is>
          <t>3</t>
        </is>
      </c>
      <c r="BJ348" s="2" t="inlineStr">
        <is>
          <t/>
        </is>
      </c>
      <c r="BK348" t="inlineStr">
        <is>
          <t>valstybių narių pagal Komisijos deleguotojo reglamento (ES) 2015/962 3 straipsnį sukurta skaitmeninė sąsaja, per kurią duomenų naudotojams suteikiama prieiga prie tam tikrų statinių ir dinaminių duomenų</t>
        </is>
      </c>
      <c r="BL348" s="2" t="inlineStr">
        <is>
          <t>valsts piekļuves punkts</t>
        </is>
      </c>
      <c r="BM348" s="2" t="inlineStr">
        <is>
          <t>3</t>
        </is>
      </c>
      <c r="BN348" s="2" t="inlineStr">
        <is>
          <t/>
        </is>
      </c>
      <c r="BO348" t="inlineStr">
        <is>
          <t>dalībvalsts izveidota digitāla saskarne, kas darbojas kā vienots piekļuves punkts</t>
        </is>
      </c>
      <c r="BP348" s="2" t="inlineStr">
        <is>
          <t>punt ta' aċċess nazzjonali|
NAP</t>
        </is>
      </c>
      <c r="BQ348" s="2" t="inlineStr">
        <is>
          <t>3|
3</t>
        </is>
      </c>
      <c r="BR348" s="2" t="inlineStr">
        <is>
          <t xml:space="preserve">|
</t>
        </is>
      </c>
      <c r="BS348" t="inlineStr">
        <is>
          <t>interfaċċa diġitali fejn ċerta data statika u dinamika ssir aċċessibbli għall-użu mill-ġdid għall-utenti tad-data, kif implimentata mill-Istati Membri</t>
        </is>
      </c>
      <c r="BT348" t="inlineStr">
        <is>
          <t/>
        </is>
      </c>
      <c r="BU348" t="inlineStr">
        <is>
          <t/>
        </is>
      </c>
      <c r="BV348" t="inlineStr">
        <is>
          <t/>
        </is>
      </c>
      <c r="BW348" t="inlineStr">
        <is>
          <t/>
        </is>
      </c>
      <c r="BX348" t="inlineStr">
        <is>
          <t/>
        </is>
      </c>
      <c r="BY348" t="inlineStr">
        <is>
          <t/>
        </is>
      </c>
      <c r="BZ348" t="inlineStr">
        <is>
          <t/>
        </is>
      </c>
      <c r="CA348" t="inlineStr">
        <is>
          <t/>
        </is>
      </c>
      <c r="CB348" t="inlineStr">
        <is>
          <t/>
        </is>
      </c>
      <c r="CC348" t="inlineStr">
        <is>
          <t/>
        </is>
      </c>
      <c r="CD348" t="inlineStr">
        <is>
          <t/>
        </is>
      </c>
      <c r="CE348" t="inlineStr">
        <is>
          <t/>
        </is>
      </c>
      <c r="CF348" t="inlineStr">
        <is>
          <t/>
        </is>
      </c>
      <c r="CG348" t="inlineStr">
        <is>
          <t/>
        </is>
      </c>
      <c r="CH348" t="inlineStr">
        <is>
          <t/>
        </is>
      </c>
      <c r="CI348" t="inlineStr">
        <is>
          <t/>
        </is>
      </c>
      <c r="CJ348" t="inlineStr">
        <is>
          <t/>
        </is>
      </c>
      <c r="CK348" t="inlineStr">
        <is>
          <t/>
        </is>
      </c>
      <c r="CL348" t="inlineStr">
        <is>
          <t/>
        </is>
      </c>
      <c r="CM348" t="inlineStr">
        <is>
          <t/>
        </is>
      </c>
      <c r="CN348" t="inlineStr">
        <is>
          <t/>
        </is>
      </c>
      <c r="CO348" t="inlineStr">
        <is>
          <t/>
        </is>
      </c>
      <c r="CP348" t="inlineStr">
        <is>
          <t/>
        </is>
      </c>
      <c r="CQ348" t="inlineStr">
        <is>
          <t/>
        </is>
      </c>
      <c r="CR348" s="2" t="inlineStr">
        <is>
          <t>nationell åtkomstpunkt</t>
        </is>
      </c>
      <c r="CS348" s="2" t="inlineStr">
        <is>
          <t>3</t>
        </is>
      </c>
      <c r="CT348" s="2" t="inlineStr">
        <is>
          <t/>
        </is>
      </c>
      <c r="CU348" t="inlineStr">
        <is>
          <t/>
        </is>
      </c>
    </row>
    <row r="349">
      <c r="A349" s="1" t="str">
        <f>HYPERLINK("https://iate.europa.eu/entry/result/3578865/all", "3578865")</f>
        <v>3578865</v>
      </c>
      <c r="B349" t="inlineStr">
        <is>
          <t>POLITICS</t>
        </is>
      </c>
      <c r="C349" t="inlineStr">
        <is>
          <t>POLITICS|politics and public safety|public safety</t>
        </is>
      </c>
      <c r="D349" t="inlineStr">
        <is>
          <t/>
        </is>
      </c>
      <c r="E349" t="inlineStr">
        <is>
          <t/>
        </is>
      </c>
      <c r="F349" t="inlineStr">
        <is>
          <t/>
        </is>
      </c>
      <c r="G349" t="inlineStr">
        <is>
          <t/>
        </is>
      </c>
      <c r="H349" s="2" t="inlineStr">
        <is>
          <t>formy hrozeb</t>
        </is>
      </c>
      <c r="I349" s="2" t="inlineStr">
        <is>
          <t>3</t>
        </is>
      </c>
      <c r="J349" s="2" t="inlineStr">
        <is>
          <t/>
        </is>
      </c>
      <c r="K349" t="inlineStr">
        <is>
          <t/>
        </is>
      </c>
      <c r="L349" s="2" t="inlineStr">
        <is>
          <t>trusselsbillede</t>
        </is>
      </c>
      <c r="M349" s="2" t="inlineStr">
        <is>
          <t>3</t>
        </is>
      </c>
      <c r="N349" s="2" t="inlineStr">
        <is>
          <t/>
        </is>
      </c>
      <c r="O349" t="inlineStr">
        <is>
          <t>forestilling om nogen eller noget, der udpeges eller opfattes som en trussel mod et land eller en gruppe</t>
        </is>
      </c>
      <c r="P349" s="2" t="inlineStr">
        <is>
          <t>Bedrohungslage</t>
        </is>
      </c>
      <c r="Q349" s="2" t="inlineStr">
        <is>
          <t>3</t>
        </is>
      </c>
      <c r="R349" s="2" t="inlineStr">
        <is>
          <t/>
        </is>
      </c>
      <c r="S349" t="inlineStr">
        <is>
          <t>die Gesamtheit aller von Menschen verursachten Gefährdungen</t>
        </is>
      </c>
      <c r="T349" s="2" t="inlineStr">
        <is>
          <t>τοπίο των απειλών</t>
        </is>
      </c>
      <c r="U349" s="2" t="inlineStr">
        <is>
          <t>3</t>
        </is>
      </c>
      <c r="V349" s="2" t="inlineStr">
        <is>
          <t/>
        </is>
      </c>
      <c r="W349" t="inlineStr">
        <is>
          <t/>
        </is>
      </c>
      <c r="X349" s="2" t="inlineStr">
        <is>
          <t>security threat landscape|
threat landscape|
security landscape</t>
        </is>
      </c>
      <c r="Y349" s="2" t="inlineStr">
        <is>
          <t>1|
3|
1</t>
        </is>
      </c>
      <c r="Z349" s="2" t="inlineStr">
        <is>
          <t xml:space="preserve">|
|
</t>
        </is>
      </c>
      <c r="AA349" t="inlineStr">
        <is>
          <t>collection of threats, risks, threat actors and related trends in a particular domain or context</t>
        </is>
      </c>
      <c r="AB349" s="2" t="inlineStr">
        <is>
          <t>panorama de amenazas</t>
        </is>
      </c>
      <c r="AC349" s="2" t="inlineStr">
        <is>
          <t>3</t>
        </is>
      </c>
      <c r="AD349" s="2" t="inlineStr">
        <is>
          <t/>
        </is>
      </c>
      <c r="AE349" t="inlineStr">
        <is>
          <t>Conjunto de las tendencias, agentes y elementos que suponen una amenaza en un ámbito determinado.</t>
        </is>
      </c>
      <c r="AF349" t="inlineStr">
        <is>
          <t/>
        </is>
      </c>
      <c r="AG349" t="inlineStr">
        <is>
          <t/>
        </is>
      </c>
      <c r="AH349" t="inlineStr">
        <is>
          <t/>
        </is>
      </c>
      <c r="AI349" t="inlineStr">
        <is>
          <t/>
        </is>
      </c>
      <c r="AJ349" s="2" t="inlineStr">
        <is>
          <t>uhkaympäristö|
uhkanäkymä</t>
        </is>
      </c>
      <c r="AK349" s="2" t="inlineStr">
        <is>
          <t>3|
3</t>
        </is>
      </c>
      <c r="AL349" s="2" t="inlineStr">
        <is>
          <t xml:space="preserve">|
</t>
        </is>
      </c>
      <c r="AM349" t="inlineStr">
        <is>
          <t>uhat, riskit, uhkatoimijat ja niihin liittyvät suuntaukset tietyllä alalla tai tietyssä yhteydessä</t>
        </is>
      </c>
      <c r="AN349" s="2" t="inlineStr">
        <is>
          <t>panorama de la menace</t>
        </is>
      </c>
      <c r="AO349" s="2" t="inlineStr">
        <is>
          <t>3</t>
        </is>
      </c>
      <c r="AP349" s="2" t="inlineStr">
        <is>
          <t/>
        </is>
      </c>
      <c r="AQ349" t="inlineStr">
        <is>
          <t/>
        </is>
      </c>
      <c r="AR349" s="2" t="inlineStr">
        <is>
          <t>timpeallacht na bagartha</t>
        </is>
      </c>
      <c r="AS349" s="2" t="inlineStr">
        <is>
          <t>3</t>
        </is>
      </c>
      <c r="AT349" s="2" t="inlineStr">
        <is>
          <t/>
        </is>
      </c>
      <c r="AU349" t="inlineStr">
        <is>
          <t/>
        </is>
      </c>
      <c r="AV349" s="2" t="inlineStr">
        <is>
          <t>prijetnje</t>
        </is>
      </c>
      <c r="AW349" s="2" t="inlineStr">
        <is>
          <t>3</t>
        </is>
      </c>
      <c r="AX349" s="2" t="inlineStr">
        <is>
          <t/>
        </is>
      </c>
      <c r="AY349" t="inlineStr">
        <is>
          <t/>
        </is>
      </c>
      <c r="AZ349" s="2" t="inlineStr">
        <is>
          <t>fenyegetettségi helyzet</t>
        </is>
      </c>
      <c r="BA349" s="2" t="inlineStr">
        <is>
          <t>4</t>
        </is>
      </c>
      <c r="BB349" s="2" t="inlineStr">
        <is>
          <t/>
        </is>
      </c>
      <c r="BC349" t="inlineStr">
        <is>
          <t>egy adott helyzetben vagy területen jellemző fenyegetések, kockázatok, fenyegetést jelentő szereplők és az azzel kapcsolatos trendek</t>
        </is>
      </c>
      <c r="BD349" s="2" t="inlineStr">
        <is>
          <t>panorama delle minacce</t>
        </is>
      </c>
      <c r="BE349" s="2" t="inlineStr">
        <is>
          <t>3</t>
        </is>
      </c>
      <c r="BF349" s="2" t="inlineStr">
        <is>
          <t/>
        </is>
      </c>
      <c r="BG349" t="inlineStr">
        <is>
          <t>insieme delle principali minacce e dei rischi emergenti in materia di cibersicurezza, la cui analisi è fondamentale per contribuire al raggiungimento degli obiettivi formulati nella strategia dell'Unione europea per la cibersicurezza, individuando le tendenze emergenti in materia di minacce e l'evoluzione della cibercriminalità</t>
        </is>
      </c>
      <c r="BH349" s="2" t="inlineStr">
        <is>
          <t>grėsmių panorama|
grėsmių padėtis</t>
        </is>
      </c>
      <c r="BI349" s="2" t="inlineStr">
        <is>
          <t>3|
3</t>
        </is>
      </c>
      <c r="BJ349" s="2" t="inlineStr">
        <is>
          <t xml:space="preserve">|
</t>
        </is>
      </c>
      <c r="BK349" t="inlineStr">
        <is>
          <t>grėsmių, rizikos, grėsmes keliančių subjektų ir susijusių tendencijų tam tikroje srityje ar kontekste rinkinys</t>
        </is>
      </c>
      <c r="BL349" s="2" t="inlineStr">
        <is>
          <t>drošības apdraudējuma aina</t>
        </is>
      </c>
      <c r="BM349" s="2" t="inlineStr">
        <is>
          <t>3</t>
        </is>
      </c>
      <c r="BN349" s="2" t="inlineStr">
        <is>
          <t/>
        </is>
      </c>
      <c r="BO349" t="inlineStr">
        <is>
          <t>draudu, risku, apdraudējuma radītāju un ar tiem saistītu tendenču kopums konkrētā jomā vai kontekstā</t>
        </is>
      </c>
      <c r="BP349" s="2" t="inlineStr">
        <is>
          <t>xenarju ta' theddid</t>
        </is>
      </c>
      <c r="BQ349" s="2" t="inlineStr">
        <is>
          <t>3</t>
        </is>
      </c>
      <c r="BR349" s="2" t="inlineStr">
        <is>
          <t/>
        </is>
      </c>
      <c r="BS349" t="inlineStr">
        <is>
          <t>ġabra ta' theddid, riskji, atturi u tendenzi relatati f'qasam jew kuntest partikolari</t>
        </is>
      </c>
      <c r="BT349" s="2" t="inlineStr">
        <is>
          <t>dreigingslandschap</t>
        </is>
      </c>
      <c r="BU349" s="2" t="inlineStr">
        <is>
          <t>3</t>
        </is>
      </c>
      <c r="BV349" s="2" t="inlineStr">
        <is>
          <t/>
        </is>
      </c>
      <c r="BW349" t="inlineStr">
        <is>
          <t/>
        </is>
      </c>
      <c r="BX349" s="2" t="inlineStr">
        <is>
          <t>krajobraz zagrożeń</t>
        </is>
      </c>
      <c r="BY349" s="2" t="inlineStr">
        <is>
          <t>3</t>
        </is>
      </c>
      <c r="BZ349" s="2" t="inlineStr">
        <is>
          <t/>
        </is>
      </c>
      <c r="CA349" t="inlineStr">
        <is>
          <t>całokształt zagrożeń dla bezpieczeństwa, czynników ryzyka, podmiotów stanowiących zagrożenie oraz tendencji w danej dziedzinie lub kontekście</t>
        </is>
      </c>
      <c r="CB349" s="2" t="inlineStr">
        <is>
          <t>cenário de ameaças|
panorama das ameaças</t>
        </is>
      </c>
      <c r="CC349" s="2" t="inlineStr">
        <is>
          <t>3|
2</t>
        </is>
      </c>
      <c r="CD349" s="2" t="inlineStr">
        <is>
          <t xml:space="preserve">|
</t>
        </is>
      </c>
      <c r="CE349" t="inlineStr">
        <is>
          <t>Conjunto das ameaças, riscos, agentes, tendências observadas e alvos potenciais numa área ou contexto específico e num determinado horizonte temporal.</t>
        </is>
      </c>
      <c r="CF349" s="2" t="inlineStr">
        <is>
          <t>situația amenințărilor</t>
        </is>
      </c>
      <c r="CG349" s="2" t="inlineStr">
        <is>
          <t>3</t>
        </is>
      </c>
      <c r="CH349" s="2" t="inlineStr">
        <is>
          <t/>
        </is>
      </c>
      <c r="CI349" t="inlineStr">
        <is>
          <t/>
        </is>
      </c>
      <c r="CJ349" s="2" t="inlineStr">
        <is>
          <t>panoráma hrozieb</t>
        </is>
      </c>
      <c r="CK349" s="2" t="inlineStr">
        <is>
          <t>3</t>
        </is>
      </c>
      <c r="CL349" s="2" t="inlineStr">
        <is>
          <t/>
        </is>
      </c>
      <c r="CM349" t="inlineStr">
        <is>
          <t>súbor hrozieb existujúcich v konkrétnej oblasti alebo kontexte spolu s informáciami o identifikovaných zraniteľných objektoch, rizikách, aktéroch a trendoch</t>
        </is>
      </c>
      <c r="CN349" s="2" t="inlineStr">
        <is>
          <t>krajina groženj|
grožnje|
okolje groženj</t>
        </is>
      </c>
      <c r="CO349" s="2" t="inlineStr">
        <is>
          <t>2|
2|
2</t>
        </is>
      </c>
      <c r="CP349" s="2" t="inlineStr">
        <is>
          <t xml:space="preserve">|
|
</t>
        </is>
      </c>
      <c r="CQ349" t="inlineStr">
        <is>
          <t>grožnje, tveganja in akterji ter s tem povezani trendi na določenem področju ali v določenem okolju</t>
        </is>
      </c>
      <c r="CR349" s="2" t="inlineStr">
        <is>
          <t>hotbild</t>
        </is>
      </c>
      <c r="CS349" s="2" t="inlineStr">
        <is>
          <t>3</t>
        </is>
      </c>
      <c r="CT349" s="2" t="inlineStr">
        <is>
          <t/>
        </is>
      </c>
      <c r="CU349" t="inlineStr">
        <is>
          <t/>
        </is>
      </c>
    </row>
    <row r="350">
      <c r="A350" s="1" t="str">
        <f>HYPERLINK("https://iate.europa.eu/entry/result/3627985/all", "3627985")</f>
        <v>3627985</v>
      </c>
      <c r="B350" t="inlineStr">
        <is>
          <t>TRANSPORT</t>
        </is>
      </c>
      <c r="C350" t="inlineStr">
        <is>
          <t>TRANSPORT|land transport</t>
        </is>
      </c>
      <c r="D350" s="2" t="inlineStr">
        <is>
          <t>камион за далечни превози</t>
        </is>
      </c>
      <c r="E350" s="2" t="inlineStr">
        <is>
          <t>2</t>
        </is>
      </c>
      <c r="F350" s="2" t="inlineStr">
        <is>
          <t/>
        </is>
      </c>
      <c r="G350" t="inlineStr">
        <is>
          <t>голям тежкотоварен автомобил, използван за превозване на големи обеми товари на далечни разстояния</t>
        </is>
      </c>
      <c r="H350" t="inlineStr">
        <is>
          <t/>
        </is>
      </c>
      <c r="I350" t="inlineStr">
        <is>
          <t/>
        </is>
      </c>
      <c r="J350" t="inlineStr">
        <is>
          <t/>
        </is>
      </c>
      <c r="K350" t="inlineStr">
        <is>
          <t/>
        </is>
      </c>
      <c r="L350" s="2" t="inlineStr">
        <is>
          <t>langturslastbil|
langdistancelastbil</t>
        </is>
      </c>
      <c r="M350" s="2" t="inlineStr">
        <is>
          <t>3|
3</t>
        </is>
      </c>
      <c r="N350" s="2" t="inlineStr">
        <is>
          <t xml:space="preserve">|
</t>
        </is>
      </c>
      <c r="O350" t="inlineStr">
        <is>
          <t>stor lastbil, der anvendes til at transportere store mængder gods over lange afstande</t>
        </is>
      </c>
      <c r="P350" s="2" t="inlineStr">
        <is>
          <t>Langstrecken-Lastwagen|
Langstrecken-Lkw</t>
        </is>
      </c>
      <c r="Q350" s="2" t="inlineStr">
        <is>
          <t>3|
3</t>
        </is>
      </c>
      <c r="R350" s="2" t="inlineStr">
        <is>
          <t xml:space="preserve">|
</t>
        </is>
      </c>
      <c r="S350" t="inlineStr">
        <is>
          <t>großer Lkw zur Beförderung hoher Frachtvolumen im Fernverkehr</t>
        </is>
      </c>
      <c r="T350" t="inlineStr">
        <is>
          <t/>
        </is>
      </c>
      <c r="U350" t="inlineStr">
        <is>
          <t/>
        </is>
      </c>
      <c r="V350" t="inlineStr">
        <is>
          <t/>
        </is>
      </c>
      <c r="W350" t="inlineStr">
        <is>
          <t/>
        </is>
      </c>
      <c r="X350" s="2" t="inlineStr">
        <is>
          <t>long-haul truck|
long-distance truck</t>
        </is>
      </c>
      <c r="Y350" s="2" t="inlineStr">
        <is>
          <t>3|
3</t>
        </is>
      </c>
      <c r="Z350" s="2" t="inlineStr">
        <is>
          <t xml:space="preserve">|
</t>
        </is>
      </c>
      <c r="AA350" t="inlineStr">
        <is>
          <t>large lorry used to transport high volumes of freight over a long distance</t>
        </is>
      </c>
      <c r="AB350" s="2" t="inlineStr">
        <is>
          <t>camión de larga distancia</t>
        </is>
      </c>
      <c r="AC350" s="2" t="inlineStr">
        <is>
          <t>3</t>
        </is>
      </c>
      <c r="AD350" s="2" t="inlineStr">
        <is>
          <t/>
        </is>
      </c>
      <c r="AE350" t="inlineStr">
        <is>
          <t>Camión
que se utiliza para el transporte de mercancías de largo recorrido.</t>
        </is>
      </c>
      <c r="AF350" t="inlineStr">
        <is>
          <t/>
        </is>
      </c>
      <c r="AG350" t="inlineStr">
        <is>
          <t/>
        </is>
      </c>
      <c r="AH350" t="inlineStr">
        <is>
          <t/>
        </is>
      </c>
      <c r="AI350" t="inlineStr">
        <is>
          <t/>
        </is>
      </c>
      <c r="AJ350" t="inlineStr">
        <is>
          <t/>
        </is>
      </c>
      <c r="AK350" t="inlineStr">
        <is>
          <t/>
        </is>
      </c>
      <c r="AL350" t="inlineStr">
        <is>
          <t/>
        </is>
      </c>
      <c r="AM350" t="inlineStr">
        <is>
          <t/>
        </is>
      </c>
      <c r="AN350" s="2" t="inlineStr">
        <is>
          <t>camion longue distance</t>
        </is>
      </c>
      <c r="AO350" s="2" t="inlineStr">
        <is>
          <t>3</t>
        </is>
      </c>
      <c r="AP350" s="2" t="inlineStr">
        <is>
          <t/>
        </is>
      </c>
      <c r="AQ350" t="inlineStr">
        <is>
          <t>camion de grande capacité utilisé pour transporter de grands volumes de
fret sur une longue distance</t>
        </is>
      </c>
      <c r="AR350" t="inlineStr">
        <is>
          <t/>
        </is>
      </c>
      <c r="AS350" t="inlineStr">
        <is>
          <t/>
        </is>
      </c>
      <c r="AT350" t="inlineStr">
        <is>
          <t/>
        </is>
      </c>
      <c r="AU350" t="inlineStr">
        <is>
          <t/>
        </is>
      </c>
      <c r="AV350" t="inlineStr">
        <is>
          <t/>
        </is>
      </c>
      <c r="AW350" t="inlineStr">
        <is>
          <t/>
        </is>
      </c>
      <c r="AX350" t="inlineStr">
        <is>
          <t/>
        </is>
      </c>
      <c r="AY350" t="inlineStr">
        <is>
          <t/>
        </is>
      </c>
      <c r="AZ350" s="2" t="inlineStr">
        <is>
          <t>távolsági tehergépjármű</t>
        </is>
      </c>
      <c r="BA350" s="2" t="inlineStr">
        <is>
          <t>3</t>
        </is>
      </c>
      <c r="BB350" s="2" t="inlineStr">
        <is>
          <t/>
        </is>
      </c>
      <c r="BC350" t="inlineStr">
        <is>
          <t>olyan nagyobb gépjármű, amelyet nagyobb
távolságon teherszállításra használnak</t>
        </is>
      </c>
      <c r="BD350" t="inlineStr">
        <is>
          <t/>
        </is>
      </c>
      <c r="BE350" t="inlineStr">
        <is>
          <t/>
        </is>
      </c>
      <c r="BF350" t="inlineStr">
        <is>
          <t/>
        </is>
      </c>
      <c r="BG350" t="inlineStr">
        <is>
          <t/>
        </is>
      </c>
      <c r="BH350" s="2" t="inlineStr">
        <is>
          <t>tolimųjų reisų sunkvežimis|
tolimojo susisiekimo sunkvežimis</t>
        </is>
      </c>
      <c r="BI350" s="2" t="inlineStr">
        <is>
          <t>3|
3</t>
        </is>
      </c>
      <c r="BJ350" s="2" t="inlineStr">
        <is>
          <t xml:space="preserve">|
</t>
        </is>
      </c>
      <c r="BK350" t="inlineStr">
        <is>
          <t>didelės talpos sunkvežimis, naudojamas didelės apimties kroviniams vežti didelį atstumą</t>
        </is>
      </c>
      <c r="BL350" s="2" t="inlineStr">
        <is>
          <t>tālsatiksmes kravas automobilis</t>
        </is>
      </c>
      <c r="BM350" s="2" t="inlineStr">
        <is>
          <t>2</t>
        </is>
      </c>
      <c r="BN350" s="2" t="inlineStr">
        <is>
          <t/>
        </is>
      </c>
      <c r="BO350" t="inlineStr">
        <is>
          <t/>
        </is>
      </c>
      <c r="BP350" s="2" t="inlineStr">
        <is>
          <t>trakk għal distanzi twal</t>
        </is>
      </c>
      <c r="BQ350" s="2" t="inlineStr">
        <is>
          <t>3</t>
        </is>
      </c>
      <c r="BR350" s="2" t="inlineStr">
        <is>
          <t/>
        </is>
      </c>
      <c r="BS350" t="inlineStr">
        <is>
          <t>trakk kbir użat biex iġorr volumi kbar ta' merkanzija fuq distanzi twal</t>
        </is>
      </c>
      <c r="BT350" t="inlineStr">
        <is>
          <t/>
        </is>
      </c>
      <c r="BU350" t="inlineStr">
        <is>
          <t/>
        </is>
      </c>
      <c r="BV350" t="inlineStr">
        <is>
          <t/>
        </is>
      </c>
      <c r="BW350" t="inlineStr">
        <is>
          <t/>
        </is>
      </c>
      <c r="BX350" t="inlineStr">
        <is>
          <t/>
        </is>
      </c>
      <c r="BY350" t="inlineStr">
        <is>
          <t/>
        </is>
      </c>
      <c r="BZ350" t="inlineStr">
        <is>
          <t/>
        </is>
      </c>
      <c r="CA350" t="inlineStr">
        <is>
          <t/>
        </is>
      </c>
      <c r="CB350" t="inlineStr">
        <is>
          <t/>
        </is>
      </c>
      <c r="CC350" t="inlineStr">
        <is>
          <t/>
        </is>
      </c>
      <c r="CD350" t="inlineStr">
        <is>
          <t/>
        </is>
      </c>
      <c r="CE350" t="inlineStr">
        <is>
          <t/>
        </is>
      </c>
      <c r="CF350" t="inlineStr">
        <is>
          <t/>
        </is>
      </c>
      <c r="CG350" t="inlineStr">
        <is>
          <t/>
        </is>
      </c>
      <c r="CH350" t="inlineStr">
        <is>
          <t/>
        </is>
      </c>
      <c r="CI350" t="inlineStr">
        <is>
          <t/>
        </is>
      </c>
      <c r="CJ350" t="inlineStr">
        <is>
          <t/>
        </is>
      </c>
      <c r="CK350" t="inlineStr">
        <is>
          <t/>
        </is>
      </c>
      <c r="CL350" t="inlineStr">
        <is>
          <t/>
        </is>
      </c>
      <c r="CM350" t="inlineStr">
        <is>
          <t/>
        </is>
      </c>
      <c r="CN350" t="inlineStr">
        <is>
          <t/>
        </is>
      </c>
      <c r="CO350" t="inlineStr">
        <is>
          <t/>
        </is>
      </c>
      <c r="CP350" t="inlineStr">
        <is>
          <t/>
        </is>
      </c>
      <c r="CQ350" t="inlineStr">
        <is>
          <t/>
        </is>
      </c>
      <c r="CR350" t="inlineStr">
        <is>
          <t/>
        </is>
      </c>
      <c r="CS350" t="inlineStr">
        <is>
          <t/>
        </is>
      </c>
      <c r="CT350" t="inlineStr">
        <is>
          <t/>
        </is>
      </c>
      <c r="CU350" t="inlineStr">
        <is>
          <t/>
        </is>
      </c>
    </row>
    <row r="351">
      <c r="A351" s="1" t="str">
        <f>HYPERLINK("https://iate.europa.eu/entry/result/911074/all", "911074")</f>
        <v>911074</v>
      </c>
      <c r="B351" t="inlineStr">
        <is>
          <t>POLITICS</t>
        </is>
      </c>
      <c r="C351" t="inlineStr">
        <is>
          <t>POLITICS|executive power and public service</t>
        </is>
      </c>
      <c r="D351" s="2" t="inlineStr">
        <is>
          <t>единно звено за контакт|
обслужване на едно гише</t>
        </is>
      </c>
      <c r="E351" s="2" t="inlineStr">
        <is>
          <t>3|
3</t>
        </is>
      </c>
      <c r="F351" s="2" t="inlineStr">
        <is>
          <t xml:space="preserve">|
</t>
        </is>
      </c>
      <c r="G351" t="inlineStr">
        <is>
          <t>място, където е съсредоточено предоставянето на информация и извършването на административни формалности, за да се избегне необходимостта гражданите и предприятията да контактуват по един и същи въпрос с различни държавни органи</t>
        </is>
      </c>
      <c r="H351" s="2" t="inlineStr">
        <is>
          <t>jedno správní místo|
jednotné kontaktní místo</t>
        </is>
      </c>
      <c r="I351" s="2" t="inlineStr">
        <is>
          <t>3|
3</t>
        </is>
      </c>
      <c r="J351" s="2" t="inlineStr">
        <is>
          <t xml:space="preserve">|
</t>
        </is>
      </c>
      <c r="K351" t="inlineStr">
        <is>
          <t/>
        </is>
      </c>
      <c r="L351" s="2" t="inlineStr">
        <is>
          <t>centralt kontaktpunkt|
kvikskranke|
SPOC|
enkelt kontaktpunkt|
one-stop-shop</t>
        </is>
      </c>
      <c r="M351" s="2" t="inlineStr">
        <is>
          <t>3|
3|
3|
3|
3</t>
        </is>
      </c>
      <c r="N351" s="2" t="inlineStr">
        <is>
          <t xml:space="preserve">|
|
|
|
</t>
        </is>
      </c>
      <c r="O351" t="inlineStr">
        <is>
          <t>Et enkelt sted, hvor borgere eller virksomheder kan henvende sig for at afvikle formaliteter eller få oplysninger, så de ikke behøver at henvende sig til flere forskellige myndigheder.</t>
        </is>
      </c>
      <c r="P351" s="2" t="inlineStr">
        <is>
          <t>zentrale Kontaktstelle|
SPOC|
einzige Anlaufstelle|
einheitlicher Ansprechpartner|
einziger Ansprechpartner</t>
        </is>
      </c>
      <c r="Q351" s="2" t="inlineStr">
        <is>
          <t>2|
2|
3|
3|
3</t>
        </is>
      </c>
      <c r="R351" s="2" t="inlineStr">
        <is>
          <t xml:space="preserve">|
|
|
|
</t>
        </is>
      </c>
      <c r="S351" t="inlineStr">
        <is>
          <t>Möglichkeit (in der Wirtschaft wie auch in der öffentlichen Verwaltung), alle erforderlichen bürokratischen Schritte an einer einzigen Stelle durchzuführen</t>
        </is>
      </c>
      <c r="T351" s="2" t="inlineStr">
        <is>
          <t>κέντρo ενιαίας εξυπηρέτησης|
υπηρεσία μίας στάσης|
ΥΜΣ|
ενιαίο σημείο επαφής</t>
        </is>
      </c>
      <c r="U351" s="2" t="inlineStr">
        <is>
          <t>3|
4|
4|
3</t>
        </is>
      </c>
      <c r="V351" s="2" t="inlineStr">
        <is>
          <t xml:space="preserve">|
|
|
</t>
        </is>
      </c>
      <c r="W351" t="inlineStr">
        <is>
          <t>διεπαφή εξυπηρέτησης των παρόχων υπηρεσιών και των πολιτών στην οποία αυτοί μπορούν να διεκπεραιώνουν όλες τις διοικητικές διαδικασίες και διατυπώσεις απευθυνόμενοι σε ένα μόνο κέντρο</t>
        </is>
      </c>
      <c r="X351" s="2" t="inlineStr">
        <is>
          <t>PSC|
single point of contact|
SPOC|
single window|
point of single contact|
OSS|
single entry point|
one-stop shop</t>
        </is>
      </c>
      <c r="Y351" s="2" t="inlineStr">
        <is>
          <t>2|
3|
3|
3|
3|
3|
3|
3</t>
        </is>
      </c>
      <c r="Z351" s="2" t="inlineStr">
        <is>
          <t xml:space="preserve">|
|
|
|
|
|
|
</t>
        </is>
      </c>
      <c r="AA351" t="inlineStr">
        <is>
          <t>single online access point (interface or portal) centralising a number of different administrative procedures and services</t>
        </is>
      </c>
      <c r="AB351" s="2" t="inlineStr">
        <is>
          <t>ventanilla única</t>
        </is>
      </c>
      <c r="AC351" s="2" t="inlineStr">
        <is>
          <t>3</t>
        </is>
      </c>
      <c r="AD351" s="2" t="inlineStr">
        <is>
          <t/>
        </is>
      </c>
      <c r="AE351" t="inlineStr">
        <is>
          <t>Servicio administrativo que sirve de interlocutor o interfaz único para los trámites e informaciones relacionados con un asunto concreto al que deben dirigirse los ciudadanos o las empresas. En general sustituye a procedimientos más complejos en los que había que presentar documentos a varios servicios distintos.</t>
        </is>
      </c>
      <c r="AF351" s="2" t="inlineStr">
        <is>
          <t>ühtne kontaktpunkt|
ühe akna süsteem|
koht, kust saab teavet ühest kohast|
ühe ukse süsteem</t>
        </is>
      </c>
      <c r="AG351" s="2" t="inlineStr">
        <is>
          <t>3|
3|
2|
2</t>
        </is>
      </c>
      <c r="AH351" s="2" t="inlineStr">
        <is>
          <t xml:space="preserve">|
|
|
</t>
        </is>
      </c>
      <c r="AI351" t="inlineStr">
        <is>
          <t>üks koht (nt ka veebikeskkond), kus on võimalik lahendada kõik formaalsed haldusküsimused ja saada kogu vajalik teave ilma, et ettevõtjatel või kodanikel oleks vaja paljude (riiklike) ametiasutustega ükshaaval ühendust võtta</t>
        </is>
      </c>
      <c r="AJ351" s="2" t="inlineStr">
        <is>
          <t>keskitetty asiointipiste|
KAP|
yksi yhteyspiste</t>
        </is>
      </c>
      <c r="AK351" s="2" t="inlineStr">
        <is>
          <t>3|
3|
3</t>
        </is>
      </c>
      <c r="AL351" s="2" t="inlineStr">
        <is>
          <t xml:space="preserve">|
|
</t>
        </is>
      </c>
      <c r="AM351" t="inlineStr">
        <is>
          <t>yhteinen piste tiettyjen hallinnollisten asioiden hoitamiseksi tai tietojen hankkimiseksi sen sijaan, että jouduttaisiin asioimaan useiden eri viranomaisyksikköjen kanssa</t>
        </is>
      </c>
      <c r="AN351" s="2" t="inlineStr">
        <is>
          <t>guichet unique|
guichet universel|
point de contact unique|
point d'entrée unique|
centre de services intégrés|
centre de formalités</t>
        </is>
      </c>
      <c r="AO351" s="2" t="inlineStr">
        <is>
          <t>3|
2|
2|
2|
2|
2</t>
        </is>
      </c>
      <c r="AP351" s="2" t="inlineStr">
        <is>
          <t xml:space="preserve">|
|
|
|
|
</t>
        </is>
      </c>
      <c r="AQ351" t="inlineStr">
        <is>
          <t>point d'accès unique (interface/portail) en ligne permettant de centraliser différents services ou prestations administratives</t>
        </is>
      </c>
      <c r="AR351" s="2" t="inlineStr">
        <is>
          <t>pointe teagmhála aonair|
ionad ilfhreastail|
ionad uileghnó</t>
        </is>
      </c>
      <c r="AS351" s="2" t="inlineStr">
        <is>
          <t>3|
3|
3</t>
        </is>
      </c>
      <c r="AT351" s="2" t="inlineStr">
        <is>
          <t xml:space="preserve">|
|
</t>
        </is>
      </c>
      <c r="AU351" t="inlineStr">
        <is>
          <t/>
        </is>
      </c>
      <c r="AV351" s="2" t="inlineStr">
        <is>
          <t>jedinstvena kontaktna točka|
jedinstveno sučelje</t>
        </is>
      </c>
      <c r="AW351" s="2" t="inlineStr">
        <is>
          <t>3|
3</t>
        </is>
      </c>
      <c r="AX351" s="2" t="inlineStr">
        <is>
          <t xml:space="preserve">|
</t>
        </is>
      </c>
      <c r="AY351" t="inlineStr">
        <is>
          <t>jedinstveno mjesto za obavljanje administrativnih formalnosti ili pribavljanje potrebnih informacija umjesto kontaktiranja s nekoliko državnih tijela</t>
        </is>
      </c>
      <c r="AZ351" s="2" t="inlineStr">
        <is>
          <t>egyablakos ügyintézési pont|
egyedüli kapcsolattartó pont|
integrált ügyintézési pont</t>
        </is>
      </c>
      <c r="BA351" s="2" t="inlineStr">
        <is>
          <t>3|
3|
3</t>
        </is>
      </c>
      <c r="BB351" s="2" t="inlineStr">
        <is>
          <t xml:space="preserve">|
|
</t>
        </is>
      </c>
      <c r="BC351" t="inlineStr">
        <is>
          <t>olyan ügyintézési megoldás, amelynél az ügyfél egyetlen közös felületen többféle - adott esetben különböző közigazgatási hatóságok hatáskörébe és illetékességébe tartozó - eljárást bonyolíthat le</t>
        </is>
      </c>
      <c r="BD351" s="2" t="inlineStr">
        <is>
          <t>sportello unico</t>
        </is>
      </c>
      <c r="BE351" s="2" t="inlineStr">
        <is>
          <t>4</t>
        </is>
      </c>
      <c r="BF351" s="2" t="inlineStr">
        <is>
          <t/>
        </is>
      </c>
      <c r="BG351" t="inlineStr">
        <is>
          <t>interlocutore unico tramite il quale espletare tutte le procedure e formalità amministrative permettendo in tal modo di snellire le procedure burocratiche e facilitando l'accesso dell'utente alle informazioni</t>
        </is>
      </c>
      <c r="BH351" s="2" t="inlineStr">
        <is>
          <t>viena bendra prieiga|
vieno langelio principas</t>
        </is>
      </c>
      <c r="BI351" s="2" t="inlineStr">
        <is>
          <t>3|
3</t>
        </is>
      </c>
      <c r="BJ351" s="2" t="inlineStr">
        <is>
          <t xml:space="preserve">|
</t>
        </is>
      </c>
      <c r="BK351" t="inlineStr">
        <is>
          <t>vienas kontaktinis centras, kuriame galima atlikti visas procedūras ir formalumus</t>
        </is>
      </c>
      <c r="BL351" s="2" t="inlineStr">
        <is>
          <t>vienas pieturas aģentūra|
viens kontaktpunkts|
vienots kontaktpunkts|
&lt;i&gt;SPOC&lt;/i&gt;</t>
        </is>
      </c>
      <c r="BM351" s="2" t="inlineStr">
        <is>
          <t>3|
2|
3|
3</t>
        </is>
      </c>
      <c r="BN351" s="2" t="inlineStr">
        <is>
          <t xml:space="preserve">|
|
|
</t>
        </is>
      </c>
      <c r="BO351" t="inlineStr">
        <is>
          <t>viens punkts, ar kura starpniecību var veikt visas procedūras un formalitātes</t>
        </is>
      </c>
      <c r="BP351" s="2" t="inlineStr">
        <is>
          <t>punt ta' kuntatt waħdieni|
punt uniku ta' kuntatt|
SPOC|
one-stop shop|
punt uniku ta' servizz</t>
        </is>
      </c>
      <c r="BQ351" s="2" t="inlineStr">
        <is>
          <t>3|
3|
3|
3|
3</t>
        </is>
      </c>
      <c r="BR351" s="2" t="inlineStr">
        <is>
          <t xml:space="preserve">|
|
|
|
</t>
        </is>
      </c>
      <c r="BS351" t="inlineStr">
        <is>
          <t>post li joffri għadd ta' servizzi lil klijent, bl-intenzjoni fost oħrajn li jingħata servizz konvenjenti u effiċjenti</t>
        </is>
      </c>
      <c r="BT351" s="2" t="inlineStr">
        <is>
          <t>onestopshop|
één contactpunt|
één-loket</t>
        </is>
      </c>
      <c r="BU351" s="2" t="inlineStr">
        <is>
          <t>3|
2|
3</t>
        </is>
      </c>
      <c r="BV351" s="2" t="inlineStr">
        <is>
          <t xml:space="preserve">|
|
</t>
        </is>
      </c>
      <c r="BW351" t="inlineStr">
        <is>
          <t>gemeenschappelijk contactpunt voor het afhandelen van administratieve formaliteiten of het verkrijgen van informatie waarvoor burgers of ondernemingen anders verschillende openbare instanties hadden moeten benaderen</t>
        </is>
      </c>
      <c r="BX351" s="2" t="inlineStr">
        <is>
          <t>punkt kompleksowej obsługi|
pojedynczy punkt kontaktowy</t>
        </is>
      </c>
      <c r="BY351" s="2" t="inlineStr">
        <is>
          <t>3|
3</t>
        </is>
      </c>
      <c r="BZ351" s="2" t="inlineStr">
        <is>
          <t xml:space="preserve">|
</t>
        </is>
      </c>
      <c r="CA351" t="inlineStr">
        <is>
          <t/>
        </is>
      </c>
      <c r="CB351" s="2" t="inlineStr">
        <is>
          <t>balcão único|
ponto único de contacto|
PUC</t>
        </is>
      </c>
      <c r="CC351" s="2" t="inlineStr">
        <is>
          <t>3|
3|
3</t>
        </is>
      </c>
      <c r="CD351" s="2" t="inlineStr">
        <is>
          <t xml:space="preserve">|
|
</t>
        </is>
      </c>
      <c r="CE351" t="inlineStr">
        <is>
          <t>Espaço único (sítio na Internet ou local de atendimento ao público) em que se disponibilizam dados, informações e conselhos sobre serviços e produtos, ou se prestam serviços, permitindo às pessoas obterem o que pretendem num mesmo ponto de contacto (por exemplo, o balcão único &lt;i&gt;Casa Pronta&lt;/i&gt; &lt;a href="http://www.casapronta.pt/CasaPronta/" target="_blank"&gt;http://www.casapronta.pt/CasaPronta/&lt;/a&gt; [5.03.2008] ou a Loja do Cidadão).</t>
        </is>
      </c>
      <c r="CF351" s="2" t="inlineStr">
        <is>
          <t>ghișeu unic|
punct unic de contact</t>
        </is>
      </c>
      <c r="CG351" s="2" t="inlineStr">
        <is>
          <t>4|
3</t>
        </is>
      </c>
      <c r="CH351" s="2" t="inlineStr">
        <is>
          <t xml:space="preserve">|
</t>
        </is>
      </c>
      <c r="CI351" t="inlineStr">
        <is>
          <t>punct unic de acces (interfață sau portal) care centralizează diferite proceduri și servicii administrative</t>
        </is>
      </c>
      <c r="CJ351" s="2" t="inlineStr">
        <is>
          <t>miesto jednotného kontaktu|
jednotné kontaktné miesto</t>
        </is>
      </c>
      <c r="CK351" s="2" t="inlineStr">
        <is>
          <t>3|
3</t>
        </is>
      </c>
      <c r="CL351" s="2" t="inlineStr">
        <is>
          <t xml:space="preserve">|
</t>
        </is>
      </c>
      <c r="CM351" t="inlineStr">
        <is>
          <t>miesto, v ktorom sú sústredené všetky administratívne postupy spojené s podnikaním, a to bez toho, aby sa jeho činnosťou zmenili alebo obmedzili kompetencie iných kompetentných orgánov</t>
        </is>
      </c>
      <c r="CN351" s="2" t="inlineStr">
        <is>
          <t>enotna kontaktna točka|
vse na enem mestu|
(točka) VEM|
enotna vstopna točka|
EKT</t>
        </is>
      </c>
      <c r="CO351" s="2" t="inlineStr">
        <is>
          <t>3|
3|
3|
2|
3</t>
        </is>
      </c>
      <c r="CP351" s="2" t="inlineStr">
        <is>
          <t xml:space="preserve">|
|
|
|
</t>
        </is>
      </c>
      <c r="CQ351" t="inlineStr">
        <is>
          <t>točka oz. mesto, kjer lahko ustanovitelj podjetja uredi vse potrebne formalnosti za registracijo podjetja in dobi vsa potrebna potrdila za začetek izvajanja svoje dejavnosti, oziroma točka oz. mesto, kjer imajo občani možnost, da na enem mestu opravijo (sami ali s pomočjo uslužbenca) večino uradnih opravil (npr. prek portala državne uprave, elektronskih kioskov ali teletočk)</t>
        </is>
      </c>
      <c r="CR351" s="2" t="inlineStr">
        <is>
          <t>gemensam kontaktpunkt|
samservice|
enda kontaktpunkt</t>
        </is>
      </c>
      <c r="CS351" s="2" t="inlineStr">
        <is>
          <t>3|
3|
3</t>
        </is>
      </c>
      <c r="CT351" s="2" t="inlineStr">
        <is>
          <t xml:space="preserve">|
|
</t>
        </is>
      </c>
      <c r="CU351" t="inlineStr">
        <is>
          <t>besöksplatser där man kan få råd och information om olika slags service eller (…) ”virtuella” &lt;i&gt;one stop shops&lt;/i&gt; som är tillgängliga via telefonen eller Internet</t>
        </is>
      </c>
    </row>
    <row r="352">
      <c r="A352" s="1" t="str">
        <f>HYPERLINK("https://iate.europa.eu/entry/result/3628018/all", "3628018")</f>
        <v>3628018</v>
      </c>
      <c r="B352" t="inlineStr">
        <is>
          <t>TRANSPORT;ENERGY</t>
        </is>
      </c>
      <c r="C352" t="inlineStr">
        <is>
          <t>TRANSPORT|land transport;ENERGY|energy policy|energy industry|fuel</t>
        </is>
      </c>
      <c r="D352" s="2" t="inlineStr">
        <is>
          <t>станция за зареждане с водород</t>
        </is>
      </c>
      <c r="E352" s="2" t="inlineStr">
        <is>
          <t>3</t>
        </is>
      </c>
      <c r="F352" s="2" t="inlineStr">
        <is>
          <t/>
        </is>
      </c>
      <c r="G352" t="inlineStr">
        <is>
          <t>единна физическа инсталация с конкретно местоположение, състояща се от една или повече точки за презареждане с водород</t>
        </is>
      </c>
      <c r="H352" t="inlineStr">
        <is>
          <t/>
        </is>
      </c>
      <c r="I352" t="inlineStr">
        <is>
          <t/>
        </is>
      </c>
      <c r="J352" t="inlineStr">
        <is>
          <t/>
        </is>
      </c>
      <c r="K352" t="inlineStr">
        <is>
          <t/>
        </is>
      </c>
      <c r="L352" s="2" t="inlineStr">
        <is>
          <t>brinttankstation</t>
        </is>
      </c>
      <c r="M352" s="2" t="inlineStr">
        <is>
          <t>3</t>
        </is>
      </c>
      <c r="N352" s="2" t="inlineStr">
        <is>
          <t/>
        </is>
      </c>
      <c r="O352" t="inlineStr">
        <is>
          <t>et enkelt fysisk anlæg på et bestemt sted bestående af en eller flere &lt;a href="https://iate.europa.eu/entry/result/3548516/all" target="_blank"&gt;brinttankstandere&lt;/a&gt;</t>
        </is>
      </c>
      <c r="P352" t="inlineStr">
        <is>
          <t/>
        </is>
      </c>
      <c r="Q352" t="inlineStr">
        <is>
          <t/>
        </is>
      </c>
      <c r="R352" t="inlineStr">
        <is>
          <t/>
        </is>
      </c>
      <c r="S352" t="inlineStr">
        <is>
          <t/>
        </is>
      </c>
      <c r="T352" s="2" t="inlineStr">
        <is>
          <t>σταθμός ανεφοδιασμού με υδρογόνο</t>
        </is>
      </c>
      <c r="U352" s="2" t="inlineStr">
        <is>
          <t>3</t>
        </is>
      </c>
      <c r="V352" s="2" t="inlineStr">
        <is>
          <t/>
        </is>
      </c>
      <c r="W352" t="inlineStr">
        <is>
          <t/>
        </is>
      </c>
      <c r="X352" s="2" t="inlineStr">
        <is>
          <t>HRS|
hydrogen refuelling station</t>
        </is>
      </c>
      <c r="Y352" s="2" t="inlineStr">
        <is>
          <t>3|
3</t>
        </is>
      </c>
      <c r="Z352" s="2" t="inlineStr">
        <is>
          <t xml:space="preserve">|
</t>
        </is>
      </c>
      <c r="AA352" t="inlineStr">
        <is>
          <t>single physical installation at a specific location, consisting of one or more &lt;a href="https://iate.europa.eu/entry/result/3548516" target="_blank"&gt;hydrogen refuelling points&lt;time datetime="13.5.2022"&gt; (13.5.2022)&lt;/time&gt;&lt;/a&gt;</t>
        </is>
      </c>
      <c r="AB352" s="2" t="inlineStr">
        <is>
          <t>estación de repostaje de hidrógeno</t>
        </is>
      </c>
      <c r="AC352" s="2" t="inlineStr">
        <is>
          <t>3</t>
        </is>
      </c>
      <c r="AD352" s="2" t="inlineStr">
        <is>
          <t/>
        </is>
      </c>
      <c r="AE352" t="inlineStr">
        <is>
          <t>Instalación
física única situada en un lugar determinado, que consta de uno o más puntos de
repostaje de hidrógeno.</t>
        </is>
      </c>
      <c r="AF352" t="inlineStr">
        <is>
          <t/>
        </is>
      </c>
      <c r="AG352" t="inlineStr">
        <is>
          <t/>
        </is>
      </c>
      <c r="AH352" t="inlineStr">
        <is>
          <t/>
        </is>
      </c>
      <c r="AI352" t="inlineStr">
        <is>
          <t/>
        </is>
      </c>
      <c r="AJ352" t="inlineStr">
        <is>
          <t/>
        </is>
      </c>
      <c r="AK352" t="inlineStr">
        <is>
          <t/>
        </is>
      </c>
      <c r="AL352" t="inlineStr">
        <is>
          <t/>
        </is>
      </c>
      <c r="AM352" t="inlineStr">
        <is>
          <t/>
        </is>
      </c>
      <c r="AN352" s="2" t="inlineStr">
        <is>
          <t>SRH|
station de ravitaillement en hydrogène</t>
        </is>
      </c>
      <c r="AO352" s="2" t="inlineStr">
        <is>
          <t>3|
3</t>
        </is>
      </c>
      <c r="AP352" s="2" t="inlineStr">
        <is>
          <t xml:space="preserve">|
</t>
        </is>
      </c>
      <c r="AQ352" t="inlineStr">
        <is>
          <t>installation physique unique en un lieu spécifique, composée d’un ou de plusieurs &lt;a href="https://iate.europa.eu/entry/result/3548516/fr" target="_blank"&gt;points de ravitaillement en hydrogène&lt;/a&gt;</t>
        </is>
      </c>
      <c r="AR352" t="inlineStr">
        <is>
          <t/>
        </is>
      </c>
      <c r="AS352" t="inlineStr">
        <is>
          <t/>
        </is>
      </c>
      <c r="AT352" t="inlineStr">
        <is>
          <t/>
        </is>
      </c>
      <c r="AU352" t="inlineStr">
        <is>
          <t/>
        </is>
      </c>
      <c r="AV352" t="inlineStr">
        <is>
          <t/>
        </is>
      </c>
      <c r="AW352" t="inlineStr">
        <is>
          <t/>
        </is>
      </c>
      <c r="AX352" t="inlineStr">
        <is>
          <t/>
        </is>
      </c>
      <c r="AY352" t="inlineStr">
        <is>
          <t/>
        </is>
      </c>
      <c r="AZ352" s="2" t="inlineStr">
        <is>
          <t>hidrogéntöltő állomás|
HRS</t>
        </is>
      </c>
      <c r="BA352" s="2" t="inlineStr">
        <is>
          <t>3|
3</t>
        </is>
      </c>
      <c r="BB352" s="2" t="inlineStr">
        <is>
          <t xml:space="preserve">|
</t>
        </is>
      </c>
      <c r="BC352" t="inlineStr">
        <is>
          <t>egy adott helyen található egyetlen fizikai létesítmény, amely egy vagy
több &lt;a href="https://iate.europa.eu/entry/result/3548516/hu" target="_blank"&gt;hidrongéntöltő pontból&lt;/a&gt; áll</t>
        </is>
      </c>
      <c r="BD352" t="inlineStr">
        <is>
          <t/>
        </is>
      </c>
      <c r="BE352" t="inlineStr">
        <is>
          <t/>
        </is>
      </c>
      <c r="BF352" t="inlineStr">
        <is>
          <t/>
        </is>
      </c>
      <c r="BG352" t="inlineStr">
        <is>
          <t/>
        </is>
      </c>
      <c r="BH352" s="2" t="inlineStr">
        <is>
          <t>vandenilio degalinė</t>
        </is>
      </c>
      <c r="BI352" s="2" t="inlineStr">
        <is>
          <t>3</t>
        </is>
      </c>
      <c r="BJ352" s="2" t="inlineStr">
        <is>
          <t/>
        </is>
      </c>
      <c r="BK352" t="inlineStr">
        <is>
          <t>vienas fizinis įrenginys konkrečioje vietoje, kurį sudaro vienas arba keli &lt;a href="https://iate.europa.eu/entry/result/3548516/lt" target="_blank"&gt;vandenilio dujų pildymo punktai&lt;/a&gt;</t>
        </is>
      </c>
      <c r="BL352" s="2" t="inlineStr">
        <is>
          <t>ūdeņraža uzpildes stacija</t>
        </is>
      </c>
      <c r="BM352" s="2" t="inlineStr">
        <is>
          <t>3</t>
        </is>
      </c>
      <c r="BN352" s="2" t="inlineStr">
        <is>
          <t/>
        </is>
      </c>
      <c r="BO352" t="inlineStr">
        <is>
          <t>konkrētā vietā esoša atsevišķa fiziska iekārta, kas sastāv no viena vai 
vairākiem ūdeņraža uzpildes punktiem</t>
        </is>
      </c>
      <c r="BP352" s="2" t="inlineStr">
        <is>
          <t>stazzjon ta' riforniment tal-idroġenu</t>
        </is>
      </c>
      <c r="BQ352" s="2" t="inlineStr">
        <is>
          <t>3</t>
        </is>
      </c>
      <c r="BR352" s="2" t="inlineStr">
        <is>
          <t/>
        </is>
      </c>
      <c r="BS352" t="inlineStr">
        <is>
          <t>installazzjoni fiżika waħda f’post speċifiku, li tikkonsisti f’&lt;a href="https://iate.europa.eu/entry/result/3548516/mt" target="_blank"&gt;punt ta' riforniment tal-idroġenu&lt;/a&gt; wieħed jew aktar</t>
        </is>
      </c>
      <c r="BT352" t="inlineStr">
        <is>
          <t/>
        </is>
      </c>
      <c r="BU352" t="inlineStr">
        <is>
          <t/>
        </is>
      </c>
      <c r="BV352" t="inlineStr">
        <is>
          <t/>
        </is>
      </c>
      <c r="BW352" t="inlineStr">
        <is>
          <t/>
        </is>
      </c>
      <c r="BX352" t="inlineStr">
        <is>
          <t/>
        </is>
      </c>
      <c r="BY352" t="inlineStr">
        <is>
          <t/>
        </is>
      </c>
      <c r="BZ352" t="inlineStr">
        <is>
          <t/>
        </is>
      </c>
      <c r="CA352" t="inlineStr">
        <is>
          <t/>
        </is>
      </c>
      <c r="CB352" s="2" t="inlineStr">
        <is>
          <t>estação de abastecimento de hidrogénio</t>
        </is>
      </c>
      <c r="CC352" s="2" t="inlineStr">
        <is>
          <t>3</t>
        </is>
      </c>
      <c r="CD352" s="2" t="inlineStr">
        <is>
          <t/>
        </is>
      </c>
      <c r="CE352" t="inlineStr">
        <is>
          <t>Instalação física individual num local específico, constituída por um ou mais &lt;a href="https://iate.europa.eu/entry/result/3548516/all" target="_blank"&gt;pontos de abastecimento de hidrogénio&lt;/a&gt;.</t>
        </is>
      </c>
      <c r="CF352" t="inlineStr">
        <is>
          <t/>
        </is>
      </c>
      <c r="CG352" t="inlineStr">
        <is>
          <t/>
        </is>
      </c>
      <c r="CH352" t="inlineStr">
        <is>
          <t/>
        </is>
      </c>
      <c r="CI352" t="inlineStr">
        <is>
          <t/>
        </is>
      </c>
      <c r="CJ352" t="inlineStr">
        <is>
          <t/>
        </is>
      </c>
      <c r="CK352" t="inlineStr">
        <is>
          <t/>
        </is>
      </c>
      <c r="CL352" t="inlineStr">
        <is>
          <t/>
        </is>
      </c>
      <c r="CM352" t="inlineStr">
        <is>
          <t/>
        </is>
      </c>
      <c r="CN352" t="inlineStr">
        <is>
          <t/>
        </is>
      </c>
      <c r="CO352" t="inlineStr">
        <is>
          <t/>
        </is>
      </c>
      <c r="CP352" t="inlineStr">
        <is>
          <t/>
        </is>
      </c>
      <c r="CQ352" t="inlineStr">
        <is>
          <t/>
        </is>
      </c>
      <c r="CR352" t="inlineStr">
        <is>
          <t/>
        </is>
      </c>
      <c r="CS352" t="inlineStr">
        <is>
          <t/>
        </is>
      </c>
      <c r="CT352" t="inlineStr">
        <is>
          <t/>
        </is>
      </c>
      <c r="CU352" t="inlineStr">
        <is>
          <t/>
        </is>
      </c>
    </row>
    <row r="353">
      <c r="A353" s="1" t="str">
        <f>HYPERLINK("https://iate.europa.eu/entry/result/158286/all", "158286")</f>
        <v>158286</v>
      </c>
      <c r="B353" t="inlineStr">
        <is>
          <t>EUROPEAN UNION;TRADE</t>
        </is>
      </c>
      <c r="C353" t="inlineStr">
        <is>
          <t>EUROPEAN UNION|European Union law|EU act;TRADE|marketing|commercial transaction|sale|distance selling|electronic commerce</t>
        </is>
      </c>
      <c r="D353" s="2" t="inlineStr">
        <is>
          <t>Директива 2000/31/ЕО за електронната търговия</t>
        </is>
      </c>
      <c r="E353" s="2" t="inlineStr">
        <is>
          <t>2</t>
        </is>
      </c>
      <c r="F353" s="2" t="inlineStr">
        <is>
          <t/>
        </is>
      </c>
      <c r="G353" t="inlineStr">
        <is>
          <t/>
        </is>
      </c>
      <c r="H353" t="inlineStr">
        <is>
          <t/>
        </is>
      </c>
      <c r="I353" t="inlineStr">
        <is>
          <t/>
        </is>
      </c>
      <c r="J353" t="inlineStr">
        <is>
          <t/>
        </is>
      </c>
      <c r="K353" t="inlineStr">
        <is>
          <t/>
        </is>
      </c>
      <c r="L353" s="2" t="inlineStr">
        <is>
          <t>direktivet om elektronisk handel</t>
        </is>
      </c>
      <c r="M353" s="2" t="inlineStr">
        <is>
          <t>2</t>
        </is>
      </c>
      <c r="N353" s="2" t="inlineStr">
        <is>
          <t/>
        </is>
      </c>
      <c r="O353" t="inlineStr">
        <is>
          <t/>
        </is>
      </c>
      <c r="P353" s="2" t="inlineStr">
        <is>
          <t>Richtlinie 2000/31/EG des Europäischen Parlaments und des Rates vom 8. Juni 2000 über bestimmte rechtliche Aspekte der Dienste der Informationsgesellschaft, insbesondere des elektronischen Geschäftsverkehrs, im Binnenmarkt|
Richtlinie über den elektronischen Geschäftsverkehr</t>
        </is>
      </c>
      <c r="Q353" s="2" t="inlineStr">
        <is>
          <t>3|
3</t>
        </is>
      </c>
      <c r="R353" s="2" t="inlineStr">
        <is>
          <t xml:space="preserve">|
</t>
        </is>
      </c>
      <c r="S353" t="inlineStr">
        <is>
          <t/>
        </is>
      </c>
      <c r="T353" s="2" t="inlineStr">
        <is>
          <t>οδηγία για το ηλεκτρονικό εμπόριο</t>
        </is>
      </c>
      <c r="U353" s="2" t="inlineStr">
        <is>
          <t>2</t>
        </is>
      </c>
      <c r="V353" s="2" t="inlineStr">
        <is>
          <t/>
        </is>
      </c>
      <c r="W353" t="inlineStr">
        <is>
          <t/>
        </is>
      </c>
      <c r="X353" s="2" t="inlineStr">
        <is>
          <t>Directive 2000/31/EC of the European Parliament and of the Council of 8 June 2000 on certain legal aspects of information society services, in particular electronic commerce, in the Internal Market|
e-commerce Directive|
Directive on electronic commerce</t>
        </is>
      </c>
      <c r="Y353" s="2" t="inlineStr">
        <is>
          <t>3|
3|
3</t>
        </is>
      </c>
      <c r="Z353" s="2" t="inlineStr">
        <is>
          <t xml:space="preserve">|
|
</t>
        </is>
      </c>
      <c r="AA353" t="inlineStr">
        <is>
          <t/>
        </is>
      </c>
      <c r="AB353" s="2" t="inlineStr">
        <is>
          <t>directiva sobre el comercio electrónico</t>
        </is>
      </c>
      <c r="AC353" s="2" t="inlineStr">
        <is>
          <t>2</t>
        </is>
      </c>
      <c r="AD353" s="2" t="inlineStr">
        <is>
          <t/>
        </is>
      </c>
      <c r="AE353" t="inlineStr">
        <is>
          <t/>
        </is>
      </c>
      <c r="AF353" t="inlineStr">
        <is>
          <t/>
        </is>
      </c>
      <c r="AG353" t="inlineStr">
        <is>
          <t/>
        </is>
      </c>
      <c r="AH353" t="inlineStr">
        <is>
          <t/>
        </is>
      </c>
      <c r="AI353" t="inlineStr">
        <is>
          <t/>
        </is>
      </c>
      <c r="AJ353" s="2" t="inlineStr">
        <is>
          <t>sähköistä kaupankäyntiä koskeva direktiivi|
direktiivi sähköisestä kaupankäynnistä|
Euroopan parlamentin ja neuvoston direktiivi 2000/31/EY, annettu 8 päivänä kesäkuuta 2000, tietoyhteiskunnan palveluja, erityisesti sähköistä kaupankäyntiä, sisämarkkinoilla koskevista tietyistä oikeudellisista näkökohdista</t>
        </is>
      </c>
      <c r="AK353" s="2" t="inlineStr">
        <is>
          <t>3|
3|
3</t>
        </is>
      </c>
      <c r="AL353" s="2" t="inlineStr">
        <is>
          <t xml:space="preserve">|
|
</t>
        </is>
      </c>
      <c r="AM353" t="inlineStr">
        <is>
          <t/>
        </is>
      </c>
      <c r="AN353" s="2" t="inlineStr">
        <is>
          <t>directive sur le commerce électronique</t>
        </is>
      </c>
      <c r="AO353" s="2" t="inlineStr">
        <is>
          <t>2</t>
        </is>
      </c>
      <c r="AP353" s="2" t="inlineStr">
        <is>
          <t/>
        </is>
      </c>
      <c r="AQ353" t="inlineStr">
        <is>
          <t/>
        </is>
      </c>
      <c r="AR353" s="2" t="inlineStr">
        <is>
          <t>Treoir 2000/31/CE ó Pharlaimint na hEorpa agus ón gComhairle an 8 Meitheamh 2000 maidir le gnéithe áirithe dlí de sheirbhísí na sochaí faisnéise, an trádáil leictreonach, go háirithe, sa Mhargadh Inmheánach|
an Treoir maidir le tráchtáil leictreonach</t>
        </is>
      </c>
      <c r="AS353" s="2" t="inlineStr">
        <is>
          <t>3|
3</t>
        </is>
      </c>
      <c r="AT353" s="2" t="inlineStr">
        <is>
          <t xml:space="preserve">|
</t>
        </is>
      </c>
      <c r="AU353" t="inlineStr">
        <is>
          <t/>
        </is>
      </c>
      <c r="AV353" s="2" t="inlineStr">
        <is>
          <t>Direktiva o elektroničkoj trgovini</t>
        </is>
      </c>
      <c r="AW353" s="2" t="inlineStr">
        <is>
          <t>2</t>
        </is>
      </c>
      <c r="AX353" s="2" t="inlineStr">
        <is>
          <t/>
        </is>
      </c>
      <c r="AY353" t="inlineStr">
        <is>
          <t/>
        </is>
      </c>
      <c r="AZ353" s="2" t="inlineStr">
        <is>
          <t>az e-kereskedelemről szóló irányelv</t>
        </is>
      </c>
      <c r="BA353" s="2" t="inlineStr">
        <is>
          <t>2</t>
        </is>
      </c>
      <c r="BB353" s="2" t="inlineStr">
        <is>
          <t/>
        </is>
      </c>
      <c r="BC353" t="inlineStr">
        <is>
          <t/>
        </is>
      </c>
      <c r="BD353" s="2" t="inlineStr">
        <is>
          <t>direttiva sul commercio elettronico</t>
        </is>
      </c>
      <c r="BE353" s="2" t="inlineStr">
        <is>
          <t>3</t>
        </is>
      </c>
      <c r="BF353" s="2" t="inlineStr">
        <is>
          <t/>
        </is>
      </c>
      <c r="BG353" t="inlineStr">
        <is>
          <t>direttiva 2000/31/CE del Parlamento europeo e del Consiglio dell'8
giugno 2000 relativa a taluni aspetti giuridici dei servizi della società
dell'informazione, in particolare il commercio elettronico, nel mercato interno</t>
        </is>
      </c>
      <c r="BH353" s="2" t="inlineStr">
        <is>
          <t>Elektroninės prekybos direktyva|
2000 m. birželio 8 d. Europos Parlamento ir Tarybos direktyva 2000/31/EB dėl kai kurių informacinės visuomenės paslaugų, ypač elektroninės komercijos, teisinių aspektų vidaus rinkoje|
E. prekybos direktyva</t>
        </is>
      </c>
      <c r="BI353" s="2" t="inlineStr">
        <is>
          <t>3|
3|
3</t>
        </is>
      </c>
      <c r="BJ353" s="2" t="inlineStr">
        <is>
          <t xml:space="preserve">|
|
</t>
        </is>
      </c>
      <c r="BK353" t="inlineStr">
        <is>
          <t/>
        </is>
      </c>
      <c r="BL353" t="inlineStr">
        <is>
          <t/>
        </is>
      </c>
      <c r="BM353" t="inlineStr">
        <is>
          <t/>
        </is>
      </c>
      <c r="BN353" t="inlineStr">
        <is>
          <t/>
        </is>
      </c>
      <c r="BO353" t="inlineStr">
        <is>
          <t/>
        </is>
      </c>
      <c r="BP353" s="2" t="inlineStr">
        <is>
          <t>Direttiva dwar l-e-Kummerċ|
Id-Direttiva 2000/31/KE tal-Parlament Ewropew u tal-Kunsill tat-8 ta' Ġunju 2000 dwar ċerti aspetti legali tas-servizzi minn soċjetà tal-informazzjoni, partikolarment il-kummerċ elettroniku, fis-Suq Intern (Direttiva dwar il-kummerċ elettroniku)|
Direttiva dwar il-kummerċ elettroniku</t>
        </is>
      </c>
      <c r="BQ353" s="2" t="inlineStr">
        <is>
          <t>3|
3|
3</t>
        </is>
      </c>
      <c r="BR353" s="2" t="inlineStr">
        <is>
          <t xml:space="preserve">|
|
</t>
        </is>
      </c>
      <c r="BS353" t="inlineStr">
        <is>
          <t/>
        </is>
      </c>
      <c r="BT353" s="2" t="inlineStr">
        <is>
          <t>richtlijn inzake elektronische handel|
Richtlijn 2000/31/EG van het Europees Parlement en de Raad van 8 juni 2000 betreffende bepaalde juridische aspecten van de diensten van de informatiemaatschappij, met name de elektronische handel, in de interne markt ("Richtlijn inzake elektronische handel")</t>
        </is>
      </c>
      <c r="BU353" s="2" t="inlineStr">
        <is>
          <t>3|
3</t>
        </is>
      </c>
      <c r="BV353" s="2" t="inlineStr">
        <is>
          <t xml:space="preserve">|
</t>
        </is>
      </c>
      <c r="BW353" t="inlineStr">
        <is>
          <t/>
        </is>
      </c>
      <c r="BX353" s="2" t="inlineStr">
        <is>
          <t>dyrektywa 2000/31/WE Parlamentu Europejskiego i Rady z dnia 8 czerwca 2000 r. w sprawie niektórych aspektów prawnych usług społeczeństwa informacyjnego, w szczególności handlu elektronicznego w ramach rynku wewnętrznego|
dyrektywa o handlu elektronicznym</t>
        </is>
      </c>
      <c r="BY353" s="2" t="inlineStr">
        <is>
          <t>3|
3</t>
        </is>
      </c>
      <c r="BZ353" s="2" t="inlineStr">
        <is>
          <t xml:space="preserve">|
</t>
        </is>
      </c>
      <c r="CA353" t="inlineStr">
        <is>
          <t/>
        </is>
      </c>
      <c r="CB353" s="2" t="inlineStr">
        <is>
          <t>Diretiva Comércio Eletrónico|
Diretiva sobre o comércio eletrónico|
Diretiva 2000/31/CE do Parlamento Europeu e do Conselho, de 8 de junho de 2000, relativa a certos aspetos legais dos serviços da sociedade de informação, em especial do comércio eletrónico, no mercado interno</t>
        </is>
      </c>
      <c r="CC353" s="2" t="inlineStr">
        <is>
          <t>3|
3|
3</t>
        </is>
      </c>
      <c r="CD353" s="2" t="inlineStr">
        <is>
          <t xml:space="preserve">|
|
</t>
        </is>
      </c>
      <c r="CE353" t="inlineStr">
        <is>
          <t/>
        </is>
      </c>
      <c r="CF353" s="2" t="inlineStr">
        <is>
          <t>Directiva privind comerțul electronic</t>
        </is>
      </c>
      <c r="CG353" s="2" t="inlineStr">
        <is>
          <t>2</t>
        </is>
      </c>
      <c r="CH353" s="2" t="inlineStr">
        <is>
          <t/>
        </is>
      </c>
      <c r="CI353" t="inlineStr">
        <is>
          <t/>
        </is>
      </c>
      <c r="CJ353" t="inlineStr">
        <is>
          <t/>
        </is>
      </c>
      <c r="CK353" t="inlineStr">
        <is>
          <t/>
        </is>
      </c>
      <c r="CL353" t="inlineStr">
        <is>
          <t/>
        </is>
      </c>
      <c r="CM353" t="inlineStr">
        <is>
          <t/>
        </is>
      </c>
      <c r="CN353" s="2" t="inlineStr">
        <is>
          <t>Direktiva o elektronskem poslovanju|
Direktiva 2000/31/ES Evropskega parlamenta in Sveta z dne 8. junija 2000 o nekaterih pravnih vidikih storitev informacijske družbe, zlasti elektronskega poslovanja na notranjem trgu</t>
        </is>
      </c>
      <c r="CO353" s="2" t="inlineStr">
        <is>
          <t>3|
3</t>
        </is>
      </c>
      <c r="CP353" s="2" t="inlineStr">
        <is>
          <t xml:space="preserve">|
</t>
        </is>
      </c>
      <c r="CQ353" t="inlineStr">
        <is>
          <t/>
        </is>
      </c>
      <c r="CR353" s="2" t="inlineStr">
        <is>
          <t>e-handelsdirektivet|
Europaparlamentets och rådets direktiv 2000/31/EG av den 8 juni 2000 om vissa rättsliga aspekter på informationssamhällets tjänster, särskilt elektronisk handel, på den inre marknaden|
direktiv om elektronisk handel</t>
        </is>
      </c>
      <c r="CS353" s="2" t="inlineStr">
        <is>
          <t>3|
3|
3</t>
        </is>
      </c>
      <c r="CT353" s="2" t="inlineStr">
        <is>
          <t xml:space="preserve">|
|
</t>
        </is>
      </c>
      <c r="CU353" t="inlineStr">
        <is>
          <t/>
        </is>
      </c>
    </row>
    <row r="354">
      <c r="A354" s="1" t="str">
        <f>HYPERLINK("https://iate.europa.eu/entry/result/3528680/all", "3528680")</f>
        <v>3528680</v>
      </c>
      <c r="B354" t="inlineStr">
        <is>
          <t>EDUCATION AND COMMUNICATIONS;POLITICS</t>
        </is>
      </c>
      <c r="C354" t="inlineStr">
        <is>
          <t>EDUCATION AND COMMUNICATIONS|information technology and data processing|data processing|database;POLITICS|executive power and public service|public administration|electronic government</t>
        </is>
      </c>
      <c r="D354" s="2" t="inlineStr">
        <is>
          <t>автентичен източник</t>
        </is>
      </c>
      <c r="E354" s="2" t="inlineStr">
        <is>
          <t>3</t>
        </is>
      </c>
      <c r="F354" s="2" t="inlineStr">
        <is>
          <t/>
        </is>
      </c>
      <c r="G354" t="inlineStr">
        <is>
          <t>хранилище или система, които работят под отговорността на орган от публичния сектор или на частен субект, съхраняват атрибути за физическо или юридическо лице и се считат за основен източник на тази информация или са признати за автентични в националното право</t>
        </is>
      </c>
      <c r="H354" s="2" t="inlineStr">
        <is>
          <t>autentický zdroj</t>
        </is>
      </c>
      <c r="I354" s="2" t="inlineStr">
        <is>
          <t>3</t>
        </is>
      </c>
      <c r="J354" s="2" t="inlineStr">
        <is>
          <t/>
        </is>
      </c>
      <c r="K354" t="inlineStr">
        <is>
          <t>registr nebo systém, za který odpovídá subjekt
veřejného sektoru nebo soukromý subjekt a který obsahuje &lt;a href="https://iate.europa.eu/entry/slideshow/1625560228356/1484280/cs" target="_blank"&gt;atributy&lt;/a&gt; fyzické nebo
právnické osoby a je považován za primární zdroj těchto informací nebo je ve
vnitrostátním právu uznán za autentický</t>
        </is>
      </c>
      <c r="L354" s="2" t="inlineStr">
        <is>
          <t>autentisk kilde</t>
        </is>
      </c>
      <c r="M354" s="2" t="inlineStr">
        <is>
          <t>3</t>
        </is>
      </c>
      <c r="N354" s="2" t="inlineStr">
        <is>
          <t/>
        </is>
      </c>
      <c r="O354" t="inlineStr">
        <is>
          <t>register eller system, som en offentlig myndighed eller en privat enhed har ansvaret for, og som indeholder attributter om en fysisk eller juridisk person, og som anses for at være den primære kilde til disse oplysninger eller er anerkendt som autentisk i national ret</t>
        </is>
      </c>
      <c r="P354" s="2" t="inlineStr">
        <is>
          <t>authentische Quelle</t>
        </is>
      </c>
      <c r="Q354" s="2" t="inlineStr">
        <is>
          <t>3</t>
        </is>
      </c>
      <c r="R354" s="2" t="inlineStr">
        <is>
          <t/>
        </is>
      </c>
      <c r="S354" t="inlineStr">
        <is>
          <t>Datenspeicher oder ein System, der bzw. das unter der Verantwortung einer öffentlichen Stelle oder privaten Einrichtung betrieben wird, Attribute zu einer natürlichen oder juristischen Person enthält und als primäre Quelle für diese Informationen gilt oder nach nationalem Recht als authentisch anerkannt wird</t>
        </is>
      </c>
      <c r="T354" s="2" t="inlineStr">
        <is>
          <t>αυθεντική πηγή</t>
        </is>
      </c>
      <c r="U354" s="2" t="inlineStr">
        <is>
          <t>3</t>
        </is>
      </c>
      <c r="V354" s="2" t="inlineStr">
        <is>
          <t/>
        </is>
      </c>
      <c r="W354" t="inlineStr">
        <is>
          <t>αποθετήριο πληροφοριών που πληροί τους παρακάτω κανόνες: οι πληροφορίες στην πρωταρχική πηγή πιστεύεται ότι είναι σωστές, οι πληροφορίες στην πρωταρχική πηγή συλλέγονται μόνο μία φορά, οι πληροφορίες στην πρωταρχική πηγή επαναχρησιμοποιούνται κάθε φορά που αυτό είναι δυνατό</t>
        </is>
      </c>
      <c r="X354" s="2" t="inlineStr">
        <is>
          <t>authentic source</t>
        </is>
      </c>
      <c r="Y354" s="2" t="inlineStr">
        <is>
          <t>3</t>
        </is>
      </c>
      <c r="Z354" s="2" t="inlineStr">
        <is>
          <t/>
        </is>
      </c>
      <c r="AA354" t="inlineStr">
        <is>
          <t>repository or system, held under the responsibility of a public sector body or private entity, that contains attributes about a natural or legal person and is considered to be the primary source of that information or recognised as authentic in national law</t>
        </is>
      </c>
      <c r="AB354" s="2" t="inlineStr">
        <is>
          <t>fuente auténtica</t>
        </is>
      </c>
      <c r="AC354" s="2" t="inlineStr">
        <is>
          <t>3</t>
        </is>
      </c>
      <c r="AD354" s="2" t="inlineStr">
        <is>
          <t/>
        </is>
      </c>
      <c r="AE354" t="inlineStr">
        <is>
          <t>Repositorio o sistema, mantenido bajo la 
responsabilidad de un organismo del sector público o de una entidad 
privada, que contiene atributos acerca de una persona física o jurídica y
 se considera la principal fuente de dicha información, o que está 
reconocido como auténtico en virtud del Derecho nacional.</t>
        </is>
      </c>
      <c r="AF354" s="2" t="inlineStr">
        <is>
          <t>autentne allikas|
autentne teabeallikas</t>
        </is>
      </c>
      <c r="AG354" s="2" t="inlineStr">
        <is>
          <t>2|
3</t>
        </is>
      </c>
      <c r="AH354" s="2" t="inlineStr">
        <is>
          <t xml:space="preserve">|
</t>
        </is>
      </c>
      <c r="AI354" t="inlineStr">
        <is>
          <t>avaliku sektori asutuse või eraõigusliku isiku vastutusel olev andmehoidla või süsteem, mis sisaldab füüsilise või juriidilise isiku &lt;i&gt;atribuute&lt;/i&gt; &lt;a href="/entry/result/1484280/all" id="ENTRY_TO_ENTRY_CONVERTER" target="_blank"&gt;IATE:1484280&lt;/a&gt; , mis on salvestatud üks kord ja mis on eeldatavasti korrektsed, nii et neid saab edaspidi lähtealusena kasutada</t>
        </is>
      </c>
      <c r="AJ354" s="2" t="inlineStr">
        <is>
          <t>virallinen lähde</t>
        </is>
      </c>
      <c r="AK354" s="2" t="inlineStr">
        <is>
          <t>3</t>
        </is>
      </c>
      <c r="AL354" s="2" t="inlineStr">
        <is>
          <t/>
        </is>
      </c>
      <c r="AM354" t="inlineStr">
        <is>
          <t>julkisen sektorin elimen tai yksityisen tahon vastuulla ylläpidetty rekisteri tai järjestelmä, joka sisältää luonnollisten tai oikeushenkilöiden attribuutteja ja jota pidetään näiden tietojen ensisijaisena lähteenä tai joka tunnustetaan todistusvoimaiseksi kansallisessa lainsäädännössä</t>
        </is>
      </c>
      <c r="AN354" s="2" t="inlineStr">
        <is>
          <t>source authentique</t>
        </is>
      </c>
      <c r="AO354" s="2" t="inlineStr">
        <is>
          <t>3</t>
        </is>
      </c>
      <c r="AP354" s="2" t="inlineStr">
        <is>
          <t/>
        </is>
      </c>
      <c r="AQ354" t="inlineStr">
        <is>
          <t>répertoire ou système, administré sous la responsabilité d’un 
organisme du secteur public ou d’une entité privée, qui contient les 
attributs concernant une personne physique ou morale et qui est 
considéré comme étant la source première de ces informations ou est 
reconnu comme authentique en droit national</t>
        </is>
      </c>
      <c r="AR354" s="2" t="inlineStr">
        <is>
          <t>foinse bharántúil</t>
        </is>
      </c>
      <c r="AS354" s="2" t="inlineStr">
        <is>
          <t>3</t>
        </is>
      </c>
      <c r="AT354" s="2" t="inlineStr">
        <is>
          <t/>
        </is>
      </c>
      <c r="AU354" t="inlineStr">
        <is>
          <t>stór nó
 córas a choinnítear faoi fhreagracht comhlachta phoiblí nó eintitis
 phríobháidigh, agus is éard atá ann tréithe maidir le duine nádúrtha nó le
 duine dlítheanach agus a meastar faoi gurb é príomhfhoinse na faisnéise sin é
 nó a bhfuil aitheantas aige mar fhoinse bharántúil sa dlí náisiúnta</t>
        </is>
      </c>
      <c r="AV354" s="2" t="inlineStr">
        <is>
          <t>vjerodostojan izbor</t>
        </is>
      </c>
      <c r="AW354" s="2" t="inlineStr">
        <is>
          <t>3</t>
        </is>
      </c>
      <c r="AX354" s="2" t="inlineStr">
        <is>
          <t/>
        </is>
      </c>
      <c r="AY354" t="inlineStr">
        <is>
          <t>repozitorij ili sustav pod nadležnošću tijela javnog sektora ili privatnog subjekta u kojem su pohranjeni atributi fizičke ili pravne osobe i koji se smatra glavnim izvorom tih informacija ili se prepoznaje kao vjerodostojan u nacionalnom pravu</t>
        </is>
      </c>
      <c r="AZ354" s="2" t="inlineStr">
        <is>
          <t>hiteles forrás</t>
        </is>
      </c>
      <c r="BA354" s="2" t="inlineStr">
        <is>
          <t>4</t>
        </is>
      </c>
      <c r="BB354" s="2" t="inlineStr">
        <is>
          <t/>
        </is>
      </c>
      <c r="BC354" t="inlineStr">
        <is>
          <t>olyan, közigazgatási szerv vagy magánszervezet felelősségi körében 
kezelt adattár vagy rendszer, amely valamely természetes vagy jogi 
személyre vonatkozó attribútumokat tartalmaz, és amely az adott 
információ elsődleges forrásának minősül, vagy amelyet a nemzeti jog 
hitelesnek ismer el</t>
        </is>
      </c>
      <c r="BD354" s="2" t="inlineStr">
        <is>
          <t>fonte autentica</t>
        </is>
      </c>
      <c r="BE354" s="2" t="inlineStr">
        <is>
          <t>3</t>
        </is>
      </c>
      <c r="BF354" s="2" t="inlineStr">
        <is>
          <t/>
        </is>
      </c>
      <c r="BG354" t="inlineStr">
        <is>
          <t>archivio o sistema, tenuto sotto la responsabilità di un organismo del settore pubblico o di un soggetto privato, che contiene gli attributi relativi a una persona fisica o giuridica ed è considerato la fonte primaria di tali informazioni o la cui autenticità è riconosciuta dal diritto nazionale</t>
        </is>
      </c>
      <c r="BH354" s="2" t="inlineStr">
        <is>
          <t>autentiškas šaltinis</t>
        </is>
      </c>
      <c r="BI354" s="2" t="inlineStr">
        <is>
          <t>2</t>
        </is>
      </c>
      <c r="BJ354" s="2" t="inlineStr">
        <is>
          <t/>
        </is>
      </c>
      <c r="BK354" t="inlineStr">
        <is>
          <t/>
        </is>
      </c>
      <c r="BL354" s="2" t="inlineStr">
        <is>
          <t>autentisks avots</t>
        </is>
      </c>
      <c r="BM354" s="2" t="inlineStr">
        <is>
          <t>3</t>
        </is>
      </c>
      <c r="BN354" s="2" t="inlineStr">
        <is>
          <t/>
        </is>
      </c>
      <c r="BO354" t="inlineStr">
        <is>
          <t>repozitorijs vai sistēma, kas ir publiskas iestādes vai privāta subjekta atbildībā un satur atribūtus, kuri attiecas uz fizisku vai juridisku personu, un ko uzskata par minētās informācijas primāro avotu vai kas valsts tiesību aktos atzīts par autentisku</t>
        </is>
      </c>
      <c r="BP354" s="2" t="inlineStr">
        <is>
          <t>sors awtentiku</t>
        </is>
      </c>
      <c r="BQ354" s="2" t="inlineStr">
        <is>
          <t>3</t>
        </is>
      </c>
      <c r="BR354" s="2" t="inlineStr">
        <is>
          <t/>
        </is>
      </c>
      <c r="BS354" t="inlineStr">
        <is>
          <t>repożitorju ta' informazzjoni li jissodisfa r-regoli li ġejjin:&lt;div&gt;- l-informazzjoni fis-sors awtentiku titqies li hija korretta;&lt;/div&gt;&lt;div&gt;- l-informazzjoni fis-sors awtentiku tinġabar darba biss;&lt;/div&gt;&lt;div&gt;- l-informazzjoni fis-sors awtentiku terġa' tintuża kull fejn possibbli&lt;/div&gt;</t>
        </is>
      </c>
      <c r="BT354" s="2" t="inlineStr">
        <is>
          <t>authentieke bron</t>
        </is>
      </c>
      <c r="BU354" s="2" t="inlineStr">
        <is>
          <t>3</t>
        </is>
      </c>
      <c r="BV354" s="2" t="inlineStr">
        <is>
          <t/>
        </is>
      </c>
      <c r="BW354" t="inlineStr">
        <is>
          <t>register of systeem, onder de verantwoordelijkheid van een publiekrechtelijk orgaan of particuliere entiteit, dat attributen omtrent een natuurlijke of rechtspersoon bevat en als de primaire bron van die informatie wordt beschouwd of krachtens nationaal recht als authentiek wordt erkend</t>
        </is>
      </c>
      <c r="BX354" s="2" t="inlineStr">
        <is>
          <t>źródło autentyczne</t>
        </is>
      </c>
      <c r="BY354" s="2" t="inlineStr">
        <is>
          <t>3</t>
        </is>
      </c>
      <c r="BZ354" s="2" t="inlineStr">
        <is>
          <t/>
        </is>
      </c>
      <c r="CA354" t="inlineStr">
        <is>
          <t>repozytorium lub system, prowadzone w ramach odpowiedzialności podmiotu sektora publicznego lub podmiotu prywatnego, które zawiera atrybuty dotyczące osoby fizycznej lub prawnej i które uważa się za podstawowe źródło tych informacji lub uznaje za autentyczne w prawie krajowym</t>
        </is>
      </c>
      <c r="CB354" s="2" t="inlineStr">
        <is>
          <t>fonte autêntica</t>
        </is>
      </c>
      <c r="CC354" s="2" t="inlineStr">
        <is>
          <t>3</t>
        </is>
      </c>
      <c r="CD354" s="2" t="inlineStr">
        <is>
          <t/>
        </is>
      </c>
      <c r="CE354" t="inlineStr">
        <is>
          <t>Repositório de informações que cumpre as seguintes regras:&lt;br&gt;- as informações constantes da fonte autêntica são consideradas corretas;&lt;br&gt;- as informações constantes da fonte autêntica são recolhidas apenas uma vez;&lt;br&gt;- as informações constantes da fonte autêntica são reutilizadas sempre que possível.</t>
        </is>
      </c>
      <c r="CF354" s="2" t="inlineStr">
        <is>
          <t>sursă autentică</t>
        </is>
      </c>
      <c r="CG354" s="2" t="inlineStr">
        <is>
          <t>3</t>
        </is>
      </c>
      <c r="CH354" s="2" t="inlineStr">
        <is>
          <t/>
        </is>
      </c>
      <c r="CI354" t="inlineStr">
        <is>
          <t>informația stocată o singură dată și considerată a fi corectă, astfel încât să servească drept bază pentru reutilizare</t>
        </is>
      </c>
      <c r="CJ354" s="2" t="inlineStr">
        <is>
          <t>autentický zdroj</t>
        </is>
      </c>
      <c r="CK354" s="2" t="inlineStr">
        <is>
          <t>3</t>
        </is>
      </c>
      <c r="CL354" s="2" t="inlineStr">
        <is>
          <t/>
        </is>
      </c>
      <c r="CM354" t="inlineStr">
        <is>
          <t>register alebo systém, za ktorý je zodpovedný subjekt verejného sektora alebo súkromný subjekt, ktorý obsahuje atribúty o fyzickej alebo právnickej osobe a považuje sa za primárny zdroj týchto informácií alebo je v rámci vnútroštátneho práva uznaný za autentický</t>
        </is>
      </c>
      <c r="CN354" s="2" t="inlineStr">
        <is>
          <t>verodostojni vir</t>
        </is>
      </c>
      <c r="CO354" s="2" t="inlineStr">
        <is>
          <t>3</t>
        </is>
      </c>
      <c r="CP354" s="2" t="inlineStr">
        <is>
          <t/>
        </is>
      </c>
      <c r="CQ354" t="inlineStr">
        <is>
          <t>&lt;a href="https://iate.europa.eu/entry/result/816237/sl" target="_blank"&gt;odložišče&lt;/a&gt; ali sistem v pristojnosti organa javnega sektorja ali zasebnega subjekta, ki vsebuje &lt;a href="https://iate.europa.eu/entry/slideshow/1633701747329/1484280/sl" target="_blank"&gt;atribute&lt;/a&gt; o fizični ali pravni osebi in se šteje za primarni vir takih informacij ali je priznan kot verodostojen v nacionalnem pravu</t>
        </is>
      </c>
      <c r="CR354" s="2" t="inlineStr">
        <is>
          <t>autentisk källa</t>
        </is>
      </c>
      <c r="CS354" s="2" t="inlineStr">
        <is>
          <t>3</t>
        </is>
      </c>
      <c r="CT354" s="2" t="inlineStr">
        <is>
          <t/>
        </is>
      </c>
      <c r="CU354" t="inlineStr">
        <is>
          <t>datakatalog eller system, som innehas under ansvar av en offentlig myndighet eller privat enhet, som innehåller attribut för en fysisk eller juridisk person och som anses som primärkälla för den informationen eller erkänns som autentisk enligt nationell lagstiftning</t>
        </is>
      </c>
    </row>
    <row r="355">
      <c r="A355" s="1" t="str">
        <f>HYPERLINK("https://iate.europa.eu/entry/result/3627992/all", "3627992")</f>
        <v>3627992</v>
      </c>
      <c r="B355" t="inlineStr">
        <is>
          <t>TRANSPORT</t>
        </is>
      </c>
      <c r="C355" t="inlineStr">
        <is>
          <t>TRANSPORT|land transport</t>
        </is>
      </c>
      <c r="D355" s="2" t="inlineStr">
        <is>
          <t>код за електромобилност|
идентификационен код за електромобилност</t>
        </is>
      </c>
      <c r="E355" s="2" t="inlineStr">
        <is>
          <t>3|
3</t>
        </is>
      </c>
      <c r="F355" s="2" t="inlineStr">
        <is>
          <t xml:space="preserve">|
</t>
        </is>
      </c>
      <c r="G355" t="inlineStr">
        <is>
          <t>уникален идентификационен код с национален код за &lt;a href="https://iate.europa.eu/entry/result/3619622/bg" target="_blank"&gt;доставиците на усулги за мобилност&lt;/a&gt; и &lt;a href="https://iate.europa.eu/entry/result/3619570/bg" target="_blank"&gt;операторите на зарядни точки&lt;/a&gt;</t>
        </is>
      </c>
      <c r="H355" t="inlineStr">
        <is>
          <t/>
        </is>
      </c>
      <c r="I355" t="inlineStr">
        <is>
          <t/>
        </is>
      </c>
      <c r="J355" t="inlineStr">
        <is>
          <t/>
        </is>
      </c>
      <c r="K355" t="inlineStr">
        <is>
          <t/>
        </is>
      </c>
      <c r="L355" s="2" t="inlineStr">
        <is>
          <t>identifikationskode for e-mobilitet</t>
        </is>
      </c>
      <c r="M355" s="2" t="inlineStr">
        <is>
          <t>3</t>
        </is>
      </c>
      <c r="N355" s="2" t="inlineStr">
        <is>
          <t/>
        </is>
      </c>
      <c r="O355" t="inlineStr">
        <is>
          <t>entydig identifikationskode med en national landekode anvendt til identifikation af &lt;a href="https://iate.europa.eu/entry/result/3619622/da" target="_blank"&gt;mobilitetstjenesteydere &lt;/a&gt;og ejere af ladestationer eller &lt;a href="https://iate.europa.eu/entry/result/3619570/da" target="_blank"&gt;ladepunktsoperatører&lt;/a&gt;</t>
        </is>
      </c>
      <c r="P355" s="2" t="inlineStr">
        <is>
          <t>ID-Code zur E-Mobilität</t>
        </is>
      </c>
      <c r="Q355" s="2" t="inlineStr">
        <is>
          <t>3</t>
        </is>
      </c>
      <c r="R355" s="2" t="inlineStr">
        <is>
          <t/>
        </is>
      </c>
      <c r="S355" t="inlineStr">
        <is>
          <t/>
        </is>
      </c>
      <c r="T355" s="2" t="inlineStr">
        <is>
          <t>κωδικός ταυτοποίησης της ηλεκτροκίνησης</t>
        </is>
      </c>
      <c r="U355" s="2" t="inlineStr">
        <is>
          <t>3</t>
        </is>
      </c>
      <c r="V355" s="2" t="inlineStr">
        <is>
          <t/>
        </is>
      </c>
      <c r="W355" t="inlineStr">
        <is>
          <t/>
        </is>
      </c>
      <c r="X355" s="2" t="inlineStr">
        <is>
          <t>electro-mobility ID code|
e-mobility ID code|
e-mobility code</t>
        </is>
      </c>
      <c r="Y355" s="2" t="inlineStr">
        <is>
          <t>3|
3|
3</t>
        </is>
      </c>
      <c r="Z355" s="2" t="inlineStr">
        <is>
          <t xml:space="preserve">|
|
</t>
        </is>
      </c>
      <c r="AA355" t="inlineStr">
        <is>
          <t>unique identification code with a national country code for &lt;i&gt;&lt;a href="https://iate.europa.eu/entry/result/3619622" target="_blank"&gt;mobility service providers&lt;/a&gt; (MSP)&lt;/i&gt; and charge station owners (CSO) or &lt;i&gt;&lt;a href="https://iate.europa.eu/entry/result/3619570" target="_blank"&gt;charge point operators&lt;/a&gt;&lt;/i&gt; (CPO)</t>
        </is>
      </c>
      <c r="AB355" s="2" t="inlineStr">
        <is>
          <t>código de identificación de la movilidad electrónica</t>
        </is>
      </c>
      <c r="AC355" s="2" t="inlineStr">
        <is>
          <t>3</t>
        </is>
      </c>
      <c r="AD355" s="2" t="inlineStr">
        <is>
          <t/>
        </is>
      </c>
      <c r="AE355" t="inlineStr">
        <is>
          <t>En el contexto de la infraestructura para
los combustibles alternativos, identificador único (que incluye un
identificador de país) que sirve para reconocer a los &lt;a href="https://iate.europa.eu/entry/result/3619570/es" target="_blank"&gt;operadores de puntos de recarga&lt;/a&gt; y a los &lt;a href="https://iate.europa.eu/entry/result/3619622/es" target="_blank"&gt;proveedores de servicios de movilidad&lt;/a&gt;.</t>
        </is>
      </c>
      <c r="AF355" t="inlineStr">
        <is>
          <t/>
        </is>
      </c>
      <c r="AG355" t="inlineStr">
        <is>
          <t/>
        </is>
      </c>
      <c r="AH355" t="inlineStr">
        <is>
          <t/>
        </is>
      </c>
      <c r="AI355" t="inlineStr">
        <is>
          <t/>
        </is>
      </c>
      <c r="AJ355" t="inlineStr">
        <is>
          <t/>
        </is>
      </c>
      <c r="AK355" t="inlineStr">
        <is>
          <t/>
        </is>
      </c>
      <c r="AL355" t="inlineStr">
        <is>
          <t/>
        </is>
      </c>
      <c r="AM355" t="inlineStr">
        <is>
          <t/>
        </is>
      </c>
      <c r="AN355" s="2" t="inlineStr">
        <is>
          <t>code d'identification de mobilité électrique|
code de mobilité électrique</t>
        </is>
      </c>
      <c r="AO355" s="2" t="inlineStr">
        <is>
          <t>3|
3</t>
        </is>
      </c>
      <c r="AP355" s="2" t="inlineStr">
        <is>
          <t xml:space="preserve">|
</t>
        </is>
      </c>
      <c r="AQ355" t="inlineStr">
        <is>
          <t>code d'identification unique comprenant un
identifiant national pour les &lt;a href="https://iate.europa.eu/entry/result/3619570/all" target="_blank"&gt;exploitants de points de recharge&lt;/a&gt; ainsi que pour les &lt;a href="https://iate.europa.eu/entry/result/3619622/all" target="_blank"&gt;prestataires de services de mobilité&lt;/a&gt;</t>
        </is>
      </c>
      <c r="AR355" t="inlineStr">
        <is>
          <t/>
        </is>
      </c>
      <c r="AS355" t="inlineStr">
        <is>
          <t/>
        </is>
      </c>
      <c r="AT355" t="inlineStr">
        <is>
          <t/>
        </is>
      </c>
      <c r="AU355" t="inlineStr">
        <is>
          <t/>
        </is>
      </c>
      <c r="AV355" t="inlineStr">
        <is>
          <t/>
        </is>
      </c>
      <c r="AW355" t="inlineStr">
        <is>
          <t/>
        </is>
      </c>
      <c r="AX355" t="inlineStr">
        <is>
          <t/>
        </is>
      </c>
      <c r="AY355" t="inlineStr">
        <is>
          <t/>
        </is>
      </c>
      <c r="AZ355" s="2" t="inlineStr">
        <is>
          <t>e-mobilitási kód|
e-mobilitási azonosító kód</t>
        </is>
      </c>
      <c r="BA355" s="2" t="inlineStr">
        <is>
          <t>3|
3</t>
        </is>
      </c>
      <c r="BB355" s="2" t="inlineStr">
        <is>
          <t xml:space="preserve">|
</t>
        </is>
      </c>
      <c r="BC355" t="inlineStr">
        <is>
          <t>nemzeti azonosítót tartalmazó egyedi
azonosító kód az &lt;a href="https://iate.europa.eu/entry/result/3619570/hu" target="_blank"&gt;elektromos töltőpontok üzemeltetői &lt;/a&gt;és a &lt;a href="https://iate.europa.eu/entry/result/3619622/hu" target="_blank"&gt;mobilitási szolgáltatók&lt;/a&gt; számára</t>
        </is>
      </c>
      <c r="BD355" t="inlineStr">
        <is>
          <t/>
        </is>
      </c>
      <c r="BE355" t="inlineStr">
        <is>
          <t/>
        </is>
      </c>
      <c r="BF355" t="inlineStr">
        <is>
          <t/>
        </is>
      </c>
      <c r="BG355" t="inlineStr">
        <is>
          <t/>
        </is>
      </c>
      <c r="BH355" s="2" t="inlineStr">
        <is>
          <t>elektromobilumo identifikavimo kodas|
e. mobiliumo kodas|
e. mobilumo identifikavimo kodas</t>
        </is>
      </c>
      <c r="BI355" s="2" t="inlineStr">
        <is>
          <t>3|
3|
3</t>
        </is>
      </c>
      <c r="BJ355" s="2" t="inlineStr">
        <is>
          <t xml:space="preserve">|
|
</t>
        </is>
      </c>
      <c r="BK355" t="inlineStr">
        <is>
          <t>valstybių narių paskirtos &lt;a href="https://iate.europa.eu/entry/result/3619449/lt" target="_blank"&gt;identifikavimo duomenų registravimo organizacijos&lt;/a&gt; išduodami ir administruojami unikalūs identifikavimo kodai, pagal kuriuos identifikuojami &lt;a href="https://iate.europa.eu/entry/result/3619570/lt" target="_blank"&gt;įkrovimo prieigos operatoriai&lt;/a&gt; ir &lt;a href="https://iate.europa.eu/entry/result/3619622/lt" target="_blank"&gt;judumo paslaugų teikėjai&lt;/a&gt;</t>
        </is>
      </c>
      <c r="BL355" s="2" t="inlineStr">
        <is>
          <t>e-mobilitātes ID kods|
e-mobilitātes kods|
elektromobilitātes ID kods</t>
        </is>
      </c>
      <c r="BM355" s="2" t="inlineStr">
        <is>
          <t>2|
2|
2</t>
        </is>
      </c>
      <c r="BN355" s="2" t="inlineStr">
        <is>
          <t xml:space="preserve">|
|
</t>
        </is>
      </c>
      <c r="BO355" t="inlineStr">
        <is>
          <t>dentifikācijas reģistrācijas organizācijas izsniegts unikāls identifikācijas (ID) kods, ar ko identificē &lt;a href="https://iate.europa.eu/entry/result/3619570/lv" target="_blank"&gt;uzlādes punktu operatorus&lt;/a&gt; un &lt;a href="https://iate.europa.eu/entry/result/3619622/lv" target="_blank"&gt;mobilitātes pakalpojumu sniedzējus&lt;/a&gt;</t>
        </is>
      </c>
      <c r="BP355" s="2" t="inlineStr">
        <is>
          <t>kodiċi tal-elettromobbiltà|
kodiċi tal-ID tal-mobbiltà elettronika|
kodiċi tal-ID tal-elettromobbiltà</t>
        </is>
      </c>
      <c r="BQ355" s="2" t="inlineStr">
        <is>
          <t>3|
3|
3</t>
        </is>
      </c>
      <c r="BR355" s="2" t="inlineStr">
        <is>
          <t xml:space="preserve">|
|
</t>
        </is>
      </c>
      <c r="BS355" t="inlineStr">
        <is>
          <t>kodiċi ta' identifikazzjoni uniku b'kodiċi nazzjonali tal-pajjiż għal &lt;a href="https://iate.europa.eu/entry/result/3619622/mt" target="_blank"&gt;fornituri ta' servizzi ta' mobilità&lt;/a&gt; u sidien tal-istazzjonijiet tal-irriċarġjar jew &lt;a href="https://iate.europa.eu/entry/result/3619570/mt" target="_blank"&gt;operaturi ta' punti tal-irriċarġjar&lt;/a&gt;</t>
        </is>
      </c>
      <c r="BT355" t="inlineStr">
        <is>
          <t/>
        </is>
      </c>
      <c r="BU355" t="inlineStr">
        <is>
          <t/>
        </is>
      </c>
      <c r="BV355" t="inlineStr">
        <is>
          <t/>
        </is>
      </c>
      <c r="BW355" t="inlineStr">
        <is>
          <t/>
        </is>
      </c>
      <c r="BX355" t="inlineStr">
        <is>
          <t/>
        </is>
      </c>
      <c r="BY355" t="inlineStr">
        <is>
          <t/>
        </is>
      </c>
      <c r="BZ355" t="inlineStr">
        <is>
          <t/>
        </is>
      </c>
      <c r="CA355" t="inlineStr">
        <is>
          <t/>
        </is>
      </c>
      <c r="CB355" t="inlineStr">
        <is>
          <t/>
        </is>
      </c>
      <c r="CC355" t="inlineStr">
        <is>
          <t/>
        </is>
      </c>
      <c r="CD355" t="inlineStr">
        <is>
          <t/>
        </is>
      </c>
      <c r="CE355" t="inlineStr">
        <is>
          <t/>
        </is>
      </c>
      <c r="CF355" t="inlineStr">
        <is>
          <t/>
        </is>
      </c>
      <c r="CG355" t="inlineStr">
        <is>
          <t/>
        </is>
      </c>
      <c r="CH355" t="inlineStr">
        <is>
          <t/>
        </is>
      </c>
      <c r="CI355" t="inlineStr">
        <is>
          <t/>
        </is>
      </c>
      <c r="CJ355" t="inlineStr">
        <is>
          <t/>
        </is>
      </c>
      <c r="CK355" t="inlineStr">
        <is>
          <t/>
        </is>
      </c>
      <c r="CL355" t="inlineStr">
        <is>
          <t/>
        </is>
      </c>
      <c r="CM355" t="inlineStr">
        <is>
          <t/>
        </is>
      </c>
      <c r="CN355" t="inlineStr">
        <is>
          <t/>
        </is>
      </c>
      <c r="CO355" t="inlineStr">
        <is>
          <t/>
        </is>
      </c>
      <c r="CP355" t="inlineStr">
        <is>
          <t/>
        </is>
      </c>
      <c r="CQ355" t="inlineStr">
        <is>
          <t/>
        </is>
      </c>
      <c r="CR355" t="inlineStr">
        <is>
          <t/>
        </is>
      </c>
      <c r="CS355" t="inlineStr">
        <is>
          <t/>
        </is>
      </c>
      <c r="CT355" t="inlineStr">
        <is>
          <t/>
        </is>
      </c>
      <c r="CU355" t="inlineStr">
        <is>
          <t/>
        </is>
      </c>
    </row>
    <row r="356">
      <c r="A356" s="1" t="str">
        <f>HYPERLINK("https://iate.europa.eu/entry/result/3627975/all", "3627975")</f>
        <v>3627975</v>
      </c>
      <c r="B356" t="inlineStr">
        <is>
          <t>ENVIRONMENT</t>
        </is>
      </c>
      <c r="C356" t="inlineStr">
        <is>
          <t>ENVIRONMENT|environmental policy</t>
        </is>
      </c>
      <c r="D356" s="2" t="inlineStr">
        <is>
          <t>преходно алтернативно гориво</t>
        </is>
      </c>
      <c r="E356" s="2" t="inlineStr">
        <is>
          <t>2</t>
        </is>
      </c>
      <c r="F356" s="2" t="inlineStr">
        <is>
          <t/>
        </is>
      </c>
      <c r="G356" t="inlineStr">
        <is>
          <t/>
        </is>
      </c>
      <c r="H356" t="inlineStr">
        <is>
          <t/>
        </is>
      </c>
      <c r="I356" t="inlineStr">
        <is>
          <t/>
        </is>
      </c>
      <c r="J356" t="inlineStr">
        <is>
          <t/>
        </is>
      </c>
      <c r="K356" t="inlineStr">
        <is>
          <t/>
        </is>
      </c>
      <c r="L356" t="inlineStr">
        <is>
          <t/>
        </is>
      </c>
      <c r="M356" t="inlineStr">
        <is>
          <t/>
        </is>
      </c>
      <c r="N356" t="inlineStr">
        <is>
          <t/>
        </is>
      </c>
      <c r="O356" t="inlineStr">
        <is>
          <t/>
        </is>
      </c>
      <c r="P356" t="inlineStr">
        <is>
          <t/>
        </is>
      </c>
      <c r="Q356" t="inlineStr">
        <is>
          <t/>
        </is>
      </c>
      <c r="R356" t="inlineStr">
        <is>
          <t/>
        </is>
      </c>
      <c r="S356" t="inlineStr">
        <is>
          <t/>
        </is>
      </c>
      <c r="T356" s="2" t="inlineStr">
        <is>
          <t>μεταβατικό εναλλακτικό καύσιμο</t>
        </is>
      </c>
      <c r="U356" s="2" t="inlineStr">
        <is>
          <t>3</t>
        </is>
      </c>
      <c r="V356" s="2" t="inlineStr">
        <is>
          <t/>
        </is>
      </c>
      <c r="W356" t="inlineStr">
        <is>
          <t>&lt;div&gt;&lt;b&gt;«εναλλακτικά καύσιμα»:&lt;/b&gt; τα καύσιμα ή οι πηγές τροφοδοσίας ισχύος που λειτουργούν, έστω και εν μέρει, ως υποκατάστατο των πηγών ορυκτού πετρελαίου κατά την παροχή ενέργειας στις μεταφορές και που μπορούν δυνητικά να συμβάλουν στην απαλλαγή των μεταφορών από τις ανθρακούχες εκπομπές, ενισχύοντας τις περιβαλλοντικές επιδόσεις του εν λόγω τομέα, όπως μεταξύ άλλων τα εξής:&lt;/div&gt;&lt;div&gt;α)«&lt;b&gt;εναλλακτικά &lt;/b&gt;καύσιμα για οχήματα με μηδενικές εκπομπές»:&lt;/div&gt;&lt;div&gt;–ηλεκτρική ενέργεια,&lt;/div&gt;&lt;div&gt;–υδρογόνο,&lt;/div&gt;&lt;div&gt;–αμμωνία,&lt;/div&gt;&lt;div&gt;β)«ανανεώσιμα καύσιμα»:&lt;/div&gt;&lt;div&gt;–καύσιμα βιομάζας και βιοκαύσιμα, όπως ορίζονται στο άρθρο 2 σημεία 27 και 33 της οδηγίας (ΕΕ) 2018/2001,&lt;/div&gt;&lt;div&gt;–συνθετικά και παραφινικά καύσιμα, στα οποία περιλαμβάνεται και η αμμωνία, και τα οποία παράγονται από ανανεώσιμες πηγές ενέργειας,&lt;/div&gt;&lt;div&gt;γ)«&lt;b&gt;εναλλακτικά&lt;/b&gt; ορυκτά καύσιμα» που χρησιμοποιούνται για μεταβατική περίοδο:&lt;/div&gt;&lt;div&gt;–φυσικό αέριο, σε αέρια μορφή (συμπιεσμένο φυσικό αέριο – ΣΦΑ) και σε υγροποιημένη μορφή (υγροποιημένο φυσικό αέριο &lt;/div&gt;&lt;div&gt;– ΥΦΑ),&lt;/div&gt;&lt;div&gt;–υγραέριο (LPG),&lt;/div&gt;&lt;div&gt;–συνθετικά και παραφινικά καύσιμα που παράγονται από μη ανανεώσιμες πηγές ενέργειας·&lt;/div&gt;</t>
        </is>
      </c>
      <c r="X356" s="2" t="inlineStr">
        <is>
          <t>transitional alternative fuel</t>
        </is>
      </c>
      <c r="Y356" s="2" t="inlineStr">
        <is>
          <t>3</t>
        </is>
      </c>
      <c r="Z356" s="2" t="inlineStr">
        <is>
          <t/>
        </is>
      </c>
      <c r="AA356" t="inlineStr">
        <is>
          <t>alternative
fuels for a transitional phase where the fossil part of a fossil and 
renewable
fuel blend is progressively phased out by the integration of a higher share of
renewables</t>
        </is>
      </c>
      <c r="AB356" s="2" t="inlineStr">
        <is>
          <t>combustible alternativo transitorio</t>
        </is>
      </c>
      <c r="AC356" s="2" t="inlineStr">
        <is>
          <t>3</t>
        </is>
      </c>
      <c r="AD356" s="2" t="inlineStr">
        <is>
          <t/>
        </is>
      </c>
      <c r="AE356" t="inlineStr">
        <is>
          <t>Combustible
alternativo que puede utilizarse en una fase transitoria a fin de contribuir a
la descarbonización.</t>
        </is>
      </c>
      <c r="AF356" t="inlineStr">
        <is>
          <t/>
        </is>
      </c>
      <c r="AG356" t="inlineStr">
        <is>
          <t/>
        </is>
      </c>
      <c r="AH356" t="inlineStr">
        <is>
          <t/>
        </is>
      </c>
      <c r="AI356" t="inlineStr">
        <is>
          <t/>
        </is>
      </c>
      <c r="AJ356" t="inlineStr">
        <is>
          <t/>
        </is>
      </c>
      <c r="AK356" t="inlineStr">
        <is>
          <t/>
        </is>
      </c>
      <c r="AL356" t="inlineStr">
        <is>
          <t/>
        </is>
      </c>
      <c r="AM356" t="inlineStr">
        <is>
          <t/>
        </is>
      </c>
      <c r="AN356" s="2" t="inlineStr">
        <is>
          <t>carburant alternatif de transition|
carburant alternatif transitoire</t>
        </is>
      </c>
      <c r="AO356" s="2" t="inlineStr">
        <is>
          <t>3|
2</t>
        </is>
      </c>
      <c r="AP356" s="2" t="inlineStr">
        <is>
          <t xml:space="preserve">|
</t>
        </is>
      </c>
      <c r="AQ356" t="inlineStr">
        <is>
          <t>&lt;div&gt;carburant composé de combustibles fossiles et d’énergies renouvelables dont la partie fossile est progressivement 
éliminée par l'intégration d’une part plus importante d’énergies renouvelables&lt;/div&gt;</t>
        </is>
      </c>
      <c r="AR356" t="inlineStr">
        <is>
          <t/>
        </is>
      </c>
      <c r="AS356" t="inlineStr">
        <is>
          <t/>
        </is>
      </c>
      <c r="AT356" t="inlineStr">
        <is>
          <t/>
        </is>
      </c>
      <c r="AU356" t="inlineStr">
        <is>
          <t/>
        </is>
      </c>
      <c r="AV356" t="inlineStr">
        <is>
          <t/>
        </is>
      </c>
      <c r="AW356" t="inlineStr">
        <is>
          <t/>
        </is>
      </c>
      <c r="AX356" t="inlineStr">
        <is>
          <t/>
        </is>
      </c>
      <c r="AY356" t="inlineStr">
        <is>
          <t/>
        </is>
      </c>
      <c r="AZ356" s="2" t="inlineStr">
        <is>
          <t>átmeneti alternatív üzemanyag</t>
        </is>
      </c>
      <c r="BA356" s="2" t="inlineStr">
        <is>
          <t>2</t>
        </is>
      </c>
      <c r="BB356" s="2" t="inlineStr">
        <is>
          <t/>
        </is>
      </c>
      <c r="BC356" t="inlineStr">
        <is>
          <t>fosszilis és megújuló üzemanyag keverékéből
álló olyan alternatív üzemanyag, amelynek esetében a fosszilis összetevőt
fokozatosan egyre nagyobb arányban váltja fel megújuló összetevő</t>
        </is>
      </c>
      <c r="BD356" t="inlineStr">
        <is>
          <t/>
        </is>
      </c>
      <c r="BE356" t="inlineStr">
        <is>
          <t/>
        </is>
      </c>
      <c r="BF356" t="inlineStr">
        <is>
          <t/>
        </is>
      </c>
      <c r="BG356" t="inlineStr">
        <is>
          <t/>
        </is>
      </c>
      <c r="BH356" s="2" t="inlineStr">
        <is>
          <t>pereinamojo laikotarpio alternatyvieji degalai</t>
        </is>
      </c>
      <c r="BI356" s="2" t="inlineStr">
        <is>
          <t>3</t>
        </is>
      </c>
      <c r="BJ356" s="2" t="inlineStr">
        <is>
          <t/>
        </is>
      </c>
      <c r="BK356" t="inlineStr">
        <is>
          <t>pereinamuoju laikotarpiu naudojamas iškastinio kuro ir kuro iš
atsinaujinančiųjų energijos išteklių mišinys, kuriame iškastinio kuro dalis palaipsniui
mažinama, įtraukiant vis didesnę kuro iš atsinaujinančiųjų energijos išteklių dalį</t>
        </is>
      </c>
      <c r="BL356" s="2" t="inlineStr">
        <is>
          <t>pārejas alternatīvā degviela</t>
        </is>
      </c>
      <c r="BM356" s="2" t="inlineStr">
        <is>
          <t>2</t>
        </is>
      </c>
      <c r="BN356" s="2" t="inlineStr">
        <is>
          <t/>
        </is>
      </c>
      <c r="BO356" t="inlineStr">
        <is>
          <t>alternatīva degviela, kurā arvien pieaug atjaunojamo energoresursu daļa un fosilās
enerģijas daļa tiek pakāpeniski samazināta</t>
        </is>
      </c>
      <c r="BP356" s="2" t="inlineStr">
        <is>
          <t>fjuwil alternattiv tranżitorju</t>
        </is>
      </c>
      <c r="BQ356" s="2" t="inlineStr">
        <is>
          <t>3</t>
        </is>
      </c>
      <c r="BR356" s="2" t="inlineStr">
        <is>
          <t/>
        </is>
      </c>
      <c r="BS356" t="inlineStr">
        <is>
          <t>fjuwils alternattivi għal fażi tranżitorja, fejn il-parti fossili ta' taħlita ta' fjuwil magħmula minn fjuwils fossili u alternattivi titneħħa gradwalment billi jiġi integrat sehem akbar ta' enerġija rinnovabbli</t>
        </is>
      </c>
      <c r="BT356" t="inlineStr">
        <is>
          <t/>
        </is>
      </c>
      <c r="BU356" t="inlineStr">
        <is>
          <t/>
        </is>
      </c>
      <c r="BV356" t="inlineStr">
        <is>
          <t/>
        </is>
      </c>
      <c r="BW356" t="inlineStr">
        <is>
          <t/>
        </is>
      </c>
      <c r="BX356" t="inlineStr">
        <is>
          <t/>
        </is>
      </c>
      <c r="BY356" t="inlineStr">
        <is>
          <t/>
        </is>
      </c>
      <c r="BZ356" t="inlineStr">
        <is>
          <t/>
        </is>
      </c>
      <c r="CA356" t="inlineStr">
        <is>
          <t/>
        </is>
      </c>
      <c r="CB356" s="2" t="inlineStr">
        <is>
          <t>combustível alternativo de transição</t>
        </is>
      </c>
      <c r="CC356" s="2" t="inlineStr">
        <is>
          <t>3</t>
        </is>
      </c>
      <c r="CD356" s="2" t="inlineStr">
        <is>
          <t/>
        </is>
      </c>
      <c r="CE356" t="inlineStr">
        <is>
          <t>Combustível alternativo para uma fase de transição, em que a componente fóssil é gradualmente eliminada através 
da integração de uma percentagem mais elevada de combustíveis renováveis.</t>
        </is>
      </c>
      <c r="CF356" t="inlineStr">
        <is>
          <t/>
        </is>
      </c>
      <c r="CG356" t="inlineStr">
        <is>
          <t/>
        </is>
      </c>
      <c r="CH356" t="inlineStr">
        <is>
          <t/>
        </is>
      </c>
      <c r="CI356" t="inlineStr">
        <is>
          <t/>
        </is>
      </c>
      <c r="CJ356" t="inlineStr">
        <is>
          <t/>
        </is>
      </c>
      <c r="CK356" t="inlineStr">
        <is>
          <t/>
        </is>
      </c>
      <c r="CL356" t="inlineStr">
        <is>
          <t/>
        </is>
      </c>
      <c r="CM356" t="inlineStr">
        <is>
          <t/>
        </is>
      </c>
      <c r="CN356" t="inlineStr">
        <is>
          <t/>
        </is>
      </c>
      <c r="CO356" t="inlineStr">
        <is>
          <t/>
        </is>
      </c>
      <c r="CP356" t="inlineStr">
        <is>
          <t/>
        </is>
      </c>
      <c r="CQ356" t="inlineStr">
        <is>
          <t/>
        </is>
      </c>
      <c r="CR356" t="inlineStr">
        <is>
          <t/>
        </is>
      </c>
      <c r="CS356" t="inlineStr">
        <is>
          <t/>
        </is>
      </c>
      <c r="CT356" t="inlineStr">
        <is>
          <t/>
        </is>
      </c>
      <c r="CU356" t="inlineStr">
        <is>
          <t/>
        </is>
      </c>
    </row>
    <row r="357">
      <c r="A357" s="1" t="str">
        <f>HYPERLINK("https://iate.europa.eu/entry/result/3628008/all", "3628008")</f>
        <v>3628008</v>
      </c>
      <c r="B357" t="inlineStr">
        <is>
          <t>TRANSPORT;ENERGY</t>
        </is>
      </c>
      <c r="C357" t="inlineStr">
        <is>
          <t>TRANSPORT|land transport;ENERGY|energy policy|energy industry</t>
        </is>
      </c>
      <c r="D357" s="2" t="inlineStr">
        <is>
          <t>заряден съединител</t>
        </is>
      </c>
      <c r="E357" s="2" t="inlineStr">
        <is>
          <t>3</t>
        </is>
      </c>
      <c r="F357" s="2" t="inlineStr">
        <is>
          <t/>
        </is>
      </c>
      <c r="G357" t="inlineStr">
        <is>
          <t/>
        </is>
      </c>
      <c r="H357" t="inlineStr">
        <is>
          <t/>
        </is>
      </c>
      <c r="I357" t="inlineStr">
        <is>
          <t/>
        </is>
      </c>
      <c r="J357" t="inlineStr">
        <is>
          <t/>
        </is>
      </c>
      <c r="K357" t="inlineStr">
        <is>
          <t/>
        </is>
      </c>
      <c r="L357" s="2" t="inlineStr">
        <is>
          <t>stikforbindelse</t>
        </is>
      </c>
      <c r="M357" s="2" t="inlineStr">
        <is>
          <t>3</t>
        </is>
      </c>
      <c r="N357" s="2" t="inlineStr">
        <is>
          <t/>
        </is>
      </c>
      <c r="O357" t="inlineStr">
        <is>
          <t>den fysiske grænseflade mellem ladestanderen og det elektriske køretøj, hvorigennem den elektriske energi udveksles</t>
        </is>
      </c>
      <c r="P357" t="inlineStr">
        <is>
          <t/>
        </is>
      </c>
      <c r="Q357" t="inlineStr">
        <is>
          <t/>
        </is>
      </c>
      <c r="R357" t="inlineStr">
        <is>
          <t/>
        </is>
      </c>
      <c r="S357" t="inlineStr">
        <is>
          <t/>
        </is>
      </c>
      <c r="T357" s="2" t="inlineStr">
        <is>
          <t>συνδετήρας επαναφόρτισης</t>
        </is>
      </c>
      <c r="U357" s="2" t="inlineStr">
        <is>
          <t>3</t>
        </is>
      </c>
      <c r="V357" s="2" t="inlineStr">
        <is>
          <t/>
        </is>
      </c>
      <c r="W357" t="inlineStr">
        <is>
          <t>η φυσική διεπαφή μεταξύ του σημείου επαναφόρτισης και του ηλεκτρικού οχήματος μέσω της οποίας ανταλλάσσεται η ηλεκτρική ενέργεια</t>
        </is>
      </c>
      <c r="X357" s="2" t="inlineStr">
        <is>
          <t>connector|
charging plug|
charging connector|
recharging connector</t>
        </is>
      </c>
      <c r="Y357" s="2" t="inlineStr">
        <is>
          <t>3|
1|
1|
3</t>
        </is>
      </c>
      <c r="Z357" s="2" t="inlineStr">
        <is>
          <t xml:space="preserve">|
|
|
</t>
        </is>
      </c>
      <c r="AA357" t="inlineStr">
        <is>
          <t>physical interface between the recharging or refuelling point and the vehicle through which the fuel or electric energy is exchanged</t>
        </is>
      </c>
      <c r="AB357" s="2" t="inlineStr">
        <is>
          <t>conector de recarga</t>
        </is>
      </c>
      <c r="AC357" s="2" t="inlineStr">
        <is>
          <t>3</t>
        </is>
      </c>
      <c r="AD357" s="2" t="inlineStr">
        <is>
          <t/>
        </is>
      </c>
      <c r="AE357" t="inlineStr">
        <is>
          <t>Enchufe o clavija que se encuentra a ambos
extremos del &lt;a href="https://iate.europa.eu/entry/result/3628012/es" target="_blank"&gt;cable de recarga&lt;/a&gt;, posibilitando la conexión inequívoca a la
red eléctrica.</t>
        </is>
      </c>
      <c r="AF357" t="inlineStr">
        <is>
          <t/>
        </is>
      </c>
      <c r="AG357" t="inlineStr">
        <is>
          <t/>
        </is>
      </c>
      <c r="AH357" t="inlineStr">
        <is>
          <t/>
        </is>
      </c>
      <c r="AI357" t="inlineStr">
        <is>
          <t/>
        </is>
      </c>
      <c r="AJ357" t="inlineStr">
        <is>
          <t/>
        </is>
      </c>
      <c r="AK357" t="inlineStr">
        <is>
          <t/>
        </is>
      </c>
      <c r="AL357" t="inlineStr">
        <is>
          <t/>
        </is>
      </c>
      <c r="AM357" t="inlineStr">
        <is>
          <t/>
        </is>
      </c>
      <c r="AN357" s="2" t="inlineStr">
        <is>
          <t>connecteur de charge|
connecteur|
connecteur de recharge</t>
        </is>
      </c>
      <c r="AO357" s="2" t="inlineStr">
        <is>
          <t>3|
3|
3</t>
        </is>
      </c>
      <c r="AP357" s="2" t="inlineStr">
        <is>
          <t xml:space="preserve">|
|
</t>
        </is>
      </c>
      <c r="AQ357" t="inlineStr">
        <is>
          <t>interface physique entre le point de recharge et le véhicule électrique qui permet l’échange de l’énergie électrique</t>
        </is>
      </c>
      <c r="AR357" t="inlineStr">
        <is>
          <t/>
        </is>
      </c>
      <c r="AS357" t="inlineStr">
        <is>
          <t/>
        </is>
      </c>
      <c r="AT357" t="inlineStr">
        <is>
          <t/>
        </is>
      </c>
      <c r="AU357" t="inlineStr">
        <is>
          <t/>
        </is>
      </c>
      <c r="AV357" t="inlineStr">
        <is>
          <t/>
        </is>
      </c>
      <c r="AW357" t="inlineStr">
        <is>
          <t/>
        </is>
      </c>
      <c r="AX357" t="inlineStr">
        <is>
          <t/>
        </is>
      </c>
      <c r="AY357" t="inlineStr">
        <is>
          <t/>
        </is>
      </c>
      <c r="AZ357" s="2" t="inlineStr">
        <is>
          <t>csatlakozó|
töltőcsatlakozó</t>
        </is>
      </c>
      <c r="BA357" s="2" t="inlineStr">
        <is>
          <t>3|
3</t>
        </is>
      </c>
      <c r="BB357" s="2" t="inlineStr">
        <is>
          <t xml:space="preserve">|
</t>
        </is>
      </c>
      <c r="BC357" t="inlineStr">
        <is>
          <t>az elektromos töltőpont és az
elektromos jármű közötti fizikai interfész, amelyen keresztül a villamos
energia cserélődik</t>
        </is>
      </c>
      <c r="BD357" t="inlineStr">
        <is>
          <t/>
        </is>
      </c>
      <c r="BE357" t="inlineStr">
        <is>
          <t/>
        </is>
      </c>
      <c r="BF357" t="inlineStr">
        <is>
          <t/>
        </is>
      </c>
      <c r="BG357" t="inlineStr">
        <is>
          <t/>
        </is>
      </c>
      <c r="BH357" s="2" t="inlineStr">
        <is>
          <t>įkrovimo jungtis|
jungtis</t>
        </is>
      </c>
      <c r="BI357" s="2" t="inlineStr">
        <is>
          <t>3|
3</t>
        </is>
      </c>
      <c r="BJ357" s="2" t="inlineStr">
        <is>
          <t xml:space="preserve">|
</t>
        </is>
      </c>
      <c r="BK357" t="inlineStr">
        <is>
          <t>fizinė įkrovimo prieigos ir elektrinės transporto priemonės sąsaja, per kurią keičiamasi elektros energija</t>
        </is>
      </c>
      <c r="BL357" s="2" t="inlineStr">
        <is>
          <t>uzlādes savienotājs</t>
        </is>
      </c>
      <c r="BM357" s="2" t="inlineStr">
        <is>
          <t>2</t>
        </is>
      </c>
      <c r="BN357" s="2" t="inlineStr">
        <is>
          <t/>
        </is>
      </c>
      <c r="BO357" t="inlineStr">
        <is>
          <t>fiziska saskarne, caur kuru notiek degvielas vai elektroenerģijas apmaiņa starp 
uzlādes vai uzpildes punktu un transportlīdzekli</t>
        </is>
      </c>
      <c r="BP357" s="2" t="inlineStr">
        <is>
          <t>konnettur tal-irriċarġjar</t>
        </is>
      </c>
      <c r="BQ357" s="2" t="inlineStr">
        <is>
          <t>3</t>
        </is>
      </c>
      <c r="BR357" s="2" t="inlineStr">
        <is>
          <t/>
        </is>
      </c>
      <c r="BS357" t="inlineStr">
        <is>
          <t>interfaċċa fiżika bejn il-punt tal-irriċarġjar jew ta' riforniment u l-vettura, li permezz tagħha jiġi skambjat il-fjuwil jew l-enerġija elettrika</t>
        </is>
      </c>
      <c r="BT357" t="inlineStr">
        <is>
          <t/>
        </is>
      </c>
      <c r="BU357" t="inlineStr">
        <is>
          <t/>
        </is>
      </c>
      <c r="BV357" t="inlineStr">
        <is>
          <t/>
        </is>
      </c>
      <c r="BW357" t="inlineStr">
        <is>
          <t/>
        </is>
      </c>
      <c r="BX357" t="inlineStr">
        <is>
          <t/>
        </is>
      </c>
      <c r="BY357" t="inlineStr">
        <is>
          <t/>
        </is>
      </c>
      <c r="BZ357" t="inlineStr">
        <is>
          <t/>
        </is>
      </c>
      <c r="CA357" t="inlineStr">
        <is>
          <t/>
        </is>
      </c>
      <c r="CB357" s="2" t="inlineStr">
        <is>
          <t>conector|
conector de carregamento</t>
        </is>
      </c>
      <c r="CC357" s="2" t="inlineStr">
        <is>
          <t>3|
3</t>
        </is>
      </c>
      <c r="CD357" s="2" t="inlineStr">
        <is>
          <t xml:space="preserve">|
</t>
        </is>
      </c>
      <c r="CE357" t="inlineStr">
        <is>
          <t>Interface física entre o ponto de carregamento e o veículo elétrico através da qual ocorre a troca de energia elétrica.</t>
        </is>
      </c>
      <c r="CF357" t="inlineStr">
        <is>
          <t/>
        </is>
      </c>
      <c r="CG357" t="inlineStr">
        <is>
          <t/>
        </is>
      </c>
      <c r="CH357" t="inlineStr">
        <is>
          <t/>
        </is>
      </c>
      <c r="CI357" t="inlineStr">
        <is>
          <t/>
        </is>
      </c>
      <c r="CJ357" t="inlineStr">
        <is>
          <t/>
        </is>
      </c>
      <c r="CK357" t="inlineStr">
        <is>
          <t/>
        </is>
      </c>
      <c r="CL357" t="inlineStr">
        <is>
          <t/>
        </is>
      </c>
      <c r="CM357" t="inlineStr">
        <is>
          <t/>
        </is>
      </c>
      <c r="CN357" t="inlineStr">
        <is>
          <t/>
        </is>
      </c>
      <c r="CO357" t="inlineStr">
        <is>
          <t/>
        </is>
      </c>
      <c r="CP357" t="inlineStr">
        <is>
          <t/>
        </is>
      </c>
      <c r="CQ357" t="inlineStr">
        <is>
          <t/>
        </is>
      </c>
      <c r="CR357" t="inlineStr">
        <is>
          <t/>
        </is>
      </c>
      <c r="CS357" t="inlineStr">
        <is>
          <t/>
        </is>
      </c>
      <c r="CT357" t="inlineStr">
        <is>
          <t/>
        </is>
      </c>
      <c r="CU357" t="inlineStr">
        <is>
          <t/>
        </is>
      </c>
    </row>
    <row r="358">
      <c r="A358" s="1" t="str">
        <f>HYPERLINK("https://iate.europa.eu/entry/result/3628012/all", "3628012")</f>
        <v>3628012</v>
      </c>
      <c r="B358" t="inlineStr">
        <is>
          <t>ENERGY;TRANSPORT</t>
        </is>
      </c>
      <c r="C358" t="inlineStr">
        <is>
          <t>ENERGY|energy policy|energy policy|energy transport;TRANSPORT|land transport</t>
        </is>
      </c>
      <c r="D358" s="2" t="inlineStr">
        <is>
          <t>кабел за зареждане</t>
        </is>
      </c>
      <c r="E358" s="2" t="inlineStr">
        <is>
          <t>3</t>
        </is>
      </c>
      <c r="F358" s="2" t="inlineStr">
        <is>
          <t/>
        </is>
      </c>
      <c r="G358" t="inlineStr">
        <is>
          <t/>
        </is>
      </c>
      <c r="H358" t="inlineStr">
        <is>
          <t/>
        </is>
      </c>
      <c r="I358" t="inlineStr">
        <is>
          <t/>
        </is>
      </c>
      <c r="J358" t="inlineStr">
        <is>
          <t/>
        </is>
      </c>
      <c r="K358" t="inlineStr">
        <is>
          <t/>
        </is>
      </c>
      <c r="L358" s="2" t="inlineStr">
        <is>
          <t>opladningskabel|
ladekabel</t>
        </is>
      </c>
      <c r="M358" s="2" t="inlineStr">
        <is>
          <t>3|
3</t>
        </is>
      </c>
      <c r="N358" s="2" t="inlineStr">
        <is>
          <t xml:space="preserve">|
</t>
        </is>
      </c>
      <c r="O358" t="inlineStr">
        <is>
          <t>kabel, der forbinder en &lt;a href="https://iate.europa.eu/entry/result/3548582/da" target="_blank"&gt;ladestander/et ladepunkt&lt;/a&gt; eller et strømudttag med et elektrisk køretøj, når dette skal oplades</t>
        </is>
      </c>
      <c r="P358" t="inlineStr">
        <is>
          <t/>
        </is>
      </c>
      <c r="Q358" t="inlineStr">
        <is>
          <t/>
        </is>
      </c>
      <c r="R358" t="inlineStr">
        <is>
          <t/>
        </is>
      </c>
      <c r="S358" t="inlineStr">
        <is>
          <t/>
        </is>
      </c>
      <c r="T358" s="2" t="inlineStr">
        <is>
          <t>καλώδιο επαναφόρτισης</t>
        </is>
      </c>
      <c r="U358" s="2" t="inlineStr">
        <is>
          <t>3</t>
        </is>
      </c>
      <c r="V358" s="2" t="inlineStr">
        <is>
          <t/>
        </is>
      </c>
      <c r="W358" t="inlineStr">
        <is>
          <t>καλώδιο που συνδέει το σημείο επαναφόρτισης με το ηλεκτρικό όχημα</t>
        </is>
      </c>
      <c r="X358" s="2" t="inlineStr">
        <is>
          <t>charging cable|
recharging cable</t>
        </is>
      </c>
      <c r="Y358" s="2" t="inlineStr">
        <is>
          <t>1|
3</t>
        </is>
      </c>
      <c r="Z358" s="2" t="inlineStr">
        <is>
          <t xml:space="preserve">|
</t>
        </is>
      </c>
      <c r="AA358" t="inlineStr">
        <is>
          <t>cable that connects a charging point or the power outlet with an electric vehicle</t>
        </is>
      </c>
      <c r="AB358" s="2" t="inlineStr">
        <is>
          <t>cable de recarga|
cable de carga</t>
        </is>
      </c>
      <c r="AC358" s="2" t="inlineStr">
        <is>
          <t>3|
3</t>
        </is>
      </c>
      <c r="AD358" s="2" t="inlineStr">
        <is>
          <t xml:space="preserve">|
</t>
        </is>
      </c>
      <c r="AE358" t="inlineStr">
        <is>
          <t>Cable que sirve
para conectar un vehículo eléctrico a la toma eléctrica a fin de recargar las
baterías.</t>
        </is>
      </c>
      <c r="AF358" t="inlineStr">
        <is>
          <t/>
        </is>
      </c>
      <c r="AG358" t="inlineStr">
        <is>
          <t/>
        </is>
      </c>
      <c r="AH358" t="inlineStr">
        <is>
          <t/>
        </is>
      </c>
      <c r="AI358" t="inlineStr">
        <is>
          <t/>
        </is>
      </c>
      <c r="AJ358" t="inlineStr">
        <is>
          <t/>
        </is>
      </c>
      <c r="AK358" t="inlineStr">
        <is>
          <t/>
        </is>
      </c>
      <c r="AL358" t="inlineStr">
        <is>
          <t/>
        </is>
      </c>
      <c r="AM358" t="inlineStr">
        <is>
          <t/>
        </is>
      </c>
      <c r="AN358" s="2" t="inlineStr">
        <is>
          <t>câble de recharge</t>
        </is>
      </c>
      <c r="AO358" s="2" t="inlineStr">
        <is>
          <t>3</t>
        </is>
      </c>
      <c r="AP358" s="2" t="inlineStr">
        <is>
          <t/>
        </is>
      </c>
      <c r="AQ358" t="inlineStr">
        <is>
          <t>élément qui sert d’intermédiaire entre le support de charge et le véhicule électrique</t>
        </is>
      </c>
      <c r="AR358" t="inlineStr">
        <is>
          <t/>
        </is>
      </c>
      <c r="AS358" t="inlineStr">
        <is>
          <t/>
        </is>
      </c>
      <c r="AT358" t="inlineStr">
        <is>
          <t/>
        </is>
      </c>
      <c r="AU358" t="inlineStr">
        <is>
          <t/>
        </is>
      </c>
      <c r="AV358" t="inlineStr">
        <is>
          <t/>
        </is>
      </c>
      <c r="AW358" t="inlineStr">
        <is>
          <t/>
        </is>
      </c>
      <c r="AX358" t="inlineStr">
        <is>
          <t/>
        </is>
      </c>
      <c r="AY358" t="inlineStr">
        <is>
          <t/>
        </is>
      </c>
      <c r="AZ358" s="2" t="inlineStr">
        <is>
          <t>elektromos töltőkábel|
töltőkábel</t>
        </is>
      </c>
      <c r="BA358" s="2" t="inlineStr">
        <is>
          <t>3|
3</t>
        </is>
      </c>
      <c r="BB358" s="2" t="inlineStr">
        <is>
          <t xml:space="preserve">|
</t>
        </is>
      </c>
      <c r="BC358" t="inlineStr">
        <is>
          <t>kábel, amely összekapcsolja a csatlakozóaljzatot
és az elektromos járművet</t>
        </is>
      </c>
      <c r="BD358" t="inlineStr">
        <is>
          <t/>
        </is>
      </c>
      <c r="BE358" t="inlineStr">
        <is>
          <t/>
        </is>
      </c>
      <c r="BF358" t="inlineStr">
        <is>
          <t/>
        </is>
      </c>
      <c r="BG358" t="inlineStr">
        <is>
          <t/>
        </is>
      </c>
      <c r="BH358" s="2" t="inlineStr">
        <is>
          <t>įkrovimo kabelis</t>
        </is>
      </c>
      <c r="BI358" s="2" t="inlineStr">
        <is>
          <t>3</t>
        </is>
      </c>
      <c r="BJ358" s="2" t="inlineStr">
        <is>
          <t/>
        </is>
      </c>
      <c r="BK358" t="inlineStr">
        <is>
          <t/>
        </is>
      </c>
      <c r="BL358" s="2" t="inlineStr">
        <is>
          <t>uzlādes kabelis</t>
        </is>
      </c>
      <c r="BM358" s="2" t="inlineStr">
        <is>
          <t>2</t>
        </is>
      </c>
      <c r="BN358" s="2" t="inlineStr">
        <is>
          <t/>
        </is>
      </c>
      <c r="BO358" t="inlineStr">
        <is>
          <t>kabelis, kas uzlādes punktu vai strāvas kontaktligzdu savieno ar elektrotransportlīdzekli</t>
        </is>
      </c>
      <c r="BP358" s="2" t="inlineStr">
        <is>
          <t>kejbil tal-irriċarġjar</t>
        </is>
      </c>
      <c r="BQ358" s="2" t="inlineStr">
        <is>
          <t>3</t>
        </is>
      </c>
      <c r="BR358" s="2" t="inlineStr">
        <is>
          <t/>
        </is>
      </c>
      <c r="BS358" t="inlineStr">
        <is>
          <t>kejbil li jikkonnettja punt tal-irriċarġjar jew plagg tad-dawl ma' vettura elettrika</t>
        </is>
      </c>
      <c r="BT358" t="inlineStr">
        <is>
          <t/>
        </is>
      </c>
      <c r="BU358" t="inlineStr">
        <is>
          <t/>
        </is>
      </c>
      <c r="BV358" t="inlineStr">
        <is>
          <t/>
        </is>
      </c>
      <c r="BW358" t="inlineStr">
        <is>
          <t/>
        </is>
      </c>
      <c r="BX358" t="inlineStr">
        <is>
          <t/>
        </is>
      </c>
      <c r="BY358" t="inlineStr">
        <is>
          <t/>
        </is>
      </c>
      <c r="BZ358" t="inlineStr">
        <is>
          <t/>
        </is>
      </c>
      <c r="CA358" t="inlineStr">
        <is>
          <t/>
        </is>
      </c>
      <c r="CB358" t="inlineStr">
        <is>
          <t/>
        </is>
      </c>
      <c r="CC358" t="inlineStr">
        <is>
          <t/>
        </is>
      </c>
      <c r="CD358" t="inlineStr">
        <is>
          <t/>
        </is>
      </c>
      <c r="CE358" t="inlineStr">
        <is>
          <t/>
        </is>
      </c>
      <c r="CF358" t="inlineStr">
        <is>
          <t/>
        </is>
      </c>
      <c r="CG358" t="inlineStr">
        <is>
          <t/>
        </is>
      </c>
      <c r="CH358" t="inlineStr">
        <is>
          <t/>
        </is>
      </c>
      <c r="CI358" t="inlineStr">
        <is>
          <t/>
        </is>
      </c>
      <c r="CJ358" t="inlineStr">
        <is>
          <t/>
        </is>
      </c>
      <c r="CK358" t="inlineStr">
        <is>
          <t/>
        </is>
      </c>
      <c r="CL358" t="inlineStr">
        <is>
          <t/>
        </is>
      </c>
      <c r="CM358" t="inlineStr">
        <is>
          <t/>
        </is>
      </c>
      <c r="CN358" t="inlineStr">
        <is>
          <t/>
        </is>
      </c>
      <c r="CO358" t="inlineStr">
        <is>
          <t/>
        </is>
      </c>
      <c r="CP358" t="inlineStr">
        <is>
          <t/>
        </is>
      </c>
      <c r="CQ358" t="inlineStr">
        <is>
          <t/>
        </is>
      </c>
      <c r="CR358" t="inlineStr">
        <is>
          <t/>
        </is>
      </c>
      <c r="CS358" t="inlineStr">
        <is>
          <t/>
        </is>
      </c>
      <c r="CT358" t="inlineStr">
        <is>
          <t/>
        </is>
      </c>
      <c r="CU358" t="inlineStr">
        <is>
          <t/>
        </is>
      </c>
    </row>
    <row r="359">
      <c r="A359" s="1" t="str">
        <f>HYPERLINK("https://iate.europa.eu/entry/result/3628004/all", "3628004")</f>
        <v>3628004</v>
      </c>
      <c r="B359" t="inlineStr">
        <is>
          <t>ENVIRONMENT;ENERGY;TRANSPORT</t>
        </is>
      </c>
      <c r="C359" t="inlineStr">
        <is>
          <t>ENVIRONMENT|environmental policy|pollution control measures;ENERGY|energy policy;TRANSPORT|transport policy</t>
        </is>
      </c>
      <c r="D359" s="2" t="inlineStr">
        <is>
          <t>точка за бързо зареждане</t>
        </is>
      </c>
      <c r="E359" s="2" t="inlineStr">
        <is>
          <t>3</t>
        </is>
      </c>
      <c r="F359" s="2" t="inlineStr">
        <is>
          <t/>
        </is>
      </c>
      <c r="G359" t="inlineStr">
        <is>
          <t/>
        </is>
      </c>
      <c r="H359" t="inlineStr">
        <is>
          <t/>
        </is>
      </c>
      <c r="I359" t="inlineStr">
        <is>
          <t/>
        </is>
      </c>
      <c r="J359" t="inlineStr">
        <is>
          <t/>
        </is>
      </c>
      <c r="K359" t="inlineStr">
        <is>
          <t/>
        </is>
      </c>
      <c r="L359" s="2" t="inlineStr">
        <is>
          <t>hurtiglader|
hurtig ladestander</t>
        </is>
      </c>
      <c r="M359" s="2" t="inlineStr">
        <is>
          <t>3|
3</t>
        </is>
      </c>
      <c r="N359" s="2" t="inlineStr">
        <is>
          <t xml:space="preserve">|
</t>
        </is>
      </c>
      <c r="O359" t="inlineStr">
        <is>
          <t>ladestander, der gør det muligt at overføre elektricitet til et køretøj med en effekt, der &lt;div&gt;- for vekselstrøm er højere end 22kW , eller&lt;/div&gt;&lt;div&gt;- for jævnstrøm er lig med eller større end 50kW og mindre end 150 kW&lt;/div&gt;</t>
        </is>
      </c>
      <c r="P359" s="2" t="inlineStr">
        <is>
          <t>Schnellladepunkt</t>
        </is>
      </c>
      <c r="Q359" s="2" t="inlineStr">
        <is>
          <t>3</t>
        </is>
      </c>
      <c r="R359" s="2" t="inlineStr">
        <is>
          <t/>
        </is>
      </c>
      <c r="S359" t="inlineStr">
        <is>
          <t/>
        </is>
      </c>
      <c r="T359" s="2" t="inlineStr">
        <is>
          <t>σημείο ταχείας επαναφόρτισης</t>
        </is>
      </c>
      <c r="U359" s="2" t="inlineStr">
        <is>
          <t>3</t>
        </is>
      </c>
      <c r="V359" s="2" t="inlineStr">
        <is>
          <t/>
        </is>
      </c>
      <c r="W359" t="inlineStr">
        <is>
          <t/>
        </is>
      </c>
      <c r="X359" s="2" t="inlineStr">
        <is>
          <t>fast-charging point|
fast recharging point</t>
        </is>
      </c>
      <c r="Y359" s="2" t="inlineStr">
        <is>
          <t>3|
3</t>
        </is>
      </c>
      <c r="Z359" s="2" t="inlineStr">
        <is>
          <t xml:space="preserve">|
</t>
        </is>
      </c>
      <c r="AA359" t="inlineStr">
        <is>
          <t>recharging point that
allows for a transfer of electricity to an electric vehicle with a &lt;a href="https://iate.europa.eu/entry/result/922210/all" target="_blank"&gt;power output&lt;/a&gt; of &lt;br&gt;- more than 22 kW &lt;a href="https://iate.europa.eu/entry/result/1372745/all" target="_blank"&gt;AC&lt;/a&gt;, or&lt;br&gt;- between more than or equal to
50 and less than 150 kW &lt;a href="https://iate.europa.eu/entry/result/1372753/all" target="_blank"&gt;DC&lt;/a&gt;</t>
        </is>
      </c>
      <c r="AB359" s="2" t="inlineStr">
        <is>
          <t>punto de recarga rápida</t>
        </is>
      </c>
      <c r="AC359" s="2" t="inlineStr">
        <is>
          <t>3</t>
        </is>
      </c>
      <c r="AD359" s="2" t="inlineStr">
        <is>
          <t/>
        </is>
      </c>
      <c r="AE359" t="inlineStr">
        <is>
          <t>Punto de recarga que
permite transmitir electricidad a un vehículo eléctrico con una potencia:&lt;div&gt;- superior a 22 kW con corriente alterna;&lt;/div&gt;&lt;div&gt;- igual o superior a 50 kW e inferior a 150 kW con
corriente continua.&lt;/div&gt;</t>
        </is>
      </c>
      <c r="AF359" t="inlineStr">
        <is>
          <t/>
        </is>
      </c>
      <c r="AG359" t="inlineStr">
        <is>
          <t/>
        </is>
      </c>
      <c r="AH359" t="inlineStr">
        <is>
          <t/>
        </is>
      </c>
      <c r="AI359" t="inlineStr">
        <is>
          <t/>
        </is>
      </c>
      <c r="AJ359" t="inlineStr">
        <is>
          <t/>
        </is>
      </c>
      <c r="AK359" t="inlineStr">
        <is>
          <t/>
        </is>
      </c>
      <c r="AL359" t="inlineStr">
        <is>
          <t/>
        </is>
      </c>
      <c r="AM359" t="inlineStr">
        <is>
          <t/>
        </is>
      </c>
      <c r="AN359" s="2" t="inlineStr">
        <is>
          <t>point de recharge rapide</t>
        </is>
      </c>
      <c r="AO359" s="2" t="inlineStr">
        <is>
          <t>3</t>
        </is>
      </c>
      <c r="AP359" s="2" t="inlineStr">
        <is>
          <t/>
        </is>
      </c>
      <c r="AQ359" t="inlineStr">
        <is>
          <t>point de recharge permettant le transfert d'électricité vers
un véhicule électrique avec une &lt;a href="https://iate.europa.eu/entry/result/922210" target="_blank"&gt;puissance de sortie:&lt;/a&gt;&lt;div&gt;- supérieure à 22 kW sur &lt;a href="https://iate.europa.eu/entry/result/1372745" target="_blank"&gt;courant alternatif&lt;/a&gt;; ou &lt;/div&gt;&lt;div&gt;- supérieure ou égale à 50 kW et inférieure à 150 kW sur &lt;a href="https://iate.europa.eu/entry/result/1372753" target="_blank"&gt;courant continu&lt;/a&gt;&lt;/div&gt;</t>
        </is>
      </c>
      <c r="AR359" t="inlineStr">
        <is>
          <t/>
        </is>
      </c>
      <c r="AS359" t="inlineStr">
        <is>
          <t/>
        </is>
      </c>
      <c r="AT359" t="inlineStr">
        <is>
          <t/>
        </is>
      </c>
      <c r="AU359" t="inlineStr">
        <is>
          <t/>
        </is>
      </c>
      <c r="AV359" t="inlineStr">
        <is>
          <t/>
        </is>
      </c>
      <c r="AW359" t="inlineStr">
        <is>
          <t/>
        </is>
      </c>
      <c r="AX359" t="inlineStr">
        <is>
          <t/>
        </is>
      </c>
      <c r="AY359" t="inlineStr">
        <is>
          <t/>
        </is>
      </c>
      <c r="AZ359" s="2" t="inlineStr">
        <is>
          <t>gyorstöltő pont|
elektromos gyorstöltő pont</t>
        </is>
      </c>
      <c r="BA359" s="2" t="inlineStr">
        <is>
          <t>3|
3</t>
        </is>
      </c>
      <c r="BB359" s="2" t="inlineStr">
        <is>
          <t xml:space="preserve">|
</t>
        </is>
      </c>
      <c r="BC359" t="inlineStr">
        <is>
          <t>olyan elektromos töltőpont, amely
&lt;br&gt;– 22 kW-nál nagyobb &lt;a href="https://iate.europa.eu/entry/result/1372745/hu" target="_blank"&gt;váltakozó áram&lt;/a&gt;ú (AC), illetve&lt;br&gt;– legalább
50 kW, de 150 kW-nál kevesebb &lt;a href="https://iate.europa.eu/entry/result/1372753/hu" target="_blank"&gt;egyenáram&lt;/a&gt;ú (DC)&lt;br&gt;&lt;a href="https://iate.europa.eu/entry/result/922210/hu" target="_blank"&gt;kimenő teljesítmény&lt;/a&gt; mellett teszi lehetővé egy elektromos jármű villamos
energiával történő feltöltését</t>
        </is>
      </c>
      <c r="BD359" t="inlineStr">
        <is>
          <t/>
        </is>
      </c>
      <c r="BE359" t="inlineStr">
        <is>
          <t/>
        </is>
      </c>
      <c r="BF359" t="inlineStr">
        <is>
          <t/>
        </is>
      </c>
      <c r="BG359" t="inlineStr">
        <is>
          <t/>
        </is>
      </c>
      <c r="BH359" s="2" t="inlineStr">
        <is>
          <t>greitojo įkrovimo prieiga</t>
        </is>
      </c>
      <c r="BI359" s="2" t="inlineStr">
        <is>
          <t>3</t>
        </is>
      </c>
      <c r="BJ359" s="2" t="inlineStr">
        <is>
          <t/>
        </is>
      </c>
      <c r="BK359" t="inlineStr">
        <is>
          <t>įkrovimo prieiga, kuria naudojantis elektrinei transporto priemonei tiekiama elektra ir kurios atiduodamoji gali yra:&lt;div&gt;- didesnė nei 22 kW kintamosios srovės atveju arba&lt;/div&gt;&lt;div&gt;- didesnė arba lygi 50 kW ir mažesnė nei 150 kW nuolatinės srovės atveju&lt;/div&gt;</t>
        </is>
      </c>
      <c r="BL359" s="2" t="inlineStr">
        <is>
          <t>ātras uzlādes punkts</t>
        </is>
      </c>
      <c r="BM359" s="2" t="inlineStr">
        <is>
          <t>2</t>
        </is>
      </c>
      <c r="BN359" s="2" t="inlineStr">
        <is>
          <t/>
        </is>
      </c>
      <c r="BO359" t="inlineStr">
        <is>
          <t>uzlādes punkts, kura maksimālā izejas jauda ir &lt;div&gt;- lielāka par 22 kW (maiņstrāva) vai&lt;br&gt;&lt;div&gt;- no 50 līdz 150 kW (līdzstrāva)&lt;/div&gt;&lt;/div&gt;</t>
        </is>
      </c>
      <c r="BP359" s="2" t="inlineStr">
        <is>
          <t>punt tal-irriċarġjar veloċi</t>
        </is>
      </c>
      <c r="BQ359" s="2" t="inlineStr">
        <is>
          <t>3</t>
        </is>
      </c>
      <c r="BR359" s="2" t="inlineStr">
        <is>
          <t/>
        </is>
      </c>
      <c r="BS359" t="inlineStr">
        <is>
          <t>punt tal-irriċarġjar li jippermetti t-trasferiment tal-elettriku lejn vettura tal-elettriku b'potenza tal-output ta'&lt;br&gt;- aktar minn 22 kW &lt;a href="https://iate.europa.eu/entry/result/1372745/mt" target="_blank"&gt;AC&lt;/a&gt;, jew&lt;br&gt;- bejn aktar jew daqs 50 u anqas minn 150 kW &lt;a href="https://iate.europa.eu/entry/result/1372753/mt" target="_blank"&gt;DC&lt;/a&gt;</t>
        </is>
      </c>
      <c r="BT359" t="inlineStr">
        <is>
          <t/>
        </is>
      </c>
      <c r="BU359" t="inlineStr">
        <is>
          <t/>
        </is>
      </c>
      <c r="BV359" t="inlineStr">
        <is>
          <t/>
        </is>
      </c>
      <c r="BW359" t="inlineStr">
        <is>
          <t/>
        </is>
      </c>
      <c r="BX359" t="inlineStr">
        <is>
          <t/>
        </is>
      </c>
      <c r="BY359" t="inlineStr">
        <is>
          <t/>
        </is>
      </c>
      <c r="BZ359" t="inlineStr">
        <is>
          <t/>
        </is>
      </c>
      <c r="CA359" t="inlineStr">
        <is>
          <t/>
        </is>
      </c>
      <c r="CB359" s="2" t="inlineStr">
        <is>
          <t>ponto de carregamento rápido</t>
        </is>
      </c>
      <c r="CC359" s="2" t="inlineStr">
        <is>
          <t>3</t>
        </is>
      </c>
      <c r="CD359" s="2" t="inlineStr">
        <is>
          <t/>
        </is>
      </c>
      <c r="CE359" t="inlineStr">
        <is>
          <t>Ponto de carregamento que permite que a eletricidade para um veículo elétrico seja transferida com uma potência&lt;br&gt;- superior a 22 kW &lt;a href="https://iate.europa.eu/entry/result/1372745/all" target="_blank"&gt;CA&lt;/a&gt;, ou&lt;br&gt;- superior ou igual a 50 e inferior a 150 kW &lt;a href="https://iate.europa.eu/entry/result/1372753/all" target="_blank"&gt;CC&lt;/a&gt;.</t>
        </is>
      </c>
      <c r="CF359" t="inlineStr">
        <is>
          <t/>
        </is>
      </c>
      <c r="CG359" t="inlineStr">
        <is>
          <t/>
        </is>
      </c>
      <c r="CH359" t="inlineStr">
        <is>
          <t/>
        </is>
      </c>
      <c r="CI359" t="inlineStr">
        <is>
          <t/>
        </is>
      </c>
      <c r="CJ359" t="inlineStr">
        <is>
          <t/>
        </is>
      </c>
      <c r="CK359" t="inlineStr">
        <is>
          <t/>
        </is>
      </c>
      <c r="CL359" t="inlineStr">
        <is>
          <t/>
        </is>
      </c>
      <c r="CM359" t="inlineStr">
        <is>
          <t/>
        </is>
      </c>
      <c r="CN359" t="inlineStr">
        <is>
          <t/>
        </is>
      </c>
      <c r="CO359" t="inlineStr">
        <is>
          <t/>
        </is>
      </c>
      <c r="CP359" t="inlineStr">
        <is>
          <t/>
        </is>
      </c>
      <c r="CQ359" t="inlineStr">
        <is>
          <t/>
        </is>
      </c>
      <c r="CR359" t="inlineStr">
        <is>
          <t/>
        </is>
      </c>
      <c r="CS359" t="inlineStr">
        <is>
          <t/>
        </is>
      </c>
      <c r="CT359" t="inlineStr">
        <is>
          <t/>
        </is>
      </c>
      <c r="CU359" t="inlineStr">
        <is>
          <t/>
        </is>
      </c>
    </row>
    <row r="360">
      <c r="A360" s="1" t="str">
        <f>HYPERLINK("https://iate.europa.eu/entry/result/3628010/all", "3628010")</f>
        <v>3628010</v>
      </c>
      <c r="B360" t="inlineStr">
        <is>
          <t>ENVIRONMENT;ENERGY;TRANSPORT</t>
        </is>
      </c>
      <c r="C360" t="inlineStr">
        <is>
          <t>ENVIRONMENT|environmental policy|pollution control measures;ENERGY|energy policy;TRANSPORT|transport policy</t>
        </is>
      </c>
      <c r="D360" s="2" t="inlineStr">
        <is>
          <t>свръхбърза зарядна точка</t>
        </is>
      </c>
      <c r="E360" s="2" t="inlineStr">
        <is>
          <t>3</t>
        </is>
      </c>
      <c r="F360" s="2" t="inlineStr">
        <is>
          <t/>
        </is>
      </c>
      <c r="G360" t="inlineStr">
        <is>
          <t/>
        </is>
      </c>
      <c r="H360" t="inlineStr">
        <is>
          <t/>
        </is>
      </c>
      <c r="I360" t="inlineStr">
        <is>
          <t/>
        </is>
      </c>
      <c r="J360" t="inlineStr">
        <is>
          <t/>
        </is>
      </c>
      <c r="K360" t="inlineStr">
        <is>
          <t/>
        </is>
      </c>
      <c r="L360" s="2" t="inlineStr">
        <is>
          <t>lynhurtig ladestander|
lynladestander|
lynlader|
ultrahurtig ladestander</t>
        </is>
      </c>
      <c r="M360" s="2" t="inlineStr">
        <is>
          <t>3|
3|
3|
3</t>
        </is>
      </c>
      <c r="N360" s="2" t="inlineStr">
        <is>
          <t xml:space="preserve">|
|
|
</t>
        </is>
      </c>
      <c r="O360" t="inlineStr">
        <is>
          <t>ladestander, der gør det muligt at overføre elektricitet til et køretøj med en effekt på 150 kW jævnstrøm eller derover</t>
        </is>
      </c>
      <c r="P360" s="2" t="inlineStr">
        <is>
          <t>Ultraschnellladepunkt</t>
        </is>
      </c>
      <c r="Q360" s="2" t="inlineStr">
        <is>
          <t>3</t>
        </is>
      </c>
      <c r="R360" s="2" t="inlineStr">
        <is>
          <t/>
        </is>
      </c>
      <c r="S360" t="inlineStr">
        <is>
          <t/>
        </is>
      </c>
      <c r="T360" s="2" t="inlineStr">
        <is>
          <t>σημείο υπερταχείας επαναφόρτισης</t>
        </is>
      </c>
      <c r="U360" s="2" t="inlineStr">
        <is>
          <t>3</t>
        </is>
      </c>
      <c r="V360" s="2" t="inlineStr">
        <is>
          <t/>
        </is>
      </c>
      <c r="W360" t="inlineStr">
        <is>
          <t/>
        </is>
      </c>
      <c r="X360" s="2" t="inlineStr">
        <is>
          <t>rapid charging point|
ultra-fast charging point|
rapid recharging point|
ultra-fast recharging point</t>
        </is>
      </c>
      <c r="Y360" s="2" t="inlineStr">
        <is>
          <t>3|
1|
1|
3</t>
        </is>
      </c>
      <c r="Z360" s="2" t="inlineStr">
        <is>
          <t xml:space="preserve">|
|
|
</t>
        </is>
      </c>
      <c r="AA360" t="inlineStr">
        <is>
          <t>recharging point that allows for a transfer of electricity to an electric vehicle with a &lt;a href="https://iate.europa.eu/entry/result/922210/all" target="_blank"&gt;power output&lt;/a&gt; of more than or equal to 150 kW &lt;a href="https://iate.europa.eu/entry/result/1372753/all" target="_blank"&gt;DC&lt;/a&gt;</t>
        </is>
      </c>
      <c r="AB360" s="2" t="inlineStr">
        <is>
          <t>punto de recarga ultrarrápida</t>
        </is>
      </c>
      <c r="AC360" s="2" t="inlineStr">
        <is>
          <t>3</t>
        </is>
      </c>
      <c r="AD360" s="2" t="inlineStr">
        <is>
          <t/>
        </is>
      </c>
      <c r="AE360" t="inlineStr">
        <is>
          <t>Punto
de recarga de alta potencia que permite transmitir electricidad a un vehículo
eléctrico con una potencia igual a superior a 150 kW de corriente continua.</t>
        </is>
      </c>
      <c r="AF360" t="inlineStr">
        <is>
          <t/>
        </is>
      </c>
      <c r="AG360" t="inlineStr">
        <is>
          <t/>
        </is>
      </c>
      <c r="AH360" t="inlineStr">
        <is>
          <t/>
        </is>
      </c>
      <c r="AI360" t="inlineStr">
        <is>
          <t/>
        </is>
      </c>
      <c r="AJ360" t="inlineStr">
        <is>
          <t/>
        </is>
      </c>
      <c r="AK360" t="inlineStr">
        <is>
          <t/>
        </is>
      </c>
      <c r="AL360" t="inlineStr">
        <is>
          <t/>
        </is>
      </c>
      <c r="AM360" t="inlineStr">
        <is>
          <t/>
        </is>
      </c>
      <c r="AN360" s="2" t="inlineStr">
        <is>
          <t>point de recharge ultra-rapide</t>
        </is>
      </c>
      <c r="AO360" s="2" t="inlineStr">
        <is>
          <t>3</t>
        </is>
      </c>
      <c r="AP360" s="2" t="inlineStr">
        <is>
          <t/>
        </is>
      </c>
      <c r="AQ360" t="inlineStr">
        <is>
          <t>point de recharge permettant le transfert d'électricité vers un véhicule électrique avec une &lt;a href="https://iate.europa.eu/entry/result/922210" target="_blank"&gt;puissance de sortie &lt;/a&gt;supérieure ou égale à 150 kW sur &lt;a href="https://iate.europa.eu/entry/result/1372753" target="_blank"&gt;courant continu&lt;/a&gt;</t>
        </is>
      </c>
      <c r="AR360" t="inlineStr">
        <is>
          <t/>
        </is>
      </c>
      <c r="AS360" t="inlineStr">
        <is>
          <t/>
        </is>
      </c>
      <c r="AT360" t="inlineStr">
        <is>
          <t/>
        </is>
      </c>
      <c r="AU360" t="inlineStr">
        <is>
          <t/>
        </is>
      </c>
      <c r="AV360" t="inlineStr">
        <is>
          <t/>
        </is>
      </c>
      <c r="AW360" t="inlineStr">
        <is>
          <t/>
        </is>
      </c>
      <c r="AX360" t="inlineStr">
        <is>
          <t/>
        </is>
      </c>
      <c r="AY360" t="inlineStr">
        <is>
          <t/>
        </is>
      </c>
      <c r="AZ360" s="2" t="inlineStr">
        <is>
          <t>ultragyors töltőpont</t>
        </is>
      </c>
      <c r="BA360" s="2" t="inlineStr">
        <is>
          <t>3</t>
        </is>
      </c>
      <c r="BB360" s="2" t="inlineStr">
        <is>
          <t/>
        </is>
      </c>
      <c r="BC360" t="inlineStr">
        <is>
          <t>olyan elektromos töltőpont, amely
legalább 150 kW&lt;a href="https://iate.europa.eu/entry/result/1372753/hu" target="_blank"&gt; egyenáram&lt;/a&gt;ú (DC) &lt;a href="https://iate.europa.eu/entry/result/922210/hu" target="_blank"&gt;kimenő teljesítmény&lt;/a&gt; mellett teszi lehetővé egy
elektromos jármű villamos energiával történő feltöltését</t>
        </is>
      </c>
      <c r="BD360" t="inlineStr">
        <is>
          <t/>
        </is>
      </c>
      <c r="BE360" t="inlineStr">
        <is>
          <t/>
        </is>
      </c>
      <c r="BF360" t="inlineStr">
        <is>
          <t/>
        </is>
      </c>
      <c r="BG360" t="inlineStr">
        <is>
          <t/>
        </is>
      </c>
      <c r="BH360" s="2" t="inlineStr">
        <is>
          <t>itin greito įkrovimo prieiga</t>
        </is>
      </c>
      <c r="BI360" s="2" t="inlineStr">
        <is>
          <t>3</t>
        </is>
      </c>
      <c r="BJ360" s="2" t="inlineStr">
        <is>
          <t/>
        </is>
      </c>
      <c r="BK360" t="inlineStr">
        <is>
          <t>nuolatinės srovės įkrovimo prieiga, kuria naudojantis elektrinei transporto priemonei tiekiama elektra ir kurios atiduodamoji gali yra lygi arba didesnė nei 150 kW</t>
        </is>
      </c>
      <c r="BL360" s="2" t="inlineStr">
        <is>
          <t>īpaši ātras uzlādes punkts</t>
        </is>
      </c>
      <c r="BM360" s="2" t="inlineStr">
        <is>
          <t>2</t>
        </is>
      </c>
      <c r="BN360" s="2" t="inlineStr">
        <is>
          <t/>
        </is>
      </c>
      <c r="BO360" t="inlineStr">
        <is>
          <t>uzlādes punkts, kura maksimālā izejas jauda ir lielaka par 150 kW (līdzstrāva)</t>
        </is>
      </c>
      <c r="BP360" s="2" t="inlineStr">
        <is>
          <t>punt tal-irriċarġjar ultraveloċi</t>
        </is>
      </c>
      <c r="BQ360" s="2" t="inlineStr">
        <is>
          <t>3</t>
        </is>
      </c>
      <c r="BR360" s="2" t="inlineStr">
        <is>
          <t/>
        </is>
      </c>
      <c r="BS360" t="inlineStr">
        <is>
          <t>punt tal-irriċarġjar li jippermetti t-trasferiment tal-elettriku lejn vettura tal-elettriku b'potenza tal-output ta' aktar minn jew daqs 150 kW &lt;a href="https://iate.europa.eu/entry/result/1372753/mt" target="_blank"&gt;DC&lt;/a&gt;</t>
        </is>
      </c>
      <c r="BT360" t="inlineStr">
        <is>
          <t/>
        </is>
      </c>
      <c r="BU360" t="inlineStr">
        <is>
          <t/>
        </is>
      </c>
      <c r="BV360" t="inlineStr">
        <is>
          <t/>
        </is>
      </c>
      <c r="BW360" t="inlineStr">
        <is>
          <t/>
        </is>
      </c>
      <c r="BX360" t="inlineStr">
        <is>
          <t/>
        </is>
      </c>
      <c r="BY360" t="inlineStr">
        <is>
          <t/>
        </is>
      </c>
      <c r="BZ360" t="inlineStr">
        <is>
          <t/>
        </is>
      </c>
      <c r="CA360" t="inlineStr">
        <is>
          <t/>
        </is>
      </c>
      <c r="CB360" s="2" t="inlineStr">
        <is>
          <t>ponto de carregamento ultrarrápido</t>
        </is>
      </c>
      <c r="CC360" s="2" t="inlineStr">
        <is>
          <t>3</t>
        </is>
      </c>
      <c r="CD360" s="2" t="inlineStr">
        <is>
          <t/>
        </is>
      </c>
      <c r="CE360" t="inlineStr">
        <is>
          <t>Ponto de carregamento que permite que a eletricidade para um veículo elétrico seja transferida com uma potência igual ou superior a 150 kW &lt;a href="https://iate.europa.eu/entry/result/1372753/all" target="_blank"&gt;CC&lt;/a&gt;.</t>
        </is>
      </c>
      <c r="CF360" t="inlineStr">
        <is>
          <t/>
        </is>
      </c>
      <c r="CG360" t="inlineStr">
        <is>
          <t/>
        </is>
      </c>
      <c r="CH360" t="inlineStr">
        <is>
          <t/>
        </is>
      </c>
      <c r="CI360" t="inlineStr">
        <is>
          <t/>
        </is>
      </c>
      <c r="CJ360" t="inlineStr">
        <is>
          <t/>
        </is>
      </c>
      <c r="CK360" t="inlineStr">
        <is>
          <t/>
        </is>
      </c>
      <c r="CL360" t="inlineStr">
        <is>
          <t/>
        </is>
      </c>
      <c r="CM360" t="inlineStr">
        <is>
          <t/>
        </is>
      </c>
      <c r="CN360" t="inlineStr">
        <is>
          <t/>
        </is>
      </c>
      <c r="CO360" t="inlineStr">
        <is>
          <t/>
        </is>
      </c>
      <c r="CP360" t="inlineStr">
        <is>
          <t/>
        </is>
      </c>
      <c r="CQ360" t="inlineStr">
        <is>
          <t/>
        </is>
      </c>
      <c r="CR360" t="inlineStr">
        <is>
          <t/>
        </is>
      </c>
      <c r="CS360" t="inlineStr">
        <is>
          <t/>
        </is>
      </c>
      <c r="CT360" t="inlineStr">
        <is>
          <t/>
        </is>
      </c>
      <c r="CU360" t="inlineStr">
        <is>
          <t/>
        </is>
      </c>
    </row>
    <row r="361">
      <c r="A361" s="1" t="str">
        <f>HYPERLINK("https://iate.europa.eu/entry/result/3627986/all", "3627986")</f>
        <v>3627986</v>
      </c>
      <c r="B361" t="inlineStr">
        <is>
          <t>TRANSPORT</t>
        </is>
      </c>
      <c r="C361" t="inlineStr">
        <is>
          <t>TRANSPORT|transport policy|transport policy|transport infrastructure</t>
        </is>
      </c>
      <c r="D361" s="2" t="inlineStr">
        <is>
          <t>статични данни</t>
        </is>
      </c>
      <c r="E361" s="2" t="inlineStr">
        <is>
          <t>3</t>
        </is>
      </c>
      <c r="F361" s="2" t="inlineStr">
        <is>
          <t/>
        </is>
      </c>
      <c r="G361" t="inlineStr">
        <is>
          <t>данни, които не се променят често или редовно</t>
        </is>
      </c>
      <c r="H361" t="inlineStr">
        <is>
          <t/>
        </is>
      </c>
      <c r="I361" t="inlineStr">
        <is>
          <t/>
        </is>
      </c>
      <c r="J361" t="inlineStr">
        <is>
          <t/>
        </is>
      </c>
      <c r="K361" t="inlineStr">
        <is>
          <t/>
        </is>
      </c>
      <c r="L361" s="2" t="inlineStr">
        <is>
          <t>statiske data</t>
        </is>
      </c>
      <c r="M361" s="2" t="inlineStr">
        <is>
          <t>3</t>
        </is>
      </c>
      <c r="N361" s="2" t="inlineStr">
        <is>
          <t/>
        </is>
      </c>
      <c r="O361" t="inlineStr">
        <is>
          <t>data, der ikke ændres ofte eller regelmæssigt</t>
        </is>
      </c>
      <c r="P361" t="inlineStr">
        <is>
          <t/>
        </is>
      </c>
      <c r="Q361" t="inlineStr">
        <is>
          <t/>
        </is>
      </c>
      <c r="R361" t="inlineStr">
        <is>
          <t/>
        </is>
      </c>
      <c r="S361" t="inlineStr">
        <is>
          <t/>
        </is>
      </c>
      <c r="T361" s="2" t="inlineStr">
        <is>
          <t>στατικά δεδομένα</t>
        </is>
      </c>
      <c r="U361" s="2" t="inlineStr">
        <is>
          <t>3</t>
        </is>
      </c>
      <c r="V361" s="2" t="inlineStr">
        <is>
          <t/>
        </is>
      </c>
      <c r="W361" t="inlineStr">
        <is>
          <t>δεδομένα που δεν αλλάζουν συχνά ή σε τακτική βάση</t>
        </is>
      </c>
      <c r="X361" s="2" t="inlineStr">
        <is>
          <t>static data</t>
        </is>
      </c>
      <c r="Y361" s="2" t="inlineStr">
        <is>
          <t>3</t>
        </is>
      </c>
      <c r="Z361" s="2" t="inlineStr">
        <is>
          <t/>
        </is>
      </c>
      <c r="AA361" t="inlineStr">
        <is>
          <t>data that do not change often or on a regular basis</t>
        </is>
      </c>
      <c r="AB361" s="2" t="inlineStr">
        <is>
          <t>dato estático</t>
        </is>
      </c>
      <c r="AC361" s="2" t="inlineStr">
        <is>
          <t>3</t>
        </is>
      </c>
      <c r="AD361" s="2" t="inlineStr">
        <is>
          <t/>
        </is>
      </c>
      <c r="AE361" t="inlineStr">
        <is>
          <t>Dato que no cambia
a menudo ni con regularidad.</t>
        </is>
      </c>
      <c r="AF361" t="inlineStr">
        <is>
          <t/>
        </is>
      </c>
      <c r="AG361" t="inlineStr">
        <is>
          <t/>
        </is>
      </c>
      <c r="AH361" t="inlineStr">
        <is>
          <t/>
        </is>
      </c>
      <c r="AI361" t="inlineStr">
        <is>
          <t/>
        </is>
      </c>
      <c r="AJ361" t="inlineStr">
        <is>
          <t/>
        </is>
      </c>
      <c r="AK361" t="inlineStr">
        <is>
          <t/>
        </is>
      </c>
      <c r="AL361" t="inlineStr">
        <is>
          <t/>
        </is>
      </c>
      <c r="AM361" t="inlineStr">
        <is>
          <t/>
        </is>
      </c>
      <c r="AN361" s="2" t="inlineStr">
        <is>
          <t>données statiques</t>
        </is>
      </c>
      <c r="AO361" s="2" t="inlineStr">
        <is>
          <t>3</t>
        </is>
      </c>
      <c r="AP361" s="2" t="inlineStr">
        <is>
          <t/>
        </is>
      </c>
      <c r="AQ361" t="inlineStr">
        <is>
          <t>données qui ne changent pas souvent ou régulièrement</t>
        </is>
      </c>
      <c r="AR361" t="inlineStr">
        <is>
          <t/>
        </is>
      </c>
      <c r="AS361" t="inlineStr">
        <is>
          <t/>
        </is>
      </c>
      <c r="AT361" t="inlineStr">
        <is>
          <t/>
        </is>
      </c>
      <c r="AU361" t="inlineStr">
        <is>
          <t/>
        </is>
      </c>
      <c r="AV361" t="inlineStr">
        <is>
          <t/>
        </is>
      </c>
      <c r="AW361" t="inlineStr">
        <is>
          <t/>
        </is>
      </c>
      <c r="AX361" t="inlineStr">
        <is>
          <t/>
        </is>
      </c>
      <c r="AY361" t="inlineStr">
        <is>
          <t/>
        </is>
      </c>
      <c r="AZ361" s="2" t="inlineStr">
        <is>
          <t>statikus adatok</t>
        </is>
      </c>
      <c r="BA361" s="2" t="inlineStr">
        <is>
          <t>3</t>
        </is>
      </c>
      <c r="BB361" s="2" t="inlineStr">
        <is>
          <t/>
        </is>
      </c>
      <c r="BC361" t="inlineStr">
        <is>
          <t>olyan adatok, amelyek nem változnak gyorsan vagy rendszeresen</t>
        </is>
      </c>
      <c r="BD361" t="inlineStr">
        <is>
          <t/>
        </is>
      </c>
      <c r="BE361" t="inlineStr">
        <is>
          <t/>
        </is>
      </c>
      <c r="BF361" t="inlineStr">
        <is>
          <t/>
        </is>
      </c>
      <c r="BG361" t="inlineStr">
        <is>
          <t/>
        </is>
      </c>
      <c r="BH361" s="2" t="inlineStr">
        <is>
          <t>statiniai duomenys</t>
        </is>
      </c>
      <c r="BI361" s="2" t="inlineStr">
        <is>
          <t>3</t>
        </is>
      </c>
      <c r="BJ361" s="2" t="inlineStr">
        <is>
          <t/>
        </is>
      </c>
      <c r="BK361" t="inlineStr">
        <is>
          <t>duomenys, kurie dažnai arba reguliariai nesikeičia</t>
        </is>
      </c>
      <c r="BL361" s="2" t="inlineStr">
        <is>
          <t>statiskie dati</t>
        </is>
      </c>
      <c r="BM361" s="2" t="inlineStr">
        <is>
          <t>2</t>
        </is>
      </c>
      <c r="BN361" s="2" t="inlineStr">
        <is>
          <t/>
        </is>
      </c>
      <c r="BO361" t="inlineStr">
        <is>
          <t>dati, kas mainās reti vai neregulāri</t>
        </is>
      </c>
      <c r="BP361" s="2" t="inlineStr">
        <is>
          <t>data statika</t>
        </is>
      </c>
      <c r="BQ361" s="2" t="inlineStr">
        <is>
          <t>3</t>
        </is>
      </c>
      <c r="BR361" s="2" t="inlineStr">
        <is>
          <t/>
        </is>
      </c>
      <c r="BS361" t="inlineStr">
        <is>
          <t>data li ma tinbidilx spiss jew fuq bażi regolari</t>
        </is>
      </c>
      <c r="BT361" t="inlineStr">
        <is>
          <t/>
        </is>
      </c>
      <c r="BU361" t="inlineStr">
        <is>
          <t/>
        </is>
      </c>
      <c r="BV361" t="inlineStr">
        <is>
          <t/>
        </is>
      </c>
      <c r="BW361" t="inlineStr">
        <is>
          <t/>
        </is>
      </c>
      <c r="BX361" t="inlineStr">
        <is>
          <t/>
        </is>
      </c>
      <c r="BY361" t="inlineStr">
        <is>
          <t/>
        </is>
      </c>
      <c r="BZ361" t="inlineStr">
        <is>
          <t/>
        </is>
      </c>
      <c r="CA361" t="inlineStr">
        <is>
          <t/>
        </is>
      </c>
      <c r="CB361" t="inlineStr">
        <is>
          <t/>
        </is>
      </c>
      <c r="CC361" t="inlineStr">
        <is>
          <t/>
        </is>
      </c>
      <c r="CD361" t="inlineStr">
        <is>
          <t/>
        </is>
      </c>
      <c r="CE361" t="inlineStr">
        <is>
          <t/>
        </is>
      </c>
      <c r="CF361" t="inlineStr">
        <is>
          <t/>
        </is>
      </c>
      <c r="CG361" t="inlineStr">
        <is>
          <t/>
        </is>
      </c>
      <c r="CH361" t="inlineStr">
        <is>
          <t/>
        </is>
      </c>
      <c r="CI361" t="inlineStr">
        <is>
          <t/>
        </is>
      </c>
      <c r="CJ361" t="inlineStr">
        <is>
          <t/>
        </is>
      </c>
      <c r="CK361" t="inlineStr">
        <is>
          <t/>
        </is>
      </c>
      <c r="CL361" t="inlineStr">
        <is>
          <t/>
        </is>
      </c>
      <c r="CM361" t="inlineStr">
        <is>
          <t/>
        </is>
      </c>
      <c r="CN361" t="inlineStr">
        <is>
          <t/>
        </is>
      </c>
      <c r="CO361" t="inlineStr">
        <is>
          <t/>
        </is>
      </c>
      <c r="CP361" t="inlineStr">
        <is>
          <t/>
        </is>
      </c>
      <c r="CQ361" t="inlineStr">
        <is>
          <t/>
        </is>
      </c>
      <c r="CR361" t="inlineStr">
        <is>
          <t/>
        </is>
      </c>
      <c r="CS361" t="inlineStr">
        <is>
          <t/>
        </is>
      </c>
      <c r="CT361" t="inlineStr">
        <is>
          <t/>
        </is>
      </c>
      <c r="CU361" t="inlineStr">
        <is>
          <t/>
        </is>
      </c>
    </row>
    <row r="362">
      <c r="A362" s="1" t="str">
        <f>HYPERLINK("https://iate.europa.eu/entry/result/3593443/all", "3593443")</f>
        <v>3593443</v>
      </c>
      <c r="B362" t="inlineStr">
        <is>
          <t>INDUSTRY;ENVIRONMENT</t>
        </is>
      </c>
      <c r="C362" t="inlineStr">
        <is>
          <t>INDUSTRY|building and public works|building industry;ENVIRONMENT|natural environment|natural resources|plant resources</t>
        </is>
      </c>
      <c r="D362" t="inlineStr">
        <is>
          <t/>
        </is>
      </c>
      <c r="E362" t="inlineStr">
        <is>
          <t/>
        </is>
      </c>
      <c r="F362" t="inlineStr">
        <is>
          <t/>
        </is>
      </c>
      <c r="G362" t="inlineStr">
        <is>
          <t/>
        </is>
      </c>
      <c r="H362" s="2" t="inlineStr">
        <is>
          <t>zelená stěna</t>
        </is>
      </c>
      <c r="I362" s="2" t="inlineStr">
        <is>
          <t>3</t>
        </is>
      </c>
      <c r="J362" s="2" t="inlineStr">
        <is>
          <t/>
        </is>
      </c>
      <c r="K362" t="inlineStr">
        <is>
          <t>svislá plocha s výsadbou rostlin</t>
        </is>
      </c>
      <c r="L362" t="inlineStr">
        <is>
          <t/>
        </is>
      </c>
      <c r="M362" t="inlineStr">
        <is>
          <t/>
        </is>
      </c>
      <c r="N362" t="inlineStr">
        <is>
          <t/>
        </is>
      </c>
      <c r="O362" t="inlineStr">
        <is>
          <t/>
        </is>
      </c>
      <c r="P362" t="inlineStr">
        <is>
          <t/>
        </is>
      </c>
      <c r="Q362" t="inlineStr">
        <is>
          <t/>
        </is>
      </c>
      <c r="R362" t="inlineStr">
        <is>
          <t/>
        </is>
      </c>
      <c r="S362" t="inlineStr">
        <is>
          <t/>
        </is>
      </c>
      <c r="T362" t="inlineStr">
        <is>
          <t/>
        </is>
      </c>
      <c r="U362" t="inlineStr">
        <is>
          <t/>
        </is>
      </c>
      <c r="V362" t="inlineStr">
        <is>
          <t/>
        </is>
      </c>
      <c r="W362" t="inlineStr">
        <is>
          <t/>
        </is>
      </c>
      <c r="X362" s="2" t="inlineStr">
        <is>
          <t>vegetal wall|
living wall|
green wall</t>
        </is>
      </c>
      <c r="Y362" s="2" t="inlineStr">
        <is>
          <t>3|
3|
3</t>
        </is>
      </c>
      <c r="Z362" s="2" t="inlineStr">
        <is>
          <t xml:space="preserve">|
|
</t>
        </is>
      </c>
      <c r="AA362" t="inlineStr">
        <is>
          <t>vertical built structure intentionally covered by vegetation</t>
        </is>
      </c>
      <c r="AB362" t="inlineStr">
        <is>
          <t/>
        </is>
      </c>
      <c r="AC362" t="inlineStr">
        <is>
          <t/>
        </is>
      </c>
      <c r="AD362" t="inlineStr">
        <is>
          <t/>
        </is>
      </c>
      <c r="AE362" t="inlineStr">
        <is>
          <t/>
        </is>
      </c>
      <c r="AF362" t="inlineStr">
        <is>
          <t/>
        </is>
      </c>
      <c r="AG362" t="inlineStr">
        <is>
          <t/>
        </is>
      </c>
      <c r="AH362" t="inlineStr">
        <is>
          <t/>
        </is>
      </c>
      <c r="AI362" t="inlineStr">
        <is>
          <t/>
        </is>
      </c>
      <c r="AJ362" t="inlineStr">
        <is>
          <t/>
        </is>
      </c>
      <c r="AK362" t="inlineStr">
        <is>
          <t/>
        </is>
      </c>
      <c r="AL362" t="inlineStr">
        <is>
          <t/>
        </is>
      </c>
      <c r="AM362" t="inlineStr">
        <is>
          <t/>
        </is>
      </c>
      <c r="AN362" t="inlineStr">
        <is>
          <t/>
        </is>
      </c>
      <c r="AO362" t="inlineStr">
        <is>
          <t/>
        </is>
      </c>
      <c r="AP362" t="inlineStr">
        <is>
          <t/>
        </is>
      </c>
      <c r="AQ362" t="inlineStr">
        <is>
          <t/>
        </is>
      </c>
      <c r="AR362" t="inlineStr">
        <is>
          <t/>
        </is>
      </c>
      <c r="AS362" t="inlineStr">
        <is>
          <t/>
        </is>
      </c>
      <c r="AT362" t="inlineStr">
        <is>
          <t/>
        </is>
      </c>
      <c r="AU362" t="inlineStr">
        <is>
          <t/>
        </is>
      </c>
      <c r="AV362" t="inlineStr">
        <is>
          <t/>
        </is>
      </c>
      <c r="AW362" t="inlineStr">
        <is>
          <t/>
        </is>
      </c>
      <c r="AX362" t="inlineStr">
        <is>
          <t/>
        </is>
      </c>
      <c r="AY362" t="inlineStr">
        <is>
          <t/>
        </is>
      </c>
      <c r="AZ362" t="inlineStr">
        <is>
          <t/>
        </is>
      </c>
      <c r="BA362" t="inlineStr">
        <is>
          <t/>
        </is>
      </c>
      <c r="BB362" t="inlineStr">
        <is>
          <t/>
        </is>
      </c>
      <c r="BC362" t="inlineStr">
        <is>
          <t/>
        </is>
      </c>
      <c r="BD362" t="inlineStr">
        <is>
          <t/>
        </is>
      </c>
      <c r="BE362" t="inlineStr">
        <is>
          <t/>
        </is>
      </c>
      <c r="BF362" t="inlineStr">
        <is>
          <t/>
        </is>
      </c>
      <c r="BG362" t="inlineStr">
        <is>
          <t/>
        </is>
      </c>
      <c r="BH362" t="inlineStr">
        <is>
          <t/>
        </is>
      </c>
      <c r="BI362" t="inlineStr">
        <is>
          <t/>
        </is>
      </c>
      <c r="BJ362" t="inlineStr">
        <is>
          <t/>
        </is>
      </c>
      <c r="BK362" t="inlineStr">
        <is>
          <t/>
        </is>
      </c>
      <c r="BL362" t="inlineStr">
        <is>
          <t/>
        </is>
      </c>
      <c r="BM362" t="inlineStr">
        <is>
          <t/>
        </is>
      </c>
      <c r="BN362" t="inlineStr">
        <is>
          <t/>
        </is>
      </c>
      <c r="BO362" t="inlineStr">
        <is>
          <t/>
        </is>
      </c>
      <c r="BP362" t="inlineStr">
        <is>
          <t/>
        </is>
      </c>
      <c r="BQ362" t="inlineStr">
        <is>
          <t/>
        </is>
      </c>
      <c r="BR362" t="inlineStr">
        <is>
          <t/>
        </is>
      </c>
      <c r="BS362" t="inlineStr">
        <is>
          <t/>
        </is>
      </c>
      <c r="BT362" t="inlineStr">
        <is>
          <t/>
        </is>
      </c>
      <c r="BU362" t="inlineStr">
        <is>
          <t/>
        </is>
      </c>
      <c r="BV362" t="inlineStr">
        <is>
          <t/>
        </is>
      </c>
      <c r="BW362" t="inlineStr">
        <is>
          <t/>
        </is>
      </c>
      <c r="BX362" t="inlineStr">
        <is>
          <t/>
        </is>
      </c>
      <c r="BY362" t="inlineStr">
        <is>
          <t/>
        </is>
      </c>
      <c r="BZ362" t="inlineStr">
        <is>
          <t/>
        </is>
      </c>
      <c r="CA362" t="inlineStr">
        <is>
          <t/>
        </is>
      </c>
      <c r="CB362" t="inlineStr">
        <is>
          <t/>
        </is>
      </c>
      <c r="CC362" t="inlineStr">
        <is>
          <t/>
        </is>
      </c>
      <c r="CD362" t="inlineStr">
        <is>
          <t/>
        </is>
      </c>
      <c r="CE362" t="inlineStr">
        <is>
          <t/>
        </is>
      </c>
      <c r="CF362" t="inlineStr">
        <is>
          <t/>
        </is>
      </c>
      <c r="CG362" t="inlineStr">
        <is>
          <t/>
        </is>
      </c>
      <c r="CH362" t="inlineStr">
        <is>
          <t/>
        </is>
      </c>
      <c r="CI362" t="inlineStr">
        <is>
          <t/>
        </is>
      </c>
      <c r="CJ362" t="inlineStr">
        <is>
          <t/>
        </is>
      </c>
      <c r="CK362" t="inlineStr">
        <is>
          <t/>
        </is>
      </c>
      <c r="CL362" t="inlineStr">
        <is>
          <t/>
        </is>
      </c>
      <c r="CM362" t="inlineStr">
        <is>
          <t/>
        </is>
      </c>
      <c r="CN362" s="2" t="inlineStr">
        <is>
          <t>zelena stena</t>
        </is>
      </c>
      <c r="CO362" s="2" t="inlineStr">
        <is>
          <t>3</t>
        </is>
      </c>
      <c r="CP362" s="2" t="inlineStr">
        <is>
          <t/>
        </is>
      </c>
      <c r="CQ362" t="inlineStr">
        <is>
          <t/>
        </is>
      </c>
      <c r="CR362" s="2" t="inlineStr">
        <is>
          <t>grön vägg|
levande vägg|
grön fasad</t>
        </is>
      </c>
      <c r="CS362" s="2" t="inlineStr">
        <is>
          <t>3|
3|
3</t>
        </is>
      </c>
      <c r="CT362" s="2" t="inlineStr">
        <is>
          <t xml:space="preserve">|
|
</t>
        </is>
      </c>
      <c r="CU362" t="inlineStr">
        <is>
          <t>all grönska som på ett eller annat sätt växer eller är monterad vertikalt mot en fasad</t>
        </is>
      </c>
    </row>
    <row r="363">
      <c r="A363" s="1" t="str">
        <f>HYPERLINK("https://iate.europa.eu/entry/result/3570889/all", "3570889")</f>
        <v>3570889</v>
      </c>
      <c r="B363" t="inlineStr">
        <is>
          <t>INDUSTRY;EUROPEAN UNION</t>
        </is>
      </c>
      <c r="C363" t="inlineStr">
        <is>
          <t>INDUSTRY|building and public works|building industry|building materials;EUROPEAN UNION|European Union law</t>
        </is>
      </c>
      <c r="D363" s="2" t="inlineStr">
        <is>
          <t>Регламент за строителните продукти|
Регламент (ЕС) № 305/2011 на Европейския парламент и на Съвета от 9 март 2011 година за определяне на хармонизирани условия за предлагането на пазара на строителни продукти</t>
        </is>
      </c>
      <c r="E363" s="2" t="inlineStr">
        <is>
          <t>3|
3</t>
        </is>
      </c>
      <c r="F363" s="2" t="inlineStr">
        <is>
          <t xml:space="preserve">|
</t>
        </is>
      </c>
      <c r="G363" t="inlineStr">
        <is>
          <t>Регламент (ЕС) № 305/2011 за определяне на хармонизирани условия за предлагането на пазара на строителни продукти</t>
        </is>
      </c>
      <c r="H363" s="2" t="inlineStr">
        <is>
          <t>nařízení o stavebních výrobcích|
nařízení (EU) č. 305/2011, kterým se stanoví harmonizované podmínky pro uvádění stavebních výrobků na trh</t>
        </is>
      </c>
      <c r="I363" s="2" t="inlineStr">
        <is>
          <t>3|
3</t>
        </is>
      </c>
      <c r="J363" s="2" t="inlineStr">
        <is>
          <t xml:space="preserve">|
</t>
        </is>
      </c>
      <c r="K363" t="inlineStr">
        <is>
          <t>nařízení Evropského parlamentu a Rady (EU) č. 305/2011 ze dne 9. března 2011, kterým se stanoví harmonizované podmínky pro uvádění stavebních výrobků na trh</t>
        </is>
      </c>
      <c r="L363" s="2" t="inlineStr">
        <is>
          <t>forordning (EU) nr. 305 om fastlæggelse af harmoniserede betingelser for markedsføring af byggevarer|
byggevareforordningen</t>
        </is>
      </c>
      <c r="M363" s="2" t="inlineStr">
        <is>
          <t>3|
3</t>
        </is>
      </c>
      <c r="N363" s="2" t="inlineStr">
        <is>
          <t xml:space="preserve">|
</t>
        </is>
      </c>
      <c r="O363" t="inlineStr">
        <is>
          <t>Europa-Parlamentets og Rådets forordning (EU) nr. 305/2011 om fastlæggelse af harmoniserede betingelser for markedsføring af byggevarer</t>
        </is>
      </c>
      <c r="P363" s="2" t="inlineStr">
        <is>
          <t>Verordnung (EU) Nr. 305/2011 zur Festlegung harmonisierter Bedingungen für die Vermarktung von Bauprodukten|
Bauprodukteverordnung</t>
        </is>
      </c>
      <c r="Q363" s="2" t="inlineStr">
        <is>
          <t>3|
3</t>
        </is>
      </c>
      <c r="R363" s="2" t="inlineStr">
        <is>
          <t xml:space="preserve">|
</t>
        </is>
      </c>
      <c r="S363" t="inlineStr">
        <is>
          <t>Kurzform für die &lt;a href="https://eur-lex.europa.eu/legal-content/DE/TXT/?uri=CELEX:02011R0305-20210716" target="_blank"&gt;Verordnung (EU) Nr. 305/2011 des Europäischen Parlaments und des Rates vom 9. März 2011 zur Festlegung harmonisierter Bedingungen für die Vermarktung von Bauprodukten&lt;/a&gt;</t>
        </is>
      </c>
      <c r="T363" s="2" t="inlineStr">
        <is>
          <t>κανονισμός για τα δομικά προϊόντα|
κανονισμός (ΕΕ) αριθ. 305/2011 του Ευρωπαϊκού Κοινοβουλίου και του Συμβουλίου της 9ης Μαρτίου 2011 για τη θέσπιση εναρμονισμένων όρων εμπορίας δομικών προϊόντων</t>
        </is>
      </c>
      <c r="U363" s="2" t="inlineStr">
        <is>
          <t>3|
3</t>
        </is>
      </c>
      <c r="V363" s="2" t="inlineStr">
        <is>
          <t xml:space="preserve">|
</t>
        </is>
      </c>
      <c r="W363" t="inlineStr">
        <is>
          <t/>
        </is>
      </c>
      <c r="X363" s="2" t="inlineStr">
        <is>
          <t>Construction Products Regulation|
Regulation (EU) No 305/2011 laying down harmonized conditions for the marketing of construction products</t>
        </is>
      </c>
      <c r="Y363" s="2" t="inlineStr">
        <is>
          <t>3|
3</t>
        </is>
      </c>
      <c r="Z363" s="2" t="inlineStr">
        <is>
          <t xml:space="preserve">|
</t>
        </is>
      </c>
      <c r="AA363" t="inlineStr">
        <is>
          <t>Regulation (EU) No 305/2011 of the European Parliament and of the Council of 9 March 2011 laying down harmonized conditions for the marketing of construction products</t>
        </is>
      </c>
      <c r="AB363" s="2" t="inlineStr">
        <is>
          <t>Reglamento (UE) n.º 305/2011 del Parlamento Europeo y del Consejo por el que se establecen condiciones armonizadas para la comercialización de productos de construcción|
Reglamento sobre Productos de Construcción</t>
        </is>
      </c>
      <c r="AC363" s="2" t="inlineStr">
        <is>
          <t>3|
3</t>
        </is>
      </c>
      <c r="AD363" s="2" t="inlineStr">
        <is>
          <t xml:space="preserve">|
</t>
        </is>
      </c>
      <c r="AE363" t="inlineStr">
        <is>
          <t>Reglamento en el que se fijan condiciones para la comercialización o la introducción en el mercado de la UE de productos de construcción y se establecen reglas armonizadas sobre el modo de expresar las prestaciones de los productos de construcción en relación con sus características esenciales y sobre el uso del marcado CE en dichos productos.</t>
        </is>
      </c>
      <c r="AF363" s="2" t="inlineStr">
        <is>
          <t>ehitustoodete määrus|
määrus (EL) nr 305/2011, millega sätestatakse ehitustoodete ühtlustatud turustustingimused</t>
        </is>
      </c>
      <c r="AG363" s="2" t="inlineStr">
        <is>
          <t>3|
3</t>
        </is>
      </c>
      <c r="AH363" s="2" t="inlineStr">
        <is>
          <t xml:space="preserve">|
</t>
        </is>
      </c>
      <c r="AI363" t="inlineStr">
        <is>
          <t>Euroopa Parlamendi ja nõukogu 9. märtsi 2011. aasta määrus (EL) nr 305/2011, millega sätestatakse ehitustoodete ühtlustatud turustustingimused ning tunnistatakse kehtetuks nõukogu direktiiv 89/106/EMÜ</t>
        </is>
      </c>
      <c r="AJ363" s="2" t="inlineStr">
        <is>
          <t>rakennustuoteasetus|
asetus (EU) N:o 305/2011 rakennustuotteiden kaupan pitämistä koskevien ehtojen yhdenmukaistamisesta</t>
        </is>
      </c>
      <c r="AK363" s="2" t="inlineStr">
        <is>
          <t>3|
3</t>
        </is>
      </c>
      <c r="AL363" s="2" t="inlineStr">
        <is>
          <t xml:space="preserve">|
</t>
        </is>
      </c>
      <c r="AM363" t="inlineStr">
        <is>
          <t/>
        </is>
      </c>
      <c r="AN363" s="2" t="inlineStr">
        <is>
          <t>règlement sur les produits de construction|
règlement (UE) n&lt;sup&gt;o&lt;/sup&gt; 305/2011 établissant des conditions harmonisées de commercialisation pour les produits de construction</t>
        </is>
      </c>
      <c r="AO363" s="2" t="inlineStr">
        <is>
          <t>3|
3</t>
        </is>
      </c>
      <c r="AP363" s="2" t="inlineStr">
        <is>
          <t xml:space="preserve">|
</t>
        </is>
      </c>
      <c r="AQ363" t="inlineStr">
        <is>
          <t>règlement (UE) n&lt;sup&gt;o&lt;/sup&gt; 305/2011 du Parlement européen et du Conseil du 9 mars 2011 établissant des conditions harmonisées de commercialisation pour les produits de construction</t>
        </is>
      </c>
      <c r="AR363" s="2" t="inlineStr">
        <is>
          <t>an Rialachán maidir le Táirgí Foirgníochta|
Rialachán (AE) Uimh. 305/2011 lena leagtar síos coinníollacha comhchuibhithe maidir le táirgí foirgníochta a mhargú</t>
        </is>
      </c>
      <c r="AS363" s="2" t="inlineStr">
        <is>
          <t>3|
3</t>
        </is>
      </c>
      <c r="AT363" s="2" t="inlineStr">
        <is>
          <t xml:space="preserve">|
</t>
        </is>
      </c>
      <c r="AU363" t="inlineStr">
        <is>
          <t/>
        </is>
      </c>
      <c r="AV363" s="2" t="inlineStr">
        <is>
          <t>Uredba (EU) br. 305/2011 o utvrđivanju usklađenih uvjeta za stavljanje na tržište građevnih proizvoda|
Uredba o građevnim proizvodima</t>
        </is>
      </c>
      <c r="AW363" s="2" t="inlineStr">
        <is>
          <t>3|
3</t>
        </is>
      </c>
      <c r="AX363" s="2" t="inlineStr">
        <is>
          <t xml:space="preserve">|
</t>
        </is>
      </c>
      <c r="AY363" t="inlineStr">
        <is>
          <t/>
        </is>
      </c>
      <c r="AZ363" s="2" t="inlineStr">
        <is>
          <t>az építési termékekről szóló rendelet|
az építési termékek forgalmazására vonatkozó harmonizált feltételek megállapításáról szóló 305/2011/EU rendelet</t>
        </is>
      </c>
      <c r="BA363" s="2" t="inlineStr">
        <is>
          <t>4|
3</t>
        </is>
      </c>
      <c r="BB363" s="2" t="inlineStr">
        <is>
          <t xml:space="preserve">|
</t>
        </is>
      </c>
      <c r="BC363" t="inlineStr">
        <is>
          <t>Az Európai Parlament és a Tanács 2011. március 9-i 305/2011/EU rendelete az építési termékek forgalmazására vonatkozó harmonizált feltételek megállapításáról</t>
        </is>
      </c>
      <c r="BD363" s="2" t="inlineStr">
        <is>
          <t>regolamento (UE) n. 305/2011 del Parlamento europeo e del Consiglio, del 9 marzo 2011 , che fissa condizioni armonizzate per la commercializzazione dei prodotti da costruzione|
regolamento sui prodotti da costruzione</t>
        </is>
      </c>
      <c r="BE363" s="2" t="inlineStr">
        <is>
          <t>3|
3</t>
        </is>
      </c>
      <c r="BF363" s="2" t="inlineStr">
        <is>
          <t xml:space="preserve">|
</t>
        </is>
      </c>
      <c r="BG363" t="inlineStr">
        <is>
          <t>regolamento (UE) n. 305/2011 del Parlamento europeo e del Consiglio, del 9 marzo 2011 , che fissa condizioni armonizzate per la commercializzazione dei prodotti da costruzione</t>
        </is>
      </c>
      <c r="BH363" s="2" t="inlineStr">
        <is>
          <t>Europos Parlamento ir Tarybos reglamentas (ES) Nr. 305/2011, kuriuo nustatomos suderintos statybos produktų rinkodaros sąlygos|
Statybos produktų reglamentas</t>
        </is>
      </c>
      <c r="BI363" s="2" t="inlineStr">
        <is>
          <t>3|
3</t>
        </is>
      </c>
      <c r="BJ363" s="2" t="inlineStr">
        <is>
          <t xml:space="preserve">|
</t>
        </is>
      </c>
      <c r="BK363" t="inlineStr">
        <is>
          <t/>
        </is>
      </c>
      <c r="BL363" s="2" t="inlineStr">
        <is>
          <t>Eiropas Parlamenta un Padomes Regula (ES) Nr. 305/2011, ar ko nosaka saskaņotus būvizstrādājumu tirdzniecības nosacījumus|
Būvizstrādājumu regula</t>
        </is>
      </c>
      <c r="BM363" s="2" t="inlineStr">
        <is>
          <t>3|
3</t>
        </is>
      </c>
      <c r="BN363" s="2" t="inlineStr">
        <is>
          <t xml:space="preserve">|
</t>
        </is>
      </c>
      <c r="BO363" t="inlineStr">
        <is>
          <t/>
        </is>
      </c>
      <c r="BP363" s="2" t="inlineStr">
        <is>
          <t>Regolament (UE) Nru 305/2011 li jistabbilixxi kondizzjonijiet armonizzati għall-kumerċjalizzazzjoni tal-prodotti għall-bini|
Regolament dwar il-Prodotti għall-Bini</t>
        </is>
      </c>
      <c r="BQ363" s="2" t="inlineStr">
        <is>
          <t>3|
3</t>
        </is>
      </c>
      <c r="BR363" s="2" t="inlineStr">
        <is>
          <t xml:space="preserve">|
</t>
        </is>
      </c>
      <c r="BS363" t="inlineStr">
        <is>
          <t/>
        </is>
      </c>
      <c r="BT363" s="2" t="inlineStr">
        <is>
          <t>bouwproductenverordening|
Verordening (EU) nr. 305/2011 van het Europees Parlement en de Raad van 9 maart 2011 tot vaststelling van geharmoniseerde voorwaarden voor het verhandelen van bouwproducten en tot intrekking van Richtlijn 89/106/EEG van de Raad</t>
        </is>
      </c>
      <c r="BU363" s="2" t="inlineStr">
        <is>
          <t>3|
3</t>
        </is>
      </c>
      <c r="BV363" s="2" t="inlineStr">
        <is>
          <t xml:space="preserve">|
</t>
        </is>
      </c>
      <c r="BW363" t="inlineStr">
        <is>
          <t/>
        </is>
      </c>
      <c r="BX363" s="2" t="inlineStr">
        <is>
          <t>rozporządzenie w sprawie wyrobów budowlanych|
rozporządzenie Parlamentu Europejskiego i Rady (UE) nr 305/2011 z dnia 9 marca 2011 r. ustanawiające zharmonizowane warunki wprowadzania do obrotu wyrobów budowlanych i uchylające dyrektywę Rady 89/106/EWG</t>
        </is>
      </c>
      <c r="BY363" s="2" t="inlineStr">
        <is>
          <t>3|
3</t>
        </is>
      </c>
      <c r="BZ363" s="2" t="inlineStr">
        <is>
          <t xml:space="preserve">|
</t>
        </is>
      </c>
      <c r="CA363" t="inlineStr">
        <is>
          <t>rozporządzenie Parlamentu Europejskiego i Rady (UE) nr 305/2011 z dnia 9 marca 2011 r. ustanawiające zharmonizowane warunki wprowadzania do obrotu wyrobów budowlanych i uchylające dyrektywę Rady 89/106/EWG</t>
        </is>
      </c>
      <c r="CB363" s="2" t="inlineStr">
        <is>
          <t>Regulamento relativo aos produtos de construção|
RPC|
Regulamento Produtos da Construção|
Regulamento (UE) n.º 305/2011 do Parlamento Europeu e do Conselho que estabelece condições harmonizadas para a comercialização dos produtos de construção</t>
        </is>
      </c>
      <c r="CC363" s="2" t="inlineStr">
        <is>
          <t>3|
3|
3|
3</t>
        </is>
      </c>
      <c r="CD363" s="2" t="inlineStr">
        <is>
          <t xml:space="preserve">|
|
|
</t>
        </is>
      </c>
      <c r="CE363" t="inlineStr">
        <is>
          <t>Regulamento (UE) n.º 305/2011 do Parlamento Europeu e do Conselho de 9 de Março de 2011que estabelece condições harmonizadas para a comercialização dos produtos de construção</t>
        </is>
      </c>
      <c r="CF363" s="2" t="inlineStr">
        <is>
          <t>RPC|
Regulamentul privind produsele pentru construcții|
Rgulamentul (UE) nr. 305/2011 de stabilire a unor condiții armonizate pentru comercializarea produselor pentru construcții</t>
        </is>
      </c>
      <c r="CG363" s="2" t="inlineStr">
        <is>
          <t>3|
3|
3</t>
        </is>
      </c>
      <c r="CH363" s="2" t="inlineStr">
        <is>
          <t xml:space="preserve">|
|
</t>
        </is>
      </c>
      <c r="CI363" t="inlineStr">
        <is>
          <t>Regulamentul (UE) nr. 305/2011 al Parlamentului European și al Consiliului din 9 martie 2011 de stabilire a unor condiții armonizate pentru comercializarea produselor pentru construcții</t>
        </is>
      </c>
      <c r="CJ363" s="2" t="inlineStr">
        <is>
          <t>nariadenie (EÚ) č. 305/2011, ktorým sa ustanovujú harmonizované podmienky uvádzania stavebných výrobkov na trh|
nariadenie o stavebných výrobkoch</t>
        </is>
      </c>
      <c r="CK363" s="2" t="inlineStr">
        <is>
          <t>3|
3</t>
        </is>
      </c>
      <c r="CL363" s="2" t="inlineStr">
        <is>
          <t xml:space="preserve">|
</t>
        </is>
      </c>
      <c r="CM363" t="inlineStr">
        <is>
          <t/>
        </is>
      </c>
      <c r="CN363" s="2" t="inlineStr">
        <is>
          <t>Uredba (EU) št. 305/2011 o določitvi usklajenih pogojev za trženje gradbenih proizvodov|
uredba o gradbenih proizvodih</t>
        </is>
      </c>
      <c r="CO363" s="2" t="inlineStr">
        <is>
          <t>3|
3</t>
        </is>
      </c>
      <c r="CP363" s="2" t="inlineStr">
        <is>
          <t xml:space="preserve">|
</t>
        </is>
      </c>
      <c r="CQ363" t="inlineStr">
        <is>
          <t/>
        </is>
      </c>
      <c r="CR363" s="2" t="inlineStr">
        <is>
          <t>förordning om byggprodukter|
Europaparlamentets och rådets förordning (EU) nr 305/2011 av den 9 mars 2011 om fastställande av harmoniserade villkor för saluföring av byggprodukter och om upphävande av rådets direktiv 89/106/EEG</t>
        </is>
      </c>
      <c r="CS363" s="2" t="inlineStr">
        <is>
          <t>3|
3</t>
        </is>
      </c>
      <c r="CT363" s="2" t="inlineStr">
        <is>
          <t xml:space="preserve">|
</t>
        </is>
      </c>
      <c r="CU363" t="inlineStr">
        <is>
          <t/>
        </is>
      </c>
    </row>
    <row r="364">
      <c r="A364" s="1" t="str">
        <f>HYPERLINK("https://iate.europa.eu/entry/result/924523/all", "924523")</f>
        <v>924523</v>
      </c>
      <c r="B364" t="inlineStr">
        <is>
          <t>EDUCATION AND COMMUNICATIONS;BUSINESS AND COMPETITION;PRODUCTION, TECHNOLOGY AND RESEARCH</t>
        </is>
      </c>
      <c r="C364" t="inlineStr">
        <is>
          <t>EDUCATION AND COMMUNICATIONS|information and information processing|information|exchange of information;BUSINESS AND COMPETITION|management|management|knowledge management;PRODUCTION, TECHNOLOGY AND RESEARCH|research and intellectual property|research</t>
        </is>
      </c>
      <c r="D364" t="inlineStr">
        <is>
          <t/>
        </is>
      </c>
      <c r="E364" t="inlineStr">
        <is>
          <t/>
        </is>
      </c>
      <c r="F364" t="inlineStr">
        <is>
          <t/>
        </is>
      </c>
      <c r="G364" t="inlineStr">
        <is>
          <t/>
        </is>
      </c>
      <c r="H364" t="inlineStr">
        <is>
          <t/>
        </is>
      </c>
      <c r="I364" t="inlineStr">
        <is>
          <t/>
        </is>
      </c>
      <c r="J364" t="inlineStr">
        <is>
          <t/>
        </is>
      </c>
      <c r="K364" t="inlineStr">
        <is>
          <t/>
        </is>
      </c>
      <c r="L364" s="2" t="inlineStr">
        <is>
          <t>vidensdeling</t>
        </is>
      </c>
      <c r="M364" s="2" t="inlineStr">
        <is>
          <t>4</t>
        </is>
      </c>
      <c r="N364" s="2" t="inlineStr">
        <is>
          <t/>
        </is>
      </c>
      <c r="O364" t="inlineStr">
        <is>
          <t/>
        </is>
      </c>
      <c r="P364" s="2" t="inlineStr">
        <is>
          <t>Wissensweitergabe|
Wissensaustausch</t>
        </is>
      </c>
      <c r="Q364" s="2" t="inlineStr">
        <is>
          <t>3|
3</t>
        </is>
      </c>
      <c r="R364" s="2" t="inlineStr">
        <is>
          <t xml:space="preserve">|
</t>
        </is>
      </c>
      <c r="S364" t="inlineStr">
        <is>
          <t/>
        </is>
      </c>
      <c r="T364" s="2" t="inlineStr">
        <is>
          <t>ανταλλαγή γνώσεων</t>
        </is>
      </c>
      <c r="U364" s="2" t="inlineStr">
        <is>
          <t>3</t>
        </is>
      </c>
      <c r="V364" s="2" t="inlineStr">
        <is>
          <t/>
        </is>
      </c>
      <c r="W364" t="inlineStr">
        <is>
          <t>δραστηριότητα μέσω της οποίας οι γνώσεις (όπως πληροφορίες, δεξιότητες ή εμπειρογνωμοσύνη) ανταλλάσσονται μεταξύ ατόμων</t>
        </is>
      </c>
      <c r="X364" s="2" t="inlineStr">
        <is>
          <t>knowledge sharing</t>
        </is>
      </c>
      <c r="Y364" s="2" t="inlineStr">
        <is>
          <t>3</t>
        </is>
      </c>
      <c r="Z364" s="2" t="inlineStr">
        <is>
          <t/>
        </is>
      </c>
      <c r="AA364" t="inlineStr">
        <is>
          <t>activity through which knowledge (i.e. information, skills, or expertise) is exchanged among people</t>
        </is>
      </c>
      <c r="AB364" t="inlineStr">
        <is>
          <t/>
        </is>
      </c>
      <c r="AC364" t="inlineStr">
        <is>
          <t/>
        </is>
      </c>
      <c r="AD364" t="inlineStr">
        <is>
          <t/>
        </is>
      </c>
      <c r="AE364" t="inlineStr">
        <is>
          <t/>
        </is>
      </c>
      <c r="AF364" s="2" t="inlineStr">
        <is>
          <t>teadmiste jagamine</t>
        </is>
      </c>
      <c r="AG364" s="2" t="inlineStr">
        <is>
          <t>3</t>
        </is>
      </c>
      <c r="AH364" s="2" t="inlineStr">
        <is>
          <t/>
        </is>
      </c>
      <c r="AI364" t="inlineStr">
        <is>
          <t>informatsiooni, oskuste ja erialaste teadmiste vahetamine</t>
        </is>
      </c>
      <c r="AJ364" s="2" t="inlineStr">
        <is>
          <t>tietämyksen jakaminen</t>
        </is>
      </c>
      <c r="AK364" s="2" t="inlineStr">
        <is>
          <t>3</t>
        </is>
      </c>
      <c r="AL364" s="2" t="inlineStr">
        <is>
          <t/>
        </is>
      </c>
      <c r="AM364" t="inlineStr">
        <is>
          <t/>
        </is>
      </c>
      <c r="AN364" s="2" t="inlineStr">
        <is>
          <t>partage des connaissances</t>
        </is>
      </c>
      <c r="AO364" s="2" t="inlineStr">
        <is>
          <t>1</t>
        </is>
      </c>
      <c r="AP364" s="2" t="inlineStr">
        <is>
          <t/>
        </is>
      </c>
      <c r="AQ364" t="inlineStr">
        <is>
          <t/>
        </is>
      </c>
      <c r="AR364" s="2" t="inlineStr">
        <is>
          <t>comhroinnt eolais</t>
        </is>
      </c>
      <c r="AS364" s="2" t="inlineStr">
        <is>
          <t>3</t>
        </is>
      </c>
      <c r="AT364" s="2" t="inlineStr">
        <is>
          <t/>
        </is>
      </c>
      <c r="AU364" t="inlineStr">
        <is>
          <t/>
        </is>
      </c>
      <c r="AV364" t="inlineStr">
        <is>
          <t/>
        </is>
      </c>
      <c r="AW364" t="inlineStr">
        <is>
          <t/>
        </is>
      </c>
      <c r="AX364" t="inlineStr">
        <is>
          <t/>
        </is>
      </c>
      <c r="AY364" t="inlineStr">
        <is>
          <t/>
        </is>
      </c>
      <c r="AZ364" t="inlineStr">
        <is>
          <t/>
        </is>
      </c>
      <c r="BA364" t="inlineStr">
        <is>
          <t/>
        </is>
      </c>
      <c r="BB364" t="inlineStr">
        <is>
          <t/>
        </is>
      </c>
      <c r="BC364" t="inlineStr">
        <is>
          <t/>
        </is>
      </c>
      <c r="BD364" t="inlineStr">
        <is>
          <t/>
        </is>
      </c>
      <c r="BE364" t="inlineStr">
        <is>
          <t/>
        </is>
      </c>
      <c r="BF364" t="inlineStr">
        <is>
          <t/>
        </is>
      </c>
      <c r="BG364" t="inlineStr">
        <is>
          <t/>
        </is>
      </c>
      <c r="BH364" s="2" t="inlineStr">
        <is>
          <t>dalijimasis žiniomis</t>
        </is>
      </c>
      <c r="BI364" s="2" t="inlineStr">
        <is>
          <t>3</t>
        </is>
      </c>
      <c r="BJ364" s="2" t="inlineStr">
        <is>
          <t/>
        </is>
      </c>
      <c r="BK364" t="inlineStr">
        <is>
          <t/>
        </is>
      </c>
      <c r="BL364" s="2" t="inlineStr">
        <is>
          <t>zināšanu apmaiņa</t>
        </is>
      </c>
      <c r="BM364" s="2" t="inlineStr">
        <is>
          <t>3</t>
        </is>
      </c>
      <c r="BN364" s="2" t="inlineStr">
        <is>
          <t/>
        </is>
      </c>
      <c r="BO364" t="inlineStr">
        <is>
          <t/>
        </is>
      </c>
      <c r="BP364" s="2" t="inlineStr">
        <is>
          <t>kondiviżjoni tal-għarfien</t>
        </is>
      </c>
      <c r="BQ364" s="2" t="inlineStr">
        <is>
          <t>3</t>
        </is>
      </c>
      <c r="BR364" s="2" t="inlineStr">
        <is>
          <t/>
        </is>
      </c>
      <c r="BS364" t="inlineStr">
        <is>
          <t>attività li permezz tagħha l-għarfien (jiġifieri, l-informazzjoni, il-ħiliet jew l-għarfien espert) jiġi skambjat fost in-nies</t>
        </is>
      </c>
      <c r="BT364" s="2" t="inlineStr">
        <is>
          <t>delen van kennis|
kennisdeling</t>
        </is>
      </c>
      <c r="BU364" s="2" t="inlineStr">
        <is>
          <t>3|
3</t>
        </is>
      </c>
      <c r="BV364" s="2" t="inlineStr">
        <is>
          <t xml:space="preserve">|
</t>
        </is>
      </c>
      <c r="BW364" t="inlineStr">
        <is>
          <t>sociaal
 proces waarbij mensen kennis (bv. informatie, vaardigheden, etc.) delen</t>
        </is>
      </c>
      <c r="BX364" s="2" t="inlineStr">
        <is>
          <t>wymiana wiedzy</t>
        </is>
      </c>
      <c r="BY364" s="2" t="inlineStr">
        <is>
          <t>3</t>
        </is>
      </c>
      <c r="BZ364" s="2" t="inlineStr">
        <is>
          <t/>
        </is>
      </c>
      <c r="CA364" t="inlineStr">
        <is>
          <t/>
        </is>
      </c>
      <c r="CB364" s="2" t="inlineStr">
        <is>
          <t>partilha de conhecimentos</t>
        </is>
      </c>
      <c r="CC364" s="2" t="inlineStr">
        <is>
          <t>3</t>
        </is>
      </c>
      <c r="CD364" s="2" t="inlineStr">
        <is>
          <t/>
        </is>
      </c>
      <c r="CE364" t="inlineStr">
        <is>
          <t>Atividade através da qual o conhecimento (ou seja, informações, habilidades ou conhecimentos) é trocado entre pessoas, amigos, famílias, comunidades ou organizações.</t>
        </is>
      </c>
      <c r="CF364" s="2" t="inlineStr">
        <is>
          <t>schimb de cunoștințe</t>
        </is>
      </c>
      <c r="CG364" s="2" t="inlineStr">
        <is>
          <t>3</t>
        </is>
      </c>
      <c r="CH364" s="2" t="inlineStr">
        <is>
          <t/>
        </is>
      </c>
      <c r="CI364" t="inlineStr">
        <is>
          <t/>
        </is>
      </c>
      <c r="CJ364" s="2" t="inlineStr">
        <is>
          <t>výmena vedomostí|
výmena poznatkov|
výmena znalostí</t>
        </is>
      </c>
      <c r="CK364" s="2" t="inlineStr">
        <is>
          <t>3|
3|
3</t>
        </is>
      </c>
      <c r="CL364" s="2" t="inlineStr">
        <is>
          <t xml:space="preserve">|
|
</t>
        </is>
      </c>
      <c r="CM364" t="inlineStr">
        <is>
          <t>činnosť, pri ktorej dochádza k výmene nadobudnutých informácií, zručností alebo expertízy medzi ľuďmi</t>
        </is>
      </c>
      <c r="CN364" s="2" t="inlineStr">
        <is>
          <t>izmenjava znanja</t>
        </is>
      </c>
      <c r="CO364" s="2" t="inlineStr">
        <is>
          <t>3</t>
        </is>
      </c>
      <c r="CP364" s="2" t="inlineStr">
        <is>
          <t/>
        </is>
      </c>
      <c r="CQ364" t="inlineStr">
        <is>
          <t/>
        </is>
      </c>
      <c r="CR364" s="2" t="inlineStr">
        <is>
          <t>kunskapsutbyte</t>
        </is>
      </c>
      <c r="CS364" s="2" t="inlineStr">
        <is>
          <t>3</t>
        </is>
      </c>
      <c r="CT364" s="2" t="inlineStr">
        <is>
          <t/>
        </is>
      </c>
      <c r="CU364" t="inlineStr">
        <is>
          <t/>
        </is>
      </c>
    </row>
    <row r="365">
      <c r="A365" s="1" t="str">
        <f>HYPERLINK("https://iate.europa.eu/entry/result/3593689/all", "3593689")</f>
        <v>3593689</v>
      </c>
      <c r="B365" t="inlineStr">
        <is>
          <t>ECONOMICS;EUROPEAN UNION;ENERGY</t>
        </is>
      </c>
      <c r="C365" t="inlineStr">
        <is>
          <t>ECONOMICS|national accounts|income|distribution of income|poverty;EUROPEAN UNION|EU institutions and European civil service|EU institution|European Commission;ENERGY|energy policy|energy policy</t>
        </is>
      </c>
      <c r="D365" s="2" t="inlineStr">
        <is>
          <t>консултантски център по въпросите на енергийната бедност|
EPAH</t>
        </is>
      </c>
      <c r="E365" s="2" t="inlineStr">
        <is>
          <t>3|
3</t>
        </is>
      </c>
      <c r="F365" s="2" t="inlineStr">
        <is>
          <t xml:space="preserve">|
</t>
        </is>
      </c>
      <c r="G365" t="inlineStr">
        <is>
          <t>централна платформа, чиято цял е да предоставя експертни знания и опит в областта на енергийната бедност на местните власти и всички заинтересовани страни, които искат да предприемат действия за борба с енергийната бедност в Европа</t>
        </is>
      </c>
      <c r="H365" s="2" t="inlineStr">
        <is>
          <t>poradenské centrum pro energetickou chudobu</t>
        </is>
      </c>
      <c r="I365" s="2" t="inlineStr">
        <is>
          <t>3</t>
        </is>
      </c>
      <c r="J365" s="2" t="inlineStr">
        <is>
          <t/>
        </is>
      </c>
      <c r="K365" t="inlineStr">
        <is>
          <t>poradenské centrum, jehož cílem je poskytovat
odbornou pomoc a provozní podporu obcím, které provádějí udržitelná řešení
zaměřená na odstranění energetické chudoby</t>
        </is>
      </c>
      <c r="L365" s="2" t="inlineStr">
        <is>
          <t>rådgivningscenter for energifattigdom</t>
        </is>
      </c>
      <c r="M365" s="2" t="inlineStr">
        <is>
          <t>3</t>
        </is>
      </c>
      <c r="N365" s="2" t="inlineStr">
        <is>
          <t/>
        </is>
      </c>
      <c r="O365" t="inlineStr">
        <is>
          <t>rådgivningscenter, der har til formål at yde teknisk bistand og operationel støtte til kommuner, der implementerer bæredygtige løsninger til at tackle energifattigdom</t>
        </is>
      </c>
      <c r="P365" s="2" t="inlineStr">
        <is>
          <t>Beratungsplattform Energiearmut</t>
        </is>
      </c>
      <c r="Q365" s="2" t="inlineStr">
        <is>
          <t>3</t>
        </is>
      </c>
      <c r="R365" s="2" t="inlineStr">
        <is>
          <t/>
        </is>
      </c>
      <c r="S365" t="inlineStr">
        <is>
          <t>Stelle, die
Gemeinden beraten und unterstützen soll, damit sie nachhaltige Lösungen für das
Problem der Energiearmut verwirklichen können</t>
        </is>
      </c>
      <c r="T365" s="2" t="inlineStr">
        <is>
          <t>συμβουλευτικός κόμβος για την ενεργειακή φτώχεια</t>
        </is>
      </c>
      <c r="U365" s="2" t="inlineStr">
        <is>
          <t>3</t>
        </is>
      </c>
      <c r="V365" s="2" t="inlineStr">
        <is>
          <t/>
        </is>
      </c>
      <c r="W365" t="inlineStr">
        <is>
          <t/>
        </is>
      </c>
      <c r="X365" s="2" t="inlineStr">
        <is>
          <t>EPAH|
Energy Poverty Advisory Hub</t>
        </is>
      </c>
      <c r="Y365" s="2" t="inlineStr">
        <is>
          <t>3|
3</t>
        </is>
      </c>
      <c r="Z365" s="2" t="inlineStr">
        <is>
          <t xml:space="preserve">|
</t>
        </is>
      </c>
      <c r="AA365" t="inlineStr">
        <is>
          <t>central platform intended to provide energy poverty expertise to local authorities and all stakeholders who want to take action to combat energy poverty in Europe</t>
        </is>
      </c>
      <c r="AB365" s="2" t="inlineStr">
        <is>
          <t>Plataforma de Asesoramiento sobre la Pobreza Energética</t>
        </is>
      </c>
      <c r="AC365" s="2" t="inlineStr">
        <is>
          <t>3</t>
        </is>
      </c>
      <c r="AD365" s="2" t="inlineStr">
        <is>
          <t/>
        </is>
      </c>
      <c r="AE365" t="inlineStr">
        <is>
          <t>Plataforma central de asesoramiento destinada a: &lt;div&gt;- colaborar con las autoridades
locales y las organizaciones de la sociedad civil de toda Europa en la lucha
contra la pobreza energética, mediante la recopilación, el análisis y la difusión
de información sobre iniciativas locales que puedan replicarse en otros lugares&lt;/div&gt;&lt;div&gt;- crear una red colaboración
entre las partes interesadas en emprender iniciativas contra la pobreza
energética en Europa, mediante actos y talleres a escala nacional e
internacional y la oferta de cursos de formación en línea &lt;/div&gt;&lt;div&gt;- establecer un sistema de
apoyo a las autoridades locales y las organizaciones de la sociedad civil para
ayudarlas a combatir la pobreza energética.&lt;/div&gt;</t>
        </is>
      </c>
      <c r="AF365" s="2" t="inlineStr">
        <is>
          <t>energiaostuvõimetuse nõustamiskeskus</t>
        </is>
      </c>
      <c r="AG365" s="2" t="inlineStr">
        <is>
          <t>3</t>
        </is>
      </c>
      <c r="AH365" s="2" t="inlineStr">
        <is>
          <t/>
        </is>
      </c>
      <c r="AI365" t="inlineStr">
        <is>
          <t>keskne platvorm, mille eesmärk on jagada energiaostuvõimetusealaseid eksperditeadmisi kohalikele asutustele ja kõigile sidusrühmadele, kes soovivad tegutseda selle nimel, et kaotada energiaostuvõimetus Euroopas</t>
        </is>
      </c>
      <c r="AJ365" s="2" t="inlineStr">
        <is>
          <t>energiaköyhyyden neuvontakeskus</t>
        </is>
      </c>
      <c r="AK365" s="2" t="inlineStr">
        <is>
          <t>3</t>
        </is>
      </c>
      <c r="AL365" s="2" t="inlineStr">
        <is>
          <t/>
        </is>
      </c>
      <c r="AM365" t="inlineStr">
        <is>
          <t/>
        </is>
      </c>
      <c r="AN365" s="2" t="inlineStr">
        <is>
          <t>groupe consultatif sur la précarité énergétique</t>
        </is>
      </c>
      <c r="AO365" s="2" t="inlineStr">
        <is>
          <t>2</t>
        </is>
      </c>
      <c r="AP365" s="2" t="inlineStr">
        <is>
          <t/>
        </is>
      </c>
      <c r="AQ365" t="inlineStr">
        <is>
          <t>plateforme centrale visant à aider les municipalités et toutes les parties prenantes souhaitant mettre en œuvre des mesures d’atténuation de la précarité énergétique</t>
        </is>
      </c>
      <c r="AR365" s="2" t="inlineStr">
        <is>
          <t>an Mol Comhairleach maidir leis an bhFuinneamhbhochtaineacht|
EPAH</t>
        </is>
      </c>
      <c r="AS365" s="2" t="inlineStr">
        <is>
          <t>2|
3</t>
        </is>
      </c>
      <c r="AT365" s="2" t="inlineStr">
        <is>
          <t xml:space="preserve">|
</t>
        </is>
      </c>
      <c r="AU365" t="inlineStr">
        <is>
          <t/>
        </is>
      </c>
      <c r="AV365" s="2" t="inlineStr">
        <is>
          <t>Savjetodavni centar za energetsko siromaštvo</t>
        </is>
      </c>
      <c r="AW365" s="2" t="inlineStr">
        <is>
          <t>3</t>
        </is>
      </c>
      <c r="AX365" s="2" t="inlineStr">
        <is>
          <t/>
        </is>
      </c>
      <c r="AY365" t="inlineStr">
        <is>
          <t/>
        </is>
      </c>
      <c r="AZ365" s="2" t="inlineStr">
        <is>
          <t>energiaszegénységgel foglalkozó tanácsadó központ|
EPAH</t>
        </is>
      </c>
      <c r="BA365" s="2" t="inlineStr">
        <is>
          <t>3|
2</t>
        </is>
      </c>
      <c r="BB365" s="2" t="inlineStr">
        <is>
          <t>|
proposed</t>
        </is>
      </c>
      <c r="BC365" t="inlineStr">
        <is>
          <t>tanácsadó központ, amely szakmai
segítséget és operatív támogatást nyújt a települések és egyéb érdekelt felek számára az
energiaszegénység csökkentését célzó intézkedések végrehajtásához</t>
        </is>
      </c>
      <c r="BD365" s="2" t="inlineStr">
        <is>
          <t>EPAH|
polo di consulenza sulla povertà energetica</t>
        </is>
      </c>
      <c r="BE365" s="2" t="inlineStr">
        <is>
          <t>2|
3</t>
        </is>
      </c>
      <c r="BF365" s="2" t="inlineStr">
        <is>
          <t xml:space="preserve">|
</t>
        </is>
      </c>
      <c r="BG365" t="inlineStr">
        <is>
          <t>iniziativa volta a fornire assistenza tecnica ai comuni che intendono adottare misure per contrastare la povertà energetica</t>
        </is>
      </c>
      <c r="BH365" s="2" t="inlineStr">
        <is>
          <t>Energijos nepritekliaus konsultacijų centras</t>
        </is>
      </c>
      <c r="BI365" s="2" t="inlineStr">
        <is>
          <t>3</t>
        </is>
      </c>
      <c r="BJ365" s="2" t="inlineStr">
        <is>
          <t/>
        </is>
      </c>
      <c r="BK365" t="inlineStr">
        <is>
          <t>centrinė platforma, kurios tikslas yra teikti su energijos nepritekliumi susijusias ekspertines žinias vietos valdžios institucijoms ir visiems suinteresuotiesiems subjektams, norintiems imtis veiksmų, kuriais siekiama panaikinti energijos nepriteklių Europoje</t>
        </is>
      </c>
      <c r="BL365" s="2" t="inlineStr">
        <is>
          <t>Enerģētiskās nabadzības konsultāciju centrs</t>
        </is>
      </c>
      <c r="BM365" s="2" t="inlineStr">
        <is>
          <t>3</t>
        </is>
      </c>
      <c r="BN365" s="2" t="inlineStr">
        <is>
          <t/>
        </is>
      </c>
      <c r="BO365" t="inlineStr">
        <is>
          <t>platforma, ar ko sniedz atbalstu vietējām iestādēm, lai tās efektīvi varētu novērst enerģētisko nabadzību Eiropā</t>
        </is>
      </c>
      <c r="BP365" s="2" t="inlineStr">
        <is>
          <t>Ċentru ta' Konsulenza għall-Faqar Enerġetiku|
EPAH</t>
        </is>
      </c>
      <c r="BQ365" s="2" t="inlineStr">
        <is>
          <t>3|
2</t>
        </is>
      </c>
      <c r="BR365" s="2" t="inlineStr">
        <is>
          <t xml:space="preserve">|
</t>
        </is>
      </c>
      <c r="BS365" t="inlineStr">
        <is>
          <t>ċentru ta' konsulenza li għandu l-għan li jipprovdi assistenza teknika u appoġġ operazzjonali lill-municipalitajiet biex jimplimentaw soluzzjonijiet sostenibbli biex jittrattaw il-&lt;a href="https://iate.europa.eu/entry/slideshow/1619082634205/2247916/mt" target="_blank"&gt;faqar enerġetiku&lt;/a&gt;</t>
        </is>
      </c>
      <c r="BT365" s="2" t="inlineStr">
        <is>
          <t>EPAH|
advieshub energiearmoede</t>
        </is>
      </c>
      <c r="BU365" s="2" t="inlineStr">
        <is>
          <t>2|
3</t>
        </is>
      </c>
      <c r="BV365" s="2" t="inlineStr">
        <is>
          <t xml:space="preserve">|
</t>
        </is>
      </c>
      <c r="BW365" t="inlineStr">
        <is>
          <t>centraal platform dat expertise op het gebied van energiearmoede moet bieden aan lokale autoriteiten en alle belanghebbenden die in actie willen komen tegen energiearmoede in Europa</t>
        </is>
      </c>
      <c r="BX365" s="2" t="inlineStr">
        <is>
          <t>Centrum Doradztwa ds. Ubóstwa Energetycznego</t>
        </is>
      </c>
      <c r="BY365" s="2" t="inlineStr">
        <is>
          <t>2</t>
        </is>
      </c>
      <c r="BZ365" s="2" t="inlineStr">
        <is>
          <t/>
        </is>
      </c>
      <c r="CA365" t="inlineStr">
        <is>
          <t>centralna platforma mająca dostarczać wiedzy w zakresie ubóstwa energetycznego władzom lokalnym i wszystkim stronom pragnącym podjąć działania służące zwalczaniu ubóstwa energetycznego w Europie</t>
        </is>
      </c>
      <c r="CB365" s="2" t="inlineStr">
        <is>
          <t>Plataforma de Aconselhamento sobre Pobreza Energética</t>
        </is>
      </c>
      <c r="CC365" s="2" t="inlineStr">
        <is>
          <t>2</t>
        </is>
      </c>
      <c r="CD365" s="2" t="inlineStr">
        <is>
          <t/>
        </is>
      </c>
      <c r="CE365" t="inlineStr">
        <is>
          <t>Iniciativa da UE que
visa erradicar a pobreza energética e acelerar a transição energética
justa das regiões, cidades e aldeias europeias.</t>
        </is>
      </c>
      <c r="CF365" s="2" t="inlineStr">
        <is>
          <t>Platforma de consiliere privind sărăcia energetică</t>
        </is>
      </c>
      <c r="CG365" s="2" t="inlineStr">
        <is>
          <t>3</t>
        </is>
      </c>
      <c r="CH365" s="2" t="inlineStr">
        <is>
          <t/>
        </is>
      </c>
      <c r="CI365" t="inlineStr">
        <is>
          <t>platformă organizată la nivel central, destinată autorităților locale și părților interesate și concepută ca o sursă de informații de specialitate și de consiliere pe tema &lt;a href="https://iate.europa.eu/entry/result/2247916/ro" target="_blank"&gt;sărăciei energetice&lt;/a&gt;, în vederea combaterii acesteia</t>
        </is>
      </c>
      <c r="CJ365" s="2" t="inlineStr">
        <is>
          <t>Poradenské centrum pre oblasť energetickej chudoby|
EPAH</t>
        </is>
      </c>
      <c r="CK365" s="2" t="inlineStr">
        <is>
          <t>3|
3</t>
        </is>
      </c>
      <c r="CL365" s="2" t="inlineStr">
        <is>
          <t xml:space="preserve">|
</t>
        </is>
      </c>
      <c r="CM365" t="inlineStr">
        <is>
          <t>poradenské centrum, ktoré vzniklo z iniciatívy Európskej komisie, ktoré má nadväzovať na existujúce &lt;a href="https://iate.europa.eu/entry/result/3572854/sk" target="_blank"&gt;Stredisko pre monitorovanie energetickej chudoby&lt;/a&gt; a ktoré bude poskytovať technickú pomoc a operačnú podporu samosprávam pri zavádzaní opatrení na znižovanie &lt;a href="https://iate.europa.eu/entry/result/2247916/sk" target="_blank"&gt;energetickej chudoby&lt;/a&gt;</t>
        </is>
      </c>
      <c r="CN365" s="2" t="inlineStr">
        <is>
          <t>Evropsko svetovalno vozlišče za energetsko revščino</t>
        </is>
      </c>
      <c r="CO365" s="2" t="inlineStr">
        <is>
          <t>2</t>
        </is>
      </c>
      <c r="CP365" s="2" t="inlineStr">
        <is>
          <t/>
        </is>
      </c>
      <c r="CQ365" t="inlineStr">
        <is>
          <t/>
        </is>
      </c>
      <c r="CR365" s="2" t="inlineStr">
        <is>
          <t>rådgivningscentrum för energifattigdom</t>
        </is>
      </c>
      <c r="CS365" s="2" t="inlineStr">
        <is>
          <t>3</t>
        </is>
      </c>
      <c r="CT365" s="2" t="inlineStr">
        <is>
          <t/>
        </is>
      </c>
      <c r="CU365" t="inlineStr">
        <is>
          <t/>
        </is>
      </c>
    </row>
    <row r="366">
      <c r="A366" s="1" t="str">
        <f>HYPERLINK("https://iate.europa.eu/entry/result/3573069/all", "3573069")</f>
        <v>3573069</v>
      </c>
      <c r="B366" t="inlineStr">
        <is>
          <t>AGRICULTURE, FORESTRY AND FISHERIES</t>
        </is>
      </c>
      <c r="C366" t="inlineStr">
        <is>
          <t>AGRICULTURE, FORESTRY AND FISHERIES|fisheries|fisheries policy</t>
        </is>
      </c>
      <c r="D366" s="2" t="inlineStr">
        <is>
          <t>План за действие 2.0 за района на Атлантическия океан|
Актуализиран план за действие за устойчива, гъвкава и конкурентоспособна синя икономика в района на Атлантическия океан на Европейския съюз|
План за действие за района на Атлантическия океан</t>
        </is>
      </c>
      <c r="E366" s="2" t="inlineStr">
        <is>
          <t>3|
3|
3</t>
        </is>
      </c>
      <c r="F366" s="2" t="inlineStr">
        <is>
          <t xml:space="preserve">|
|
</t>
        </is>
      </c>
      <c r="G366" t="inlineStr">
        <is>
          <t>план за действие, който да даде нов тласък в развитието на устойчива морска икономика с потенциал за създаване на заетост и който актуализира плана за действие за периода 2013 – 2020 г. за изпълнение на Морската стратегия за района на Атлантическия океан</t>
        </is>
      </c>
      <c r="H366" s="2" t="inlineStr">
        <is>
          <t>Akční plán pro oblast Atlantiku 2.0|
akční plán pro oblast Atlantiku|
aktualizovaný akční plán pro udržitelnou, odolnou a konkurenceschopnou modrou ekonomiku v oblasti Atlantského oceánu v Evropské unii</t>
        </is>
      </c>
      <c r="I366" s="2" t="inlineStr">
        <is>
          <t>3|
2|
3</t>
        </is>
      </c>
      <c r="J366" s="2" t="inlineStr">
        <is>
          <t xml:space="preserve">|
admitted|
</t>
        </is>
      </c>
      <c r="K366" t="inlineStr">
        <is>
          <t/>
        </is>
      </c>
      <c r="L366" s="2" t="inlineStr">
        <is>
          <t>handlingsplan for Atlanterhavsområdet 2.0|
Atlanterhavshandlingsplan|
ajourført handlingsplan, der skal sikre en bæredygtig, modstandsdygtig og konkurrencedygtig blå økonomi i Unionens Atlanterhavsområde</t>
        </is>
      </c>
      <c r="M366" s="2" t="inlineStr">
        <is>
          <t>3|
3|
3</t>
        </is>
      </c>
      <c r="N366" s="2" t="inlineStr">
        <is>
          <t xml:space="preserve">|
|
</t>
        </is>
      </c>
      <c r="O366" t="inlineStr">
        <is>
          <t>plan for at udnytte potentialet i Atlanterhavsområdets blå økonomi og samtidig bevare de marine økosystemer og bidrage til tilpasningen til og afbødningen af klimaændringer</t>
        </is>
      </c>
      <c r="P366" s="2" t="inlineStr">
        <is>
          <t>Aktionsplan für den Atlantik 2.0|
aktualisierter Aktionsplan für eine nachhaltige, widerstandsfähige und wettbewerbsfähige blaue Wirtschaft im atlantischen Raum der Europäischen Union</t>
        </is>
      </c>
      <c r="Q366" s="2" t="inlineStr">
        <is>
          <t>3|
3</t>
        </is>
      </c>
      <c r="R366" s="2" t="inlineStr">
        <is>
          <t xml:space="preserve">|
</t>
        </is>
      </c>
      <c r="S366" t="inlineStr">
        <is>
          <t>neuer Aktionsplan, der einer nachhaltigen maritimen Wirtschaft, die Arbeitsplätze schaffen kann, neue Impulse geben soll und den Aktionsplan 2013-2020 zur Umsetzung der Meeresstrategie für den Atlantik ersetzt</t>
        </is>
      </c>
      <c r="T366" s="2" t="inlineStr">
        <is>
          <t>επικαιροποιημένο σχέδιο δράσης για μια βιώσιμη, ανθεκτική και ανταγωνιστική γαλάζια οικονομία στην ατλαντική περιοχή της Ευρωπαϊκής Ένωσης|
σχέδιο δράσης 2.0 για τον Ατλαντικό|
σχέδιο δράσης για τον Ατλαντικό</t>
        </is>
      </c>
      <c r="U366" s="2" t="inlineStr">
        <is>
          <t>3|
3|
3</t>
        </is>
      </c>
      <c r="V366" s="2" t="inlineStr">
        <is>
          <t>|
|
admitted</t>
        </is>
      </c>
      <c r="W366" t="inlineStr">
        <is>
          <t>σχέδιο δράσης με σκοπό την απελευθέρωση του δυναμικού της γαλάζιας οικονομίας στην περιοχή του Ατλαντικού και παράλληλα τη διατήρηση των θαλάσσιων οικοσυστημάτων και συμβολή στον μετριασμό της κλιματικής αλλαγής και στην προσαρμογή σε αυτήν</t>
        </is>
      </c>
      <c r="X366" s="2" t="inlineStr">
        <is>
          <t>Atlantic maritime strategy action plan|
Action Plan for a Maritime Strategy in the Atlantic area|
Updated action plan for a sustainable, resilient and competitive blue economy in the European Union Atlantic area|
Atlantic action plan 2.0|
Atlantic Action Plan</t>
        </is>
      </c>
      <c r="Y366" s="2" t="inlineStr">
        <is>
          <t>1|
3|
3|
3|
3</t>
        </is>
      </c>
      <c r="Z366" s="2" t="inlineStr">
        <is>
          <t>|
obsolete|
|
|
admitted</t>
        </is>
      </c>
      <c r="AA366" t="inlineStr">
        <is>
          <t>action plan which aims to give a new
boost to a sustainable maritime economy which can create jobs, and which updates
the 2013-2020 action plan implementing the Atlantic maritime strategy</t>
        </is>
      </c>
      <c r="AB366" s="2" t="inlineStr">
        <is>
          <t>Plan de Acción Atlántico 2.0|
Plan de Acción Atlántico|
Plan de Acción actualizado para una economía azul sostenible, resiliente y competitiva en la región atlántica de la Unión Europea</t>
        </is>
      </c>
      <c r="AC366" s="2" t="inlineStr">
        <is>
          <t>3|
3|
3</t>
        </is>
      </c>
      <c r="AD366" s="2" t="inlineStr">
        <is>
          <t xml:space="preserve">|
admitted|
</t>
        </is>
      </c>
      <c r="AE366" t="inlineStr">
        <is>
          <t>Plan de acción destinado a imprimir un nuevo impulso a una economía marítima sostenible y capaz de crear empleo, que actualiza el Plan de Acción de 2013-2020 adoptado para aplicar la Estrategia Marítima Atlántica.</t>
        </is>
      </c>
      <c r="AF366" s="2" t="inlineStr">
        <is>
          <t>Euroopa Liidu Atlandi ookeani piirkonna kestliku, vastupanuvõimelise ja konkurentsivõimelise meremajanduse ajakohastatud tegevuskava|
Atlandi ookeani piirkonna tegevuskava 2.0</t>
        </is>
      </c>
      <c r="AG366" s="2" t="inlineStr">
        <is>
          <t>3|
3</t>
        </is>
      </c>
      <c r="AH366" s="2" t="inlineStr">
        <is>
          <t xml:space="preserve">|
</t>
        </is>
      </c>
      <c r="AI366" t="inlineStr">
        <is>
          <t>tegevuskava, mille eesmärk on anda uus tõuge kestlikule meremajandusele, mis võib luua töökohti ning millega ajakohastatakse 2013.– 2020. aasta tegevuskava, millega rakendatakse Atlandi ookeani piirkonna merestrateegiat</t>
        </is>
      </c>
      <c r="AJ366" s="2" t="inlineStr">
        <is>
          <t>kestävää, selviytymiskykyistä ja kilpailukykyistä sinistä taloutta Atlantin alueella Euroopan unionissa edistävä päivitetty toimintasuunnitelma|
Atlantin toimintasuunnitelma 2.0</t>
        </is>
      </c>
      <c r="AK366" s="2" t="inlineStr">
        <is>
          <t>3|
3</t>
        </is>
      </c>
      <c r="AL366" s="2" t="inlineStr">
        <is>
          <t xml:space="preserve">|
</t>
        </is>
      </c>
      <c r="AM366" t="inlineStr">
        <is>
          <t/>
        </is>
      </c>
      <c r="AN366" s="2" t="inlineStr">
        <is>
          <t>plan d’action actualisé pour une économie bleue durable, résiliente et compétitive dans la région atlantique de l'Union européenne|
plan d'action pour l'Atlantique|
plan d’action pour l'Atlantique 2.0</t>
        </is>
      </c>
      <c r="AO366" s="2" t="inlineStr">
        <is>
          <t>3|
3|
3</t>
        </is>
      </c>
      <c r="AP366" s="2" t="inlineStr">
        <is>
          <t xml:space="preserve">|
|
</t>
        </is>
      </c>
      <c r="AQ366" t="inlineStr">
        <is>
          <t>plan d'action visant à donner un nouvel élan à une économie maritime durable capable de créer des emplois et actualisant le plan d'action 2013-2020, qui met en œuvre la stratégie maritime de l’Atlantique</t>
        </is>
      </c>
      <c r="AR366" s="2" t="inlineStr">
        <is>
          <t>Plean Gníomhaíochta um straitéis mhuirí i limistéar an Atlantaigh|
Plean Gníomhaíochta um an Atlantach 2.0|
Plean Gníomhaíochta um an Atlantach|
plean gníomhaíochta nuashonraithe um gheilleagar gorm inbhuanaithe, athléimneach agus iomaíoch i limistéar Atlantach an Aontais Eorpaigh</t>
        </is>
      </c>
      <c r="AS366" s="2" t="inlineStr">
        <is>
          <t>3|
3|
3|
3</t>
        </is>
      </c>
      <c r="AT366" s="2" t="inlineStr">
        <is>
          <t xml:space="preserve">|
|
|
</t>
        </is>
      </c>
      <c r="AU366" t="inlineStr">
        <is>
          <t/>
        </is>
      </c>
      <c r="AV366" s="2" t="inlineStr">
        <is>
          <t>Ažurirani akcijski plan za održivo, otporno i konkurentno plavo gospodarstvo u atlantskoj regiji Europske Unije</t>
        </is>
      </c>
      <c r="AW366" s="2" t="inlineStr">
        <is>
          <t>3</t>
        </is>
      </c>
      <c r="AX366" s="2" t="inlineStr">
        <is>
          <t/>
        </is>
      </c>
      <c r="AY366" t="inlineStr">
        <is>
          <t/>
        </is>
      </c>
      <c r="AZ366" s="2" t="inlineStr">
        <is>
          <t>az Európai Unió atlanti térségének fenntartható, reziliens és versenyképes kék gazdaságára vonatkozó aktualizált cselekvési terv|
Atlanti cselekvési terv 2.0|
az atlanti térségre vonatkozó cselekvési terv|
az atlanti térségre vonatkozó 2.0-s cselekvési terv</t>
        </is>
      </c>
      <c r="BA366" s="2" t="inlineStr">
        <is>
          <t>3|
3|
3|
3</t>
        </is>
      </c>
      <c r="BB366" s="2" t="inlineStr">
        <is>
          <t xml:space="preserve">|
|
admitted|
</t>
        </is>
      </c>
      <c r="BC366" t="inlineStr">
        <is>
          <t>uniós cselekvési terv, amely aktualizálja az Atlanti-óceán térségére vonatkozó tengervédelmi stratégiát végrehajtó 2013–2020-as cselekvési tervet, és amelynek célja a &lt;a href="https://iate.europa.eu/entry/result/3545345/hu-all" target="_blank"&gt;kék gazdaság&lt;/a&gt;ban rejlő lehetőségek felszabadítása az atlanti térségben, azaz a fenntartható átalakulás ötvözése a magas munkahelyteremtési potenciállal</t>
        </is>
      </c>
      <c r="BD366" s="2" t="inlineStr">
        <is>
          <t>piano d'azione per l'Atlantico|
piano d'azione aggiornato per un'economia blu sostenibile, resiliente e competitiva nella regione atlantica dell'Unione europea|
piano d'azione per l'Atlantico 2.0</t>
        </is>
      </c>
      <c r="BE366" s="2" t="inlineStr">
        <is>
          <t>3|
3|
3</t>
        </is>
      </c>
      <c r="BF366" s="2" t="inlineStr">
        <is>
          <t xml:space="preserve">|
|
</t>
        </is>
      </c>
      <c r="BG366" t="inlineStr">
        <is>
          <t>piano d'azione varato per dare nuovo impulso a un'economia marittima sostenibile, in grado di creare posti di lavoro, e che aggiorna il piano d'azione 2013-2020 che dava attuazione alla strategia atlantica</t>
        </is>
      </c>
      <c r="BH366" s="2" t="inlineStr">
        <is>
          <t>Persvarstytas Atlanto vandenyno veiksmų planas|
atnaujintas veiksmų planas, kuriuo siekiama Atlanto vandenyno Europos Sąjungos regione kurti darnią, atsparią ir konkurencingą mėlynąją ekonomiką</t>
        </is>
      </c>
      <c r="BI366" s="2" t="inlineStr">
        <is>
          <t>3|
3</t>
        </is>
      </c>
      <c r="BJ366" s="2" t="inlineStr">
        <is>
          <t xml:space="preserve">|
</t>
        </is>
      </c>
      <c r="BK366" t="inlineStr">
        <is>
          <t>veiksmų planas, kuriuo siekiama suteikti naują postūmį tvariai jūrų ekonomikai ir kuriuo atnaujinamas 2013-2020 m. Atlanto vandenyno strategijos įgyvendinimo veiksmų planas</t>
        </is>
      </c>
      <c r="BL366" s="2" t="inlineStr">
        <is>
          <t>Atlantijas reģiona rīcības plāns 2.0|
Atjaunināts rīcības plāns kopīgam redzējumam par ilgtspējīgu, izturētspējīgu un konkurētspējīgu zilo ekonomiku ES atlantiskajā reģionā</t>
        </is>
      </c>
      <c r="BM366" s="2" t="inlineStr">
        <is>
          <t>3|
3</t>
        </is>
      </c>
      <c r="BN366" s="2" t="inlineStr">
        <is>
          <t xml:space="preserve">|
</t>
        </is>
      </c>
      <c r="BO366" t="inlineStr">
        <is>
          <t>rīcības plāns, kura mērķis ir dot jaunu impulsu ilgtspējīgai jūrniecības ekonomikai, kas spēj radīt darbvietas, un atraisīt zilās ekonomikas potenciālu atlantiskajā reģionā, vienlaikus saglabājot jūras ekosistēmas un veicinot pielāgošanos klimata pārmaiņām un šādu pārmaiņu mazināšanu</t>
        </is>
      </c>
      <c r="BP366" s="2" t="inlineStr">
        <is>
          <t>Pjan ta' Azzjoni għall-Atlantiku 2.0|
Pjan ta' azzjoni għal ekonomija blu sostenibbli, reżiljenti u kompetittiva fiż-żona tal-Atlantiku tal-Unjoni Ewropea</t>
        </is>
      </c>
      <c r="BQ366" s="2" t="inlineStr">
        <is>
          <t>2|
2</t>
        </is>
      </c>
      <c r="BR366" s="2" t="inlineStr">
        <is>
          <t xml:space="preserve">|
</t>
        </is>
      </c>
      <c r="BS366" t="inlineStr">
        <is>
          <t>pjan ta’ azzjoni li għandu l-għan li jagħti spinta ġdida lil ekonomija marittima sostenibbli li tista’ toħloq l-impjiegi, u li jaġġorna l-pjan ta’ azzjoni 2013–2020 li jimplimenta l-istrateġija marittima għall-Atlantiku</t>
        </is>
      </c>
      <c r="BT366" s="2" t="inlineStr">
        <is>
          <t>Atlantisch actieplan 2.0|
geactualiseerd actieplan voor een duurzame, veerkrachtige en concurrerende blauwe economie in het Atlantische gebied van de Europese Unie</t>
        </is>
      </c>
      <c r="BU366" s="2" t="inlineStr">
        <is>
          <t>3|
3</t>
        </is>
      </c>
      <c r="BV366" s="2" t="inlineStr">
        <is>
          <t xml:space="preserve">|
</t>
        </is>
      </c>
      <c r="BW366" t="inlineStr">
        <is>
          <t>actieplan dat een nieuwe impuls moet geven aan een duurzame maritieme economie die werkgelegenheid kan scheppen, en dat &lt;a href="https://eur-lex.europa.eu/legal-content/NL/TXT/?uri=CELEX:52013DC0279" target="_blank"&gt; het vorige actieplan&lt;/a&gt;, en zodoende de&lt;a href="https://eur-lex.europa.eu/legal-content/NL/TXT/?uri=CELEX:52011DC0782" target="_blank"&gt; maritieme strategie voor het gebied van de Atlantische Oceaan&lt;/a&gt; moet actualiseren</t>
        </is>
      </c>
      <c r="BX366" s="2" t="inlineStr">
        <is>
          <t>Zaktualizowany plan działania na rzecz zrównoważonej, odpornej i konkurencyjnej niebieskiej gospodarki w regionie Oceanu Atlantyckiego Unii Europejskiej|
plan działania na rzecz Oceanu Atlantyckiego 2.0</t>
        </is>
      </c>
      <c r="BY366" s="2" t="inlineStr">
        <is>
          <t>3|
3</t>
        </is>
      </c>
      <c r="BZ366" s="2" t="inlineStr">
        <is>
          <t xml:space="preserve">|
</t>
        </is>
      </c>
      <c r="CA366" t="inlineStr">
        <is>
          <t>plan działania, którego celem jest uwolnienie potencjału niebieskiej gospodarki w obszarze Oceanu Atlantyckiego i jednoczesna ochrona ekosystemów morskich oraz wkład w przystosowanie się do zmiany klimatu i łagodzenie jej</t>
        </is>
      </c>
      <c r="CB366" s="2" t="inlineStr">
        <is>
          <t>plano de ação atualizado para uma economia azul sustentável, resiliente e competitiva na região atlântica da União Europeia|
plano de ação para o Atlântico 2.0</t>
        </is>
      </c>
      <c r="CC366" s="2" t="inlineStr">
        <is>
          <t>3|
3</t>
        </is>
      </c>
      <c r="CD366" s="2" t="inlineStr">
        <is>
          <t xml:space="preserve">|
</t>
        </is>
      </c>
      <c r="CE366" t="inlineStr">
        <is>
          <t>Plano de ação que visa dar um novo impulso a uma economia marítima sustentável capaz de criar emprego e que atualiza o plano de ação de 2013-2020, que aplica a Estratégia Marítima para o Atlântico.</t>
        </is>
      </c>
      <c r="CF366" s="2" t="inlineStr">
        <is>
          <t>Planul de acțiune pentru Atlantic 2.0|
Planul de acțiune actualizat pentru o economie albastră sustenabilă, rezilientă și competitivă în zona Uniunii Europene a Oceanului Atlantic|
Planul de acțiune pentru Atlantic</t>
        </is>
      </c>
      <c r="CG366" s="2" t="inlineStr">
        <is>
          <t>3|
3|
3</t>
        </is>
      </c>
      <c r="CH366" s="2" t="inlineStr">
        <is>
          <t xml:space="preserve">|
|
</t>
        </is>
      </c>
      <c r="CI366" t="inlineStr">
        <is>
          <t>plan de acțiune menit să dea un nou impuls unei economii maritime sustenabile, care poate crea locuri de muncă, și să actualizeze planul de acțiune 2013-2020 care pune în aplicare strategia maritimă pentru zona Oceanului Atlantic</t>
        </is>
      </c>
      <c r="CJ366" s="2" t="inlineStr">
        <is>
          <t>druhý akčný plán pre Atlantický oceán|
akčný plán pre Atlantický oceán|
Aktualizovaný akčný plán pre udržateľné, odolné a konkurencieschopné modré hospodárstvo v oblasti Atlantického oceánu v Európskej únii</t>
        </is>
      </c>
      <c r="CK366" s="2" t="inlineStr">
        <is>
          <t>3|
3|
3</t>
        </is>
      </c>
      <c r="CL366" s="2" t="inlineStr">
        <is>
          <t xml:space="preserve">|
admitted|
</t>
        </is>
      </c>
      <c r="CM366" t="inlineStr">
        <is>
          <t>akčný plán, ktorého cieľom je poskytnúť nový impulz pre udržateľné námorné hospodárstvo schopné vytvárať pracovné miesta a ktorým sa aktualizuje Akčný plán námornej stratégie v oblasti Atlantického oceánu, ktorý bol aktuálny na roky 2013 – 2020</t>
        </is>
      </c>
      <c r="CN366" s="2" t="inlineStr">
        <is>
          <t>akcijski načrt za atlantsko območje 2.0|
posodobljen akcijski načrt za trajnostno, odporno in konkurenčno modro gospodarstvo na območju Atlantika v Evropski uniji</t>
        </is>
      </c>
      <c r="CO366" s="2" t="inlineStr">
        <is>
          <t>3|
3</t>
        </is>
      </c>
      <c r="CP366" s="2" t="inlineStr">
        <is>
          <t xml:space="preserve">|
</t>
        </is>
      </c>
      <c r="CQ366" t="inlineStr">
        <is>
          <t/>
        </is>
      </c>
      <c r="CR366" s="2" t="inlineStr">
        <is>
          <t>uppdaterad handlingsplan för en hållbar, motståndskraftig och konkurrenskraftig blå ekonomi i Europeiska unionens Atlantområde|
handlingsplan för Atlanten 2.0</t>
        </is>
      </c>
      <c r="CS366" s="2" t="inlineStr">
        <is>
          <t>3|
3</t>
        </is>
      </c>
      <c r="CT366" s="2" t="inlineStr">
        <is>
          <t xml:space="preserve">|
</t>
        </is>
      </c>
      <c r="CU366" t="inlineStr">
        <is>
          <t/>
        </is>
      </c>
    </row>
    <row r="367">
      <c r="A367" s="1" t="str">
        <f>HYPERLINK("https://iate.europa.eu/entry/result/3574167/all", "3574167")</f>
        <v>3574167</v>
      </c>
      <c r="B367" t="inlineStr">
        <is>
          <t>POLITICS;LAW;EDUCATION AND COMMUNICATIONS</t>
        </is>
      </c>
      <c r="C367" t="inlineStr">
        <is>
          <t>POLITICS|politics and public safety|public safety;LAW|criminal law;EDUCATION AND COMMUNICATIONS|information technology and data processing</t>
        </is>
      </c>
      <c r="D367" s="2" t="inlineStr">
        <is>
          <t>учение в областта на киберсигурността</t>
        </is>
      </c>
      <c r="E367" s="2" t="inlineStr">
        <is>
          <t>3</t>
        </is>
      </c>
      <c r="F367" s="2" t="inlineStr">
        <is>
          <t/>
        </is>
      </c>
      <c r="G367" t="inlineStr">
        <is>
          <t>симулация на мащабен киберинцидент, провеждана от дадена организация с цел тестване на нейния капацитет и възможности за реагиране на кибератаки</t>
        </is>
      </c>
      <c r="H367" s="2" t="inlineStr">
        <is>
          <t>cvičení v oblasti kybernetické bezpečnosti</t>
        </is>
      </c>
      <c r="I367" s="2" t="inlineStr">
        <is>
          <t>3</t>
        </is>
      </c>
      <c r="J367" s="2" t="inlineStr">
        <is>
          <t/>
        </is>
      </c>
      <c r="K367" t="inlineStr">
        <is>
          <t>cvičení, jehož cílem je prověřit schopnosti činit rozhodnutí a účinně používat dostupné prostředky při řešení krize v kybernetickém prostoru</t>
        </is>
      </c>
      <c r="L367" s="2" t="inlineStr">
        <is>
          <t>cybersikkerhedsøvelse|
cyberøvelse</t>
        </is>
      </c>
      <c r="M367" s="2" t="inlineStr">
        <is>
          <t>3|
3</t>
        </is>
      </c>
      <c r="N367" s="2" t="inlineStr">
        <is>
          <t xml:space="preserve">|
</t>
        </is>
      </c>
      <c r="O367" t="inlineStr">
        <is>
          <t>regelmæssigt tilrettelagte øvelser, der kan omfatte tekniske, operationelle eller strategiske elementer i forbindelse med håndtering af større cybersikkerhedshændelser</t>
        </is>
      </c>
      <c r="P367" s="2" t="inlineStr">
        <is>
          <t>Cybersicherheitsübung|
Cyberübung</t>
        </is>
      </c>
      <c r="Q367" s="2" t="inlineStr">
        <is>
          <t>3|
3</t>
        </is>
      </c>
      <c r="R367" s="2" t="inlineStr">
        <is>
          <t xml:space="preserve">|
</t>
        </is>
      </c>
      <c r="S367" t="inlineStr">
        <is>
          <t>Simulation eines Cyberangriffs &lt;a href="/entry/result/919510/all" id="ENTRY_TO_ENTRY_CONVERTER" target="_blank"&gt;IATE:919510&lt;/a&gt; mit dem Ziel, die Abwehrbereitschaft zu erhöhen</t>
        </is>
      </c>
      <c r="T367" s="2" t="inlineStr">
        <is>
          <t>άσκηση κυβερνοασφάλειας|
κυβερνοάσκηση</t>
        </is>
      </c>
      <c r="U367" s="2" t="inlineStr">
        <is>
          <t>3|
4</t>
        </is>
      </c>
      <c r="V367" s="2" t="inlineStr">
        <is>
          <t xml:space="preserve">|
</t>
        </is>
      </c>
      <c r="W367" t="inlineStr">
        <is>
          <t>άσκηση κυβερνοάμυνας με σκοπό να εξεταστούν οι διαδικασίες και οι δυνατότητες οργανισμών και κρίσιμων υποδομών στην αντιμετώπιση των κυβερνοεπιθέσεων και να εκπαιδευτούν οι συμμετέχοντες σε πραγματικές συνθήκες</t>
        </is>
      </c>
      <c r="X367" s="2" t="inlineStr">
        <is>
          <t>cybersecurity exercise|
cyber exercise</t>
        </is>
      </c>
      <c r="Y367" s="2" t="inlineStr">
        <is>
          <t>3|
3</t>
        </is>
      </c>
      <c r="Z367" s="2" t="inlineStr">
        <is>
          <t xml:space="preserve">|
</t>
        </is>
      </c>
      <c r="AA367" t="inlineStr">
        <is>
          <t>planned event during which an organisation simulates a cyber disruption to develop or test capabilities such as preventing, detecting, mitigating, responding to or recovering from the disruption</t>
        </is>
      </c>
      <c r="AB367" s="2" t="inlineStr">
        <is>
          <t>ejercicio de ciberseguridad|
ciberejercicio</t>
        </is>
      </c>
      <c r="AC367" s="2" t="inlineStr">
        <is>
          <t>3|
3</t>
        </is>
      </c>
      <c r="AD367" s="2" t="inlineStr">
        <is>
          <t xml:space="preserve">|
</t>
        </is>
      </c>
      <c r="AE367" t="inlineStr">
        <is>
          <t>Actividad planificada que permite entrenar tácticas y procedimientos para hacer frente a una crisis de origen cibernético. Además sirve para valorar las lecciones aprendidas y hacer recomendaciones para el futuro: qué mejorar frente a un ataque cibernético, cómo mejorar de la concienciación y la formación, etc.</t>
        </is>
      </c>
      <c r="AF367" s="2" t="inlineStr">
        <is>
          <t>küberturvalisuse õppus</t>
        </is>
      </c>
      <c r="AG367" s="2" t="inlineStr">
        <is>
          <t>3</t>
        </is>
      </c>
      <c r="AH367" s="2" t="inlineStr">
        <is>
          <t/>
        </is>
      </c>
      <c r="AI367" t="inlineStr">
        <is>
          <t>plaaniline üritus, mille käigus organisatsioon simuleerib küberhäiret oma võimete kontrollimiseks või arendamiseks seoses häire ennetamise, avastamise, leevendamise, sellele reageerimise ja sellest taastumisega</t>
        </is>
      </c>
      <c r="AJ367" s="2" t="inlineStr">
        <is>
          <t>kyberharjoitus|
kyberturvallisuusharjoitus</t>
        </is>
      </c>
      <c r="AK367" s="2" t="inlineStr">
        <is>
          <t>3|
3</t>
        </is>
      </c>
      <c r="AL367" s="2" t="inlineStr">
        <is>
          <t xml:space="preserve">|
</t>
        </is>
      </c>
      <c r="AM367" t="inlineStr">
        <is>
          <t>tapahtuma, jossa organisaatio mallintaa ja testaa varautumistaan erilaisiin kyberhäiriöihin</t>
        </is>
      </c>
      <c r="AN367" s="2" t="inlineStr">
        <is>
          <t>cyberexercice|
exercice de cybersécurité</t>
        </is>
      </c>
      <c r="AO367" s="2" t="inlineStr">
        <is>
          <t>2|
3</t>
        </is>
      </c>
      <c r="AP367" s="2" t="inlineStr">
        <is>
          <t xml:space="preserve">|
</t>
        </is>
      </c>
      <c r="AQ367" t="inlineStr">
        <is>
          <t>événement durant lequel des incidents de cybersécurité sont simulés afin de tester les capacités à faire face aux cyberattaques</t>
        </is>
      </c>
      <c r="AR367" s="2" t="inlineStr">
        <is>
          <t>cleachtadh cibearshlándála|
cibirchleachtadh</t>
        </is>
      </c>
      <c r="AS367" s="2" t="inlineStr">
        <is>
          <t>3|
3</t>
        </is>
      </c>
      <c r="AT367" s="2" t="inlineStr">
        <is>
          <t xml:space="preserve">|
</t>
        </is>
      </c>
      <c r="AU367" t="inlineStr">
        <is>
          <t/>
        </is>
      </c>
      <c r="AV367" s="2" t="inlineStr">
        <is>
          <t>vježba u području kibersigurnosti</t>
        </is>
      </c>
      <c r="AW367" s="2" t="inlineStr">
        <is>
          <t>3</t>
        </is>
      </c>
      <c r="AX367" s="2" t="inlineStr">
        <is>
          <t/>
        </is>
      </c>
      <c r="AY367" t="inlineStr">
        <is>
          <t/>
        </is>
      </c>
      <c r="AZ367" s="2" t="inlineStr">
        <is>
          <t>kibervédelmi gyakorlat|
kiberbiztonsági gyakorlat|
kibergyakorlat</t>
        </is>
      </c>
      <c r="BA367" s="2" t="inlineStr">
        <is>
          <t>3|
3|
3</t>
        </is>
      </c>
      <c r="BB367" s="2" t="inlineStr">
        <is>
          <t xml:space="preserve">|
|
</t>
        </is>
      </c>
      <c r="BC367" t="inlineStr">
        <is>
          <t>olyan tervezett esemény, amelyben egy szervezet kibertámadás [ &lt;a href="/entry/result/919510/all" id="ENTRY_TO_ENTRY_CONVERTER" target="_blank"&gt;IATE:919510&lt;/a&gt; ] miatti üzemzavart szimulál, hogy felkészítse a személyzetet a kibertámadások esetére</t>
        </is>
      </c>
      <c r="BD367" s="2" t="inlineStr">
        <is>
          <t>esercitazione di cibersicurezza</t>
        </is>
      </c>
      <c r="BE367" s="2" t="inlineStr">
        <is>
          <t>3</t>
        </is>
      </c>
      <c r="BF367" s="2" t="inlineStr">
        <is>
          <t/>
        </is>
      </c>
      <c r="BG367" t="inlineStr">
        <is>
          <t>evento programmato durante il quale ha luogo una simulazione di incidenti informatici al fine di mettere alla prova le capacità in materia di sicurezza informatica in uno scenario realistico e su vasta scala</t>
        </is>
      </c>
      <c r="BH367" s="2" t="inlineStr">
        <is>
          <t>kibernetinio saugumo pratybos</t>
        </is>
      </c>
      <c r="BI367" s="2" t="inlineStr">
        <is>
          <t>3</t>
        </is>
      </c>
      <c r="BJ367" s="2" t="inlineStr">
        <is>
          <t/>
        </is>
      </c>
      <c r="BK367" t="inlineStr">
        <is>
          <t>suplanuotas veiksmas, kurio metu organizacija simuliuoja kibernetinį išpuolį, kad patobulintų ar ištestuotų tokių išpuolių prevencijos, išsiaiškinimo, jų poveikio sušvelninimo, reagavimo į juos ir atsigavimo po išpuolių pajėgumus</t>
        </is>
      </c>
      <c r="BL367" s="2" t="inlineStr">
        <is>
          <t>kiberdrošības mācības</t>
        </is>
      </c>
      <c r="BM367" s="2" t="inlineStr">
        <is>
          <t>3</t>
        </is>
      </c>
      <c r="BN367" s="2" t="inlineStr">
        <is>
          <t/>
        </is>
      </c>
      <c r="BO367" t="inlineStr">
        <is>
          <t>kiberuzbrukuma simulācija, ko veic ar mērķi uzlabot Savienības gatavību reaģēt uz incidentiem</t>
        </is>
      </c>
      <c r="BP367" s="2" t="inlineStr">
        <is>
          <t>eżerċizzju taċ-ċibersigurtà|
eżerċizzju ċibernetiku</t>
        </is>
      </c>
      <c r="BQ367" s="2" t="inlineStr">
        <is>
          <t>3|
3</t>
        </is>
      </c>
      <c r="BR367" s="2" t="inlineStr">
        <is>
          <t xml:space="preserve">|
</t>
        </is>
      </c>
      <c r="BS367" t="inlineStr">
        <is>
          <t>avveniment ippjanat li matulu organizzazzjoni tissimula tfixkil ċibernetiku biex tiżviluppa jew tittestja xi kapaċitajiet bħall-prevenzjoni, il-kxif, il-mitigazzjoni, ir-rispons jew l-irkupru mill-interruzzjoni</t>
        </is>
      </c>
      <c r="BT367" s="2" t="inlineStr">
        <is>
          <t>cyberbeveiligingsoefening</t>
        </is>
      </c>
      <c r="BU367" s="2" t="inlineStr">
        <is>
          <t>2</t>
        </is>
      </c>
      <c r="BV367" s="2" t="inlineStr">
        <is>
          <t/>
        </is>
      </c>
      <c r="BW367" t="inlineStr">
        <is>
          <t>evenement waarmee door middel van simulaties de kwaliteit van de cyberbeveiliging en de samenwerking op dat gebied worden getest</t>
        </is>
      </c>
      <c r="BX367" s="2" t="inlineStr">
        <is>
          <t>ćwiczenie w dziedzinie cyberbezpieczeństwa</t>
        </is>
      </c>
      <c r="BY367" s="2" t="inlineStr">
        <is>
          <t>3</t>
        </is>
      </c>
      <c r="BZ367" s="2" t="inlineStr">
        <is>
          <t/>
        </is>
      </c>
      <c r="CA367" t="inlineStr">
        <is>
          <t/>
        </is>
      </c>
      <c r="CB367" s="2" t="inlineStr">
        <is>
          <t>exercício de cibersegurança</t>
        </is>
      </c>
      <c r="CC367" s="2" t="inlineStr">
        <is>
          <t>3</t>
        </is>
      </c>
      <c r="CD367" s="2" t="inlineStr">
        <is>
          <t/>
        </is>
      </c>
      <c r="CE367" t="inlineStr">
        <is>
          <t>Evento programado durante o qual uma organização simula uma disrupção da cibersegurança a fim de desenvolver ou testar as suas capacidades, nomeadamente de prevenção, deteção, atenuação, resposta e recuperação, para fazer face a tal situação.</t>
        </is>
      </c>
      <c r="CF367" s="2" t="inlineStr">
        <is>
          <t>exercițiu de securitate cibernetică|
exercițiu cibernetic</t>
        </is>
      </c>
      <c r="CG367" s="2" t="inlineStr">
        <is>
          <t>3|
3</t>
        </is>
      </c>
      <c r="CH367" s="2" t="inlineStr">
        <is>
          <t xml:space="preserve">|
</t>
        </is>
      </c>
      <c r="CI367" t="inlineStr">
        <is>
          <t/>
        </is>
      </c>
      <c r="CJ367" s="2" t="inlineStr">
        <is>
          <t>kybernetické cvičenie|
kybernetickobezpečnostné cvičenie|
cvičenie v oblasti kybernetickej bezpečnosti</t>
        </is>
      </c>
      <c r="CK367" s="2" t="inlineStr">
        <is>
          <t>3|
3|
3</t>
        </is>
      </c>
      <c r="CL367" s="2" t="inlineStr">
        <is>
          <t xml:space="preserve">|
|
</t>
        </is>
      </c>
      <c r="CM367" t="inlineStr">
        <is>
          <t/>
        </is>
      </c>
      <c r="CN367" s="2" t="inlineStr">
        <is>
          <t>vaja na področju kibernetske varnosti|
vaja kibernetske varnosti|
vaja iz kibernetske varnosti</t>
        </is>
      </c>
      <c r="CO367" s="2" t="inlineStr">
        <is>
          <t>3|
3|
3</t>
        </is>
      </c>
      <c r="CP367" s="2" t="inlineStr">
        <is>
          <t xml:space="preserve">|
|
</t>
        </is>
      </c>
      <c r="CQ367" t="inlineStr">
        <is>
          <t/>
        </is>
      </c>
      <c r="CR367" s="2" t="inlineStr">
        <is>
          <t>cybersäkerhetsövning|
cyberövning</t>
        </is>
      </c>
      <c r="CS367" s="2" t="inlineStr">
        <is>
          <t>3|
3</t>
        </is>
      </c>
      <c r="CT367" s="2" t="inlineStr">
        <is>
          <t xml:space="preserve">|
</t>
        </is>
      </c>
      <c r="CU367" t="inlineStr">
        <is>
          <t/>
        </is>
      </c>
    </row>
    <row r="368">
      <c r="A368" s="1" t="str">
        <f>HYPERLINK("https://iate.europa.eu/entry/result/764721/all", "764721")</f>
        <v>764721</v>
      </c>
      <c r="B368" t="inlineStr">
        <is>
          <t>ENVIRONMENT;FINANCE;TRADE</t>
        </is>
      </c>
      <c r="C368" t="inlineStr">
        <is>
          <t>ENVIRONMENT|environmental policy|climate change policy;FINANCE|taxation|tax system|tax return|tax rebate;TRADE|trade policy|trade policy;FINANCE|prices|prices|reduced price</t>
        </is>
      </c>
      <c r="D368" t="inlineStr">
        <is>
          <t/>
        </is>
      </c>
      <c r="E368" t="inlineStr">
        <is>
          <t/>
        </is>
      </c>
      <c r="F368" t="inlineStr">
        <is>
          <t/>
        </is>
      </c>
      <c r="G368" t="inlineStr">
        <is>
          <t/>
        </is>
      </c>
      <c r="H368" s="2" t="inlineStr">
        <is>
          <t>sleva|
rabat</t>
        </is>
      </c>
      <c r="I368" s="2" t="inlineStr">
        <is>
          <t>3|
3</t>
        </is>
      </c>
      <c r="J368" s="2" t="inlineStr">
        <is>
          <t xml:space="preserve">|
</t>
        </is>
      </c>
      <c r="K368" t="inlineStr">
        <is>
          <t>srážka nebo sleva z prodejní ceny</t>
        </is>
      </c>
      <c r="L368" s="2" t="inlineStr">
        <is>
          <t>rabat</t>
        </is>
      </c>
      <c r="M368" s="2" t="inlineStr">
        <is>
          <t>3</t>
        </is>
      </c>
      <c r="N368" s="2" t="inlineStr">
        <is>
          <t/>
        </is>
      </c>
      <c r="O368" t="inlineStr">
        <is>
          <t>fradrag i pris eller mere generelt nedslag</t>
        </is>
      </c>
      <c r="P368" s="2" t="inlineStr">
        <is>
          <t>Rabatt</t>
        </is>
      </c>
      <c r="Q368" s="2" t="inlineStr">
        <is>
          <t>3</t>
        </is>
      </c>
      <c r="R368" s="2" t="inlineStr">
        <is>
          <t/>
        </is>
      </c>
      <c r="S368" t="inlineStr">
        <is>
          <t>Preisnachlass für Waren und Leistungen, der angewendet wird, wenn ein formell einheitlicher Angebotspreis gegenüber verschiedenen Abnehmern, unter verschiedenen Umständen oder zu verschiedenen Zeiten differenziert werden soll</t>
        </is>
      </c>
      <c r="T368" t="inlineStr">
        <is>
          <t/>
        </is>
      </c>
      <c r="U368" t="inlineStr">
        <is>
          <t/>
        </is>
      </c>
      <c r="V368" t="inlineStr">
        <is>
          <t/>
        </is>
      </c>
      <c r="W368" t="inlineStr">
        <is>
          <t/>
        </is>
      </c>
      <c r="X368" s="2" t="inlineStr">
        <is>
          <t>rebate</t>
        </is>
      </c>
      <c r="Y368" s="2" t="inlineStr">
        <is>
          <t>3</t>
        </is>
      </c>
      <c r="Z368" s="2" t="inlineStr">
        <is>
          <t/>
        </is>
      </c>
      <c r="AA368" t="inlineStr">
        <is>
          <t>deduction or discount on a sum of money due</t>
        </is>
      </c>
      <c r="AB368" t="inlineStr">
        <is>
          <t/>
        </is>
      </c>
      <c r="AC368" t="inlineStr">
        <is>
          <t/>
        </is>
      </c>
      <c r="AD368" t="inlineStr">
        <is>
          <t/>
        </is>
      </c>
      <c r="AE368" t="inlineStr">
        <is>
          <t/>
        </is>
      </c>
      <c r="AF368" s="2" t="inlineStr">
        <is>
          <t>soodustus</t>
        </is>
      </c>
      <c r="AG368" s="2" t="inlineStr">
        <is>
          <t>3</t>
        </is>
      </c>
      <c r="AH368" s="2" t="inlineStr">
        <is>
          <t>preferred</t>
        </is>
      </c>
      <c r="AI368" t="inlineStr">
        <is>
          <t>mahaarvatis tasumisele kuuluvast rahasummast</t>
        </is>
      </c>
      <c r="AJ368" t="inlineStr">
        <is>
          <t/>
        </is>
      </c>
      <c r="AK368" t="inlineStr">
        <is>
          <t/>
        </is>
      </c>
      <c r="AL368" t="inlineStr">
        <is>
          <t/>
        </is>
      </c>
      <c r="AM368" t="inlineStr">
        <is>
          <t/>
        </is>
      </c>
      <c r="AN368" s="2" t="inlineStr">
        <is>
          <t>rabais|
remise|
ristourne</t>
        </is>
      </c>
      <c r="AO368" s="2" t="inlineStr">
        <is>
          <t>3|
3|
2</t>
        </is>
      </c>
      <c r="AP368" s="2" t="inlineStr">
        <is>
          <t xml:space="preserve">|
|
</t>
        </is>
      </c>
      <c r="AQ368" t="inlineStr">
        <is>
          <t>réduction consentie sur un montant dû</t>
        </is>
      </c>
      <c r="AR368" s="2" t="inlineStr">
        <is>
          <t>lacáiste</t>
        </is>
      </c>
      <c r="AS368" s="2" t="inlineStr">
        <is>
          <t>3</t>
        </is>
      </c>
      <c r="AT368" s="2" t="inlineStr">
        <is>
          <t/>
        </is>
      </c>
      <c r="AU368" t="inlineStr">
        <is>
          <t/>
        </is>
      </c>
      <c r="AV368" t="inlineStr">
        <is>
          <t/>
        </is>
      </c>
      <c r="AW368" t="inlineStr">
        <is>
          <t/>
        </is>
      </c>
      <c r="AX368" t="inlineStr">
        <is>
          <t/>
        </is>
      </c>
      <c r="AY368" t="inlineStr">
        <is>
          <t/>
        </is>
      </c>
      <c r="AZ368" s="2" t="inlineStr">
        <is>
          <t>visszatérítés</t>
        </is>
      </c>
      <c r="BA368" s="2" t="inlineStr">
        <is>
          <t>3</t>
        </is>
      </c>
      <c r="BB368" s="2" t="inlineStr">
        <is>
          <t/>
        </is>
      </c>
      <c r="BC368" t="inlineStr">
        <is>
          <t>fizetendő pénzösszeg levonása vagy csökkentése</t>
        </is>
      </c>
      <c r="BD368" s="2" t="inlineStr">
        <is>
          <t>riduzione</t>
        </is>
      </c>
      <c r="BE368" s="2" t="inlineStr">
        <is>
          <t>3</t>
        </is>
      </c>
      <c r="BF368" s="2" t="inlineStr">
        <is>
          <t/>
        </is>
      </c>
      <c r="BG368" t="inlineStr">
        <is>
          <t>deduzione o sconto su un importo dovuto</t>
        </is>
      </c>
      <c r="BH368" s="2" t="inlineStr">
        <is>
          <t>atskaita|
nuolaida|
korekcija</t>
        </is>
      </c>
      <c r="BI368" s="2" t="inlineStr">
        <is>
          <t>3|
3|
2</t>
        </is>
      </c>
      <c r="BJ368" s="2" t="inlineStr">
        <is>
          <t xml:space="preserve">|
|
</t>
        </is>
      </c>
      <c r="BK368" t="inlineStr">
        <is>
          <t>mokėtinos sumos sumažinimas</t>
        </is>
      </c>
      <c r="BL368" t="inlineStr">
        <is>
          <t/>
        </is>
      </c>
      <c r="BM368" t="inlineStr">
        <is>
          <t/>
        </is>
      </c>
      <c r="BN368" t="inlineStr">
        <is>
          <t/>
        </is>
      </c>
      <c r="BO368" t="inlineStr">
        <is>
          <t/>
        </is>
      </c>
      <c r="BP368" t="inlineStr">
        <is>
          <t/>
        </is>
      </c>
      <c r="BQ368" t="inlineStr">
        <is>
          <t/>
        </is>
      </c>
      <c r="BR368" t="inlineStr">
        <is>
          <t/>
        </is>
      </c>
      <c r="BS368" t="inlineStr">
        <is>
          <t/>
        </is>
      </c>
      <c r="BT368" s="2" t="inlineStr">
        <is>
          <t>vergoeding|
teruggave</t>
        </is>
      </c>
      <c r="BU368" s="2" t="inlineStr">
        <is>
          <t>3|
3</t>
        </is>
      </c>
      <c r="BV368" s="2" t="inlineStr">
        <is>
          <t xml:space="preserve">|
</t>
        </is>
      </c>
      <c r="BW368" t="inlineStr">
        <is>
          <t>korting, geld dat wordt teruggegeven</t>
        </is>
      </c>
      <c r="BX368" s="2" t="inlineStr">
        <is>
          <t>rabat</t>
        </is>
      </c>
      <c r="BY368" s="2" t="inlineStr">
        <is>
          <t>3</t>
        </is>
      </c>
      <c r="BZ368" s="2" t="inlineStr">
        <is>
          <t/>
        </is>
      </c>
      <c r="CA368" t="inlineStr">
        <is>
          <t>obniżenie ceny jakiegoś towaru o pewną kwotę; też: ta kwota</t>
        </is>
      </c>
      <c r="CB368" s="2" t="inlineStr">
        <is>
          <t>desconto</t>
        </is>
      </c>
      <c r="CC368" s="2" t="inlineStr">
        <is>
          <t>3</t>
        </is>
      </c>
      <c r="CD368" s="2" t="inlineStr">
        <is>
          <t/>
        </is>
      </c>
      <c r="CE368" t="inlineStr">
        <is>
          <t>Redução sobre um valor monetário devido.</t>
        </is>
      </c>
      <c r="CF368" t="inlineStr">
        <is>
          <t/>
        </is>
      </c>
      <c r="CG368" t="inlineStr">
        <is>
          <t/>
        </is>
      </c>
      <c r="CH368" t="inlineStr">
        <is>
          <t/>
        </is>
      </c>
      <c r="CI368" t="inlineStr">
        <is>
          <t/>
        </is>
      </c>
      <c r="CJ368" s="2" t="inlineStr">
        <is>
          <t>rabat</t>
        </is>
      </c>
      <c r="CK368" s="2" t="inlineStr">
        <is>
          <t>3</t>
        </is>
      </c>
      <c r="CL368" s="2" t="inlineStr">
        <is>
          <t/>
        </is>
      </c>
      <c r="CM368" t="inlineStr">
        <is>
          <t>zľava z kúpnej ceny</t>
        </is>
      </c>
      <c r="CN368" s="2" t="inlineStr">
        <is>
          <t>rabat</t>
        </is>
      </c>
      <c r="CO368" s="2" t="inlineStr">
        <is>
          <t>3</t>
        </is>
      </c>
      <c r="CP368" s="2" t="inlineStr">
        <is>
          <t/>
        </is>
      </c>
      <c r="CQ368" t="inlineStr">
        <is>
          <t/>
        </is>
      </c>
      <c r="CR368" s="2" t="inlineStr">
        <is>
          <t>rabatt</t>
        </is>
      </c>
      <c r="CS368" s="2" t="inlineStr">
        <is>
          <t>3</t>
        </is>
      </c>
      <c r="CT368" s="2" t="inlineStr">
        <is>
          <t/>
        </is>
      </c>
      <c r="CU368" t="inlineStr">
        <is>
          <t/>
        </is>
      </c>
    </row>
    <row r="369">
      <c r="A369" s="1" t="str">
        <f>HYPERLINK("https://iate.europa.eu/entry/result/3573305/all", "3573305")</f>
        <v>3573305</v>
      </c>
      <c r="B369" t="inlineStr">
        <is>
          <t>EDUCATION AND COMMUNICATIONS</t>
        </is>
      </c>
      <c r="C369" t="inlineStr">
        <is>
          <t>EDUCATION AND COMMUNICATIONS|communications|communications policy</t>
        </is>
      </c>
      <c r="D369" s="2" t="inlineStr">
        <is>
          <t>междуличностна съобщителна услуга без номер</t>
        </is>
      </c>
      <c r="E369" s="2" t="inlineStr">
        <is>
          <t>3</t>
        </is>
      </c>
      <c r="F369" s="2" t="inlineStr">
        <is>
          <t/>
        </is>
      </c>
      <c r="G369" t="inlineStr">
        <is>
          <t>междуличностна съобщителна услуга, която не осъществява връзка с обществено определени номерационни ресурси, а именно номер или номера в рамките на национални или международни номерационни планове, или, която не дава възможност за връзка с номер или номера в рамките на национални или международни номерационни планове</t>
        </is>
      </c>
      <c r="H369" s="2" t="inlineStr">
        <is>
          <t>interpersonální komunikační služba nezávislá na číslech</t>
        </is>
      </c>
      <c r="I369" s="2" t="inlineStr">
        <is>
          <t>3</t>
        </is>
      </c>
      <c r="J369" s="2" t="inlineStr">
        <is>
          <t/>
        </is>
      </c>
      <c r="K369" t="inlineStr">
        <is>
          <t>&lt;i&gt;interpersonální komunikační služba&lt;/i&gt; [ &lt;a href="https://iate.europa.eu/entry/result/3573302/all" target="_blank"&gt;3573302&lt;/a&gt; ], která není spojena s veřejně přidělenými číslovacími zdroji, tedy s číslem nebo čísly v národních či mezinárodních číslovacích plánech, nebo která neumožňuje komunikaci s číslem či čísly v národních či mezinárodních číslovacích plánech</t>
        </is>
      </c>
      <c r="L369" s="2" t="inlineStr">
        <is>
          <t>nummeruafhængig interpersonel kommunikationstjeneste</t>
        </is>
      </c>
      <c r="M369" s="2" t="inlineStr">
        <is>
          <t>3</t>
        </is>
      </c>
      <c r="N369" s="2" t="inlineStr">
        <is>
          <t/>
        </is>
      </c>
      <c r="O369" t="inlineStr">
        <is>
          <t>&lt;a href="https://iate.europa.eu/entry/result/3573302/da" target="_blank"&gt;interpersonel kommunikationstjeneste&lt;/a&gt;, der ikke etablerer forbindelse til offentligt tildelte nummerressourcer, dvs. et eller flere numre i nationale eller internationale nummerplaner, eller der ikke muliggør kommunikation med et eller flere numre i nationale eller internationale nummerplaner</t>
        </is>
      </c>
      <c r="P369" s="2" t="inlineStr">
        <is>
          <t>nummernunabhängiger interpersoneller Kommunikationsdienst</t>
        </is>
      </c>
      <c r="Q369" s="2" t="inlineStr">
        <is>
          <t>3</t>
        </is>
      </c>
      <c r="R369" s="2" t="inlineStr">
        <is>
          <t/>
        </is>
      </c>
      <c r="S369" t="inlineStr">
        <is>
          <t>ein interpersoneller Kommunikationsdienst ( &lt;a href="/entry/result/3573302/all" id="ENTRY_TO_ENTRY_CONVERTER" target="_blank"&gt;IATE:3573302&lt;/a&gt; ), der nicht an das öffentliche Fernsprechnetz angebunden ist, weder mittels zugeteilter Nummerierungsressourcen, d. h. Nummern nationaler oder internationaler Telefonnummernpläne, noch durch Ermöglichung der Kommunikation über Nummern nationaler oder internationaler Telefonnummernpläne</t>
        </is>
      </c>
      <c r="T369" t="inlineStr">
        <is>
          <t/>
        </is>
      </c>
      <c r="U369" t="inlineStr">
        <is>
          <t/>
        </is>
      </c>
      <c r="V369" t="inlineStr">
        <is>
          <t/>
        </is>
      </c>
      <c r="W369" t="inlineStr">
        <is>
          <t/>
        </is>
      </c>
      <c r="X369" s="2" t="inlineStr">
        <is>
          <t>number-independent interpersonal communications service|
NIICS|
number-independent interpersonal communications services</t>
        </is>
      </c>
      <c r="Y369" s="2" t="inlineStr">
        <is>
          <t>3|
1|
1</t>
        </is>
      </c>
      <c r="Z369" s="2" t="inlineStr">
        <is>
          <t xml:space="preserve">|
|
</t>
        </is>
      </c>
      <c r="AA369" t="inlineStr">
        <is>
          <t>&lt;a href="https://iate.europa.eu/entry/result/3573302" target="_blank"&gt;interpersonal communications service&lt;/a&gt; which does not connect with publicly assigned numbering resources, namely, a number or numbers in national or international numbering plans, or which does not enable communication with a number or numbers in national or international numbering plans</t>
        </is>
      </c>
      <c r="AB369" t="inlineStr">
        <is>
          <t/>
        </is>
      </c>
      <c r="AC369" t="inlineStr">
        <is>
          <t/>
        </is>
      </c>
      <c r="AD369" t="inlineStr">
        <is>
          <t/>
        </is>
      </c>
      <c r="AE369" t="inlineStr">
        <is>
          <t/>
        </is>
      </c>
      <c r="AF369" s="2" t="inlineStr">
        <is>
          <t>numbrivaba isikutevahelise side teenus</t>
        </is>
      </c>
      <c r="AG369" s="2" t="inlineStr">
        <is>
          <t>3</t>
        </is>
      </c>
      <c r="AH369" s="2" t="inlineStr">
        <is>
          <t/>
        </is>
      </c>
      <c r="AI369" t="inlineStr">
        <is>
          <t>isikutevahelise side teenus, mis ei ühendu avalikult eraldatud numeratsiooniressursside abil, nimelt riigi või rahvusvahelisse numbrite numeratsiooniplaani kuuluva numbri või numbrite abil, või mis ei võimalda sidet riigi või rahvusvahelisse numbrite numeratsiooniplaani kuuluva numbri või numbritega</t>
        </is>
      </c>
      <c r="AJ369" s="2" t="inlineStr">
        <is>
          <t>numeroista riippumaton henkilöiden välinen viestintäpalvelu</t>
        </is>
      </c>
      <c r="AK369" s="2" t="inlineStr">
        <is>
          <t>3</t>
        </is>
      </c>
      <c r="AL369" s="2" t="inlineStr">
        <is>
          <t/>
        </is>
      </c>
      <c r="AM369" t="inlineStr">
        <is>
          <t>"Viestintäpalvelu, joka ei yhdisty yleiseen käyttöön osoitettujen numerovarojen eli kansallisessa tai kansainvälisessä numerointisuunnitelmassa olevan numeron tai olevien numeroiden avulla."</t>
        </is>
      </c>
      <c r="AN369" s="2" t="inlineStr">
        <is>
          <t>service de communications interpersonnelles non fondés sur la numérotation</t>
        </is>
      </c>
      <c r="AO369" s="2" t="inlineStr">
        <is>
          <t>3</t>
        </is>
      </c>
      <c r="AP369" s="2" t="inlineStr">
        <is>
          <t/>
        </is>
      </c>
      <c r="AQ369" t="inlineStr">
        <is>
          <t>&lt;a href="https://iate.europa.eu/entry/result/3573302/all" target="_blank"&gt;service de communications interpersonnelles&lt;/a&gt; qui n’établit pas de connexion au réseau téléphonique public commuté, soit au moyen de ressources de numérotation attribuées, c’est-à-dire un numéro ou des numéros figurant dans des plans nationaux ou internationaux de numérotation téléphonique, soit en rendant possible la communication avec un numéro ou des numéros figurant dans des plans nationaux ou internationaux de numérotation téléphonique</t>
        </is>
      </c>
      <c r="AR369" s="2" t="inlineStr">
        <is>
          <t>seirbhís cumarsáide idirphearsanta uimhir-neamhspleách|
seirbhís cumarsáide idirphearsanta neamhspleách ar uimhir</t>
        </is>
      </c>
      <c r="AS369" s="2" t="inlineStr">
        <is>
          <t>3|
3</t>
        </is>
      </c>
      <c r="AT369" s="2" t="inlineStr">
        <is>
          <t xml:space="preserve">|
</t>
        </is>
      </c>
      <c r="AU369" t="inlineStr">
        <is>
          <t/>
        </is>
      </c>
      <c r="AV369" t="inlineStr">
        <is>
          <t/>
        </is>
      </c>
      <c r="AW369" t="inlineStr">
        <is>
          <t/>
        </is>
      </c>
      <c r="AX369" t="inlineStr">
        <is>
          <t/>
        </is>
      </c>
      <c r="AY369" t="inlineStr">
        <is>
          <t/>
        </is>
      </c>
      <c r="AZ369" s="2" t="inlineStr">
        <is>
          <t>számfüggetlen személyközi hírközlési szolgáltatás</t>
        </is>
      </c>
      <c r="BA369" s="2" t="inlineStr">
        <is>
          <t>3</t>
        </is>
      </c>
      <c r="BB369" s="2" t="inlineStr">
        <is>
          <t/>
        </is>
      </c>
      <c r="BC369" t="inlineStr">
        <is>
          <t>olyan
személyközi kommunikációs szolgáltatás, amely nem nyilvánosan kiosztott
számozási erőforrások révén, nevezetesen nem nemzeti, illetve nemzetközi
számozási tervben szereplő hívószám vagy hívószámok segítségével biztosít
kapcsolódást, és amely nem tesz lehetővé kommunikációt nemzeti, illetve
nemzetközi számozási tervben szereplő hívószámmal vagy hívószámokkal</t>
        </is>
      </c>
      <c r="BD369" s="2" t="inlineStr">
        <is>
          <t>servizio di comunicazione interpersonale indipendente dal numero</t>
        </is>
      </c>
      <c r="BE369" s="2" t="inlineStr">
        <is>
          <t>3</t>
        </is>
      </c>
      <c r="BF369" s="2" t="inlineStr">
        <is>
          <t/>
        </is>
      </c>
      <c r="BG369" t="inlineStr">
        <is>
          <t>&lt;div&gt;&lt;a href="https://iate.europa.eu/entry/result/3573302/it" target="_blank"&gt;servizio di comunicazione interpersonale&lt;/a&gt; che non si connette a risorse di numerazione assegnate pubblicamente — ossia uno o più numeri che figurano in un piano di numerazione nazionale o internazionale — o che non consente la comunicazione con uno o più numeri che figurano in un piano di numerazione nazionale o internazionale&lt;br&gt;&lt;/div&gt;</t>
        </is>
      </c>
      <c r="BH369" s="2" t="inlineStr">
        <is>
          <t>su numeriu nesiejamo asmenų tarpusavio ryšio paslauga</t>
        </is>
      </c>
      <c r="BI369" s="2" t="inlineStr">
        <is>
          <t>3</t>
        </is>
      </c>
      <c r="BJ369" s="2" t="inlineStr">
        <is>
          <t/>
        </is>
      </c>
      <c r="BK369" t="inlineStr">
        <is>
          <t>asmenų tarpusavio ryšio paslauga, kurią teikiant nesujungiama su viešai priskirtais numeracijos ištekliais, t. y. nacionalinio ar tarptautinio ryšio numeracijos planų numeriu ar numeriais, arba nesudaromos sąlygos ryšiui su nacionalinio ar tarptautinio ryšio numeracijos plano numeriu ar numeriais</t>
        </is>
      </c>
      <c r="BL369" s="2" t="inlineStr">
        <is>
          <t>numurneatkarīgs starppersonu sakaru pakalpojums</t>
        </is>
      </c>
      <c r="BM369" s="2" t="inlineStr">
        <is>
          <t>3</t>
        </is>
      </c>
      <c r="BN369" s="2" t="inlineStr">
        <is>
          <t/>
        </is>
      </c>
      <c r="BO369" t="inlineStr">
        <is>
          <t>starppersonu sakaru pakalpojums, kas nesavienojas ar publiski piešķirtiem numerācijas resursiem, proti, numuru vai numuriem valsts vai starptautiskos numerācijas plānos, vai kas neiespējo sakarus ar numuru vai numuriem valsts vai starptautiskos numerācijas plānos</t>
        </is>
      </c>
      <c r="BP369" s="2" t="inlineStr">
        <is>
          <t>servizz ta’ komunikazzjoni interpersonali indipendenti min-numri|
servizz ta' komunikazzjonijiet interpersonali indipendenti min-numri</t>
        </is>
      </c>
      <c r="BQ369" s="2" t="inlineStr">
        <is>
          <t>3|
3</t>
        </is>
      </c>
      <c r="BR369" s="2" t="inlineStr">
        <is>
          <t xml:space="preserve">|
</t>
        </is>
      </c>
      <c r="BS369" t="inlineStr">
        <is>
          <t>&lt;a href="https://iate.europa.eu/entry/result/3573302/mt" target="_blank"&gt;servizz ta' komunikazzjonijiet interpersonali&lt;/a&gt; li ma jaqbadx ma’ riżorsi ta’ numerazzjoni assenjati pubblikament, jiġifieri numru jew numri fil-pjanijiet tan-numerazzjoni nazzjonali jew internazzjonali, jew li ma jippermettix komunikazzjoni ma’ numru jew numri fil-pjanijiet tan-numerazzjoni nazzjonali jew internazzjonali</t>
        </is>
      </c>
      <c r="BT369" s="2" t="inlineStr">
        <is>
          <t>nummeronafhankelijke interpersoonlijke communicatiedienst</t>
        </is>
      </c>
      <c r="BU369" s="2" t="inlineStr">
        <is>
          <t>3</t>
        </is>
      </c>
      <c r="BV369" s="2" t="inlineStr">
        <is>
          <t/>
        </is>
      </c>
      <c r="BW369" t="inlineStr">
        <is>
          <t>&lt;a href="https://iate.europa.eu/entry/result/3573302/nl" target="_blank"&gt;interpersoonlijke communicatiedienst&lt;/a&gt; die geen verbinding maakt met openbaar toegewezen nummervoorraden, namelijk een nummer of een aantal nummers in nationale of internationale nummerplannen, of die geen communicatie mogelijk maakt met een nummer of een aantal nummers in nationale of internationale nummerplannen</t>
        </is>
      </c>
      <c r="BX369" s="2" t="inlineStr">
        <is>
          <t>usługa łączności interpersonalnej niewykorzystująca numerów</t>
        </is>
      </c>
      <c r="BY369" s="2" t="inlineStr">
        <is>
          <t>3</t>
        </is>
      </c>
      <c r="BZ369" s="2" t="inlineStr">
        <is>
          <t/>
        </is>
      </c>
      <c r="CA369" t="inlineStr">
        <is>
          <t>usługa łączności interpersonalnej [ &lt;a href="/entry/result/3573302/all" id="ENTRY_TO_ENTRY_CONVERTER" target="_blank"&gt;IATE:3573302&lt;/a&gt; ], która nie łączy się z publiczną komutowaną siecią telefoniczną ani za pomocą nadanych zasobów numeracyjnych, tzn. numeru lub numerów z krajowych lub międzynarodowych planów numeracji telefonicznej, ani poprzez umożliwienie połączenia z numerem lub numerami z krajowych lub międzynarodowych planów numeracji telefonicznej</t>
        </is>
      </c>
      <c r="CB369" s="2" t="inlineStr">
        <is>
          <t>serviço de comunicações interpessoais independentes de numeração|
serviço de comunicações interpessoais independentes do número</t>
        </is>
      </c>
      <c r="CC369" s="2" t="inlineStr">
        <is>
          <t>3|
3</t>
        </is>
      </c>
      <c r="CD369" s="2" t="inlineStr">
        <is>
          <t xml:space="preserve">|
</t>
        </is>
      </c>
      <c r="CE369" t="inlineStr">
        <is>
          <t>Serviço de comunicações interpessoais que não estabelece a ligação, ou que não permite a comunicação, com recursos de numeração atribuídos publicamente, a saber, com um número ou números incluídos nos planos nacionais ou internacionais de numeração.</t>
        </is>
      </c>
      <c r="CF369" s="2" t="inlineStr">
        <is>
          <t>serviciu de comunicații interpersonale care nu se bazează pe numere</t>
        </is>
      </c>
      <c r="CG369" s="2" t="inlineStr">
        <is>
          <t>3</t>
        </is>
      </c>
      <c r="CH369" s="2" t="inlineStr">
        <is>
          <t/>
        </is>
      </c>
      <c r="CI369" t="inlineStr">
        <is>
          <t>serviciu de comunicații interpersonale care nu utilizează resurse publice de numerotație asignate, și anume un număr sau mai multe numere din planurile naționale sau internaționale de numerotație, sau nu permite comunicarea cu un număr sau mai multe numere din planurile naționale sau internaționale de numerotație</t>
        </is>
      </c>
      <c r="CJ369" t="inlineStr">
        <is>
          <t/>
        </is>
      </c>
      <c r="CK369" t="inlineStr">
        <is>
          <t/>
        </is>
      </c>
      <c r="CL369" t="inlineStr">
        <is>
          <t/>
        </is>
      </c>
      <c r="CM369" t="inlineStr">
        <is>
          <t/>
        </is>
      </c>
      <c r="CN369" s="2" t="inlineStr">
        <is>
          <t>medosebna komunikacijska storitev, neodvisna od številke</t>
        </is>
      </c>
      <c r="CO369" s="2" t="inlineStr">
        <is>
          <t>3</t>
        </is>
      </c>
      <c r="CP369" s="2" t="inlineStr">
        <is>
          <t/>
        </is>
      </c>
      <c r="CQ369" t="inlineStr">
        <is>
          <t>medosebna komunikacijska storitev, ki se ne povezuje z javno dodeljenimi številskimi viri, in sicer s številko ali številkami v nacionalnem ali mednarodnem načrtu oštevilčenja, ali ki ne omogoča komunikacije s številko ali številkami v nacionalnem ali mednarodnem načrtu oštevilčenja</t>
        </is>
      </c>
      <c r="CR369" t="inlineStr">
        <is>
          <t/>
        </is>
      </c>
      <c r="CS369" t="inlineStr">
        <is>
          <t/>
        </is>
      </c>
      <c r="CT369" t="inlineStr">
        <is>
          <t/>
        </is>
      </c>
      <c r="CU369" t="inlineStr">
        <is>
          <t/>
        </is>
      </c>
    </row>
    <row r="370">
      <c r="A370" s="1" t="str">
        <f>HYPERLINK("https://iate.europa.eu/entry/result/3627877/all", "3627877")</f>
        <v>3627877</v>
      </c>
      <c r="B370" t="inlineStr">
        <is>
          <t>EDUCATION AND COMMUNICATIONS</t>
        </is>
      </c>
      <c r="C370" t="inlineStr">
        <is>
          <t>EDUCATION AND COMMUNICATIONS|information technology and data processing|computer system|information security</t>
        </is>
      </c>
      <c r="D370" t="inlineStr">
        <is>
          <t/>
        </is>
      </c>
      <c r="E370" t="inlineStr">
        <is>
          <t/>
        </is>
      </c>
      <c r="F370" t="inlineStr">
        <is>
          <t/>
        </is>
      </c>
      <c r="G370" t="inlineStr">
        <is>
          <t/>
        </is>
      </c>
      <c r="H370" t="inlineStr">
        <is>
          <t/>
        </is>
      </c>
      <c r="I370" t="inlineStr">
        <is>
          <t/>
        </is>
      </c>
      <c r="J370" t="inlineStr">
        <is>
          <t/>
        </is>
      </c>
      <c r="K370" t="inlineStr">
        <is>
          <t/>
        </is>
      </c>
      <c r="L370" s="2" t="inlineStr">
        <is>
          <t>Gruppen på Højt Plan af Digitale Tilsynsmyndigheder</t>
        </is>
      </c>
      <c r="M370" s="2" t="inlineStr">
        <is>
          <t>3</t>
        </is>
      </c>
      <c r="N370" s="2" t="inlineStr">
        <is>
          <t/>
        </is>
      </c>
      <c r="O370" t="inlineStr">
        <is>
          <t>foreslået gruppe bestående af førende eksperter inden for tilsyn med digitale tjenester, som repræsenterer centrale tilsynsorganer på EU-plan</t>
        </is>
      </c>
      <c r="P370" s="2" t="inlineStr">
        <is>
          <t>hochrangige Gruppe digitaler Regulierungsbehörden</t>
        </is>
      </c>
      <c r="Q370" s="2" t="inlineStr">
        <is>
          <t>3</t>
        </is>
      </c>
      <c r="R370" s="2" t="inlineStr">
        <is>
          <t/>
        </is>
      </c>
      <c r="S370" t="inlineStr">
        <is>
          <t>aus europäischen Gremien und Netzwerken zusammengesetzte Expertengruppe zur Beratung der Kommission in Bezug auf alle allgemeinen Fragen im Zusammenhang mit der Anwendung oder Durchsetzung des &lt;a href="https://iate.europa.eu/entry/result/3592591/all" target="_blank"&gt;Gesetzes über digitale Märkte&lt;/a&gt;</t>
        </is>
      </c>
      <c r="T370" t="inlineStr">
        <is>
          <t/>
        </is>
      </c>
      <c r="U370" t="inlineStr">
        <is>
          <t/>
        </is>
      </c>
      <c r="V370" t="inlineStr">
        <is>
          <t/>
        </is>
      </c>
      <c r="W370" t="inlineStr">
        <is>
          <t/>
        </is>
      </c>
      <c r="X370" s="2" t="inlineStr">
        <is>
          <t>High-Level Group of Digital Regulators</t>
        </is>
      </c>
      <c r="Y370" s="2" t="inlineStr">
        <is>
          <t>3</t>
        </is>
      </c>
      <c r="Z370" s="2" t="inlineStr">
        <is>
          <t/>
        </is>
      </c>
      <c r="AA370" t="inlineStr">
        <is>
          <t>proposed group of leading experts on regulation of digital services representing key regulatory bodies&lt;sup&gt;1&lt;/sup&gt; at EU level</t>
        </is>
      </c>
      <c r="AB370" s="2" t="inlineStr">
        <is>
          <t>Grupo de Alto Nivel de Reguladores Digitales</t>
        </is>
      </c>
      <c r="AC370" s="2" t="inlineStr">
        <is>
          <t>3</t>
        </is>
      </c>
      <c r="AD370" s="2" t="inlineStr">
        <is>
          <t/>
        </is>
      </c>
      <c r="AE370" t="inlineStr">
        <is>
          <t>Grupo de alto nivel que reúne, entre otros, a representantes de las
autoridades competentes de todos los Estados miembros, de la Comisión y de los
organismos pertinentes de la Unión, con el fin de facilitar la cooperación y la
coordinación entre la Comisión y los Estados miembros en sus decisiones de
ejecución, de desarrollar un enfoque regulador coherente y de evitar decisiones
contradictorias. El grupo debe, asimismo, asistir a la Comisión en la supervisión
del cumplimiento de la Ley de Mercados Digitales, permitiendo la puesta en
común de información, recursos y conocimientos especializados en
beneficio de los consumidores de la Unión y del mercado interior.</t>
        </is>
      </c>
      <c r="AF370" t="inlineStr">
        <is>
          <t/>
        </is>
      </c>
      <c r="AG370" t="inlineStr">
        <is>
          <t/>
        </is>
      </c>
      <c r="AH370" t="inlineStr">
        <is>
          <t/>
        </is>
      </c>
      <c r="AI370" t="inlineStr">
        <is>
          <t/>
        </is>
      </c>
      <c r="AJ370" s="2" t="inlineStr">
        <is>
          <t>digitaalialan sääntelyviranomaisten korkean tason ryhmä</t>
        </is>
      </c>
      <c r="AK370" s="2" t="inlineStr">
        <is>
          <t>3</t>
        </is>
      </c>
      <c r="AL370" s="2" t="inlineStr">
        <is>
          <t/>
        </is>
      </c>
      <c r="AM370" t="inlineStr">
        <is>
          <t/>
        </is>
      </c>
      <c r="AN370" s="2" t="inlineStr">
        <is>
          <t>groupe européen de haut niveau de régulateurs numériques|
groupe de haut niveau de régulateurs numériques</t>
        </is>
      </c>
      <c r="AO370" s="2" t="inlineStr">
        <is>
          <t>3|
3</t>
        </is>
      </c>
      <c r="AP370" s="2" t="inlineStr">
        <is>
          <t xml:space="preserve">|
</t>
        </is>
      </c>
      <c r="AQ370" t="inlineStr">
        <is>
          <t>groupe d'experts devant faciliter la coopération et la coordination entre la Commission et les États membres dans le secteur numérique, habilité à conseiller la Commission et qui devrait permettre l’échange d’informations et de bonnes pratiques entre les États membres</t>
        </is>
      </c>
      <c r="AR370" t="inlineStr">
        <is>
          <t/>
        </is>
      </c>
      <c r="AS370" t="inlineStr">
        <is>
          <t/>
        </is>
      </c>
      <c r="AT370" t="inlineStr">
        <is>
          <t/>
        </is>
      </c>
      <c r="AU370" t="inlineStr">
        <is>
          <t/>
        </is>
      </c>
      <c r="AV370" t="inlineStr">
        <is>
          <t/>
        </is>
      </c>
      <c r="AW370" t="inlineStr">
        <is>
          <t/>
        </is>
      </c>
      <c r="AX370" t="inlineStr">
        <is>
          <t/>
        </is>
      </c>
      <c r="AY370" t="inlineStr">
        <is>
          <t/>
        </is>
      </c>
      <c r="AZ370" s="2" t="inlineStr">
        <is>
          <t>a digitális szolgáltatásokat szabályozó hatóságok magas szintű munkacsoportja</t>
        </is>
      </c>
      <c r="BA370" s="2" t="inlineStr">
        <is>
          <t>3</t>
        </is>
      </c>
      <c r="BB370" s="2" t="inlineStr">
        <is>
          <t/>
        </is>
      </c>
      <c r="BC370" t="inlineStr">
        <is>
          <t>a digitális szolgáltatások szabályozásával
foglalkozó vezető szakértőkből álló és a legfontosabb uniós szintű szabályozó
hatóságokat&lt;sup&gt;1&lt;/sup&gt; képviselő javasolt csoport</t>
        </is>
      </c>
      <c r="BD370" s="2" t="inlineStr">
        <is>
          <t>gruppo ad alto livello di regolatori in ambito digitale</t>
        </is>
      </c>
      <c r="BE370" s="2" t="inlineStr">
        <is>
          <t>3</t>
        </is>
      </c>
      <c r="BF370" s="2" t="inlineStr">
        <is>
          <t/>
        </is>
      </c>
      <c r="BG370" t="inlineStr">
        <is>
          <t>gruppo di esperti, formato da rappresentanti delle autorità competenti di tutti gli Stati membri, della Commissione e da altri rappresentanti delle autorità garanti della concorrenza competenti in settori specifici, tra cui la concorrenza, la protezione dei dati e le comunicazioni elettroniche</t>
        </is>
      </c>
      <c r="BH370" s="2" t="inlineStr">
        <is>
          <t>Skaitmeninių reguliavimo institucijų aukšto lygio grupė</t>
        </is>
      </c>
      <c r="BI370" s="2" t="inlineStr">
        <is>
          <t>3</t>
        </is>
      </c>
      <c r="BJ370" s="2" t="inlineStr">
        <is>
          <t/>
        </is>
      </c>
      <c r="BK370" t="inlineStr">
        <is>
          <t>siūloma skaitmeninių paslaugų reguliavimo ekspertų, atstovaujančių pagrindinėms ES lygmens reguliavimo įstaigoms, grupė</t>
        </is>
      </c>
      <c r="BL370" s="2" t="inlineStr">
        <is>
          <t>Digitālo regulatoru augsta līmeņa grupa</t>
        </is>
      </c>
      <c r="BM370" s="2" t="inlineStr">
        <is>
          <t>2</t>
        </is>
      </c>
      <c r="BN370" s="2" t="inlineStr">
        <is>
          <t/>
        </is>
      </c>
      <c r="BO370" t="inlineStr">
        <is>
          <t>ierosināta darba grupa, kurā ietilpst digitālo pakalpojumu regulēšanas vadošie eksperti, kas pārstāv galvenās reglamentējošās struktūras ES līmeni</t>
        </is>
      </c>
      <c r="BP370" s="2" t="inlineStr">
        <is>
          <t>Grupp ta' Livell Għoli tar-Regolaturi Diġitali</t>
        </is>
      </c>
      <c r="BQ370" s="2" t="inlineStr">
        <is>
          <t>3</t>
        </is>
      </c>
      <c r="BR370" s="2" t="inlineStr">
        <is>
          <t/>
        </is>
      </c>
      <c r="BS370" t="inlineStr">
        <is>
          <t>grupp propost ta' esperti ewlenin dwar ir-regolamentazzjoni ta' servizzi diġitali li jirrappreżentaw il-korpi regolatorji ewlenin fil-livell tal-UE</t>
        </is>
      </c>
      <c r="BT370" s="2" t="inlineStr">
        <is>
          <t>groep op hoog niveau van digitale regelgevers</t>
        </is>
      </c>
      <c r="BU370" s="2" t="inlineStr">
        <is>
          <t>3</t>
        </is>
      </c>
      <c r="BV370" s="2" t="inlineStr">
        <is>
          <t/>
        </is>
      </c>
      <c r="BW370" t="inlineStr">
        <is>
          <t>voorgestelde deskundigengroep die de Commissie helpt door middel van advies, deskundigheid en aanbevelingen om de consistente toepassing van de &lt;a href="https://iate.europa.eu/entry/result/3592591/nl" target="_blank"&gt;wet inzake digitale markten&lt;/a&gt; te waarborgen en toezicht te houden op de naleving ervan</t>
        </is>
      </c>
      <c r="BX370" t="inlineStr">
        <is>
          <t/>
        </is>
      </c>
      <c r="BY370" t="inlineStr">
        <is>
          <t/>
        </is>
      </c>
      <c r="BZ370" t="inlineStr">
        <is>
          <t/>
        </is>
      </c>
      <c r="CA370" t="inlineStr">
        <is>
          <t/>
        </is>
      </c>
      <c r="CB370" s="2" t="inlineStr">
        <is>
          <t>Grupo de Alto Nível de Entidades Reguladoras do Setor Digital</t>
        </is>
      </c>
      <c r="CC370" s="2" t="inlineStr">
        <is>
          <t>3</t>
        </is>
      </c>
      <c r="CD370" s="2" t="inlineStr">
        <is>
          <t/>
        </is>
      </c>
      <c r="CE370" t="inlineStr">
        <is>
          <t>Grupo de 
peritos composto por representantes nacionais e da UE que deverá ser criado pela Comissão Europeia a fim de ajudar a Comissão a garantir uma aplicação 
consistente do regulamento relativo aos mercados digitais e a 
monitorizar o seu cumprimento.</t>
        </is>
      </c>
      <c r="CF370" s="2" t="inlineStr">
        <is>
          <t>Grupul la nivel înalt al autorităților de reglementare din domeniul digital|
Grupului european la nivel înalt al autorităților de reglementare din domeniul digital</t>
        </is>
      </c>
      <c r="CG370" s="2" t="inlineStr">
        <is>
          <t>3|
3</t>
        </is>
      </c>
      <c r="CH370" s="2" t="inlineStr">
        <is>
          <t xml:space="preserve">|
</t>
        </is>
      </c>
      <c r="CI370" t="inlineStr">
        <is>
          <t>grup de experți care ar urma să reprezinte principalele organisme de reglementare din domeniul digital la nivel european, cu scopul de a consilia Comisia pentru a promova schimbul de informații și de bune practici între statele membre și cooperarea și coordonarea acestora cu Comisia</t>
        </is>
      </c>
      <c r="CJ370" t="inlineStr">
        <is>
          <t/>
        </is>
      </c>
      <c r="CK370" t="inlineStr">
        <is>
          <t/>
        </is>
      </c>
      <c r="CL370" t="inlineStr">
        <is>
          <t/>
        </is>
      </c>
      <c r="CM370" t="inlineStr">
        <is>
          <t/>
        </is>
      </c>
      <c r="CN370" s="2" t="inlineStr">
        <is>
          <t>skupina regulatorjev digitalnega sektorja na visoki ravni</t>
        </is>
      </c>
      <c r="CO370" s="2" t="inlineStr">
        <is>
          <t>3</t>
        </is>
      </c>
      <c r="CP370" s="2" t="inlineStr">
        <is>
          <t/>
        </is>
      </c>
      <c r="CQ370" t="inlineStr">
        <is>
          <t/>
        </is>
      </c>
      <c r="CR370" t="inlineStr">
        <is>
          <t/>
        </is>
      </c>
      <c r="CS370" t="inlineStr">
        <is>
          <t/>
        </is>
      </c>
      <c r="CT370" t="inlineStr">
        <is>
          <t/>
        </is>
      </c>
      <c r="CU370" t="inlineStr">
        <is>
          <t/>
        </is>
      </c>
    </row>
    <row r="371">
      <c r="A371" s="1" t="str">
        <f>HYPERLINK("https://iate.europa.eu/entry/result/3581837/all", "3581837")</f>
        <v>3581837</v>
      </c>
      <c r="B371" t="inlineStr">
        <is>
          <t>EDUCATION AND COMMUNICATIONS</t>
        </is>
      </c>
      <c r="C371" t="inlineStr">
        <is>
          <t>EDUCATION AND COMMUNICATIONS|communications|communications systems|telecommunications|data transmission|transmission network;EDUCATION AND COMMUNICATIONS|communications|communications industry|information technology</t>
        </is>
      </c>
      <c r="D371" s="2" t="inlineStr">
        <is>
          <t>услуга на платформа за споделяне на видеоклипове</t>
        </is>
      </c>
      <c r="E371" s="2" t="inlineStr">
        <is>
          <t>3</t>
        </is>
      </c>
      <c r="F371" s="2" t="inlineStr">
        <is>
          <t/>
        </is>
      </c>
      <c r="G371" t="inlineStr">
        <is>
          <t>услуга по смисъла на членове 56 и 57 от Договора за функционирането на Европейския съюз, като основната цел на услугата или на обособима част от нея или съществена функционалност на услугата е посветена на предоставянето на предавания, на генерирани от потребители видеоклипове, или и на двете, за широката общественост, за които доставчикът на платформата за споделяне на видеоклипове не носи редакционна отговорност, с цел информиране, забавление или образоване, чрез електронни съобщителни мрежи по смисъла на член 2, буква а) от Директива 2002/21/ЕО, и чието организиране се определя от доставчика на платформата за споделяне на видеоклипове, включително чрез автоматични средства или алгоритми, по-специално чрез показване, маркиране и секвенциране.</t>
        </is>
      </c>
      <c r="H371" t="inlineStr">
        <is>
          <t/>
        </is>
      </c>
      <c r="I371" t="inlineStr">
        <is>
          <t/>
        </is>
      </c>
      <c r="J371" t="inlineStr">
        <is>
          <t/>
        </is>
      </c>
      <c r="K371" t="inlineStr">
        <is>
          <t/>
        </is>
      </c>
      <c r="L371" s="2" t="inlineStr">
        <is>
          <t>videodelingsplatformstjeneste</t>
        </is>
      </c>
      <c r="M371" s="2" t="inlineStr">
        <is>
          <t>3</t>
        </is>
      </c>
      <c r="N371" s="2" t="inlineStr">
        <is>
          <t/>
        </is>
      </c>
      <c r="O371" t="inlineStr">
        <is>
          <t>en tjeneste som defineret i artikel 56 og 57 i traktaten om Den Europæiske Unions funktionsmåde, hvor hovedformålet med tjenesten eller en del af den, der kan adskilles herfra, eller en væsentlig funktion i tjenesten består i at udbyde programmer, brugergenererede videoer eller begge dele til offentligheden, som udbyderen af videodelingsplatformen ikke har noget redaktionelt ansvar for, med henblik på at informere, underholde eller oplyse via elektroniske kommunikationsnet</t>
        </is>
      </c>
      <c r="P371" s="2" t="inlineStr">
        <is>
          <t>Video-Sharing-Plattform-Dienst</t>
        </is>
      </c>
      <c r="Q371" s="2" t="inlineStr">
        <is>
          <t>3</t>
        </is>
      </c>
      <c r="R371" s="2" t="inlineStr">
        <is>
          <t/>
        </is>
      </c>
      <c r="S371" t="inlineStr">
        <is>
          <t>Dienstleistung, bei der der Hauptzweck darin besteht, Sendungen oder
nutzergenerierte Videos, für die der Video-Sharing-Plattform-Anbieter keine redaktionelle Verantwortung
trägt, der Allgemeinheit über elektronische Kommunikationsnetze zur Information, Unterhaltung oder Bildung bereitzustellen, und deren Organisation
vom Video-Sharing-Plattform-Anbieter bestimmt wird</t>
        </is>
      </c>
      <c r="T371" t="inlineStr">
        <is>
          <t/>
        </is>
      </c>
      <c r="U371" t="inlineStr">
        <is>
          <t/>
        </is>
      </c>
      <c r="V371" t="inlineStr">
        <is>
          <t/>
        </is>
      </c>
      <c r="W371" t="inlineStr">
        <is>
          <t/>
        </is>
      </c>
      <c r="X371" s="2" t="inlineStr">
        <is>
          <t>video-sharing platform service</t>
        </is>
      </c>
      <c r="Y371" s="2" t="inlineStr">
        <is>
          <t>3</t>
        </is>
      </c>
      <c r="Z371" s="2" t="inlineStr">
        <is>
          <t/>
        </is>
      </c>
      <c r="AA371" t="inlineStr">
        <is>
          <t>service devoted to providing programmes and/or user-generated videos to the general public, in order to inform, entertain or educate, by means of electronic communications networks</t>
        </is>
      </c>
      <c r="AB371" s="2" t="inlineStr">
        <is>
          <t>servicio de plataforma de intercambio de vídeos</t>
        </is>
      </c>
      <c r="AC371" s="2" t="inlineStr">
        <is>
          <t>3</t>
        </is>
      </c>
      <c r="AD371" s="2" t="inlineStr">
        <is>
          <t/>
        </is>
      </c>
      <c r="AE371" t="inlineStr">
        <is>
          <t>Servicio destinado a ofrecer al público en general programas, vídeos generados por usuarios o ambas cosas, sobre los que no tiene responsabilidad editorial el prestador de la plataforma, con objeto de informar, entretener o educar, a través de redes de comunicaciones electrónicas y cuya organización determina el prestador de la plataforma de intercambio de vídeos, entre otros medios con algoritmos automáticos, en particular mediante la presentación, el etiquetado y la secuenciación.</t>
        </is>
      </c>
      <c r="AF371" t="inlineStr">
        <is>
          <t/>
        </is>
      </c>
      <c r="AG371" t="inlineStr">
        <is>
          <t/>
        </is>
      </c>
      <c r="AH371" t="inlineStr">
        <is>
          <t/>
        </is>
      </c>
      <c r="AI371" t="inlineStr">
        <is>
          <t/>
        </is>
      </c>
      <c r="AJ371" s="2" t="inlineStr">
        <is>
          <t>videonjakoalustapalvelu</t>
        </is>
      </c>
      <c r="AK371" s="2" t="inlineStr">
        <is>
          <t>3</t>
        </is>
      </c>
      <c r="AL371" s="2" t="inlineStr">
        <is>
          <t/>
        </is>
      </c>
      <c r="AM371" t="inlineStr">
        <is>
          <t/>
        </is>
      </c>
      <c r="AN371" s="2" t="inlineStr">
        <is>
          <t>service de plateformes de partage de vidéos</t>
        </is>
      </c>
      <c r="AO371" s="2" t="inlineStr">
        <is>
          <t>3</t>
        </is>
      </c>
      <c r="AP371" s="2" t="inlineStr">
        <is>
          <t/>
        </is>
      </c>
      <c r="AQ371" t="inlineStr">
        <is>
          <t>service tel que défini aux articles 56 et 57 du traité sur le fonctionnement de l'Union européenne, pour lequel l'objet principal du service proprement dit ou d'une partie dissociable de ce service ou une fonctionnalité essentielle du service est la fourniture au grand public de programmes, de vidéos créées par l'utilisateur, ou des deux, qui ne relèvent pas de la responsabilité éditoriale du fournisseur de la plateforme de partage de vidéos, dans le but d'informer, de divertir ou d'éduquer, par le biais de réseaux de communications électroniques au sens de l'article 2, point a), de la directive 2002/21/CE, et dont l'organisation est déterminée par le fournisseur de la plateforme de partage de vidéos, à l'aide notamment de moyens automatiques ou d'algorithmes, en particulier l'affichage, le balisage et le séquencement</t>
        </is>
      </c>
      <c r="AR371" s="2" t="inlineStr">
        <is>
          <t>seirbhís ardáin comhroinnte físeán|
ardán físeán</t>
        </is>
      </c>
      <c r="AS371" s="2" t="inlineStr">
        <is>
          <t>3|
3</t>
        </is>
      </c>
      <c r="AT371" s="2" t="inlineStr">
        <is>
          <t xml:space="preserve">|
</t>
        </is>
      </c>
      <c r="AU371" t="inlineStr">
        <is>
          <t/>
        </is>
      </c>
      <c r="AV371" t="inlineStr">
        <is>
          <t/>
        </is>
      </c>
      <c r="AW371" t="inlineStr">
        <is>
          <t/>
        </is>
      </c>
      <c r="AX371" t="inlineStr">
        <is>
          <t/>
        </is>
      </c>
      <c r="AY371" t="inlineStr">
        <is>
          <t/>
        </is>
      </c>
      <c r="AZ371" s="2" t="inlineStr">
        <is>
          <t>videomegosztóplatform-szolgáltatás</t>
        </is>
      </c>
      <c r="BA371" s="2" t="inlineStr">
        <is>
          <t>3</t>
        </is>
      </c>
      <c r="BB371" s="2" t="inlineStr">
        <is>
          <t/>
        </is>
      </c>
      <c r="BC371" t="inlineStr">
        <is>
          <t>a nagyközönség számára tájékoztatás, szórakoztatás vagy oktatás céljából elektronikus hírközlő hálózatokon keresztül műsorszámokat és/vagy felhasználó által létrehozott videókat kínáló szolgáltatás</t>
        </is>
      </c>
      <c r="BD371" s="2" t="inlineStr">
        <is>
          <t>servizio di piattaforma per la condivisione di video</t>
        </is>
      </c>
      <c r="BE371" s="2" t="inlineStr">
        <is>
          <t>3</t>
        </is>
      </c>
      <c r="BF371" s="2" t="inlineStr">
        <is>
          <t/>
        </is>
      </c>
      <c r="BG371" t="inlineStr">
        <is>
          <t>servizio il cui obiettivo principale è la fornitura di programmi, video generati dagli utenti o entrambi per il grande pubblico, per i quali il fornitore della piattaforma per la condivisione di video non ha responsabilità editoriale, al fine di informare, intrattenere o istruire attraverso reti di comunicazioni elettroniche</t>
        </is>
      </c>
      <c r="BH371" s="2" t="inlineStr">
        <is>
          <t>dalijimosi vaizdo medžiaga platformos paslauga</t>
        </is>
      </c>
      <c r="BI371" s="2" t="inlineStr">
        <is>
          <t>3</t>
        </is>
      </c>
      <c r="BJ371" s="2" t="inlineStr">
        <is>
          <t/>
        </is>
      </c>
      <c r="BK371" t="inlineStr">
        <is>
          <t>paslauga, kai pagrindinis paslaugos arba nuo jos atsiejamos dalies tikslas arba viena iš esminių paslaugos funkcijų yra skirta informavimo, pramogų ar švietimo tikslais teikti programas arba naudotojų sukurtus vaizdo įrašus, arba ir programas, ir tuos įrašus plačiajai visuomenei, paslaugos teikėjui neprisiimant redakcinės atsakomybės, elektroninių ryšių tinklais</t>
        </is>
      </c>
      <c r="BL371" s="2" t="inlineStr">
        <is>
          <t>video koplietošanas platformas pakalpojums</t>
        </is>
      </c>
      <c r="BM371" s="2" t="inlineStr">
        <is>
          <t>3</t>
        </is>
      </c>
      <c r="BN371" s="2" t="inlineStr">
        <is>
          <t/>
        </is>
      </c>
      <c r="BO371" t="inlineStr">
        <is>
          <t>pakalpojums, kura galvenais nolūks ir piedāvāt raidījumus un/vai lietotāju veidotus video plašākai sabiedrībai, lai to informētu, izklaidētu vai izglītotu, izmantojot elektronisko komunikāciju tīklus</t>
        </is>
      </c>
      <c r="BP371" s="2" t="inlineStr">
        <is>
          <t>servizz ta' pjattaforma ta' video-sharing</t>
        </is>
      </c>
      <c r="BQ371" s="2" t="inlineStr">
        <is>
          <t>3</t>
        </is>
      </c>
      <c r="BR371" s="2" t="inlineStr">
        <is>
          <t/>
        </is>
      </c>
      <c r="BS371" t="inlineStr">
        <is>
          <t>servizz dedikat għall-provvediment ta' programmi u/jew filmati ġenerati mill-utenti lill-pubbliku ġenerali, sabiex jagħti informazzjoni, divertiment jew edukazzjoni, permezz ta' networks ta' komunikazzjoni elettronika</t>
        </is>
      </c>
      <c r="BT371" s="2" t="inlineStr">
        <is>
          <t>videoplatformdienst</t>
        </is>
      </c>
      <c r="BU371" s="2" t="inlineStr">
        <is>
          <t>3</t>
        </is>
      </c>
      <c r="BV371" s="2" t="inlineStr">
        <is>
          <t/>
        </is>
      </c>
      <c r="BW371" t="inlineStr">
        <is>
          <t>dienst waarbij programma's of door gebruikers gegenereerde video's, of beide, worden aangeboden aan het algemene publiek ter informatie, vermaak of educatie via elektronische-communicatienetwerken</t>
        </is>
      </c>
      <c r="BX371" s="2" t="inlineStr">
        <is>
          <t>usługa platformy udostępniania wideo</t>
        </is>
      </c>
      <c r="BY371" s="2" t="inlineStr">
        <is>
          <t>3</t>
        </is>
      </c>
      <c r="BZ371" s="2" t="inlineStr">
        <is>
          <t/>
        </is>
      </c>
      <c r="CA371" t="inlineStr">
        <is>
          <t>usługa, której pdstawowym celem (lub jej dającej się oddzielić części)/ zasadniczą funkcją jest dostarczanie ogółowi odbiorców w celach informacyjnych, rozrywkowych lub edukacyjnych – poprzez sieci łączności elektronicznej – audycji, wideo stworzonych przez użytkownika lub obu tych rodzajów treści, za które dostawca platformy udostępniania wideo nie ponosi odpowiedzialności redakcyjnej, ale o sposobie zestawienia których dostawca ten decyduje, w tym automatycznie lub za pomocą algorytmów, w szczególności poprzez eksponowanie, flagowanie i sekwencjonowanie</t>
        </is>
      </c>
      <c r="CB371" s="2" t="inlineStr">
        <is>
          <t>serviço de plataforma de partilha de vídeos</t>
        </is>
      </c>
      <c r="CC371" s="2" t="inlineStr">
        <is>
          <t>3</t>
        </is>
      </c>
      <c r="CD371" s="2" t="inlineStr">
        <is>
          <t/>
        </is>
      </c>
      <c r="CE371" t="inlineStr">
        <is>
          <t>&lt;div&gt;Serviço cuja principal finalidade é a oferta ao público em geral de programas ou de vídeos gerados pelos utilizadores, ou de ambos, em relação aos quais o fornecedor da plataforma de partilha de vídeos não tem responsabilidade editorial, destinados a informar, distrair ou educar, através de redes de comunicações eletrónicas e cuja organização é determinada pelo fornecedor da plataforma de partilha de vídeos, nomeadamente por meios automáticos ou por algoritmos, em particular através da apresentação, da identificação e da sequenciação.&lt;/div&gt;</t>
        </is>
      </c>
      <c r="CF371" s="2" t="inlineStr">
        <is>
          <t>serviciu de platformă de partajare a materialelor video</t>
        </is>
      </c>
      <c r="CG371" s="2" t="inlineStr">
        <is>
          <t>3</t>
        </is>
      </c>
      <c r="CH371" s="2" t="inlineStr">
        <is>
          <t/>
        </is>
      </c>
      <c r="CI371" t="inlineStr">
        <is>
          <t>un serviciu astfel cum este definit la articolele 56 și 57 din Tratatul privind funcționarea Uniunii Europene, scopul principal al serviciului respectiv sau al unei secțiuni disociabile a acestuia sau o funcționalitate esențială a acestuia fiind furnizarea către publicul larg de programe, de materiale video generate de utilizatori, sau de ambele, în scop informativ, de divertisment sau educativ, pentru care furnizorul platformei de partajare a materialelor video nu are responsabilitate editorială, prin rețele de comunicații electronice în înțelesul articolului 2 litera (a) din Directiva 2002/21/CE, și a căror organizare este stabilită de către furnizorul platformei de partajare a materialelor video, inclusiv prin mijloace automate sau algoritmi, în special prin afișare, marcare și secvenționare</t>
        </is>
      </c>
      <c r="CJ371" t="inlineStr">
        <is>
          <t/>
        </is>
      </c>
      <c r="CK371" t="inlineStr">
        <is>
          <t/>
        </is>
      </c>
      <c r="CL371" t="inlineStr">
        <is>
          <t/>
        </is>
      </c>
      <c r="CM371" t="inlineStr">
        <is>
          <t/>
        </is>
      </c>
      <c r="CN371" s="2" t="inlineStr">
        <is>
          <t>storitev platforme za izmenjavo videov</t>
        </is>
      </c>
      <c r="CO371" s="2" t="inlineStr">
        <is>
          <t>3</t>
        </is>
      </c>
      <c r="CP371" s="2" t="inlineStr">
        <is>
          <t/>
        </is>
      </c>
      <c r="CQ371" t="inlineStr">
        <is>
          <t>storitev, kadar je glavni namen zagotavljanje programov, videov, ki jih ustvarijo uporabniki, ali obojega splošni javnosti, in sicer za obveščanje, zabavo ali izobraževanje preko elektronskih komunikacijskih omrežij</t>
        </is>
      </c>
      <c r="CR371" s="2" t="inlineStr">
        <is>
          <t>videodelningsplattformstjänst</t>
        </is>
      </c>
      <c r="CS371" s="2" t="inlineStr">
        <is>
          <t>3</t>
        </is>
      </c>
      <c r="CT371" s="2" t="inlineStr">
        <is>
          <t/>
        </is>
      </c>
      <c r="CU371" t="inlineStr">
        <is>
          <t>tjänst som syftar till att i informations-, underhållnings- eller utbildningssyfte tillhandahålla allmänheten program, användargenererade videor, eller bådadera via elektroniska kommunikationsnät</t>
        </is>
      </c>
    </row>
    <row r="372">
      <c r="A372" s="1" t="str">
        <f>HYPERLINK("https://iate.europa.eu/entry/result/3627983/all", "3627983")</f>
        <v>3627983</v>
      </c>
      <c r="B372" t="inlineStr">
        <is>
          <t>ENVIRONMENT;TRANSPORT</t>
        </is>
      </c>
      <c r="C372" t="inlineStr">
        <is>
          <t>ENVIRONMENT|environmental policy|pollution control measures;TRANSPORT</t>
        </is>
      </c>
      <c r="D372" s="2" t="inlineStr">
        <is>
          <t>преобразуване на флота|
преобразуване на автомобилния парк</t>
        </is>
      </c>
      <c r="E372" s="2" t="inlineStr">
        <is>
          <t>2|
2</t>
        </is>
      </c>
      <c r="F372" s="2" t="inlineStr">
        <is>
          <t xml:space="preserve">|
</t>
        </is>
      </c>
      <c r="G372" t="inlineStr">
        <is>
          <t>замяна на всички пътни превозни средства и всички плавателни средства в един автомобилен парк/флот с нисковъглеродни или неутрални по отношение на емисиите на въглероден диоксид алтернативи</t>
        </is>
      </c>
      <c r="H372" t="inlineStr">
        <is>
          <t/>
        </is>
      </c>
      <c r="I372" t="inlineStr">
        <is>
          <t/>
        </is>
      </c>
      <c r="J372" t="inlineStr">
        <is>
          <t/>
        </is>
      </c>
      <c r="K372" t="inlineStr">
        <is>
          <t/>
        </is>
      </c>
      <c r="L372" s="2" t="inlineStr">
        <is>
          <t>omstilling af bilpark|
flådeomstilling|
omstilling af flåde</t>
        </is>
      </c>
      <c r="M372" s="2" t="inlineStr">
        <is>
          <t>3|
3|
3</t>
        </is>
      </c>
      <c r="N372" s="2" t="inlineStr">
        <is>
          <t xml:space="preserve">|
|
</t>
        </is>
      </c>
      <c r="O372" t="inlineStr">
        <is>
          <t>udskiftning af dele af en flåde af køretøjer eller fartøjer, der anvender fossile brændstoffer, med kulstofneutrale eller kulstoffattige alternativer</t>
        </is>
      </c>
      <c r="P372" s="2" t="inlineStr">
        <is>
          <t>Flottenumstellung</t>
        </is>
      </c>
      <c r="Q372" s="2" t="inlineStr">
        <is>
          <t>3</t>
        </is>
      </c>
      <c r="R372" s="2" t="inlineStr">
        <is>
          <t/>
        </is>
      </c>
      <c r="S372" t="inlineStr">
        <is>
          <t>Umstellung einer konventionellen Fahrzeugflotte auf elektrisch angetriebene Nutzfahrzeuge</t>
        </is>
      </c>
      <c r="T372" s="2" t="inlineStr">
        <is>
          <t>ανανέωση του στόλου</t>
        </is>
      </c>
      <c r="U372" s="2" t="inlineStr">
        <is>
          <t>3</t>
        </is>
      </c>
      <c r="V372" s="2" t="inlineStr">
        <is>
          <t/>
        </is>
      </c>
      <c r="W372" t="inlineStr">
        <is>
          <t>σταδιακή αντικατάσταση του στόλου πλοίων, οχημάτων και αεροπλάνων που χρησιμοποιούν ορυκτά καύσιμα από οχήματα ουδέτερου ισοζυγίου άνθρακα</t>
        </is>
      </c>
      <c r="X372" s="2" t="inlineStr">
        <is>
          <t>fleet conversion</t>
        </is>
      </c>
      <c r="Y372" s="2" t="inlineStr">
        <is>
          <t>3</t>
        </is>
      </c>
      <c r="Z372" s="2" t="inlineStr">
        <is>
          <t/>
        </is>
      </c>
      <c r="AA372" t="inlineStr">
        <is>
          <t>replacement of all fossil-fueled vehicles or vessels in a fleet with carbon-neutral or low-carbon alternatives</t>
        </is>
      </c>
      <c r="AB372" t="inlineStr">
        <is>
          <t/>
        </is>
      </c>
      <c r="AC372" t="inlineStr">
        <is>
          <t/>
        </is>
      </c>
      <c r="AD372" t="inlineStr">
        <is>
          <t/>
        </is>
      </c>
      <c r="AE372" t="inlineStr">
        <is>
          <t/>
        </is>
      </c>
      <c r="AF372" t="inlineStr">
        <is>
          <t/>
        </is>
      </c>
      <c r="AG372" t="inlineStr">
        <is>
          <t/>
        </is>
      </c>
      <c r="AH372" t="inlineStr">
        <is>
          <t/>
        </is>
      </c>
      <c r="AI372" t="inlineStr">
        <is>
          <t/>
        </is>
      </c>
      <c r="AJ372" t="inlineStr">
        <is>
          <t/>
        </is>
      </c>
      <c r="AK372" t="inlineStr">
        <is>
          <t/>
        </is>
      </c>
      <c r="AL372" t="inlineStr">
        <is>
          <t/>
        </is>
      </c>
      <c r="AM372" t="inlineStr">
        <is>
          <t/>
        </is>
      </c>
      <c r="AN372" s="2" t="inlineStr">
        <is>
          <t>transformation de la flotte|
reconversion de la flotte</t>
        </is>
      </c>
      <c r="AO372" s="2" t="inlineStr">
        <is>
          <t>2|
3</t>
        </is>
      </c>
      <c r="AP372" s="2" t="inlineStr">
        <is>
          <t xml:space="preserve">|
</t>
        </is>
      </c>
      <c r="AQ372" t="inlineStr">
        <is>
          <t>remplacement progressif de l'ensemble des véhicules d'une flotte (navires, voitures, avions) utilisant des énergies fossiles par des véhicules neutres en carbone ou à faible émissions</t>
        </is>
      </c>
      <c r="AR372" t="inlineStr">
        <is>
          <t/>
        </is>
      </c>
      <c r="AS372" t="inlineStr">
        <is>
          <t/>
        </is>
      </c>
      <c r="AT372" t="inlineStr">
        <is>
          <t/>
        </is>
      </c>
      <c r="AU372" t="inlineStr">
        <is>
          <t/>
        </is>
      </c>
      <c r="AV372" t="inlineStr">
        <is>
          <t/>
        </is>
      </c>
      <c r="AW372" t="inlineStr">
        <is>
          <t/>
        </is>
      </c>
      <c r="AX372" t="inlineStr">
        <is>
          <t/>
        </is>
      </c>
      <c r="AY372" t="inlineStr">
        <is>
          <t/>
        </is>
      </c>
      <c r="AZ372" s="2" t="inlineStr">
        <is>
          <t>flottaátalakítás</t>
        </is>
      </c>
      <c r="BA372" s="2" t="inlineStr">
        <is>
          <t>3</t>
        </is>
      </c>
      <c r="BB372" s="2" t="inlineStr">
        <is>
          <t/>
        </is>
      </c>
      <c r="BC372" t="inlineStr">
        <is>
          <t>egy adott flottában a fosszilis üzemanyagokkal
működő járművek, illetve hajók fokozatos felváltása karbonsemleges vagy alacsony
szén-dioxid-kibocsátású alternatívákkal</t>
        </is>
      </c>
      <c r="BD372" t="inlineStr">
        <is>
          <t/>
        </is>
      </c>
      <c r="BE372" t="inlineStr">
        <is>
          <t/>
        </is>
      </c>
      <c r="BF372" t="inlineStr">
        <is>
          <t/>
        </is>
      </c>
      <c r="BG372" t="inlineStr">
        <is>
          <t/>
        </is>
      </c>
      <c r="BH372" s="2" t="inlineStr">
        <is>
          <t>laivyno pertvarkymas|
transporto priemonių parko pertvarkymas</t>
        </is>
      </c>
      <c r="BI372" s="2" t="inlineStr">
        <is>
          <t>3|
3</t>
        </is>
      </c>
      <c r="BJ372" s="2" t="inlineStr">
        <is>
          <t xml:space="preserve">|
</t>
        </is>
      </c>
      <c r="BK372" t="inlineStr">
        <is>
          <t>visų iškastiniu kuru varomų laivų ar transporto priemonių pakeitimas alternatyviu nulinio arba mažo anglies dioksido pėdsako kuru varomais laivais ar transporto priemonėmis</t>
        </is>
      </c>
      <c r="BL372" s="2" t="inlineStr">
        <is>
          <t>flotes pārveidošana</t>
        </is>
      </c>
      <c r="BM372" s="2" t="inlineStr">
        <is>
          <t>2</t>
        </is>
      </c>
      <c r="BN372" s="2" t="inlineStr">
        <is>
          <t/>
        </is>
      </c>
      <c r="BO372" t="inlineStr">
        <is>
          <t>ar fosilo degvielu darbināmu transportlīdzekļu vai kuģu aizstāšana ar oglekļneitrālām vai mazoglekļa alternatīvām</t>
        </is>
      </c>
      <c r="BP372" s="2" t="inlineStr">
        <is>
          <t>konverżjoni tal-flotta</t>
        </is>
      </c>
      <c r="BQ372" s="2" t="inlineStr">
        <is>
          <t>3</t>
        </is>
      </c>
      <c r="BR372" s="2" t="inlineStr">
        <is>
          <t/>
        </is>
      </c>
      <c r="BS372" t="inlineStr">
        <is>
          <t>il-bidla ta' vetturi jew bastimenti mħaddma bil-fjuwil fossili fi flotta b'alternattivi &lt;a href="https://iate.europa.eu/entry/result/2250297/mt" target="_blank"&gt;newtrali f'termini ta' emissjonijiet tal-karbonju&lt;/a&gt; jew b'livell baxx ta' emissjonijiet tal-karbonju</t>
        </is>
      </c>
      <c r="BT372" t="inlineStr">
        <is>
          <t/>
        </is>
      </c>
      <c r="BU372" t="inlineStr">
        <is>
          <t/>
        </is>
      </c>
      <c r="BV372" t="inlineStr">
        <is>
          <t/>
        </is>
      </c>
      <c r="BW372" t="inlineStr">
        <is>
          <t/>
        </is>
      </c>
      <c r="BX372" t="inlineStr">
        <is>
          <t/>
        </is>
      </c>
      <c r="BY372" t="inlineStr">
        <is>
          <t/>
        </is>
      </c>
      <c r="BZ372" t="inlineStr">
        <is>
          <t/>
        </is>
      </c>
      <c r="CA372" t="inlineStr">
        <is>
          <t/>
        </is>
      </c>
      <c r="CB372" t="inlineStr">
        <is>
          <t/>
        </is>
      </c>
      <c r="CC372" t="inlineStr">
        <is>
          <t/>
        </is>
      </c>
      <c r="CD372" t="inlineStr">
        <is>
          <t/>
        </is>
      </c>
      <c r="CE372" t="inlineStr">
        <is>
          <t/>
        </is>
      </c>
      <c r="CF372" t="inlineStr">
        <is>
          <t/>
        </is>
      </c>
      <c r="CG372" t="inlineStr">
        <is>
          <t/>
        </is>
      </c>
      <c r="CH372" t="inlineStr">
        <is>
          <t/>
        </is>
      </c>
      <c r="CI372" t="inlineStr">
        <is>
          <t/>
        </is>
      </c>
      <c r="CJ372" t="inlineStr">
        <is>
          <t/>
        </is>
      </c>
      <c r="CK372" t="inlineStr">
        <is>
          <t/>
        </is>
      </c>
      <c r="CL372" t="inlineStr">
        <is>
          <t/>
        </is>
      </c>
      <c r="CM372" t="inlineStr">
        <is>
          <t/>
        </is>
      </c>
      <c r="CN372" t="inlineStr">
        <is>
          <t/>
        </is>
      </c>
      <c r="CO372" t="inlineStr">
        <is>
          <t/>
        </is>
      </c>
      <c r="CP372" t="inlineStr">
        <is>
          <t/>
        </is>
      </c>
      <c r="CQ372" t="inlineStr">
        <is>
          <t/>
        </is>
      </c>
      <c r="CR372" t="inlineStr">
        <is>
          <t/>
        </is>
      </c>
      <c r="CS372" t="inlineStr">
        <is>
          <t/>
        </is>
      </c>
      <c r="CT372" t="inlineStr">
        <is>
          <t/>
        </is>
      </c>
      <c r="CU372" t="inlineStr">
        <is>
          <t/>
        </is>
      </c>
    </row>
    <row r="373">
      <c r="A373" s="1" t="str">
        <f>HYPERLINK("https://iate.europa.eu/entry/result/1358472/all", "1358472")</f>
        <v>1358472</v>
      </c>
      <c r="B373" t="inlineStr">
        <is>
          <t>TRANSPORT</t>
        </is>
      </c>
      <c r="C373" t="inlineStr">
        <is>
          <t>TRANSPORT|land transport|land transport</t>
        </is>
      </c>
      <c r="D373" s="2" t="inlineStr">
        <is>
          <t>ремарке цистерна</t>
        </is>
      </c>
      <c r="E373" s="2" t="inlineStr">
        <is>
          <t>3</t>
        </is>
      </c>
      <c r="F373" s="2" t="inlineStr">
        <is>
          <t/>
        </is>
      </c>
      <c r="G373" t="inlineStr">
        <is>
          <t>ремарке във вид на цистерна, теглено от камион и използвано за превоз на голям обем течност или газ</t>
        </is>
      </c>
      <c r="H373" t="inlineStr">
        <is>
          <t/>
        </is>
      </c>
      <c r="I373" t="inlineStr">
        <is>
          <t/>
        </is>
      </c>
      <c r="J373" t="inlineStr">
        <is>
          <t/>
        </is>
      </c>
      <c r="K373" t="inlineStr">
        <is>
          <t/>
        </is>
      </c>
      <c r="L373" s="2" t="inlineStr">
        <is>
          <t>tankpåhængsvogn|
tankanhænger|
tanksættevogn|
tanktrailer</t>
        </is>
      </c>
      <c r="M373" s="2" t="inlineStr">
        <is>
          <t>2|
3|
2|
3</t>
        </is>
      </c>
      <c r="N373" s="2" t="inlineStr">
        <is>
          <t xml:space="preserve">|
|
|
</t>
        </is>
      </c>
      <c r="O373" t="inlineStr">
        <is>
          <t>anhænger eller sættevogn med tank, der trækkes af en lastbil, og som anvendes til transport af flydende gods og gasser</t>
        </is>
      </c>
      <c r="P373" s="2" t="inlineStr">
        <is>
          <t>Tankauflieger</t>
        </is>
      </c>
      <c r="Q373" s="2" t="inlineStr">
        <is>
          <t>2</t>
        </is>
      </c>
      <c r="R373" s="2" t="inlineStr">
        <is>
          <t/>
        </is>
      </c>
      <c r="S373" t="inlineStr">
        <is>
          <t>Trailer, der für den Transport von Lebensmitteln wie auch von Brennstoffen genutzt wird</t>
        </is>
      </c>
      <c r="T373" t="inlineStr">
        <is>
          <t/>
        </is>
      </c>
      <c r="U373" t="inlineStr">
        <is>
          <t/>
        </is>
      </c>
      <c r="V373" t="inlineStr">
        <is>
          <t/>
        </is>
      </c>
      <c r="W373" t="inlineStr">
        <is>
          <t/>
        </is>
      </c>
      <c r="X373" s="2" t="inlineStr">
        <is>
          <t>tank truck trailer|
tank trailer</t>
        </is>
      </c>
      <c r="Y373" s="2" t="inlineStr">
        <is>
          <t>3|
3</t>
        </is>
      </c>
      <c r="Z373" s="2" t="inlineStr">
        <is>
          <t xml:space="preserve">|
</t>
        </is>
      </c>
      <c r="AA373" t="inlineStr">
        <is>
          <t>truck-drawn trailer equipped and used as a tanker to transport liquids and gas in large volumes</t>
        </is>
      </c>
      <c r="AB373" t="inlineStr">
        <is>
          <t/>
        </is>
      </c>
      <c r="AC373" t="inlineStr">
        <is>
          <t/>
        </is>
      </c>
      <c r="AD373" t="inlineStr">
        <is>
          <t/>
        </is>
      </c>
      <c r="AE373" t="inlineStr">
        <is>
          <t/>
        </is>
      </c>
      <c r="AF373" t="inlineStr">
        <is>
          <t/>
        </is>
      </c>
      <c r="AG373" t="inlineStr">
        <is>
          <t/>
        </is>
      </c>
      <c r="AH373" t="inlineStr">
        <is>
          <t/>
        </is>
      </c>
      <c r="AI373" t="inlineStr">
        <is>
          <t/>
        </is>
      </c>
      <c r="AJ373" t="inlineStr">
        <is>
          <t/>
        </is>
      </c>
      <c r="AK373" t="inlineStr">
        <is>
          <t/>
        </is>
      </c>
      <c r="AL373" t="inlineStr">
        <is>
          <t/>
        </is>
      </c>
      <c r="AM373" t="inlineStr">
        <is>
          <t/>
        </is>
      </c>
      <c r="AN373" s="2" t="inlineStr">
        <is>
          <t>semi-remorque citerne</t>
        </is>
      </c>
      <c r="AO373" s="2" t="inlineStr">
        <is>
          <t>3</t>
        </is>
      </c>
      <c r="AP373" s="2" t="inlineStr">
        <is>
          <t/>
        </is>
      </c>
      <c r="AQ373" t="inlineStr">
        <is>
          <t>semi-remorque utilisé pour le transport de grandes quantités de liquide ou de gaz</t>
        </is>
      </c>
      <c r="AR373" t="inlineStr">
        <is>
          <t/>
        </is>
      </c>
      <c r="AS373" t="inlineStr">
        <is>
          <t/>
        </is>
      </c>
      <c r="AT373" t="inlineStr">
        <is>
          <t/>
        </is>
      </c>
      <c r="AU373" t="inlineStr">
        <is>
          <t/>
        </is>
      </c>
      <c r="AV373" t="inlineStr">
        <is>
          <t/>
        </is>
      </c>
      <c r="AW373" t="inlineStr">
        <is>
          <t/>
        </is>
      </c>
      <c r="AX373" t="inlineStr">
        <is>
          <t/>
        </is>
      </c>
      <c r="AY373" t="inlineStr">
        <is>
          <t/>
        </is>
      </c>
      <c r="AZ373" s="2" t="inlineStr">
        <is>
          <t>tartálypótkocsi</t>
        </is>
      </c>
      <c r="BA373" s="2" t="inlineStr">
        <is>
          <t>3</t>
        </is>
      </c>
      <c r="BB373" s="2" t="inlineStr">
        <is>
          <t/>
        </is>
      </c>
      <c r="BC373" t="inlineStr">
        <is>
          <t>tehergépkocsi vontatta, tartállyal felszerelt
pótkocsi, amelyet nagy mennyiségű folyadék vagy gáz szállítására használnak</t>
        </is>
      </c>
      <c r="BD373" s="2" t="inlineStr">
        <is>
          <t>semirimorchio cisterna</t>
        </is>
      </c>
      <c r="BE373" s="2" t="inlineStr">
        <is>
          <t>2</t>
        </is>
      </c>
      <c r="BF373" s="2" t="inlineStr">
        <is>
          <t/>
        </is>
      </c>
      <c r="BG373" t="inlineStr">
        <is>
          <t/>
        </is>
      </c>
      <c r="BH373" s="2" t="inlineStr">
        <is>
          <t>priekaba cisterna</t>
        </is>
      </c>
      <c r="BI373" s="2" t="inlineStr">
        <is>
          <t>3</t>
        </is>
      </c>
      <c r="BJ373" s="2" t="inlineStr">
        <is>
          <t/>
        </is>
      </c>
      <c r="BK373" t="inlineStr">
        <is>
          <t/>
        </is>
      </c>
      <c r="BL373" s="2" t="inlineStr">
        <is>
          <t>cisternas piekabe</t>
        </is>
      </c>
      <c r="BM373" s="2" t="inlineStr">
        <is>
          <t>2</t>
        </is>
      </c>
      <c r="BN373" s="2" t="inlineStr">
        <is>
          <t/>
        </is>
      </c>
      <c r="BO373" t="inlineStr">
        <is>
          <t/>
        </is>
      </c>
      <c r="BP373" s="2" t="inlineStr">
        <is>
          <t>bawżer li jiġi rmunkat ma' trejler</t>
        </is>
      </c>
      <c r="BQ373" s="2" t="inlineStr">
        <is>
          <t>2</t>
        </is>
      </c>
      <c r="BR373" s="2" t="inlineStr">
        <is>
          <t/>
        </is>
      </c>
      <c r="BS373" t="inlineStr">
        <is>
          <t>&lt;a href="https://iate.europa.eu/entry/result/790708/mt" target="_blank"&gt;trejler&lt;/a&gt; irmunkat ma' trakk li jintuża bħala &lt;a href="https://iate.europa.eu/entry/result/1098612/mt" target="_blank"&gt;bawżer&lt;/a&gt; biex iġorr likwidi u gass f'volumi kbar</t>
        </is>
      </c>
      <c r="BT373" s="2" t="inlineStr">
        <is>
          <t>tankoplegger</t>
        </is>
      </c>
      <c r="BU373" s="2" t="inlineStr">
        <is>
          <t>2</t>
        </is>
      </c>
      <c r="BV373" s="2" t="inlineStr">
        <is>
          <t/>
        </is>
      </c>
      <c r="BW373" t="inlineStr">
        <is>
          <t/>
        </is>
      </c>
      <c r="BX373" t="inlineStr">
        <is>
          <t/>
        </is>
      </c>
      <c r="BY373" t="inlineStr">
        <is>
          <t/>
        </is>
      </c>
      <c r="BZ373" t="inlineStr">
        <is>
          <t/>
        </is>
      </c>
      <c r="CA373" t="inlineStr">
        <is>
          <t/>
        </is>
      </c>
      <c r="CB373" s="2" t="inlineStr">
        <is>
          <t>semirreboque-cisterna</t>
        </is>
      </c>
      <c r="CC373" s="2" t="inlineStr">
        <is>
          <t>3</t>
        </is>
      </c>
      <c r="CD373" s="2" t="inlineStr">
        <is>
          <t/>
        </is>
      </c>
      <c r="CE373" t="inlineStr">
        <is>
          <t>Semirreboque equipado com um depósito próprio para o transporte de líquidos e gases.</t>
        </is>
      </c>
      <c r="CF373" t="inlineStr">
        <is>
          <t/>
        </is>
      </c>
      <c r="CG373" t="inlineStr">
        <is>
          <t/>
        </is>
      </c>
      <c r="CH373" t="inlineStr">
        <is>
          <t/>
        </is>
      </c>
      <c r="CI373" t="inlineStr">
        <is>
          <t/>
        </is>
      </c>
      <c r="CJ373" t="inlineStr">
        <is>
          <t/>
        </is>
      </c>
      <c r="CK373" t="inlineStr">
        <is>
          <t/>
        </is>
      </c>
      <c r="CL373" t="inlineStr">
        <is>
          <t/>
        </is>
      </c>
      <c r="CM373" t="inlineStr">
        <is>
          <t/>
        </is>
      </c>
      <c r="CN373" t="inlineStr">
        <is>
          <t/>
        </is>
      </c>
      <c r="CO373" t="inlineStr">
        <is>
          <t/>
        </is>
      </c>
      <c r="CP373" t="inlineStr">
        <is>
          <t/>
        </is>
      </c>
      <c r="CQ373" t="inlineStr">
        <is>
          <t/>
        </is>
      </c>
      <c r="CR373" t="inlineStr">
        <is>
          <t/>
        </is>
      </c>
      <c r="CS373" t="inlineStr">
        <is>
          <t/>
        </is>
      </c>
      <c r="CT373" t="inlineStr">
        <is>
          <t/>
        </is>
      </c>
      <c r="CU373" t="inlineStr">
        <is>
          <t/>
        </is>
      </c>
    </row>
    <row r="374">
      <c r="A374" s="1" t="str">
        <f>HYPERLINK("https://iate.europa.eu/entry/result/3627916/all", "3627916")</f>
        <v>3627916</v>
      </c>
      <c r="B374" t="inlineStr">
        <is>
          <t>EDUCATION AND COMMUNICATIONS</t>
        </is>
      </c>
      <c r="C374" t="inlineStr">
        <is>
          <t>EDUCATION AND COMMUNICATIONS|information technology and data processing</t>
        </is>
      </c>
      <c r="D374" s="2" t="inlineStr">
        <is>
          <t>виртуален помощник|
виртуален асистент</t>
        </is>
      </c>
      <c r="E374" s="2" t="inlineStr">
        <is>
          <t>3|
3</t>
        </is>
      </c>
      <c r="F374" s="2" t="inlineStr">
        <is>
          <t xml:space="preserve">|
</t>
        </is>
      </c>
      <c r="G374" t="inlineStr">
        <is>
          <t>софтуер, който може да обработва искания, задачи или въпроси, включително подадени в аудио-, визуален или писмен вид, а също и под формата на жестове или движения, и който в отговор предоставя достъп до други услуги или котролира свързани или физически устройства</t>
        </is>
      </c>
      <c r="H374" t="inlineStr">
        <is>
          <t/>
        </is>
      </c>
      <c r="I374" t="inlineStr">
        <is>
          <t/>
        </is>
      </c>
      <c r="J374" t="inlineStr">
        <is>
          <t/>
        </is>
      </c>
      <c r="K374" t="inlineStr">
        <is>
          <t/>
        </is>
      </c>
      <c r="L374" s="2" t="inlineStr">
        <is>
          <t>digital assistent|
virtuel assistent|
AI-assistent</t>
        </is>
      </c>
      <c r="M374" s="2" t="inlineStr">
        <is>
          <t>3|
3|
3</t>
        </is>
      </c>
      <c r="N374" s="2" t="inlineStr">
        <is>
          <t xml:space="preserve">|
|
</t>
        </is>
      </c>
      <c r="O374" t="inlineStr">
        <is>
          <t>software, der kan behandle instrukser, opgaver eller spørgsmål afgivet f.eks. mundtligt, visuelt eller skriftligt eller ved hjælp af gestik eller bevægelser, og som ud fra disse instrukser, opgaver eller spørgsmål giver adgang til andre tjenester eller kontrollerer forbundet eller fysisk udstyr</t>
        </is>
      </c>
      <c r="P374" s="2" t="inlineStr">
        <is>
          <t>virtueller Assistent</t>
        </is>
      </c>
      <c r="Q374" s="2" t="inlineStr">
        <is>
          <t>3</t>
        </is>
      </c>
      <c r="R374" s="2" t="inlineStr">
        <is>
          <t/>
        </is>
      </c>
      <c r="S374" t="inlineStr">
        <is>
          <t>Software, die Aufträge, Aufgaben oder Fragen verarbeiten kann, auch 
aufgrund von Eingaben in Ton-, Bild- und Schriftform, Gesten oder Bewegungen, 
und die auf der Grundlage dieser Aufträge, Aufgaben oder Fragen den Zugang zu 
anderen Diensten ermöglicht oder angeschlossene oder physische Geräte steuert</t>
        </is>
      </c>
      <c r="T374" t="inlineStr">
        <is>
          <t/>
        </is>
      </c>
      <c r="U374" t="inlineStr">
        <is>
          <t/>
        </is>
      </c>
      <c r="V374" t="inlineStr">
        <is>
          <t/>
        </is>
      </c>
      <c r="W374" t="inlineStr">
        <is>
          <t/>
        </is>
      </c>
      <c r="X374" s="2" t="inlineStr">
        <is>
          <t>digital assistant|
AI assistant|
virtual assistant</t>
        </is>
      </c>
      <c r="Y374" s="2" t="inlineStr">
        <is>
          <t>3|
3|
3</t>
        </is>
      </c>
      <c r="Z374" s="2" t="inlineStr">
        <is>
          <t xml:space="preserve">|
|
</t>
        </is>
      </c>
      <c r="AA374" t="inlineStr">
        <is>
          <t>software that can process demands, tasks or
questions, including those based on audio, visual, written input, gestures or
motions, and that, based on those demands, tasks or questions, provides access
to other services or controls connected or physical devices</t>
        </is>
      </c>
      <c r="AB374" s="2" t="inlineStr">
        <is>
          <t>asistente de inteligencia artificial|
asistente digital|
asistente virtual</t>
        </is>
      </c>
      <c r="AC374" s="2" t="inlineStr">
        <is>
          <t>3|
3|
3</t>
        </is>
      </c>
      <c r="AD374" s="2" t="inlineStr">
        <is>
          <t xml:space="preserve">|
|
</t>
        </is>
      </c>
      <c r="AE374" t="inlineStr">
        <is>
          <t>&lt;i&gt;Software&lt;/i&gt; que puede procesar peticiones, tareas o preguntas, también 
las formuladas mediante sonidos, imágenes, texto, gestos o movimientos y que, 
basándose en dichas peticiones, tareas o preguntas, proporciona acceso a otros 
servicios o controla dispositivos conectados o físicos.</t>
        </is>
      </c>
      <c r="AF374" t="inlineStr">
        <is>
          <t/>
        </is>
      </c>
      <c r="AG374" t="inlineStr">
        <is>
          <t/>
        </is>
      </c>
      <c r="AH374" t="inlineStr">
        <is>
          <t/>
        </is>
      </c>
      <c r="AI374" t="inlineStr">
        <is>
          <t/>
        </is>
      </c>
      <c r="AJ374" s="2" t="inlineStr">
        <is>
          <t>virtuaaliavustaja|
digiavustaja|
tekoälyavustaja</t>
        </is>
      </c>
      <c r="AK374" s="2" t="inlineStr">
        <is>
          <t>3|
3|
3</t>
        </is>
      </c>
      <c r="AL374" s="2" t="inlineStr">
        <is>
          <t xml:space="preserve">|
|
</t>
        </is>
      </c>
      <c r="AM374" t="inlineStr">
        <is>
          <t>"tekoälysovellus, joka tunnistaa puhetta ja toimii käyttäjänsä apuna erilaisissa tilanteissa"</t>
        </is>
      </c>
      <c r="AN374" s="2" t="inlineStr">
        <is>
          <t>assistant virtuel intelligent|
assistant virtuel|
assistant numérique</t>
        </is>
      </c>
      <c r="AO374" s="2" t="inlineStr">
        <is>
          <t>3|
3|
3</t>
        </is>
      </c>
      <c r="AP374" s="2" t="inlineStr">
        <is>
          <t xml:space="preserve">|
|
</t>
        </is>
      </c>
      <c r="AQ374" t="inlineStr">
        <is>
          <t>logiciel en mesure de traiter des demandes, tâches ou questions, qu'elles soient vocales, visuelles, écrites, gestuelles ou basées sur les mouvements, et qui, sur la base de ces demandes, tâches ou questions, fournit un accès à d'autres services ou contrôle des dispositifs connectés ou physiques</t>
        </is>
      </c>
      <c r="AR374" t="inlineStr">
        <is>
          <t/>
        </is>
      </c>
      <c r="AS374" t="inlineStr">
        <is>
          <t/>
        </is>
      </c>
      <c r="AT374" t="inlineStr">
        <is>
          <t/>
        </is>
      </c>
      <c r="AU374" t="inlineStr">
        <is>
          <t/>
        </is>
      </c>
      <c r="AV374" t="inlineStr">
        <is>
          <t/>
        </is>
      </c>
      <c r="AW374" t="inlineStr">
        <is>
          <t/>
        </is>
      </c>
      <c r="AX374" t="inlineStr">
        <is>
          <t/>
        </is>
      </c>
      <c r="AY374" t="inlineStr">
        <is>
          <t/>
        </is>
      </c>
      <c r="AZ374" s="2" t="inlineStr">
        <is>
          <t>virtuális asszisztens|
digitális asszisztens</t>
        </is>
      </c>
      <c r="BA374" s="2" t="inlineStr">
        <is>
          <t>3|
3</t>
        </is>
      </c>
      <c r="BB374" s="2" t="inlineStr">
        <is>
          <t xml:space="preserve">|
</t>
        </is>
      </c>
      <c r="BC374" t="inlineStr">
        <is>
          <t>olyan szoftver, amely képes utasításokat, feladatokat vagy kérdéseket
feldolgozni, beleértve azokat is, amelyek audio-, vizuális, írásbeli inputon,
gesztusokon vagy mozgásokon alapulnak, és amely ezen utasítások, feladatok vagy
kérdések alapján hozzáférést biztosít más szolgáltatásokhoz, illetve
összekapcsolt vagy fizikai eszközöket irányít</t>
        </is>
      </c>
      <c r="BD374" s="2" t="inlineStr">
        <is>
          <t>assistente digitale|
assistente virtuale</t>
        </is>
      </c>
      <c r="BE374" s="2" t="inlineStr">
        <is>
          <t>3|
3</t>
        </is>
      </c>
      <c r="BF374" s="2" t="inlineStr">
        <is>
          <t xml:space="preserve">|
</t>
        </is>
      </c>
      <c r="BG374" t="inlineStr">
        <is>
          <t>software in grado di gestire richieste, compiti o domande, compresi quelli basati su input audio, visivi o scritti, gesti o movimenti, e che, sulla base di tali richieste, compiti o domande, fornisce accesso ad altri servizi o controlla dispositivi connessi o fisici</t>
        </is>
      </c>
      <c r="BH374" s="2" t="inlineStr">
        <is>
          <t>dirbtinio intelekto asistentas|
skaitmeninis asistentas|
virtualusis asistentas</t>
        </is>
      </c>
      <c r="BI374" s="2" t="inlineStr">
        <is>
          <t>3|
3|
3</t>
        </is>
      </c>
      <c r="BJ374" s="2" t="inlineStr">
        <is>
          <t xml:space="preserve">|
|
</t>
        </is>
      </c>
      <c r="BK374" t="inlineStr">
        <is>
          <t>programinė įranga, kuri gali apdoroti komandas, užduotis ar klausimus, be kita ko, grindžiamas audio, vizualine, rašytine įvestimi, gestais ar judesiais, ir kuri, remdamasi tomis komandomis, užduotimis ar klausimais, suteikia prieigą prie kitų paslaugų ar valdo prijungtus ar fizinius prietaisus</t>
        </is>
      </c>
      <c r="BL374" s="2" t="inlineStr">
        <is>
          <t>digitālais asistents|
virtuālais asistents</t>
        </is>
      </c>
      <c r="BM374" s="2" t="inlineStr">
        <is>
          <t>3|
3</t>
        </is>
      </c>
      <c r="BN374" s="2" t="inlineStr">
        <is>
          <t xml:space="preserve">|
</t>
        </is>
      </c>
      <c r="BO374" t="inlineStr">
        <is>
          <t>lietojumprogramma, kura var apstrādāt pieprasījumus, uzdevumus vai jautājumus – 
tostarp tos, ko ievada audio, vizuālā, rakstiskā formātā vai ar žestiem vai 
kustībām – un kura, pamatojoties uz minētajiem pieprasījumiem, uzdevumiem vai 
jautājumiem, nodrošina piekļuvi citiem pakalpojumiem vai kontrolē savienotās vai 
fiziskās ierīces</t>
        </is>
      </c>
      <c r="BP374" s="2" t="inlineStr">
        <is>
          <t>assistent virtwali|
assistent diġitali</t>
        </is>
      </c>
      <c r="BQ374" s="2" t="inlineStr">
        <is>
          <t>3|
3</t>
        </is>
      </c>
      <c r="BR374" s="2" t="inlineStr">
        <is>
          <t xml:space="preserve">|
</t>
        </is>
      </c>
      <c r="BS374" t="inlineStr">
        <is>
          <t>software li jista' jipproċessa talbiet, kompiti jew mistoqsijiet, fosthom dawk ibbażati fuq input awdjo, viżwali, bil-miktub, ġesti jew ċaqliq, u li, fuq il-bażi ta' dawk it-talbiet, il-kompiti jew il-mistoqsijiet, jipprovdi aċċess għal servizzi oħrajn jew jikkontrolla apparat konness jew fiżiku</t>
        </is>
      </c>
      <c r="BT374" s="2" t="inlineStr">
        <is>
          <t>slimme assistent|
virtuele assistent|
digitale assistent</t>
        </is>
      </c>
      <c r="BU374" s="2" t="inlineStr">
        <is>
          <t>2|
3|
3</t>
        </is>
      </c>
      <c r="BV374" s="2" t="inlineStr">
        <is>
          <t xml:space="preserve">|
|
</t>
        </is>
      </c>
      <c r="BW374" t="inlineStr">
        <is>
          <t>software
die verzoeken, taken of vragen kan verwerken, onder meer op basis van
auditieve, visuele of geschreven input, gebaren of bewegingen, en die, op basis
van die verzoeken, taken of vragen, toegang biedt tot andere diensten, of verbonden dan wel fysieke apparaten bestuurt</t>
        </is>
      </c>
      <c r="BX374" t="inlineStr">
        <is>
          <t/>
        </is>
      </c>
      <c r="BY374" t="inlineStr">
        <is>
          <t/>
        </is>
      </c>
      <c r="BZ374" t="inlineStr">
        <is>
          <t/>
        </is>
      </c>
      <c r="CA374" t="inlineStr">
        <is>
          <t/>
        </is>
      </c>
      <c r="CB374" s="2" t="inlineStr">
        <is>
          <t>assistente digital|
assistente virtual</t>
        </is>
      </c>
      <c r="CC374" s="2" t="inlineStr">
        <is>
          <t>3|
3</t>
        </is>
      </c>
      <c r="CD374" s="2" t="inlineStr">
        <is>
          <t xml:space="preserve">|
</t>
        </is>
      </c>
      <c r="CE374" t="inlineStr">
        <is>
          <t/>
        </is>
      </c>
      <c r="CF374" s="2" t="inlineStr">
        <is>
          <t>asistent digital|
asistent virtual</t>
        </is>
      </c>
      <c r="CG374" s="2" t="inlineStr">
        <is>
          <t>3|
3</t>
        </is>
      </c>
      <c r="CH374" s="2" t="inlineStr">
        <is>
          <t xml:space="preserve">|
</t>
        </is>
      </c>
      <c r="CI374" t="inlineStr">
        <is>
          <t>software care poate prelucra cereri, sarcini sau întrebări bazate pe tehnologii audio, de imagistică sau alte tehnologii de calcul cognitiv, inclusiv servicii de realitate augmentată, și care, pe baza acestor cereri, sarcini sau întrebări, accesează propriile servicii și serviciile terților sau controlează dispozitivele proprii și ale terților</t>
        </is>
      </c>
      <c r="CJ374" t="inlineStr">
        <is>
          <t/>
        </is>
      </c>
      <c r="CK374" t="inlineStr">
        <is>
          <t/>
        </is>
      </c>
      <c r="CL374" t="inlineStr">
        <is>
          <t/>
        </is>
      </c>
      <c r="CM374" t="inlineStr">
        <is>
          <t/>
        </is>
      </c>
      <c r="CN374" s="2" t="inlineStr">
        <is>
          <t>digitalni pomočnik|
virtualni pomočnik</t>
        </is>
      </c>
      <c r="CO374" s="2" t="inlineStr">
        <is>
          <t>3|
3</t>
        </is>
      </c>
      <c r="CP374" s="2" t="inlineStr">
        <is>
          <t xml:space="preserve">|
</t>
        </is>
      </c>
      <c r="CQ374" t="inlineStr">
        <is>
          <t/>
        </is>
      </c>
      <c r="CR374" t="inlineStr">
        <is>
          <t/>
        </is>
      </c>
      <c r="CS374" t="inlineStr">
        <is>
          <t/>
        </is>
      </c>
      <c r="CT374" t="inlineStr">
        <is>
          <t/>
        </is>
      </c>
      <c r="CU374" t="inlineStr">
        <is>
          <t/>
        </is>
      </c>
    </row>
    <row r="375">
      <c r="A375" s="1" t="str">
        <f>HYPERLINK("https://iate.europa.eu/entry/result/3578011/all", "3578011")</f>
        <v>3578011</v>
      </c>
      <c r="B375" t="inlineStr">
        <is>
          <t>EDUCATION AND COMMUNICATIONS</t>
        </is>
      </c>
      <c r="C375" t="inlineStr">
        <is>
          <t>EDUCATION AND COMMUNICATIONS|information technology and data processing|computer system|information security</t>
        </is>
      </c>
      <c r="D375" s="2" t="inlineStr">
        <is>
          <t>мрежа от национални координационни центрове</t>
        </is>
      </c>
      <c r="E375" s="2" t="inlineStr">
        <is>
          <t>3</t>
        </is>
      </c>
      <c r="F375" s="2" t="inlineStr">
        <is>
          <t/>
        </is>
      </c>
      <c r="G375" t="inlineStr">
        <is>
          <t/>
        </is>
      </c>
      <c r="H375" s="2" t="inlineStr">
        <is>
          <t>síť národních koordinačních center</t>
        </is>
      </c>
      <c r="I375" s="2" t="inlineStr">
        <is>
          <t>3</t>
        </is>
      </c>
      <c r="J375" s="2" t="inlineStr">
        <is>
          <t/>
        </is>
      </c>
      <c r="K375" t="inlineStr">
        <is>
          <t>sít subjektů, jež mají v členských státech EU úlohu koordinančních center, pokud se jedná o kapacity, schopnosti, znalosti a infrastrukturu v oblasti 
&lt;a href="https://iate.europa.eu/entry/result/2229866/cs" target="_blank"&gt;kybernetické bezpečnosti&lt;/a&gt;</t>
        </is>
      </c>
      <c r="L375" s="2" t="inlineStr">
        <is>
          <t>Netværket af Nationale Koordinationscentre</t>
        </is>
      </c>
      <c r="M375" s="2" t="inlineStr">
        <is>
          <t>4</t>
        </is>
      </c>
      <c r="N375" s="2" t="inlineStr">
        <is>
          <t/>
        </is>
      </c>
      <c r="O375" t="inlineStr">
        <is>
          <t>netværk af enheder, der er udpeget af EU's
medlemsstater og akkrediteret af Europa-Kommissionen til at fungere som
nationale koordinationscentre for cybersikkerhedsevner, -viden og -infrastruktur</t>
        </is>
      </c>
      <c r="P375" s="2" t="inlineStr">
        <is>
          <t>Netzwerk nationaler Koordinierungszentren</t>
        </is>
      </c>
      <c r="Q375" s="2" t="inlineStr">
        <is>
          <t>4</t>
        </is>
      </c>
      <c r="R375" s="2" t="inlineStr">
        <is>
          <t/>
        </is>
      </c>
      <c r="S375" t="inlineStr">
        <is>
          <t>Netzwerk von durch die EU-Mitgliedstaaten benannten und durch die Europäische Kommission anerkannten Einrichtungen, die als nationale Koordinierungszentren für die Fähigkeiten, das Wissen und die Infrastruktur im Bereich der Cybersicherheit fungieren</t>
        </is>
      </c>
      <c r="T375" s="2" t="inlineStr">
        <is>
          <t>δίκτυο εθνικών κέντρων συντονισμού</t>
        </is>
      </c>
      <c r="U375" s="2" t="inlineStr">
        <is>
          <t>3</t>
        </is>
      </c>
      <c r="V375" s="2" t="inlineStr">
        <is>
          <t/>
        </is>
      </c>
      <c r="W375" t="inlineStr">
        <is>
          <t>δίκτυο οντοτήτων που ορίζονται από τα κράτη μέλη της ΕΕ και λαμβάνουν διαπίστευση από την Ευρωπαϊκή Επιτροπή για να ενεργούν ως εθνικά κέντρα συντονισμού για τις ικανότητες, τις γνώσεις και τις υποδομές της στον τομέα της 
&lt;a href="https://iate.europa.eu/entry/result/2229866/en-el" target="_blank"&gt;κυβερνοασφάλειας&lt;/a&gt;</t>
        </is>
      </c>
      <c r="X375" s="2" t="inlineStr">
        <is>
          <t>Network of National Coordination Centres|
National Coordination Centres Network|
NCCs|
Cybersecurity Competence Network|
European Cybersecurity Competence Network</t>
        </is>
      </c>
      <c r="Y375" s="2" t="inlineStr">
        <is>
          <t>4|
1|
3|
2|
1</t>
        </is>
      </c>
      <c r="Z375" s="2" t="inlineStr">
        <is>
          <t xml:space="preserve">|
|
|
obsolete|
</t>
        </is>
      </c>
      <c r="AA375" t="inlineStr">
        <is>
          <t>network of entities nominated by the EU Member States and recognised by the European Commission to act as national coordination centres for 
&lt;a href="https://iate.europa.eu/entry/result/2229866/en" target="_blank"&gt;&lt;i&gt;cybersecurity&lt;/i&gt;&lt;/a&gt; capabilities, knowledge and infrastructure</t>
        </is>
      </c>
      <c r="AB375" s="2" t="inlineStr">
        <is>
          <t>Red de Centros Nacionales de Coordinación|
red de competencias en ciberseguridad</t>
        </is>
      </c>
      <c r="AC375" s="2" t="inlineStr">
        <is>
          <t>3|
2</t>
        </is>
      </c>
      <c r="AD375" s="2" t="inlineStr">
        <is>
          <t xml:space="preserve">|
</t>
        </is>
      </c>
      <c r="AE375" t="inlineStr">
        <is>
          <t>Red compuesta por todos los centros nacionales de coordinación designados por los Estados miembros para la
mejora de las capacidades, medios, conocimientos e infraestructuras de
&lt;a href="https://iate.europa.eu/entry/result/2229866/es" target="_blank"&gt;ciberseguridad &lt;/a&gt;en beneficio de la industria, en particular las pymes, las
comunidades de investigación, el sector público y la sociedad civil.</t>
        </is>
      </c>
      <c r="AF375" s="2" t="inlineStr">
        <is>
          <t>riiklike koordineerimiskeskuste võrgustik|
küberturvalisuse pädevusvõrgustik</t>
        </is>
      </c>
      <c r="AG375" s="2" t="inlineStr">
        <is>
          <t>3|
2</t>
        </is>
      </c>
      <c r="AH375" s="2" t="inlineStr">
        <is>
          <t xml:space="preserve">|
</t>
        </is>
      </c>
      <c r="AI375" t="inlineStr">
        <is>
          <t>ELi liikmesriikide nimetatud ja Euroopa Komisjoni akrediteeritud üksuste võrgustik, mis toimib 
&lt;i&gt;küberturvalisuse &lt;/i&gt;&lt;a href="/entry/result/2229866/all" id="ENTRY_TO_ENTRY_CONVERTER" target="_blank"&gt;IATE:2229866&lt;/a&gt; alaste võimekuste, teadmiste ja taristute riiklike koordineerimiskeskustena</t>
        </is>
      </c>
      <c r="AJ375" s="2" t="inlineStr">
        <is>
          <t>kansallisten koordinointikeskusten verkosto</t>
        </is>
      </c>
      <c r="AK375" s="2" t="inlineStr">
        <is>
          <t>3</t>
        </is>
      </c>
      <c r="AL375" s="2" t="inlineStr">
        <is>
          <t/>
        </is>
      </c>
      <c r="AM375" t="inlineStr">
        <is>
          <t>EU:n jäsenvaltioiden nimittämien ja Euroopan komission akkreditoimien, &lt;a href="https://iate.europa.eu/entry/result/2229866/all" target="_blank"&gt;kyberturvallisuuteen&lt;/a&gt; liittyvien valmiuksien, tietämyksen ja infrastruktuurin kansallisina koordinointikeskuksina toimivien yksiköiden verkosto</t>
        </is>
      </c>
      <c r="AN375" s="2" t="inlineStr">
        <is>
          <t>Réseau de centres nationaux de coordination</t>
        </is>
      </c>
      <c r="AO375" s="2" t="inlineStr">
        <is>
          <t>4</t>
        </is>
      </c>
      <c r="AP375" s="2" t="inlineStr">
        <is>
          <t/>
        </is>
      </c>
      <c r="AQ375" t="inlineStr">
        <is>
          <t>réseau composé d'entités désignées par les États membres de l'UE et accréditées par la Commission européenne pour faire office de centre national de coordination pour les questions de capacités, de connaissances et d'infrastructures en matière de cybersécurité</t>
        </is>
      </c>
      <c r="AR375" s="2" t="inlineStr">
        <is>
          <t>Líonra na Lárionad Náisiúnta Comhordúcháin|
an líonra um inniúlachtaí cibearshlándála</t>
        </is>
      </c>
      <c r="AS375" s="2" t="inlineStr">
        <is>
          <t>3|
2</t>
        </is>
      </c>
      <c r="AT375" s="2" t="inlineStr">
        <is>
          <t xml:space="preserve">|
</t>
        </is>
      </c>
      <c r="AU375" t="inlineStr">
        <is>
          <t/>
        </is>
      </c>
      <c r="AV375" s="2" t="inlineStr">
        <is>
          <t>mreža nacionalnih koordinacijskih centara</t>
        </is>
      </c>
      <c r="AW375" s="2" t="inlineStr">
        <is>
          <t>3</t>
        </is>
      </c>
      <c r="AX375" s="2" t="inlineStr">
        <is>
          <t/>
        </is>
      </c>
      <c r="AY375" t="inlineStr">
        <is>
          <t/>
        </is>
      </c>
      <c r="AZ375" s="2" t="inlineStr">
        <is>
          <t>kiberbiztonsági kompetenciahálózat|
nemzeti koordinációs központok hálózata</t>
        </is>
      </c>
      <c r="BA375" s="2" t="inlineStr">
        <is>
          <t>2|
4</t>
        </is>
      </c>
      <c r="BB375" s="2" t="inlineStr">
        <is>
          <t>|
preferred</t>
        </is>
      </c>
      <c r="BC375" t="inlineStr">
        <is>
          <t>az uniós tagállamok által kinevezett és az Európai Bizottság által a célból akkreditált szervezetek hálózata, hogy a kiberbiztonsági [ &lt;a href="/entry/result/2229866/all" id="ENTRY_TO_ENTRY_CONVERTER" target="_blank"&gt;IATE:2229866&lt;/a&gt; ] képességek, ismeretek és infrastruktúra nemzeti koordinációs központjaként működjenek</t>
        </is>
      </c>
      <c r="BD375" s="2" t="inlineStr">
        <is>
          <t>rete dei centri nazionali di coordinamento</t>
        </is>
      </c>
      <c r="BE375" s="2" t="inlineStr">
        <is>
          <t>3</t>
        </is>
      </c>
      <c r="BF375" s="2" t="inlineStr">
        <is>
          <t/>
        </is>
      </c>
      <c r="BG375" t="inlineStr">
        <is>
          <t>rete di organismi che fungono da centri di coordinamento della cibersicurezza [ &lt;a href="/entry/result/2229866/all" id="ENTRY_TO_ENTRY_CONVERTER" target="_blank"&gt;IATE:2229866&lt;/a&gt; ] negli Stati membri dell’UE</t>
        </is>
      </c>
      <c r="BH375" s="2" t="inlineStr">
        <is>
          <t>Nacionalinių koordinavimo centrų tinklas</t>
        </is>
      </c>
      <c r="BI375" s="2" t="inlineStr">
        <is>
          <t>3</t>
        </is>
      </c>
      <c r="BJ375" s="2" t="inlineStr">
        <is>
          <t/>
        </is>
      </c>
      <c r="BK375" t="inlineStr">
        <is>
          <t>subjektų, kuriems ES valstybės narės pavedė koordinuoti 
&lt;i&gt;kibernetinio saugumo&lt;/i&gt; ( &lt;a href="/entry/result/2229866/all" id="ENTRY_TO_ENTRY_CONVERTER" target="_blank"&gt;IATE:2229866&lt;/a&gt; ) žinių, pajėgumų ir infrastruktūros reikalus, tinklas</t>
        </is>
      </c>
      <c r="BL375" s="2" t="inlineStr">
        <is>
          <t>Kiberdrošības kompetenču tīkls|
Nacionālo koordinācijas centru tīkls</t>
        </is>
      </c>
      <c r="BM375" s="2" t="inlineStr">
        <is>
          <t>2|
3</t>
        </is>
      </c>
      <c r="BN375" s="2" t="inlineStr">
        <is>
          <t xml:space="preserve">|
</t>
        </is>
      </c>
      <c r="BO375" t="inlineStr">
        <is>
          <t>ES dalībvalstu izvirzītas un Eiropas Komisijas apstiprinātas struktūras, kas darbojas kā nacionāli koordinācijas centri kiberdrošības spēju, zināšanu un infrastuktūras uzlabošanas nolūkos</t>
        </is>
      </c>
      <c r="BP375" s="2" t="inlineStr">
        <is>
          <t>Network ta' Ċentri Nazzjonali ta' Koordinazzjoni|
NCCs</t>
        </is>
      </c>
      <c r="BQ375" s="2" t="inlineStr">
        <is>
          <t>3|
3</t>
        </is>
      </c>
      <c r="BR375" s="2" t="inlineStr">
        <is>
          <t xml:space="preserve">|
</t>
        </is>
      </c>
      <c r="BS375" t="inlineStr">
        <is>
          <t>network ta' entitajiet innominati mill-Istati Membri tal-UE u rikonoxxuti mill-Kummissjoni Ewropea biex jaġixxu bħala ċentri nazzjonali ta' koordinazzjoni għall-kapaċitajiet, l-għarfien u l-infrastruttura fil-qasam taċ-&lt;a href="http://iate.europa.eu/entry/result/2229866/mt" target="_blank"&gt;ċibersigurtà&lt;/a&gt;</t>
        </is>
      </c>
      <c r="BT375" s="2" t="inlineStr">
        <is>
          <t>Netwerk van nationale coördinatiecentra|
NCC's</t>
        </is>
      </c>
      <c r="BU375" s="2" t="inlineStr">
        <is>
          <t>3|
3</t>
        </is>
      </c>
      <c r="BV375" s="2" t="inlineStr">
        <is>
          <t xml:space="preserve">|
</t>
        </is>
      </c>
      <c r="BW375" t="inlineStr">
        <is>
          <t>netwerk van entiteiten die zijn aangewezen als coördinatiecentra in de EU-lidstaten voor kennis, vermogens en infrastructuur op het gebied van cyberbeveiliging</t>
        </is>
      </c>
      <c r="BX375" s="2" t="inlineStr">
        <is>
          <t>sieć krajowych ośrodków koordynacji|
sieć kompetencji w dziedzinie cyberbezpieczeństwa</t>
        </is>
      </c>
      <c r="BY375" s="2" t="inlineStr">
        <is>
          <t>3|
3</t>
        </is>
      </c>
      <c r="BZ375" s="2" t="inlineStr">
        <is>
          <t xml:space="preserve">|
</t>
        </is>
      </c>
      <c r="CA375" t="inlineStr">
        <is>
          <t>sieć jednostek wyznaczonych jako ośrodki koordynacji w państwach członkowskich UE na potrzeby cyberbezpieczeństwa</t>
        </is>
      </c>
      <c r="CB375" s="2" t="inlineStr">
        <is>
          <t>Rede de Centros Nacionais de Coordenação</t>
        </is>
      </c>
      <c r="CC375" s="2" t="inlineStr">
        <is>
          <t>3</t>
        </is>
      </c>
      <c r="CD375" s="2" t="inlineStr">
        <is>
          <t/>
        </is>
      </c>
      <c r="CE375" t="inlineStr">
        <is>
          <t>Rede de organismos designados por um Estado-Membro para coordenar atividades e conhecimentos no domínio da cibersegurança entre a indústria, o setor público e a comunidade científica.</t>
        </is>
      </c>
      <c r="CF375" s="2" t="inlineStr">
        <is>
          <t>CNC-uri|
Rețeaua de centre naționale de coordonare</t>
        </is>
      </c>
      <c r="CG375" s="2" t="inlineStr">
        <is>
          <t>3|
3</t>
        </is>
      </c>
      <c r="CH375" s="2" t="inlineStr">
        <is>
          <t>|
preferred</t>
        </is>
      </c>
      <c r="CI375" t="inlineStr">
        <is>
          <t>rețea alcătuită din entități desemnate de statele membre ale UE și acreditate de Comisia Europeană pentru a acționa în calitate de &lt;a href="https://iate.europa.eu/entry/result/3588583/ro" target="_blank"&gt;centre naționale de coordonare&lt;/a&gt; a capacităților, cunoștințelor și infrastructurilor în materie de securitate cibernetică</t>
        </is>
      </c>
      <c r="CJ375" s="2" t="inlineStr">
        <is>
          <t>kompetenčná sieť kybernetickej bezpečnosti|
sieť národných koordinačných centier</t>
        </is>
      </c>
      <c r="CK375" s="2" t="inlineStr">
        <is>
          <t>2|
3</t>
        </is>
      </c>
      <c r="CL375" s="2" t="inlineStr">
        <is>
          <t xml:space="preserve">|
</t>
        </is>
      </c>
      <c r="CM375" t="inlineStr">
        <is>
          <t>sieť subjektov, ktoré majú fungovať v členských štátoch EÚ ako koordinačné centrá pre bezpečnosť, poznatky, spôsobilosti a infraštruktúru v kybernetickej oblasti</t>
        </is>
      </c>
      <c r="CN375" s="2" t="inlineStr">
        <is>
          <t>mreža nacionalnih koordinacijskih centrov</t>
        </is>
      </c>
      <c r="CO375" s="2" t="inlineStr">
        <is>
          <t>3</t>
        </is>
      </c>
      <c r="CP375" s="2" t="inlineStr">
        <is>
          <t/>
        </is>
      </c>
      <c r="CQ375" t="inlineStr">
        <is>
          <t>mreža subjektov, ki jih države članice EU imenujejo za koordiniranje dejavnosti na področju&lt;a href="https://iate.europa.eu/entry/result/2229866/sl" target="_blank"&gt; kibernetske varnosti&lt;/a&gt;</t>
        </is>
      </c>
      <c r="CR375" s="2" t="inlineStr">
        <is>
          <t>nätverket av nationella samordningscentrum</t>
        </is>
      </c>
      <c r="CS375" s="2" t="inlineStr">
        <is>
          <t>3</t>
        </is>
      </c>
      <c r="CT375" s="2" t="inlineStr">
        <is>
          <t/>
        </is>
      </c>
      <c r="CU375" t="inlineStr">
        <is>
          <t/>
        </is>
      </c>
    </row>
    <row r="376">
      <c r="A376" s="1" t="str">
        <f>HYPERLINK("https://iate.europa.eu/entry/result/3588863/all", "3588863")</f>
        <v>3588863</v>
      </c>
      <c r="B376" t="inlineStr">
        <is>
          <t>ENVIRONMENT;INTERNATIONAL RELATIONS</t>
        </is>
      </c>
      <c r="C376" t="inlineStr">
        <is>
          <t>ENVIRONMENT|environmental policy|environmental policy|environmental impact;INTERNATIONAL RELATIONS|cooperation policy|cooperation policy|environmental cooperation;ENVIRONMENT|environmental policy|environmental policy|environmental indicator</t>
        </is>
      </c>
      <c r="D376" s="2" t="inlineStr">
        <is>
          <t>траектория</t>
        </is>
      </c>
      <c r="E376" s="2" t="inlineStr">
        <is>
          <t>3</t>
        </is>
      </c>
      <c r="F376" s="2" t="inlineStr">
        <is>
          <t/>
        </is>
      </c>
      <c r="G376" t="inlineStr">
        <is>
          <t/>
        </is>
      </c>
      <c r="H376" s="2" t="inlineStr">
        <is>
          <t>trajektorie</t>
        </is>
      </c>
      <c r="I376" s="2" t="inlineStr">
        <is>
          <t>3</t>
        </is>
      </c>
      <c r="J376" s="2" t="inlineStr">
        <is>
          <t/>
        </is>
      </c>
      <c r="K376" t="inlineStr">
        <is>
          <t>nástroj v podobě grafu, který
postupuje od cíle 50–55% snížení &lt;a href="https://iate.europa.eu/entry/result/873472/cs" target="_blank"&gt;emisí skleníkových plynů &lt;/a&gt;do roku 2030 k cíli dosažení &lt;a href="https://iate.europa.eu/entry/result/3567524/cs" target="_blank"&gt;neutrální bilance emisí skleníkových plynů &lt;/a&gt;do roku 2050, a pomáhá tak vyhodnocovat plnění cíle &lt;a href="https://iate.europa.eu/entry/result/3567524/cs" target="_blank"&gt;klimatické neutrality&lt;/a&gt;</t>
        </is>
      </c>
      <c r="L376" s="2" t="inlineStr">
        <is>
          <t>kurve|
kurs</t>
        </is>
      </c>
      <c r="M376" s="2" t="inlineStr">
        <is>
          <t>3|
3</t>
        </is>
      </c>
      <c r="N376" s="2" t="inlineStr">
        <is>
          <t xml:space="preserve">|
</t>
        </is>
      </c>
      <c r="O376" t="inlineStr">
        <is>
          <t/>
        </is>
      </c>
      <c r="P376" s="2" t="inlineStr">
        <is>
          <t>Zielpfad</t>
        </is>
      </c>
      <c r="Q376" s="2" t="inlineStr">
        <is>
          <t>3</t>
        </is>
      </c>
      <c r="R376" s="2" t="inlineStr">
        <is>
          <t/>
        </is>
      </c>
      <c r="S376" t="inlineStr">
        <is>
          <t/>
        </is>
      </c>
      <c r="T376" s="2" t="inlineStr">
        <is>
          <t>πορεία</t>
        </is>
      </c>
      <c r="U376" s="2" t="inlineStr">
        <is>
          <t>3</t>
        </is>
      </c>
      <c r="V376" s="2" t="inlineStr">
        <is>
          <t/>
        </is>
      </c>
      <c r="W376" t="inlineStr">
        <is>
          <t/>
        </is>
      </c>
      <c r="X376" s="2" t="inlineStr">
        <is>
          <t>trajectory</t>
        </is>
      </c>
      <c r="Y376" s="2" t="inlineStr">
        <is>
          <t>3</t>
        </is>
      </c>
      <c r="Z376" s="2" t="inlineStr">
        <is>
          <t/>
        </is>
      </c>
      <c r="AA376" t="inlineStr">
        <is>
          <t>tool in the form of a graph going from the 2030 target of
50-55% greenhouse gas emissions towards net zero GHG emissions by 2050, helping to assess the progress of the climate-neutrality objective</t>
        </is>
      </c>
      <c r="AB376" s="2" t="inlineStr">
        <is>
          <t>trayectoria</t>
        </is>
      </c>
      <c r="AC376" s="2" t="inlineStr">
        <is>
          <t>3</t>
        </is>
      </c>
      <c r="AD376" s="2" t="inlineStr">
        <is>
          <t/>
        </is>
      </c>
      <c r="AE376" t="inlineStr">
        <is>
          <t/>
        </is>
      </c>
      <c r="AF376" s="2" t="inlineStr">
        <is>
          <t>trajektoor</t>
        </is>
      </c>
      <c r="AG376" s="2" t="inlineStr">
        <is>
          <t>3</t>
        </is>
      </c>
      <c r="AH376" s="2" t="inlineStr">
        <is>
          <t/>
        </is>
      </c>
      <c r="AI376" t="inlineStr">
        <is>
          <t/>
        </is>
      </c>
      <c r="AJ376" s="2" t="inlineStr">
        <is>
          <t>kehityspolku</t>
        </is>
      </c>
      <c r="AK376" s="2" t="inlineStr">
        <is>
          <t>3</t>
        </is>
      </c>
      <c r="AL376" s="2" t="inlineStr">
        <is>
          <t/>
        </is>
      </c>
      <c r="AM376" t="inlineStr">
        <is>
          <t/>
        </is>
      </c>
      <c r="AN376" s="2" t="inlineStr">
        <is>
          <t>trajectoire</t>
        </is>
      </c>
      <c r="AO376" s="2" t="inlineStr">
        <is>
          <t>3</t>
        </is>
      </c>
      <c r="AP376" s="2" t="inlineStr">
        <is>
          <t/>
        </is>
      </c>
      <c r="AQ376" t="inlineStr">
        <is>
          <t>&lt;div&gt;courbe illustrant les différents jalons du processus de réduction des émissions de &lt;a href="https://iate.europa.eu/entry/result/835577/fr" target="_blank"&gt;gaz à effet de serre&lt;/a&gt; qui permettra à l’UE d’atteindre son objectif de neutralité climatique d’ici 2050&lt;/div&gt;</t>
        </is>
      </c>
      <c r="AR376" s="2" t="inlineStr">
        <is>
          <t>conair</t>
        </is>
      </c>
      <c r="AS376" s="2" t="inlineStr">
        <is>
          <t>3</t>
        </is>
      </c>
      <c r="AT376" s="2" t="inlineStr">
        <is>
          <t/>
        </is>
      </c>
      <c r="AU376" t="inlineStr">
        <is>
          <t/>
        </is>
      </c>
      <c r="AV376" s="2" t="inlineStr">
        <is>
          <t>putanja</t>
        </is>
      </c>
      <c r="AW376" s="2" t="inlineStr">
        <is>
          <t>3</t>
        </is>
      </c>
      <c r="AX376" s="2" t="inlineStr">
        <is>
          <t/>
        </is>
      </c>
      <c r="AY376" t="inlineStr">
        <is>
          <t/>
        </is>
      </c>
      <c r="AZ376" s="2" t="inlineStr">
        <is>
          <t>teljesítési pálya</t>
        </is>
      </c>
      <c r="BA376" s="2" t="inlineStr">
        <is>
          <t>3</t>
        </is>
      </c>
      <c r="BB376" s="2" t="inlineStr">
        <is>
          <t/>
        </is>
      </c>
      <c r="BC376" t="inlineStr">
        <is>
          <t>görbe, amely illusztrálja az üvegházhatásúgáz-kibocsátás csökkentésének folyamatát és amellyel így nyomon követhető a klímasemlegességi célkitűzés 2050-re történő elérésével kapcsolatos előrehaladás</t>
        </is>
      </c>
      <c r="BD376" s="2" t="inlineStr">
        <is>
          <t>traiettoria</t>
        </is>
      </c>
      <c r="BE376" s="2" t="inlineStr">
        <is>
          <t>3</t>
        </is>
      </c>
      <c r="BF376" s="2" t="inlineStr">
        <is>
          <t/>
        </is>
      </c>
      <c r="BG376" t="inlineStr">
        <is>
          <t>nell'ambito del conseguimento della neutralità climatica, grafico dell'andamento stabilito dall'UE per le emissioni di gas a effetto serra che, a partire dal traguardo dell'Unione in materia di clima per il 2030, miri all'azzeramento delle emissioni nette di gas a effetto serra nell'Unione entro il 2050</t>
        </is>
      </c>
      <c r="BH376" s="2" t="inlineStr">
        <is>
          <t>trajektorija</t>
        </is>
      </c>
      <c r="BI376" s="2" t="inlineStr">
        <is>
          <t>3</t>
        </is>
      </c>
      <c r="BJ376" s="2" t="inlineStr">
        <is>
          <t/>
        </is>
      </c>
      <c r="BK376" t="inlineStr">
        <is>
          <t/>
        </is>
      </c>
      <c r="BL376" s="2" t="inlineStr">
        <is>
          <t>trajektorija</t>
        </is>
      </c>
      <c r="BM376" s="2" t="inlineStr">
        <is>
          <t>2</t>
        </is>
      </c>
      <c r="BN376" s="2" t="inlineStr">
        <is>
          <t/>
        </is>
      </c>
      <c r="BO376" t="inlineStr">
        <is>
          <t>rīks grafika veidā, kas paredz virzību no 2030. gada mērķa – 50–55% siltumnīcefektagāzu emisijas – uz neto nulle siltmnīcefekta gāzu emiisijām līdz 2050. gadam un palīdz novērtēt, kā notiek virzība uz klimatneitralitātes mērķa sasniegšanu</t>
        </is>
      </c>
      <c r="BP376" s="2" t="inlineStr">
        <is>
          <t>trajettorja</t>
        </is>
      </c>
      <c r="BQ376" s="2" t="inlineStr">
        <is>
          <t>3</t>
        </is>
      </c>
      <c r="BR376" s="2" t="inlineStr">
        <is>
          <t/>
        </is>
      </c>
      <c r="BS376" t="inlineStr">
        <is>
          <t>għodda fil-forma ta' graff li tmur mill-mira tal-2030 ta' 50-55% ta' emissjonijiet ta' gasijiet serra lejn emissjonijiet ta’ gassijiet serra żero netti sal-2050, li tgħin biex jiġi vvalutat il-progress tal-objettiv tan-newtralita klimatika</t>
        </is>
      </c>
      <c r="BT376" s="2" t="inlineStr">
        <is>
          <t>traject</t>
        </is>
      </c>
      <c r="BU376" s="2" t="inlineStr">
        <is>
          <t>3</t>
        </is>
      </c>
      <c r="BV376" s="2" t="inlineStr">
        <is>
          <t/>
        </is>
      </c>
      <c r="BW376" t="inlineStr">
        <is>
          <t>grafische voorstelling van het verloop van de broeikasgassenreductie vanaf 2030 richting klimaatneutraliteit tegen 2050 als hulpmiddel om de vooruitgang met betrekking tot de doelstelling van klimaatneutraliteit te beoordelen</t>
        </is>
      </c>
      <c r="BX376" s="2" t="inlineStr">
        <is>
          <t>trajektoria</t>
        </is>
      </c>
      <c r="BY376" s="2" t="inlineStr">
        <is>
          <t>3</t>
        </is>
      </c>
      <c r="BZ376" s="2" t="inlineStr">
        <is>
          <t/>
        </is>
      </c>
      <c r="CA376" t="inlineStr">
        <is>
          <t>narzędzie w postaci wykresu (krzywej) ilustrujące prognozowany rozwój w czasie (ścieżkę) prowadzący od nowego celu obniżenia emisji gazów cieplarnianych do 2030 r. o 50-55 % do osiągnięcia do 2050 r. zerowych emisji gazów cieplarnianych netto</t>
        </is>
      </c>
      <c r="CB376" s="2" t="inlineStr">
        <is>
          <t>trajetória</t>
        </is>
      </c>
      <c r="CC376" s="2" t="inlineStr">
        <is>
          <t>2</t>
        </is>
      </c>
      <c r="CD376" s="2" t="inlineStr">
        <is>
          <t/>
        </is>
      </c>
      <c r="CE376" t="inlineStr">
        <is>
          <t>Gráfico que vai da meta de 50-55% de emissões de gases com efeito de estufa em 2030 até emissões líquidas zero de GEE em 2050, ajudando a avaliar o progresso no cumprimento do objetivo de neutralidade climática.</t>
        </is>
      </c>
      <c r="CF376" s="2" t="inlineStr">
        <is>
          <t>traiectorie</t>
        </is>
      </c>
      <c r="CG376" s="2" t="inlineStr">
        <is>
          <t>3</t>
        </is>
      </c>
      <c r="CH376" s="2" t="inlineStr">
        <is>
          <t/>
        </is>
      </c>
      <c r="CI376" t="inlineStr">
        <is>
          <t>grafic care prezintă diferitele etape ale procesului de reducere a emisiilor de gaze cu efect de seră, care va permite UE să realizeze neutralitatea climatică până în 2050</t>
        </is>
      </c>
      <c r="CJ376" s="2" t="inlineStr">
        <is>
          <t>trajektória</t>
        </is>
      </c>
      <c r="CK376" s="2" t="inlineStr">
        <is>
          <t>3</t>
        </is>
      </c>
      <c r="CL376" s="2" t="inlineStr">
        <is>
          <t/>
        </is>
      </c>
      <c r="CM376" t="inlineStr">
        <is>
          <t>nástroj vo forme grafu, ktorý zobrazuje postup znižovania emisií skleníkových plynov od cieľa stanoveného do roku 2030, ktorým je 50 až 55% zníženie emisií, k nulovej bilancii emisií skleníkových plynov do roku 2050, a ktorý pomáha posudzovať pokrok pri dosahovaní klimatickej neutrality</t>
        </is>
      </c>
      <c r="CN376" s="2" t="inlineStr">
        <is>
          <t>krivulja</t>
        </is>
      </c>
      <c r="CO376" s="2" t="inlineStr">
        <is>
          <t>3</t>
        </is>
      </c>
      <c r="CP376" s="2" t="inlineStr">
        <is>
          <t/>
        </is>
      </c>
      <c r="CQ376" t="inlineStr">
        <is>
          <t/>
        </is>
      </c>
      <c r="CR376" s="2" t="inlineStr">
        <is>
          <t>utvecklingsbana|
bana</t>
        </is>
      </c>
      <c r="CS376" s="2" t="inlineStr">
        <is>
          <t>3|
3</t>
        </is>
      </c>
      <c r="CT376" s="2" t="inlineStr">
        <is>
          <t xml:space="preserve">|
</t>
        </is>
      </c>
      <c r="CU376" t="inlineStr">
        <is>
          <t/>
        </is>
      </c>
    </row>
    <row r="377">
      <c r="A377" s="1" t="str">
        <f>HYPERLINK("https://iate.europa.eu/entry/result/1668008/all", "1668008")</f>
        <v>1668008</v>
      </c>
      <c r="B377" t="inlineStr">
        <is>
          <t>ECONOMICS;SOCIAL QUESTIONS</t>
        </is>
      </c>
      <c r="C377" t="inlineStr">
        <is>
          <t>ECONOMICS|economic analysis|statistics;SOCIAL QUESTIONS|construction and town planning|housing</t>
        </is>
      </c>
      <c r="D377" t="inlineStr">
        <is>
          <t/>
        </is>
      </c>
      <c r="E377" t="inlineStr">
        <is>
          <t/>
        </is>
      </c>
      <c r="F377" t="inlineStr">
        <is>
          <t/>
        </is>
      </c>
      <c r="G377" t="inlineStr">
        <is>
          <t/>
        </is>
      </c>
      <c r="H377" s="2" t="inlineStr">
        <is>
          <t>bytová jednotka|
byt</t>
        </is>
      </c>
      <c r="I377" s="2" t="inlineStr">
        <is>
          <t>3|
3</t>
        </is>
      </c>
      <c r="J377" s="2" t="inlineStr">
        <is>
          <t xml:space="preserve">|
</t>
        </is>
      </c>
      <c r="K377" t="inlineStr">
        <is>
          <t>budova, její část, jiné prostory nebo obytné plochy používané k obývání lidmi</t>
        </is>
      </c>
      <c r="L377" s="2" t="inlineStr">
        <is>
          <t>boligenhed|
bolig</t>
        </is>
      </c>
      <c r="M377" s="2" t="inlineStr">
        <is>
          <t>3|
3</t>
        </is>
      </c>
      <c r="N377" s="2" t="inlineStr">
        <is>
          <t xml:space="preserve">|
</t>
        </is>
      </c>
      <c r="O377" t="inlineStr">
        <is>
          <t>lokale eller en række lokaler i en permanent bygning eller en strukturelt adskilt del af en bygning, der er indrettet til beboelse af en &lt;a href="https://iate.europa.eu/entry/result/1568549/da" target="_blank"&gt;privat husholdning&lt;/a&gt; hele året rundt</t>
        </is>
      </c>
      <c r="P377" s="2" t="inlineStr">
        <is>
          <t>Wohneinheit|
Wohnung</t>
        </is>
      </c>
      <c r="Q377" s="2" t="inlineStr">
        <is>
          <t>3|
3</t>
        </is>
      </c>
      <c r="R377" s="2" t="inlineStr">
        <is>
          <t xml:space="preserve">|
</t>
        </is>
      </c>
      <c r="S377" t="inlineStr">
        <is>
          <t>Zimmer oder Zimmerkomplex in einem dauerhaften Gebäude oder einem architektonisch abgetrennten Teil eines Gebäudes, das oder der zur ganzjährigen Bewohnung durch einen privaten Haushalt bestimmt ist</t>
        </is>
      </c>
      <c r="T377" s="2" t="inlineStr">
        <is>
          <t>οικιακή μονάδα|
κατοικία</t>
        </is>
      </c>
      <c r="U377" s="2" t="inlineStr">
        <is>
          <t>3|
3</t>
        </is>
      </c>
      <c r="V377" s="2" t="inlineStr">
        <is>
          <t xml:space="preserve">|
</t>
        </is>
      </c>
      <c r="W377" t="inlineStr">
        <is>
          <t>δωμάτιο ή σειρά δωματίων σε μόνιμο κτίριο ή δομικά διαχωρισμένο τμήμα κτιρίου το οποίο έχει σχεδιαστεί για κατοίκηση από &lt;a href="https://iate.europa.eu/entry/result/1568549/en-el" target="_blank"&gt;ιδιωτικό νοικοκυριό&lt;/a&gt; καθ’ όλη τη διάρκεια του έτους</t>
        </is>
      </c>
      <c r="X377" s="2" t="inlineStr">
        <is>
          <t>residential building unit|
housing unit|
dwelling|
dwelling unit</t>
        </is>
      </c>
      <c r="Y377" s="2" t="inlineStr">
        <is>
          <t>1|
3|
3|
1</t>
        </is>
      </c>
      <c r="Z377" s="2" t="inlineStr">
        <is>
          <t xml:space="preserve">|
|
|
</t>
        </is>
      </c>
      <c r="AA377" t="inlineStr">
        <is>
          <t>room
or suite of rooms in a permanent building or a structurally separated part of a
building which is designed for habitation by one &lt;a href="https://iate.europa.eu/entry/result/1568549/en" target="_blank"&gt;private household&lt;/a&gt; all year
round</t>
        </is>
      </c>
      <c r="AB377" s="2" t="inlineStr">
        <is>
          <t>unidad de vivienda|
vivienda</t>
        </is>
      </c>
      <c r="AC377" s="2" t="inlineStr">
        <is>
          <t>3|
3</t>
        </is>
      </c>
      <c r="AD377" s="2" t="inlineStr">
        <is>
          <t xml:space="preserve">|
</t>
        </is>
      </c>
      <c r="AE377" t="inlineStr">
        <is>
          <t>Estancia
o conjunto de estancias de un edificio permanente o una parte estructuralmente
separada de un edificio diseñadas para servir de habitación a un hogar privado
durante todo el año.</t>
        </is>
      </c>
      <c r="AF377" s="2" t="inlineStr">
        <is>
          <t>eluruum|
elamu</t>
        </is>
      </c>
      <c r="AG377" s="2" t="inlineStr">
        <is>
          <t>3|
3</t>
        </is>
      </c>
      <c r="AH377" s="2" t="inlineStr">
        <is>
          <t xml:space="preserve">|
</t>
        </is>
      </c>
      <c r="AI377" t="inlineStr">
        <is>
          <t/>
        </is>
      </c>
      <c r="AJ377" s="2" t="inlineStr">
        <is>
          <t>asuinhuoneisto|
asuinyksikkö|
asunto</t>
        </is>
      </c>
      <c r="AK377" s="2" t="inlineStr">
        <is>
          <t>3|
3|
3</t>
        </is>
      </c>
      <c r="AL377" s="2" t="inlineStr">
        <is>
          <t xml:space="preserve">|
|
</t>
        </is>
      </c>
      <c r="AM377" t="inlineStr">
        <is>
          <t>rakennus, joka on kokonaan tai ensisijaisesti asumiskäytössä</t>
        </is>
      </c>
      <c r="AN377" s="2" t="inlineStr">
        <is>
          <t>logement|
unité de logement|
unité d'habitation</t>
        </is>
      </c>
      <c r="AO377" s="2" t="inlineStr">
        <is>
          <t>3|
3|
3</t>
        </is>
      </c>
      <c r="AP377" s="2" t="inlineStr">
        <is>
          <t xml:space="preserve">|
|
</t>
        </is>
      </c>
      <c r="AQ377" t="inlineStr">
        <is>
          <t>pièce ou ensemble de pièces dans un bâtiment permanent ou une 
partie structurellement séparée d’un bâtiment qui est conçu(e) pour être habité(e) 
toute l’année par un ménage privé</t>
        </is>
      </c>
      <c r="AR377" s="2" t="inlineStr">
        <is>
          <t>aonad teaghaise</t>
        </is>
      </c>
      <c r="AS377" s="2" t="inlineStr">
        <is>
          <t>3</t>
        </is>
      </c>
      <c r="AT377" s="2" t="inlineStr">
        <is>
          <t/>
        </is>
      </c>
      <c r="AU377" t="inlineStr">
        <is>
          <t/>
        </is>
      </c>
      <c r="AV377" s="2" t="inlineStr">
        <is>
          <t>stan|
stambena jedinica</t>
        </is>
      </c>
      <c r="AW377" s="2" t="inlineStr">
        <is>
          <t>3|
3</t>
        </is>
      </c>
      <c r="AX377" s="2" t="inlineStr">
        <is>
          <t xml:space="preserve">|
</t>
        </is>
      </c>
      <c r="AY377" t="inlineStr">
        <is>
          <t>soba ili apartman u trajnoj zgradi ili strukturno odvojeni dio zgrade koji je namijenjen stanovanju jednog privatnog kućanstva tijekom cijele godine</t>
        </is>
      </c>
      <c r="AZ377" s="2" t="inlineStr">
        <is>
          <t>lakás</t>
        </is>
      </c>
      <c r="BA377" s="2" t="inlineStr">
        <is>
          <t>3</t>
        </is>
      </c>
      <c r="BB377" s="2" t="inlineStr">
        <is>
          <t/>
        </is>
      </c>
      <c r="BC377" t="inlineStr">
        <is>
          <t>egy vagy több szoba, amely állandó épületben vagy annak szerkezetileg 
elkülönített részében található, és kialakítása egy magánháztartás egész
 éves lakhatását szolgálja</t>
        </is>
      </c>
      <c r="BD377" s="2" t="inlineStr">
        <is>
          <t>unità abitativa|
abitazione</t>
        </is>
      </c>
      <c r="BE377" s="2" t="inlineStr">
        <is>
          <t>3|
3</t>
        </is>
      </c>
      <c r="BF377" s="2" t="inlineStr">
        <is>
          <t xml:space="preserve">|
</t>
        </is>
      </c>
      <c r="BG377" t="inlineStr">
        <is>
          <t>insieme
di vani o anche un solo vano situato in un edificio permanente o in una parte
strutturalmente distinta di esso destinato funzionalmente ad uso di alloggio di
una famiglia tutto l'anno</t>
        </is>
      </c>
      <c r="BH377" s="2" t="inlineStr">
        <is>
          <t>gyvenamasis būstas|
būstas</t>
        </is>
      </c>
      <c r="BI377" s="2" t="inlineStr">
        <is>
          <t>3|
3</t>
        </is>
      </c>
      <c r="BJ377" s="2" t="inlineStr">
        <is>
          <t xml:space="preserve">|
</t>
        </is>
      </c>
      <c r="BK377" t="inlineStr">
        <is>
          <t>pastatas, jo dalis ar kitos gyvenamosios patalpos, naudojamos žmonėms gyventi, įskaitant tradicinius būstus ir kitus gyvenamuosius būstus</t>
        </is>
      </c>
      <c r="BL377" s="2" t="inlineStr">
        <is>
          <t>mājoklis|
dzīvojamā vienība</t>
        </is>
      </c>
      <c r="BM377" s="2" t="inlineStr">
        <is>
          <t>2|
3</t>
        </is>
      </c>
      <c r="BN377" s="2" t="inlineStr">
        <is>
          <t xml:space="preserve">|
</t>
        </is>
      </c>
      <c r="BO377" t="inlineStr">
        <is>
          <t>nodalīta un neatkarīga uzturēšanās vieta, kas paredzēta dzīvošanai vienai mājsaimniecībai, vai arī uzturēšanās vieta, kas nav paredzēta dzīvošanai, bet ko mājsaimniecība izmanto kā pastāvīgo dzīvesvietu</t>
        </is>
      </c>
      <c r="BP377" s="2" t="inlineStr">
        <is>
          <t>unità tal-abitazzjoni</t>
        </is>
      </c>
      <c r="BQ377" s="2" t="inlineStr">
        <is>
          <t>3</t>
        </is>
      </c>
      <c r="BR377" s="2" t="inlineStr">
        <is>
          <t/>
        </is>
      </c>
      <c r="BS377" t="inlineStr">
        <is>
          <t>post separat u indipendenti maħsub għall-abitazzjoni bħala unità domestika waħda, jew post mhux maħsub għall-abitazzjoni imma okkupat bħala spazju ta’ għajxien minn unità domestika</t>
        </is>
      </c>
      <c r="BT377" s="2" t="inlineStr">
        <is>
          <t>wooneenheid|
woning|
woonst</t>
        </is>
      </c>
      <c r="BU377" s="2" t="inlineStr">
        <is>
          <t>3|
3|
3</t>
        </is>
      </c>
      <c r="BV377" s="2" t="inlineStr">
        <is>
          <t xml:space="preserve">|
|
</t>
        </is>
      </c>
      <c r="BW377" t="inlineStr">
        <is>
          <t>gebouw, deel van een gebouw, andere constructie of ander woonverblijf die of dat wordt gebruikt voor menselijke bewoning</t>
        </is>
      </c>
      <c r="BX377" s="2" t="inlineStr">
        <is>
          <t>lokal mieszkalny</t>
        </is>
      </c>
      <c r="BY377" s="2" t="inlineStr">
        <is>
          <t>3</t>
        </is>
      </c>
      <c r="BZ377" s="2" t="inlineStr">
        <is>
          <t/>
        </is>
      </c>
      <c r="CA377" t="inlineStr">
        <is>
          <t>pomieszczenie lub zestaw pomieszczeń w stałym budynku lub w jego architektonicznie wydzielonej części, przeznaczone do zamieszkania przez jedno prywatne gospodarstwo domowe przez cały rok</t>
        </is>
      </c>
      <c r="CB377" s="2" t="inlineStr">
        <is>
          <t>alojamento|
fogo|
alojamento familiar</t>
        </is>
      </c>
      <c r="CC377" s="2" t="inlineStr">
        <is>
          <t>3|
3|
3</t>
        </is>
      </c>
      <c r="CD377" s="2" t="inlineStr">
        <is>
          <t xml:space="preserve">|
|
</t>
        </is>
      </c>
      <c r="CE377" t="inlineStr">
        <is>
          <t>Divisão ou conjunto de divisões num edifício permanente ou numa parte estruturalmente separada de um edifício concebido para habitação por um agregado familiar privado durante todo o ano.</t>
        </is>
      </c>
      <c r="CF377" s="2" t="inlineStr">
        <is>
          <t>unitate locativă|
locuință</t>
        </is>
      </c>
      <c r="CG377" s="2" t="inlineStr">
        <is>
          <t>3|
3</t>
        </is>
      </c>
      <c r="CH377" s="2" t="inlineStr">
        <is>
          <t xml:space="preserve">|
</t>
        </is>
      </c>
      <c r="CI377" t="inlineStr">
        <is>
          <t/>
        </is>
      </c>
      <c r="CJ377" s="2" t="inlineStr">
        <is>
          <t>obytná jednotka</t>
        </is>
      </c>
      <c r="CK377" s="2" t="inlineStr">
        <is>
          <t>3</t>
        </is>
      </c>
      <c r="CL377" s="2" t="inlineStr">
        <is>
          <t/>
        </is>
      </c>
      <c r="CM377" t="inlineStr">
        <is>
          <t>miestnosť
alebo skupina miestností v stálej budove alebo v štrukturálne oddelenej časti
budovy, ktorá je navrhnutá na bývanie jednej súkromnej domácnosti počas celého
roka</t>
        </is>
      </c>
      <c r="CN377" s="2" t="inlineStr">
        <is>
          <t>stanovanjska enota</t>
        </is>
      </c>
      <c r="CO377" s="2" t="inlineStr">
        <is>
          <t>3</t>
        </is>
      </c>
      <c r="CP377" s="2" t="inlineStr">
        <is>
          <t/>
        </is>
      </c>
      <c r="CQ377" t="inlineStr">
        <is>
          <t/>
        </is>
      </c>
      <c r="CR377" s="2" t="inlineStr">
        <is>
          <t>bostad|
bostadsenhet</t>
        </is>
      </c>
      <c r="CS377" s="2" t="inlineStr">
        <is>
          <t>3|
3</t>
        </is>
      </c>
      <c r="CT377" s="2" t="inlineStr">
        <is>
          <t xml:space="preserve">|
</t>
        </is>
      </c>
      <c r="CU377" t="inlineStr">
        <is>
          <t>ett eller flera rum i en permanent byggnad eller en strukturellt avskild del av en byggnad som är utformad för ett privathushålls åretruntboende</t>
        </is>
      </c>
    </row>
    <row r="378">
      <c r="A378" s="1" t="str">
        <f>HYPERLINK("https://iate.europa.eu/entry/result/1708806/all", "1708806")</f>
        <v>1708806</v>
      </c>
      <c r="B378" t="inlineStr">
        <is>
          <t>TRADE</t>
        </is>
      </c>
      <c r="C378" t="inlineStr">
        <is>
          <t>TRADE|marketing;TRADE</t>
        </is>
      </c>
      <c r="D378" s="2" t="inlineStr">
        <is>
          <t>продажби от разстояние</t>
        </is>
      </c>
      <c r="E378" s="2" t="inlineStr">
        <is>
          <t>3</t>
        </is>
      </c>
      <c r="F378" s="2" t="inlineStr">
        <is>
          <t/>
        </is>
      </c>
      <c r="G378" t="inlineStr">
        <is>
          <t>продажби, за които е сключен договор от разстояние по интернет, по телефона, по електронна поща или др., без едновременното физическо присъствие на търговеца и потребителя</t>
        </is>
      </c>
      <c r="H378" s="2" t="inlineStr">
        <is>
          <t>prodej na dálku|
dálkový prodej</t>
        </is>
      </c>
      <c r="I378" s="2" t="inlineStr">
        <is>
          <t>3|
3</t>
        </is>
      </c>
      <c r="J378" s="2" t="inlineStr">
        <is>
          <t>|
admitted</t>
        </is>
      </c>
      <c r="K378" t="inlineStr">
        <is>
          <t>forma prodeje mimo obchodní prostory, realizovaná prostřednictvím zásilkového prodeje, telemarketingu, telefonu, internetu, e-mailu nebo faxu</t>
        </is>
      </c>
      <c r="L378" s="2" t="inlineStr">
        <is>
          <t>fjernsalg</t>
        </is>
      </c>
      <c r="M378" s="2" t="inlineStr">
        <is>
          <t>3</t>
        </is>
      </c>
      <c r="N378" s="2" t="inlineStr">
        <is>
          <t/>
        </is>
      </c>
      <c r="O378" t="inlineStr">
        <is>
          <t>aftaler vedrørende varer eller tjenesteydelser indgået uden fysisk kontakt mellem parterne som led i et system for fjernsalg</t>
        </is>
      </c>
      <c r="P378" s="2" t="inlineStr">
        <is>
          <t>Fernverkäufe|
Fernabsatz</t>
        </is>
      </c>
      <c r="Q378" s="2" t="inlineStr">
        <is>
          <t>3|
3</t>
        </is>
      </c>
      <c r="R378" s="2" t="inlineStr">
        <is>
          <t xml:space="preserve">|
</t>
        </is>
      </c>
      <c r="S378" t="inlineStr">
        <is>
          <t/>
        </is>
      </c>
      <c r="T378" s="2" t="inlineStr">
        <is>
          <t>πώληση εξ αποστάσεως</t>
        </is>
      </c>
      <c r="U378" s="2" t="inlineStr">
        <is>
          <t>2</t>
        </is>
      </c>
      <c r="V378" s="2" t="inlineStr">
        <is>
          <t/>
        </is>
      </c>
      <c r="W378" t="inlineStr">
        <is>
          <t/>
        </is>
      </c>
      <c r="X378" s="2" t="inlineStr">
        <is>
          <t>distance selling|
sales through distance contracts|
distance sales</t>
        </is>
      </c>
      <c r="Y378" s="2" t="inlineStr">
        <is>
          <t>3|
3|
3</t>
        </is>
      </c>
      <c r="Z378" s="2" t="inlineStr">
        <is>
          <t xml:space="preserve">preferred|
|
</t>
        </is>
      </c>
      <c r="AA378" t="inlineStr">
        <is>
          <t>sales made by e-mail, fax, telephone, internet shopping and mail order which involve communication between a trader and a consumer when they are not in each other's physical presence</t>
        </is>
      </c>
      <c r="AB378" s="2" t="inlineStr">
        <is>
          <t>venta a distancia</t>
        </is>
      </c>
      <c r="AC378" s="2" t="inlineStr">
        <is>
          <t>3</t>
        </is>
      </c>
      <c r="AD378" s="2" t="inlineStr">
        <is>
          <t/>
        </is>
      </c>
      <c r="AE378" t="inlineStr">
        <is>
          <t>Venta que se realiza sin la presencia física simultánea del comprador y el vendedor.</t>
        </is>
      </c>
      <c r="AF378" s="2" t="inlineStr">
        <is>
          <t>kaugmüük</t>
        </is>
      </c>
      <c r="AG378" s="2" t="inlineStr">
        <is>
          <t>3</t>
        </is>
      </c>
      <c r="AH378" s="2" t="inlineStr">
        <is>
          <t/>
        </is>
      </c>
      <c r="AI378" t="inlineStr">
        <is>
          <t>internetis, telefoni teel, e-posti, faksi või tüüpkirja vahendusel sõlmitavad müügi- ja teenuselepingud ilma tarbijaga näost näkku kohtumata</t>
        </is>
      </c>
      <c r="AJ378" s="2" t="inlineStr">
        <is>
          <t>etämyynti</t>
        </is>
      </c>
      <c r="AK378" s="2" t="inlineStr">
        <is>
          <t>3</t>
        </is>
      </c>
      <c r="AL378" s="2" t="inlineStr">
        <is>
          <t/>
        </is>
      </c>
      <c r="AM378" t="inlineStr">
        <is>
          <t>kulutushyödykkeen tarjoaminen kuluttajalle elinkeinonharjoittajan järjestämän sellaisen etätarjontamenetelmän avulla, jossa sopimuksen tekemiseen ja sitä edeltävään markkinointiin käytetään yksinomaan yhtä tai useampaa etäviestintä</t>
        </is>
      </c>
      <c r="AN378" s="2" t="inlineStr">
        <is>
          <t>VAD|
vente à distance</t>
        </is>
      </c>
      <c r="AO378" s="2" t="inlineStr">
        <is>
          <t>3|
3</t>
        </is>
      </c>
      <c r="AP378" s="2" t="inlineStr">
        <is>
          <t xml:space="preserve">|
</t>
        </is>
      </c>
      <c r="AQ378" t="inlineStr">
        <is>
          <t>conclusion d’une vente ou de prestation de services à distance, sans la présence physique simultanée du professionnel et du consommateur, par le recours exclusif à une ou plusieurs techniques de communication à distance jusqu'à la conclusion du contrat</t>
        </is>
      </c>
      <c r="AR378" s="2" t="inlineStr">
        <is>
          <t>ciandíol</t>
        </is>
      </c>
      <c r="AS378" s="2" t="inlineStr">
        <is>
          <t>3</t>
        </is>
      </c>
      <c r="AT378" s="2" t="inlineStr">
        <is>
          <t/>
        </is>
      </c>
      <c r="AU378" t="inlineStr">
        <is>
          <t/>
        </is>
      </c>
      <c r="AV378" s="2" t="inlineStr">
        <is>
          <t>prodaja na daljinu</t>
        </is>
      </c>
      <c r="AW378" s="2" t="inlineStr">
        <is>
          <t>3</t>
        </is>
      </c>
      <c r="AX378" s="2" t="inlineStr">
        <is>
          <t/>
        </is>
      </c>
      <c r="AY378" t="inlineStr">
        <is>
          <t>prodaja putem sredstva komunikacije na daljinu za obavljanje djelatnosti trgovine, prodaje robe i usluga što podrazumijeva nuđenje usluga kao i ostali oblici individualizirane prodaje robe i usluga kupcu (prodaja putem kataloga, TV prodaja, prodaja putem pošte, prodaja putem interneta i sl.)</t>
        </is>
      </c>
      <c r="AZ378" s="2" t="inlineStr">
        <is>
          <t>távértékesítés</t>
        </is>
      </c>
      <c r="BA378" s="2" t="inlineStr">
        <is>
          <t>3</t>
        </is>
      </c>
      <c r="BB378" s="2" t="inlineStr">
        <is>
          <t/>
        </is>
      </c>
      <c r="BC378" t="inlineStr">
        <is>
          <t>csomagküldő kereskedelem vagy katalógus útján, interneten, telemarketingen keresztül vagy egyéb olyan módon történő eladásra kínálás, bérbeadás vagy részletvásárlásra kínálás, amely feltételezi, hogy a potenciális végfelhasználó a bemutatott terméket nem tudja megtekinteni</t>
        </is>
      </c>
      <c r="BD378" s="2" t="inlineStr">
        <is>
          <t>vendita a distanza</t>
        </is>
      </c>
      <c r="BE378" s="2" t="inlineStr">
        <is>
          <t>3</t>
        </is>
      </c>
      <c r="BF378" s="2" t="inlineStr">
        <is>
          <t/>
        </is>
      </c>
      <c r="BG378" t="inlineStr">
        <is>
          <t>contratti di vendita e di prestazione di servizi senza che il cliente sia fisicamente presente</t>
        </is>
      </c>
      <c r="BH378" s="2" t="inlineStr">
        <is>
          <t>nuotolinė prekyba</t>
        </is>
      </c>
      <c r="BI378" s="2" t="inlineStr">
        <is>
          <t>4</t>
        </is>
      </c>
      <c r="BJ378" s="2" t="inlineStr">
        <is>
          <t/>
        </is>
      </c>
      <c r="BK378" t="inlineStr">
        <is>
          <t>tokia prekyba, kai vienos Europos Sąjungos (toliau – ES) valstybės narės PVM mokėtojas tiekia prekes kitos ES valstybės narės asmenims (neapmokestinamiesiems asmenims ir apmokestinamiesiems asmenims, neturintiems teisės į pridėtinės vertės mokesčio (toliau – PVM) atskaitą), nesantiems PVM mokėtojais savo šalyje, o prekės tiekėjo ar jo užsakymu kito asmens atgabenamos iš vienos ES valstybės narės į tą kitą ES valstybę narę</t>
        </is>
      </c>
      <c r="BL378" s="2" t="inlineStr">
        <is>
          <t>tālpārdošana|
distances pārdošana</t>
        </is>
      </c>
      <c r="BM378" s="2" t="inlineStr">
        <is>
          <t>3|
3</t>
        </is>
      </c>
      <c r="BN378" s="2" t="inlineStr">
        <is>
          <t xml:space="preserve">|
</t>
        </is>
      </c>
      <c r="BO378" t="inlineStr">
        <is>
          <t>pārdošana, ko pārdevējs veic no attāluma un netieši, proti, izmantojot internetu, īsziņu pakalpojumus, telefona un telefaksa sakarus, interaktīvo televīziju un citas sakaru tehnoloģijas, kā arī ar pasta starpniecību nosūtot īpašus katalogus, avīzes vai žurnālus</t>
        </is>
      </c>
      <c r="BP378" s="2" t="inlineStr">
        <is>
          <t>bejgħ mill-bogħod|
bejgħ permezz ta’ kuntratti mill-bogħod</t>
        </is>
      </c>
      <c r="BQ378" s="2" t="inlineStr">
        <is>
          <t>3|
3</t>
        </is>
      </c>
      <c r="BR378" s="2" t="inlineStr">
        <is>
          <t xml:space="preserve">|
</t>
        </is>
      </c>
      <c r="BS378" t="inlineStr">
        <is>
          <t>bejgħ permezz ta' posta elettronika, fax, telefon, internet u ordnijiet bil-posta li jinvolvi komunikazzjoni bejn kummerċjant u konsumatur mhux fil-preżenza ta' xulxin sa u inkluż il-waqt li fih jiġi konkluż il-kuntratt</t>
        </is>
      </c>
      <c r="BT378" s="2" t="inlineStr">
        <is>
          <t>verkoop door middel van op afstand gesloten overeenkomsten|
verkoop op afstand</t>
        </is>
      </c>
      <c r="BU378" s="2" t="inlineStr">
        <is>
          <t>3|
3</t>
        </is>
      </c>
      <c r="BV378" s="2" t="inlineStr">
        <is>
          <t xml:space="preserve">|
</t>
        </is>
      </c>
      <c r="BW378" t="inlineStr">
        <is>
          <t>verkoop aan de consument van goederen of diensten via telefoon, fax, post of internet</t>
        </is>
      </c>
      <c r="BX378" s="2" t="inlineStr">
        <is>
          <t>sprzedaż na odległość</t>
        </is>
      </c>
      <c r="BY378" s="2" t="inlineStr">
        <is>
          <t>3</t>
        </is>
      </c>
      <c r="BZ378" s="2" t="inlineStr">
        <is>
          <t/>
        </is>
      </c>
      <c r="CA378" t="inlineStr">
        <is>
          <t>umowa zawarta z konsumentem w ramach zorganizowanego systemu zawierania umów na odległość, bez jednoczesnej fizycznej obecności stron, z wyłącznym wykorzystaniem jednego lub większej liczby środków porozumiewania się na odległość do chwili zawarcia umowy włącznie</t>
        </is>
      </c>
      <c r="CB378" s="2" t="inlineStr">
        <is>
          <t>venda à distância|
venda por contrato à distância</t>
        </is>
      </c>
      <c r="CC378" s="2" t="inlineStr">
        <is>
          <t>2|
3</t>
        </is>
      </c>
      <c r="CD378" s="2" t="inlineStr">
        <is>
          <t xml:space="preserve">|
</t>
        </is>
      </c>
      <c r="CE378" t="inlineStr">
        <is>
          <t>Venda efetuada sem a presença física do vendedor e do consumidor, na sequência de uma oferta de venda feita utilizando técnicas de comunicação à distância.</t>
        </is>
      </c>
      <c r="CF378" s="2" t="inlineStr">
        <is>
          <t>vânzare la distanță</t>
        </is>
      </c>
      <c r="CG378" s="2" t="inlineStr">
        <is>
          <t>3</t>
        </is>
      </c>
      <c r="CH378" s="2" t="inlineStr">
        <is>
          <t/>
        </is>
      </c>
      <c r="CI378" t="inlineStr">
        <is>
          <t>acea formă de vânzare cu amănuntul care se desfășoară în lipsa prezenței fizice simultane a consumatorului și a comerciantului, în urma unei oferte de vânzare efectuate de acesta din urma, care, în scopul încheierii contractului, utilizează exclusiv tehnici de comunicație la distanță</t>
        </is>
      </c>
      <c r="CJ378" s="2" t="inlineStr">
        <is>
          <t>zásielkový obchod|
predaj na diaľku</t>
        </is>
      </c>
      <c r="CK378" s="2" t="inlineStr">
        <is>
          <t>3|
3</t>
        </is>
      </c>
      <c r="CL378" s="2" t="inlineStr">
        <is>
          <t xml:space="preserve">|
</t>
        </is>
      </c>
      <c r="CM378" t="inlineStr">
        <is>
          <t>predaj použitím prostriedkov diaľkovej komunikácie (napr. web, e-mail, telefón, fax, list, katalóg) bez toho aby sa predávajúci so spotrebiteľom fyzicky stretol</t>
        </is>
      </c>
      <c r="CN378" s="2" t="inlineStr">
        <is>
          <t>prodaja na daljavo</t>
        </is>
      </c>
      <c r="CO378" s="2" t="inlineStr">
        <is>
          <t>3</t>
        </is>
      </c>
      <c r="CP378" s="2" t="inlineStr">
        <is>
          <t/>
        </is>
      </c>
      <c r="CQ378" t="inlineStr">
        <is>
          <t/>
        </is>
      </c>
      <c r="CR378" s="2" t="inlineStr">
        <is>
          <t>distansförsäljning</t>
        </is>
      </c>
      <c r="CS378" s="2" t="inlineStr">
        <is>
          <t>2</t>
        </is>
      </c>
      <c r="CT378" s="2" t="inlineStr">
        <is>
          <t/>
        </is>
      </c>
      <c r="CU378" t="inlineStr">
        <is>
          <t/>
        </is>
      </c>
    </row>
    <row r="379">
      <c r="A379" s="1" t="str">
        <f>HYPERLINK("https://iate.europa.eu/entry/result/1697622/all", "1697622")</f>
        <v>1697622</v>
      </c>
      <c r="B379" t="inlineStr">
        <is>
          <t>PRODUCTION, TECHNOLOGY AND RESEARCH;TRANSPORT;INDUSTRY</t>
        </is>
      </c>
      <c r="C379" t="inlineStr">
        <is>
          <t>PRODUCTION, TECHNOLOGY AND RESEARCH|technology and technical regulations;TRANSPORT|organisation of transport|means of transport|vehicle;INDUSTRY|mechanical engineering</t>
        </is>
      </c>
      <c r="D379" t="inlineStr">
        <is>
          <t/>
        </is>
      </c>
      <c r="E379" t="inlineStr">
        <is>
          <t/>
        </is>
      </c>
      <c r="F379" t="inlineStr">
        <is>
          <t/>
        </is>
      </c>
      <c r="G379" t="inlineStr">
        <is>
          <t/>
        </is>
      </c>
      <c r="H379" t="inlineStr">
        <is>
          <t/>
        </is>
      </c>
      <c r="I379" t="inlineStr">
        <is>
          <t/>
        </is>
      </c>
      <c r="J379" t="inlineStr">
        <is>
          <t/>
        </is>
      </c>
      <c r="K379" t="inlineStr">
        <is>
          <t/>
        </is>
      </c>
      <c r="L379" s="2" t="inlineStr">
        <is>
          <t>brændstoftank|
benzintank</t>
        </is>
      </c>
      <c r="M379" s="2" t="inlineStr">
        <is>
          <t>3|
3</t>
        </is>
      </c>
      <c r="N379" s="2" t="inlineStr">
        <is>
          <t xml:space="preserve">|
</t>
        </is>
      </c>
      <c r="O379" t="inlineStr">
        <is>
          <t/>
        </is>
      </c>
      <c r="P379" s="2" t="inlineStr">
        <is>
          <t>Treibstofftank|
Tank|
Kraftstoffbehälter</t>
        </is>
      </c>
      <c r="Q379" s="2" t="inlineStr">
        <is>
          <t>3|
3|
3</t>
        </is>
      </c>
      <c r="R379" s="2" t="inlineStr">
        <is>
          <t xml:space="preserve">|
|
</t>
        </is>
      </c>
      <c r="S379" t="inlineStr">
        <is>
          <t/>
        </is>
      </c>
      <c r="T379" s="2" t="inlineStr">
        <is>
          <t>δεξαμενή εφεδρικού καυσίμου|
ρεζερβουάρ|
δοχείο καυσίμου</t>
        </is>
      </c>
      <c r="U379" s="2" t="inlineStr">
        <is>
          <t>3|
3|
3</t>
        </is>
      </c>
      <c r="V379" s="2" t="inlineStr">
        <is>
          <t xml:space="preserve">|
|
</t>
        </is>
      </c>
      <c r="W379" t="inlineStr">
        <is>
          <t/>
        </is>
      </c>
      <c r="X379" s="2" t="inlineStr">
        <is>
          <t>tank|
fuel tank</t>
        </is>
      </c>
      <c r="Y379" s="2" t="inlineStr">
        <is>
          <t>3|
3</t>
        </is>
      </c>
      <c r="Z379" s="2" t="inlineStr">
        <is>
          <t xml:space="preserve">|
</t>
        </is>
      </c>
      <c r="AA379" t="inlineStr">
        <is>
          <t>container inside a vehicle that holds fuel</t>
        </is>
      </c>
      <c r="AB379" s="2" t="inlineStr">
        <is>
          <t>depósito de combustible|
depósito</t>
        </is>
      </c>
      <c r="AC379" s="2" t="inlineStr">
        <is>
          <t>3|
3</t>
        </is>
      </c>
      <c r="AD379" s="2" t="inlineStr">
        <is>
          <t xml:space="preserve">|
</t>
        </is>
      </c>
      <c r="AE379" t="inlineStr">
        <is>
          <t/>
        </is>
      </c>
      <c r="AF379" t="inlineStr">
        <is>
          <t/>
        </is>
      </c>
      <c r="AG379" t="inlineStr">
        <is>
          <t/>
        </is>
      </c>
      <c r="AH379" t="inlineStr">
        <is>
          <t/>
        </is>
      </c>
      <c r="AI379" t="inlineStr">
        <is>
          <t/>
        </is>
      </c>
      <c r="AJ379" s="2" t="inlineStr">
        <is>
          <t>polttoainetankki</t>
        </is>
      </c>
      <c r="AK379" s="2" t="inlineStr">
        <is>
          <t>3</t>
        </is>
      </c>
      <c r="AL379" s="2" t="inlineStr">
        <is>
          <t/>
        </is>
      </c>
      <c r="AM379" t="inlineStr">
        <is>
          <t/>
        </is>
      </c>
      <c r="AN379" s="2" t="inlineStr">
        <is>
          <t>réservoir|
réservoir de carburant|
réservoir à carburant</t>
        </is>
      </c>
      <c r="AO379" s="2" t="inlineStr">
        <is>
          <t>3|
3|
3</t>
        </is>
      </c>
      <c r="AP379" s="2" t="inlineStr">
        <is>
          <t xml:space="preserve">|
|
</t>
        </is>
      </c>
      <c r="AQ379" t="inlineStr">
        <is>
          <t>réservoir destiné à recevoir et à stocker le carburant utilisé pour le fonctionnement d'un moteur</t>
        </is>
      </c>
      <c r="AR379" s="2" t="inlineStr">
        <is>
          <t>umar|
umar breosla</t>
        </is>
      </c>
      <c r="AS379" s="2" t="inlineStr">
        <is>
          <t>3|
3</t>
        </is>
      </c>
      <c r="AT379" s="2" t="inlineStr">
        <is>
          <t xml:space="preserve">|
</t>
        </is>
      </c>
      <c r="AU379" t="inlineStr">
        <is>
          <t/>
        </is>
      </c>
      <c r="AV379" s="2" t="inlineStr">
        <is>
          <t>spremnik goriva</t>
        </is>
      </c>
      <c r="AW379" s="2" t="inlineStr">
        <is>
          <t>3</t>
        </is>
      </c>
      <c r="AX379" s="2" t="inlineStr">
        <is>
          <t/>
        </is>
      </c>
      <c r="AY379" t="inlineStr">
        <is>
          <t/>
        </is>
      </c>
      <c r="AZ379" s="2" t="inlineStr">
        <is>
          <t>üzemanyagtartály</t>
        </is>
      </c>
      <c r="BA379" s="2" t="inlineStr">
        <is>
          <t>3</t>
        </is>
      </c>
      <c r="BB379" s="2" t="inlineStr">
        <is>
          <t/>
        </is>
      </c>
      <c r="BC379" t="inlineStr">
        <is>
          <t>jármű gyártója által a járműbe szilárdan beépített olyan tartály, amely az üzemanyagnak közvetlenül a gépjármű motorjában való felhasználását teszi lehetővé a jármű haladásához</t>
        </is>
      </c>
      <c r="BD379" s="2" t="inlineStr">
        <is>
          <t>serbatoio di carburante|
serbatoio|
serbatoio di combustibile</t>
        </is>
      </c>
      <c r="BE379" s="2" t="inlineStr">
        <is>
          <t>1|
3|
3</t>
        </is>
      </c>
      <c r="BF379" s="2" t="inlineStr">
        <is>
          <t xml:space="preserve">|
|
</t>
        </is>
      </c>
      <c r="BG379" t="inlineStr">
        <is>
          <t/>
        </is>
      </c>
      <c r="BH379" t="inlineStr">
        <is>
          <t/>
        </is>
      </c>
      <c r="BI379" t="inlineStr">
        <is>
          <t/>
        </is>
      </c>
      <c r="BJ379" t="inlineStr">
        <is>
          <t/>
        </is>
      </c>
      <c r="BK379" t="inlineStr">
        <is>
          <t/>
        </is>
      </c>
      <c r="BL379" t="inlineStr">
        <is>
          <t/>
        </is>
      </c>
      <c r="BM379" t="inlineStr">
        <is>
          <t/>
        </is>
      </c>
      <c r="BN379" t="inlineStr">
        <is>
          <t/>
        </is>
      </c>
      <c r="BO379" t="inlineStr">
        <is>
          <t/>
        </is>
      </c>
      <c r="BP379" t="inlineStr">
        <is>
          <t/>
        </is>
      </c>
      <c r="BQ379" t="inlineStr">
        <is>
          <t/>
        </is>
      </c>
      <c r="BR379" t="inlineStr">
        <is>
          <t/>
        </is>
      </c>
      <c r="BS379" t="inlineStr">
        <is>
          <t/>
        </is>
      </c>
      <c r="BT379" s="2" t="inlineStr">
        <is>
          <t>brandstofreservoir|
brandstoftank</t>
        </is>
      </c>
      <c r="BU379" s="2" t="inlineStr">
        <is>
          <t>3|
3</t>
        </is>
      </c>
      <c r="BV379" s="2" t="inlineStr">
        <is>
          <t xml:space="preserve">|
</t>
        </is>
      </c>
      <c r="BW379" t="inlineStr">
        <is>
          <t/>
        </is>
      </c>
      <c r="BX379" t="inlineStr">
        <is>
          <t/>
        </is>
      </c>
      <c r="BY379" t="inlineStr">
        <is>
          <t/>
        </is>
      </c>
      <c r="BZ379" t="inlineStr">
        <is>
          <t/>
        </is>
      </c>
      <c r="CA379" t="inlineStr">
        <is>
          <t/>
        </is>
      </c>
      <c r="CB379" s="2" t="inlineStr">
        <is>
          <t>depósito de combustível</t>
        </is>
      </c>
      <c r="CC379" s="2" t="inlineStr">
        <is>
          <t>3</t>
        </is>
      </c>
      <c r="CD379" s="2" t="inlineStr">
        <is>
          <t/>
        </is>
      </c>
      <c r="CE379" t="inlineStr">
        <is>
          <t/>
        </is>
      </c>
      <c r="CF379" t="inlineStr">
        <is>
          <t/>
        </is>
      </c>
      <c r="CG379" t="inlineStr">
        <is>
          <t/>
        </is>
      </c>
      <c r="CH379" t="inlineStr">
        <is>
          <t/>
        </is>
      </c>
      <c r="CI379" t="inlineStr">
        <is>
          <t/>
        </is>
      </c>
      <c r="CJ379" t="inlineStr">
        <is>
          <t/>
        </is>
      </c>
      <c r="CK379" t="inlineStr">
        <is>
          <t/>
        </is>
      </c>
      <c r="CL379" t="inlineStr">
        <is>
          <t/>
        </is>
      </c>
      <c r="CM379" t="inlineStr">
        <is>
          <t/>
        </is>
      </c>
      <c r="CN379" s="2" t="inlineStr">
        <is>
          <t>posoda za gorivo</t>
        </is>
      </c>
      <c r="CO379" s="2" t="inlineStr">
        <is>
          <t>3</t>
        </is>
      </c>
      <c r="CP379" s="2" t="inlineStr">
        <is>
          <t/>
        </is>
      </c>
      <c r="CQ379" t="inlineStr">
        <is>
          <t>posoda, vgrajena v vozilo, namenjena za hranjenje tekočega goriva, ki se uporablja predvsem za pogon vozila</t>
        </is>
      </c>
      <c r="CR379" s="2" t="inlineStr">
        <is>
          <t>bränsletank</t>
        </is>
      </c>
      <c r="CS379" s="2" t="inlineStr">
        <is>
          <t>3</t>
        </is>
      </c>
      <c r="CT379" s="2" t="inlineStr">
        <is>
          <t/>
        </is>
      </c>
      <c r="CU379" t="inlineStr">
        <is>
          <t/>
        </is>
      </c>
    </row>
    <row r="380">
      <c r="A380" s="1" t="str">
        <f>HYPERLINK("https://iate.europa.eu/entry/result/3568194/all", "3568194")</f>
        <v>3568194</v>
      </c>
      <c r="B380" t="inlineStr">
        <is>
          <t>EUROPEAN UNION;EDUCATION AND COMMUNICATIONS</t>
        </is>
      </c>
      <c r="C380" t="inlineStr">
        <is>
          <t>EUROPEAN UNION|European construction|deepening of the European Union|single market;EDUCATION AND COMMUNICATIONS|information technology and data processing</t>
        </is>
      </c>
      <c r="D380" s="2" t="inlineStr">
        <is>
          <t>единна цифрова платформа</t>
        </is>
      </c>
      <c r="E380" s="2" t="inlineStr">
        <is>
          <t>3</t>
        </is>
      </c>
      <c r="F380" s="2" t="inlineStr">
        <is>
          <t/>
        </is>
      </c>
      <c r="G380" t="inlineStr">
        <is>
          <t>портал, с който на гражданите и предприятията се предоставя лесен достъп до висококачествена изчерпателна информация, ефективни услуги за оказване на съдействие и решаване на проблеми и до ефикасни процедури във връзка с правилата на Съюза и националните правила, приложими за граждани и предприятия, които упражняват или възнамеряват да упражняват правата си, произтичащи от законодателството на Съюза в областта на вътрешния пазар, по смисъла на член 26, параграф 2 от ДФЕС</t>
        </is>
      </c>
      <c r="H380" s="2" t="inlineStr">
        <is>
          <t>jednotná digitální brána</t>
        </is>
      </c>
      <c r="I380" s="2" t="inlineStr">
        <is>
          <t>3</t>
        </is>
      </c>
      <c r="J380" s="2" t="inlineStr">
        <is>
          <t/>
        </is>
      </c>
      <c r="K380" t="inlineStr">
        <is>
          <t>on-line přístupový bod, jehož smyslem je poskytovat všechny informace potřebné k přeshraničnímu podnikání, cestování do jiné země EU, životu, studiu nebo práci v jiné zemi EU</t>
        </is>
      </c>
      <c r="L380" s="2" t="inlineStr">
        <is>
          <t>fælles digital portal</t>
        </is>
      </c>
      <c r="M380" s="2" t="inlineStr">
        <is>
          <t>3</t>
        </is>
      </c>
      <c r="N380" s="2" t="inlineStr">
        <is>
          <t/>
        </is>
      </c>
      <c r="O380" t="inlineStr">
        <is>
          <t/>
        </is>
      </c>
      <c r="P380" s="2" t="inlineStr">
        <is>
          <t>einheitliches digitales Zugangstor</t>
        </is>
      </c>
      <c r="Q380" s="2" t="inlineStr">
        <is>
          <t>3</t>
        </is>
      </c>
      <c r="R380" s="2" t="inlineStr">
        <is>
          <t/>
        </is>
      </c>
      <c r="S380" t="inlineStr">
        <is>
          <t>&lt;p&gt;zentrales Web-Portal mit Informationen über grenzüberschreitende Tätigkeiten in der EU&lt;/p&gt;</t>
        </is>
      </c>
      <c r="T380" s="2" t="inlineStr">
        <is>
          <t>ενιαία ψηφιακή πύλη</t>
        </is>
      </c>
      <c r="U380" s="2" t="inlineStr">
        <is>
          <t>3</t>
        </is>
      </c>
      <c r="V380" s="2" t="inlineStr">
        <is>
          <t>preferred</t>
        </is>
      </c>
      <c r="W380" t="inlineStr">
        <is>
          <t>ψηφιακή πύλη ενσωματωμένη σε μια ενιαία πύλη υπό τη διαχείριση της Επιτροπής η οποία παραπέμπει με συνδέσμους στους σχετικούς εθνικούς και ενωσιακούς δικτυακούς τόπους με σκοπό να παρέχει στους πολίτες και στις επιχειρήσεις εύκολη διαδικτυακή πρόσβαση σε υπηρεσίες πληροφόρησης, παροχής βοήθειας και επίλυσης προβλημάτων σε ένα ευρύ φάσμα διοικητικών θεμάτων</t>
        </is>
      </c>
      <c r="X380" s="2" t="inlineStr">
        <is>
          <t>single digital gateway</t>
        </is>
      </c>
      <c r="Y380" s="2" t="inlineStr">
        <is>
          <t>3</t>
        </is>
      </c>
      <c r="Z380" s="2" t="inlineStr">
        <is>
          <t/>
        </is>
      </c>
      <c r="AA380" t="inlineStr">
        <is>
          <t>online access point to all single market-related information, assistance, advice and problem-solving services for cross-border activities, linking up relevant EU and national content and services in a seamless, user-friendly and user-centric way, for the benefit of both people and businesses</t>
        </is>
      </c>
      <c r="AB380" s="2" t="inlineStr">
        <is>
          <t>pasarela digital única</t>
        </is>
      </c>
      <c r="AC380" s="2" t="inlineStr">
        <is>
          <t>3</t>
        </is>
      </c>
      <c r="AD380" s="2" t="inlineStr">
        <is>
          <t/>
        </is>
      </c>
      <c r="AE380" t="inlineStr">
        <is>
          <t>Interfaz común, disponible en todas las lenguas de la Unión y gestionada por la Comisión, en la que ciudadanos y empresas pueden acceder a toda la información, asesoramiento y servicios relacionados con las normas de la Unión y nacionales que les son aplicables en el ejercicio de sus derechos en el contexto del mercado interior [ &lt;a href="/entry/result/767068/all" id="ENTRY_TO_ENTRY_CONVERTER" target="_blank"&gt;IATE:767068&lt;/a&gt; ].</t>
        </is>
      </c>
      <c r="AF380" s="2" t="inlineStr">
        <is>
          <t>ühtne digivärav</t>
        </is>
      </c>
      <c r="AG380" s="2" t="inlineStr">
        <is>
          <t>3</t>
        </is>
      </c>
      <c r="AH380" s="2" t="inlineStr">
        <is>
          <t/>
        </is>
      </c>
      <c r="AI380" t="inlineStr">
        <is>
          <t>veebipõhine juurdepääsupunkt kõigile 
&lt;i&gt;ühtse turuga&lt;/i&gt; [ &lt;a href="/entry/result/1102076/all" id="ENTRY_TO_ENTRY_CONVERTER" target="_blank"&gt;IATE:1102076&lt;/a&gt; ] seotud teabe-, abi-, nõuande- ja probleemide lahendamise teenustele seoses piiriülese tegevusega, ühendades ELi ja riigi tasandil asjakohase sisu ja teenused ühtsel, kasutajasõbralikul ja kasutajakesksel viisil, nii et see toob kasu nii inimestele kui ka ettevõtetele</t>
        </is>
      </c>
      <c r="AJ380" s="2" t="inlineStr">
        <is>
          <t>sisämarkkinoiden digitaalinen palveluväylä|
yhteinen digitaalinen palveluväylä</t>
        </is>
      </c>
      <c r="AK380" s="2" t="inlineStr">
        <is>
          <t>2|
3</t>
        </is>
      </c>
      <c r="AL380" s="2" t="inlineStr">
        <is>
          <t xml:space="preserve">|
</t>
        </is>
      </c>
      <c r="AM380" t="inlineStr">
        <is>
          <t>sähköinen palvelualusta, josta kansalaiset ja yritykset voivat saada rajat ylittävissä tilanteissa sisämarkkinoihin liittyviä tieto-, neuvonta- ja ongelmanratkaisupalveluja ja joka yhdistää olennaiset EU:n ja kansallisen tason sisällöt ja palvelut saumattomalla, käyttäjäystävällisellä ja käyttäjäkeskeisellä tavalla</t>
        </is>
      </c>
      <c r="AN380" s="2" t="inlineStr">
        <is>
          <t>portail numérique unique</t>
        </is>
      </c>
      <c r="AO380" s="2" t="inlineStr">
        <is>
          <t>3</t>
        </is>
      </c>
      <c r="AP380" s="2" t="inlineStr">
        <is>
          <t/>
        </is>
      </c>
      <c r="AQ380" t="inlineStr">
        <is>
          <t>point d'accès en ligne à tous les services d'information, d'aide et de conseil liés au marché unique pour les activités transfrontières, qui relierait les contenus et services existant aux niveaux national et de l'UE en vue de créer un système d’information convivial pour les particuliers et les entreprises</t>
        </is>
      </c>
      <c r="AR380" s="2" t="inlineStr">
        <is>
          <t>pointe rochtana aonair digiteach|
tairseach aonair dhigiteach</t>
        </is>
      </c>
      <c r="AS380" s="2" t="inlineStr">
        <is>
          <t>3|
3</t>
        </is>
      </c>
      <c r="AT380" s="2" t="inlineStr">
        <is>
          <t xml:space="preserve">|
</t>
        </is>
      </c>
      <c r="AU380" t="inlineStr">
        <is>
          <t/>
        </is>
      </c>
      <c r="AV380" s="2" t="inlineStr">
        <is>
          <t>jedinstveni digitalni pristupnik</t>
        </is>
      </c>
      <c r="AW380" s="2" t="inlineStr">
        <is>
          <t>3</t>
        </is>
      </c>
      <c r="AX380" s="2" t="inlineStr">
        <is>
          <t/>
        </is>
      </c>
      <c r="AY380" t="inlineStr">
        <is>
          <t/>
        </is>
      </c>
      <c r="AZ380" s="2" t="inlineStr">
        <is>
          <t>egységes digitális kapu</t>
        </is>
      </c>
      <c r="BA380" s="2" t="inlineStr">
        <is>
          <t>4</t>
        </is>
      </c>
      <c r="BB380" s="2" t="inlineStr">
        <is>
          <t/>
        </is>
      </c>
      <c r="BC380" t="inlineStr">
        <is>
          <t>egyetlen hozzáférési pont az egységes piaccal kapcsolatos információkhoz, az uniós dimenziójú tevékenységekkel kapcsolatos segítségnyújtó, tanácsadó és problémamegoldó szolgáltatásokhoz</t>
        </is>
      </c>
      <c r="BD380" s="2" t="inlineStr">
        <is>
          <t>sportello digitale unico</t>
        </is>
      </c>
      <c r="BE380" s="2" t="inlineStr">
        <is>
          <t>3</t>
        </is>
      </c>
      <c r="BF380" s="2" t="inlineStr">
        <is>
          <t/>
        </is>
      </c>
      <c r="BG380" t="inlineStr">
        <is>
          <t>punto di ingresso unico mediante il quale cittadini e imprese possono accedere facilmente a informazioni di alta qualità, a procedure efficienti e a servizi di assistenza e di risoluzione dei problemi efficaci in relazione alle norme dell’Unione e nazionali applicabili a cittadini e imprese</t>
        </is>
      </c>
      <c r="BH380" s="2" t="inlineStr">
        <is>
          <t>bendrieji skaitmeniniai vartai</t>
        </is>
      </c>
      <c r="BI380" s="2" t="inlineStr">
        <is>
          <t>3</t>
        </is>
      </c>
      <c r="BJ380" s="2" t="inlineStr">
        <is>
          <t/>
        </is>
      </c>
      <c r="BK380" t="inlineStr">
        <is>
          <t>viena bendra prieigos vieta, kurioje piliečiai ir įmonės galės ES ir (arba) nacionaliniu lygmeniu gauti visą su bendrąja rinka susijusią informaciją, pagalbos, patarimų ir problemų sprendimo paslaugų</t>
        </is>
      </c>
      <c r="BL380" s="2" t="inlineStr">
        <is>
          <t>vienotā digitālā vārteja</t>
        </is>
      </c>
      <c r="BM380" s="2" t="inlineStr">
        <is>
          <t>2</t>
        </is>
      </c>
      <c r="BN380" s="2" t="inlineStr">
        <is>
          <t/>
        </is>
      </c>
      <c r="BO380" t="inlineStr">
        <is>
          <t/>
        </is>
      </c>
      <c r="BP380" s="2" t="inlineStr">
        <is>
          <t>gateway diġitali unika</t>
        </is>
      </c>
      <c r="BQ380" s="2" t="inlineStr">
        <is>
          <t>3</t>
        </is>
      </c>
      <c r="BR380" s="2" t="inlineStr">
        <is>
          <t/>
        </is>
      </c>
      <c r="BS380" t="inlineStr">
        <is>
          <t>punt ta' aċċess online għall-informazzjoni, l-assistenza, il-pariri u s-servizzi kollha biex jissolvew il-problemi relatati mas-Suq Uniku għall-attivitajiet transfruntiera, li jikkollega l-kontenut u s-servizzi rilevanti tal-UE u f'livell nazzjonali b'mod li jkun faċli biex jintuża mill-utent, iċċentrat madwar l-utent u li ma joħloqx intoppi għall-benefiċċju tan-nies u tan-negozji</t>
        </is>
      </c>
      <c r="BT380" s="2" t="inlineStr">
        <is>
          <t>één digitale toegangspoort</t>
        </is>
      </c>
      <c r="BU380" s="2" t="inlineStr">
        <is>
          <t>3</t>
        </is>
      </c>
      <c r="BV380" s="2" t="inlineStr">
        <is>
          <t/>
        </is>
      </c>
      <c r="BW380" t="inlineStr">
        <is>
          <t>één online toegangspunt, gebaseerd op bestaande portalen, contactpunten en netwerken, om alle diensten voor informatie, bijstand en oplossingen die nodig zijn om efficiënt over de grenzen heen te opereren, uit te breiden, te verbeteren en te stroomlijnen, en gebruikers in staat te stellen om de meest gebruikte nationale procedures volledig online af te handelen</t>
        </is>
      </c>
      <c r="BX380" s="2" t="inlineStr">
        <is>
          <t>jeden portal cyfrowy|
jednolity portal cyfrowy</t>
        </is>
      </c>
      <c r="BY380" s="2" t="inlineStr">
        <is>
          <t>2|
3</t>
        </is>
      </c>
      <c r="BZ380" s="2" t="inlineStr">
        <is>
          <t xml:space="preserve">|
</t>
        </is>
      </c>
      <c r="CA380" t="inlineStr">
        <is>
          <t/>
        </is>
      </c>
      <c r="CB380" s="2" t="inlineStr">
        <is>
          <t>plataforma digital única|
Portal Digital Único</t>
        </is>
      </c>
      <c r="CC380" s="2" t="inlineStr">
        <is>
          <t>3|
3</t>
        </is>
      </c>
      <c r="CD380" s="2" t="inlineStr">
        <is>
          <t xml:space="preserve">preferred|
</t>
        </is>
      </c>
      <c r="CE380" t="inlineStr">
        <is>
          <t/>
        </is>
      </c>
      <c r="CF380" s="2" t="inlineStr">
        <is>
          <t>portal digital unic</t>
        </is>
      </c>
      <c r="CG380" s="2" t="inlineStr">
        <is>
          <t>3</t>
        </is>
      </c>
      <c r="CH380" s="2" t="inlineStr">
        <is>
          <t/>
        </is>
      </c>
      <c r="CI380" t="inlineStr">
        <is>
          <t/>
        </is>
      </c>
      <c r="CJ380" s="2" t="inlineStr">
        <is>
          <t>jednotná digitálna brána</t>
        </is>
      </c>
      <c r="CK380" s="2" t="inlineStr">
        <is>
          <t>3</t>
        </is>
      </c>
      <c r="CL380" s="2" t="inlineStr">
        <is>
          <t/>
        </is>
      </c>
      <c r="CM380" t="inlineStr">
        <is>
          <t>online prístupový bod ku všetkým informáciám, pomoci, poradenstvu a službám, ktoré sa zameriavajú na riešenie problémov, týkajúcim sa jednotného trhu na účely vykonávania cezhraničných činností, prostredníctvom ktorého je prepojený relevantný obsah a služby na úrovni EÚ s takými obsahom a službami na vnútroštátnej úrovni bezbariérovým a ľahko použiteľným spôsobom zameraným na používateľa v prospech občanov, ako aj podnikov</t>
        </is>
      </c>
      <c r="CN380" s="2" t="inlineStr">
        <is>
          <t>enotni digitalni portal</t>
        </is>
      </c>
      <c r="CO380" s="2" t="inlineStr">
        <is>
          <t>3</t>
        </is>
      </c>
      <c r="CP380" s="2" t="inlineStr">
        <is>
          <t/>
        </is>
      </c>
      <c r="CQ380" t="inlineStr">
        <is>
          <t>enotno digitalno vstopno mesto, ki državljanom in podjetjem omogoča enostaven dostop do kakovostnih informacij, učinkovitih postopkov ter uspešnih storitev za pomoč in reševanje težav glede pravil Unije in nacionalnih pravil, veljavnih za državljane in podjetja, ki uveljavljajo ali nameravajo uveljavljati svoje pravice, ki izhajajo iz prava Unije na področju notranjega trga</t>
        </is>
      </c>
      <c r="CR380" s="2" t="inlineStr">
        <is>
          <t>gemensam digital ingång</t>
        </is>
      </c>
      <c r="CS380" s="2" t="inlineStr">
        <is>
          <t>3</t>
        </is>
      </c>
      <c r="CT380" s="2" t="inlineStr">
        <is>
          <t/>
        </is>
      </c>
      <c r="CU380" t="inlineStr">
        <is>
          <t/>
        </is>
      </c>
    </row>
    <row r="381">
      <c r="A381" s="1" t="str">
        <f>HYPERLINK("https://iate.europa.eu/entry/result/3619469/all", "3619469")</f>
        <v>3619469</v>
      </c>
      <c r="B381" t="inlineStr">
        <is>
          <t>ENVIRONMENT</t>
        </is>
      </c>
      <c r="C381" t="inlineStr">
        <is>
          <t>ENVIRONMENT|environmental policy|climate change policy|emission trading|EU Emissions Trading Scheme</t>
        </is>
      </c>
      <c r="D381" s="2" t="inlineStr">
        <is>
          <t>освобождаване на квоти</t>
        </is>
      </c>
      <c r="E381" s="2" t="inlineStr">
        <is>
          <t>3</t>
        </is>
      </c>
      <c r="F381" s="2" t="inlineStr">
        <is>
          <t/>
        </is>
      </c>
      <c r="G381" t="inlineStr">
        <is>
          <t/>
        </is>
      </c>
      <c r="H381" s="2" t="inlineStr">
        <is>
          <t>uvolnění povolenek</t>
        </is>
      </c>
      <c r="I381" s="2" t="inlineStr">
        <is>
          <t>3</t>
        </is>
      </c>
      <c r="J381" s="2" t="inlineStr">
        <is>
          <t/>
        </is>
      </c>
      <c r="K381" t="inlineStr">
        <is>
          <t>vyjmutí povolenek z&lt;i&gt; &lt;a href="https://iate.europa.eu/entry/result/3561904/all" target="_blank"&gt;rezervy tržní stability&lt;/a&gt;&lt;/i&gt;</t>
        </is>
      </c>
      <c r="L381" s="2" t="inlineStr">
        <is>
          <t>kvotefrigivelse|
frigivelse af kvoter</t>
        </is>
      </c>
      <c r="M381" s="2" t="inlineStr">
        <is>
          <t>3|
3</t>
        </is>
      </c>
      <c r="N381" s="2" t="inlineStr">
        <is>
          <t xml:space="preserve">|
</t>
        </is>
      </c>
      <c r="O381" t="inlineStr">
        <is>
          <t>udtagning af kvoter
fra &lt;a href="https://iate.europa.eu/entry/result/3561904/da" target="_blank"&gt;markedsstabilitetsreserven&lt;/a&gt;</t>
        </is>
      </c>
      <c r="P381" s="2" t="inlineStr">
        <is>
          <t>Freigabe von Zertifikaten</t>
        </is>
      </c>
      <c r="Q381" s="2" t="inlineStr">
        <is>
          <t>3</t>
        </is>
      </c>
      <c r="R381" s="2" t="inlineStr">
        <is>
          <t/>
        </is>
      </c>
      <c r="S381" t="inlineStr">
        <is>
          <t>Entnahme von Zertifikaten aus der &lt;a href="https://iate.europa.eu/entry/result/3561904/all" target="_blank"&gt;Marktstabilitätsreserve&lt;/a&gt;</t>
        </is>
      </c>
      <c r="T381" s="2" t="inlineStr">
        <is>
          <t>απελευθέρωση δικαιωμάτων</t>
        </is>
      </c>
      <c r="U381" s="2" t="inlineStr">
        <is>
          <t>3</t>
        </is>
      </c>
      <c r="V381" s="2" t="inlineStr">
        <is>
          <t/>
        </is>
      </c>
      <c r="W381" t="inlineStr">
        <is>
          <t>αφαίρεση δικαιωμάτων από το &lt;a href="https://iate.europa.eu/entry/result/3561904/en-el" target="_blank"&gt;αποθεματικό για τη σταθερότητα της αγοράς&lt;/a&gt;</t>
        </is>
      </c>
      <c r="X381" s="2" t="inlineStr">
        <is>
          <t>release of allowances|
allowance release</t>
        </is>
      </c>
      <c r="Y381" s="2" t="inlineStr">
        <is>
          <t>3|
3</t>
        </is>
      </c>
      <c r="Z381" s="2" t="inlineStr">
        <is>
          <t xml:space="preserve">|
</t>
        </is>
      </c>
      <c r="AA381" t="inlineStr">
        <is>
          <t>taking allowances out of the &lt;i&gt;&lt;a href="https://iate.europa.eu/entry/result/3561904/all" target="_blank"&gt;market stability reserve&lt;/a&gt;&lt;/i&gt;</t>
        </is>
      </c>
      <c r="AB381" s="2" t="inlineStr">
        <is>
          <t>retirada de derechos de emisión</t>
        </is>
      </c>
      <c r="AC381" s="2" t="inlineStr">
        <is>
          <t>3</t>
        </is>
      </c>
      <c r="AD381" s="2" t="inlineStr">
        <is>
          <t/>
        </is>
      </c>
      <c r="AE381" t="inlineStr">
        <is>
          <t/>
        </is>
      </c>
      <c r="AF381" s="2" t="inlineStr">
        <is>
          <t>LHÜde vabastamine</t>
        </is>
      </c>
      <c r="AG381" s="2" t="inlineStr">
        <is>
          <t>2</t>
        </is>
      </c>
      <c r="AH381" s="2" t="inlineStr">
        <is>
          <t/>
        </is>
      </c>
      <c r="AI381" t="inlineStr">
        <is>
          <t/>
        </is>
      </c>
      <c r="AJ381" s="2" t="inlineStr">
        <is>
          <t>päästöoikeuksien vapauttaminen</t>
        </is>
      </c>
      <c r="AK381" s="2" t="inlineStr">
        <is>
          <t>3</t>
        </is>
      </c>
      <c r="AL381" s="2" t="inlineStr">
        <is>
          <t/>
        </is>
      </c>
      <c r="AM381" t="inlineStr">
        <is>
          <t>päästöoikeuksien ottaminen markkinavakausvarannosta</t>
        </is>
      </c>
      <c r="AN381" s="2" t="inlineStr">
        <is>
          <t>prélèvement de quotas</t>
        </is>
      </c>
      <c r="AO381" s="2" t="inlineStr">
        <is>
          <t>3</t>
        </is>
      </c>
      <c r="AP381" s="2" t="inlineStr">
        <is>
          <t/>
        </is>
      </c>
      <c r="AQ381" t="inlineStr">
        <is>
          <t>retrait de quotas de la &lt;a href="https://iate.europa.eu/entry/result/3561904/all" target="_blank"&gt;réserve de stabilité du marché&lt;/a&gt; afin de les remettre aux enchères sur le marché et donc d'ajuster automatiquement le nombre de quotas en circulation</t>
        </is>
      </c>
      <c r="AR381" s="2" t="inlineStr">
        <is>
          <t>scaoileadh liúntas</t>
        </is>
      </c>
      <c r="AS381" s="2" t="inlineStr">
        <is>
          <t>3</t>
        </is>
      </c>
      <c r="AT381" s="2" t="inlineStr">
        <is>
          <t/>
        </is>
      </c>
      <c r="AU381" t="inlineStr">
        <is>
          <t/>
        </is>
      </c>
      <c r="AV381" s="2" t="inlineStr">
        <is>
          <t>oslobađanje emisijskih jedinica</t>
        </is>
      </c>
      <c r="AW381" s="2" t="inlineStr">
        <is>
          <t>3</t>
        </is>
      </c>
      <c r="AX381" s="2" t="inlineStr">
        <is>
          <t/>
        </is>
      </c>
      <c r="AY381" t="inlineStr">
        <is>
          <t/>
        </is>
      </c>
      <c r="AZ381" s="2" t="inlineStr">
        <is>
          <t>kibocsátási egységek felszabadítása</t>
        </is>
      </c>
      <c r="BA381" s="2" t="inlineStr">
        <is>
          <t>3</t>
        </is>
      </c>
      <c r="BB381" s="2" t="inlineStr">
        <is>
          <t/>
        </is>
      </c>
      <c r="BC381" t="inlineStr">
        <is>
          <t/>
        </is>
      </c>
      <c r="BD381" s="2" t="inlineStr">
        <is>
          <t>emissione di quote</t>
        </is>
      </c>
      <c r="BE381" s="2" t="inlineStr">
        <is>
          <t>3</t>
        </is>
      </c>
      <c r="BF381" s="2" t="inlineStr">
        <is>
          <t/>
        </is>
      </c>
      <c r="BG381" t="inlineStr">
        <is>
          <t>prelievo di quote dalla &lt;a href="https://iate.europa.eu/entry/result/3561904/en-it" target="_blank"&gt;riserva stabilizzatrice del mercato&lt;/a&gt;</t>
        </is>
      </c>
      <c r="BH381" s="2" t="inlineStr">
        <is>
          <t>apyvartinių taršos leidimų perkėlimas į apyvartą|
apyvartinių taršos leidimų perkėlimas iš RSR|
apyvartinių taršos leidimų grąžinimas į apyvartą</t>
        </is>
      </c>
      <c r="BI381" s="2" t="inlineStr">
        <is>
          <t>2|
2|
2</t>
        </is>
      </c>
      <c r="BJ381" s="2" t="inlineStr">
        <is>
          <t xml:space="preserve">|
|
</t>
        </is>
      </c>
      <c r="BK381" t="inlineStr">
        <is>
          <t/>
        </is>
      </c>
      <c r="BL381" s="2" t="inlineStr">
        <is>
          <t>kvotu atbrīvošana</t>
        </is>
      </c>
      <c r="BM381" s="2" t="inlineStr">
        <is>
          <t>3</t>
        </is>
      </c>
      <c r="BN381" s="2" t="inlineStr">
        <is>
          <t/>
        </is>
      </c>
      <c r="BO381" t="inlineStr">
        <is>
          <t/>
        </is>
      </c>
      <c r="BP381" s="2" t="inlineStr">
        <is>
          <t>rilaxx ta' kwoti</t>
        </is>
      </c>
      <c r="BQ381" s="2" t="inlineStr">
        <is>
          <t>3</t>
        </is>
      </c>
      <c r="BR381" s="2" t="inlineStr">
        <is>
          <t/>
        </is>
      </c>
      <c r="BS381" t="inlineStr">
        <is>
          <t>it-tneħħija tal-kwoti mill-MSR</t>
        </is>
      </c>
      <c r="BT381" s="2" t="inlineStr">
        <is>
          <t>vrijgave van emissierechten</t>
        </is>
      </c>
      <c r="BU381" s="2" t="inlineStr">
        <is>
          <t>3</t>
        </is>
      </c>
      <c r="BV381" s="2" t="inlineStr">
        <is>
          <t/>
        </is>
      </c>
      <c r="BW381" t="inlineStr">
        <is>
          <t>vrijgave van emissierechten uit de marktstabiliteitsreserve</t>
        </is>
      </c>
      <c r="BX381" s="2" t="inlineStr">
        <is>
          <t>uwolnienie uprawnień</t>
        </is>
      </c>
      <c r="BY381" s="2" t="inlineStr">
        <is>
          <t>3</t>
        </is>
      </c>
      <c r="BZ381" s="2" t="inlineStr">
        <is>
          <t/>
        </is>
      </c>
      <c r="CA381" t="inlineStr">
        <is>
          <t>wyjęcie uprawnień z &lt;a href="https://iate.europa.eu/entry/result/3561904/pl" target="_blank"&gt;rezerwy stabilności rynkowej&lt;/a&gt;</t>
        </is>
      </c>
      <c r="CB381" s="2" t="inlineStr">
        <is>
          <t>retirada de licenças de emissão</t>
        </is>
      </c>
      <c r="CC381" s="2" t="inlineStr">
        <is>
          <t>3</t>
        </is>
      </c>
      <c r="CD381" s="2" t="inlineStr">
        <is>
          <t/>
        </is>
      </c>
      <c r="CE381" t="inlineStr">
        <is>
          <t>Remoção de licenças da &lt;a href="https://iate.europa.eu/entry/result/3561904/pt" target="_blank"&gt;reserva de estabilização do mercado&lt;/a&gt; com base no aumento excessivo do preço médio das licenças de emissão.</t>
        </is>
      </c>
      <c r="CF381" s="2" t="inlineStr">
        <is>
          <t>scoatere a certificatelor din rezervă</t>
        </is>
      </c>
      <c r="CG381" s="2" t="inlineStr">
        <is>
          <t>3</t>
        </is>
      </c>
      <c r="CH381" s="2" t="inlineStr">
        <is>
          <t/>
        </is>
      </c>
      <c r="CI381" t="inlineStr">
        <is>
          <t>scoatere a certificatelor din &lt;a href="https://iate.europa.eu/entry/result/3561904/ro" target="_blank"&gt;rezerva pentru stabilitatea pieței&lt;/a&gt;</t>
        </is>
      </c>
      <c r="CJ381" s="2" t="inlineStr">
        <is>
          <t>uvoľnenie kvót</t>
        </is>
      </c>
      <c r="CK381" s="2" t="inlineStr">
        <is>
          <t>3</t>
        </is>
      </c>
      <c r="CL381" s="2" t="inlineStr">
        <is>
          <t/>
        </is>
      </c>
      <c r="CM381" t="inlineStr">
        <is>
          <t>výber kvót z &lt;a href="https://iate.europa.eu/entry/result/3561904/SK" target="_blank"&gt;trhovej stabilizačnej rezervy&lt;/a&gt;</t>
        </is>
      </c>
      <c r="CN381" s="2" t="inlineStr">
        <is>
          <t>sprostitev pravic</t>
        </is>
      </c>
      <c r="CO381" s="2" t="inlineStr">
        <is>
          <t>3</t>
        </is>
      </c>
      <c r="CP381" s="2" t="inlineStr">
        <is>
          <t/>
        </is>
      </c>
      <c r="CQ381" t="inlineStr">
        <is>
          <t>jemanje pravic iz &lt;a href="https://iate.europa.eu/entry/result/3561904/sl" target="_blank"&gt;rezerve za stabilnost trga&lt;/a&gt;</t>
        </is>
      </c>
      <c r="CR381" s="2" t="inlineStr">
        <is>
          <t>uttag av utsläppsrätter</t>
        </is>
      </c>
      <c r="CS381" s="2" t="inlineStr">
        <is>
          <t>3</t>
        </is>
      </c>
      <c r="CT381" s="2" t="inlineStr">
        <is>
          <t/>
        </is>
      </c>
      <c r="CU381" t="inlineStr">
        <is>
          <t/>
        </is>
      </c>
    </row>
    <row r="382">
      <c r="A382" s="1" t="str">
        <f>HYPERLINK("https://iate.europa.eu/entry/result/3506418/all", "3506418")</f>
        <v>3506418</v>
      </c>
      <c r="B382" t="inlineStr">
        <is>
          <t>TRANSPORT;ENVIRONMENT</t>
        </is>
      </c>
      <c r="C382" t="inlineStr">
        <is>
          <t>TRANSPORT|land transport;ENVIRONMENT</t>
        </is>
      </c>
      <c r="D382" s="2" t="inlineStr">
        <is>
          <t>специфични емисии|
специфични емисии на CO&lt;sub&gt;2&lt;/sub&gt;</t>
        </is>
      </c>
      <c r="E382" s="2" t="inlineStr">
        <is>
          <t>3|
3</t>
        </is>
      </c>
      <c r="F382" s="2" t="inlineStr">
        <is>
          <t xml:space="preserve">|
</t>
        </is>
      </c>
      <c r="G382" t="inlineStr">
        <is>
          <t>емисиите на CO 
&lt;sub&gt;2&lt;/sub&gt; от лек пътнически 
автомобил или леко търговско превозно средство, които са произведени от даден производител, измерени съгласно 
Регламент (ЕО) № 715/2007 и регламентите за неговото изпълнение и 
посочени като маса на CO&lt;sub&gt;2&lt;/sub&gt; в емисиите в сертификата за съответствие на превозното средство</t>
        </is>
      </c>
      <c r="H382" s="2" t="inlineStr">
        <is>
          <t>specifické emise CO&lt;sub&gt;2&lt;/sub&gt;</t>
        </is>
      </c>
      <c r="I382" s="2" t="inlineStr">
        <is>
          <t>3</t>
        </is>
      </c>
      <c r="J382" s="2" t="inlineStr">
        <is>
          <t/>
        </is>
      </c>
      <c r="K382" t="inlineStr">
        <is>
          <t>emise CO&lt;sub&gt;2&lt;/sub&gt; z osobního automobilu nebo lehkého užitkového vozidla měřené v souladu s nařízením (ES) č. 715/2007 a prováděcími nařízeními k němu a určené jako kombinované hmotnostní emise CO2 v prohlášení o shodě vozidla</t>
        </is>
      </c>
      <c r="L382" s="2" t="inlineStr">
        <is>
          <t>specifikke CO&lt;sub&gt;2&lt;/sub&gt;-emissioner|
specifikke emissioner</t>
        </is>
      </c>
      <c r="M382" s="2" t="inlineStr">
        <is>
          <t>3|
3</t>
        </is>
      </c>
      <c r="N382" s="2" t="inlineStr">
        <is>
          <t xml:space="preserve">|
</t>
        </is>
      </c>
      <c r="O382" t="inlineStr">
        <is>
          <t>en personbils CO&lt;sub&gt;2&lt;/sub&gt;-emissioner målt i overensstemmelse med forordning (EF)
 nr. 715/2007 og specificeret som CO&lt;sub&gt;2&lt;/sub&gt;-emission (kombineret) på 
typeattesten. For personbiler, som ikke er typegodkendt i 
overensstemmelse med forordning (EF) nr. 715/2007, forstås ved 
»specifikke CO&lt;sub&gt;2&lt;/sub&gt;-emissioner« CO&lt;sub&gt;2&lt;/sub&gt;-emissioner målt i overensstemmelse med 
den samme måleprocedure, som er præciseret for personbiler i forordning 
(EF) nr. 692/2008 eller i overensstemmelse med de procedurer, som 
Kommissionen har vedtaget for at etablere CO&lt;sub&gt;2&lt;/sub&gt;-emissionerne fra sådanne 
personbiler</t>
        </is>
      </c>
      <c r="P382" s="2" t="inlineStr">
        <is>
          <t>spezifische CO&lt;sub&gt;2&lt;/sub&gt;-Emissionen</t>
        </is>
      </c>
      <c r="Q382" s="2" t="inlineStr">
        <is>
          <t>3</t>
        </is>
      </c>
      <c r="R382" s="2" t="inlineStr">
        <is>
          <t/>
        </is>
      </c>
      <c r="S382" t="inlineStr">
        <is>
          <t>die gemäß der Verordnung (EG) Nr. 715/2007 und der entsprechenden Durchführungsverordnungen gemessenen und als CO&lt;sub&gt;2&lt;/sub&gt;-Massenemission (kombiniert) in der Übereinstimmungsbescheinigung des Fahrzeugs angegebenen CO&lt;sub&gt;2&lt;/sub&gt;-Emissionen
 eines Personenkraftwagens oder eines leichten Nutzfahrzeugs. Für 
Personenkraftwagen oder leichte Nutzfahrzeuge, die über keine 
Typgenehmigung gemäß der Verordnung (EG) Nr. 715/2007 verfügen, 
bezeichnet der Ausdruck „spezifische CO&lt;sub&gt;2&lt;/sub&gt;-Emissionen“ die CO&lt;sub&gt;2&lt;/sub&gt;-Emissionen,
 die gemäß der Verordnung (EG) Nr. 715/2007 insbesondere nach demselben 
Messverfahren gemessen werden, das in der Verordnung (EG) Nr. 692/2008 
für den Zeitraum bis zum 31. Dezember 2020 und in der Verordnung (EU) 
2017/1151 für den Zeitraum ab dem 1. Januar 2021 festgelegt ist, oder 
gemäß dem Verfahren, das von der Kommission für die Feststellung der CO&lt;sub&gt;2&lt;/sub&gt;-Emissionen solcher Fahrzeuge angenommen wird</t>
        </is>
      </c>
      <c r="T382" s="2" t="inlineStr">
        <is>
          <t>ειδικές εκπομπές CO&lt;sub&gt;2&lt;/sub&gt;</t>
        </is>
      </c>
      <c r="U382" s="2" t="inlineStr">
        <is>
          <t>3</t>
        </is>
      </c>
      <c r="V382" s="2" t="inlineStr">
        <is>
          <t/>
        </is>
      </c>
      <c r="W382" t="inlineStr">
        <is>
          <t>οι εκπομπές CO&lt;sub&gt;2 &lt;/sub&gt;επιβατικού αυτοκινήτου, οι οποίες μετρούνται σύμφωνα με τον&lt;a href="https://eur-lex.europa.eu/legal-content/EL/TXT/?uri=CELEX:32007R0715" target="_blank"&gt; κανονισμό (ΕΚ) αριθ. 715/2007&lt;/a&gt;και καθορίζονται ως η μάζα εκπομπών CO&lt;sub&gt;2 &lt;/sub&gt;(συνδυασμένη μάζα) του πιστοποιητικού συμμόρφωσης&lt;div&gt;&amp;amp;&lt;/div&gt;&lt;div&gt;για τα επιβατικά αυτοκίνητα που δεν έχουν λάβει έγκριση τύπου σύμφωνα με τον κανονισμό (ΕΚ) αριθ. 715/2007, οι εκπομπές CO&lt;sub&gt;2&lt;/sub&gt; που μετρούνται σύμφωνα με την ίδια διαδικασία μέτρησης όπως ορίζεται για τα επιβατικά αυτοκίνητα στον &lt;a href="https://eur-lex.europa.eu/legal-content/EL/TXT/?uri=CELEX:32008R0692" target="_blank"&gt;κανονισμό (ΕΚ) αριθ. 692/2008&lt;/a&gt;ή σύμφωνα με τις διαδικασίες που εγκρίνει η Επιτροπή για να ορίσει τις εν λόγω εκπομπές CO&lt;sub&gt;2&lt;/sub&gt; για τα επιβατικά αυτά αυτοκίνητα&lt;/div&gt;</t>
        </is>
      </c>
      <c r="X382" s="2" t="inlineStr">
        <is>
          <t>specific emission|
specific emissions of CO&lt;sub&gt;2&lt;/sub&gt;|
specific CO&lt;sub&gt;2&lt;/sub&gt; emissions|
specific emissions</t>
        </is>
      </c>
      <c r="Y382" s="2" t="inlineStr">
        <is>
          <t>1|
3|
3|
3</t>
        </is>
      </c>
      <c r="Z382" s="2" t="inlineStr">
        <is>
          <t xml:space="preserve">|
|
|
</t>
        </is>
      </c>
      <c r="AA382" t="inlineStr">
        <is>
          <t>CO&lt;sub&gt;2&lt;/sub&gt; emissions of a passenger car or a light commercial vehicle measured in accordance with Regulation (EC) No 715/2007 and its implementing Regulations and specified as the CO&lt;sub&gt;2&lt;/sub&gt; mass emissions (combined) in the certificate of conformity</t>
        </is>
      </c>
      <c r="AB382" s="2" t="inlineStr">
        <is>
          <t>emisiones específicas de CO&lt;sub&gt;2&lt;/sub&gt;</t>
        </is>
      </c>
      <c r="AC382" s="2" t="inlineStr">
        <is>
          <t>3</t>
        </is>
      </c>
      <c r="AD382" s="2" t="inlineStr">
        <is>
          <t/>
        </is>
      </c>
      <c r="AE382" t="inlineStr">
        <is>
          <t/>
        </is>
      </c>
      <c r="AF382" s="2" t="inlineStr">
        <is>
          <t>süsinikdioksiidi eriheide|
CO&lt;sub&gt;2&lt;/sub&gt; eriheide</t>
        </is>
      </c>
      <c r="AG382" s="2" t="inlineStr">
        <is>
          <t>3|
3</t>
        </is>
      </c>
      <c r="AH382" s="2" t="inlineStr">
        <is>
          <t>|
preferred</t>
        </is>
      </c>
      <c r="AI382" t="inlineStr">
        <is>
          <t>vastavalt määrusele (EÜ) nr 715/2007 mõõdetud ning vastavustunnistusel süsinikdioksiidi heitkogusena (kombineeritult) märgitud sõiduauto süsinikdioksiidi heitkogus. Sõiduautode osas, mille tüüp ei ole määruse (EÜ) nr 715/2007 kohaselt kinnitatud, tähendab "süsinikdioksiidi eriheide" süsinikdioksiidi heitkoguseid, mis on mõõdetud määruses (EÜ) nr 692/2008 määratletud mõõtmisprotseduuri kohaselt või selliste sõiduautode süsinikdioksiidi heitkoguse kindlaksmääramiseks vastu võetud komisjoni menetluste kohaselt</t>
        </is>
      </c>
      <c r="AJ382" s="2" t="inlineStr">
        <is>
          <t>hiilidioksidipäästöt</t>
        </is>
      </c>
      <c r="AK382" s="2" t="inlineStr">
        <is>
          <t>3</t>
        </is>
      </c>
      <c r="AL382" s="2" t="inlineStr">
        <is>
          <t/>
        </is>
      </c>
      <c r="AM382" t="inlineStr">
        <is>
          <t/>
        </is>
      </c>
      <c r="AN382" s="2" t="inlineStr">
        <is>
          <t>émissions spécifiques de CO&lt;sub&gt;2&lt;/sub&gt;</t>
        </is>
      </c>
      <c r="AO382" s="2" t="inlineStr">
        <is>
          <t>3</t>
        </is>
      </c>
      <c r="AP382" s="2" t="inlineStr">
        <is>
          <t/>
        </is>
      </c>
      <c r="AQ382" t="inlineStr">
        <is>
          <t>les émissions de CO&lt;sub&gt;2&lt;/sub&gt; d'une voiture particulière ou d'un véhicule utilitaire léger mesurées conformément au règlement (CE) n&lt;sup&gt;o&lt;/sup&gt; 715/2007 et à ses règlements d'exécution et indiquées comme la masse des émissions de CO&lt;sub&gt;2&lt;/sub&gt; (combinées) dans le certificat de conformité du véhicule</t>
        </is>
      </c>
      <c r="AR382" s="2" t="inlineStr">
        <is>
          <t>astaíochtaí sonracha</t>
        </is>
      </c>
      <c r="AS382" s="2" t="inlineStr">
        <is>
          <t>3</t>
        </is>
      </c>
      <c r="AT382" s="2" t="inlineStr">
        <is>
          <t/>
        </is>
      </c>
      <c r="AU382" t="inlineStr">
        <is>
          <t/>
        </is>
      </c>
      <c r="AV382" s="2" t="inlineStr">
        <is>
          <t>specifične emisije CO&lt;sub&gt;2&lt;/sub&gt;|
specifične emisije</t>
        </is>
      </c>
      <c r="AW382" s="2" t="inlineStr">
        <is>
          <t>3|
3</t>
        </is>
      </c>
      <c r="AX382" s="2" t="inlineStr">
        <is>
          <t xml:space="preserve">|
</t>
        </is>
      </c>
      <c r="AY382" t="inlineStr">
        <is>
          <t>emisije CO&lt;sub&gt;2&lt;/sub&gt; osobnog automobila ili lakoga 
gospodarskog vozila izmjerene u skladu s Uredbom (EZ) br. 715/2007 i 
njezinim provedbenim uredbama i navedene u certifikatu o sukladnosti 
vozila kao masa (kombiniranih) emisija CO&lt;sub&gt;2&lt;/sub&gt;. Za 
osobne automobile ili laka gospodarska vozila koji nisu homologirani u 
skladu s Uredbom (EZ) br. 715/2007, „specifične emisije CO2” znači emisije CO&lt;sub&gt;2&lt;/sub&gt;
 izmjerene na temelju Uredbe (EZ) br. 715/2007, osobito u skladu s istim
 mjernim postupkom koji se navodi u Uredbi (EZ) br. 692/2008 do 
31. prosinca 2020. te od 1. siječnja 2021. u Uredbi (EU) 2017/1151, ili u
 skladu s postupcima koje je Komisija donijela kako bi utvrdila emisije 
CO&lt;sub&gt;2&lt;/sub&gt; za takva vozila</t>
        </is>
      </c>
      <c r="AZ382" s="2" t="inlineStr">
        <is>
          <t>fajlagos szén-dioxid-kibocsátás|
fajlagos kibocsátás</t>
        </is>
      </c>
      <c r="BA382" s="2" t="inlineStr">
        <is>
          <t>3|
3</t>
        </is>
      </c>
      <c r="BB382" s="2" t="inlineStr">
        <is>
          <t xml:space="preserve">|
</t>
        </is>
      </c>
      <c r="BC382" t="inlineStr">
        <is>
          <t>a személygépkocsinak vagy a könnyű haszongépjárműnek a 715/2007/EK 
rendelettel és annak végrehajtási rendeleteivel összhangban mért és a 
jármű megfelelőségi nyilatkozatában „CO2-kibocsátás (vegyes)” 
megjelöléssel feltüntetett szén-dioxid-kibocsátása. A 715/2007/EK 
rendelet szerinti típusjóváhagyással nem rendelkező személygépkocsik 
vagy könnyű haszongépjárművek esetében a fajlagos szén-dioxid-kibocsátás
 2020. december 31-ig a 692/2008/EK rendeletben, 2021. január 1-jétől 
pedig az (EU) 2017/1151 rendeletben megállapított mérési eljárásnak vagy
 a Bizottság által az ilyen járművek szén-dioxid-kibocsátásának 
megállapítása céljára elfogadott eljárásoknak megfelelően mért 
szén-dioxid-kibocsátás</t>
        </is>
      </c>
      <c r="BD382" s="2" t="inlineStr">
        <is>
          <t>emissioni specifiche di CO&lt;sub&gt;2&lt;/sub&gt;</t>
        </is>
      </c>
      <c r="BE382" s="2" t="inlineStr">
        <is>
          <t>3</t>
        </is>
      </c>
      <c r="BF382" s="2" t="inlineStr">
        <is>
          <t/>
        </is>
      </c>
      <c r="BG382" t="inlineStr">
        <is>
          <t>le emissioni di CO&lt;sub&gt;2&lt;/sub&gt; di un'autovettura o di un veicolo commerciale leggero misurate a norma del regolamento (CE) n. 715/2007 e dei relativi regolamenti di esecuzione e indicate come emissioni massiche di CO&lt;sub&gt;2&lt;/sub&gt; (ciclo misto) nel certificato di conformità del veicolo. Per le autovetture o veicoli commerciali leggeri che non sono omologate a norma del regolamento (CE) n. 715/2007, «emissioni specifiche di CO&lt;sub&gt;2&lt;/sub&gt;» le emissioni di CO&lt;sub&gt;2&lt;/sub&gt; misurate, a norma del regolamento (CE) n. 715/2007, in particolare secondo la stessa procedura di misurazione, come specificato nel regolamento (CE) n. 692/2008 fino al 31 dicembre 2020, e dal 1o gennaio 2021, nel regolamento (UE) 2017/1151, o secondo le procedure adottate dalla Commissione per stabilire le emissioni di CO&lt;sub&gt;2&lt;/sub&gt; per tali veicoli</t>
        </is>
      </c>
      <c r="BH382" s="2" t="inlineStr">
        <is>
          <t>savitasis išmetamo CO&lt;sub&gt;2&lt;/sub&gt; kiekis</t>
        </is>
      </c>
      <c r="BI382" s="2" t="inlineStr">
        <is>
          <t>3</t>
        </is>
      </c>
      <c r="BJ382" s="2" t="inlineStr">
        <is>
          <t/>
        </is>
      </c>
      <c r="BK382" t="inlineStr">
        <is>
          <t>lengvojo automobilio arba lengvosios komercinės transporto priemonės išmetamo CO&lt;sub&gt;2&lt;/sub&gt; kiekis, išmatuotas pagal Reglamentą (EB) Nr. 715/2007 bei jo įgyvendinimo reglamentus ir transporto priemonės atitikties liudijime pažymėtas kaip išmetamo CO&lt;sub&gt;2&lt;/sub&gt; masė (bendra)</t>
        </is>
      </c>
      <c r="BL382" s="2" t="inlineStr">
        <is>
          <t>īpatnējās CO&lt;sub&gt;2&lt;/sub&gt; emisijas</t>
        </is>
      </c>
      <c r="BM382" s="2" t="inlineStr">
        <is>
          <t>3</t>
        </is>
      </c>
      <c r="BN382" s="2" t="inlineStr">
        <is>
          <t/>
        </is>
      </c>
      <c r="BO382" t="inlineStr">
        <is>
          <t/>
        </is>
      </c>
      <c r="BP382" s="2" t="inlineStr">
        <is>
          <t>emissjonijiet speċifiċi ta' CO&lt;sub&gt;2&lt;/sub&gt;|
emissjonijiet speċifiċi</t>
        </is>
      </c>
      <c r="BQ382" s="2" t="inlineStr">
        <is>
          <t>3|
3</t>
        </is>
      </c>
      <c r="BR382" s="2" t="inlineStr">
        <is>
          <t xml:space="preserve">|
</t>
        </is>
      </c>
      <c r="BS382" t="inlineStr">
        <is>
          <t>l-emissjonijiet CO 
&lt;sub&gt;2&lt;/sub&gt; minn karozza tal-passiġġieri mkejla konformement mad-dispożizzjonijiet rilevanti u speċifikati bħala l-massa ta' emissjonijiet (kombinati) ta' CO 
&lt;sub&gt;2&lt;/sub&gt; fiċ-ċertifikat ta' konformità</t>
        </is>
      </c>
      <c r="BT382" s="2" t="inlineStr">
        <is>
          <t>specifieke emissies|
specifieke CO&lt;sub&gt;2&lt;/sub&gt;-emissies|
specifieke CO&lt;sub&gt;2&lt;/sub&gt;-uitstoot</t>
        </is>
      </c>
      <c r="BU382" s="2" t="inlineStr">
        <is>
          <t>3|
3|
3</t>
        </is>
      </c>
      <c r="BV382" s="2" t="inlineStr">
        <is>
          <t xml:space="preserve">|
|
</t>
        </is>
      </c>
      <c r="BW382" t="inlineStr">
        <is>
          <t>uitstoot van koolstofdioxide van nieuwe lichte personen- en bedrijfsvoertuigen en zware bedrijfsvoertuigen die de basis vormt voor het vastleggen van specifieke emissiedoelstellingen, uitgedrukt wordt in g/km (personenauto's) en g/tkm (zware bedrijfsvoertuigen) en gemeten volgens procedures vastgesteld door de Europese Unie in desbetreffende verordeningen</t>
        </is>
      </c>
      <c r="BX382" s="2" t="inlineStr">
        <is>
          <t>indywidualne poziomy emisji CO&lt;sub&gt;2&lt;/sub&gt;|
indywidualne emisje</t>
        </is>
      </c>
      <c r="BY382" s="2" t="inlineStr">
        <is>
          <t>3|
3</t>
        </is>
      </c>
      <c r="BZ382" s="2" t="inlineStr">
        <is>
          <t xml:space="preserve">|
</t>
        </is>
      </c>
      <c r="CA382" t="inlineStr">
        <is>
          <t>poziom emisji CO2 samochodu osobowego mierzony zgodnie z rozporządzeniem (WE) nr 715/2007 i określony w certyfikacie zgodności jako wielkość emisji CO2 (wartość uśredniona)</t>
        </is>
      </c>
      <c r="CB382" s="2" t="inlineStr">
        <is>
          <t>emissões específicas de CO&lt;sub&gt;2&lt;/sub&gt;</t>
        </is>
      </c>
      <c r="CC382" s="2" t="inlineStr">
        <is>
          <t>3</t>
        </is>
      </c>
      <c r="CD382" s="2" t="inlineStr">
        <is>
          <t/>
        </is>
      </c>
      <c r="CE382" t="inlineStr">
        <is>
          <t>As emissões de CO&lt;sub&gt;2&lt;/sub&gt; de um automóvel de passageiros ou de um veículo comercial ligeiro medidas nos termos do Regulamento (CE) n.º 715/2007 e dos seus regulamentos de execução, e identificadas como emissões mássicas de CO&lt;sub&gt;2&lt;/sub&gt; (combinadas) no certificado de conformidade do veículo.&lt;br&gt;Para os automóveis de passageiros ou os veículos comerciais ligeiros não homologados nos termos do referido Regulamento, as emissões de CO&lt;sub&gt;2&lt;/sub&gt; medidas nos termos do Regulamento (CE) n.º 715/2007 através do processo de medição estabelecido no Regulamento (CE) n.º 692/2008, até 31 de dezembro de 2020, e, a partir de 1 de janeiro de 2021, no Regulamento (UE) 2017/1151, ou segundo processos aprovados pela Comissão Europeia para o cálculo das emissões de CO&lt;sub&gt;2&lt;/sub&gt; desses veículos;</t>
        </is>
      </c>
      <c r="CF382" s="2" t="inlineStr">
        <is>
          <t>emisii specifice de CO&lt;sub&gt;2&lt;/sub&gt;</t>
        </is>
      </c>
      <c r="CG382" s="2" t="inlineStr">
        <is>
          <t>3</t>
        </is>
      </c>
      <c r="CH382" s="2" t="inlineStr">
        <is>
          <t/>
        </is>
      </c>
      <c r="CI382" t="inlineStr">
        <is>
          <t>emisiile de CO&lt;sub&gt;2&lt;/sub&gt; ale unui autoturism, măsurate în conformitate cu 
Regulamentul (CE) nr. 715/2007 și specificate ca emisii masice 
(combinate) de CO&lt;sub&gt;2&lt;/sub&gt; în certificatul de conformitate. În cazul 
autoturismelor care nu sunt supuse omologării de tip în conformitate cu 
Regulamentul (CE) nr. 715/2007, „emisiile specifice de CO&lt;sub&gt;2&lt;/sub&gt;” înseamnă 
emisiile de CO&lt;sub&gt;2&lt;/sub&gt; măsurate în conformitate cu procedurile de măsurare 
prevăzute pentru autoturisme de Regulamentul (CE) nr. 692/2008 sau în 
conformitate cu procedurile adoptate de Comisie în vederea stabilirii 
emisiilor de CO&lt;sub&gt;2&lt;/sub&gt; ale autoturismelor de acest tip</t>
        </is>
      </c>
      <c r="CJ382" s="2" t="inlineStr">
        <is>
          <t>špecifické emisie CO&lt;sub&gt;2&lt;/sub&gt;</t>
        </is>
      </c>
      <c r="CK382" s="2" t="inlineStr">
        <is>
          <t>3</t>
        </is>
      </c>
      <c r="CL382" s="2" t="inlineStr">
        <is>
          <t/>
        </is>
      </c>
      <c r="CM382" t="inlineStr">
        <is>
          <t>emisie CO&lt;sub&gt;2&lt;/sub&gt; osobného vozidla alebo ľahkého úžitkového vozidla merané 
v súlade s nariadením (ES) č. 715/2007 a jeho vykonávacími nariadeniami 
a špecifikované v osvedčení o zhode vozidla ako hmotnostné emisie CO&lt;sub&gt;2&lt;/sub&gt; 
(spolu)</t>
        </is>
      </c>
      <c r="CN382" s="2" t="inlineStr">
        <is>
          <t>specifične emisije CO&lt;sub&gt;2&lt;/sub&gt;</t>
        </is>
      </c>
      <c r="CO382" s="2" t="inlineStr">
        <is>
          <t>3</t>
        </is>
      </c>
      <c r="CP382" s="2" t="inlineStr">
        <is>
          <t/>
        </is>
      </c>
      <c r="CQ382" t="inlineStr">
        <is>
          <t>Uradni podatki o specifični emisiji CO&lt;sub&gt;2&lt;/sub&gt; za posamezni osebni avtomobil so vrednosti emisij CO&lt;sub&gt;2&lt;/sub&gt;, izmerjene v skladu s predpisom, ki ureja tehnično specifikacijo za vozila TSV 139 in predpisi, ki urejajo ugotavljanje skladnosti vozil. Če je več variant ali izvedenk uvrščenih pod en sam model, vrednosti, ki se navedejo za emisije CO&lt;sub&gt;2&lt;/sub&gt; za ta model, temeljijo na varianti ali izvedenki z najvišjimi emisijami CO&lt;sub&gt;2&lt;/sub&gt; v tej skupini.</t>
        </is>
      </c>
      <c r="CR382" s="2" t="inlineStr">
        <is>
          <t>specifika utsläpp|
specifika koldioxidutsläpp</t>
        </is>
      </c>
      <c r="CS382" s="2" t="inlineStr">
        <is>
          <t>3|
3</t>
        </is>
      </c>
      <c r="CT382" s="2" t="inlineStr">
        <is>
          <t xml:space="preserve">|
</t>
        </is>
      </c>
      <c r="CU382" t="inlineStr">
        <is>
          <t/>
        </is>
      </c>
    </row>
    <row r="383">
      <c r="A383" s="1" t="str">
        <f>HYPERLINK("https://iate.europa.eu/entry/result/1481326/all", "1481326")</f>
        <v>1481326</v>
      </c>
      <c r="B383" t="inlineStr">
        <is>
          <t>ENVIRONMENT;SCIENCE</t>
        </is>
      </c>
      <c r="C383" t="inlineStr">
        <is>
          <t>ENVIRONMENT|natural environment|natural resources|resources of the sea;ENVIRONMENT|environmental policy|environmental protection|conservation of resources;SCIENCE|natural and applied sciences|life sciences</t>
        </is>
      </c>
      <c r="D383" t="inlineStr">
        <is>
          <t/>
        </is>
      </c>
      <c r="E383" t="inlineStr">
        <is>
          <t/>
        </is>
      </c>
      <c r="F383" t="inlineStr">
        <is>
          <t/>
        </is>
      </c>
      <c r="G383" t="inlineStr">
        <is>
          <t/>
        </is>
      </c>
      <c r="H383" t="inlineStr">
        <is>
          <t/>
        </is>
      </c>
      <c r="I383" t="inlineStr">
        <is>
          <t/>
        </is>
      </c>
      <c r="J383" t="inlineStr">
        <is>
          <t/>
        </is>
      </c>
      <c r="K383" t="inlineStr">
        <is>
          <t/>
        </is>
      </c>
      <c r="L383" t="inlineStr">
        <is>
          <t/>
        </is>
      </c>
      <c r="M383" t="inlineStr">
        <is>
          <t/>
        </is>
      </c>
      <c r="N383" t="inlineStr">
        <is>
          <t/>
        </is>
      </c>
      <c r="O383" t="inlineStr">
        <is>
          <t/>
        </is>
      </c>
      <c r="P383" t="inlineStr">
        <is>
          <t/>
        </is>
      </c>
      <c r="Q383" t="inlineStr">
        <is>
          <t/>
        </is>
      </c>
      <c r="R383" t="inlineStr">
        <is>
          <t/>
        </is>
      </c>
      <c r="S383" t="inlineStr">
        <is>
          <t/>
        </is>
      </c>
      <c r="T383" t="inlineStr">
        <is>
          <t/>
        </is>
      </c>
      <c r="U383" t="inlineStr">
        <is>
          <t/>
        </is>
      </c>
      <c r="V383" t="inlineStr">
        <is>
          <t/>
        </is>
      </c>
      <c r="W383" t="inlineStr">
        <is>
          <t/>
        </is>
      </c>
      <c r="X383" s="2" t="inlineStr">
        <is>
          <t>conservation of marine resources</t>
        </is>
      </c>
      <c r="Y383" s="2" t="inlineStr">
        <is>
          <t>0</t>
        </is>
      </c>
      <c r="Z383" s="2" t="inlineStr">
        <is>
          <t/>
        </is>
      </c>
      <c r="AA383" t="inlineStr">
        <is>
          <t/>
        </is>
      </c>
      <c r="AB383" t="inlineStr">
        <is>
          <t/>
        </is>
      </c>
      <c r="AC383" t="inlineStr">
        <is>
          <t/>
        </is>
      </c>
      <c r="AD383" t="inlineStr">
        <is>
          <t/>
        </is>
      </c>
      <c r="AE383" t="inlineStr">
        <is>
          <t/>
        </is>
      </c>
      <c r="AF383" t="inlineStr">
        <is>
          <t/>
        </is>
      </c>
      <c r="AG383" t="inlineStr">
        <is>
          <t/>
        </is>
      </c>
      <c r="AH383" t="inlineStr">
        <is>
          <t/>
        </is>
      </c>
      <c r="AI383" t="inlineStr">
        <is>
          <t/>
        </is>
      </c>
      <c r="AJ383" t="inlineStr">
        <is>
          <t/>
        </is>
      </c>
      <c r="AK383" t="inlineStr">
        <is>
          <t/>
        </is>
      </c>
      <c r="AL383" t="inlineStr">
        <is>
          <t/>
        </is>
      </c>
      <c r="AM383" t="inlineStr">
        <is>
          <t/>
        </is>
      </c>
      <c r="AN383" s="2" t="inlineStr">
        <is>
          <t>conservation des ressources marines</t>
        </is>
      </c>
      <c r="AO383" s="2" t="inlineStr">
        <is>
          <t>0</t>
        </is>
      </c>
      <c r="AP383" s="2" t="inlineStr">
        <is>
          <t/>
        </is>
      </c>
      <c r="AQ383" t="inlineStr">
        <is>
          <t/>
        </is>
      </c>
      <c r="AR383" t="inlineStr">
        <is>
          <t/>
        </is>
      </c>
      <c r="AS383" t="inlineStr">
        <is>
          <t/>
        </is>
      </c>
      <c r="AT383" t="inlineStr">
        <is>
          <t/>
        </is>
      </c>
      <c r="AU383" t="inlineStr">
        <is>
          <t/>
        </is>
      </c>
      <c r="AV383" t="inlineStr">
        <is>
          <t/>
        </is>
      </c>
      <c r="AW383" t="inlineStr">
        <is>
          <t/>
        </is>
      </c>
      <c r="AX383" t="inlineStr">
        <is>
          <t/>
        </is>
      </c>
      <c r="AY383" t="inlineStr">
        <is>
          <t/>
        </is>
      </c>
      <c r="AZ383" t="inlineStr">
        <is>
          <t/>
        </is>
      </c>
      <c r="BA383" t="inlineStr">
        <is>
          <t/>
        </is>
      </c>
      <c r="BB383" t="inlineStr">
        <is>
          <t/>
        </is>
      </c>
      <c r="BC383" t="inlineStr">
        <is>
          <t/>
        </is>
      </c>
      <c r="BD383" t="inlineStr">
        <is>
          <t/>
        </is>
      </c>
      <c r="BE383" t="inlineStr">
        <is>
          <t/>
        </is>
      </c>
      <c r="BF383" t="inlineStr">
        <is>
          <t/>
        </is>
      </c>
      <c r="BG383" t="inlineStr">
        <is>
          <t/>
        </is>
      </c>
      <c r="BH383" t="inlineStr">
        <is>
          <t/>
        </is>
      </c>
      <c r="BI383" t="inlineStr">
        <is>
          <t/>
        </is>
      </c>
      <c r="BJ383" t="inlineStr">
        <is>
          <t/>
        </is>
      </c>
      <c r="BK383" t="inlineStr">
        <is>
          <t/>
        </is>
      </c>
      <c r="BL383" t="inlineStr">
        <is>
          <t/>
        </is>
      </c>
      <c r="BM383" t="inlineStr">
        <is>
          <t/>
        </is>
      </c>
      <c r="BN383" t="inlineStr">
        <is>
          <t/>
        </is>
      </c>
      <c r="BO383" t="inlineStr">
        <is>
          <t/>
        </is>
      </c>
      <c r="BP383" t="inlineStr">
        <is>
          <t/>
        </is>
      </c>
      <c r="BQ383" t="inlineStr">
        <is>
          <t/>
        </is>
      </c>
      <c r="BR383" t="inlineStr">
        <is>
          <t/>
        </is>
      </c>
      <c r="BS383" t="inlineStr">
        <is>
          <t/>
        </is>
      </c>
      <c r="BT383" t="inlineStr">
        <is>
          <t/>
        </is>
      </c>
      <c r="BU383" t="inlineStr">
        <is>
          <t/>
        </is>
      </c>
      <c r="BV383" t="inlineStr">
        <is>
          <t/>
        </is>
      </c>
      <c r="BW383" t="inlineStr">
        <is>
          <t/>
        </is>
      </c>
      <c r="BX383" t="inlineStr">
        <is>
          <t/>
        </is>
      </c>
      <c r="BY383" t="inlineStr">
        <is>
          <t/>
        </is>
      </c>
      <c r="BZ383" t="inlineStr">
        <is>
          <t/>
        </is>
      </c>
      <c r="CA383" t="inlineStr">
        <is>
          <t/>
        </is>
      </c>
      <c r="CB383" t="inlineStr">
        <is>
          <t/>
        </is>
      </c>
      <c r="CC383" t="inlineStr">
        <is>
          <t/>
        </is>
      </c>
      <c r="CD383" t="inlineStr">
        <is>
          <t/>
        </is>
      </c>
      <c r="CE383" t="inlineStr">
        <is>
          <t/>
        </is>
      </c>
      <c r="CF383" t="inlineStr">
        <is>
          <t/>
        </is>
      </c>
      <c r="CG383" t="inlineStr">
        <is>
          <t/>
        </is>
      </c>
      <c r="CH383" t="inlineStr">
        <is>
          <t/>
        </is>
      </c>
      <c r="CI383" t="inlineStr">
        <is>
          <t/>
        </is>
      </c>
      <c r="CJ383" t="inlineStr">
        <is>
          <t/>
        </is>
      </c>
      <c r="CK383" t="inlineStr">
        <is>
          <t/>
        </is>
      </c>
      <c r="CL383" t="inlineStr">
        <is>
          <t/>
        </is>
      </c>
      <c r="CM383" t="inlineStr">
        <is>
          <t/>
        </is>
      </c>
      <c r="CN383" t="inlineStr">
        <is>
          <t/>
        </is>
      </c>
      <c r="CO383" t="inlineStr">
        <is>
          <t/>
        </is>
      </c>
      <c r="CP383" t="inlineStr">
        <is>
          <t/>
        </is>
      </c>
      <c r="CQ383" t="inlineStr">
        <is>
          <t/>
        </is>
      </c>
      <c r="CR383" t="inlineStr">
        <is>
          <t/>
        </is>
      </c>
      <c r="CS383" t="inlineStr">
        <is>
          <t/>
        </is>
      </c>
      <c r="CT383" t="inlineStr">
        <is>
          <t/>
        </is>
      </c>
      <c r="CU383" t="inlineStr">
        <is>
          <t/>
        </is>
      </c>
    </row>
    <row r="384">
      <c r="A384" s="1" t="str">
        <f>HYPERLINK("https://iate.europa.eu/entry/result/3578561/all", "3578561")</f>
        <v>3578561</v>
      </c>
      <c r="B384" t="inlineStr">
        <is>
          <t>FINANCE;ENVIRONMENT;ECONOMICS</t>
        </is>
      </c>
      <c r="C384" t="inlineStr">
        <is>
          <t>FINANCE|financing and investment|financing|financing policy;ENVIRONMENT|environmental policy;ECONOMICS|economic policy|economic policy|development policy|sustainable development</t>
        </is>
      </c>
      <c r="D384" s="2" t="inlineStr">
        <is>
          <t>природосъобразно решение</t>
        </is>
      </c>
      <c r="E384" s="2" t="inlineStr">
        <is>
          <t>4</t>
        </is>
      </c>
      <c r="F384" s="2" t="inlineStr">
        <is>
          <t/>
        </is>
      </c>
      <c r="G384" t="inlineStr">
        <is>
          <t>подход, базиран на ефективност на разходите, който използва природата, за да се доставят редица критични услуги (влажни зони за намаляване на наводненията, задържане на въглерод, подобрено качество на въздуха); който предоставя екологични, социални и икономически ползи, помага да се изгради издържливост, като се доставят повече естествени елементи и процеси в градовете, пейзажите и морските пейзажи чрез локално адаптирани и ресурсно ефективно интервенции</t>
        </is>
      </c>
      <c r="H384" s="2" t="inlineStr">
        <is>
          <t>přírodě blízké řešení|
řešení vycházející z přírody</t>
        </is>
      </c>
      <c r="I384" s="2" t="inlineStr">
        <is>
          <t>3|
4</t>
        </is>
      </c>
      <c r="J384" s="2" t="inlineStr">
        <is>
          <t xml:space="preserve">|
</t>
        </is>
      </c>
      <c r="K384" t="inlineStr">
        <is>
          <t>nákladově efektivní přístup, který využívá přírodu k zajišťování
 řady velmi důležitých služeb (např. mokřady k regulaci záplav, pohlcování
 uhlíku a dosažení lepší kvality ovzduší), což je přínosné pro životní
 prostředí, společnost i ekonomiku, a který přispívá k budování odolnosti tím,
 že do měst, krajiny a mořského prostředí vnáší více přírodních prvků
 prostřednictvím systémových intervencí, které jsou přizpůsobeny místním
 podmínkám a efektivně využívají zdroje</t>
        </is>
      </c>
      <c r="L384" s="2" t="inlineStr">
        <is>
          <t>naturbaseret løsning</t>
        </is>
      </c>
      <c r="M384" s="2" t="inlineStr">
        <is>
          <t>4</t>
        </is>
      </c>
      <c r="N384" s="2" t="inlineStr">
        <is>
          <t/>
        </is>
      </c>
      <c r="O384" t="inlineStr">
        <is>
          <t>omkostningseffektiv tilgang, der gør brug af naturen til at levere en række kritiske tjenester (vådområder til afbødning af oversvømmelser, kulstofbinding, forbedret luftkvalitet), der giver miljømæssige, sociale og økonomiske fordele, og som bidrager til at opbygge modstandsdygtighed ved at bringe flere naturlige elementer og processer ind i byer, landskaber og havområder gennem lokalt tilpassede, ressourceeffektive og systemiske indgreb</t>
        </is>
      </c>
      <c r="P384" s="2" t="inlineStr">
        <is>
          <t>naturbasierte Lösung|
NBS</t>
        </is>
      </c>
      <c r="Q384" s="2" t="inlineStr">
        <is>
          <t>3|
3</t>
        </is>
      </c>
      <c r="R384" s="2" t="inlineStr">
        <is>
          <t xml:space="preserve">|
</t>
        </is>
      </c>
      <c r="S384" t="inlineStr">
        <is>
          <t>von der Natur inspirierte Lösung, in deren Rahmen natürliche Prozesse unterstützt und verwendet oder imitiert werden, um zu einem verbesserten Management und Schutz der Umwelt beizutragen</t>
        </is>
      </c>
      <c r="T384" s="2" t="inlineStr">
        <is>
          <t>λύση που βασίζεται στη φύση</t>
        </is>
      </c>
      <c r="U384" s="2" t="inlineStr">
        <is>
          <t>3</t>
        </is>
      </c>
      <c r="V384" s="2" t="inlineStr">
        <is>
          <t/>
        </is>
      </c>
      <c r="W384" t="inlineStr">
        <is>
          <t>οικονομικά αποδοτική προσέγγιση που χρησιμοποιεί τη φύση για την παροχή μιας σειράς από υπηρεσίες καθοριστικής σημασίας (υγρότοποι για τον μετριασμό των πλημμυρών, παγίδευση του άνθρακα, βελτίωση της ποιότητας του αέρα) και η οποία αποφέρει περιβαλλοντικά, κοινωνικά και οικονομικά οφέλη, συμβάλλοντας στην ενίσχυση της ανθεκτικότητας μέσω της ένταξης περισσότερων φυσικών χαρακτηριστικών και διαδικασιών στις πόλεις, καθώς και στα ηπειρωτικά και θαλάσσια τοπία, μέσω συστημικών παρεμβάσεων οι οποίες είναι αποδοτικές από άποψη πόρων και προσαρμοσμένες στις τοπικές συνθήκες</t>
        </is>
      </c>
      <c r="X384" s="2" t="inlineStr">
        <is>
          <t>nature-based solution|
NBS</t>
        </is>
      </c>
      <c r="Y384" s="2" t="inlineStr">
        <is>
          <t>3|
3</t>
        </is>
      </c>
      <c r="Z384" s="2" t="inlineStr">
        <is>
          <t xml:space="preserve">|
</t>
        </is>
      </c>
      <c r="AA384" t="inlineStr">
        <is>
          <t>integrated, multifunctional solutions to critical societal challenges that are inspired and supported by nature, cost-effective, simultaneously provide environmental, social and economic benefits, and help build resilience</t>
        </is>
      </c>
      <c r="AB384" s="2" t="inlineStr">
        <is>
          <t>solución basada en la naturaleza</t>
        </is>
      </c>
      <c r="AC384" s="2" t="inlineStr">
        <is>
          <t>4</t>
        </is>
      </c>
      <c r="AD384" s="2" t="inlineStr">
        <is>
          <t/>
        </is>
      </c>
      <c r="AE384" t="inlineStr">
        <is>
          <t>intervención o proceso que imita los procesos de la
naturaleza para resolver distintos tipos de problemas relacionados con la gestión
territorial y urbana, como la adaptación al cambio climático, la
gestión de los recursos y del agua, la seguridad alimentaria o la calidad
ambiental. &lt;br&gt;Para que una acción o proceso pueda ser considerado una solución
basada en la naturaleza debe brindar simultáneamente beneficios ambientales,
sociales y económicos y facilitar la prestación de servicios ecosistémicos</t>
        </is>
      </c>
      <c r="AF384" s="2" t="inlineStr">
        <is>
          <t>looduspõhine lahendus</t>
        </is>
      </c>
      <c r="AG384" s="2" t="inlineStr">
        <is>
          <t>3</t>
        </is>
      </c>
      <c r="AH384" s="2" t="inlineStr">
        <is>
          <t/>
        </is>
      </c>
      <c r="AI384" t="inlineStr">
        <is>
          <t>kulutõhus lähenemisviis, mis kasutab loodust, et pakkuda erinevaid kriitilisi teenuseid (märgalad üleujutuste haldamiseks, CO2 sidumine, parem õhukvaliteet), ning suurendab keskonnaalast, sotsiaalset ja majanduslikku kasu ning säilenõtkust, tuues linnadesse, maastikele ja merealadele looduslikke protsesse kohalikele oludele kohandatud, ressursitõhusate ja süsteemsete sekkumiste kaudu</t>
        </is>
      </c>
      <c r="AJ384" s="2" t="inlineStr">
        <is>
          <t>luontopohjainen ratkaisu|
luontoon perustuva ratkaisu</t>
        </is>
      </c>
      <c r="AK384" s="2" t="inlineStr">
        <is>
          <t>3|
3</t>
        </is>
      </c>
      <c r="AL384" s="2" t="inlineStr">
        <is>
          <t xml:space="preserve">|
</t>
        </is>
      </c>
      <c r="AM384" t="inlineStr">
        <is>
          <t>yhteiskunnallisen ongelman ratkaisu, joka tukeutuu kestävällä tavalla luontoon tai inspiroituu siitä</t>
        </is>
      </c>
      <c r="AN384" s="2" t="inlineStr">
        <is>
          <t>SfN|
solution fondée sur la nature</t>
        </is>
      </c>
      <c r="AO384" s="2" t="inlineStr">
        <is>
          <t>2|
3</t>
        </is>
      </c>
      <c r="AP384" s="2" t="inlineStr">
        <is>
          <t xml:space="preserve">|
</t>
        </is>
      </c>
      <c r="AQ384" t="inlineStr">
        <is>
          <t>action visant à protéger, gérer de manière durable et restaurer des écosystèmes naturels ou modifiés en s'inspirant de la nature ou en imitant des processus naturels pour relever les défis de société de manière efficace et adaptative, tout en assurant le bien-être humain et en produisant des bénéfices pour la biodiversité</t>
        </is>
      </c>
      <c r="AR384" s="2" t="inlineStr">
        <is>
          <t>réiteach dúlrabhunaithe</t>
        </is>
      </c>
      <c r="AS384" s="2" t="inlineStr">
        <is>
          <t>3</t>
        </is>
      </c>
      <c r="AT384" s="2" t="inlineStr">
        <is>
          <t/>
        </is>
      </c>
      <c r="AU384" t="inlineStr">
        <is>
          <t/>
        </is>
      </c>
      <c r="AV384" s="2" t="inlineStr">
        <is>
          <t>prirodno rješenje</t>
        </is>
      </c>
      <c r="AW384" s="2" t="inlineStr">
        <is>
          <t>4</t>
        </is>
      </c>
      <c r="AX384" s="2" t="inlineStr">
        <is>
          <t/>
        </is>
      </c>
      <c r="AY384" t="inlineStr">
        <is>
          <t>financijski isplativ pristup koji koristi prirodne resurse za osiguranje niza ključnih prednosti (npr. poplavna područja za suzbijanje poplava, sekvestracija ugljika, bolja kvaliteta zraka) koji rezultira ekološkim, društvenim i gospodarskim prednostima, doprinoseći otpornosti dovođenjem veće količine prirodnih resursa i procesa u gradove, kopnena i obalna područja putem intervencija koje su sustavne, prilagođene lokalnoj sredini i resursno učinkovite</t>
        </is>
      </c>
      <c r="AZ384" s="2" t="inlineStr">
        <is>
          <t>természetalapú megoldás</t>
        </is>
      </c>
      <c r="BA384" s="2" t="inlineStr">
        <is>
          <t>4</t>
        </is>
      </c>
      <c r="BB384" s="2" t="inlineStr">
        <is>
          <t/>
        </is>
      </c>
      <c r="BC384" t="inlineStr">
        <is>
          <t>a természetes tényezőkön, elemeken, folyamatokon alapuló megoldások alkalmazása a klímaváltozás mérséklése, illetve az elkerülhetetlen hatásokhoz való alkalmazkodás érdekében</t>
        </is>
      </c>
      <c r="BD384" s="2" t="inlineStr">
        <is>
          <t>soluzione basata sulla natura</t>
        </is>
      </c>
      <c r="BE384" s="2" t="inlineStr">
        <is>
          <t>4</t>
        </is>
      </c>
      <c r="BF384" s="2" t="inlineStr">
        <is>
          <t/>
        </is>
      </c>
      <c r="BG384" t="inlineStr">
        <is>
          <t>approccio efficace in termini di costi che fa uso della natura per fornire una serie di servizi fondamentali (zone umide per l’attenuazione delle inondazioni, sequestro del carbonio, miglioramento della qualità dell’aria) con benefici ambientali, sociali ed economici e che contribuisce a creare resilienza introducendo più elementi e processi naturali nelle città e nei paesaggi, anche marini, attraverso interventi sistemici, efficienti dal punto di vista delle risorse e adeguati alle condizioni locali</t>
        </is>
      </c>
      <c r="BH384" s="2" t="inlineStr">
        <is>
          <t>gamtos procesais pagrįstas sprendimas|
gamtinis sprendimas</t>
        </is>
      </c>
      <c r="BI384" s="2" t="inlineStr">
        <is>
          <t>4|
4</t>
        </is>
      </c>
      <c r="BJ384" s="2" t="inlineStr">
        <is>
          <t xml:space="preserve">|
</t>
        </is>
      </c>
      <c r="BK384" t="inlineStr">
        <is>
          <t>ekonomiškai
 efektyvus metodas, pagal kurį gamta 
 atlieka įvairias ypatingos svarbos funkcijas (šlapynės padeda
 švelninti potvynius, atlikti anglies dioksido sekvestraciją, gerinti oro
 kokybę), kuriuo teikiama aplinkosauginė, socialinė ir ekonominė nauda,
 padedama stiprinti atsparumą, miestuose, kraštovaizdžiuose ir jūrų aplinkoje
 pritaikant daugiau gamtos ypatybių ir procesų, pasitelkiant vietos mastu
 pritaikytas, veiksmingai išteklius naudojančias ir sistemines priemones</t>
        </is>
      </c>
      <c r="BL384" s="2" t="inlineStr">
        <is>
          <t>dabā rodams risinājums|
dabā balstīts risinājums</t>
        </is>
      </c>
      <c r="BM384" s="2" t="inlineStr">
        <is>
          <t>2|
4</t>
        </is>
      </c>
      <c r="BN384" s="2" t="inlineStr">
        <is>
          <t>|
preferred</t>
        </is>
      </c>
      <c r="BO384" t="inlineStr">
        <is>
          <t>dabas izmantošana vai dabisku procesu atdarināšana, lai risinātu vides problēmas un uzlabotu dabas resursu kvalitāti un pieejamību</t>
        </is>
      </c>
      <c r="BP384" s="2" t="inlineStr">
        <is>
          <t>soluzzjoni bbażata fuq in-natura</t>
        </is>
      </c>
      <c r="BQ384" s="2" t="inlineStr">
        <is>
          <t>3</t>
        </is>
      </c>
      <c r="BR384" s="2" t="inlineStr">
        <is>
          <t/>
        </is>
      </c>
      <c r="BS384" t="inlineStr">
        <is>
          <t>l-użu tan-natura jew imitazzjoni ta' proċessi naturali biex jiġu indirizzati sfidi naturali u titjieb il-kwalità u d-disponibbiltà ta' riżorsi naturali</t>
        </is>
      </c>
      <c r="BT384" s="2" t="inlineStr">
        <is>
          <t>op de natuur gebaseerde oplossing</t>
        </is>
      </c>
      <c r="BU384" s="2" t="inlineStr">
        <is>
          <t>3</t>
        </is>
      </c>
      <c r="BV384" s="2" t="inlineStr">
        <is>
          <t/>
        </is>
      </c>
      <c r="BW384" t="inlineStr">
        <is>
          <t>oplossing waarbij de natuur gebruikt wordt of natuurlijke processen nagebootst worden
 om milieu-uitdagingen aan te pakken en de kwaliteit en beschikbaarheid van
 natuurlijke hulpbronnen te verbeteren</t>
        </is>
      </c>
      <c r="BX384" s="2" t="inlineStr">
        <is>
          <t>rozwiązanie oparte na przyrodzie|
rozwiązanie oparte na zasobach przyrody</t>
        </is>
      </c>
      <c r="BY384" s="2" t="inlineStr">
        <is>
          <t>4|
3</t>
        </is>
      </c>
      <c r="BZ384" s="2" t="inlineStr">
        <is>
          <t xml:space="preserve">|
</t>
        </is>
      </c>
      <c r="CA384" t="inlineStr">
        <is>
          <t>efektywne
 kosztowo podejście korzystające z przyrody do świadczenia szeregu kluczowych
 usług (np. ograniczania zagrożeń powodziowych przez wykorzystanie terenów
 podmokłych, sekwestracji dwutlenku węgla, poprawy jakości powietrza) i
 oferujące korzyści dla środowiska, społeczeństwa i gospodarki, pomagając w
 budowaniu ich odporności przez wprowadzanie większej ilości naturalnych
 elementów i procesów do miast oraz obszarów poza miastami dzięki dostosowanym
 miejscowo, efektywnym pod względem zasobów i systemowym interwencjom</t>
        </is>
      </c>
      <c r="CB384" s="2" t="inlineStr">
        <is>
          <t>solução baseada na natureza|
Solução baseada na natureza</t>
        </is>
      </c>
      <c r="CC384" s="2" t="inlineStr">
        <is>
          <t>3|
3</t>
        </is>
      </c>
      <c r="CD384" s="2" t="inlineStr">
        <is>
          <t xml:space="preserve">|
</t>
        </is>
      </c>
      <c r="CE384" t="inlineStr">
        <is>
          <t>abordagem
 eficiente do ponto de vista dos custos que utiliza a natureza para oferecer
 um conjunto de serviços essenciais (zonas húmidas para a mitigação de
 inundações, sequestro de carbono, melhoria da qualidade do ar) que
 proporciona benefícios ambientais, sociais e económicos, ajudando a reforçar
 a resiliência ao incorporar características e processos mais naturais nas
 cidades, paisagens e paisagens marinhas, 
 através de intervenções localmente adaptadas, eficientes em recursos e
 sistémicas</t>
        </is>
      </c>
      <c r="CF384" s="2" t="inlineStr">
        <is>
          <t>soluție bazată pe natură</t>
        </is>
      </c>
      <c r="CG384" s="2" t="inlineStr">
        <is>
          <t>3</t>
        </is>
      </c>
      <c r="CH384" s="2" t="inlineStr">
        <is>
          <t/>
        </is>
      </c>
      <c r="CI384" t="inlineStr">
        <is>
          <t>abordare
 eficientă din punct de vedere al costurilor care folosește natura pentru a
 presta o serie de servicii esențiale (zone umede pentru reducerea
 inundațiilor, sechestrarea carbonului, îmbunătățirea calității aerului), care
 oferă beneficii de mediu, sociale și economice, ajutând la reziliență prin
 introducerea în orașe, peisaje terestre și marine de caracteristici și
 procese mai naturale, prin intervenții adaptate local, eficiente din punct de
 vedere al resurselor și sistemice</t>
        </is>
      </c>
      <c r="CJ384" s="2" t="inlineStr">
        <is>
          <t>riešenie blízke prírode|
prírode blízke riešenie|
riešenie inšpirované prírodou</t>
        </is>
      </c>
      <c r="CK384" s="2" t="inlineStr">
        <is>
          <t>3|
4|
3</t>
        </is>
      </c>
      <c r="CL384" s="2" t="inlineStr">
        <is>
          <t xml:space="preserve">preferred|
|
</t>
        </is>
      </c>
      <c r="CM384" t="inlineStr">
        <is>
          <t>riešenia inšpirované a podporované prírodou, pre ktoré je charakteristická nákladová efektívnosť, vytváranie environmentálnych, sociálnych a hospodárskych prínosov a podpora budovania odolnosti</t>
        </is>
      </c>
      <c r="CN384" s="2" t="inlineStr">
        <is>
          <t>sonaravna rešitev|
rešitev, ki temelji na naravi</t>
        </is>
      </c>
      <c r="CO384" s="2" t="inlineStr">
        <is>
          <t>3|
4</t>
        </is>
      </c>
      <c r="CP384" s="2" t="inlineStr">
        <is>
          <t xml:space="preserve">|
</t>
        </is>
      </c>
      <c r="CQ384" t="inlineStr">
        <is>
          <t>trajnostna, na naravi temelječa rešitev,
načrtovana na način, da spodbuja naravne
procese</t>
        </is>
      </c>
      <c r="CR384" s="2" t="inlineStr">
        <is>
          <t>naturbaserad lösning</t>
        </is>
      </c>
      <c r="CS384" s="2" t="inlineStr">
        <is>
          <t>3</t>
        </is>
      </c>
      <c r="CT384" s="2" t="inlineStr">
        <is>
          <t/>
        </is>
      </c>
      <c r="CU384" t="inlineStr">
        <is>
          <t>kos
 tnadseffektivt tillvägagångssätt som innebär att naturen används för att
 tillhandahålla en rad viktiga tjänster (t.ex. våtmarker för begränsning av
 översvämningar, koldioxidbindning och förbättrad luftkvalitet) som ger
 miljömässiga, sociala och ekonomiska fördelar och bidrar till att bygga upp
 motståndskraft genom att fler naturliga inslag och processer införs i städer,
 landskap och havsområden genom lokalt anpassade, resurseffektiva och
 systemiska åtgärder</t>
        </is>
      </c>
    </row>
    <row r="385">
      <c r="A385" s="1" t="str">
        <f>HYPERLINK("https://iate.europa.eu/entry/result/1442897/all", "1442897")</f>
        <v>1442897</v>
      </c>
      <c r="B385" t="inlineStr">
        <is>
          <t>ENVIRONMENT</t>
        </is>
      </c>
      <c r="C385" t="inlineStr">
        <is>
          <t>ENVIRONMENT|deterioration of the environment|waste|wastewater;ENVIRONMENT|deterioration of the environment|waste</t>
        </is>
      </c>
      <c r="D385" s="2" t="inlineStr">
        <is>
          <t>битови отпадъчни води</t>
        </is>
      </c>
      <c r="E385" s="2" t="inlineStr">
        <is>
          <t>3</t>
        </is>
      </c>
      <c r="F385" s="2" t="inlineStr">
        <is>
          <t/>
        </is>
      </c>
      <c r="G385" t="inlineStr">
        <is>
          <t>Битови отпадъчни води са "отпадъчните води, изпускани от жилищни помещения и учреждения и съдържащи главно продукти на човешкия метаболизъм и на битовите дейности".</t>
        </is>
      </c>
      <c r="H385" s="2" t="inlineStr">
        <is>
          <t>splašky|
splaškové (domovní) odpadní vody</t>
        </is>
      </c>
      <c r="I385" s="2" t="inlineStr">
        <is>
          <t>3|
3</t>
        </is>
      </c>
      <c r="J385" s="2" t="inlineStr">
        <is>
          <t xml:space="preserve">|
</t>
        </is>
      </c>
      <c r="K385" t="inlineStr">
        <is>
          <t>odpadní vody ze sídel a služeb, které vznikají převážně jako produkt lidského metabolismu a činností v domácnosti</t>
        </is>
      </c>
      <c r="L385" s="2" t="inlineStr">
        <is>
          <t>husspildevand|
husholdningsspildevand</t>
        </is>
      </c>
      <c r="M385" s="2" t="inlineStr">
        <is>
          <t>3|
3</t>
        </is>
      </c>
      <c r="N385" s="2" t="inlineStr">
        <is>
          <t xml:space="preserve">preferred|
</t>
        </is>
      </c>
      <c r="O385" t="inlineStr">
        <is>
          <t>spildevand fra boligområder og serviceerhverv, som hovedsagelig stammer fra det menneskelige stofskifte og fra husholdninger</t>
        </is>
      </c>
      <c r="P385" s="2" t="inlineStr">
        <is>
          <t>häusliches Abwasser|
Haushaltsabwasser</t>
        </is>
      </c>
      <c r="Q385" s="2" t="inlineStr">
        <is>
          <t>3|
3</t>
        </is>
      </c>
      <c r="R385" s="2" t="inlineStr">
        <is>
          <t xml:space="preserve">|
</t>
        </is>
      </c>
      <c r="S385" t="inlineStr">
        <is>
          <t>Abwasser aus Wohngebieten und den dazugehörigen Einrichtungen, vorwiegend menschlichen Ursprungs und der Tätigkeiten in Haushaltungen</t>
        </is>
      </c>
      <c r="T385" s="2" t="inlineStr">
        <is>
          <t>οικιακά λύματα</t>
        </is>
      </c>
      <c r="U385" s="2" t="inlineStr">
        <is>
          <t>3</t>
        </is>
      </c>
      <c r="V385" s="2" t="inlineStr">
        <is>
          <t/>
        </is>
      </c>
      <c r="W385" t="inlineStr">
        <is>
          <t>&lt;div&gt;τα λύματα από περιοχές κατοικίας και υπηρεσιών που προέρχονται κυρίως από τον ανθρώπινο μεταβολισμό και τις εμπορικές δραστηριότητες&lt;/div&gt;</t>
        </is>
      </c>
      <c r="X385" s="2" t="inlineStr">
        <is>
          <t>household waste water|
domestic waste water</t>
        </is>
      </c>
      <c r="Y385" s="2" t="inlineStr">
        <is>
          <t>3|
3</t>
        </is>
      </c>
      <c r="Z385" s="2" t="inlineStr">
        <is>
          <t>|
preferred</t>
        </is>
      </c>
      <c r="AA385" t="inlineStr">
        <is>
          <t>waste water from residential settlements and services which originates predominantly from the human metabolism and from household activities</t>
        </is>
      </c>
      <c r="AB385" s="2" t="inlineStr">
        <is>
          <t>aguas residuales domésticas</t>
        </is>
      </c>
      <c r="AC385" s="2" t="inlineStr">
        <is>
          <t>3</t>
        </is>
      </c>
      <c r="AD385" s="2" t="inlineStr">
        <is>
          <t/>
        </is>
      </c>
      <c r="AE385" t="inlineStr">
        <is>
          <t>Aguas residuales procedentes de zonas de vivienda y de servicios y generadas principalmente por el metabolismo humano y las actividades domésticas</t>
        </is>
      </c>
      <c r="AF385" s="2" t="inlineStr">
        <is>
          <t>olmereovesi</t>
        </is>
      </c>
      <c r="AG385" s="2" t="inlineStr">
        <is>
          <t>3</t>
        </is>
      </c>
      <c r="AH385" s="2" t="inlineStr">
        <is>
          <t/>
        </is>
      </c>
      <c r="AI385" t="inlineStr">
        <is>
          <t>asulate ja nendega seotud rajatiste reovesi, mis pärineb peamiselt inimeste ainevahetusest ja majapidamistegevusest</t>
        </is>
      </c>
      <c r="AJ385" s="2" t="inlineStr">
        <is>
          <t>asumisjätevesi|
kotitalousjätevesi|
talousjätevesi</t>
        </is>
      </c>
      <c r="AK385" s="2" t="inlineStr">
        <is>
          <t>3|
3|
3</t>
        </is>
      </c>
      <c r="AL385" s="2" t="inlineStr">
        <is>
          <t xml:space="preserve">|
|
</t>
        </is>
      </c>
      <c r="AM385" t="inlineStr">
        <is>
          <t>asuntojen ja laitosten jätevedet, jotka ovat peräisin pääasiassa ihmisten aineenvaihdunnasta ja kotitalouden toimista</t>
        </is>
      </c>
      <c r="AN385" s="2" t="inlineStr">
        <is>
          <t>eaux ménagères usées|
eaux usées domestiques</t>
        </is>
      </c>
      <c r="AO385" s="2" t="inlineStr">
        <is>
          <t>3|
3</t>
        </is>
      </c>
      <c r="AP385" s="2" t="inlineStr">
        <is>
          <t xml:space="preserve">|
</t>
        </is>
      </c>
      <c r="AQ385" t="inlineStr">
        <is>
          <t>les eaux usées provenant des établissements et services résidentiels et produites essentiellement par le métabolisme humain et les activités ménagères</t>
        </is>
      </c>
      <c r="AR385" s="2" t="inlineStr">
        <is>
          <t>fuíolluisce tí</t>
        </is>
      </c>
      <c r="AS385" s="2" t="inlineStr">
        <is>
          <t>3</t>
        </is>
      </c>
      <c r="AT385" s="2" t="inlineStr">
        <is>
          <t/>
        </is>
      </c>
      <c r="AU385" t="inlineStr">
        <is>
          <t/>
        </is>
      </c>
      <c r="AV385" s="2" t="inlineStr">
        <is>
          <t>otpadne vode iz kućanstava</t>
        </is>
      </c>
      <c r="AW385" s="2" t="inlineStr">
        <is>
          <t>3</t>
        </is>
      </c>
      <c r="AX385" s="2" t="inlineStr">
        <is>
          <t/>
        </is>
      </c>
      <c r="AY385" t="inlineStr">
        <is>
          <t/>
        </is>
      </c>
      <c r="AZ385" s="2" t="inlineStr">
        <is>
          <t>háztartási szennyvíz</t>
        </is>
      </c>
      <c r="BA385" s="2" t="inlineStr">
        <is>
          <t>4</t>
        </is>
      </c>
      <c r="BB385" s="2" t="inlineStr">
        <is>
          <t/>
        </is>
      </c>
      <c r="BC385" t="inlineStr">
        <is>
          <t>rendszeres emberi tartózkodás céljára szolgáló területről származó szennyvíz, ami az emberi anyagcseréből és háztartási tevékenységből származik, és nem tartalmaz talajvizet vagy csapadékvizet, továbbá nem minősül veszélyes hulladéknak</t>
        </is>
      </c>
      <c r="BD385" s="2" t="inlineStr">
        <is>
          <t>acqua di rifiuto domestica|
acque reflue domestiche</t>
        </is>
      </c>
      <c r="BE385" s="2" t="inlineStr">
        <is>
          <t>3|
3</t>
        </is>
      </c>
      <c r="BF385" s="2" t="inlineStr">
        <is>
          <t>|
preferred</t>
        </is>
      </c>
      <c r="BG385" t="inlineStr">
        <is>
          <t>acque reflue provenienti da insediamenti di tipo residenziale e da servizi e derivanti prevalentemente dal metabolismo umano e da attività domestiche</t>
        </is>
      </c>
      <c r="BH385" s="2" t="inlineStr">
        <is>
          <t>buitinės nuotekos</t>
        </is>
      </c>
      <c r="BI385" s="2" t="inlineStr">
        <is>
          <t>3</t>
        </is>
      </c>
      <c r="BJ385" s="2" t="inlineStr">
        <is>
          <t/>
        </is>
      </c>
      <c r="BK385" t="inlineStr">
        <is>
          <t>nuotekos, kurios susidaro namų ūkyje naudojant vandenį (pvz., skalbimo, indų plovimo, maisto gaminimo, prausimosi, tualetų nuotekos ir pan.). Prie buitinių nuotekų priskiriamos ir nuotekos, susidarančios naudojant vandenį įmonių, įstaigų, organizacijų darbuotojų buitiniams poreikiams, jeigu jos surenkamos ir išleidžiamos atskirai nuo kitų objekte susidarančių nuotekų</t>
        </is>
      </c>
      <c r="BL385" s="2" t="inlineStr">
        <is>
          <t>sadzīves notekūdeņi</t>
        </is>
      </c>
      <c r="BM385" s="2" t="inlineStr">
        <is>
          <t>3</t>
        </is>
      </c>
      <c r="BN385" s="2" t="inlineStr">
        <is>
          <t/>
        </is>
      </c>
      <c r="BO385" t="inlineStr">
        <is>
          <t>notekūdeņi no apdzīvotām vietām un pakalpojumiem, kas galvenokārt rodas no cilvēku vielmaiņas un mājsaimnieciskām darbībām</t>
        </is>
      </c>
      <c r="BP385" s="2" t="inlineStr">
        <is>
          <t>ilma domestiku mormi</t>
        </is>
      </c>
      <c r="BQ385" s="2" t="inlineStr">
        <is>
          <t>3</t>
        </is>
      </c>
      <c r="BR385" s="2" t="inlineStr">
        <is>
          <t/>
        </is>
      </c>
      <c r="BS385" t="inlineStr">
        <is>
          <t>ilma mormi minn oqsma residenzjali u servizzi li joriġinaw prinċipalment mill-metaboliżmu uman u minn attivitajiet domestiċi.</t>
        </is>
      </c>
      <c r="BT385" s="2" t="inlineStr">
        <is>
          <t>huishoudelijk afvalwater</t>
        </is>
      </c>
      <c r="BU385" s="2" t="inlineStr">
        <is>
          <t>3</t>
        </is>
      </c>
      <c r="BV385" s="2" t="inlineStr">
        <is>
          <t/>
        </is>
      </c>
      <c r="BW385" t="inlineStr">
        <is>
          <t>afvalwater van woongebieden en diensten, dat overwegend afkomstig is van de menselijke stofwisseling en van huishoudelijke werkzaamheden</t>
        </is>
      </c>
      <c r="BX385" s="2" t="inlineStr">
        <is>
          <t>ścieki bytowo-gospodarcze|
ścieki bytowe</t>
        </is>
      </c>
      <c r="BY385" s="2" t="inlineStr">
        <is>
          <t>3|
3</t>
        </is>
      </c>
      <c r="BZ385" s="2" t="inlineStr">
        <is>
          <t>|
preferred</t>
        </is>
      </c>
      <c r="CA385" t="inlineStr">
        <is>
          <t>ścieki z budynków mieszkalnych, zamieszkania zbiorowego oraz użyteczności publicznej, powstające w wyniku ludzkiego metabolizmu lub funkcjonowania gospodarstw domowych oraz ścieki o zbliżonym składzie pochodzące z tych budynków</t>
        </is>
      </c>
      <c r="CB385" s="2" t="inlineStr">
        <is>
          <t>águas residuais domésticas|
água de esgotos domésticos</t>
        </is>
      </c>
      <c r="CC385" s="2" t="inlineStr">
        <is>
          <t>3|
3</t>
        </is>
      </c>
      <c r="CD385" s="2" t="inlineStr">
        <is>
          <t xml:space="preserve">|
</t>
        </is>
      </c>
      <c r="CE385" t="inlineStr">
        <is>
          <t>Águas efluentes, que podem ser águas fecais (também designadas águas negras) e saponáceas, resultantes da utilização da água no metabolismo humano e nas atividades habitacionais, incluindo nos estabelecimentos de hotelaria e restauração.</t>
        </is>
      </c>
      <c r="CF385" s="2" t="inlineStr">
        <is>
          <t>ape uzate menajere</t>
        </is>
      </c>
      <c r="CG385" s="2" t="inlineStr">
        <is>
          <t>3</t>
        </is>
      </c>
      <c r="CH385" s="2" t="inlineStr">
        <is>
          <t/>
        </is>
      </c>
      <c r="CI385" t="inlineStr">
        <is>
          <t>apele
 rezultate din folosirea apei în gospodării, instituţii publice şi 
servicii, care provin cu precădere din metabolismul uman şi din 
activităţi menajere şi igienico-sanitare</t>
        </is>
      </c>
      <c r="CJ385" s="2" t="inlineStr">
        <is>
          <t>odpadová voda z domácností</t>
        </is>
      </c>
      <c r="CK385" s="2" t="inlineStr">
        <is>
          <t>3</t>
        </is>
      </c>
      <c r="CL385" s="2" t="inlineStr">
        <is>
          <t/>
        </is>
      </c>
      <c r="CM385" t="inlineStr">
        <is>
          <t>odpadová voda bez fekálií vypúšťaná zo zariaďovacích predmetov v kuchyniach, práčovniach, umyvárňach, kúpeľniach, záchodoch a podobných zariadeniach</t>
        </is>
      </c>
      <c r="CN385" s="2" t="inlineStr">
        <is>
          <t>odpadna voda iz gospodinjstev</t>
        </is>
      </c>
      <c r="CO385" s="2" t="inlineStr">
        <is>
          <t>3</t>
        </is>
      </c>
      <c r="CP385" s="2" t="inlineStr">
        <is>
          <t/>
        </is>
      </c>
      <c r="CQ385" t="inlineStr">
        <is>
          <t>odpadna voda iz naselij in ustanov, ki izvira pretežno iz človeškega metabolizma in dejavnosti gospodinjstev</t>
        </is>
      </c>
      <c r="CR385" s="2" t="inlineStr">
        <is>
          <t>spillvatten från hushåll|
gråvatten</t>
        </is>
      </c>
      <c r="CS385" s="2" t="inlineStr">
        <is>
          <t>3|
3</t>
        </is>
      </c>
      <c r="CT385" s="2" t="inlineStr">
        <is>
          <t xml:space="preserve">|
</t>
        </is>
      </c>
      <c r="CU385" t="inlineStr">
        <is>
          <t>Spillvatten från bostäder och serviceinrättningar, vilket till övervägande del härrör från människans metabolism och hushållsaktiviteter.</t>
        </is>
      </c>
    </row>
    <row r="386">
      <c r="A386" s="1" t="str">
        <f>HYPERLINK("https://iate.europa.eu/entry/result/3627878/all", "3627878")</f>
        <v>3627878</v>
      </c>
      <c r="B386" t="inlineStr">
        <is>
          <t>EDUCATION AND COMMUNICATIONS</t>
        </is>
      </c>
      <c r="C386" t="inlineStr">
        <is>
          <t>EDUCATION AND COMMUNICATIONS|information and information processing</t>
        </is>
      </c>
      <c r="D386" s="2" t="inlineStr">
        <is>
          <t>класиране</t>
        </is>
      </c>
      <c r="E386" s="2" t="inlineStr">
        <is>
          <t>3</t>
        </is>
      </c>
      <c r="F386" s="2" t="inlineStr">
        <is>
          <t/>
        </is>
      </c>
      <c r="G386" t="inlineStr">
        <is>
          <t>относителната приоритетна позиция на стоките или услугите, предлагани чрез основни платформени услуги, или степента на значимост, придадена на резултатите от търсенето от онлайн търсачките, които са представени, организирани или съобщени от доставчиците на основни платформени услуги, независимо от техническите средства, използвани за това представяне, организиране или съобщаване</t>
        </is>
      </c>
      <c r="H386" t="inlineStr">
        <is>
          <t/>
        </is>
      </c>
      <c r="I386" t="inlineStr">
        <is>
          <t/>
        </is>
      </c>
      <c r="J386" t="inlineStr">
        <is>
          <t/>
        </is>
      </c>
      <c r="K386" t="inlineStr">
        <is>
          <t/>
        </is>
      </c>
      <c r="L386" s="2" t="inlineStr">
        <is>
          <t>rangordning</t>
        </is>
      </c>
      <c r="M386" s="2" t="inlineStr">
        <is>
          <t>3</t>
        </is>
      </c>
      <c r="N386" s="2" t="inlineStr">
        <is>
          <t/>
        </is>
      </c>
      <c r="O386" t="inlineStr">
        <is>
          <t>relativ fremtrædende placering af varer eller tjenesteydelser, der tilbydes via onlineformidlingstjenester, herunder sociale onlinenetværkstjenester og videodelingsplatformstjenester, eller&lt;div&gt;relevans, som onlinesøgemaskiner tildeler søgeresultater, som de præsenteres, opstilles eller kommunikeres af henholdsvis virksomheder, der udbyder onlineformidlingstjenester, eller virksomheder, der udbyder onlinesøgemaskiner, uanset hvilke teknologiske midler der anvendes til en sådan præsentation, opstilling eller kommunikation&lt;/div&gt;</t>
        </is>
      </c>
      <c r="P386" s="2" t="inlineStr">
        <is>
          <t>Ranking</t>
        </is>
      </c>
      <c r="Q386" s="2" t="inlineStr">
        <is>
          <t>3</t>
        </is>
      </c>
      <c r="R386" s="2" t="inlineStr">
        <is>
          <t/>
        </is>
      </c>
      <c r="S386" t="inlineStr">
        <is>
          <t>die relative Hervorhebung von Waren und Dienstleistungen, die über Online-Vermittlungsdienste, Online-Dienste sozialer Netzwerke , Video-Sharing-Plattform-Dienste oder virtuelle Assistenten angeboten werden,&lt;div&gt;&lt;b&gt;oder&lt;/b&gt; &lt;/div&gt;&lt;div&gt;die Relevanz, die den Suchergebnissen von Online-Suchmaschinen mittels entsprechender Darstellung, Organisation oder Kommunikation durch die Unternehmen, die Online-Vermittlungsdienste, Online-Dienste sozialer Netzwerke , Video-Sharing-Plattform-Dienste, virtuelle Assistenten oder Online-Suchmaschinen anbieten, zugemessen wird, unabhängig von den für diese Darstellung, Organisation oder Kommunikation verwendeten technischen Mitteln und unabhängig davon, ob nur ein einziges Ergebnis dargestellt oder kommuniziert wird&lt;/div&gt;</t>
        </is>
      </c>
      <c r="T386" t="inlineStr">
        <is>
          <t/>
        </is>
      </c>
      <c r="U386" t="inlineStr">
        <is>
          <t/>
        </is>
      </c>
      <c r="V386" t="inlineStr">
        <is>
          <t/>
        </is>
      </c>
      <c r="W386" t="inlineStr">
        <is>
          <t/>
        </is>
      </c>
      <c r="X386" s="2" t="inlineStr">
        <is>
          <t>ranking</t>
        </is>
      </c>
      <c r="Y386" s="2" t="inlineStr">
        <is>
          <t>3</t>
        </is>
      </c>
      <c r="Z386" s="2" t="inlineStr">
        <is>
          <t/>
        </is>
      </c>
      <c r="AA386" t="inlineStr">
        <is>
          <t>the relative prominence given to goods or services offered through online intermediation services, online social networking services, video-sharing platform services or virtual assistants, &lt;div&gt;&lt;b&gt;or&lt;/b&gt; &lt;/div&gt;&lt;div&gt;the relevance given to search results by online search engines, as presented, organised or communicated by the undertakings providing online intermediation services, online social networking services, video-sharing platform services, virtual assistants or online search engines, irrespective of the technological means used for such presentation, organisation or communication and irrespective of whether only one result is presented or communicated.&lt;/div&gt;</t>
        </is>
      </c>
      <c r="AB386" t="inlineStr">
        <is>
          <t/>
        </is>
      </c>
      <c r="AC386" t="inlineStr">
        <is>
          <t/>
        </is>
      </c>
      <c r="AD386" t="inlineStr">
        <is>
          <t/>
        </is>
      </c>
      <c r="AE386" t="inlineStr">
        <is>
          <t/>
        </is>
      </c>
      <c r="AF386" t="inlineStr">
        <is>
          <t/>
        </is>
      </c>
      <c r="AG386" t="inlineStr">
        <is>
          <t/>
        </is>
      </c>
      <c r="AH386" t="inlineStr">
        <is>
          <t/>
        </is>
      </c>
      <c r="AI386" t="inlineStr">
        <is>
          <t/>
        </is>
      </c>
      <c r="AJ386" s="2" t="inlineStr">
        <is>
          <t>järjestys</t>
        </is>
      </c>
      <c r="AK386" s="2" t="inlineStr">
        <is>
          <t>3</t>
        </is>
      </c>
      <c r="AL386" s="2" t="inlineStr">
        <is>
          <t/>
        </is>
      </c>
      <c r="AM386" t="inlineStr">
        <is>
          <t/>
        </is>
      </c>
      <c r="AN386" s="2" t="inlineStr">
        <is>
          <t>classement</t>
        </is>
      </c>
      <c r="AO386" s="2" t="inlineStr">
        <is>
          <t>3</t>
        </is>
      </c>
      <c r="AP386" s="2" t="inlineStr">
        <is>
          <t/>
        </is>
      </c>
      <c r="AQ386" t="inlineStr">
        <is>
          <t>priorité relative accordée aux biens ou services proposés par le biais de 
services d'intermédiation en ligne, de services de réseaux sociaux en 
ligne, de services de plateformes de partage de vidéos ou d'assistants virtuels, ou la pertinence 
reconnue aux résultats de recherche par les moteurs de recherche en ligne, tels 
qu'ils sont présentés, organisés ou communiqués par les 
entreprises fournissant des services d'intermédiation en ligne, des services de réseaux sociaux en ligne, des services de plateformes de partage de vidéo, des assistants virtuels ou des moteurs de recherche en ligne, quels que soient les 
moyens technologiques utilisés pour une telle présentation, organisation ou 
communication et même si un seul résultat est présenté ou communiqué</t>
        </is>
      </c>
      <c r="AR386" t="inlineStr">
        <is>
          <t/>
        </is>
      </c>
      <c r="AS386" t="inlineStr">
        <is>
          <t/>
        </is>
      </c>
      <c r="AT386" t="inlineStr">
        <is>
          <t/>
        </is>
      </c>
      <c r="AU386" t="inlineStr">
        <is>
          <t/>
        </is>
      </c>
      <c r="AV386" t="inlineStr">
        <is>
          <t/>
        </is>
      </c>
      <c r="AW386" t="inlineStr">
        <is>
          <t/>
        </is>
      </c>
      <c r="AX386" t="inlineStr">
        <is>
          <t/>
        </is>
      </c>
      <c r="AY386" t="inlineStr">
        <is>
          <t/>
        </is>
      </c>
      <c r="AZ386" s="2" t="inlineStr">
        <is>
          <t>rangsorolás</t>
        </is>
      </c>
      <c r="BA386" s="2" t="inlineStr">
        <is>
          <t>3</t>
        </is>
      </c>
      <c r="BB386" s="2" t="inlineStr">
        <is>
          <t/>
        </is>
      </c>
      <c r="BC386" t="inlineStr">
        <is>
          <t>az online közvetítő szolgáltatásokon, online közösségi hálózati szolgáltatásokon, videomegosztóplatform-szolgáltatásokon vagy virtuális asszisztenseken keresztül kínált áruknak és szolgáltatásoknak biztosított relatív elsőbbség, &lt;div&gt;&lt;b&gt;illetve&lt;/b&gt;&lt;/div&gt;&lt;div&gt;az online keresőprogramok által a keresési eredményekhez rendelt relevancia, ahogyan azokat az online közvetítő szolgáltatást nyújtó vállalkozások, az online közösségi hálózati szolgáltatások, a videomegosztóplatform-szolgáltatások, virtuális asszisztensek vagy az online keresőprogramok megjelenítik, strukturálják vagy kommunikálják, függetlenül az ilyen megjelenítéshez, strukturáláshoz vagy kommunikációhoz használt technológiai eszközöktől, valamint attól, hogy csak egy eredményt jelenítenek-e meg vagy kommunikálnak-e&lt;/div&gt;</t>
        </is>
      </c>
      <c r="BD386" s="2" t="inlineStr">
        <is>
          <t>posizionamento</t>
        </is>
      </c>
      <c r="BE386" s="2" t="inlineStr">
        <is>
          <t>3</t>
        </is>
      </c>
      <c r="BF386" s="2" t="inlineStr">
        <is>
          <t/>
        </is>
      </c>
      <c r="BG386" t="inlineStr">
        <is>
          <t>rilevanza relativa attribuita ai beni o ai servizi offerti mediante i servizi di intermediazione online, i servizi di social network online, i servizi di piattaforma per la condivisione di video o gli assistenti virtuali</t>
        </is>
      </c>
      <c r="BH386" s="2" t="inlineStr">
        <is>
          <t>reitingas</t>
        </is>
      </c>
      <c r="BI386" s="2" t="inlineStr">
        <is>
          <t>3</t>
        </is>
      </c>
      <c r="BJ386" s="2" t="inlineStr">
        <is>
          <t/>
        </is>
      </c>
      <c r="BK386" t="inlineStr">
        <is>
          <t>prekių arba paslaugų, kurios siūlomos naudojantis internetinėmis tarpininkavimo paslaugomis, internetinėmis socialinių tinklų paslaugomis ir dalijimosi vaizdo medžiaga platformos paslaugomis ar virtualiaisiais asistentais, santykinis reikšmingumas &lt;div&gt;arba &lt;/div&gt;&lt;div&gt;interneto paieškos sistemose paieškos rezultatams, kuriuos internetines tarpininkavimo paslaugas, internetinių socialinių tinklų paslaugas, dalijimosi vaizdo medžiaga platformos paslaugas, virtualius asistentus arba interneto paieškos sistemas teikiančios įmonės pateikia, sudaro arba praneša, suteikiama svarba, nepriklausomai nuo technologinių priemonių, kuriomis tokie rezultatai pateikiami, sudaromi ar pranešami ir nepriklausomai nuo to, ar pateiktas arba praneštas tik vienas rezultatas&lt;/div&gt;</t>
        </is>
      </c>
      <c r="BL386" s="2" t="inlineStr">
        <is>
          <t>ranžējums</t>
        </is>
      </c>
      <c r="BM386" s="2" t="inlineStr">
        <is>
          <t>2</t>
        </is>
      </c>
      <c r="BN386" s="2" t="inlineStr">
        <is>
          <t/>
        </is>
      </c>
      <c r="BO386" t="inlineStr">
        <is>
          <t>relatīvā pamanāmība, ko piešķir precēm vai pakalpojumiem, kurus piedāvā, 
izmantojot tiešsaistes starpniecības pakalpojumus, tiešsaistes sociālās 
tīklošanās pakalpojumus, video koplietošanas platformas pakalpojumus vai 
virtuālos palīgus, vai atbilstība, ko tiešsaistes meklētājprogrammas 
piešķir meklēšanas rezultātiem, un ko attēlo, izkārto vai paziņo uzņēmumi, 
kuri sniedz tiešsaistes starpniecības pakalpojumus, tiešsaistes sociālās 
tīklošanās pakalpojumus, video koplietošanas platformas pakalpojumus, 
virtuālo palīgu vai tiešsaistes meklētājprogrammu pakalpojumus, 
neatkarīgi no šādai attēlošanai, izkārtošanai vai paziņošanai 
izmantotajām tehnoloģijām un neatkarīgi no tā, vai tiek attēlots vai 
paziņots tikai viens rezultāts</t>
        </is>
      </c>
      <c r="BP386" s="2" t="inlineStr">
        <is>
          <t>klassifikazzjoni</t>
        </is>
      </c>
      <c r="BQ386" s="2" t="inlineStr">
        <is>
          <t>3</t>
        </is>
      </c>
      <c r="BR386" s="2" t="inlineStr">
        <is>
          <t/>
        </is>
      </c>
      <c r="BS386" t="inlineStr">
        <is>
          <t>il-prominenza relattiva mogħtija lill-oġġetti u s-servizzi offruti permezz ta' servizzi ta' intermedjazzjoni online, servizzi ta' networking soċjali online, &lt;a href="https://iate.europa.eu/entry/result/3581837" target="_blank"&gt;servizzi ta' pjattaformi ta' video-sharing&lt;/a&gt; jew assistenti virtwali</t>
        </is>
      </c>
      <c r="BT386" s="2" t="inlineStr">
        <is>
          <t>rangschikking</t>
        </is>
      </c>
      <c r="BU386" s="2" t="inlineStr">
        <is>
          <t>3</t>
        </is>
      </c>
      <c r="BV386" s="2" t="inlineStr">
        <is>
          <t/>
        </is>
      </c>
      <c r="BW386" t="inlineStr">
        <is>
          <t>de relatieve zichtbaarheid die wordt
gegeven aan goederen of diensten die worden aangeboden via
onlinetussenhandelsdiensten, online socialenetwerkdiensten,
videoplatformdiensten of virtuele assistenten,&lt;div&gt;&lt;b&gt;of&lt;/b&gt; &lt;/div&gt;&lt;div&gt;de relevantie die
onlinezoekmachines toekennen aan zoekresultaten, zoals gepresenteerd,
georganiseerd of meegedeeld door de ondernemingen die
onlinetussenhandelsdiensten, online socialenetwerkdiensten, videoplatformdiensten,
virtuele assistenten of onlinezoekmachines aanbieden, ongeacht de voor een
dergelijke presentatie, organisatie of mededeling gebruikte technologische middelen en ongeacht
of slechts één resultaat wordt gepresenteerd of 
meegedeeld&lt;/div&gt;</t>
        </is>
      </c>
      <c r="BX386" t="inlineStr">
        <is>
          <t/>
        </is>
      </c>
      <c r="BY386" t="inlineStr">
        <is>
          <t/>
        </is>
      </c>
      <c r="BZ386" t="inlineStr">
        <is>
          <t/>
        </is>
      </c>
      <c r="CA386" t="inlineStr">
        <is>
          <t/>
        </is>
      </c>
      <c r="CB386" s="2" t="inlineStr">
        <is>
          <t>classificação</t>
        </is>
      </c>
      <c r="CC386" s="2" t="inlineStr">
        <is>
          <t>3</t>
        </is>
      </c>
      <c r="CD386" s="2" t="inlineStr">
        <is>
          <t/>
        </is>
      </c>
      <c r="CE386" t="inlineStr">
        <is>
          <t>A importância relativa atribuída aos bens ou serviços propostos por 
intermédio de serviços de intermediação em linha, ou a relevância atribuída aos 
resultados de pesquisa pelos motores de pesquisa em linha, tal como apresentados, 
organizados ou comunicados, respetivamente, por empresas que prestam serviços de 
intermediação em linha ou empresas que fornecem motores de pesquisa em linha, 
independentemente dos meios tecnológicos utilizados para essa apresentação, organização 
ou comunicação.</t>
        </is>
      </c>
      <c r="CF386" s="2" t="inlineStr">
        <is>
          <t>ierarhie</t>
        </is>
      </c>
      <c r="CG386" s="2" t="inlineStr">
        <is>
          <t>3</t>
        </is>
      </c>
      <c r="CH386" s="2" t="inlineStr">
        <is>
          <t/>
        </is>
      </c>
      <c r="CI386" t="inlineStr">
        <is>
          <t>vizibilitate relativă acordată bunurilor sau serviciilor oferite sau furnizate prin serviciile de intermediere online, sistemele de operare, serviciile oferite de platformele de partajare a materialelor video, browserele web, inclusiv magazinele de aplicații software și asistenții virtuali sau prin serviciile de rețea de socializare online sau relevanța acordată rezultatelor căutărilor de către motoarele de căutare online, astfel cum este prezentată, organizată sau comunicată de către furnizorii unor astfel de servicii, indiferent de mijloacele tehnologice folosite pentru această prezentare, organizare sau comunicare</t>
        </is>
      </c>
      <c r="CJ386" t="inlineStr">
        <is>
          <t/>
        </is>
      </c>
      <c r="CK386" t="inlineStr">
        <is>
          <t/>
        </is>
      </c>
      <c r="CL386" t="inlineStr">
        <is>
          <t/>
        </is>
      </c>
      <c r="CM386" t="inlineStr">
        <is>
          <t/>
        </is>
      </c>
      <c r="CN386" s="2" t="inlineStr">
        <is>
          <t>razvrstitev</t>
        </is>
      </c>
      <c r="CO386" s="2" t="inlineStr">
        <is>
          <t>3</t>
        </is>
      </c>
      <c r="CP386" s="2" t="inlineStr">
        <is>
          <t/>
        </is>
      </c>
      <c r="CQ386" t="inlineStr">
        <is>
          <t/>
        </is>
      </c>
      <c r="CR386" t="inlineStr">
        <is>
          <t/>
        </is>
      </c>
      <c r="CS386" t="inlineStr">
        <is>
          <t/>
        </is>
      </c>
      <c r="CT386" t="inlineStr">
        <is>
          <t/>
        </is>
      </c>
      <c r="CU386" t="inlineStr">
        <is>
          <t/>
        </is>
      </c>
    </row>
    <row r="387">
      <c r="A387" s="1" t="str">
        <f>HYPERLINK("https://iate.europa.eu/entry/result/3627879/all", "3627879")</f>
        <v>3627879</v>
      </c>
      <c r="B387" t="inlineStr">
        <is>
          <t>EDUCATION AND COMMUNICATIONS</t>
        </is>
      </c>
      <c r="C387" t="inlineStr">
        <is>
          <t>EDUCATION AND COMMUNICATIONS|information and information processing</t>
        </is>
      </c>
      <c r="D387" t="inlineStr">
        <is>
          <t/>
        </is>
      </c>
      <c r="E387" t="inlineStr">
        <is>
          <t/>
        </is>
      </c>
      <c r="F387" t="inlineStr">
        <is>
          <t/>
        </is>
      </c>
      <c r="G387" t="inlineStr">
        <is>
          <t/>
        </is>
      </c>
      <c r="H387" t="inlineStr">
        <is>
          <t/>
        </is>
      </c>
      <c r="I387" t="inlineStr">
        <is>
          <t/>
        </is>
      </c>
      <c r="J387" t="inlineStr">
        <is>
          <t/>
        </is>
      </c>
      <c r="K387" t="inlineStr">
        <is>
          <t/>
        </is>
      </c>
      <c r="L387" s="2" t="inlineStr">
        <is>
          <t>end-to-end-tekstbesked</t>
        </is>
      </c>
      <c r="M387" s="2" t="inlineStr">
        <is>
          <t>3</t>
        </is>
      </c>
      <c r="N387" s="2" t="inlineStr">
        <is>
          <t/>
        </is>
      </c>
      <c r="O387" t="inlineStr">
        <is>
          <t>mulighed for elektronisk kommunikation mellem mindst to personer ved anvendelse af en beskedtjeneste, uanset hvilken operatør og hvilket net der anvendes</t>
        </is>
      </c>
      <c r="P387" s="2" t="inlineStr">
        <is>
          <t>Ende-zu-Ende-Textnachrichten</t>
        </is>
      </c>
      <c r="Q387" s="2" t="inlineStr">
        <is>
          <t>3</t>
        </is>
      </c>
      <c r="R387" s="2" t="inlineStr">
        <is>
          <t/>
        </is>
      </c>
      <c r="S387" t="inlineStr">
        <is>
          <t>Möglichkeit des Sendens von Textnachrichten (SMS) zwischen zwei oder mehr Endnutzern über einen beliebigen Betreiber oder ein beliebiges Netzwerk</t>
        </is>
      </c>
      <c r="T387" t="inlineStr">
        <is>
          <t/>
        </is>
      </c>
      <c r="U387" t="inlineStr">
        <is>
          <t/>
        </is>
      </c>
      <c r="V387" t="inlineStr">
        <is>
          <t/>
        </is>
      </c>
      <c r="W387" t="inlineStr">
        <is>
          <t/>
        </is>
      </c>
      <c r="X387" s="2" t="inlineStr">
        <is>
          <t>end-to-end text messaging</t>
        </is>
      </c>
      <c r="Y387" s="2" t="inlineStr">
        <is>
          <t>3</t>
        </is>
      </c>
      <c r="Z387" s="2" t="inlineStr">
        <is>
          <t/>
        </is>
      </c>
      <c r="AA387" t="inlineStr">
        <is>
          <t>possibility of communication between at least two individuals using &lt;a href="https://iate.europa.eu/entry/result/897250/all" target="_blank"&gt;SMS&lt;/a&gt;, regardless of the operators or networks used</t>
        </is>
      </c>
      <c r="AB387" t="inlineStr">
        <is>
          <t/>
        </is>
      </c>
      <c r="AC387" t="inlineStr">
        <is>
          <t/>
        </is>
      </c>
      <c r="AD387" t="inlineStr">
        <is>
          <t/>
        </is>
      </c>
      <c r="AE387" t="inlineStr">
        <is>
          <t/>
        </is>
      </c>
      <c r="AF387" t="inlineStr">
        <is>
          <t/>
        </is>
      </c>
      <c r="AG387" t="inlineStr">
        <is>
          <t/>
        </is>
      </c>
      <c r="AH387" t="inlineStr">
        <is>
          <t/>
        </is>
      </c>
      <c r="AI387" t="inlineStr">
        <is>
          <t/>
        </is>
      </c>
      <c r="AJ387" t="inlineStr">
        <is>
          <t/>
        </is>
      </c>
      <c r="AK387" t="inlineStr">
        <is>
          <t/>
        </is>
      </c>
      <c r="AL387" t="inlineStr">
        <is>
          <t/>
        </is>
      </c>
      <c r="AM387" t="inlineStr">
        <is>
          <t/>
        </is>
      </c>
      <c r="AN387" s="2" t="inlineStr">
        <is>
          <t>messagerie textuelle de bout en bout|
messagerie de bout en bout</t>
        </is>
      </c>
      <c r="AO387" s="2" t="inlineStr">
        <is>
          <t>2|
2</t>
        </is>
      </c>
      <c r="AP387" s="2" t="inlineStr">
        <is>
          <t xml:space="preserve">|
</t>
        </is>
      </c>
      <c r="AQ387" t="inlineStr">
        <is>
          <t>possibilité d'envoyer des messages écrits (SMS) entre des utilisateurs, quels que soient les opérateurs ou réseaux impliqués</t>
        </is>
      </c>
      <c r="AR387" t="inlineStr">
        <is>
          <t/>
        </is>
      </c>
      <c r="AS387" t="inlineStr">
        <is>
          <t/>
        </is>
      </c>
      <c r="AT387" t="inlineStr">
        <is>
          <t/>
        </is>
      </c>
      <c r="AU387" t="inlineStr">
        <is>
          <t/>
        </is>
      </c>
      <c r="AV387" t="inlineStr">
        <is>
          <t/>
        </is>
      </c>
      <c r="AW387" t="inlineStr">
        <is>
          <t/>
        </is>
      </c>
      <c r="AX387" t="inlineStr">
        <is>
          <t/>
        </is>
      </c>
      <c r="AY387" t="inlineStr">
        <is>
          <t/>
        </is>
      </c>
      <c r="AZ387" s="2" t="inlineStr">
        <is>
          <t>végpontok közötti szöveges üzenetküldés</t>
        </is>
      </c>
      <c r="BA387" s="2" t="inlineStr">
        <is>
          <t>3</t>
        </is>
      </c>
      <c r="BB387" s="2" t="inlineStr">
        <is>
          <t/>
        </is>
      </c>
      <c r="BC387" t="inlineStr">
        <is>
          <t>annak lehetősége, hogy felhasználók – szolgáltatótól vagy hálózattól függetlenül – szöveges üzenetben tudjanak kommunikálni
egymással</t>
        </is>
      </c>
      <c r="BD387" s="2" t="inlineStr">
        <is>
          <t>messaggistica di testo end-to-end</t>
        </is>
      </c>
      <c r="BE387" s="2" t="inlineStr">
        <is>
          <t>2</t>
        </is>
      </c>
      <c r="BF387" s="2" t="inlineStr">
        <is>
          <t/>
        </is>
      </c>
      <c r="BG387" t="inlineStr">
        <is>
          <t>possibilità di comunicazione tramite &lt;a href="https://iate.europa.eu/entry/result/897250/it" target="_blank"&gt;SMS&lt;/a&gt; tra almeno due utenti, indipendentemente dalle reti - fisse, mobili e senza fili - e dagli operatori utilizzati</t>
        </is>
      </c>
      <c r="BH387" s="2" t="inlineStr">
        <is>
          <t>tiesioginiai teksto pranešimai</t>
        </is>
      </c>
      <c r="BI387" s="2" t="inlineStr">
        <is>
          <t>3</t>
        </is>
      </c>
      <c r="BJ387" s="2" t="inlineStr">
        <is>
          <t/>
        </is>
      </c>
      <c r="BK387" t="inlineStr">
        <is>
          <t>bent dviejų asmenų galimybė bendrauti naudojantis &lt;a href="https://iate.europa.eu/entry/result/897250/lt" target="_blank"&gt;žinučių paslauga&lt;/a&gt;, nesvarbu, kokių operatorių paslaugomis ar kokiais tinklais jie naudojasi</t>
        </is>
      </c>
      <c r="BL387" s="2" t="inlineStr">
        <is>
          <t>gala gala īsziņu apmaiņa</t>
        </is>
      </c>
      <c r="BM387" s="2" t="inlineStr">
        <is>
          <t>3</t>
        </is>
      </c>
      <c r="BN387" s="2" t="inlineStr">
        <is>
          <t/>
        </is>
      </c>
      <c r="BO387" t="inlineStr">
        <is>
          <t>iespēja vismaz diviem galalietotājiem sazinātiess ar &lt;a href="https://iate.europa.eu/entry/result/897250/lv" target="_blank"&gt;sms &lt;/a&gt;starpniecību neatkarīgi no izmantotā operatora vai tīkla</t>
        </is>
      </c>
      <c r="BP387" s="2" t="inlineStr">
        <is>
          <t>messaġġi testwali minn tarf sa tarf</t>
        </is>
      </c>
      <c r="BQ387" s="2" t="inlineStr">
        <is>
          <t>3</t>
        </is>
      </c>
      <c r="BR387" s="2" t="inlineStr">
        <is>
          <t/>
        </is>
      </c>
      <c r="BS387" t="inlineStr">
        <is>
          <t>il-possibbiltà ta' komunikazzjoni bejn mill-inqas żewġ individwi bl-użu tal-SMS, irrispettivament mill-operaturi jew in-networks użati</t>
        </is>
      </c>
      <c r="BT387" s="2" t="inlineStr">
        <is>
          <t>eind-tot-eindtekstbericht</t>
        </is>
      </c>
      <c r="BU387" s="2" t="inlineStr">
        <is>
          <t>3</t>
        </is>
      </c>
      <c r="BV387" s="2" t="inlineStr">
        <is>
          <t>proposed</t>
        </is>
      </c>
      <c r="BW387" t="inlineStr">
        <is>
          <t>mogelijkheid voor gebruikers om tekstberichten te verzenden naar elkaar ongeacht de gebruikte operator of het gebruikte netwerk</t>
        </is>
      </c>
      <c r="BX387" t="inlineStr">
        <is>
          <t/>
        </is>
      </c>
      <c r="BY387" t="inlineStr">
        <is>
          <t/>
        </is>
      </c>
      <c r="BZ387" t="inlineStr">
        <is>
          <t/>
        </is>
      </c>
      <c r="CA387" t="inlineStr">
        <is>
          <t/>
        </is>
      </c>
      <c r="CB387" t="inlineStr">
        <is>
          <t/>
        </is>
      </c>
      <c r="CC387" t="inlineStr">
        <is>
          <t/>
        </is>
      </c>
      <c r="CD387" t="inlineStr">
        <is>
          <t/>
        </is>
      </c>
      <c r="CE387" t="inlineStr">
        <is>
          <t/>
        </is>
      </c>
      <c r="CF387" s="2" t="inlineStr">
        <is>
          <t>transmitere de mesaje text end-to-end|
transmitere de mesaje text de la un capăt la altul|
transmitere de mesaje text cap la cap</t>
        </is>
      </c>
      <c r="CG387" s="2" t="inlineStr">
        <is>
          <t>2|
2|
2</t>
        </is>
      </c>
      <c r="CH387" s="2" t="inlineStr">
        <is>
          <t xml:space="preserve">|
|
</t>
        </is>
      </c>
      <c r="CI387" t="inlineStr">
        <is>
          <t>interoperabilitate a comunicării prin mesaje text între utilizatori, care se desfășoară indiferent de operatorii sau rețelele utilizate</t>
        </is>
      </c>
      <c r="CJ387" t="inlineStr">
        <is>
          <t/>
        </is>
      </c>
      <c r="CK387" t="inlineStr">
        <is>
          <t/>
        </is>
      </c>
      <c r="CL387" t="inlineStr">
        <is>
          <t/>
        </is>
      </c>
      <c r="CM387" t="inlineStr">
        <is>
          <t/>
        </is>
      </c>
      <c r="CN387" s="2" t="inlineStr">
        <is>
          <t>pošiljanje besedilnih sporočil med koncema</t>
        </is>
      </c>
      <c r="CO387" s="2" t="inlineStr">
        <is>
          <t>2</t>
        </is>
      </c>
      <c r="CP387" s="2" t="inlineStr">
        <is>
          <t>proposed</t>
        </is>
      </c>
      <c r="CQ387" t="inlineStr">
        <is>
          <t/>
        </is>
      </c>
      <c r="CR387" t="inlineStr">
        <is>
          <t/>
        </is>
      </c>
      <c r="CS387" t="inlineStr">
        <is>
          <t/>
        </is>
      </c>
      <c r="CT387" t="inlineStr">
        <is>
          <t/>
        </is>
      </c>
      <c r="CU387" t="inlineStr">
        <is>
          <t/>
        </is>
      </c>
    </row>
    <row r="388">
      <c r="A388" s="1" t="str">
        <f>HYPERLINK("https://iate.europa.eu/entry/result/3599508/all", "3599508")</f>
        <v>3599508</v>
      </c>
      <c r="B388" t="inlineStr">
        <is>
          <t>TRADE</t>
        </is>
      </c>
      <c r="C388" t="inlineStr">
        <is>
          <t>TRADE|marketing|commercial transaction|sale|distance selling|electronic commerce|electronic signature</t>
        </is>
      </c>
      <c r="D388" s="2" t="inlineStr">
        <is>
          <t>асиметрична схема на електронен подпис</t>
        </is>
      </c>
      <c r="E388" s="2" t="inlineStr">
        <is>
          <t>3</t>
        </is>
      </c>
      <c r="F388" s="2" t="inlineStr">
        <is>
          <t/>
        </is>
      </c>
      <c r="G388" t="inlineStr">
        <is>
          <t/>
        </is>
      </c>
      <c r="H388" s="2" t="inlineStr">
        <is>
          <t>schéma asymetrického elektronického podpisu</t>
        </is>
      </c>
      <c r="I388" s="2" t="inlineStr">
        <is>
          <t>3</t>
        </is>
      </c>
      <c r="J388" s="2" t="inlineStr">
        <is>
          <t/>
        </is>
      </c>
      <c r="K388" t="inlineStr">
        <is>
          <t>schéma digitálního podpisu, které k vytvoření a ověření digitálního podpisu využívá různé klíče</t>
        </is>
      </c>
      <c r="L388" s="2" t="inlineStr">
        <is>
          <t>asymmetrisk elektronisk signatursystem</t>
        </is>
      </c>
      <c r="M388" s="2" t="inlineStr">
        <is>
          <t>3</t>
        </is>
      </c>
      <c r="N388" s="2" t="inlineStr">
        <is>
          <t/>
        </is>
      </c>
      <c r="O388" t="inlineStr">
        <is>
          <t/>
        </is>
      </c>
      <c r="P388" s="2" t="inlineStr">
        <is>
          <t>asymmetrisches elektronisches Signatursystem</t>
        </is>
      </c>
      <c r="Q388" s="2" t="inlineStr">
        <is>
          <t>3</t>
        </is>
      </c>
      <c r="R388" s="2" t="inlineStr">
        <is>
          <t/>
        </is>
      </c>
      <c r="S388" t="inlineStr">
        <is>
          <t/>
        </is>
      </c>
      <c r="T388" s="2" t="inlineStr">
        <is>
          <t>ασύμμετρο σχήμα ηλεκτρονικής υπογραφής</t>
        </is>
      </c>
      <c r="U388" s="2" t="inlineStr">
        <is>
          <t>3</t>
        </is>
      </c>
      <c r="V388" s="2" t="inlineStr">
        <is>
          <t/>
        </is>
      </c>
      <c r="W388" t="inlineStr">
        <is>
          <t>σχήμα ψηφιακής υπογραφής που χρησιμοποιεί διαφορετικά κλειδιά για τη δημιουργία και την επαλήθευση ψηφιακής υπογραφής</t>
        </is>
      </c>
      <c r="X388" s="2" t="inlineStr">
        <is>
          <t>asymmetric electronic signature scheme</t>
        </is>
      </c>
      <c r="Y388" s="2" t="inlineStr">
        <is>
          <t>3</t>
        </is>
      </c>
      <c r="Z388" s="2" t="inlineStr">
        <is>
          <t/>
        </is>
      </c>
      <c r="AA388" t="inlineStr">
        <is>
          <t>digital signature scheme which uses different keys to generate and verify a digital signature</t>
        </is>
      </c>
      <c r="AB388" s="2" t="inlineStr">
        <is>
          <t>esquema de firma electrónica asimétrica</t>
        </is>
      </c>
      <c r="AC388" s="2" t="inlineStr">
        <is>
          <t>3</t>
        </is>
      </c>
      <c r="AD388" s="2" t="inlineStr">
        <is>
          <t/>
        </is>
      </c>
      <c r="AE388" t="inlineStr">
        <is>
          <t>Sistema
basado en técnicas de criptografía asimétrica, donde la parte secreta se usa
para firmar, mientras que la parte pública sirve para verificar la firma.</t>
        </is>
      </c>
      <c r="AF388" s="2" t="inlineStr">
        <is>
          <t>asümmeetriline e-allkirja süsteem</t>
        </is>
      </c>
      <c r="AG388" s="2" t="inlineStr">
        <is>
          <t>3</t>
        </is>
      </c>
      <c r="AH388" s="2" t="inlineStr">
        <is>
          <t/>
        </is>
      </c>
      <c r="AI388" t="inlineStr">
        <is>
          <t/>
        </is>
      </c>
      <c r="AJ388" s="2" t="inlineStr">
        <is>
          <t>epäsymmetrinen sähköinen allekirjoitusjärjestelmä</t>
        </is>
      </c>
      <c r="AK388" s="2" t="inlineStr">
        <is>
          <t>3</t>
        </is>
      </c>
      <c r="AL388" s="2" t="inlineStr">
        <is>
          <t/>
        </is>
      </c>
      <c r="AM388" t="inlineStr">
        <is>
          <t>tekniikka, jota käytetään viestin, tietokoneohjelman tai &lt;a href="https://iate.europa.eu/entry/result/926962/fi" target="_blank"&gt;sähköisen asiakirjan &lt;/a&gt;aitouden todentamiseen</t>
        </is>
      </c>
      <c r="AN388" s="2" t="inlineStr">
        <is>
          <t>système de signature numérique asymétrique|
système de signature électronique asymétrique</t>
        </is>
      </c>
      <c r="AO388" s="2" t="inlineStr">
        <is>
          <t>3|
3</t>
        </is>
      </c>
      <c r="AP388" s="2" t="inlineStr">
        <is>
          <t xml:space="preserve">|
</t>
        </is>
      </c>
      <c r="AQ388" t="inlineStr">
        <is>
          <t>système de signature numérique basé sur des techniques de cryptographie asymétrique qui consistent à chiffrer avec un mot de passe et de déchiffrer avec un autre, les deux étant indépendants</t>
        </is>
      </c>
      <c r="AR388" s="2" t="inlineStr">
        <is>
          <t>scéim sínithe leictreonaigh neamhshiméadrach</t>
        </is>
      </c>
      <c r="AS388" s="2" t="inlineStr">
        <is>
          <t>3</t>
        </is>
      </c>
      <c r="AT388" s="2" t="inlineStr">
        <is>
          <t/>
        </is>
      </c>
      <c r="AU388" t="inlineStr">
        <is>
          <t/>
        </is>
      </c>
      <c r="AV388" s="2" t="inlineStr">
        <is>
          <t>asimetrična shema elektroničkog potpisa</t>
        </is>
      </c>
      <c r="AW388" s="2" t="inlineStr">
        <is>
          <t>3</t>
        </is>
      </c>
      <c r="AX388" s="2" t="inlineStr">
        <is>
          <t/>
        </is>
      </c>
      <c r="AY388" t="inlineStr">
        <is>
          <t/>
        </is>
      </c>
      <c r="AZ388" s="2" t="inlineStr">
        <is>
          <t>aszimmetrikus elektronikus aláírási rendszer</t>
        </is>
      </c>
      <c r="BA388" s="2" t="inlineStr">
        <is>
          <t>3</t>
        </is>
      </c>
      <c r="BB388" s="2" t="inlineStr">
        <is>
          <t/>
        </is>
      </c>
      <c r="BC388" t="inlineStr">
        <is>
          <t/>
        </is>
      </c>
      <c r="BD388" s="2" t="inlineStr">
        <is>
          <t>schema di firma elettronica asimmetrica</t>
        </is>
      </c>
      <c r="BE388" s="2" t="inlineStr">
        <is>
          <t>3</t>
        </is>
      </c>
      <c r="BF388" s="2" t="inlineStr">
        <is>
          <t/>
        </is>
      </c>
      <c r="BG388" t="inlineStr">
        <is>
          <t>firma digitale resa sicura dal punto di vista informatico mediante un sistema a due chiavi di cifratura</t>
        </is>
      </c>
      <c r="BH388" s="2" t="inlineStr">
        <is>
          <t>asimetrinė elektroninio parašo sistema|
asimetrinė elektroninio parašo schema</t>
        </is>
      </c>
      <c r="BI388" s="2" t="inlineStr">
        <is>
          <t>3|
2</t>
        </is>
      </c>
      <c r="BJ388" s="2" t="inlineStr">
        <is>
          <t xml:space="preserve">preferred|
</t>
        </is>
      </c>
      <c r="BK388" t="inlineStr">
        <is>
          <t/>
        </is>
      </c>
      <c r="BL388" s="2" t="inlineStr">
        <is>
          <t>asimetriska elektroniskā paraksta shēma</t>
        </is>
      </c>
      <c r="BM388" s="2" t="inlineStr">
        <is>
          <t>3</t>
        </is>
      </c>
      <c r="BN388" s="2" t="inlineStr">
        <is>
          <t/>
        </is>
      </c>
      <c r="BO388" t="inlineStr">
        <is>
          <t/>
        </is>
      </c>
      <c r="BP388" s="2" t="inlineStr">
        <is>
          <t>skema ta’ firma elettronika asimetrika</t>
        </is>
      </c>
      <c r="BQ388" s="2" t="inlineStr">
        <is>
          <t>3</t>
        </is>
      </c>
      <c r="BR388" s="2" t="inlineStr">
        <is>
          <t/>
        </is>
      </c>
      <c r="BS388" t="inlineStr">
        <is>
          <t>skema ta' firem diġitali li tuża kjavi differenti biex tiġġenera u tivverifika firma diġitali</t>
        </is>
      </c>
      <c r="BT388" s="2" t="inlineStr">
        <is>
          <t>asymmetrische methode voor elektronische handtekeningen</t>
        </is>
      </c>
      <c r="BU388" s="2" t="inlineStr">
        <is>
          <t>3</t>
        </is>
      </c>
      <c r="BV388" s="2" t="inlineStr">
        <is>
          <t/>
        </is>
      </c>
      <c r="BW388" t="inlineStr">
        <is>
          <t>methode voor elektronische handtekeningen waarbij de vercijfering en ontcijfering van een bericht met verschillende sleutels gebeurt</t>
        </is>
      </c>
      <c r="BX388" s="2" t="inlineStr">
        <is>
          <t>system podpisu elektronicznego szyfrowanego asymetrycznie</t>
        </is>
      </c>
      <c r="BY388" s="2" t="inlineStr">
        <is>
          <t>3</t>
        </is>
      </c>
      <c r="BZ388" s="2" t="inlineStr">
        <is>
          <t/>
        </is>
      </c>
      <c r="CA388" t="inlineStr">
        <is>
          <t>system podpisu elektronicznego, w którym inny klucz służy do kodowania podpisu, a inny do jego rozkodowywania</t>
        </is>
      </c>
      <c r="CB388" s="2" t="inlineStr">
        <is>
          <t>esquema de assinatura eletrónica assimétrico</t>
        </is>
      </c>
      <c r="CC388" s="2" t="inlineStr">
        <is>
          <t>3</t>
        </is>
      </c>
      <c r="CD388" s="2" t="inlineStr">
        <is>
          <t/>
        </is>
      </c>
      <c r="CE388" t="inlineStr">
        <is>
          <t>Sistema baseado em técnicas de criptografia assimétrica, em que a parte secreta é utilizada para assinar, enquanto a parte pública é utilizada para verificar a assinatura.</t>
        </is>
      </c>
      <c r="CF388" s="2" t="inlineStr">
        <is>
          <t>sistem asimetric de semnătură electronică</t>
        </is>
      </c>
      <c r="CG388" s="2" t="inlineStr">
        <is>
          <t>3</t>
        </is>
      </c>
      <c r="CH388" s="2" t="inlineStr">
        <is>
          <t/>
        </is>
      </c>
      <c r="CI388" t="inlineStr">
        <is>
          <t/>
        </is>
      </c>
      <c r="CJ388" s="2" t="inlineStr">
        <is>
          <t>schéma asymetrického elektronického podpisu</t>
        </is>
      </c>
      <c r="CK388" s="2" t="inlineStr">
        <is>
          <t>3</t>
        </is>
      </c>
      <c r="CL388" s="2" t="inlineStr">
        <is>
          <t/>
        </is>
      </c>
      <c r="CM388" t="inlineStr">
        <is>
          <t>schéma digitálneho podpisu, ktorá na vytvorenie a overenie digitálneho podpisu používa rôzne kľúče</t>
        </is>
      </c>
      <c r="CN388" s="2" t="inlineStr">
        <is>
          <t>asimetrična shema elektronskega podpisa</t>
        </is>
      </c>
      <c r="CO388" s="2" t="inlineStr">
        <is>
          <t>3</t>
        </is>
      </c>
      <c r="CP388" s="2" t="inlineStr">
        <is>
          <t/>
        </is>
      </c>
      <c r="CQ388" t="inlineStr">
        <is>
          <t/>
        </is>
      </c>
      <c r="CR388" s="2" t="inlineStr">
        <is>
          <t>asymmetriskt schema för elektroniska signaturer</t>
        </is>
      </c>
      <c r="CS388" s="2" t="inlineStr">
        <is>
          <t>3</t>
        </is>
      </c>
      <c r="CT388" s="2" t="inlineStr">
        <is>
          <t/>
        </is>
      </c>
      <c r="CU388" t="inlineStr">
        <is>
          <t/>
        </is>
      </c>
    </row>
    <row r="389">
      <c r="A389" s="1" t="str">
        <f>HYPERLINK("https://iate.europa.eu/entry/result/3531701/all", "3531701")</f>
        <v>3531701</v>
      </c>
      <c r="B389" t="inlineStr">
        <is>
          <t>ENVIRONMENT</t>
        </is>
      </c>
      <c r="C389" t="inlineStr">
        <is>
          <t>ENVIRONMENT|environmental policy</t>
        </is>
      </c>
      <c r="D389" s="2" t="inlineStr">
        <is>
          <t>концепция за жизнения цикъл|
подход, основан на жизнения цикъл</t>
        </is>
      </c>
      <c r="E389" s="2" t="inlineStr">
        <is>
          <t>3|
3</t>
        </is>
      </c>
      <c r="F389" s="2" t="inlineStr">
        <is>
          <t xml:space="preserve">|
</t>
        </is>
      </c>
      <c r="G389" t="inlineStr">
        <is>
          <t>Този подход има за цел да определи възможните подобрения на стоките и услугите под формата на по-ограничено въздействие върху околната среда и по-ограничено използване на ресурси на всички етапи от жизнения цикъл.</t>
        </is>
      </c>
      <c r="H389" s="2" t="inlineStr">
        <is>
          <t>zohledňování životního cyklu</t>
        </is>
      </c>
      <c r="I389" s="2" t="inlineStr">
        <is>
          <t>2</t>
        </is>
      </c>
      <c r="J389" s="2" t="inlineStr">
        <is>
          <t/>
        </is>
      </c>
      <c r="K389" t="inlineStr">
        <is>
          <t/>
        </is>
      </c>
      <c r="L389" s="2" t="inlineStr">
        <is>
          <t>livscyklustænkning|
livscyklustankegang|
livscyklustilgang</t>
        </is>
      </c>
      <c r="M389" s="2" t="inlineStr">
        <is>
          <t>3|
3|
3</t>
        </is>
      </c>
      <c r="N389" s="2" t="inlineStr">
        <is>
          <t xml:space="preserve">|
|
</t>
        </is>
      </c>
      <c r="O389" t="inlineStr">
        <is>
          <t>betragtninger over et produkts miljøvirkninger i løbet af dets livscyklus, der omfatter ressourceudvinding, produktion, anvendelse, genanvendelse, transport, genvinding og til sidst skrotning, med henblik på at begrænse de samlede miljøvirkninger mest muligt</t>
        </is>
      </c>
      <c r="P389" s="2" t="inlineStr">
        <is>
          <t>Lebenszykluskonzept|
Denken in Lebenszyklen|
Lebenszyklusdenken</t>
        </is>
      </c>
      <c r="Q389" s="2" t="inlineStr">
        <is>
          <t>2|
3|
3</t>
        </is>
      </c>
      <c r="R389" s="2" t="inlineStr">
        <is>
          <t xml:space="preserve">|
|
</t>
        </is>
      </c>
      <c r="S389" t="inlineStr">
        <is>
          <t>Analyseansatz, bei dem die ökologischen Auswirkungen über den gesamten Lebenszyklus eines Produktes – von der Rohstoffentnahme über die Herstellung und Nutzung bis zur Entsorgung – hinweg in Betracht gezogen werden</t>
        </is>
      </c>
      <c r="T389" s="2" t="inlineStr">
        <is>
          <t>συνεκτίμηση του κύκλου ζωής|
αντίληψη του κύκλου ζωής</t>
        </is>
      </c>
      <c r="U389" s="2" t="inlineStr">
        <is>
          <t>3|
3</t>
        </is>
      </c>
      <c r="V389" s="2" t="inlineStr">
        <is>
          <t xml:space="preserve">|
</t>
        </is>
      </c>
      <c r="W389" t="inlineStr">
        <is>
          <t/>
        </is>
      </c>
      <c r="X389" s="2" t="inlineStr">
        <is>
          <t>Life Cycle Thinking|
LCT|
life cycle approach</t>
        </is>
      </c>
      <c r="Y389" s="2" t="inlineStr">
        <is>
          <t>3|
3|
3</t>
        </is>
      </c>
      <c r="Z389" s="2" t="inlineStr">
        <is>
          <t xml:space="preserve">|
|
</t>
        </is>
      </c>
      <c r="AA389" t="inlineStr">
        <is>
          <t>way of thinking that goes beyond the traditional focus on production site and manufacturing processes to include the economic, environmental and social consequences of a product or process over its entire life cycle</t>
        </is>
      </c>
      <c r="AB389" s="2" t="inlineStr">
        <is>
          <t>planteamiento basado en el ciclo de vida|
concepto del ciclo de vida</t>
        </is>
      </c>
      <c r="AC389" s="2" t="inlineStr">
        <is>
          <t>3|
3</t>
        </is>
      </c>
      <c r="AD389" s="2" t="inlineStr">
        <is>
          <t xml:space="preserve">|
</t>
        </is>
      </c>
      <c r="AE389" t="inlineStr">
        <is>
          <t>Consideración de los impactos medioambientales y de la utilización
de recursos a lo largo del ciclo de vida de los productos (bienes o servicios).</t>
        </is>
      </c>
      <c r="AF389" s="2" t="inlineStr">
        <is>
          <t>olelusringil põhinev käsitlusviis|
olelusringipõhine mõtteviis|
olelusringil põhinev mõtteviis</t>
        </is>
      </c>
      <c r="AG389" s="2" t="inlineStr">
        <is>
          <t>2|
2|
2</t>
        </is>
      </c>
      <c r="AH389" s="2" t="inlineStr">
        <is>
          <t xml:space="preserve">|
proposed|
</t>
        </is>
      </c>
      <c r="AI389" t="inlineStr">
        <is>
          <t>selline lähenemisviis, mille puhul võetakse võimalikult palju arvesse toote (kaup või teenus) poolt kõiki olelusringi jooksul tarbitud ressursse ning keskkonnale ja tervisele avaldatavat mõju (nt ressursside hankimine, tootmine, kasutamine, transport, taaskasutus, jäätmemajandus ja kõrvaldamine)</t>
        </is>
      </c>
      <c r="AJ389" s="2" t="inlineStr">
        <is>
          <t>elinkaariajattelu</t>
        </is>
      </c>
      <c r="AK389" s="2" t="inlineStr">
        <is>
          <t>3</t>
        </is>
      </c>
      <c r="AL389" s="2" t="inlineStr">
        <is>
          <t/>
        </is>
      </c>
      <c r="AM389" t="inlineStr">
        <is>
          <t>ympäristövaikutusten tarkastelu tuotteen koko elinkaaren aikana, raaka-aineiden hankinnasta tuotteen hävitykseen asti</t>
        </is>
      </c>
      <c r="AN389" s="2" t="inlineStr">
        <is>
          <t>réflexion sur le cycle de vie|
approche du cycle de vie|
RCV</t>
        </is>
      </c>
      <c r="AO389" s="2" t="inlineStr">
        <is>
          <t>3|
3|
2</t>
        </is>
      </c>
      <c r="AP389" s="2" t="inlineStr">
        <is>
          <t xml:space="preserve">|
|
</t>
        </is>
      </c>
      <c r="AQ389" t="inlineStr">
        <is>
          <t>réflexion consistant à envisager les incidences environnementales et les
ressources utilisées tout au long du cycle de vie des produits (biens ou services)</t>
        </is>
      </c>
      <c r="AR389" s="2" t="inlineStr">
        <is>
          <t>smaointeoireacht saolré|
LCT|
cur chuige saolré</t>
        </is>
      </c>
      <c r="AS389" s="2" t="inlineStr">
        <is>
          <t>3|
3|
3</t>
        </is>
      </c>
      <c r="AT389" s="2" t="inlineStr">
        <is>
          <t xml:space="preserve">|
|
</t>
        </is>
      </c>
      <c r="AU389" t="inlineStr">
        <is>
          <t/>
        </is>
      </c>
      <c r="AV389" s="2" t="inlineStr">
        <is>
          <t>razmatranje životnog ciklusa</t>
        </is>
      </c>
      <c r="AW389" s="2" t="inlineStr">
        <is>
          <t>3</t>
        </is>
      </c>
      <c r="AX389" s="2" t="inlineStr">
        <is>
          <t/>
        </is>
      </c>
      <c r="AY389" t="inlineStr">
        <is>
          <t/>
        </is>
      </c>
      <c r="AZ389" s="2" t="inlineStr">
        <is>
          <t>életciklus-szemlélet</t>
        </is>
      </c>
      <c r="BA389" s="2" t="inlineStr">
        <is>
          <t>4</t>
        </is>
      </c>
      <c r="BB389" s="2" t="inlineStr">
        <is>
          <t/>
        </is>
      </c>
      <c r="BC389" t="inlineStr">
        <is>
          <t>elmélet, amely arra ösztönöz, hogy a termék és szolgáltatástervezés során nagyobb figyelmet kapjanak a környezeti szempontok</t>
        </is>
      </c>
      <c r="BD389" s="2" t="inlineStr">
        <is>
          <t>principio del ciclo di vita|
concetto di ciclo di vita|
LCT</t>
        </is>
      </c>
      <c r="BE389" s="2" t="inlineStr">
        <is>
          <t>3|
3|
3</t>
        </is>
      </c>
      <c r="BF389" s="2" t="inlineStr">
        <is>
          <t xml:space="preserve">|
|
</t>
        </is>
      </c>
      <c r="BG389" t="inlineStr">
        <is>
          <t>approccio che consente di tenere conto degli impatti e delle risorse utilizzate in tutte le fasi del ciclo di vita
di un prodotto, vale a dire la catena di approvvigionamento, l’uso e lo smaltimento finale</t>
        </is>
      </c>
      <c r="BH389" s="2" t="inlineStr">
        <is>
          <t>gyvavimo ciklo principas</t>
        </is>
      </c>
      <c r="BI389" s="2" t="inlineStr">
        <is>
          <t>4</t>
        </is>
      </c>
      <c r="BJ389" s="2" t="inlineStr">
        <is>
          <t/>
        </is>
      </c>
      <c r="BK389" t="inlineStr">
        <is>
          <t>siekis nustatyti, kaip patobulinti prekę ar paslaugą, kad būtų kuo mažesnis neigiamas poveikis aplinkai ir būtų sunaudota kuo mažiau išteklių visais prekės ar paslaugos gyvavimo ciklo etapais</t>
        </is>
      </c>
      <c r="BL389" s="2" t="inlineStr">
        <is>
          <t>dzīves cikla pieeja|
aprites cikla pieeja|
skatījums dzīves cikla perspektīvā</t>
        </is>
      </c>
      <c r="BM389" s="2" t="inlineStr">
        <is>
          <t>3|
3|
2</t>
        </is>
      </c>
      <c r="BN389" s="2" t="inlineStr">
        <is>
          <t xml:space="preserve">|
|
</t>
        </is>
      </c>
      <c r="BO389" t="inlineStr">
        <is>
          <t>pieeja, ar kuru ņem vērā jebkādu ekonomisko, vidisko un sociālo ietekmi, ko rada produkts visā savā dzīves ciklā</t>
        </is>
      </c>
      <c r="BP389" s="2" t="inlineStr">
        <is>
          <t>kunċett taċ-ċiklu tal-ħajja|
mentalità li tqis iċ-ċiklu tal-ħajja|
approċċ taċ-ċiklu tal-ħajja</t>
        </is>
      </c>
      <c r="BQ389" s="2" t="inlineStr">
        <is>
          <t>3|
3|
3</t>
        </is>
      </c>
      <c r="BR389" s="2" t="inlineStr">
        <is>
          <t xml:space="preserve">|
|
</t>
        </is>
      </c>
      <c r="BS389" t="inlineStr">
        <is>
          <t>mentalità li tmur lil hinn mill-fokus tradizzjonali fuq is-sit tal-produzzjoni u l-proċessi ta' manifatturar biex tinkludi l-konsegwenzi ekonomiċi, ambjentali u soċjali ta' prodott jew proċess fiċ-ċiklu sħiħ ta' ħajtu</t>
        </is>
      </c>
      <c r="BT389" s="2" t="inlineStr">
        <is>
          <t>levenscyclusbenadering</t>
        </is>
      </c>
      <c r="BU389" s="2" t="inlineStr">
        <is>
          <t>3</t>
        </is>
      </c>
      <c r="BV389" s="2" t="inlineStr">
        <is>
          <t/>
        </is>
      </c>
      <c r="BW389" t="inlineStr">
        <is>
          <t>benadering waarbij tijdens de volledige levenscyclus van een product gekeken wordt naar de milieueffecten ervan, vanaf de winning van hulpbronnen tot de fase waarin ze worden verwijderd</t>
        </is>
      </c>
      <c r="BX389" s="2" t="inlineStr">
        <is>
          <t>myślenie w kategoriach cyklu życia produktu</t>
        </is>
      </c>
      <c r="BY389" s="2" t="inlineStr">
        <is>
          <t>2</t>
        </is>
      </c>
      <c r="BZ389" s="2" t="inlineStr">
        <is>
          <t/>
        </is>
      </c>
      <c r="CA389" t="inlineStr">
        <is>
          <t>uwzględnianie wpływu produktu na środowisko
i zasobów wykorzystywanych w całym cyklu życia produktu</t>
        </is>
      </c>
      <c r="CB389" s="2" t="inlineStr">
        <is>
          <t>conceito de ciclo de vida</t>
        </is>
      </c>
      <c r="CC389" s="2" t="inlineStr">
        <is>
          <t>3</t>
        </is>
      </c>
      <c r="CD389" s="2" t="inlineStr">
        <is>
          <t/>
        </is>
      </c>
      <c r="CE389" t="inlineStr">
        <is>
          <t>Integração, na análise de um produto ou processo, das suas consequéncias económicas, ambientais e sociais durante todo o seu ciclo de vida.</t>
        </is>
      </c>
      <c r="CF389" s="2" t="inlineStr">
        <is>
          <t>gândire care ține seama de ciclul de viață|
abordare din perspectiva ciclului de viață</t>
        </is>
      </c>
      <c r="CG389" s="2" t="inlineStr">
        <is>
          <t>3|
3</t>
        </is>
      </c>
      <c r="CH389" s="2" t="inlineStr">
        <is>
          <t xml:space="preserve">|
</t>
        </is>
      </c>
      <c r="CI389" t="inlineStr">
        <is>
          <t>abordare care analizează tipurile de impact asupra mediului ale unui produs sau serviciu având în vedere întregul ciclu de viață al acestuia, cu scopul de a identifica posibilități de îmbunătățire a respectivului produs sau serviciu</t>
        </is>
      </c>
      <c r="CJ389" s="2" t="inlineStr">
        <is>
          <t>filozofia zohľadňovania životného cyklu|
koncepcia zohľadňovania životného cyklu|
zohľadňovanie životného cyklu</t>
        </is>
      </c>
      <c r="CK389" s="2" t="inlineStr">
        <is>
          <t>3|
3|
3</t>
        </is>
      </c>
      <c r="CL389" s="2" t="inlineStr">
        <is>
          <t xml:space="preserve">|
|
</t>
        </is>
      </c>
      <c r="CM389" t="inlineStr">
        <is>
          <t/>
        </is>
      </c>
      <c r="CN389" s="2" t="inlineStr">
        <is>
          <t>upoštevanje življenjskega kroga|
pristop celotnega življenjskega kroga</t>
        </is>
      </c>
      <c r="CO389" s="2" t="inlineStr">
        <is>
          <t>2|
3</t>
        </is>
      </c>
      <c r="CP389" s="2" t="inlineStr">
        <is>
          <t xml:space="preserve">|
</t>
        </is>
      </c>
      <c r="CQ389" t="inlineStr">
        <is>
          <t/>
        </is>
      </c>
      <c r="CR389" s="2" t="inlineStr">
        <is>
          <t>livscykeltänkande</t>
        </is>
      </c>
      <c r="CS389" s="2" t="inlineStr">
        <is>
          <t>3</t>
        </is>
      </c>
      <c r="CT389" s="2" t="inlineStr">
        <is>
          <t/>
        </is>
      </c>
      <c r="CU389" t="inlineStr">
        <is>
          <t>Livscykeltänkande innebär att man minimerar de miljökonsekvenser en produkt har under hela sin livscykel och tänker på utvinning av resurser, tillverkning, användning, återanvändning, transport, återvinning och slutlig avfallshantering</t>
        </is>
      </c>
    </row>
    <row r="390">
      <c r="A390" s="1" t="str">
        <f>HYPERLINK("https://iate.europa.eu/entry/result/3533300/all", "3533300")</f>
        <v>3533300</v>
      </c>
      <c r="B390" t="inlineStr">
        <is>
          <t>ENERGY</t>
        </is>
      </c>
      <c r="C390" t="inlineStr">
        <is>
          <t>ENERGY|energy policy|energy policy</t>
        </is>
      </c>
      <c r="D390" s="2" t="inlineStr">
        <is>
          <t>зелен покрив</t>
        </is>
      </c>
      <c r="E390" s="2" t="inlineStr">
        <is>
          <t>3</t>
        </is>
      </c>
      <c r="F390" s="2" t="inlineStr">
        <is>
          <t/>
        </is>
      </c>
      <c r="G390" t="inlineStr">
        <is>
          <t>Покрив на сграда, който е частично или изцяло покрит със засята със семена почва и растителност, разположена върху водонепроницаем слой.</t>
        </is>
      </c>
      <c r="H390" s="2" t="inlineStr">
        <is>
          <t>zelená střecha</t>
        </is>
      </c>
      <c r="I390" s="2" t="inlineStr">
        <is>
          <t>3</t>
        </is>
      </c>
      <c r="J390" s="2" t="inlineStr">
        <is>
          <t/>
        </is>
      </c>
      <c r="K390" t="inlineStr">
        <is>
          <t>střecha budovy, která je částečně nebo úplně pokrytá osetou půdou s vegetací na hydroizolační membráně</t>
        </is>
      </c>
      <c r="L390" s="2" t="inlineStr">
        <is>
          <t>grønt tag</t>
        </is>
      </c>
      <c r="M390" s="2" t="inlineStr">
        <is>
          <t>3</t>
        </is>
      </c>
      <c r="N390" s="2" t="inlineStr">
        <is>
          <t/>
        </is>
      </c>
      <c r="O390" t="inlineStr">
        <is>
          <t>tag på bygning, som er helt eller delvist dækket af vækstlag og vegetation, og som er lagt oven på en vandtæt membran</t>
        </is>
      </c>
      <c r="P390" s="2" t="inlineStr">
        <is>
          <t>Gründach|
Dachbegrünung</t>
        </is>
      </c>
      <c r="Q390" s="2" t="inlineStr">
        <is>
          <t>3|
2</t>
        </is>
      </c>
      <c r="R390" s="2" t="inlineStr">
        <is>
          <t xml:space="preserve">|
</t>
        </is>
      </c>
      <c r="S390" t="inlineStr">
        <is>
          <t>Dach eines Gebäudes, das ganz oder teilweise über einer wasserdichten Membran mit Erde, Pflanzensamen und Vegetation bedeckt ist</t>
        </is>
      </c>
      <c r="T390" s="2" t="inlineStr">
        <is>
          <t>πράσινη στέγη</t>
        </is>
      </c>
      <c r="U390" s="2" t="inlineStr">
        <is>
          <t>3</t>
        </is>
      </c>
      <c r="V390" s="2" t="inlineStr">
        <is>
          <t/>
        </is>
      </c>
      <c r="W390" t="inlineStr">
        <is>
          <t>στέγη κτιρίου η οποία καλύπτεται μερικώς ή πλήρως από χώμα και φυτά που έχουν σπαρεί πάνω σε υδατοστεγή μεμβράνη.</t>
        </is>
      </c>
      <c r="X390" s="2" t="inlineStr">
        <is>
          <t>green roof</t>
        </is>
      </c>
      <c r="Y390" s="2" t="inlineStr">
        <is>
          <t>3</t>
        </is>
      </c>
      <c r="Z390" s="2" t="inlineStr">
        <is>
          <t/>
        </is>
      </c>
      <c r="AA390" t="inlineStr">
        <is>
          <t>Roof of a building that is partially or completely covered with seeded soil and vegetation laid over a waterproofing membrane.</t>
        </is>
      </c>
      <c r="AB390" s="2" t="inlineStr">
        <is>
          <t>techo verde</t>
        </is>
      </c>
      <c r="AC390" s="2" t="inlineStr">
        <is>
          <t>3</t>
        </is>
      </c>
      <c r="AD390" s="2" t="inlineStr">
        <is>
          <t/>
        </is>
      </c>
      <c r="AE390" t="inlineStr">
        <is>
          <t>techo de un edificio parcial o totalmente cubierto de tierra con semillas y vegetación que se extiende sobre una membrana impermeable</t>
        </is>
      </c>
      <c r="AF390" s="2" t="inlineStr">
        <is>
          <t>haljaskatus|
murukatus</t>
        </is>
      </c>
      <c r="AG390" s="2" t="inlineStr">
        <is>
          <t>3|
3</t>
        </is>
      </c>
      <c r="AH390" s="2" t="inlineStr">
        <is>
          <t xml:space="preserve">|
</t>
        </is>
      </c>
      <c r="AI390" t="inlineStr">
        <is>
          <t>hoone katus, mis on osaliselt või täielikult kaetud veekindlale membraanile paigaldatud mullaga, kuhu on külvatud seemned, ja mis on kaetud taimestikuga</t>
        </is>
      </c>
      <c r="AJ390" s="2" t="inlineStr">
        <is>
          <t>viherkatto</t>
        </is>
      </c>
      <c r="AK390" s="2" t="inlineStr">
        <is>
          <t>2</t>
        </is>
      </c>
      <c r="AL390" s="2" t="inlineStr">
        <is>
          <t/>
        </is>
      </c>
      <c r="AM390" t="inlineStr">
        <is>
          <t>rakennuksen katto, jonka osalle tai koko alalle on levitetty maakerros vedeneristyskalvon päälle ja kylvetty kasveja</t>
        </is>
      </c>
      <c r="AN390" s="2" t="inlineStr">
        <is>
          <t>toiture végétale</t>
        </is>
      </c>
      <c r="AO390" s="2" t="inlineStr">
        <is>
          <t>3</t>
        </is>
      </c>
      <c r="AP390" s="2" t="inlineStr">
        <is>
          <t/>
        </is>
      </c>
      <c r="AQ390" t="inlineStr">
        <is>
          <t>toit d'un bâtiment couvert entièrement ou partiellement de terre ensemencée et d'une végétation posées sur une membrane d'étanchéité</t>
        </is>
      </c>
      <c r="AR390" t="inlineStr">
        <is>
          <t/>
        </is>
      </c>
      <c r="AS390" t="inlineStr">
        <is>
          <t/>
        </is>
      </c>
      <c r="AT390" t="inlineStr">
        <is>
          <t/>
        </is>
      </c>
      <c r="AU390" t="inlineStr">
        <is>
          <t/>
        </is>
      </c>
      <c r="AV390" t="inlineStr">
        <is>
          <t/>
        </is>
      </c>
      <c r="AW390" t="inlineStr">
        <is>
          <t/>
        </is>
      </c>
      <c r="AX390" t="inlineStr">
        <is>
          <t/>
        </is>
      </c>
      <c r="AY390" t="inlineStr">
        <is>
          <t/>
        </is>
      </c>
      <c r="AZ390" t="inlineStr">
        <is>
          <t/>
        </is>
      </c>
      <c r="BA390" t="inlineStr">
        <is>
          <t/>
        </is>
      </c>
      <c r="BB390" t="inlineStr">
        <is>
          <t/>
        </is>
      </c>
      <c r="BC390" t="inlineStr">
        <is>
          <t/>
        </is>
      </c>
      <c r="BD390" s="2" t="inlineStr">
        <is>
          <t>tetto verde</t>
        </is>
      </c>
      <c r="BE390" s="2" t="inlineStr">
        <is>
          <t>3</t>
        </is>
      </c>
      <c r="BF390" s="2" t="inlineStr">
        <is>
          <t/>
        </is>
      </c>
      <c r="BG390" t="inlineStr">
        <is>
          <t>tetto di edificio coperto in tutto o in parte di terriccio e vegetazione ivi seminata trattenuti da una membrana impermeabile</t>
        </is>
      </c>
      <c r="BH390" s="2" t="inlineStr">
        <is>
          <t>žaliasis stogas</t>
        </is>
      </c>
      <c r="BI390" s="2" t="inlineStr">
        <is>
          <t>3</t>
        </is>
      </c>
      <c r="BJ390" s="2" t="inlineStr">
        <is>
          <t/>
        </is>
      </c>
      <c r="BK390" t="inlineStr">
        <is>
          <t>pastato stogas, kurio dalį ar visą plotą dengia augalai, pasodinti į dirvožemį, po kuriuo yra vandeniui nepralaidi plėvelė</t>
        </is>
      </c>
      <c r="BL390" t="inlineStr">
        <is>
          <t/>
        </is>
      </c>
      <c r="BM390" t="inlineStr">
        <is>
          <t/>
        </is>
      </c>
      <c r="BN390" t="inlineStr">
        <is>
          <t/>
        </is>
      </c>
      <c r="BO390" t="inlineStr">
        <is>
          <t/>
        </is>
      </c>
      <c r="BP390" s="2" t="inlineStr">
        <is>
          <t>bejt aħdar</t>
        </is>
      </c>
      <c r="BQ390" s="2" t="inlineStr">
        <is>
          <t>3</t>
        </is>
      </c>
      <c r="BR390" s="2" t="inlineStr">
        <is>
          <t/>
        </is>
      </c>
      <c r="BS390" t="inlineStr">
        <is>
          <t>il-bejt ta' bini li jkun kopert parzjalment jew kompletament b'ħamrija miżrugħa u b'veġetazzjoni mifruxa fuq membrana impermeabbli</t>
        </is>
      </c>
      <c r="BT390" s="2" t="inlineStr">
        <is>
          <t>groendak|
groen dak</t>
        </is>
      </c>
      <c r="BU390" s="2" t="inlineStr">
        <is>
          <t>3|
3</t>
        </is>
      </c>
      <c r="BV390" s="2" t="inlineStr">
        <is>
          <t xml:space="preserve">|
</t>
        </is>
      </c>
      <c r="BW390" t="inlineStr">
        <is>
          <t>plat of hellend dak met begroeiing; vegetatiedak</t>
        </is>
      </c>
      <c r="BX390" s="2" t="inlineStr">
        <is>
          <t>dach zielony</t>
        </is>
      </c>
      <c r="BY390" s="2" t="inlineStr">
        <is>
          <t>3</t>
        </is>
      </c>
      <c r="BZ390" s="2" t="inlineStr">
        <is>
          <t/>
        </is>
      </c>
      <c r="CA390" t="inlineStr">
        <is>
          <t>dach, na którym dzięki odpowiedniej budowie jest możliwe zakładanie trawników, uprawa bylin, krzewów, nawet niewielkich drzew</t>
        </is>
      </c>
      <c r="CB390" s="2" t="inlineStr">
        <is>
          <t>telhado verde</t>
        </is>
      </c>
      <c r="CC390" s="2" t="inlineStr">
        <is>
          <t>3</t>
        </is>
      </c>
      <c r="CD390" s="2" t="inlineStr">
        <is>
          <t/>
        </is>
      </c>
      <c r="CE390" t="inlineStr">
        <is>
          <t>cobertura de um edifício revestida, no todo ou em parte, com terra e vegetação sobre uma membranaimpermeável</t>
        </is>
      </c>
      <c r="CF390" s="2" t="inlineStr">
        <is>
          <t>acoperiș verde, acoperiș ecologic sădit</t>
        </is>
      </c>
      <c r="CG390" s="2" t="inlineStr">
        <is>
          <t>3</t>
        </is>
      </c>
      <c r="CH390" s="2" t="inlineStr">
        <is>
          <t/>
        </is>
      </c>
      <c r="CI390" t="inlineStr">
        <is>
          <t>acoperișul unei clădiri parțial sau complet învelit cu sol și vegetație așezate peste o membrană impermeabilă</t>
        </is>
      </c>
      <c r="CJ390" s="2" t="inlineStr">
        <is>
          <t>vegetačná strecha</t>
        </is>
      </c>
      <c r="CK390" s="2" t="inlineStr">
        <is>
          <t>3</t>
        </is>
      </c>
      <c r="CL390" s="2" t="inlineStr">
        <is>
          <t/>
        </is>
      </c>
      <c r="CM390" t="inlineStr">
        <is>
          <t>strecha budovy, ktorá je úplne alebo čiastočne pokrytá vodotesnou vrstvou a substrátom so sadivom a vegetáciou</t>
        </is>
      </c>
      <c r="CN390" s="2" t="inlineStr">
        <is>
          <t>zelena streha</t>
        </is>
      </c>
      <c r="CO390" s="2" t="inlineStr">
        <is>
          <t>3</t>
        </is>
      </c>
      <c r="CP390" s="2" t="inlineStr">
        <is>
          <t/>
        </is>
      </c>
      <c r="CQ390" t="inlineStr">
        <is>
          <t/>
        </is>
      </c>
      <c r="CR390" s="2" t="inlineStr">
        <is>
          <t>grönt tak</t>
        </is>
      </c>
      <c r="CS390" s="2" t="inlineStr">
        <is>
          <t>3</t>
        </is>
      </c>
      <c r="CT390" s="2" t="inlineStr">
        <is>
          <t/>
        </is>
      </c>
      <c r="CU390" t="inlineStr">
        <is>
          <t>olika vegetationsuppbyggnader på tak eller tak med levande växtlighet som takbeläggning</t>
        </is>
      </c>
    </row>
    <row r="391">
      <c r="A391" s="1" t="str">
        <f>HYPERLINK("https://iate.europa.eu/entry/result/3587132/all", "3587132")</f>
        <v>3587132</v>
      </c>
      <c r="B391" t="inlineStr">
        <is>
          <t>INDUSTRY;ENERGY</t>
        </is>
      </c>
      <c r="C391" t="inlineStr">
        <is>
          <t>INDUSTRY|building and public works|building industry;ENERGY|energy policy|energy policy|energy saving;ENERGY|energy policy|energy policy</t>
        </is>
      </c>
      <c r="D391" s="2" t="inlineStr">
        <is>
          <t>вълна на саниране|
Стратегия „Вълна на саниране“|
Вълна на саниране за Европа|
инициатива „вълна на саниране“</t>
        </is>
      </c>
      <c r="E391" s="2" t="inlineStr">
        <is>
          <t>3|
3|
3|
3</t>
        </is>
      </c>
      <c r="F391" s="2" t="inlineStr">
        <is>
          <t xml:space="preserve">|
|
|
</t>
        </is>
      </c>
      <c r="G391" t="inlineStr">
        <is>
          <t>предложение в рамките на Европейския зелен пакт, чиято цел е да се увеличи процентът на саниране на публични и частни сгради, което да доведе до намаляване на сметките за енергия, намаляване на енергийната бедност, както и до насърчаване на строителния сектор и подпомагане на МСП и местните работни места</t>
        </is>
      </c>
      <c r="H391" s="2" t="inlineStr">
        <is>
          <t>vlna renovací budov|
renovační vlna|
iniciativa „renovační vlna“</t>
        </is>
      </c>
      <c r="I391" s="2" t="inlineStr">
        <is>
          <t>3|
3|
3</t>
        </is>
      </c>
      <c r="J391" s="2" t="inlineStr">
        <is>
          <t xml:space="preserve">|
|
</t>
        </is>
      </c>
      <c r="K391" t="inlineStr">
        <is>
          <t>iniciativa Evropské komise navržená v Zelené dohodě pro Evropu, spočívající ve zvýšení míry renovace veřejných a soukromých budov, což by mělo vést ke snížení výdajů za energie, oživení stavebnictví a vytvoření příležitostí pro podporu malých a středních podniků a pracovních míst na místní úrovni</t>
        </is>
      </c>
      <c r="L391" s="2" t="inlineStr">
        <is>
          <t>renoveringsbølge|
renoveringsbølge for Europa|
renoveringsbølgeinitiativ</t>
        </is>
      </c>
      <c r="M391" s="2" t="inlineStr">
        <is>
          <t>3|
3|
3</t>
        </is>
      </c>
      <c r="N391" s="2" t="inlineStr">
        <is>
          <t xml:space="preserve">|
|
</t>
        </is>
      </c>
      <c r="O391" t="inlineStr">
        <is>
          <t>initiativ
fremlagt i den europæiske grønne pagt om en indsats for at renovere offentlige
og private bygninger på en energi- og ressourceeffektiv måde med deraf følgende
billigere energiregninger og reduktion af energifattigdommen, samtidig med at
der sættes skub i anlægssektoren og gives mulighed for at støtte små og
mellemstore virksomheder og lokale arbejdspladser</t>
        </is>
      </c>
      <c r="P391" s="2" t="inlineStr">
        <is>
          <t>Strategie für eine Renovierungswelle|
Renovierungswelle für Europa|
Initiative „Renovierungswelle“|
Renovierungswelle</t>
        </is>
      </c>
      <c r="Q391" s="2" t="inlineStr">
        <is>
          <t>3|
3|
3|
3</t>
        </is>
      </c>
      <c r="R391" s="2" t="inlineStr">
        <is>
          <t xml:space="preserve">|
|
|
</t>
        </is>
      </c>
      <c r="S391" t="inlineStr">
        <is>
          <t>von der Europäischen Kommission am 14. Oktober 2020 ins Leben gerufene Initiative zur Verbesserung der Energieeffizienz des Gebäudebestands, die Teil des &lt;a href="https://iate.europa.eu/entry/result/3582003/all" target="_blank"&gt;europäischen Green Deals&lt;/a&gt; ist</t>
        </is>
      </c>
      <c r="T391" s="2" t="inlineStr">
        <is>
          <t>πρωτοβουλία «κύμα ανακαινίσεων»|
κύμα ανακαινίσεων για την Ευρώπη|
κύμα ανακαινίσεων|
στρατηγική «κύμα ανακαινίσεων»|
κύμα ανακαινίσεων κτιρίων</t>
        </is>
      </c>
      <c r="U391" s="2" t="inlineStr">
        <is>
          <t>3|
3|
3|
3|
3</t>
        </is>
      </c>
      <c r="V391" s="2" t="inlineStr">
        <is>
          <t xml:space="preserve">|
|
|
|
</t>
        </is>
      </c>
      <c r="W391" t="inlineStr">
        <is>
          <t>πρόταση στο πλαίσιο της Ευρωπαϊκής Πράσινης Συμφωνίας με στόχο τη σημαντική αύξηση των ποσοστών ανακαίνισης δημόσιων και ιδιωτικών κτιρίων σε όλα τα κράτη μέλη της ΕΕ, με τρόπο αποδοτικό ως προς τη χρήση των ενεργειακών και άλλων πόρων, που θα επιτρέψει τη μείωση των λογαριασμών ενέργειας και την ελάττωση της ενεργειακής φτώχειας, καθώς και την τόνωση του οικοδομικού κλάδου και τη στήριξη των ΜΜΕ και των τοπικών θέσεων εργασίας</t>
        </is>
      </c>
      <c r="X391" s="2" t="inlineStr">
        <is>
          <t>Renovation Wave for buildings|
building renovation wave|
Renovation Wave for Europe|
Renovation Wave Strategy|
renovation wave|
'renovation wave' initiative</t>
        </is>
      </c>
      <c r="Y391" s="2" t="inlineStr">
        <is>
          <t>3|
3|
3|
3|
3|
2</t>
        </is>
      </c>
      <c r="Z391" s="2" t="inlineStr">
        <is>
          <t xml:space="preserve">|
|
|
|
|
</t>
        </is>
      </c>
      <c r="AA391" t="inlineStr">
        <is>
          <t>proposal set out within the European Green Deal that would see a considerable increase in the renovation of public and private buildings across EU Member States, an undertaking that would be carried out in an energy- and resource-efficient way in order to lower energy bills and reduce energy poverty, as well as to boost the construction sector and support SMEs and local jobs</t>
        </is>
      </c>
      <c r="AB391" s="2" t="inlineStr">
        <is>
          <t>oleada de renovación para Europa|
oleada de renovación|
Estrategia «Oleada de Renovación»|
iniciativa «Oleada de renovación»</t>
        </is>
      </c>
      <c r="AC391" s="2" t="inlineStr">
        <is>
          <t>3|
3|
3|
3</t>
        </is>
      </c>
      <c r="AD391" s="2" t="inlineStr">
        <is>
          <t xml:space="preserve">|
|
|
</t>
        </is>
      </c>
      <c r="AE391" t="inlineStr">
        <is>
          <t>Propuesta formulada en el marco del &lt;a href="https://iate.europa.eu/entry/result/3582003/es" target="_blank"&gt;Pacto Verde Europeo&lt;/a&gt; para aumentar las renovaciones de edificios públicos y privados en el conjunto de los Estados miembros de la UE con arreglo a criterios de eficiencia energética con el fin de crear empleo y mejorar las vidas e los ciudadanos europeos.</t>
        </is>
      </c>
      <c r="AF391" s="2" t="inlineStr">
        <is>
          <t>hoonete renoveerimise laine|
renoveerimislaine algatus|
Euroopa renoveerimislaine|
renoveerimislaine|
renoveerimislaine strateegia</t>
        </is>
      </c>
      <c r="AG391" s="2" t="inlineStr">
        <is>
          <t>3|
3|
3|
3|
3</t>
        </is>
      </c>
      <c r="AH391" s="2" t="inlineStr">
        <is>
          <t xml:space="preserve">|
|
|
|
</t>
        </is>
      </c>
      <c r="AI391" t="inlineStr">
        <is>
          <t>algatus, mille eesmärk on 2030. aastaks vähemalt kahekordistada elamute ja mitteeluhoonete energiakasutusega seotud aastast renoveerimismäära ning edendada põhjalikku renoveerimist energiatõhususe suurendamise eesmärgil</t>
        </is>
      </c>
      <c r="AJ391" s="2" t="inlineStr">
        <is>
          <t>kunnostamiseen kannustava aloite|
rakennusten kunnostamiseen kannustava aloite|
rakennusten perusparannusaalto|
perusparannusaalto</t>
        </is>
      </c>
      <c r="AK391" s="2" t="inlineStr">
        <is>
          <t>3|
3|
3|
3</t>
        </is>
      </c>
      <c r="AL391" s="2" t="inlineStr">
        <is>
          <t>|
|
preferred|
preferred</t>
        </is>
      </c>
      <c r="AM391" t="inlineStr">
        <is>
          <t>Euroopan vihreän kehityksen ohjelmassa annettu ehdotus, joka lisäisi merkittävästi julkisessa ja yksityisessä omistuksessa olevien rakennusten kunnostamista EU:n jäsenvaltiossa; kunnostaminen suoritettaisiin energia- ja resurssitehokkaalla tavalla energialaskujen pienentämiseksi ja energiaköyhyyden vähentämiseksi, rakennusalan piristämiseksi sekä pk-yritysten ja paikallisten työllistymisen tukemiseksi</t>
        </is>
      </c>
      <c r="AN391" s="2" t="inlineStr">
        <is>
          <t>initiative «vague de rénovations»|
vague de rénovations pour l'Europe|
stratégie pour une vague de rénovations|
vague de rénovation</t>
        </is>
      </c>
      <c r="AO391" s="2" t="inlineStr">
        <is>
          <t>2|
3|
3|
2</t>
        </is>
      </c>
      <c r="AP391" s="2" t="inlineStr">
        <is>
          <t xml:space="preserve">|
|
|
</t>
        </is>
      </c>
      <c r="AQ391" t="inlineStr">
        <is>
          <t>proposition dans le cadre du Pacte vert pour l'Europe visant à augmenter considérablement les rénovations des bâtiments publics et privés dans l'ensemble des États membres de l'UE, dans le respect des principes d'efficacité énergétique et du coût abordable de l’énergie, dans le but réduire les factures d’énergie, d'atténuer la précarité énergétique, de stimuler le secteur de la construction ainsi que de soutenir les PME et les emplois locaux</t>
        </is>
      </c>
      <c r="AR391" s="2" t="inlineStr">
        <is>
          <t>rabharta athchóirithe don Eoraip|
straitéis an “rabharta athchóiriúcháin”|
an tionscnamh 'rabharta athchóiriúcháin'|
rabharta athchóiriúcháin</t>
        </is>
      </c>
      <c r="AS391" s="2" t="inlineStr">
        <is>
          <t>3|
3|
3|
3</t>
        </is>
      </c>
      <c r="AT391" s="2" t="inlineStr">
        <is>
          <t xml:space="preserve">|
|
preferred|
</t>
        </is>
      </c>
      <c r="AU391" t="inlineStr">
        <is>
          <t/>
        </is>
      </c>
      <c r="AV391" s="2" t="inlineStr">
        <is>
          <t>val obnove|
Val obnove za Europu</t>
        </is>
      </c>
      <c r="AW391" s="2" t="inlineStr">
        <is>
          <t>3|
3</t>
        </is>
      </c>
      <c r="AX391" s="2" t="inlineStr">
        <is>
          <t xml:space="preserve">|
</t>
        </is>
      </c>
      <c r="AY391" t="inlineStr">
        <is>
          <t>prijedlog u okviru Europskog zelenog plana koji bi doveo do značajnog povećanja obnove javnih i privatnih zgrada u državama članicama EU-a i koji bi se provodio na energetski i resursno učinkovit način kako bi se smanjile cijene enrgije i pružio poticaj sektoru graditeljstva te poduprli MSP-ovi i lokalna radna mjesta</t>
        </is>
      </c>
      <c r="AZ391" s="2" t="inlineStr">
        <is>
          <t>európai épületkorszerűsítési program|
korszerűsítési program|
épületkorszerűsítési program</t>
        </is>
      </c>
      <c r="BA391" s="2" t="inlineStr">
        <is>
          <t>3|
3|
3</t>
        </is>
      </c>
      <c r="BB391" s="2" t="inlineStr">
        <is>
          <t xml:space="preserve">|
|
</t>
        </is>
      </c>
      <c r="BC391" t="inlineStr">
        <is>
          <t>az energiahatékonyság növelésére irányuló javaslat, amely szerint az EU-nak és a tagállamoknak be kell indítaniuk a köz- és magánépületek energiahatékonysági elveknek megfelelő megújítását</t>
        </is>
      </c>
      <c r="BD391" s="2" t="inlineStr">
        <is>
          <t>ondata di ristrutturazioni|
iniziativa dell'ondata di ristrutturazioni|
ondata di ristrutturazioni per l’Europa|
strategia per l’ondata di ristrutturazioni|
ondata di ristrutturazioni nel settore edilizio</t>
        </is>
      </c>
      <c r="BE391" s="2" t="inlineStr">
        <is>
          <t>3|
3|
3|
3|
3</t>
        </is>
      </c>
      <c r="BF391" s="2" t="inlineStr">
        <is>
          <t xml:space="preserve">|
|
|
|
</t>
        </is>
      </c>
      <c r="BG391" t="inlineStr">
        <is>
          <t>iniziativa della
Commissione esposta nella comunicazione sul Green Deal europeo volta a una diffusa ristrutturazione di edifici
pubblici e privati negli Stati membri dell'UE che permetterebbe di ridurre l'importo delle bollette
energetiche e potrebbe contrastare la povertà energetica, oltre a dare impulso
al settore dell'edilizia, costituendo così un'occasione per sostenere le PMI e
i posti di lavoro a livello locale</t>
        </is>
      </c>
      <c r="BH391" s="2" t="inlineStr">
        <is>
          <t>strategija „Renovacijos banga“|
pastatų renovacijos banga|
iniciatyva „Renovacijos banga“</t>
        </is>
      </c>
      <c r="BI391" s="2" t="inlineStr">
        <is>
          <t>2|
2|
2</t>
        </is>
      </c>
      <c r="BJ391" s="2" t="inlineStr">
        <is>
          <t xml:space="preserve">|
|
</t>
        </is>
      </c>
      <c r="BK391" t="inlineStr">
        <is>
          <t/>
        </is>
      </c>
      <c r="BL391" s="2" t="inlineStr">
        <is>
          <t>Renovācijas viļņa iniciatīva|
Eiropas Renovācijas vilnis|
renovācijas vilnis</t>
        </is>
      </c>
      <c r="BM391" s="2" t="inlineStr">
        <is>
          <t>2|
3|
3</t>
        </is>
      </c>
      <c r="BN391" s="2" t="inlineStr">
        <is>
          <t xml:space="preserve">|
|
</t>
        </is>
      </c>
      <c r="BO391" t="inlineStr">
        <is>
          <t>Eiropas zaļā kursa priekšlikums, saskaņā ar kuru ES dalībvalstīs pastiprināti tiktu renovētas publiskās un privātās ēkas, proti, tas tiktu darīts energoefektīvā un rentablā veidā, lai samazinātu rēķinus par patērēto enerģiju un enerģētisko nabadzību, kā arī stimulētu būvniecības nozari un sniegtu iespēju atbalstīt MVU un vietējās darbvietas</t>
        </is>
      </c>
      <c r="BP391" s="2" t="inlineStr">
        <is>
          <t>inizjattiva "mewġa ta' rinnovazzjoni"|
mewġa ta’ rinnovazzjoni tal-bini|
Mewġa ta' Rinnovazzjoni għall-Ewropa|
Mewġa ta’ Rinnovazzjoni għall-bini|
Strateġija Mewġa ta' Rinnovazzjoni|
mewġa ta' rinnovazzjoni</t>
        </is>
      </c>
      <c r="BQ391" s="2" t="inlineStr">
        <is>
          <t>3|
3|
3|
3|
3|
3</t>
        </is>
      </c>
      <c r="BR391" s="2" t="inlineStr">
        <is>
          <t xml:space="preserve">|
|
|
|
|
</t>
        </is>
      </c>
      <c r="BS391" t="inlineStr">
        <is>
          <t>proposta stabbilita fi ħdan il-&lt;a href="https://iate.europa.eu/entry/result/3582003/mt" target="_blank"&gt;Patt Ekoloġiku Ewropew&lt;/a&gt; maħsuba biex tara żieda konsiderevoli fir-rinnovazzjoni ta' binjiet pubbliċi u privati fl-Istati Membri tal-UE, inizjattiva li ser titwettaq b'mod effiċjenti fl-użu tal-enerġija u tar-riżorsi sabiex tbaxxi l-kontijiet tal-enerġija u tnaqqas il-faqar enerġetiku, kif ukoll tagħti spinta lis-settur tal-kostruzzjoni u tappoġġa lill-SMEs u l-impjiegi lokali</t>
        </is>
      </c>
      <c r="BT391" s="2" t="inlineStr">
        <is>
          <t>"renovatiegolf"-initiatief|
renovatiegolf voor Europa|
renovatiegolf</t>
        </is>
      </c>
      <c r="BU391" s="2" t="inlineStr">
        <is>
          <t>2|
3|
3</t>
        </is>
      </c>
      <c r="BV391" s="2" t="inlineStr">
        <is>
          <t xml:space="preserve">|
|
</t>
        </is>
      </c>
      <c r="BW391" t="inlineStr">
        <is>
          <t>voorstel in het kader van de Europese Green Deal waardoor veel meer openbare en particuliere gebouwen in de EU-lidstaten op energie- en hulpbronnenefficiënte wijze zouden worden gerenoveerd, wat zou zorgen voor lagere energierekeningen en minder energiearmoede en wat ook de bouwsector kan stimuleren en kmo’s en lokale werkgelegenheid kan ondersteunen</t>
        </is>
      </c>
      <c r="BX391" s="2" t="inlineStr">
        <is>
          <t>inicjatywa „Fala renowacji”|
fala renowacji</t>
        </is>
      </c>
      <c r="BY391" s="2" t="inlineStr">
        <is>
          <t>3|
3</t>
        </is>
      </c>
      <c r="BZ391" s="2" t="inlineStr">
        <is>
          <t xml:space="preserve">|
</t>
        </is>
      </c>
      <c r="CA391" t="inlineStr">
        <is>
          <t>przewidziane w Zielonym Ładzie remontowanie budynków publicznych i prywatnych w większym stopniu niż obecnie w sposób oszczędzający energię i zasoby, w celu obniżenia rachunków za energię i wskaźnika ubóstwa energetycznego, pobudzenia sektora budowlanego oraz rozwoju MŚP i tworzenia lokalnych miejsc pracy</t>
        </is>
      </c>
      <c r="CB391" s="2" t="inlineStr">
        <is>
          <t>Iniciativa Vaga de Renovação na Europa|
Vaga de Renovação na Europa</t>
        </is>
      </c>
      <c r="CC391" s="2" t="inlineStr">
        <is>
          <t>3|
3</t>
        </is>
      </c>
      <c r="CD391" s="2" t="inlineStr">
        <is>
          <t xml:space="preserve">|
</t>
        </is>
      </c>
      <c r="CE391" t="inlineStr">
        <is>
          <t>Proposta apresentada no âmbito do Pacto Ecológico Europeu que pretende otimizar a renovação dos edifícios em toda a UE, nomeadamente incentivando o investimento e o financiamento em estratégias de redução das 
emissões de CO2, em conformidade com os objetivos da UE em matéria de 
clima.</t>
        </is>
      </c>
      <c r="CF391" s="2" t="inlineStr">
        <is>
          <t>val de renovări|
val de renovări pentru Europa|
strategia privind valul de renovări ale clădirilor|
inițiativa „Valul de renovări ale clădirilor”|
val de renovări ale clădirilor</t>
        </is>
      </c>
      <c r="CG391" s="2" t="inlineStr">
        <is>
          <t>3|
3|
3|
3|
3</t>
        </is>
      </c>
      <c r="CH391" s="2" t="inlineStr">
        <is>
          <t xml:space="preserve">|
|
|
|
</t>
        </is>
      </c>
      <c r="CI391" t="inlineStr">
        <is>
          <t>propunere prezentată ca parte a &lt;a href="https://iate.europa.eu/entry/result/3582003/ro" target="_blank"&gt;Pactului verde european&lt;/a&gt; și care vizează intensificarea considerabilă a ritmului și amplorii lucrărilor de renovare a clădirilor publice și private într-un mod eficient din punct de vedere energetic și din punctul de vedere al utilizării resurselor, cu scopul de a reduce facturile la energie și sărăcia energetică, de a stimula sectorul construcțiilor și de a sprijini IMM-urile și locurile de muncă locale</t>
        </is>
      </c>
      <c r="CJ391" s="2" t="inlineStr">
        <is>
          <t>vlna obnovy|
iniciatíva „vlna obnovy“|
vlna obnovy budov</t>
        </is>
      </c>
      <c r="CK391" s="2" t="inlineStr">
        <is>
          <t>3|
3|
3</t>
        </is>
      </c>
      <c r="CL391" s="2" t="inlineStr">
        <is>
          <t xml:space="preserve">|
|
</t>
        </is>
      </c>
      <c r="CM391" t="inlineStr">
        <is>
          <t>iniciatíva, ktorú Európska komisia navrhla v rámci Európskej zelenej dohody, sa zameriava na zvýšenie miery obnovy verejných a súkromných budov v celej EÚ, čím by sa riešil problém energetickej efektívnosti a cenovej dostupnosti a zároveň by sa podporil stavebný sektor, vytvorili by sa príležitosti pre malé a stredné podniky a podporila by sa tvorba lokálnych pracovných miest</t>
        </is>
      </c>
      <c r="CN391" s="2" t="inlineStr">
        <is>
          <t>val prenove za Evropo|
pobuda „val prenove“|
val prenove|
val prenove stavb|
strategija za val prenove</t>
        </is>
      </c>
      <c r="CO391" s="2" t="inlineStr">
        <is>
          <t>3|
3|
3|
3|
3</t>
        </is>
      </c>
      <c r="CP391" s="2" t="inlineStr">
        <is>
          <t xml:space="preserve">|
|
|
|
</t>
        </is>
      </c>
      <c r="CQ391" t="inlineStr">
        <is>
          <t>strategija za izboljšanje energijske učinkovitosti stavb s ciljem v naslednjih desetih letih vsaj podvojiti stopnjo prenove ter tako zagotoviti večjo energijsko učinkovitost in učinkovitejšo rabo virov z izvajanjem ukrepov na treh prednostnih področjih: razogljičenje ogrevanja in hlajenja, reševanje vprašanj energijske revščine in energijsko najmanj učinkovitih stavb ter prenova javnih stavb, kot so šole, bolnišnice in upravne stavbe</t>
        </is>
      </c>
      <c r="CR391" s="2" t="inlineStr">
        <is>
          <t>renoveringsvågen|
initiativet "renoveringsvåg" för byggsektorn</t>
        </is>
      </c>
      <c r="CS391" s="2" t="inlineStr">
        <is>
          <t>3|
2</t>
        </is>
      </c>
      <c r="CT391" s="2" t="inlineStr">
        <is>
          <t xml:space="preserve">|
</t>
        </is>
      </c>
      <c r="CU391" t="inlineStr">
        <is>
          <t/>
        </is>
      </c>
    </row>
    <row r="392">
      <c r="A392" s="1" t="str">
        <f>HYPERLINK("https://iate.europa.eu/entry/result/3593659/all", "3593659")</f>
        <v>3593659</v>
      </c>
      <c r="B392" t="inlineStr">
        <is>
          <t>ECONOMICS;ENERGY;INDUSTRY</t>
        </is>
      </c>
      <c r="C392" t="inlineStr">
        <is>
          <t>ECONOMICS|national accounts|income|distribution of income|poverty;ENERGY;INDUSTRY|building and public works</t>
        </is>
      </c>
      <c r="D392" s="2" t="inlineStr">
        <is>
          <t>домакинство в положение на енергийна бедност</t>
        </is>
      </c>
      <c r="E392" s="2" t="inlineStr">
        <is>
          <t>3</t>
        </is>
      </c>
      <c r="F392" s="2" t="inlineStr">
        <is>
          <t/>
        </is>
      </c>
      <c r="G392" t="inlineStr">
        <is>
          <t>домакинство, което е в затруднение или понякога невъзможност да задоволява основните си енергийни нужди</t>
        </is>
      </c>
      <c r="H392" s="2" t="inlineStr">
        <is>
          <t>domácnost trpící energetickou chudobou</t>
        </is>
      </c>
      <c r="I392" s="2" t="inlineStr">
        <is>
          <t>3</t>
        </is>
      </c>
      <c r="J392" s="2" t="inlineStr">
        <is>
          <t/>
        </is>
      </c>
      <c r="K392" t="inlineStr">
        <is>
          <t>domácnost, pro kterou je
obtížné, a někdy i nemožné pokrýt základní potřeby v oblasti energií</t>
        </is>
      </c>
      <c r="L392" s="2" t="inlineStr">
        <is>
          <t>energifattig husholdning</t>
        </is>
      </c>
      <c r="M392" s="2" t="inlineStr">
        <is>
          <t>3</t>
        </is>
      </c>
      <c r="N392" s="2" t="inlineStr">
        <is>
          <t/>
        </is>
      </c>
      <c r="O392" t="inlineStr">
        <is>
          <t>husstand, hvor det er vanskeligt eller undertiden umuligt at have råd til grundlæggende energibehov</t>
        </is>
      </c>
      <c r="P392" s="2" t="inlineStr">
        <is>
          <t>von Energiearmut betroffener Haushalt</t>
        </is>
      </c>
      <c r="Q392" s="2" t="inlineStr">
        <is>
          <t>3</t>
        </is>
      </c>
      <c r="R392" s="2" t="inlineStr">
        <is>
          <t/>
        </is>
      </c>
      <c r="S392" t="inlineStr">
        <is>
          <t>Haushalt, der sich grundlegende Energieleistungen
(Heizung, Kühlung, Beleuchtung, Mobilität und Strom) nicht leisten kann und in
dem somit ein angemessener Lebensstandard aufgrund einer Kombination von
niedrigem Einkommen, hohen Energiepreisen und einer niedrigen Energieeffizienz seiner Wohnung nicht gewährleistet ist</t>
        </is>
      </c>
      <c r="T392" s="2" t="inlineStr">
        <is>
          <t>νοικοκυριό που πλήττεται από ενεργειακή φτώχεια|
ενεργειακά φτωχό νοικοκυριό|
νοικοκυριό σε ενεργειακή ένδεια</t>
        </is>
      </c>
      <c r="U392" s="2" t="inlineStr">
        <is>
          <t>3|
3|
3</t>
        </is>
      </c>
      <c r="V392" s="2" t="inlineStr">
        <is>
          <t xml:space="preserve">|
|
</t>
        </is>
      </c>
      <c r="W392" t="inlineStr">
        <is>
          <t/>
        </is>
      </c>
      <c r="X392" s="2" t="inlineStr">
        <is>
          <t>household in energy poverty|
energy poor household</t>
        </is>
      </c>
      <c r="Y392" s="2" t="inlineStr">
        <is>
          <t>3|
3</t>
        </is>
      </c>
      <c r="Z392" s="2" t="inlineStr">
        <is>
          <t xml:space="preserve">|
</t>
        </is>
      </c>
      <c r="AA392" t="inlineStr">
        <is>
          <t>household for which it is difficult, or sometimes impossible, to afford basic energy
needs</t>
        </is>
      </c>
      <c r="AB392" s="2" t="inlineStr">
        <is>
          <t>hogar en situación de pobreza energética</t>
        </is>
      </c>
      <c r="AC392" s="2" t="inlineStr">
        <is>
          <t>3</t>
        </is>
      </c>
      <c r="AD392" s="2" t="inlineStr">
        <is>
          <t/>
        </is>
      </c>
      <c r="AE392" t="inlineStr">
        <is>
          <t>Hogar incapaz de pagar una cantidad de energía suficiente para satisfacer sus necesidades básicas de energía o que debe destinar una parte excesiva de sus ingresos a pagar la energía de su vivienda.</t>
        </is>
      </c>
      <c r="AF392" s="2" t="inlineStr">
        <is>
          <t>energiaostuvõimetu kodumajapidamine</t>
        </is>
      </c>
      <c r="AG392" s="2" t="inlineStr">
        <is>
          <t>3</t>
        </is>
      </c>
      <c r="AH392" s="2" t="inlineStr">
        <is>
          <t/>
        </is>
      </c>
      <c r="AI392" t="inlineStr">
        <is>
          <t>kodumajapidamine, kelle jaoks on raske või mõnikord
võimatu rahuldada erergiaalaseid põhivajadusi</t>
        </is>
      </c>
      <c r="AJ392" s="2" t="inlineStr">
        <is>
          <t>energiaköyhä kotitalous</t>
        </is>
      </c>
      <c r="AK392" s="2" t="inlineStr">
        <is>
          <t>3</t>
        </is>
      </c>
      <c r="AL392" s="2" t="inlineStr">
        <is>
          <t/>
        </is>
      </c>
      <c r="AM392" t="inlineStr">
        <is>
          <t/>
        </is>
      </c>
      <c r="AN392" s="2" t="inlineStr">
        <is>
          <t>ménage précaire énergétique|
ménage en situation de précarité énergétique</t>
        </is>
      </c>
      <c r="AO392" s="2" t="inlineStr">
        <is>
          <t>2|
3</t>
        </is>
      </c>
      <c r="AP392" s="2" t="inlineStr">
        <is>
          <t xml:space="preserve">|
</t>
        </is>
      </c>
      <c r="AQ392" t="inlineStr">
        <is>
          <t>ménage qui éprouve dans son logement des difficultés particulières à disposer de la fourniture d’énergie nécessaire à la satisfaction de ses besoins élémentaires</t>
        </is>
      </c>
      <c r="AR392" s="2" t="inlineStr">
        <is>
          <t>teaghlach fuinneamhbhocht</t>
        </is>
      </c>
      <c r="AS392" s="2" t="inlineStr">
        <is>
          <t>3</t>
        </is>
      </c>
      <c r="AT392" s="2" t="inlineStr">
        <is>
          <t/>
        </is>
      </c>
      <c r="AU392" t="inlineStr">
        <is>
          <t/>
        </is>
      </c>
      <c r="AV392" s="2" t="inlineStr">
        <is>
          <t>energetski siromašno kućanstvo</t>
        </is>
      </c>
      <c r="AW392" s="2" t="inlineStr">
        <is>
          <t>3</t>
        </is>
      </c>
      <c r="AX392" s="2" t="inlineStr">
        <is>
          <t/>
        </is>
      </c>
      <c r="AY392" t="inlineStr">
        <is>
          <t>kućanstva koja imaju probleme, ili im je čak nemoguće, da se opskrbe energijom za svoje osnovne potrebe</t>
        </is>
      </c>
      <c r="AZ392" s="2" t="inlineStr">
        <is>
          <t>energiaszegény háztartás</t>
        </is>
      </c>
      <c r="BA392" s="2" t="inlineStr">
        <is>
          <t>3</t>
        </is>
      </c>
      <c r="BB392" s="2" t="inlineStr">
        <is>
          <t/>
        </is>
      </c>
      <c r="BC392" t="inlineStr">
        <is>
          <t>olyan háztartás, amely az
alapvető energiaszükségleteinek kielégítése terén nehézségekkel küzd</t>
        </is>
      </c>
      <c r="BD392" s="2" t="inlineStr">
        <is>
          <t>famiglia in condizioni di povertà energetica</t>
        </is>
      </c>
      <c r="BE392" s="2" t="inlineStr">
        <is>
          <t>3</t>
        </is>
      </c>
      <c r="BF392" s="2" t="inlineStr">
        <is>
          <t/>
        </is>
      </c>
      <c r="BG392" t="inlineStr">
        <is>
          <t>nuclei famigliari per i quali è difficile o impossibile acquistare un paniere minimo di
beni e servizi energetici per ragioni economiche</t>
        </is>
      </c>
      <c r="BH392" s="2" t="inlineStr">
        <is>
          <t>energijos nepriteklių patiriantis namų ūkis</t>
        </is>
      </c>
      <c r="BI392" s="2" t="inlineStr">
        <is>
          <t>3</t>
        </is>
      </c>
      <c r="BJ392" s="2" t="inlineStr">
        <is>
          <t/>
        </is>
      </c>
      <c r="BK392" t="inlineStr">
        <is>
          <t>namų ūkis, kuriam sunku, o kartais ir neįmanoma patenkinti savo pagrindinius energijos poreikius</t>
        </is>
      </c>
      <c r="BL392" s="2" t="inlineStr">
        <is>
          <t>enerģētiski nabadzīga mājsaimniecība</t>
        </is>
      </c>
      <c r="BM392" s="2" t="inlineStr">
        <is>
          <t>3</t>
        </is>
      </c>
      <c r="BN392" s="2" t="inlineStr">
        <is>
          <t/>
        </is>
      </c>
      <c r="BO392" t="inlineStr">
        <is>
          <t>mājsaimniecība, kas nevar atļauties pamata energopakalpojumus (apkuri, dzesēšanu, apgaismojumu, mobilitāti un elektroenerģiju), kuri nodrošinātu pieņemamu dzīves līmeni, un tās cēlonis ir tādu faktoru kombinācija kā zems ienākumu līmenis, lieli izdevumi par enerģiju un zema mājokļu energoefektivitāte</t>
        </is>
      </c>
      <c r="BP392" s="2" t="inlineStr">
        <is>
          <t>unità domestika f'sitwazzjoni ta' faqar enerġetiku|
unità domestika fqira fl-enerġija</t>
        </is>
      </c>
      <c r="BQ392" s="2" t="inlineStr">
        <is>
          <t>3|
3</t>
        </is>
      </c>
      <c r="BR392" s="2" t="inlineStr">
        <is>
          <t xml:space="preserve">|
</t>
        </is>
      </c>
      <c r="BS392" t="inlineStr">
        <is>
          <t>&lt;a href="https://iate.europa.eu/entry/result/1414864" target="_blank"&gt;unità domestika&lt;/a&gt; li tiffaċċja diffikultajiet jew li għaliha jkun impossibbli li tissodisfa l-bżonnijiet essenzjali tagħha fil-qasam tal-enerġija minħabba diversi raġunijiet bħalma huma infiq għoli għall-enerġija, introjtu baxx tal-unità domestika, bini u apparat elettrodomestiku ineffiċjenti u bżonnijiet speċifiċi fil-qasam tal-enerġija</t>
        </is>
      </c>
      <c r="BT392" s="2" t="inlineStr">
        <is>
          <t>energiearm huishouden</t>
        </is>
      </c>
      <c r="BU392" s="2" t="inlineStr">
        <is>
          <t>3</t>
        </is>
      </c>
      <c r="BV392" s="2" t="inlineStr">
        <is>
          <t/>
        </is>
      </c>
      <c r="BW392" t="inlineStr">
        <is>
          <t/>
        </is>
      </c>
      <c r="BX392" s="2" t="inlineStr">
        <is>
          <t>gospodarstwo domowe dotknięte ubóstwem energetycznym</t>
        </is>
      </c>
      <c r="BY392" s="2" t="inlineStr">
        <is>
          <t>3</t>
        </is>
      </c>
      <c r="BZ392" s="2" t="inlineStr">
        <is>
          <t/>
        </is>
      </c>
      <c r="CA392" t="inlineStr">
        <is>
          <t>gospodarstwo domowe mające trudności w zaspokojeniu podstawowych potrzeb w zakresie energii lub niemające możliwości ich zaspokojenia</t>
        </is>
      </c>
      <c r="CB392" s="2" t="inlineStr">
        <is>
          <t>agregado familiar que sofre de carência energética|
agregado familar em situação de pobreza energética</t>
        </is>
      </c>
      <c r="CC392" s="2" t="inlineStr">
        <is>
          <t>2|
3</t>
        </is>
      </c>
      <c r="CD392" s="2" t="inlineStr">
        <is>
          <t xml:space="preserve">|
</t>
        </is>
      </c>
      <c r="CE392" t="inlineStr">
        <is>
          <t>Agregado familiar com dificuldades ou sem capacidade para satisfazer as suas necessidades energéticas básicas.</t>
        </is>
      </c>
      <c r="CF392" s="2" t="inlineStr">
        <is>
          <t>gospodărie afectată de sărăcie energetică</t>
        </is>
      </c>
      <c r="CG392" s="2" t="inlineStr">
        <is>
          <t>3</t>
        </is>
      </c>
      <c r="CH392" s="2" t="inlineStr">
        <is>
          <t/>
        </is>
      </c>
      <c r="CI392" t="inlineStr">
        <is>
          <t>gospodărie care este victima &lt;a href="https://iate.europa.eu/entry/result/2247916/ro" target="_blank"&gt;sărăciei energetice&lt;/a&gt;, adică nu își poate permite servicii energetice de bază (încălzire, răcire, iluminat, mobilitate și alimentare cu energie electrică)</t>
        </is>
      </c>
      <c r="CJ392" s="2" t="inlineStr">
        <is>
          <t>energeticky chudobná domácnosť|
domácnosť v energetickej chudobe</t>
        </is>
      </c>
      <c r="CK392" s="2" t="inlineStr">
        <is>
          <t>3|
3</t>
        </is>
      </c>
      <c r="CL392" s="2" t="inlineStr">
        <is>
          <t xml:space="preserve">|
</t>
        </is>
      </c>
      <c r="CM392" t="inlineStr">
        <is>
          <t>domácnosť, ktorá potrebuje vynaložiť viac ako 10 % príjmov na základné energetické potreby</t>
        </is>
      </c>
      <c r="CN392" s="2" t="inlineStr">
        <is>
          <t>energetsko revno gospodinjstvo</t>
        </is>
      </c>
      <c r="CO392" s="2" t="inlineStr">
        <is>
          <t>3</t>
        </is>
      </c>
      <c r="CP392" s="2" t="inlineStr">
        <is>
          <t/>
        </is>
      </c>
      <c r="CQ392" t="inlineStr">
        <is>
          <t>gospodinjstvo, ki ni zmožno zagotoviti primerno toplega stanovanja (in drugih energetskih storitev, npr. ogrevanja sanitarne vode, razsvetljave) po sprejemljivi ceni</t>
        </is>
      </c>
      <c r="CR392" s="2" t="inlineStr">
        <is>
          <t>energifattigt hushåll</t>
        </is>
      </c>
      <c r="CS392" s="2" t="inlineStr">
        <is>
          <t>3</t>
        </is>
      </c>
      <c r="CT392" s="2" t="inlineStr">
        <is>
          <t/>
        </is>
      </c>
      <c r="CU392" t="inlineStr">
        <is>
          <t>hushåll för vilket det är svårt eller omöjligt att bekosta grundläggande energibehov</t>
        </is>
      </c>
    </row>
    <row r="393">
      <c r="A393" s="1" t="str">
        <f>HYPERLINK("https://iate.europa.eu/entry/result/1018889/all", "1018889")</f>
        <v>1018889</v>
      </c>
      <c r="B393" t="inlineStr">
        <is>
          <t>EUROPEAN UNION;PRODUCTION, TECHNOLOGY AND RESEARCH;EDUCATION AND COMMUNICATIONS</t>
        </is>
      </c>
      <c r="C393" t="inlineStr">
        <is>
          <t>EUROPEAN UNION|EU institutions and European civil service|EU office or agency;PRODUCTION, TECHNOLOGY AND RESEARCH|technology and technical regulations|technology;EDUCATION AND COMMUNICATIONS|education</t>
        </is>
      </c>
      <c r="D393" s="2" t="inlineStr">
        <is>
          <t>Европейски институт за иновации и технологии|
EIT</t>
        </is>
      </c>
      <c r="E393" s="2" t="inlineStr">
        <is>
          <t>2|
4</t>
        </is>
      </c>
      <c r="F393" s="2" t="inlineStr">
        <is>
          <t xml:space="preserve">|
</t>
        </is>
      </c>
      <c r="G393" t="inlineStr">
        <is>
          <t>Орган, чиято цел е да допринесе за устойчив европейски икономически растеж и конкурентоспособност чрез засилване на иновационния капацитет на държавите-членки и на Общността. Той постига това, като насърчава и обединява академични, научноизследователски и иновационни дейности, които отговарят на най-високите стандарти.</t>
        </is>
      </c>
      <c r="H393" s="2" t="inlineStr">
        <is>
          <t>EIT|
Evropský inovační a technologický institut</t>
        </is>
      </c>
      <c r="I393" s="2" t="inlineStr">
        <is>
          <t>4|
4</t>
        </is>
      </c>
      <c r="J393" s="2" t="inlineStr">
        <is>
          <t xml:space="preserve">|
</t>
        </is>
      </c>
      <c r="K393" t="inlineStr">
        <is>
          <t>subjekt, jehož cílem je je přispět k udržitelnému evropskému hospodářskému růstu a konkurenceschopnosti podporou inovační kapacity členských států a Společenství; k naplnění tohoto cíle podporuje a integruje vysokoškolské vzdělávání, výzkum a inovace na nejvyšší úrovni</t>
        </is>
      </c>
      <c r="L393" s="2" t="inlineStr">
        <is>
          <t>EIT|
Det Europæiske Institut for Innovation og Teknologi</t>
        </is>
      </c>
      <c r="M393" s="2" t="inlineStr">
        <is>
          <t>4|
4</t>
        </is>
      </c>
      <c r="N393" s="2" t="inlineStr">
        <is>
          <t xml:space="preserve">|
</t>
        </is>
      </c>
      <c r="O393" t="inlineStr">
        <is>
          <t/>
        </is>
      </c>
      <c r="P393" s="2" t="inlineStr">
        <is>
          <t>Europäisches Innovations- und Technologieinstitut|
EIT</t>
        </is>
      </c>
      <c r="Q393" s="2" t="inlineStr">
        <is>
          <t>4|
4</t>
        </is>
      </c>
      <c r="R393" s="2" t="inlineStr">
        <is>
          <t xml:space="preserve">|
</t>
        </is>
      </c>
      <c r="S393" t="inlineStr">
        <is>
          <t>unabhängiges Institut, das als Betreiber in den Bereichen Ausbildung, Forschung und Innovation fungieren, hochrangige WissenschaftlerInnen und ForscherInnen anziehen und mit Unternehmen zusammenbringen und dadurch die Vermarktung von Forschungsergebnissen in Europa verbessern soll</t>
        </is>
      </c>
      <c r="T393" s="2" t="inlineStr">
        <is>
          <t>ΕΙΤ|
Ευρωπαϊκό Ινστιτούτο Καινοτομίας και Τεχνολογίας</t>
        </is>
      </c>
      <c r="U393" s="2" t="inlineStr">
        <is>
          <t>4|
4</t>
        </is>
      </c>
      <c r="V393" s="2" t="inlineStr">
        <is>
          <t xml:space="preserve">|
</t>
        </is>
      </c>
      <c r="W393" t="inlineStr">
        <is>
          <t/>
        </is>
      </c>
      <c r="X393" s="2" t="inlineStr">
        <is>
          <t>EIT|
European Technology Institute|
European Institute of Technology|
European Institute of Innovation and Technology</t>
        </is>
      </c>
      <c r="Y393" s="2" t="inlineStr">
        <is>
          <t>4|
1|
2|
4</t>
        </is>
      </c>
      <c r="Z393" s="2" t="inlineStr">
        <is>
          <t xml:space="preserve">|
|
obsolete|
</t>
        </is>
      </c>
      <c r="AA393" t="inlineStr">
        <is>
          <t>institute established to contribute to sustainable European economic growth and competitiveness, by promoting and integrating higher education, research and innovation of the highest standards</t>
        </is>
      </c>
      <c r="AB393" s="2" t="inlineStr">
        <is>
          <t>Instituto Europeo de Innovación y Tecnología|
EIT</t>
        </is>
      </c>
      <c r="AC393" s="2" t="inlineStr">
        <is>
          <t>4|
4</t>
        </is>
      </c>
      <c r="AD393" s="2" t="inlineStr">
        <is>
          <t xml:space="preserve">|
</t>
        </is>
      </c>
      <c r="AE393" t="inlineStr">
        <is>
          <t>Organismo creado con el fin de complementar las políticas e iniciativas comunitarias y nacionales fomentando la integración del triángulo del conocimiento, educación superior, investigación e innovación, en toda la Unión Europea</t>
        </is>
      </c>
      <c r="AF393" s="2" t="inlineStr">
        <is>
          <t>EIT|
Euroopa Innovatsiooni- ja Tehnoloogiainstituut</t>
        </is>
      </c>
      <c r="AG393" s="2" t="inlineStr">
        <is>
          <t>4|
4</t>
        </is>
      </c>
      <c r="AH393" s="2" t="inlineStr">
        <is>
          <t xml:space="preserve">|
</t>
        </is>
      </c>
      <c r="AI393" t="inlineStr">
        <is>
          <t/>
        </is>
      </c>
      <c r="AJ393" s="2" t="inlineStr">
        <is>
          <t>Euroopan innovaatio- ja teknologiainstituutti|
EIT</t>
        </is>
      </c>
      <c r="AK393" s="2" t="inlineStr">
        <is>
          <t>4|
4</t>
        </is>
      </c>
      <c r="AL393" s="2" t="inlineStr">
        <is>
          <t xml:space="preserve">|
</t>
        </is>
      </c>
      <c r="AM393" t="inlineStr">
        <is>
          <t/>
        </is>
      </c>
      <c r="AN393" s="2" t="inlineStr">
        <is>
          <t>EIT|
Institut européen d'innovation et de technologie</t>
        </is>
      </c>
      <c r="AO393" s="2" t="inlineStr">
        <is>
          <t>4|
4</t>
        </is>
      </c>
      <c r="AP393" s="2" t="inlineStr">
        <is>
          <t xml:space="preserve">|
</t>
        </is>
      </c>
      <c r="AQ393" t="inlineStr">
        <is>
          <t>Organisme destiné à combler l'écart en matière d'innovation avec les États-Unis et le Japon. Il s'inscrit dans une stratégie plus large de mobilisation de l'enseignement supérieur, de la recherche et de l'innovation au service de tous les citoyens européens.</t>
        </is>
      </c>
      <c r="AR393" s="2" t="inlineStr">
        <is>
          <t>an Institiúid Eorpach um Nuálaíocht agus Teicneolaíocht|
EIT</t>
        </is>
      </c>
      <c r="AS393" s="2" t="inlineStr">
        <is>
          <t>3|
3</t>
        </is>
      </c>
      <c r="AT393" s="2" t="inlineStr">
        <is>
          <t xml:space="preserve">|
</t>
        </is>
      </c>
      <c r="AU393" t="inlineStr">
        <is>
          <t/>
        </is>
      </c>
      <c r="AV393" s="2" t="inlineStr">
        <is>
          <t>Europski institut za inovacije i tehnologiju|
EIT</t>
        </is>
      </c>
      <c r="AW393" s="2" t="inlineStr">
        <is>
          <t>4|
4</t>
        </is>
      </c>
      <c r="AX393" s="2" t="inlineStr">
        <is>
          <t xml:space="preserve">|
</t>
        </is>
      </c>
      <c r="AY393" t="inlineStr">
        <is>
          <t>institut čija je zadaća doprinijeti održivom gospodarskom razvoju i konkurentnosti u EU-u, kroz promidžbu i integraciju najviših standarda visokog obrazovanja, istraživanja i inovacija</t>
        </is>
      </c>
      <c r="AZ393" s="2" t="inlineStr">
        <is>
          <t>Európai Innovációs és Technológiai Intézet|
EIT</t>
        </is>
      </c>
      <c r="BA393" s="2" t="inlineStr">
        <is>
          <t>4|
4</t>
        </is>
      </c>
      <c r="BB393" s="2" t="inlineStr">
        <is>
          <t xml:space="preserve">|
</t>
        </is>
      </c>
      <c r="BC393" t="inlineStr">
        <is>
          <t>Uniós intézet, amelynek célja, hogy a tagállamok és a Közösség innovációs képességének erősítésével hozzájáruljon a fenntartható európai gazdasági növekedéshez és a versenyképességhez. Ezt azzal éri el, hogy előmozdítja és integrálja a legmagasabb színvonalú felsőoktatást, kutatást és innovációt.</t>
        </is>
      </c>
      <c r="BD393" s="2" t="inlineStr">
        <is>
          <t>EIT|
Istituto europeo di innovazione e tecnologia</t>
        </is>
      </c>
      <c r="BE393" s="2" t="inlineStr">
        <is>
          <t>4|
4</t>
        </is>
      </c>
      <c r="BF393" s="2" t="inlineStr">
        <is>
          <t xml:space="preserve">|
</t>
        </is>
      </c>
      <c r="BG393" t="inlineStr">
        <is>
          <t>Organismo dotato di personalità giuridica, il cui obiettivo è di contribuire alla crescita economica e alla competitività sostenibili in Europa rafforzando la capacità d’innovazione degli Stati membri e della Comunità, promuovendo e integrando l’istruzione superiore, la ricerca e l’innovazione ai massimi livelli.</t>
        </is>
      </c>
      <c r="BH393" s="2" t="inlineStr">
        <is>
          <t>EIT|
Europos inovacijos ir technologijos institutas</t>
        </is>
      </c>
      <c r="BI393" s="2" t="inlineStr">
        <is>
          <t>4|
4</t>
        </is>
      </c>
      <c r="BJ393" s="2" t="inlineStr">
        <is>
          <t xml:space="preserve">|
</t>
        </is>
      </c>
      <c r="BK393" t="inlineStr">
        <is>
          <t/>
        </is>
      </c>
      <c r="BL393" s="2" t="inlineStr">
        <is>
          <t>EIT|
Eiropas Inovāciju un tehnoloģiju institūts</t>
        </is>
      </c>
      <c r="BM393" s="2" t="inlineStr">
        <is>
          <t>4|
4</t>
        </is>
      </c>
      <c r="BN393" s="2" t="inlineStr">
        <is>
          <t xml:space="preserve">|
</t>
        </is>
      </c>
      <c r="BO393" t="inlineStr">
        <is>
          <t>Jauna Kopienas līmeņa ierosme, kas papildinātu Kopienas un valstu pastāvošo politiku un iniciatīvas, veicinot zinību triādes – augstākās izglītības, pētniecības un inovāciju – integrāciju visā Eiropas Savienībā.</t>
        </is>
      </c>
      <c r="BP393" s="2" t="inlineStr">
        <is>
          <t>EIT|
Istitut Ewropew tal-Innovazzjoni u t-Teknoloġija</t>
        </is>
      </c>
      <c r="BQ393" s="2" t="inlineStr">
        <is>
          <t>4|
4</t>
        </is>
      </c>
      <c r="BR393" s="2" t="inlineStr">
        <is>
          <t xml:space="preserve">|
</t>
        </is>
      </c>
      <c r="BS393" t="inlineStr">
        <is>
          <t/>
        </is>
      </c>
      <c r="BT393" s="2" t="inlineStr">
        <is>
          <t>EIT|
Europees Instituut voor innovatie en technologie</t>
        </is>
      </c>
      <c r="BU393" s="2" t="inlineStr">
        <is>
          <t>4|
4</t>
        </is>
      </c>
      <c r="BV393" s="2" t="inlineStr">
        <is>
          <t xml:space="preserve">|
</t>
        </is>
      </c>
      <c r="BW393" t="inlineStr">
        <is>
          <t>instituut dat tot doel heeft "de innovatiecapaciteit van de lidstaten en de [Unie] te versterken om op die manier bij te dragen tot duurzame economische groei en een duurzame concurrentiepositie in Europa"</t>
        </is>
      </c>
      <c r="BX393" s="2" t="inlineStr">
        <is>
          <t>Europejski Instytut Innowacji i Technologii|
EIT</t>
        </is>
      </c>
      <c r="BY393" s="2" t="inlineStr">
        <is>
          <t>4|
4</t>
        </is>
      </c>
      <c r="BZ393" s="2" t="inlineStr">
        <is>
          <t xml:space="preserve">|
</t>
        </is>
      </c>
      <c r="CA393" t="inlineStr">
        <is>
          <t/>
        </is>
      </c>
      <c r="CB393" s="2" t="inlineStr">
        <is>
          <t>EIT|
Instituto Europeu de Inovação e Tecnologia</t>
        </is>
      </c>
      <c r="CC393" s="2" t="inlineStr">
        <is>
          <t>4|
4</t>
        </is>
      </c>
      <c r="CD393" s="2" t="inlineStr">
        <is>
          <t xml:space="preserve">|
</t>
        </is>
      </c>
      <c r="CE393" t="inlineStr">
        <is>
          <t>Organismo com personalidade jurídica, independente e com autonomia funcional, estabelecido pelo Regulamento (CE) n.º 294/2008 do Parlamento Europeu e do Conselho, de 11 de Março de 2008. Tem por objectivo "&lt;i&gt;contribuir para o crescimento económico sustentável e para a competitividade na Europa, reforçando as capacidades de inovação dos Estados-Membros e da Comunidade&lt;/i&gt;", devendo para tal "&lt;i&gt;promover e integrar actividades de ensino superior, de investigação e de inovação segundo os padrões mais exigentes&lt;/i&gt;".</t>
        </is>
      </c>
      <c r="CF393" s="2" t="inlineStr">
        <is>
          <t>EIT|
Institutul European de Inovare și Tehnologie</t>
        </is>
      </c>
      <c r="CG393" s="2" t="inlineStr">
        <is>
          <t>4|
4</t>
        </is>
      </c>
      <c r="CH393" s="2" t="inlineStr">
        <is>
          <t xml:space="preserve">|
</t>
        </is>
      </c>
      <c r="CI393" t="inlineStr">
        <is>
          <t/>
        </is>
      </c>
      <c r="CJ393" s="2" t="inlineStr">
        <is>
          <t>EIT|
Európsky inovačný a technologický inštitút</t>
        </is>
      </c>
      <c r="CK393" s="2" t="inlineStr">
        <is>
          <t>4|
4</t>
        </is>
      </c>
      <c r="CL393" s="2" t="inlineStr">
        <is>
          <t xml:space="preserve">|
</t>
        </is>
      </c>
      <c r="CM393" t="inlineStr">
        <is>
          <t>Cieľom EIT je prispievať k trvalo udržateľnému európskemu hospodárskemu rastu a konkurencieschopnosti posilňovaním inovačnej kapacity členských štátov a Spoločenstva. Realizuje ho podporovaním a integrovaním vysokoškolského vzdelávania, výskumu a inovácií na najvyššej úrovni.</t>
        </is>
      </c>
      <c r="CN393" s="2" t="inlineStr">
        <is>
          <t>EIT|
Evropski inštitut za inovacije in tehnologijo</t>
        </is>
      </c>
      <c r="CO393" s="2" t="inlineStr">
        <is>
          <t>4|
4</t>
        </is>
      </c>
      <c r="CP393" s="2" t="inlineStr">
        <is>
          <t xml:space="preserve">|
</t>
        </is>
      </c>
      <c r="CQ393" t="inlineStr">
        <is>
          <t>Inštitut Skupnosti, katerega cilj je s povečanjem inovacijske zmogljivosti držav članic in Skupnosti prispevati k industrijski konkurenčnosti, kar bo možno doseči z vključevanjem in povezovanjem dejavnosti izobraževanja, raziskav in inovacij na najvišji ravni.</t>
        </is>
      </c>
      <c r="CR393" s="2" t="inlineStr">
        <is>
          <t>EIT|
Europeiska institutet för innovation och teknik</t>
        </is>
      </c>
      <c r="CS393" s="2" t="inlineStr">
        <is>
          <t>4|
4</t>
        </is>
      </c>
      <c r="CT393" s="2" t="inlineStr">
        <is>
          <t xml:space="preserve">|
</t>
        </is>
      </c>
      <c r="CU393" t="inlineStr">
        <is>
          <t/>
        </is>
      </c>
    </row>
    <row r="394">
      <c r="A394" s="1" t="str">
        <f>HYPERLINK("https://iate.europa.eu/entry/result/3590068/all", "3590068")</f>
        <v>3590068</v>
      </c>
      <c r="B394" t="inlineStr">
        <is>
          <t>ECONOMICS;EUROPEAN UNION</t>
        </is>
      </c>
      <c r="C394" t="inlineStr">
        <is>
          <t>ECONOMICS|economic policy|economic planning;EUROPEAN UNION|European construction|deepening of the European Union|EU activity|EU policy</t>
        </is>
      </c>
      <c r="D394" s="2" t="inlineStr">
        <is>
          <t>доклад за стратегическите перспективи|
прогнозен доклад</t>
        </is>
      </c>
      <c r="E394" s="2" t="inlineStr">
        <is>
          <t>3|
3</t>
        </is>
      </c>
      <c r="F394" s="2" t="inlineStr">
        <is>
          <t xml:space="preserve">|
</t>
        </is>
      </c>
      <c r="G394" t="inlineStr">
        <is>
          <t/>
        </is>
      </c>
      <c r="H394" s="2" t="inlineStr">
        <is>
          <t>zpráva o strategickém výhledu|
výroční zpráva o strategickém výhledu|
výhledová zpráva</t>
        </is>
      </c>
      <c r="I394" s="2" t="inlineStr">
        <is>
          <t>3|
3|
3</t>
        </is>
      </c>
      <c r="J394" s="2" t="inlineStr">
        <is>
          <t xml:space="preserve">|
|
</t>
        </is>
      </c>
      <c r="K394" t="inlineStr">
        <is>
          <t>&lt;div&gt;zpráva, v níž bude Evropská komise každý rok identifikovat významné vývojové trendy&lt;/div&gt;</t>
        </is>
      </c>
      <c r="L394" s="2" t="inlineStr">
        <is>
          <t>årlig strategisk fremsynsrapport|
strategisk fremsynsrapport|
fremsynsrapport</t>
        </is>
      </c>
      <c r="M394" s="2" t="inlineStr">
        <is>
          <t>3|
3|
3</t>
        </is>
      </c>
      <c r="N394" s="2" t="inlineStr">
        <is>
          <t xml:space="preserve">|
|
</t>
        </is>
      </c>
      <c r="O394" t="inlineStr">
        <is>
          <t/>
        </is>
      </c>
      <c r="P394" s="2" t="inlineStr">
        <is>
          <t>jährliche strategische Vorausschau|
Vorausschau|
strategische Vorausschau</t>
        </is>
      </c>
      <c r="Q394" s="2" t="inlineStr">
        <is>
          <t>3|
3|
3</t>
        </is>
      </c>
      <c r="R394" s="2" t="inlineStr">
        <is>
          <t xml:space="preserve">|
|
</t>
        </is>
      </c>
      <c r="S394" t="inlineStr">
        <is>
          <t/>
        </is>
      </c>
      <c r="T394" s="2" t="inlineStr">
        <is>
          <t>έκθεση στρατηγικών προβλέψεων|
έκθεση προοπτικών</t>
        </is>
      </c>
      <c r="U394" s="2" t="inlineStr">
        <is>
          <t>3|
3</t>
        </is>
      </c>
      <c r="V394" s="2" t="inlineStr">
        <is>
          <t xml:space="preserve">|
</t>
        </is>
      </c>
      <c r="W394" t="inlineStr">
        <is>
          <t>1) ετήσια έκθεση που εκπονεί η Ευρωπαϊκή Επιτροπή για τον εντοπισμό των σημαντικών τάσεων και των αναδυόμενων ζητημάτων 2) προτεινόμενη έκθεση με σκοπό τη βελτίωση της χάραξης πολιτικής η οποία θα πρέπει να υποβάλλεται ετησίως από τον &lt;a href="https://iate.europa.eu/entry/result/3582050/el" target="_blank"&gt;αντιπρόεδρο για θέματα Διοργανικών σχέσεων και Προοπτικών&lt;time datetime="29.11.2019"&gt; (29.11.2019)&lt;/time&gt;&lt;/a&gt;</t>
        </is>
      </c>
      <c r="X394" s="2" t="inlineStr">
        <is>
          <t>strategic foresight report|
annual strategic foresight report|
foresight report</t>
        </is>
      </c>
      <c r="Y394" s="2" t="inlineStr">
        <is>
          <t>4|
4|
3</t>
        </is>
      </c>
      <c r="Z394" s="2" t="inlineStr">
        <is>
          <t xml:space="preserve">|
|
</t>
        </is>
      </c>
      <c r="AA394" t="inlineStr">
        <is>
          <t>annual report by the European Commission to identify important trends and emerging issues</t>
        </is>
      </c>
      <c r="AB394" s="2" t="inlineStr">
        <is>
          <t>informe anual sobre prospectiva estratégica|
informe sobre prospectiva estratégica|
informe de prospectiva</t>
        </is>
      </c>
      <c r="AC394" s="2" t="inlineStr">
        <is>
          <t>3|
3|
3</t>
        </is>
      </c>
      <c r="AD394" s="2" t="inlineStr">
        <is>
          <t xml:space="preserve">|
|
</t>
        </is>
      </c>
      <c r="AE394" t="inlineStr">
        <is>
          <t>1) En el marco de las orientaciones políticas de la presidenta Von der Leyen para el período 2019-2024, informe anual de la Comisión Europea en el que se deben señalar las tendencias importantes y las cuestiones emergentes. 2) Informe que la Comisión Europea propone que el comisario de Relaciones Interinstitucionales y Prospectiva redacte anualmente, con el fin de mejorar la elaboración de políticas mediante la adaptación y la mejora de las prioridades y el establecimiento de vínculos entre políticas de ámbitos diferentes para que promuevan los mismos objetivos.</t>
        </is>
      </c>
      <c r="AF394" s="2" t="inlineStr">
        <is>
          <t>aruanne tulevikusuundade strateegilise analüüsi kohta|
tulevikusuundi käsitlev aruanne</t>
        </is>
      </c>
      <c r="AG394" s="2" t="inlineStr">
        <is>
          <t>3|
3</t>
        </is>
      </c>
      <c r="AH394" s="2" t="inlineStr">
        <is>
          <t xml:space="preserve">|
</t>
        </is>
      </c>
      <c r="AI394" t="inlineStr">
        <is>
          <t>Euroopa Komisjoni iga-aastane aruanne, milles tehakse kindlaks olulised suundumused ja esilekerkivad probleemid</t>
        </is>
      </c>
      <c r="AJ394" s="2" t="inlineStr">
        <is>
          <t>ennakointiraportti|
vuotuinen strateginen ennakointiraportti</t>
        </is>
      </c>
      <c r="AK394" s="2" t="inlineStr">
        <is>
          <t>3|
3</t>
        </is>
      </c>
      <c r="AL394" s="2" t="inlineStr">
        <is>
          <t xml:space="preserve">|
</t>
        </is>
      </c>
      <c r="AM394" t="inlineStr">
        <is>
          <t>Euroopan komission vuotuinen raportti, jossa kartoitetaan tärkeitä kehityskulkuja ja esiin nousevia uusia kysymyksiä</t>
        </is>
      </c>
      <c r="AN394" s="2" t="inlineStr">
        <is>
          <t>rapport de prospective stratégique|
rapport annuel de prospective stratégique|
rapport de prospective</t>
        </is>
      </c>
      <c r="AO394" s="2" t="inlineStr">
        <is>
          <t>3|
3|
3</t>
        </is>
      </c>
      <c r="AP394" s="2" t="inlineStr">
        <is>
          <t xml:space="preserve">|
|
</t>
        </is>
      </c>
      <c r="AQ394" t="inlineStr">
        <is>
          <t>rapport
que rédigera annuellement le vice-président de la Commission chargé des
relations interinstitutionnelles et de la prospective dans le but d’améliorer
l’élaboration des politiques</t>
        </is>
      </c>
      <c r="AR394" s="2" t="inlineStr">
        <is>
          <t>tuarascáil fadbhreathnaitheachta|
tuarascáil bhliantúil maidir leis an bhfadbhreathnaitheacht straitéiseach</t>
        </is>
      </c>
      <c r="AS394" s="2" t="inlineStr">
        <is>
          <t>3|
3</t>
        </is>
      </c>
      <c r="AT394" s="2" t="inlineStr">
        <is>
          <t xml:space="preserve">|
</t>
        </is>
      </c>
      <c r="AU394" t="inlineStr">
        <is>
          <t/>
        </is>
      </c>
      <c r="AV394" s="2" t="inlineStr">
        <is>
          <t>izvješće o strateškim predviđanjima|
godišnje izvješće o strateškim predviđanjima</t>
        </is>
      </c>
      <c r="AW394" s="2" t="inlineStr">
        <is>
          <t>3|
3</t>
        </is>
      </c>
      <c r="AX394" s="2" t="inlineStr">
        <is>
          <t xml:space="preserve">|
</t>
        </is>
      </c>
      <c r="AY394" t="inlineStr">
        <is>
          <t/>
        </is>
      </c>
      <c r="AZ394" s="2" t="inlineStr">
        <is>
          <t>éves stratégiai előrejelzési jelentés|
tervezési jelentés|
stratégiai előrejelzési jelentés</t>
        </is>
      </c>
      <c r="BA394" s="2" t="inlineStr">
        <is>
          <t>3|
3|
3</t>
        </is>
      </c>
      <c r="BB394" s="2" t="inlineStr">
        <is>
          <t xml:space="preserve">|
|
</t>
        </is>
      </c>
      <c r="BC394" t="inlineStr">
        <is>
          <t>a fontos tendenciákat és újonnan felmerülő problémákat összegyűjtő, az Európai Bizottság által készített éves jelentés</t>
        </is>
      </c>
      <c r="BD394" s="2" t="inlineStr">
        <is>
          <t>relazione di previsione strategica|
relazione in materia di previsione strategica|
relazione di prospettiva|
relazione annuale in materia di previsione strategica|
relazione annuale di previsione strategica|
relazione di previsione</t>
        </is>
      </c>
      <c r="BE394" s="2" t="inlineStr">
        <is>
          <t>3|
3|
3|
3|
3|
3</t>
        </is>
      </c>
      <c r="BF394" s="2" t="inlineStr">
        <is>
          <t xml:space="preserve">|
|
|
|
|
</t>
        </is>
      </c>
      <c r="BG394" t="inlineStr">
        <is>
          <t>1) relazione annuale della Commissione europea che serve ad integrare la previsione strategica nella definizione delle politiche dell'UE 2) relazione proposta volta a migliorare l’elaborazione delle politiche che sarà redatta dal vicepresidente per le Relazioni interistituzionali e le prospettive strategiche</t>
        </is>
      </c>
      <c r="BH394" s="2" t="inlineStr">
        <is>
          <t>metinė strateginio prognozavimo ataskaita|
strateginio prognozavimo ataskaita|
prognozių ataskaita</t>
        </is>
      </c>
      <c r="BI394" s="2" t="inlineStr">
        <is>
          <t>3|
3|
3</t>
        </is>
      </c>
      <c r="BJ394" s="2" t="inlineStr">
        <is>
          <t xml:space="preserve">|
|
</t>
        </is>
      </c>
      <c r="BK394" t="inlineStr">
        <is>
          <t>ataskaita, kurioje siekiama nustatyti kylančius iššūkius ir galimybes tinkamesne linkme nukreipti Europos Sąjungos strateginius sprendimus</t>
        </is>
      </c>
      <c r="BL394" s="2" t="inlineStr">
        <is>
          <t>nākotnes plānošanas ziņojums|
stratēģiskais nākotnes plānošanas ziņojums|
stratēģiskās prognozēšanas ziņojums|
ikgadējais stratēģiskais nākotnes plānošanas ziņojums</t>
        </is>
      </c>
      <c r="BM394" s="2" t="inlineStr">
        <is>
          <t>2|
3|
3|
3</t>
        </is>
      </c>
      <c r="BN394" s="2" t="inlineStr">
        <is>
          <t xml:space="preserve">|
|
|
</t>
        </is>
      </c>
      <c r="BO394" t="inlineStr">
        <is>
          <t/>
        </is>
      </c>
      <c r="BP394" s="2" t="inlineStr">
        <is>
          <t>rapport ta' previżjoni|
rapport annwali ta' prospettiva strateġika|
rapport ta' prospettiva strateġika|
rapport ta' prospettiva</t>
        </is>
      </c>
      <c r="BQ394" s="2" t="inlineStr">
        <is>
          <t>2|
3|
3|
3</t>
        </is>
      </c>
      <c r="BR394" s="2" t="inlineStr">
        <is>
          <t xml:space="preserve">|
|
|
</t>
        </is>
      </c>
      <c r="BS394" t="inlineStr">
        <is>
          <t>rapport annwali mħejji mill-Kummissjoni Ewropea biex jiġu identifikati xejriet importanti u kwistjonijiet emerġenti</t>
        </is>
      </c>
      <c r="BT394" s="2" t="inlineStr">
        <is>
          <t>verkennend rapport|
strategisch prognoseverslag|
jaarlijks strategisch prognoseverslag</t>
        </is>
      </c>
      <c r="BU394" s="2" t="inlineStr">
        <is>
          <t>3|
3|
3</t>
        </is>
      </c>
      <c r="BV394" s="2" t="inlineStr">
        <is>
          <t xml:space="preserve">|
|
</t>
        </is>
      </c>
      <c r="BW394" t="inlineStr">
        <is>
          <t>jaarlijks verslag dat de Europese Commissie zal opstellen om belangrijke trends en beginnende problemen in kaart te brengen</t>
        </is>
      </c>
      <c r="BX394" s="2" t="inlineStr">
        <is>
          <t>sprawozdanie prognostyczne|
roczne sprawozdanie dotyczące prognozy strategicznej|
sprawozdanie dotyczące prognozy strategicznej</t>
        </is>
      </c>
      <c r="BY394" s="2" t="inlineStr">
        <is>
          <t>3|
3|
3</t>
        </is>
      </c>
      <c r="BZ394" s="2" t="inlineStr">
        <is>
          <t xml:space="preserve">|
|
</t>
        </is>
      </c>
      <c r="CA394" t="inlineStr">
        <is>
          <t/>
        </is>
      </c>
      <c r="CB394" s="2" t="inlineStr">
        <is>
          <t>relatório de prospetiva|
relatório de prospetiva estratégica anual|
relatório de previsão|
relatório de prospetiva estratégica</t>
        </is>
      </c>
      <c r="CC394" s="2" t="inlineStr">
        <is>
          <t>3|
3|
3|
4</t>
        </is>
      </c>
      <c r="CD394" s="2" t="inlineStr">
        <is>
          <t xml:space="preserve">|
|
|
</t>
        </is>
      </c>
      <c r="CE394" t="inlineStr">
        <is>
          <t>1) Relatório anual da Comissão Europeia que identifica tendências importantes e questões emergentes. 2) Relatório destinado a melhorar a elaboração de políticas a serem produzidas anualmente pelo vice-presidente das Relações Interinstitucionais e Prospetiva.</t>
        </is>
      </c>
      <c r="CF394" s="2" t="inlineStr">
        <is>
          <t>raport de analiză prospectivă strategică|
raport cu previziuni|
studiu de prospectivă</t>
        </is>
      </c>
      <c r="CG394" s="2" t="inlineStr">
        <is>
          <t>3|
3|
2</t>
        </is>
      </c>
      <c r="CH394" s="2" t="inlineStr">
        <is>
          <t xml:space="preserve">|
|
</t>
        </is>
      </c>
      <c r="CI394" t="inlineStr">
        <is>
          <t/>
        </is>
      </c>
      <c r="CJ394" s="2" t="inlineStr">
        <is>
          <t>výhľadová správa|
správa o strategickom výhľade|
výročná správa o strategickom výhľade</t>
        </is>
      </c>
      <c r="CK394" s="2" t="inlineStr">
        <is>
          <t>3|
3|
3</t>
        </is>
      </c>
      <c r="CL394" s="2" t="inlineStr">
        <is>
          <t xml:space="preserve">|
|
</t>
        </is>
      </c>
      <c r="CM394" t="inlineStr">
        <is>
          <t>správa, v ktorej Európska komisia každoročne identifikuje významné vývojové trendy a nové otázky</t>
        </is>
      </c>
      <c r="CN394" s="2" t="inlineStr">
        <is>
          <t>poročilo o strateškem predvidevanju|
poročilo o predvidevanju|
letno poročilo o strateškem predvidevanju|
letno poročilo o predvidevanju</t>
        </is>
      </c>
      <c r="CO394" s="2" t="inlineStr">
        <is>
          <t>3|
2|
3|
3</t>
        </is>
      </c>
      <c r="CP394" s="2" t="inlineStr">
        <is>
          <t xml:space="preserve">|
|
|
</t>
        </is>
      </c>
      <c r="CQ394" t="inlineStr">
        <is>
          <t/>
        </is>
      </c>
      <c r="CR394" s="2" t="inlineStr">
        <is>
          <t>framsynsrapport|
strategisk framsynsrapport|
årlig strategisk framsynsrapport</t>
        </is>
      </c>
      <c r="CS394" s="2" t="inlineStr">
        <is>
          <t>3|
3|
3</t>
        </is>
      </c>
      <c r="CT394" s="2" t="inlineStr">
        <is>
          <t xml:space="preserve">|
|
</t>
        </is>
      </c>
      <c r="CU394" t="inlineStr">
        <is>
          <t>föreslagen rapport vars syfte ska vara att förbättra beslutsfattandet och som ska läggas fram en gång per år</t>
        </is>
      </c>
    </row>
    <row r="395">
      <c r="A395" s="1" t="str">
        <f>HYPERLINK("https://iate.europa.eu/entry/result/3573970/all", "3573970")</f>
        <v>3573970</v>
      </c>
      <c r="B395" t="inlineStr">
        <is>
          <t>SOCIAL QUESTIONS;EUROPEAN UNION;INDUSTRY</t>
        </is>
      </c>
      <c r="C395" t="inlineStr">
        <is>
          <t>SOCIAL QUESTIONS|construction and town planning|construction policy;EUROPEAN UNION|EU finance|EU budget;INDUSTRY|building and public works</t>
        </is>
      </c>
      <c r="D395" s="2" t="inlineStr">
        <is>
          <t>строителство</t>
        </is>
      </c>
      <c r="E395" s="2" t="inlineStr">
        <is>
          <t>3</t>
        </is>
      </c>
      <c r="F395" s="2" t="inlineStr">
        <is>
          <t/>
        </is>
      </c>
      <c r="G395" t="inlineStr">
        <is>
          <t>резултатът от строителни дейности или дейности на гражданското 
строителство, взети като цяло, който е достатъчен сам по себе си за 
изпълнение на икономическа или техническа функция</t>
        </is>
      </c>
      <c r="H395" s="2" t="inlineStr">
        <is>
          <t>stavba</t>
        </is>
      </c>
      <c r="I395" s="2" t="inlineStr">
        <is>
          <t>3</t>
        </is>
      </c>
      <c r="J395" s="2" t="inlineStr">
        <is>
          <t/>
        </is>
      </c>
      <c r="K395" t="inlineStr">
        <is>
          <t>výsledek souboru pozemních nebo inženýrských stavebních prací, který je
 sám o sobě dostatečný k plnění hospodářské nebo technické funkce</t>
        </is>
      </c>
      <c r="L395" s="2" t="inlineStr">
        <is>
          <t>anlægsarbejde</t>
        </is>
      </c>
      <c r="M395" s="2" t="inlineStr">
        <is>
          <t>3</t>
        </is>
      </c>
      <c r="N395" s="2" t="inlineStr">
        <is>
          <t/>
        </is>
      </c>
      <c r="O395" t="inlineStr">
        <is>
          <t>ethvert resultat
af bygge- og anlægsarbejder, der som helhed er i stand til at varetage en
økonomisk eller teknisk funktion, og som omfatter et eller flere elementer af
en fysisk infrastruktur</t>
        </is>
      </c>
      <c r="P395" s="2" t="inlineStr">
        <is>
          <t>Bauwerk</t>
        </is>
      </c>
      <c r="Q395" s="2" t="inlineStr">
        <is>
          <t>3</t>
        </is>
      </c>
      <c r="R395" s="2" t="inlineStr">
        <is>
          <t/>
        </is>
      </c>
      <c r="S395" t="inlineStr">
        <is>
          <t>Ergebnis einer Gesamtheit von Tief- oder Hochbauarbeiten, das seinem 
Wesen nach eine wirtschaftliche oder technische Funktion erfüllen soll</t>
        </is>
      </c>
      <c r="T395" s="2" t="inlineStr">
        <is>
          <t>έργο</t>
        </is>
      </c>
      <c r="U395" s="2" t="inlineStr">
        <is>
          <t>4</t>
        </is>
      </c>
      <c r="V395" s="2" t="inlineStr">
        <is>
          <t/>
        </is>
      </c>
      <c r="W395" t="inlineStr">
        <is>
          <t>το αποτέλεσμα ενός συνόλου οικοδομικών εργασιών ή εργασιών πολιτικού 
μηχανικού το οποίο επαρκεί καθαυτό για την εκτέλεση μιας οικονομικής ή 
τεχνικής λειτουργίας</t>
        </is>
      </c>
      <c r="X395" s="2" t="inlineStr">
        <is>
          <t>civil work|
work</t>
        </is>
      </c>
      <c r="Y395" s="2" t="inlineStr">
        <is>
          <t>3|
3</t>
        </is>
      </c>
      <c r="Z395" s="2" t="inlineStr">
        <is>
          <t xml:space="preserve">|
</t>
        </is>
      </c>
      <c r="AA395" t="inlineStr">
        <is>
          <t>every outcome of building or civil engineering works taken as a whole which is sufficient of itself to fulfil an economic or technical function</t>
        </is>
      </c>
      <c r="AB395" s="2" t="inlineStr">
        <is>
          <t>obra</t>
        </is>
      </c>
      <c r="AC395" s="2" t="inlineStr">
        <is>
          <t>3</t>
        </is>
      </c>
      <c r="AD395" s="2" t="inlineStr">
        <is>
          <t/>
        </is>
      </c>
      <c r="AE395" t="inlineStr">
        <is>
          <t/>
        </is>
      </c>
      <c r="AF395" s="2" t="inlineStr">
        <is>
          <t>ehitustöö</t>
        </is>
      </c>
      <c r="AG395" s="2" t="inlineStr">
        <is>
          <t>3</t>
        </is>
      </c>
      <c r="AH395" s="2" t="inlineStr">
        <is>
          <t/>
        </is>
      </c>
      <c r="AI395" t="inlineStr">
        <is>
          <t>üld- või tsiviilehitustööde tulemused tervikuna, mis on iseenesest piisavad, et täita mõnda majanduslikku või tehnilist funktsiooni;</t>
        </is>
      </c>
      <c r="AJ395" s="2" t="inlineStr">
        <is>
          <t>rakennusurakka</t>
        </is>
      </c>
      <c r="AK395" s="2" t="inlineStr">
        <is>
          <t>3</t>
        </is>
      </c>
      <c r="AL395" s="2" t="inlineStr">
        <is>
          <t/>
        </is>
      </c>
      <c r="AM395" t="inlineStr">
        <is>
          <t>sellainen talon- tai maanrakennustöiden kokonaisuus, joka riittää 
itsessään täyttämään jonkin taloudellisen tai teknisen tarkoituksen</t>
        </is>
      </c>
      <c r="AN395" s="2" t="inlineStr">
        <is>
          <t>ouvrage</t>
        </is>
      </c>
      <c r="AO395" s="2" t="inlineStr">
        <is>
          <t>3</t>
        </is>
      </c>
      <c r="AP395" s="2" t="inlineStr">
        <is>
          <t/>
        </is>
      </c>
      <c r="AQ395" t="inlineStr">
        <is>
          <t>résultat d’un ensemble de travaux de bâtiment ou de génie civil destiné à remplir par lui-même une fonction économique ou technique</t>
        </is>
      </c>
      <c r="AR395" t="inlineStr">
        <is>
          <t/>
        </is>
      </c>
      <c r="AS395" t="inlineStr">
        <is>
          <t/>
        </is>
      </c>
      <c r="AT395" t="inlineStr">
        <is>
          <t/>
        </is>
      </c>
      <c r="AU395" t="inlineStr">
        <is>
          <t/>
        </is>
      </c>
      <c r="AV395" s="2" t="inlineStr">
        <is>
          <t>posao</t>
        </is>
      </c>
      <c r="AW395" s="2" t="inlineStr">
        <is>
          <t>2</t>
        </is>
      </c>
      <c r="AX395" s="2" t="inlineStr">
        <is>
          <t/>
        </is>
      </c>
      <c r="AY395" t="inlineStr">
        <is>
          <t>rezultat visokogradnje ili niskogradnje uzet u cjelini koji je sam po sebi dovoljan da ispuni gospodarsku ili tehničku funkciju</t>
        </is>
      </c>
      <c r="AZ395" s="2" t="inlineStr">
        <is>
          <t>építmény</t>
        </is>
      </c>
      <c r="BA395" s="2" t="inlineStr">
        <is>
          <t>4</t>
        </is>
      </c>
      <c r="BB395" s="2" t="inlineStr">
        <is>
          <t/>
        </is>
      </c>
      <c r="BC395" t="inlineStr">
        <is>
          <t>valamennyi épített szerkezet, amely magában foglalja a huzamos emberi tartózkodásra tervezett épületeket, valamint az erre nem alkalmas, de az épített környezet részét képező infrastrukturális, illetve gazdasági vagy műszaki célú építményeket</t>
        </is>
      </c>
      <c r="BD395" s="2" t="inlineStr">
        <is>
          <t>opera</t>
        </is>
      </c>
      <c r="BE395" s="2" t="inlineStr">
        <is>
          <t>3</t>
        </is>
      </c>
      <c r="BF395" s="2" t="inlineStr">
        <is>
          <t/>
        </is>
      </c>
      <c r="BG395" t="inlineStr">
        <is>
          <t>risultato di un insieme di lavori edilizi o di genio civile che di per sé esplichi una funzione economica o tecnica</t>
        </is>
      </c>
      <c r="BH395" s="2" t="inlineStr">
        <is>
          <t>darbas</t>
        </is>
      </c>
      <c r="BI395" s="2" t="inlineStr">
        <is>
          <t>2</t>
        </is>
      </c>
      <c r="BJ395" s="2" t="inlineStr">
        <is>
          <t/>
        </is>
      </c>
      <c r="BK395" t="inlineStr">
        <is>
          <t>visų statybos ar civilinės inžinerijos darbų rezultatas, kurio pakanka ekonominei ar techninei funkcijai atlikti</t>
        </is>
      </c>
      <c r="BL395" s="2" t="inlineStr">
        <is>
          <t>būve</t>
        </is>
      </c>
      <c r="BM395" s="2" t="inlineStr">
        <is>
          <t>3</t>
        </is>
      </c>
      <c r="BN395" s="2" t="inlineStr">
        <is>
          <t/>
        </is>
      </c>
      <c r="BO395" t="inlineStr">
        <is>
          <t>celtniecības vai
 inženiertehnisko būvdarbu iznākums kā vienots veselums, kas pats par sevi
 spēj pildīt kādu saimniecisku vai tehnisku funkciju</t>
        </is>
      </c>
      <c r="BP395" s="2" t="inlineStr">
        <is>
          <t>xogħol|
xogħol ċivili</t>
        </is>
      </c>
      <c r="BQ395" s="2" t="inlineStr">
        <is>
          <t>3|
3</t>
        </is>
      </c>
      <c r="BR395" s="2" t="inlineStr">
        <is>
          <t xml:space="preserve">|
</t>
        </is>
      </c>
      <c r="BS395" t="inlineStr">
        <is>
          <t>l-eżitu ta' xogħlijiet ta' bini jew ta' inġinerija ċivili meħuda fl-intier tagħhom li minnu nnifsu jaqdi funzjoni ekonomika jew teknika</t>
        </is>
      </c>
      <c r="BT395" s="2" t="inlineStr">
        <is>
          <t>werk|
civiel werk</t>
        </is>
      </c>
      <c r="BU395" s="2" t="inlineStr">
        <is>
          <t>3|
3</t>
        </is>
      </c>
      <c r="BV395" s="2" t="inlineStr">
        <is>
          <t xml:space="preserve">|
</t>
        </is>
      </c>
      <c r="BW395" t="inlineStr">
        <is>
          <t>het product van bouw- of wegen- en waterbouwkundige werken dat ertoe 
bestemd is als zodanig een economische of technische functie te 
vervullen</t>
        </is>
      </c>
      <c r="BX395" s="2" t="inlineStr">
        <is>
          <t>obiekt budowlany</t>
        </is>
      </c>
      <c r="BY395" s="2" t="inlineStr">
        <is>
          <t>3</t>
        </is>
      </c>
      <c r="BZ395" s="2" t="inlineStr">
        <is>
          <t/>
        </is>
      </c>
      <c r="CA395" t="inlineStr">
        <is>
          <t>wynik całości robót budowlanych w zakresie budownictwa lub inżynierii lądowej i wodnej, który może samodzielnie spełniać funkcję gospodarczą lub techniczną</t>
        </is>
      </c>
      <c r="CB395" s="2" t="inlineStr">
        <is>
          <t>obra</t>
        </is>
      </c>
      <c r="CC395" s="2" t="inlineStr">
        <is>
          <t>3</t>
        </is>
      </c>
      <c r="CD395" s="2" t="inlineStr">
        <is>
          <t/>
        </is>
      </c>
      <c r="CE395" t="inlineStr">
        <is>
          <t>Resultado
de um conjunto de trabalhos de construção ou de engenharia civil suficiente
para desempenhar, por si só, uma função económica ou técnica.</t>
        </is>
      </c>
      <c r="CF395" s="2" t="inlineStr">
        <is>
          <t>lucrare</t>
        </is>
      </c>
      <c r="CG395" s="2" t="inlineStr">
        <is>
          <t>3</t>
        </is>
      </c>
      <c r="CH395" s="2" t="inlineStr">
        <is>
          <t/>
        </is>
      </c>
      <c r="CI395" t="inlineStr">
        <is>
          <t>„lucrare” înseamnă rezultatul unui ansamblu de lucrări de construcții de clădiri sau de geniu civil care este suficient în sine pentru a îndeplini o funcție economică sau tehnică;</t>
        </is>
      </c>
      <c r="CJ395" t="inlineStr">
        <is>
          <t/>
        </is>
      </c>
      <c r="CK395" t="inlineStr">
        <is>
          <t/>
        </is>
      </c>
      <c r="CL395" t="inlineStr">
        <is>
          <t/>
        </is>
      </c>
      <c r="CM395" t="inlineStr">
        <is>
          <t/>
        </is>
      </c>
      <c r="CN395" t="inlineStr">
        <is>
          <t/>
        </is>
      </c>
      <c r="CO395" t="inlineStr">
        <is>
          <t/>
        </is>
      </c>
      <c r="CP395" t="inlineStr">
        <is>
          <t/>
        </is>
      </c>
      <c r="CQ395" t="inlineStr">
        <is>
          <t/>
        </is>
      </c>
      <c r="CR395" s="2" t="inlineStr">
        <is>
          <t>byggnadsverk</t>
        </is>
      </c>
      <c r="CS395" s="2" t="inlineStr">
        <is>
          <t>3</t>
        </is>
      </c>
      <c r="CT395" s="2" t="inlineStr">
        <is>
          <t/>
        </is>
      </c>
      <c r="CU395" t="inlineStr">
        <is>
          <t>ett resultat av bygg- eller anläggningsarbeten, betraktat som en helhet och vilket i sig fullgör en ekonomisk eller teknisk funktion</t>
        </is>
      </c>
    </row>
    <row r="396">
      <c r="A396" s="1" t="str">
        <f>HYPERLINK("https://iate.europa.eu/entry/result/931154/all", "931154")</f>
        <v>931154</v>
      </c>
      <c r="B396" t="inlineStr">
        <is>
          <t>INTERNATIONAL ORGANISATIONS;INTERNATIONAL RELATIONS</t>
        </is>
      </c>
      <c r="C396" t="inlineStr">
        <is>
          <t>INTERNATIONAL ORGANISATIONS|world organisations|world organisation;INTERNATIONAL RELATIONS|defence</t>
        </is>
      </c>
      <c r="D396" t="inlineStr">
        <is>
          <t/>
        </is>
      </c>
      <c r="E396" t="inlineStr">
        <is>
          <t/>
        </is>
      </c>
      <c r="F396" t="inlineStr">
        <is>
          <t/>
        </is>
      </c>
      <c r="G396" t="inlineStr">
        <is>
          <t/>
        </is>
      </c>
      <c r="H396" t="inlineStr">
        <is>
          <t/>
        </is>
      </c>
      <c r="I396" t="inlineStr">
        <is>
          <t/>
        </is>
      </c>
      <c r="J396" t="inlineStr">
        <is>
          <t/>
        </is>
      </c>
      <c r="K396" t="inlineStr">
        <is>
          <t/>
        </is>
      </c>
      <c r="L396" s="2" t="inlineStr">
        <is>
          <t>Den Allierede Transformationskommando|
ACT</t>
        </is>
      </c>
      <c r="M396" s="2" t="inlineStr">
        <is>
          <t>4|
4</t>
        </is>
      </c>
      <c r="N396" s="2" t="inlineStr">
        <is>
          <t xml:space="preserve">|
</t>
        </is>
      </c>
      <c r="O396" t="inlineStr">
        <is>
          <t/>
        </is>
      </c>
      <c r="P396" s="2" t="inlineStr">
        <is>
          <t>ACT|
Alliiertes Kommando für Transformation</t>
        </is>
      </c>
      <c r="Q396" s="2" t="inlineStr">
        <is>
          <t>3|
3</t>
        </is>
      </c>
      <c r="R396" s="2" t="inlineStr">
        <is>
          <t xml:space="preserve">|
</t>
        </is>
      </c>
      <c r="S396" t="inlineStr">
        <is>
          <t>ACT ist eines der beiden strategischen Kommandos im Rahmen der NATO-Führungsstruktur</t>
        </is>
      </c>
      <c r="T396" s="2" t="inlineStr">
        <is>
          <t>Συμμαχική Διοίκηση Μετασχηματισμού|
ACT</t>
        </is>
      </c>
      <c r="U396" s="2" t="inlineStr">
        <is>
          <t>3|
2</t>
        </is>
      </c>
      <c r="V396" s="2" t="inlineStr">
        <is>
          <t xml:space="preserve">|
</t>
        </is>
      </c>
      <c r="W396" t="inlineStr">
        <is>
          <t>Δημιουργήθηκε με τη μεταρρύθμιση του ΝΑΤΟ το 2003. Αποτελεί μία από τις δύο Στρατηγικές Διοικήσεις του ΝΑΤΟ (η άλλη είναι η Συμμαχική Διοίκηση Επιχειρήσεων - ACO). Έδρα της είναι το Norfolk (Virginia) των ΗΠΑ. Βλ. και &lt;a href="http://www.act.nato.int" target="_blank"&gt;www.act.nato.int&lt;/a&gt;</t>
        </is>
      </c>
      <c r="X396" s="2" t="inlineStr">
        <is>
          <t>Allied Command Transformation|
strategic command for transformation|
ACT</t>
        </is>
      </c>
      <c r="Y396" s="2" t="inlineStr">
        <is>
          <t>2|
1|
2</t>
        </is>
      </c>
      <c r="Z396" s="2" t="inlineStr">
        <is>
          <t xml:space="preserve">|
|
</t>
        </is>
      </c>
      <c r="AA396" t="inlineStr">
        <is>
          <t>ACT is lead by the Supreme Allied Commander Transformation (SACT) who is located in Headquarters, Supreme Allied Commander, Transformation (HQ SACT) in Norfolk, Virginia. ACT is one of two strategic commands within NATO's military structure.</t>
        </is>
      </c>
      <c r="AB396" s="2" t="inlineStr">
        <is>
          <t>ACT|
Mando Aliado de Transformación</t>
        </is>
      </c>
      <c r="AC396" s="2" t="inlineStr">
        <is>
          <t>3|
3</t>
        </is>
      </c>
      <c r="AD396" s="2" t="inlineStr">
        <is>
          <t xml:space="preserve">|
</t>
        </is>
      </c>
      <c r="AE396" t="inlineStr">
        <is>
          <t>Uno de los dos mandos estratégicos superiores de la OTAN tras la reforma de 2003. Lleva la dirección de los esfuerzos militares encaminados a transformar la Alianza.</t>
        </is>
      </c>
      <c r="AF396" t="inlineStr">
        <is>
          <t/>
        </is>
      </c>
      <c r="AG396" t="inlineStr">
        <is>
          <t/>
        </is>
      </c>
      <c r="AH396" t="inlineStr">
        <is>
          <t/>
        </is>
      </c>
      <c r="AI396" t="inlineStr">
        <is>
          <t/>
        </is>
      </c>
      <c r="AJ396" s="2" t="inlineStr">
        <is>
          <t>Naton strategisen tason transformaatioesikunta|
ACT</t>
        </is>
      </c>
      <c r="AK396" s="2" t="inlineStr">
        <is>
          <t>2|
3</t>
        </is>
      </c>
      <c r="AL396" s="2" t="inlineStr">
        <is>
          <t xml:space="preserve">|
</t>
        </is>
      </c>
      <c r="AM396" t="inlineStr">
        <is>
          <t>Naton sotilaallisesta uudistusprosessista vastaava strategisen tason johtoporras</t>
        </is>
      </c>
      <c r="AN396" s="2" t="inlineStr">
        <is>
          <t>commandement allié Transformation|
ACT</t>
        </is>
      </c>
      <c r="AO396" s="2" t="inlineStr">
        <is>
          <t>3|
3</t>
        </is>
      </c>
      <c r="AP396" s="2" t="inlineStr">
        <is>
          <t xml:space="preserve">|
</t>
        </is>
      </c>
      <c r="AQ396" t="inlineStr">
        <is>
          <t>Instance de l'OTAN dirigeant, à l'échelon du commandement stratégique, la transformation de la structure militaire, des forces, des capacités et de la doctrine de l'OTAN.</t>
        </is>
      </c>
      <c r="AR396" t="inlineStr">
        <is>
          <t/>
        </is>
      </c>
      <c r="AS396" t="inlineStr">
        <is>
          <t/>
        </is>
      </c>
      <c r="AT396" t="inlineStr">
        <is>
          <t/>
        </is>
      </c>
      <c r="AU396" t="inlineStr">
        <is>
          <t/>
        </is>
      </c>
      <c r="AV396" t="inlineStr">
        <is>
          <t/>
        </is>
      </c>
      <c r="AW396" t="inlineStr">
        <is>
          <t/>
        </is>
      </c>
      <c r="AX396" t="inlineStr">
        <is>
          <t/>
        </is>
      </c>
      <c r="AY396" t="inlineStr">
        <is>
          <t/>
        </is>
      </c>
      <c r="AZ396" t="inlineStr">
        <is>
          <t/>
        </is>
      </c>
      <c r="BA396" t="inlineStr">
        <is>
          <t/>
        </is>
      </c>
      <c r="BB396" t="inlineStr">
        <is>
          <t/>
        </is>
      </c>
      <c r="BC396" t="inlineStr">
        <is>
          <t/>
        </is>
      </c>
      <c r="BD396" s="2" t="inlineStr">
        <is>
          <t>ACT|
Comando alleato per la trasformazione</t>
        </is>
      </c>
      <c r="BE396" s="2" t="inlineStr">
        <is>
          <t>3|
3</t>
        </is>
      </c>
      <c r="BF396" s="2" t="inlineStr">
        <is>
          <t xml:space="preserve">|
</t>
        </is>
      </c>
      <c r="BG396" t="inlineStr">
        <is>
          <t>comando strategico alla guida delle attività di trasformazione del settore militare dell'Alleanza creato nell'ambito della trasformazione della struttura di comando della NATO.</t>
        </is>
      </c>
      <c r="BH396" t="inlineStr">
        <is>
          <t/>
        </is>
      </c>
      <c r="BI396" t="inlineStr">
        <is>
          <t/>
        </is>
      </c>
      <c r="BJ396" t="inlineStr">
        <is>
          <t/>
        </is>
      </c>
      <c r="BK396" t="inlineStr">
        <is>
          <t/>
        </is>
      </c>
      <c r="BL396" t="inlineStr">
        <is>
          <t/>
        </is>
      </c>
      <c r="BM396" t="inlineStr">
        <is>
          <t/>
        </is>
      </c>
      <c r="BN396" t="inlineStr">
        <is>
          <t/>
        </is>
      </c>
      <c r="BO396" t="inlineStr">
        <is>
          <t/>
        </is>
      </c>
      <c r="BP396" t="inlineStr">
        <is>
          <t/>
        </is>
      </c>
      <c r="BQ396" t="inlineStr">
        <is>
          <t/>
        </is>
      </c>
      <c r="BR396" t="inlineStr">
        <is>
          <t/>
        </is>
      </c>
      <c r="BS396" t="inlineStr">
        <is>
          <t/>
        </is>
      </c>
      <c r="BT396" s="2" t="inlineStr">
        <is>
          <t>Geallieerd Commando Transformatie|
ACT</t>
        </is>
      </c>
      <c r="BU396" s="2" t="inlineStr">
        <is>
          <t>2|
2</t>
        </is>
      </c>
      <c r="BV396" s="2" t="inlineStr">
        <is>
          <t xml:space="preserve">|
</t>
        </is>
      </c>
      <c r="BW396" t="inlineStr">
        <is>
          <t>hoofdkwartier dat alle veranderingen die bij de NAVO gaande zijn begeleidt en ervoor zorgt dat de troepen van de verschillende lidstaten in staat zijn goed samen te werken (‘interoperabiliteit’)</t>
        </is>
      </c>
      <c r="BX396" s="2" t="inlineStr">
        <is>
          <t>ACT|
Sojusznicze Dowództwo Transformacji</t>
        </is>
      </c>
      <c r="BY396" s="2" t="inlineStr">
        <is>
          <t>2|
3</t>
        </is>
      </c>
      <c r="BZ396" s="2" t="inlineStr">
        <is>
          <t xml:space="preserve">|
</t>
        </is>
      </c>
      <c r="CA396" t="inlineStr">
        <is>
          <t>Dowództwo Naczelnego Sojuszniczego Dowódcy Transformacji (HQ SACT) oraz wszystkie jego agencje i organizacje</t>
        </is>
      </c>
      <c r="CB396" t="inlineStr">
        <is>
          <t/>
        </is>
      </c>
      <c r="CC396" t="inlineStr">
        <is>
          <t/>
        </is>
      </c>
      <c r="CD396" t="inlineStr">
        <is>
          <t/>
        </is>
      </c>
      <c r="CE396" t="inlineStr">
        <is>
          <t/>
        </is>
      </c>
      <c r="CF396" t="inlineStr">
        <is>
          <t/>
        </is>
      </c>
      <c r="CG396" t="inlineStr">
        <is>
          <t/>
        </is>
      </c>
      <c r="CH396" t="inlineStr">
        <is>
          <t/>
        </is>
      </c>
      <c r="CI396" t="inlineStr">
        <is>
          <t/>
        </is>
      </c>
      <c r="CJ396" t="inlineStr">
        <is>
          <t/>
        </is>
      </c>
      <c r="CK396" t="inlineStr">
        <is>
          <t/>
        </is>
      </c>
      <c r="CL396" t="inlineStr">
        <is>
          <t/>
        </is>
      </c>
      <c r="CM396" t="inlineStr">
        <is>
          <t/>
        </is>
      </c>
      <c r="CN396" t="inlineStr">
        <is>
          <t/>
        </is>
      </c>
      <c r="CO396" t="inlineStr">
        <is>
          <t/>
        </is>
      </c>
      <c r="CP396" t="inlineStr">
        <is>
          <t/>
        </is>
      </c>
      <c r="CQ396" t="inlineStr">
        <is>
          <t/>
        </is>
      </c>
      <c r="CR396" t="inlineStr">
        <is>
          <t/>
        </is>
      </c>
      <c r="CS396" t="inlineStr">
        <is>
          <t/>
        </is>
      </c>
      <c r="CT396" t="inlineStr">
        <is>
          <t/>
        </is>
      </c>
      <c r="CU396" t="inlineStr">
        <is>
          <t/>
        </is>
      </c>
    </row>
    <row r="397">
      <c r="A397" s="1" t="str">
        <f>HYPERLINK("https://iate.europa.eu/entry/result/1080754/all", "1080754")</f>
        <v>1080754</v>
      </c>
      <c r="B397" t="inlineStr">
        <is>
          <t>FINANCE;EUROPEAN UNION</t>
        </is>
      </c>
      <c r="C397" t="inlineStr">
        <is>
          <t>FINANCE|budget;EUROPEAN UNION|EU finance|Community budget</t>
        </is>
      </c>
      <c r="D397" s="2" t="inlineStr">
        <is>
          <t>бюджетна глава|
глава</t>
        </is>
      </c>
      <c r="E397" s="2" t="inlineStr">
        <is>
          <t>4|
4</t>
        </is>
      </c>
      <c r="F397" s="2" t="inlineStr">
        <is>
          <t xml:space="preserve">|
</t>
        </is>
      </c>
      <c r="G397" t="inlineStr">
        <is>
          <t/>
        </is>
      </c>
      <c r="H397" s="2" t="inlineStr">
        <is>
          <t>kapitola rozpočtu|
kapitola|
rozpočtová kapitola</t>
        </is>
      </c>
      <c r="I397" s="2" t="inlineStr">
        <is>
          <t>3|
3|
3</t>
        </is>
      </c>
      <c r="J397" s="2" t="inlineStr">
        <is>
          <t xml:space="preserve">|
|
</t>
        </is>
      </c>
      <c r="K397" t="inlineStr">
        <is>
          <t>Úroveň dělení souhrnného rozpočtu EU (vyšší než 
&lt;i&gt;článek&lt;/i&gt; &lt;a href="/entry/result/1080801/all" id="ENTRY_TO_ENTRY_CONVERTER" target="_blank"&gt;IATE:1080801&lt;/a&gt; nebo 
&lt;i&gt;bod&lt;/i&gt; &lt;a href="/entry/result/1077585/all" id="ENTRY_TO_ENTRY_CONVERTER" target="_blank"&gt;IATE:1077585&lt;/a&gt; , ale nižší než 
&lt;i&gt;hlava&lt;/i&gt; &lt;a href="/entry/result/1077665/all" id="ENTRY_TO_ENTRY_CONVERTER" target="_blank"&gt;IATE:1077665&lt;/a&gt; ).</t>
        </is>
      </c>
      <c r="L397" s="2" t="inlineStr">
        <is>
          <t>kapitel|
budgetkapitel</t>
        </is>
      </c>
      <c r="M397" s="2" t="inlineStr">
        <is>
          <t>3|
3</t>
        </is>
      </c>
      <c r="N397" s="2" t="inlineStr">
        <is>
          <t xml:space="preserve">|
</t>
        </is>
      </c>
      <c r="O397" t="inlineStr">
        <is>
          <t>underopdeling i budget, under afsnit, men over artikel og konto</t>
        </is>
      </c>
      <c r="P397" s="2" t="inlineStr">
        <is>
          <t>Kapitel|
Haushaltskapitel</t>
        </is>
      </c>
      <c r="Q397" s="2" t="inlineStr">
        <is>
          <t>3|
3</t>
        </is>
      </c>
      <c r="R397" s="2" t="inlineStr">
        <is>
          <t xml:space="preserve">|
</t>
        </is>
      </c>
      <c r="S397" t="inlineStr">
        <is>
          <t/>
        </is>
      </c>
      <c r="T397" s="2" t="inlineStr">
        <is>
          <t>κεφάλαιο</t>
        </is>
      </c>
      <c r="U397" s="2" t="inlineStr">
        <is>
          <t>3</t>
        </is>
      </c>
      <c r="V397" s="2" t="inlineStr">
        <is>
          <t/>
        </is>
      </c>
      <c r="W397" t="inlineStr">
        <is>
          <t/>
        </is>
      </c>
      <c r="X397" s="2" t="inlineStr">
        <is>
          <t>chapter of the budget|
chapter|
budget chapter</t>
        </is>
      </c>
      <c r="Y397" s="2" t="inlineStr">
        <is>
          <t>1|
3|
3</t>
        </is>
      </c>
      <c r="Z397" s="2" t="inlineStr">
        <is>
          <t xml:space="preserve">|
|
</t>
        </is>
      </c>
      <c r="AA397" t="inlineStr">
        <is>
          <t>subdivision for expenditure or revenue within the EU general budget, broader than a 
&lt;i&gt;budget article&lt;/i&gt; [ &lt;a href="/entry/result/1080801/all" id="ENTRY_TO_ENTRY_CONVERTER" target="_blank"&gt;IATE:1080801&lt;/a&gt; ] or 
&lt;i&gt;budget item&lt;/i&gt; [ &lt;a href="/entry/result/1077585/all" id="ENTRY_TO_ENTRY_CONVERTER" target="_blank"&gt;IATE:1077585&lt;/a&gt; ] but narrower than a 
&lt;i&gt;budget title&lt;/i&gt; [ &lt;a href="/entry/result/1077665/all" id="ENTRY_TO_ENTRY_CONVERTER" target="_blank"&gt;IATE:1077665&lt;/a&gt; ]</t>
        </is>
      </c>
      <c r="AB397" s="2" t="inlineStr">
        <is>
          <t>capítulo|
capítulo</t>
        </is>
      </c>
      <c r="AC397" s="2" t="inlineStr">
        <is>
          <t>3|
3</t>
        </is>
      </c>
      <c r="AD397" s="2" t="inlineStr">
        <is>
          <t xml:space="preserve">|
</t>
        </is>
      </c>
      <c r="AE397" t="inlineStr">
        <is>
          <t/>
        </is>
      </c>
      <c r="AF397" s="2" t="inlineStr">
        <is>
          <t>peatükk|
eelarvepeatükk</t>
        </is>
      </c>
      <c r="AG397" s="2" t="inlineStr">
        <is>
          <t>3|
3</t>
        </is>
      </c>
      <c r="AH397" s="2" t="inlineStr">
        <is>
          <t xml:space="preserve">|
</t>
        </is>
      </c>
      <c r="AI397" t="inlineStr">
        <is>
          <t/>
        </is>
      </c>
      <c r="AJ397" s="2" t="inlineStr">
        <is>
          <t>luku</t>
        </is>
      </c>
      <c r="AK397" s="2" t="inlineStr">
        <is>
          <t>3</t>
        </is>
      </c>
      <c r="AL397" s="2" t="inlineStr">
        <is>
          <t/>
        </is>
      </c>
      <c r="AM397" t="inlineStr">
        <is>
          <t/>
        </is>
      </c>
      <c r="AN397" s="2" t="inlineStr">
        <is>
          <t>chapitre</t>
        </is>
      </c>
      <c r="AO397" s="2" t="inlineStr">
        <is>
          <t>3</t>
        </is>
      </c>
      <c r="AP397" s="2" t="inlineStr">
        <is>
          <t/>
        </is>
      </c>
      <c r="AQ397" t="inlineStr">
        <is>
          <t>subdivision du budget correspondant, en règle générale, à une activité</t>
        </is>
      </c>
      <c r="AR397" s="2" t="inlineStr">
        <is>
          <t>caibidil den bhuiséad|
caibidil</t>
        </is>
      </c>
      <c r="AS397" s="2" t="inlineStr">
        <is>
          <t>3|
3</t>
        </is>
      </c>
      <c r="AT397" s="2" t="inlineStr">
        <is>
          <t xml:space="preserve">|
</t>
        </is>
      </c>
      <c r="AU397" t="inlineStr">
        <is>
          <t/>
        </is>
      </c>
      <c r="AV397" s="2" t="inlineStr">
        <is>
          <t>poglavlje</t>
        </is>
      </c>
      <c r="AW397" s="2" t="inlineStr">
        <is>
          <t>3</t>
        </is>
      </c>
      <c r="AX397" s="2" t="inlineStr">
        <is>
          <t>preferred</t>
        </is>
      </c>
      <c r="AY397" t="inlineStr">
        <is>
          <t/>
        </is>
      </c>
      <c r="AZ397" s="2" t="inlineStr">
        <is>
          <t>alcím|
költségvetési alcím</t>
        </is>
      </c>
      <c r="BA397" s="2" t="inlineStr">
        <is>
          <t>4|
4</t>
        </is>
      </c>
      <c r="BB397" s="2" t="inlineStr">
        <is>
          <t xml:space="preserve">|
</t>
        </is>
      </c>
      <c r="BC397"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D397" s="2" t="inlineStr">
        <is>
          <t>capitolo di bilancio|
capitolo</t>
        </is>
      </c>
      <c r="BE397" s="2" t="inlineStr">
        <is>
          <t>3|
3</t>
        </is>
      </c>
      <c r="BF397" s="2" t="inlineStr">
        <is>
          <t xml:space="preserve">|
</t>
        </is>
      </c>
      <c r="BG397" t="inlineStr">
        <is>
          <t/>
        </is>
      </c>
      <c r="BH397" s="2" t="inlineStr">
        <is>
          <t>skyrius|
biudžeto skyrius</t>
        </is>
      </c>
      <c r="BI397" s="2" t="inlineStr">
        <is>
          <t>3|
3</t>
        </is>
      </c>
      <c r="BJ397" s="2" t="inlineStr">
        <is>
          <t xml:space="preserve">|
</t>
        </is>
      </c>
      <c r="BK397" t="inlineStr">
        <is>
          <t/>
        </is>
      </c>
      <c r="BL397" s="2" t="inlineStr">
        <is>
          <t>budžeta nodaļa|
nodaļa</t>
        </is>
      </c>
      <c r="BM397" s="2" t="inlineStr">
        <is>
          <t>3|
3</t>
        </is>
      </c>
      <c r="BN397" s="2" t="inlineStr">
        <is>
          <t xml:space="preserve">|
</t>
        </is>
      </c>
      <c r="BO397" t="inlineStr">
        <is>
          <t/>
        </is>
      </c>
      <c r="BP397" s="2" t="inlineStr">
        <is>
          <t>kapitolu tal-baġit|
kapitolu</t>
        </is>
      </c>
      <c r="BQ397" s="2" t="inlineStr">
        <is>
          <t>4|
3</t>
        </is>
      </c>
      <c r="BR397" s="2" t="inlineStr">
        <is>
          <t xml:space="preserve">|
</t>
        </is>
      </c>
      <c r="BS397" t="inlineStr">
        <is>
          <t/>
        </is>
      </c>
      <c r="BT397" s="2" t="inlineStr">
        <is>
          <t>begrotingshoofdstuk|
hoofdstuk</t>
        </is>
      </c>
      <c r="BU397" s="2" t="inlineStr">
        <is>
          <t>3|
3</t>
        </is>
      </c>
      <c r="BV397" s="2" t="inlineStr">
        <is>
          <t xml:space="preserve">|
</t>
        </is>
      </c>
      <c r="BW397" t="inlineStr">
        <is>
          <t/>
        </is>
      </c>
      <c r="BX397" s="2" t="inlineStr">
        <is>
          <t>rozdział</t>
        </is>
      </c>
      <c r="BY397" s="2" t="inlineStr">
        <is>
          <t>3</t>
        </is>
      </c>
      <c r="BZ397" s="2" t="inlineStr">
        <is>
          <t/>
        </is>
      </c>
      <c r="CA397" t="inlineStr">
        <is>
          <t/>
        </is>
      </c>
      <c r="CB397" s="2" t="inlineStr">
        <is>
          <t>capítulo|
capítulo orçamental</t>
        </is>
      </c>
      <c r="CC397" s="2" t="inlineStr">
        <is>
          <t>3|
3</t>
        </is>
      </c>
      <c r="CD397" s="2" t="inlineStr">
        <is>
          <t xml:space="preserve">|
</t>
        </is>
      </c>
      <c r="CE397" t="inlineStr">
        <is>
          <t>No contexto do orçamento da União Europeia, segundo nível de imputação das dotações de um exercício, e que corresponde, em geral, a um programa ou atividade.</t>
        </is>
      </c>
      <c r="CF397" s="2" t="inlineStr">
        <is>
          <t>capitol bugetar|
capitol</t>
        </is>
      </c>
      <c r="CG397" s="2" t="inlineStr">
        <is>
          <t>3|
3</t>
        </is>
      </c>
      <c r="CH397" s="2" t="inlineStr">
        <is>
          <t xml:space="preserve">|
</t>
        </is>
      </c>
      <c r="CI397" t="inlineStr">
        <is>
          <t/>
        </is>
      </c>
      <c r="CJ397" s="2" t="inlineStr">
        <is>
          <t>kapitola|
rozpočtová kapitola</t>
        </is>
      </c>
      <c r="CK397" s="2" t="inlineStr">
        <is>
          <t>3|
3</t>
        </is>
      </c>
      <c r="CL397" s="2" t="inlineStr">
        <is>
          <t xml:space="preserve">|
</t>
        </is>
      </c>
      <c r="CM397" t="inlineStr">
        <is>
          <t/>
        </is>
      </c>
      <c r="CN397" s="2" t="inlineStr">
        <is>
          <t>proračunsko poglavje</t>
        </is>
      </c>
      <c r="CO397" s="2" t="inlineStr">
        <is>
          <t>3</t>
        </is>
      </c>
      <c r="CP397" s="2" t="inlineStr">
        <is>
          <t/>
        </is>
      </c>
      <c r="CQ397" t="inlineStr">
        <is>
          <t/>
        </is>
      </c>
      <c r="CR397" s="2" t="inlineStr">
        <is>
          <t>kapitel</t>
        </is>
      </c>
      <c r="CS397" s="2" t="inlineStr">
        <is>
          <t>3</t>
        </is>
      </c>
      <c r="CT397" s="2" t="inlineStr">
        <is>
          <t/>
        </is>
      </c>
      <c r="CU397" t="inlineStr">
        <is>
          <t/>
        </is>
      </c>
    </row>
    <row r="398">
      <c r="A398" s="1" t="str">
        <f>HYPERLINK("https://iate.europa.eu/entry/result/1080801/all", "1080801")</f>
        <v>1080801</v>
      </c>
      <c r="B398" t="inlineStr">
        <is>
          <t>FINANCE;EUROPEAN UNION</t>
        </is>
      </c>
      <c r="C398" t="inlineStr">
        <is>
          <t>FINANCE|budget;EUROPEAN UNION|EU finance|Community budget</t>
        </is>
      </c>
      <c r="D398" s="2" t="inlineStr">
        <is>
          <t>статия</t>
        </is>
      </c>
      <c r="E398" s="2" t="inlineStr">
        <is>
          <t>4</t>
        </is>
      </c>
      <c r="F398" s="2" t="inlineStr">
        <is>
          <t/>
        </is>
      </c>
      <c r="G398" t="inlineStr">
        <is>
          <t>Подразделение от бюджета на Европейския съюз, по-тясно от глава и по-широко от позиция.</t>
        </is>
      </c>
      <c r="H398" s="2" t="inlineStr">
        <is>
          <t>článek|
článek rozpočtu</t>
        </is>
      </c>
      <c r="I398" s="2" t="inlineStr">
        <is>
          <t>3|
3</t>
        </is>
      </c>
      <c r="J398" s="2" t="inlineStr">
        <is>
          <t xml:space="preserve">|
</t>
        </is>
      </c>
      <c r="K398" t="inlineStr">
        <is>
          <t>Úroveň dělení souhrnného rozpočtu EU (vyšší než 
&lt;i&gt;bod&lt;/i&gt; &lt;a href="/entry/result/1077585/all" id="ENTRY_TO_ENTRY_CONVERTER" target="_blank"&gt;IATE:1077585&lt;/a&gt; , ale nižší než 
&lt;i&gt;kapitola&lt;/i&gt; &lt;a href="/entry/result/1080754/all" id="ENTRY_TO_ENTRY_CONVERTER" target="_blank"&gt;IATE:1080754&lt;/a&gt; )</t>
        </is>
      </c>
      <c r="L398" s="2" t="inlineStr">
        <is>
          <t>artikel|
budgetartikel</t>
        </is>
      </c>
      <c r="M398" s="2" t="inlineStr">
        <is>
          <t>3|
3</t>
        </is>
      </c>
      <c r="N398" s="2" t="inlineStr">
        <is>
          <t xml:space="preserve">|
</t>
        </is>
      </c>
      <c r="O398" t="inlineStr">
        <is>
          <t/>
        </is>
      </c>
      <c r="P398" s="2" t="inlineStr">
        <is>
          <t>Artikel|
Artikel des Haushaltsplans</t>
        </is>
      </c>
      <c r="Q398" s="2" t="inlineStr">
        <is>
          <t>3|
3</t>
        </is>
      </c>
      <c r="R398" s="2" t="inlineStr">
        <is>
          <t xml:space="preserve">|
</t>
        </is>
      </c>
      <c r="S398" t="inlineStr">
        <is>
          <t/>
        </is>
      </c>
      <c r="T398" s="2" t="inlineStr">
        <is>
          <t>άρθρο</t>
        </is>
      </c>
      <c r="U398" s="2" t="inlineStr">
        <is>
          <t>3</t>
        </is>
      </c>
      <c r="V398" s="2" t="inlineStr">
        <is>
          <t/>
        </is>
      </c>
      <c r="W398" t="inlineStr">
        <is>
          <t/>
        </is>
      </c>
      <c r="X398" s="2" t="inlineStr">
        <is>
          <t>article of the budget|
article|
budget article</t>
        </is>
      </c>
      <c r="Y398" s="2" t="inlineStr">
        <is>
          <t>1|
3|
3</t>
        </is>
      </c>
      <c r="Z398" s="2" t="inlineStr">
        <is>
          <t xml:space="preserve">|
|
</t>
        </is>
      </c>
      <c r="AA398" t="inlineStr">
        <is>
          <t>subdivision (broader than a budget item [ &lt;a href="/entry/result/1077585/all" id="ENTRY_TO_ENTRY_CONVERTER" target="_blank"&gt;IATE:1077585&lt;/a&gt; ] , but narrower than a budget chapter [ &lt;a href="/entry/result/1080754/all" id="ENTRY_TO_ENTRY_CONVERTER" target="_blank"&gt;IATE:1080754&lt;/a&gt; ] or a budget title [ &lt;a href="/entry/result/1077665/all" id="ENTRY_TO_ENTRY_CONVERTER" target="_blank"&gt;IATE:1077665&lt;/a&gt; ]), for expenditure or revenue in the EU general budget</t>
        </is>
      </c>
      <c r="AB398" s="2" t="inlineStr">
        <is>
          <t>artículo</t>
        </is>
      </c>
      <c r="AC398" s="2" t="inlineStr">
        <is>
          <t>3</t>
        </is>
      </c>
      <c r="AD398" s="2" t="inlineStr">
        <is>
          <t/>
        </is>
      </c>
      <c r="AE398" t="inlineStr">
        <is>
          <t/>
        </is>
      </c>
      <c r="AF398" s="2" t="inlineStr">
        <is>
          <t>eelarveartikkel|
artikkel</t>
        </is>
      </c>
      <c r="AG398" s="2" t="inlineStr">
        <is>
          <t>3|
3</t>
        </is>
      </c>
      <c r="AH398" s="2" t="inlineStr">
        <is>
          <t xml:space="preserve">|
</t>
        </is>
      </c>
      <c r="AI398" t="inlineStr">
        <is>
          <t/>
        </is>
      </c>
      <c r="AJ398" s="2" t="inlineStr">
        <is>
          <t>momentti</t>
        </is>
      </c>
      <c r="AK398" s="2" t="inlineStr">
        <is>
          <t>3</t>
        </is>
      </c>
      <c r="AL398" s="2" t="inlineStr">
        <is>
          <t/>
        </is>
      </c>
      <c r="AM398" t="inlineStr">
        <is>
          <t/>
        </is>
      </c>
      <c r="AN398" s="2" t="inlineStr">
        <is>
          <t>article budgétaire|
article</t>
        </is>
      </c>
      <c r="AO398" s="2" t="inlineStr">
        <is>
          <t>3|
3</t>
        </is>
      </c>
      <c r="AP398" s="2" t="inlineStr">
        <is>
          <t xml:space="preserve">|
</t>
        </is>
      </c>
      <c r="AQ398" t="inlineStr">
        <is>
          <t>principale subdivision d'un chapitre budgétaire</t>
        </is>
      </c>
      <c r="AR398" s="2" t="inlineStr">
        <is>
          <t>airteagal|
airteagal buiséid</t>
        </is>
      </c>
      <c r="AS398" s="2" t="inlineStr">
        <is>
          <t>3|
3</t>
        </is>
      </c>
      <c r="AT398" s="2" t="inlineStr">
        <is>
          <t xml:space="preserve">|
</t>
        </is>
      </c>
      <c r="AU398" t="inlineStr">
        <is>
          <t/>
        </is>
      </c>
      <c r="AV398" s="2" t="inlineStr">
        <is>
          <t>članak</t>
        </is>
      </c>
      <c r="AW398" s="2" t="inlineStr">
        <is>
          <t>3</t>
        </is>
      </c>
      <c r="AX398" s="2" t="inlineStr">
        <is>
          <t/>
        </is>
      </c>
      <c r="AY398" t="inlineStr">
        <is>
          <t/>
        </is>
      </c>
      <c r="AZ398" s="2" t="inlineStr">
        <is>
          <t>költségvetési jogcímcsoport|
jogcímcsoport</t>
        </is>
      </c>
      <c r="BA398" s="2" t="inlineStr">
        <is>
          <t>4|
4</t>
        </is>
      </c>
      <c r="BB398" s="2" t="inlineStr">
        <is>
          <t xml:space="preserve">|
</t>
        </is>
      </c>
      <c r="BC398"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D398" s="2" t="inlineStr">
        <is>
          <t>articolo di bilancio|
articolo</t>
        </is>
      </c>
      <c r="BE398" s="2" t="inlineStr">
        <is>
          <t>3|
3</t>
        </is>
      </c>
      <c r="BF398" s="2" t="inlineStr">
        <is>
          <t xml:space="preserve">|
</t>
        </is>
      </c>
      <c r="BG398" t="inlineStr">
        <is>
          <t/>
        </is>
      </c>
      <c r="BH398" s="2" t="inlineStr">
        <is>
          <t>straipsnis|
biudžeto straipsnis</t>
        </is>
      </c>
      <c r="BI398" s="2" t="inlineStr">
        <is>
          <t>3|
3</t>
        </is>
      </c>
      <c r="BJ398" s="2" t="inlineStr">
        <is>
          <t xml:space="preserve">|
</t>
        </is>
      </c>
      <c r="BK398" t="inlineStr">
        <is>
          <t/>
        </is>
      </c>
      <c r="BL398" s="2" t="inlineStr">
        <is>
          <t>budžeta pants|
pants</t>
        </is>
      </c>
      <c r="BM398" s="2" t="inlineStr">
        <is>
          <t>3|
3</t>
        </is>
      </c>
      <c r="BN398" s="2" t="inlineStr">
        <is>
          <t xml:space="preserve">|
</t>
        </is>
      </c>
      <c r="BO398" t="inlineStr">
        <is>
          <t/>
        </is>
      </c>
      <c r="BP398" s="2" t="inlineStr">
        <is>
          <t>artikolu|
artikolu baġitarju</t>
        </is>
      </c>
      <c r="BQ398" s="2" t="inlineStr">
        <is>
          <t>3|
3</t>
        </is>
      </c>
      <c r="BR398" s="2" t="inlineStr">
        <is>
          <t xml:space="preserve">|
</t>
        </is>
      </c>
      <c r="BS398" t="inlineStr">
        <is>
          <t/>
        </is>
      </c>
      <c r="BT398" s="2" t="inlineStr">
        <is>
          <t>artikel|
begrotingsartikel</t>
        </is>
      </c>
      <c r="BU398" s="2" t="inlineStr">
        <is>
          <t>3|
3</t>
        </is>
      </c>
      <c r="BV398" s="2" t="inlineStr">
        <is>
          <t xml:space="preserve">|
</t>
        </is>
      </c>
      <c r="BW398" t="inlineStr">
        <is>
          <t>Ieder begrotingshoofdstuk kent twee soorten begrotingsartikelen: beleidsartikelen en niet-beleidsartikelen. 
&lt;br&gt;In de beleidsartikelen geeft de minister een toelichting op de door hem te realiseren beleidsresultaten. (...) Aan niet-beleidsartikelen worden verplichtingen, uitgaven en ontvangsten toegerekend die geen verband houden met het realiseren van beleidsdoelstellingen.</t>
        </is>
      </c>
      <c r="BX398" s="2" t="inlineStr">
        <is>
          <t>artykuł</t>
        </is>
      </c>
      <c r="BY398" s="2" t="inlineStr">
        <is>
          <t>3</t>
        </is>
      </c>
      <c r="BZ398" s="2" t="inlineStr">
        <is>
          <t/>
        </is>
      </c>
      <c r="CA398" t="inlineStr">
        <is>
          <t/>
        </is>
      </c>
      <c r="CB398" s="2" t="inlineStr">
        <is>
          <t>artigo|
artigo orçamental</t>
        </is>
      </c>
      <c r="CC398" s="2" t="inlineStr">
        <is>
          <t>3|
3</t>
        </is>
      </c>
      <c r="CD398" s="2" t="inlineStr">
        <is>
          <t xml:space="preserve">|
</t>
        </is>
      </c>
      <c r="CE398" t="inlineStr">
        <is>
          <t>No contexto do orçamento da União Europeia, penúltimo nível mais fino de imputação das dotações de um exercício.</t>
        </is>
      </c>
      <c r="CF398" s="2" t="inlineStr">
        <is>
          <t>articol|
articol bugetar</t>
        </is>
      </c>
      <c r="CG398" s="2" t="inlineStr">
        <is>
          <t>3|
3</t>
        </is>
      </c>
      <c r="CH398" s="2" t="inlineStr">
        <is>
          <t xml:space="preserve">|
</t>
        </is>
      </c>
      <c r="CI398" t="inlineStr">
        <is>
          <t/>
        </is>
      </c>
      <c r="CJ398" s="2" t="inlineStr">
        <is>
          <t>rozpočtový článok|
článok</t>
        </is>
      </c>
      <c r="CK398" s="2" t="inlineStr">
        <is>
          <t>3|
3</t>
        </is>
      </c>
      <c r="CL398" s="2" t="inlineStr">
        <is>
          <t xml:space="preserve">|
</t>
        </is>
      </c>
      <c r="CM398" t="inlineStr">
        <is>
          <t/>
        </is>
      </c>
      <c r="CN398" s="2" t="inlineStr">
        <is>
          <t>proračunski člen</t>
        </is>
      </c>
      <c r="CO398" s="2" t="inlineStr">
        <is>
          <t>3</t>
        </is>
      </c>
      <c r="CP398" s="2" t="inlineStr">
        <is>
          <t/>
        </is>
      </c>
      <c r="CQ398" t="inlineStr">
        <is>
          <t>prihodki in odhodki so v splošnem proračunu EU razčlenjeni v okviru naslovov,poglavij, členov in postavk</t>
        </is>
      </c>
      <c r="CR398" s="2" t="inlineStr">
        <is>
          <t>artikel</t>
        </is>
      </c>
      <c r="CS398" s="2" t="inlineStr">
        <is>
          <t>3</t>
        </is>
      </c>
      <c r="CT398" s="2" t="inlineStr">
        <is>
          <t/>
        </is>
      </c>
      <c r="CU398" t="inlineStr">
        <is>
          <t/>
        </is>
      </c>
    </row>
    <row r="399">
      <c r="A399" s="1" t="str">
        <f>HYPERLINK("https://iate.europa.eu/entry/result/3574069/all", "3574069")</f>
        <v>3574069</v>
      </c>
      <c r="B399" t="inlineStr">
        <is>
          <t>EUROPEAN UNION;EDUCATION AND COMMUNICATIONS</t>
        </is>
      </c>
      <c r="C399" t="inlineStr">
        <is>
          <t>EUROPEAN UNION|EU institutions and European civil service|EU office or agency;EDUCATION AND COMMUNICATIONS|information technology and data processing|computer system|information security</t>
        </is>
      </c>
      <c r="D399" s="2" t="inlineStr">
        <is>
          <t>ENISA|
Агенция на Европейския съюз за киберсигурност</t>
        </is>
      </c>
      <c r="E399" s="2" t="inlineStr">
        <is>
          <t>4|
4</t>
        </is>
      </c>
      <c r="F399" s="2" t="inlineStr">
        <is>
          <t xml:space="preserve">|
</t>
        </is>
      </c>
      <c r="G399" t="inlineStr">
        <is>
          <t>ENISA [...] предоставя консултации и експертен опит и действа като център на Съюза за информация и знания. Тя следва да насърчава обмена на добри практики между държавите членки и заинтересованите страни от частния сектор, да предоставя предложения за политики на Комисията и държавите членки, да действа като отправна точка за секторни политически инициативи на Съюза по въпросите на киберсигурността и да насърчава оперативното сътрудничество между държавите членки, както и между тях и институциите, органите, службите и агенциите на Съюза.</t>
        </is>
      </c>
      <c r="H399" s="2" t="inlineStr">
        <is>
          <t>ENISA|
Agentura Evropské unie pro kybernetickou bezpečnost</t>
        </is>
      </c>
      <c r="I399" s="2" t="inlineStr">
        <is>
          <t>4|
4</t>
        </is>
      </c>
      <c r="J399" s="2" t="inlineStr">
        <is>
          <t xml:space="preserve">|
</t>
        </is>
      </c>
      <c r="K399" t="inlineStr">
        <is>
          <t>agentura EU zřízená za účelem dosažení vysoké společné úrovně kybernetické bezpečnosti v celé Unii, funguje jako referenční bod pro poradenství a odborné znalosti v oblasti kybernetické bezpečnosti pro orgány, instituce a jiné subjekty Unie, jakož i jiné zúčastněné strany Unie</t>
        </is>
      </c>
      <c r="L399" s="2" t="inlineStr">
        <is>
          <t>Den Europæiske Unions Agentur for Cybersikkerhed|
ENISA</t>
        </is>
      </c>
      <c r="M399" s="2" t="inlineStr">
        <is>
          <t>4|
4</t>
        </is>
      </c>
      <c r="N399" s="2" t="inlineStr">
        <is>
          <t xml:space="preserve">|
</t>
        </is>
      </c>
      <c r="O399" t="inlineStr">
        <is>
          <t>EU-agentur, der fungerer som ekspertisecenter for cybersikkerhed. Det bistår Unionens institutioner, organer, kontorer og agenturer samt medlemsstaterne med udvikling og gennemførelse af EU-politikker vedrørende cybersikkerhed. Agenturet støtter kapacitetsopbygning og beredskab i hele Unionen og fremmer samarbejde, herunder informationsudveksling og koordinering på EU-plan</t>
        </is>
      </c>
      <c r="P399" s="2" t="inlineStr">
        <is>
          <t>ENISA|
Agentur der Europäischen Union für Cybersicherheit</t>
        </is>
      </c>
      <c r="Q399" s="2" t="inlineStr">
        <is>
          <t>4|
4</t>
        </is>
      </c>
      <c r="R399" s="2" t="inlineStr">
        <is>
          <t xml:space="preserve">|
</t>
        </is>
      </c>
      <c r="S399" t="inlineStr">
        <is>
          <t>Agentur der Europäischen Union und Kompetenzzentrum für Cybersicherheit in Europa mit der Aufgabe, für Cybersicherheitsrisiken zu sensibilisieren, um ein hohes gemeinsames Maß an Cybersicherheit in der gesamten Union zu erreichen, unter anderem indem sie die Mitgliedstaaten und die Organe, Einrichtungen und sonstigen Stellen der Union bei der Verbesserung der Cybersicherheit unterstützt. Die ENISA dient den Organen, Einrichtungen und sonstigen Stellen der Union sowie anderen maßgeblichen Interessenträgern der Union als Bezugspunkt für Beratung und Sachkenntnis im Bereich Cybersicherheit.</t>
        </is>
      </c>
      <c r="T399" s="2" t="inlineStr">
        <is>
          <t>Οργανισμός της Ευρωπαϊκής Ένωσης για την Κυβερνοασφάλεια|
ENISA</t>
        </is>
      </c>
      <c r="U399" s="2" t="inlineStr">
        <is>
          <t>4|
4</t>
        </is>
      </c>
      <c r="V399" s="2" t="inlineStr">
        <is>
          <t xml:space="preserve">|
</t>
        </is>
      </c>
      <c r="W399" t="inlineStr">
        <is>
          <t>οργανισμός της ΕΕ ο οποίος έχει ως στόχο την επίτευξη ενός επίτευξη ενός υψηλού κοινού επιπέδου κυβερνοασφάλειας σε ολόκληρη την Ένωση, κυρίως μέσω της παροχής ενεργής υποστήριξης στα κράτη μέλη, τα θεσμικά και λοιπά όργανα και οργανισμούς της Ένωσης για τη βελτίωση της κυβερνοασφάλειας και ο οποίος λειτουργεί ως σημείο αναφοράς για την παροχή συμβουλών και εμπειρογνωμοσύνης σχετικά με την κυβερνοασφάλεια για τα θεσμικά και λοιπά όργανα και οργανισμούς της Ένωσης, καθώς και άλλους σχετικούς συμφεροντούχους στην Ένωση</t>
        </is>
      </c>
      <c r="X399" s="2" t="inlineStr">
        <is>
          <t>European Union Agency for Cybersecurity|
EU Cybersecurity Agency|
ENISA</t>
        </is>
      </c>
      <c r="Y399" s="2" t="inlineStr">
        <is>
          <t>4|
1|
4</t>
        </is>
      </c>
      <c r="Z399" s="2" t="inlineStr">
        <is>
          <t xml:space="preserve">|
|
</t>
        </is>
      </c>
      <c r="AA399" t="inlineStr">
        <is>
          <t>EU agency and centre of expertise for cybersecurity in Europe that
was formed to raise awareness about cybersecurity so as to achieve a high common level of cybersecurity across the Union,
namely by actively supporting Member States, Union institutions, bodies,
offices and agencies in improving cybersecurity, and acting as a reference
point for advice and expertise on cybersecurity for Union institutions, bodies,
offices and agencies as well as for other relevant Union stakeholders</t>
        </is>
      </c>
      <c r="AB399" s="2" t="inlineStr">
        <is>
          <t>ENISA|
Agencia de la Unión Europea para la Ciberseguridad</t>
        </is>
      </c>
      <c r="AC399" s="2" t="inlineStr">
        <is>
          <t>4|
4</t>
        </is>
      </c>
      <c r="AD399" s="2" t="inlineStr">
        <is>
          <t xml:space="preserve">|
</t>
        </is>
      </c>
      <c r="AE399" t="inlineStr">
        <is>
          <t>Agencia de la UE para ayudar a los Estados miembros en la lucha contra los ciberataques y mejorar la capacidad de reacción de la UE mediante la organización anual de ejercicios paneuropeos de ciberseguridad y la mejor puesta en común de la información y la inteligencia sobre las amenazas a través de la creación de centros de intercambio de información y análisis y la aplicación de la Directiva sobre la seguridad de las redes y sistemas de información, que contiene obligaciones de notificación a las autoridades nacionales en caso de incidentes graves.</t>
        </is>
      </c>
      <c r="AF399" s="2" t="inlineStr">
        <is>
          <t>ENISA|
Euroopa Liidu Küberturvalisuse Amet</t>
        </is>
      </c>
      <c r="AG399" s="2" t="inlineStr">
        <is>
          <t>4|
4</t>
        </is>
      </c>
      <c r="AH399" s="2" t="inlineStr">
        <is>
          <t xml:space="preserve">|
</t>
        </is>
      </c>
      <c r="AI399" t="inlineStr">
        <is>
          <t>ELi amet ja teadmuskeskus, mille eesmärk on tõsta küberturvalisuse alast teadlikkust Euroopas, et saavutada küberturvalisuse kõrge ühine tase kogu liidus, muu hulgas toetades aktiivselt liikmesriike ja liidu institutsioone, organeid ja asutusi küberturvalisuse parandamisel ning tegutsedes küberturvalisuse vallas liidu institutsioonidele, organitele ja asutustele ning teistele asjaomastele liidu sidusrühmadele nõu andva ja oskusteavet pakkuva kontaktüksusena</t>
        </is>
      </c>
      <c r="AJ399" s="2" t="inlineStr">
        <is>
          <t>Euroopan unionin kyberturvallisuusvirasto|
ENISA</t>
        </is>
      </c>
      <c r="AK399" s="2" t="inlineStr">
        <is>
          <t>4|
4</t>
        </is>
      </c>
      <c r="AL399" s="2" t="inlineStr">
        <is>
          <t xml:space="preserve">|
</t>
        </is>
      </c>
      <c r="AM399" t="inlineStr">
        <is>
          <t>EU:n kyberturvallisuuden alan virasto ja asiantuntijakeskus, joka perustettiin kyberturvallisuutta koskevan tietoisuuden lisäämiseksi yhteisen kyberturvallisuuden korkean tason saavuttamiseksi koko unionissa, muun muassa tukemalla aktiivisesti jäsenvaltioita sekä unionin toimielimiä, elimiä ja laitoksia kyberturvallisuuden parantamisessa; virasto toimii kyberturvallisuutta koskevan neuvonnan ja asiantuntemuksen viitetahona unionin toimielimille, elimille ja laitoksille sekä muille asiaankuuluville unionin sidosryhmille</t>
        </is>
      </c>
      <c r="AN399" s="2" t="inlineStr">
        <is>
          <t>Agence de l'Union européenne pour la cybersécurité|
ENISA</t>
        </is>
      </c>
      <c r="AO399" s="2" t="inlineStr">
        <is>
          <t>4|
4</t>
        </is>
      </c>
      <c r="AP399" s="2" t="inlineStr">
        <is>
          <t xml:space="preserve">|
</t>
        </is>
      </c>
      <c r="AQ399" t="inlineStr">
        <is>
          <t>agence de l'UE ayant pour but de parvenir à un niveau commun élevé de cybersécurité dans l'ensemble de l'Union, notamment en aidant activement les États membres et les institutions, organes et organismes
de l'Union à améliorer la cybersécurité, et servant de point de référence pour les
conseils et compétences en matière de cybersécurité pour les institutions, organes et
organismes de l'Union ainsi que pour les autres parties prenantes concernées de l'Union</t>
        </is>
      </c>
      <c r="AR399" s="2" t="inlineStr">
        <is>
          <t>ENISA|
Gníomhaireacht an Aontais Eorpaigh um Chibearshlándáil</t>
        </is>
      </c>
      <c r="AS399" s="2" t="inlineStr">
        <is>
          <t>4|
4</t>
        </is>
      </c>
      <c r="AT399" s="2" t="inlineStr">
        <is>
          <t xml:space="preserve">|
</t>
        </is>
      </c>
      <c r="AU399" t="inlineStr">
        <is>
          <t>Gníomhaireacht AE agus lárionad saineolais a bunaíodh chun comhairle agus saineolas a sholáthar ar chibearshlándáil san Eoraip trí fheidhmiú mar lárionad faisnéise agus eolais de chuid an Aontais. Tá sé beartaithe go ndéanfaidh sí malartú dea-chleachtas idir na Ballstát agus geallsealbhóirí príobháideacha a chur chun cinn, moltaí beartais a chur chuig an gCoimisiún agus chuig na Ballstáit, go bhfeidhmeoidh sí mar phointe tagartha do thionscnaimh earnálacha bheartais an Aontais maidir le cúrsaí cibearshlándála agus go ndéanfaidh sí comhar oibríochtúil a chothú idir na Ballstáit agus idir na Ballstáit agus institiúidí araon, agus comhlachtaí, oifigí agus gníomhaireachtaí an Aontais.</t>
        </is>
      </c>
      <c r="AV399" s="2" t="inlineStr">
        <is>
          <t>ENISA|
Agencija Europske unije za kibersigurnost</t>
        </is>
      </c>
      <c r="AW399" s="2" t="inlineStr">
        <is>
          <t>4|
4</t>
        </is>
      </c>
      <c r="AX399" s="2" t="inlineStr">
        <is>
          <t xml:space="preserve">|
</t>
        </is>
      </c>
      <c r="AY399" t="inlineStr">
        <is>
          <t>&lt;div&gt;agencija EU-a specijalizirana za kibersigurnost, nadležna za osiguranje jednake razine kibersigurnosti u Uniji podrškom država članica, tijela EU-a i drugih subjekata te pružanjem stručnih savjeta u ovom području&lt;br&gt;&lt;/div&gt;</t>
        </is>
      </c>
      <c r="AZ399" s="2" t="inlineStr">
        <is>
          <t>Európai Uniós Kiberbiztonsági Ügynökség|
ENISA</t>
        </is>
      </c>
      <c r="BA399" s="2" t="inlineStr">
        <is>
          <t>4|
4</t>
        </is>
      </c>
      <c r="BB399" s="2" t="inlineStr">
        <is>
          <t xml:space="preserve">|
</t>
        </is>
      </c>
      <c r="BC399" t="inlineStr">
        <is>
          <t>Az ENISA a hálózat- és információbiztonság európai szakértői központjaként működik.</t>
        </is>
      </c>
      <c r="BD399" s="2" t="inlineStr">
        <is>
          <t>Agenzia dell’Unione europea per la cibersicurezza|
ENISA</t>
        </is>
      </c>
      <c r="BE399" s="2" t="inlineStr">
        <is>
          <t>4|
4</t>
        </is>
      </c>
      <c r="BF399" s="2" t="inlineStr">
        <is>
          <t xml:space="preserve">|
</t>
        </is>
      </c>
      <c r="BG399" t="inlineStr">
        <is>
          <t>agenzia operante come centro di competenze, istituita per sensibilizzare in materia di cibersicurezza allo scopo di conseguire un elevato livello comune di cibersicurezza in tutta l’Unione, in particolare sostenendo attivamente gli Stati membri, le istituzioni, gli organi e gli organismi dell’Unione nel miglioramento della cibersicurezza e fungendo da punto di riferimento per pareri e competenze in materia di cibersicurezza per le istituzioni, gli organi e gli organismi dell’Unione nonché per altri portatori di interessi pertinenti dell’Unione</t>
        </is>
      </c>
      <c r="BH399" s="2" t="inlineStr">
        <is>
          <t>ENISA|
Europos Sąjungos kibernetinio saugumo agentūra</t>
        </is>
      </c>
      <c r="BI399" s="2" t="inlineStr">
        <is>
          <t>3|
4</t>
        </is>
      </c>
      <c r="BJ399" s="2" t="inlineStr">
        <is>
          <t xml:space="preserve">|
</t>
        </is>
      </c>
      <c r="BK399" t="inlineStr">
        <is>
          <t>esamos Europos tinklų ir informacijos apsaugos agentūros (ENISA) pagrindu kuriama agentūra, įgaliota padėti ES valstybėms narėms atremti kibernetinius išpuolius</t>
        </is>
      </c>
      <c r="BL399" s="2" t="inlineStr">
        <is>
          <t>&lt;i&gt;ENISA&lt;/i&gt;|
Eiropas Savienības Kiberdrošības aģentūra</t>
        </is>
      </c>
      <c r="BM399" s="2" t="inlineStr">
        <is>
          <t>4|
4</t>
        </is>
      </c>
      <c r="BN399" s="2" t="inlineStr">
        <is>
          <t xml:space="preserve">|
</t>
        </is>
      </c>
      <c r="BO399" t="inlineStr">
        <is>
          <t>ES aģentūra, kuras mērķis ir visā Savienībā panākt vienādi augstu kiberdrošības līmeni, tostarp aktīvi palīdzot dalībvalstīm, Savienības iestādēm, struktūrām, birojiem un aģentūrām uzlabot kiberdrošību, un kiberdrošības jomā darboties kā padomu un lietpratības uzziņas punktam Savienības iestādēm, struktūrām, birojiem un aģentūrām, kā arī citām attiecīgām Savienības ieinteresētajām personām</t>
        </is>
      </c>
      <c r="BP399" s="2" t="inlineStr">
        <is>
          <t>Aġenzija tal-Unjoni Ewropea għaċ-Ċibersigurtà|
ENISA</t>
        </is>
      </c>
      <c r="BQ399" s="2" t="inlineStr">
        <is>
          <t>4|
4</t>
        </is>
      </c>
      <c r="BR399" s="2" t="inlineStr">
        <is>
          <t xml:space="preserve">|
</t>
        </is>
      </c>
      <c r="BS399" t="inlineStr">
        <is>
          <t>Aġenzija tal-UE u ċentru tal-għarfien espert dwar iċ-ċibersigurtà fl-Ewropa li twaqqfet għas-sensibilizzazzjoni dwar iċ-ċibersigurtà biex jinkiseb livell għoli komuni ta' ċibersigurtà madwar l-Unjoni, billi tkun ta' appoġġ għall-Istati Membri u l-istituzzjonijiet, il-korpi, l-uffiċċji u l-aġenziji tal-Unjoni, taġixxi bħala punt ta’ referenza għall-inizjattivi ta’ politika settorjali tal-Unjoni għal kwistjonijiet marbuta maċ-ċibersigurtà, u trawwem il-kooperazzjoni operazzjonali, kemm bejn l-Istati Membri u bejn l-Istati Membri u l-istituzzjonijiet, il-korpi, l-uffiċċji u l-aġenziji tal-Unjoni.</t>
        </is>
      </c>
      <c r="BT399" s="2" t="inlineStr">
        <is>
          <t>Enisa|
Agentschap van de Europese Unie voor cyberbeveiliging</t>
        </is>
      </c>
      <c r="BU399" s="2" t="inlineStr">
        <is>
          <t>4|
4</t>
        </is>
      </c>
      <c r="BV399" s="2" t="inlineStr">
        <is>
          <t xml:space="preserve">|
</t>
        </is>
      </c>
      <c r="BW399" t="inlineStr">
        <is>
          <t>agentschap van de Europese Unie dat is opgericht met als doel te zorgen voor bewustmaking inzake cyberbeveiliging en een hoog gemeenschappelijk cyberbeveiligingsniveau in de hele Unie te bereiken, onder meer door actief steun te verlenen aan de lidstaten, instellingen, organen en instanties van de Unie met het oog op betere cyberbeveiliging en door te fungeren als als referentiepunt voor advies en expertise op het gebied van cyberbeveiliging voor de instellingen, organen en instanties van de Unie, evenals voor andere betrokken belanghebbenden van de Unie</t>
        </is>
      </c>
      <c r="BX399" s="2" t="inlineStr">
        <is>
          <t>ENISA|
Agencja UE ds. Cyberbezpieczeństwa|
Agencja Unii Europejskiej ds. Cyberbezpieczeństwa</t>
        </is>
      </c>
      <c r="BY399" s="2" t="inlineStr">
        <is>
          <t>4|
3|
4</t>
        </is>
      </c>
      <c r="BZ399" s="2" t="inlineStr">
        <is>
          <t>|
|
preferred</t>
        </is>
      </c>
      <c r="CA399" t="inlineStr">
        <is>
          <t>agencja unijna będąca ośrodkiem wiedzy fachowej w dziedzinie cyberbezpieczeństwa w Europie, utworzona w celu podnoszenia wiedzy o cyberbezpieczeństwie oraz w celu osiągnięcia wysokiego wspólnego poziomu cyberbezpieczeństwa w całej Unii, w tym poprzez aktywne wspieranie państw członkowskich, instytucji, organów i jednostek organizacyjnych Unii w poprawie cyberbezpieczeństwa, działając jako punkt odniesienia w zakresie doradztwa i wiedzy fachowej z zakresu cyberbezpieczeństwa na potrzeby instytucji, organów i jednostek organizacyjnych Unii, a także na potrzeby innych odpowiednich unijnych interesariuszy</t>
        </is>
      </c>
      <c r="CB399" s="2" t="inlineStr">
        <is>
          <t>Agência da União Europeia para a Cibersegurança|
ENISA</t>
        </is>
      </c>
      <c r="CC399" s="2" t="inlineStr">
        <is>
          <t>4|
4</t>
        </is>
      </c>
      <c r="CD399" s="2" t="inlineStr">
        <is>
          <t xml:space="preserve">|
</t>
        </is>
      </c>
      <c r="CE399" t="inlineStr">
        <is>
          <t>Agência da UE e um centro de conhecimentos especializados em matéria de cibersegurança, graças à sua independência, à qualidade científica e técnica do aconselhamento e da assistência que presta, às informações que divulga, à transparência dos seus procedimentos operacionais, aos seus métodos de funcionamento e à sua diligência no exercício das suas atribuições.</t>
        </is>
      </c>
      <c r="CF399" s="2" t="inlineStr">
        <is>
          <t>ENISA|
Agenția Uniunii Europene pentru Securitate Cibernetică</t>
        </is>
      </c>
      <c r="CG399" s="2" t="inlineStr">
        <is>
          <t>4|
4</t>
        </is>
      </c>
      <c r="CH399" s="2" t="inlineStr">
        <is>
          <t xml:space="preserve">|
</t>
        </is>
      </c>
      <c r="CI399" t="inlineStr">
        <is>
          <t/>
        </is>
      </c>
      <c r="CJ399" s="2" t="inlineStr">
        <is>
          <t>Agentúra Európskej únie pre kybernetickú bezpečnosť|
ENISA</t>
        </is>
      </c>
      <c r="CK399" s="2" t="inlineStr">
        <is>
          <t>4|
4</t>
        </is>
      </c>
      <c r="CL399" s="2" t="inlineStr">
        <is>
          <t xml:space="preserve">|
</t>
        </is>
      </c>
      <c r="CM399" t="inlineStr">
        <is>
          <t>agentúra EÚ a stredisko odborných znalostí pre kybernetickú bezpečnosť v Európe, ktorá bola zriadená s cieľom dosiahnuť vysokú spoločnú úroveň kybernetickej bezpečnosti v celej Únii, a to aj tým, že aktívne podporuje členské štáty a inštitúcie, orgány, úrady a agentúry Únie pri zlepšovaní kybernetickej bezpečnosti. Pôsobí ako referenčné miesto pre poradenstvo a odborné znalosti v oblasti kybernetickej bezpečnosti pre inštitúcie, orgány, úrady a agentúry Únie, ako aj pre iné príslušné zainteresované strany v Únii&lt;a href="https://eur-lex.europa.eu/legal-content/SK/TXT/?uri=CELEX%3A32019R0881" target="_blank"&gt; &lt;time datetime="24. 6. 2019"&gt;(24. 6. 2019)&lt;/time&gt;&lt;/a&gt;</t>
        </is>
      </c>
      <c r="CN399" s="2" t="inlineStr">
        <is>
          <t>Agencija Evropske unije za kibernetsko varnost|
ENISA</t>
        </is>
      </c>
      <c r="CO399" s="2" t="inlineStr">
        <is>
          <t>4|
4</t>
        </is>
      </c>
      <c r="CP399" s="2" t="inlineStr">
        <is>
          <t xml:space="preserve">|
</t>
        </is>
      </c>
      <c r="CQ399" t="inlineStr">
        <is>
          <t>agencija EU in središče strokovnega znanja na področju kibernetske varnosti, ki je bila ustanovljena da spodbuja visoko raven ozaveščenosti o kibernetski varnosti, vključno s kibernetsko higieno in kibernetsko pismenostjo med državljani, organizacijami in podjetji</t>
        </is>
      </c>
      <c r="CR399" s="2" t="inlineStr">
        <is>
          <t>Europeiska unionens cybersäkerhetsbyrå|
Enisa</t>
        </is>
      </c>
      <c r="CS399" s="2" t="inlineStr">
        <is>
          <t>4|
4</t>
        </is>
      </c>
      <c r="CT399" s="2" t="inlineStr">
        <is>
          <t xml:space="preserve">|
</t>
        </is>
      </c>
      <c r="CU399" t="inlineStr">
        <is>
          <t>EU-organ och kompetenscentrum för cybersäkerhet som ska öka medvetenheten om cybersäkerhet i syfte att uppnå en hög gemensam nivå i fråga om cybersäkerhet i hela unionen, bland
annat genom att aktivt stödja medlemsstaterna, unionens institutioner, organ
och byråer i arbetet med att förbättra cybersäkerheten</t>
        </is>
      </c>
    </row>
    <row r="400">
      <c r="A400" s="1" t="str">
        <f>HYPERLINK("https://iate.europa.eu/entry/result/1647510/all", "1647510")</f>
        <v>1647510</v>
      </c>
      <c r="B400" t="inlineStr">
        <is>
          <t>INTERNATIONAL RELATIONS</t>
        </is>
      </c>
      <c r="C400" t="inlineStr">
        <is>
          <t>INTERNATIONAL RELATIONS|defence|defence policy</t>
        </is>
      </c>
      <c r="D400" t="inlineStr">
        <is>
          <t/>
        </is>
      </c>
      <c r="E400" t="inlineStr">
        <is>
          <t/>
        </is>
      </c>
      <c r="F400" t="inlineStr">
        <is>
          <t/>
        </is>
      </c>
      <c r="G400" t="inlineStr">
        <is>
          <t/>
        </is>
      </c>
      <c r="H400" t="inlineStr">
        <is>
          <t/>
        </is>
      </c>
      <c r="I400" t="inlineStr">
        <is>
          <t/>
        </is>
      </c>
      <c r="J400" t="inlineStr">
        <is>
          <t/>
        </is>
      </c>
      <c r="K400" t="inlineStr">
        <is>
          <t/>
        </is>
      </c>
      <c r="L400" t="inlineStr">
        <is>
          <t/>
        </is>
      </c>
      <c r="M400" t="inlineStr">
        <is>
          <t/>
        </is>
      </c>
      <c r="N400" t="inlineStr">
        <is>
          <t/>
        </is>
      </c>
      <c r="O400" t="inlineStr">
        <is>
          <t/>
        </is>
      </c>
      <c r="P400" t="inlineStr">
        <is>
          <t/>
        </is>
      </c>
      <c r="Q400" t="inlineStr">
        <is>
          <t/>
        </is>
      </c>
      <c r="R400" t="inlineStr">
        <is>
          <t/>
        </is>
      </c>
      <c r="S400" t="inlineStr">
        <is>
          <t/>
        </is>
      </c>
      <c r="T400" t="inlineStr">
        <is>
          <t/>
        </is>
      </c>
      <c r="U400" t="inlineStr">
        <is>
          <t/>
        </is>
      </c>
      <c r="V400" t="inlineStr">
        <is>
          <t/>
        </is>
      </c>
      <c r="W400" t="inlineStr">
        <is>
          <t/>
        </is>
      </c>
      <c r="X400" s="2" t="inlineStr">
        <is>
          <t>hostile act</t>
        </is>
      </c>
      <c r="Y400" s="2" t="inlineStr">
        <is>
          <t>3</t>
        </is>
      </c>
      <c r="Z400" s="2" t="inlineStr">
        <is>
          <t/>
        </is>
      </c>
      <c r="AA400" t="inlineStr">
        <is>
          <t/>
        </is>
      </c>
      <c r="AB400" t="inlineStr">
        <is>
          <t/>
        </is>
      </c>
      <c r="AC400" t="inlineStr">
        <is>
          <t/>
        </is>
      </c>
      <c r="AD400" t="inlineStr">
        <is>
          <t/>
        </is>
      </c>
      <c r="AE400" t="inlineStr">
        <is>
          <t/>
        </is>
      </c>
      <c r="AF400" t="inlineStr">
        <is>
          <t/>
        </is>
      </c>
      <c r="AG400" t="inlineStr">
        <is>
          <t/>
        </is>
      </c>
      <c r="AH400" t="inlineStr">
        <is>
          <t/>
        </is>
      </c>
      <c r="AI400" t="inlineStr">
        <is>
          <t/>
        </is>
      </c>
      <c r="AJ400" t="inlineStr">
        <is>
          <t/>
        </is>
      </c>
      <c r="AK400" t="inlineStr">
        <is>
          <t/>
        </is>
      </c>
      <c r="AL400" t="inlineStr">
        <is>
          <t/>
        </is>
      </c>
      <c r="AM400" t="inlineStr">
        <is>
          <t/>
        </is>
      </c>
      <c r="AN400" s="2" t="inlineStr">
        <is>
          <t>acte d'hostilité|
acte hostile</t>
        </is>
      </c>
      <c r="AO400" s="2" t="inlineStr">
        <is>
          <t>3|
3</t>
        </is>
      </c>
      <c r="AP400" s="2" t="inlineStr">
        <is>
          <t xml:space="preserve">|
</t>
        </is>
      </c>
      <c r="AQ400" t="inlineStr">
        <is>
          <t/>
        </is>
      </c>
      <c r="AR400" t="inlineStr">
        <is>
          <t/>
        </is>
      </c>
      <c r="AS400" t="inlineStr">
        <is>
          <t/>
        </is>
      </c>
      <c r="AT400" t="inlineStr">
        <is>
          <t/>
        </is>
      </c>
      <c r="AU400" t="inlineStr">
        <is>
          <t/>
        </is>
      </c>
      <c r="AV400" t="inlineStr">
        <is>
          <t/>
        </is>
      </c>
      <c r="AW400" t="inlineStr">
        <is>
          <t/>
        </is>
      </c>
      <c r="AX400" t="inlineStr">
        <is>
          <t/>
        </is>
      </c>
      <c r="AY400" t="inlineStr">
        <is>
          <t/>
        </is>
      </c>
      <c r="AZ400" t="inlineStr">
        <is>
          <t/>
        </is>
      </c>
      <c r="BA400" t="inlineStr">
        <is>
          <t/>
        </is>
      </c>
      <c r="BB400" t="inlineStr">
        <is>
          <t/>
        </is>
      </c>
      <c r="BC400" t="inlineStr">
        <is>
          <t/>
        </is>
      </c>
      <c r="BD400" t="inlineStr">
        <is>
          <t/>
        </is>
      </c>
      <c r="BE400" t="inlineStr">
        <is>
          <t/>
        </is>
      </c>
      <c r="BF400" t="inlineStr">
        <is>
          <t/>
        </is>
      </c>
      <c r="BG400" t="inlineStr">
        <is>
          <t/>
        </is>
      </c>
      <c r="BH400" t="inlineStr">
        <is>
          <t/>
        </is>
      </c>
      <c r="BI400" t="inlineStr">
        <is>
          <t/>
        </is>
      </c>
      <c r="BJ400" t="inlineStr">
        <is>
          <t/>
        </is>
      </c>
      <c r="BK400" t="inlineStr">
        <is>
          <t/>
        </is>
      </c>
      <c r="BL400" t="inlineStr">
        <is>
          <t/>
        </is>
      </c>
      <c r="BM400" t="inlineStr">
        <is>
          <t/>
        </is>
      </c>
      <c r="BN400" t="inlineStr">
        <is>
          <t/>
        </is>
      </c>
      <c r="BO400" t="inlineStr">
        <is>
          <t/>
        </is>
      </c>
      <c r="BP400" t="inlineStr">
        <is>
          <t/>
        </is>
      </c>
      <c r="BQ400" t="inlineStr">
        <is>
          <t/>
        </is>
      </c>
      <c r="BR400" t="inlineStr">
        <is>
          <t/>
        </is>
      </c>
      <c r="BS400" t="inlineStr">
        <is>
          <t/>
        </is>
      </c>
      <c r="BT400" t="inlineStr">
        <is>
          <t/>
        </is>
      </c>
      <c r="BU400" t="inlineStr">
        <is>
          <t/>
        </is>
      </c>
      <c r="BV400" t="inlineStr">
        <is>
          <t/>
        </is>
      </c>
      <c r="BW400" t="inlineStr">
        <is>
          <t/>
        </is>
      </c>
      <c r="BX400" t="inlineStr">
        <is>
          <t/>
        </is>
      </c>
      <c r="BY400" t="inlineStr">
        <is>
          <t/>
        </is>
      </c>
      <c r="BZ400" t="inlineStr">
        <is>
          <t/>
        </is>
      </c>
      <c r="CA400" t="inlineStr">
        <is>
          <t/>
        </is>
      </c>
      <c r="CB400" t="inlineStr">
        <is>
          <t/>
        </is>
      </c>
      <c r="CC400" t="inlineStr">
        <is>
          <t/>
        </is>
      </c>
      <c r="CD400" t="inlineStr">
        <is>
          <t/>
        </is>
      </c>
      <c r="CE400" t="inlineStr">
        <is>
          <t/>
        </is>
      </c>
      <c r="CF400" s="2" t="inlineStr">
        <is>
          <t>act ostil</t>
        </is>
      </c>
      <c r="CG400" s="2" t="inlineStr">
        <is>
          <t>4</t>
        </is>
      </c>
      <c r="CH400" s="2" t="inlineStr">
        <is>
          <t/>
        </is>
      </c>
      <c r="CI400" t="inlineStr">
        <is>
          <t>orice acțiune sau folosire a forței de către o forță militară străină ori entitate teroristă, îndreptată împotriva unui stat, a forțelor armate ale acestuia sau a altor persoane ori împotriva proprietății desemnate sau care urmărește deturnarea ori împiedicarea îndeplinirii misiunii militare a forțelor armate ale statului respectiv și/sau aliate.</t>
        </is>
      </c>
      <c r="CJ400" t="inlineStr">
        <is>
          <t/>
        </is>
      </c>
      <c r="CK400" t="inlineStr">
        <is>
          <t/>
        </is>
      </c>
      <c r="CL400" t="inlineStr">
        <is>
          <t/>
        </is>
      </c>
      <c r="CM400" t="inlineStr">
        <is>
          <t/>
        </is>
      </c>
      <c r="CN400" t="inlineStr">
        <is>
          <t/>
        </is>
      </c>
      <c r="CO400" t="inlineStr">
        <is>
          <t/>
        </is>
      </c>
      <c r="CP400" t="inlineStr">
        <is>
          <t/>
        </is>
      </c>
      <c r="CQ400" t="inlineStr">
        <is>
          <t/>
        </is>
      </c>
      <c r="CR400" t="inlineStr">
        <is>
          <t/>
        </is>
      </c>
      <c r="CS400" t="inlineStr">
        <is>
          <t/>
        </is>
      </c>
      <c r="CT400" t="inlineStr">
        <is>
          <t/>
        </is>
      </c>
      <c r="CU400" t="inlineStr">
        <is>
          <t/>
        </is>
      </c>
    </row>
    <row r="401">
      <c r="A401" s="1" t="str">
        <f>HYPERLINK("https://iate.europa.eu/entry/result/878035/all", "878035")</f>
        <v>878035</v>
      </c>
      <c r="B401" t="inlineStr">
        <is>
          <t>EUROPEAN UNION;INTERNATIONAL RELATIONS;INTERNATIONAL ORGANISATIONS</t>
        </is>
      </c>
      <c r="C401" t="inlineStr">
        <is>
          <t>EUROPEAN UNION|European construction|European Union|common foreign and security policy|common security and defence policy;INTERNATIONAL RELATIONS|defence;INTERNATIONAL ORGANISATIONS|United Nations</t>
        </is>
      </c>
      <c r="D401" s="2" t="inlineStr">
        <is>
          <t>ROE|
правила за използване на сила</t>
        </is>
      </c>
      <c r="E401" s="2" t="inlineStr">
        <is>
          <t>3|
3</t>
        </is>
      </c>
      <c r="F401" s="2" t="inlineStr">
        <is>
          <t xml:space="preserve">|
</t>
        </is>
      </c>
      <c r="G401" t="inlineStr">
        <is>
          <t>&lt;div&gt;насоки към военните командири и въоръжените сили (включително към отделните лица), в които се посочват условията и границите за употреба на сила или за предприемане или непредприемане на други действия, които биха могли да се възприемат като провокативни; насоките се използват при възлагането на задачи или даването на тактически указания.&lt;/div&gt;</t>
        </is>
      </c>
      <c r="H401" t="inlineStr">
        <is>
          <t/>
        </is>
      </c>
      <c r="I401" t="inlineStr">
        <is>
          <t/>
        </is>
      </c>
      <c r="J401" t="inlineStr">
        <is>
          <t/>
        </is>
      </c>
      <c r="K401" t="inlineStr">
        <is>
          <t/>
        </is>
      </c>
      <c r="L401" s="2" t="inlineStr">
        <is>
          <t>regler for magtanvendelse|
regler for deltagelse|
ROE</t>
        </is>
      </c>
      <c r="M401" s="2" t="inlineStr">
        <is>
          <t>4|
3|
4</t>
        </is>
      </c>
      <c r="N401" s="2" t="inlineStr">
        <is>
          <t xml:space="preserve">|
|
</t>
        </is>
      </c>
      <c r="O401" t="inlineStr">
        <is>
          <t>"&lt;b&gt;Rules of Engagement (Regler for magtanvendelse)&lt;/b&gt;&lt;br&gt;. „Rules of Engagement“ (ROE) er direktiver til militære chefer om anvendelsen af militær magt til løsning af den stillede opgave.&lt;br&gt;. ROE anvendes både under fredsstøttende og andre militære operationer som det praktiske værktøj til at sikre gennemførelsen af juridiske og andre retningslinjer for den militære magtanvendelse. &lt;br&gt;. ROE er fastlagt på baggrund af danske regelsæt på området og de regelsæt, der er fastlagt af internationale organisationer (FN, NATO, EU og lignende) og formidlet gennem den kommandostruktur, enheden er underlagt.&lt;br&gt;. ROE går aldrig forud for international ret, herunder den humanitære folkeret og menneskerettighederne, eller national ret.&lt;br&gt;. ROE må aldrig begrænse adgangen til selvforsvar.&lt;br&gt;. Retningslinjer for soldaten og føreren – også kaldet „soldatens kort“ og „førerens kort“ – er udarbejdet på baggrund af de ROE, som den udsendte enhed er underlagt.&lt;br&gt;. Den militære juridiske rådgiver har en væsentlig rolle i forbindelse med udfærdigelsen og fortolkningen af ROE samt i forbindelse med undervisning af chefer og andet militærpersonel, der skal anvende reglerne i praksis."</t>
        </is>
      </c>
      <c r="P401" s="2" t="inlineStr">
        <is>
          <t>Einsatzregeln|
ROE</t>
        </is>
      </c>
      <c r="Q401" s="2" t="inlineStr">
        <is>
          <t>3|
3</t>
        </is>
      </c>
      <c r="R401" s="2" t="inlineStr">
        <is>
          <t xml:space="preserve">|
</t>
        </is>
      </c>
      <c r="S401" t="inlineStr">
        <is>
          <t>national, multinational oder international für eine bestimmte Operation/ Mission festgelegte Durchführungsrichtlinien und Verhaltensanweisungen für den Waffengebrauch bzw. die Anwendung miilitärischer Gewalt</t>
        </is>
      </c>
      <c r="T401" s="2" t="inlineStr">
        <is>
          <t>κανόνες εμπλοκής</t>
        </is>
      </c>
      <c r="U401" s="2" t="inlineStr">
        <is>
          <t>4</t>
        </is>
      </c>
      <c r="V401" s="2" t="inlineStr">
        <is>
          <t/>
        </is>
      </c>
      <c r="W401" t="inlineStr">
        <is>
          <t>---</t>
        </is>
      </c>
      <c r="X401" s="2" t="inlineStr">
        <is>
          <t>ROE|
rules of engagement</t>
        </is>
      </c>
      <c r="Y401" s="2" t="inlineStr">
        <is>
          <t>3|
3</t>
        </is>
      </c>
      <c r="Z401" s="2" t="inlineStr">
        <is>
          <t xml:space="preserve">|
</t>
        </is>
      </c>
      <c r="AA401" t="inlineStr">
        <is>
          <t>Directives to military commanders and forces (including individuals) that define the circumstances, conditions, degree and manner in which force, or other actions which might be construed as provocative, may, or may not, be applied. ROE are not used to assign tasks or give tactical instructions.</t>
        </is>
      </c>
      <c r="AB401" s="2" t="inlineStr">
        <is>
          <t>reglas de enfrentamiento|
ROE</t>
        </is>
      </c>
      <c r="AC401" s="2" t="inlineStr">
        <is>
          <t>3|
3</t>
        </is>
      </c>
      <c r="AD401" s="2" t="inlineStr">
        <is>
          <t xml:space="preserve">|
</t>
        </is>
      </c>
      <c r="AE401" t="inlineStr">
        <is>
          <t>1) Conjunto de normas impuestas por las autoridades militares para definir las circunstancias en las que debe intervenir una fuerza militar y los límites dentro de los que debe actuar.&lt;br&gt;2) Directrices dadas a los comandantes y a las fuerzas militares (incluso a determinadas personas consideradas individualmente) que definen las circunstancias, condiciones, medida y modo en que podrá o no podrá recurrirse a la fuerza o a otras acciones que puedan entenderse como provocaciones. Las reglas de enfrentamiento no se utilizan para asignar tareas ni para dar instrucciones tácticas.</t>
        </is>
      </c>
      <c r="AF401" s="2" t="inlineStr">
        <is>
          <t>jõukasutusreeglid</t>
        </is>
      </c>
      <c r="AG401" s="2" t="inlineStr">
        <is>
          <t>3</t>
        </is>
      </c>
      <c r="AH401" s="2" t="inlineStr">
        <is>
          <t/>
        </is>
      </c>
      <c r="AI401" t="inlineStr">
        <is>
          <t>pädeva sõjaväelise võimu kandja välja antud sõjalised suunised, milles on täpselt määratletud tingimused ja piirangud, mille kohaselt väed võivad alustada ja/või jätkata võitlustegevust kohtumisel teiste jõududega</t>
        </is>
      </c>
      <c r="AJ401" s="2" t="inlineStr">
        <is>
          <t>voimankäyttösäännöt|
toimivaltuudet</t>
        </is>
      </c>
      <c r="AK401" s="2" t="inlineStr">
        <is>
          <t>3|
3</t>
        </is>
      </c>
      <c r="AL401" s="2" t="inlineStr">
        <is>
          <t xml:space="preserve">|
</t>
        </is>
      </c>
      <c r="AM401" t="inlineStr">
        <is>
          <t/>
        </is>
      </c>
      <c r="AN401" s="2" t="inlineStr">
        <is>
          <t>ROE|
règles de participation|
règles d'engagement</t>
        </is>
      </c>
      <c r="AO401" s="2" t="inlineStr">
        <is>
          <t>3|
3|
3</t>
        </is>
      </c>
      <c r="AP401" s="2" t="inlineStr">
        <is>
          <t xml:space="preserve">|
|
</t>
        </is>
      </c>
      <c r="AQ401" t="inlineStr">
        <is>
          <t>Directives provenant d'une autorité militaire compétente et précisant les circonstances et les limites dans lesquelles les forcent pourront entreprendre et/ou poursuivre le combat.</t>
        </is>
      </c>
      <c r="AR401" s="2" t="inlineStr">
        <is>
          <t>rialacha aontaithe comhraic</t>
        </is>
      </c>
      <c r="AS401" s="2" t="inlineStr">
        <is>
          <t>3</t>
        </is>
      </c>
      <c r="AT401" s="2" t="inlineStr">
        <is>
          <t/>
        </is>
      </c>
      <c r="AU401" t="inlineStr">
        <is>
          <t/>
        </is>
      </c>
      <c r="AV401" t="inlineStr">
        <is>
          <t/>
        </is>
      </c>
      <c r="AW401" t="inlineStr">
        <is>
          <t/>
        </is>
      </c>
      <c r="AX401" t="inlineStr">
        <is>
          <t/>
        </is>
      </c>
      <c r="AY401" t="inlineStr">
        <is>
          <t/>
        </is>
      </c>
      <c r="AZ401" s="2" t="inlineStr">
        <is>
          <t>ROE|
művelet-végrehajtási szabályok</t>
        </is>
      </c>
      <c r="BA401" s="2" t="inlineStr">
        <is>
          <t>3|
3</t>
        </is>
      </c>
      <c r="BB401" s="2" t="inlineStr">
        <is>
          <t xml:space="preserve">|
</t>
        </is>
      </c>
      <c r="BC401" t="inlineStr">
        <is>
          <t>A fegyveres erők (ideértve az egyéneket is) számára kiadott olyan utasítások, iránymutatások, amelyek meghatározzák azokat a körülményeket, feltételeket, műveleti intenzitást és módot, amelyek alapján a fegyveres erõ – még ha tevékenysége provokatívnak is tűnik – jogszerűen felhasználható, illetve bizonyos műveletek jogszerűen megvalósíthatók.</t>
        </is>
      </c>
      <c r="BD401" s="2" t="inlineStr">
        <is>
          <t>regole di ingaggio|
ROE</t>
        </is>
      </c>
      <c r="BE401" s="2" t="inlineStr">
        <is>
          <t>3|
3</t>
        </is>
      </c>
      <c r="BF401" s="2" t="inlineStr">
        <is>
          <t xml:space="preserve">|
</t>
        </is>
      </c>
      <c r="BG401" t="inlineStr">
        <is>
          <t>"Direttive diramate dalle competenti autorità militari che specificano le circostanze e le limitazioni secondo cui le forze potranno iniziare e/o continuare il combattimento con le forze incontrate."</t>
        </is>
      </c>
      <c r="BH401" s="2" t="inlineStr">
        <is>
          <t>kovos veiksmų taisyklės</t>
        </is>
      </c>
      <c r="BI401" s="2" t="inlineStr">
        <is>
          <t>3</t>
        </is>
      </c>
      <c r="BJ401" s="2" t="inlineStr">
        <is>
          <t/>
        </is>
      </c>
      <c r="BK401" t="inlineStr">
        <is>
          <t>karinės jėgos naudojimo konkrečioje karinėje operacijoje aplinkybių ir sąlygų aprašas</t>
        </is>
      </c>
      <c r="BL401" s="2" t="inlineStr">
        <is>
          <t>spēka lietošanas noteikumi</t>
        </is>
      </c>
      <c r="BM401" s="2" t="inlineStr">
        <is>
          <t>2</t>
        </is>
      </c>
      <c r="BN401" s="2" t="inlineStr">
        <is>
          <t/>
        </is>
      </c>
      <c r="BO401" t="inlineStr">
        <is>
          <t>Norādes, kas ir dotas militāriem komandieriem, civiliem vai militāriem spēkiem, vai indivīdiem, kurās definēti nosacījumi, mērogs un veids tam, kādos apstākļos var pielietot spēku, iesaistīties kaujā vai veikt citas darbības, ko var uzskatīt par provokatīvām.</t>
        </is>
      </c>
      <c r="BP401" s="2" t="inlineStr">
        <is>
          <t>regoli tal-kumbattiment|
regoli tal-ingaġġ|
RoE|
regoli tal-parteċipazzjoni</t>
        </is>
      </c>
      <c r="BQ401" s="2" t="inlineStr">
        <is>
          <t>2|
3|
3|
3</t>
        </is>
      </c>
      <c r="BR401" s="2" t="inlineStr">
        <is>
          <t xml:space="preserve">|
|
|
</t>
        </is>
      </c>
      <c r="BS401" t="inlineStr">
        <is>
          <t>direttivi maħruġa minn awtorità militari kompetenti li jispeċifikaw iċ-ċirkostanzi u l-limitazzjonijiet li bihom il-forzi jibdew u/jew ikomplu parteċipazzjoni f'kumbattimenti ma' forzi oħra li jiltaqgħu magħhom</t>
        </is>
      </c>
      <c r="BT401" s="2" t="inlineStr">
        <is>
          <t>inzetregels|
ROE</t>
        </is>
      </c>
      <c r="BU401" s="2" t="inlineStr">
        <is>
          <t>3|
3</t>
        </is>
      </c>
      <c r="BV401" s="2" t="inlineStr">
        <is>
          <t xml:space="preserve">|
</t>
        </is>
      </c>
      <c r="BW401" t="inlineStr">
        <is>
          <t>Voor iedere operatie worden specifieke inzetregels vastgesteld door de voor die operatie verantwoordelijke autoriteit, op basis van het mandaat. De inzetregels zijn het resultaat van overleg tussen politieke en militaire leiders. De opstelling ervan gebeurt in nauwe samenwerking met juristen. De inzetregels bepalen wanneer strijdkrachten moeten worden ingezet en op welke manier. Aan de hand van de inzetregels worden voor de aan de operatie deelnemende militairen beknopte, concrete richtlijnen opgesteld, die de geweldsinstructie vormen.</t>
        </is>
      </c>
      <c r="BX401" s="2" t="inlineStr">
        <is>
          <t>ROE|
zasady zaangażowania|
zasady użycia sił</t>
        </is>
      </c>
      <c r="BY401" s="2" t="inlineStr">
        <is>
          <t>3|
3|
3</t>
        </is>
      </c>
      <c r="BZ401" s="2" t="inlineStr">
        <is>
          <t>|
|
preferred</t>
        </is>
      </c>
      <c r="CA401" t="inlineStr">
        <is>
          <t/>
        </is>
      </c>
      <c r="CB401" s="2" t="inlineStr">
        <is>
          <t>ROE|
regras de empenhamento</t>
        </is>
      </c>
      <c r="CC401" s="2" t="inlineStr">
        <is>
          <t>3|
3</t>
        </is>
      </c>
      <c r="CD401" s="2" t="inlineStr">
        <is>
          <t xml:space="preserve">|
</t>
        </is>
      </c>
      <c r="CE401" t="inlineStr">
        <is>
          <t>Directivas dirigidas a toda a cadeia hierárquica de uma força militar, onde se definem as circunstâncias, as condições, e os limites de envolvimento da força em acções de combate. Nas regras de empenhamento não se atribuem missões nem se formulam instruções de natureza táctica.</t>
        </is>
      </c>
      <c r="CF401" s="2" t="inlineStr">
        <is>
          <t>reguli de angajare|
ROE</t>
        </is>
      </c>
      <c r="CG401" s="2" t="inlineStr">
        <is>
          <t>3|
3</t>
        </is>
      </c>
      <c r="CH401" s="2" t="inlineStr">
        <is>
          <t xml:space="preserve">|
</t>
        </is>
      </c>
      <c r="CI401" t="inlineStr">
        <is>
          <t>directive emise de autoritatea politică/militară, către structurile militare participante la operația militară postconflict care precizează circumstanțele și limitele în cadrul cărora acestea pot iniția sau continua acțiuni de luptă cu forțele adverse</t>
        </is>
      </c>
      <c r="CJ401" s="2" t="inlineStr">
        <is>
          <t>pravidlá nasadenia|
pravidlá účasti</t>
        </is>
      </c>
      <c r="CK401" s="2" t="inlineStr">
        <is>
          <t>3|
2</t>
        </is>
      </c>
      <c r="CL401" s="2" t="inlineStr">
        <is>
          <t xml:space="preserve">|
</t>
        </is>
      </c>
      <c r="CM401" t="inlineStr">
        <is>
          <t/>
        </is>
      </c>
      <c r="CN401" s="2" t="inlineStr">
        <is>
          <t>pravila delovanja</t>
        </is>
      </c>
      <c r="CO401" s="2" t="inlineStr">
        <is>
          <t>3</t>
        </is>
      </c>
      <c r="CP401" s="2" t="inlineStr">
        <is>
          <t/>
        </is>
      </c>
      <c r="CQ401" t="inlineStr">
        <is>
          <t>Navodila, ki jih izda pooblaščen vojaški organ in določajo okoliščine in omejitve, pod katerimi bodo sile začele in/ali nadaljevale bojno delovanje proti sovražnim silam, na katere naletijo.</t>
        </is>
      </c>
      <c r="CR401" s="2" t="inlineStr">
        <is>
          <t>ROE|
insatsregler</t>
        </is>
      </c>
      <c r="CS401" s="2" t="inlineStr">
        <is>
          <t>2|
2</t>
        </is>
      </c>
      <c r="CT401" s="2" t="inlineStr">
        <is>
          <t xml:space="preserve">|
</t>
        </is>
      </c>
      <c r="CU401" t="inlineStr">
        <is>
          <t/>
        </is>
      </c>
    </row>
    <row r="402">
      <c r="A402" s="1" t="str">
        <f>HYPERLINK("https://iate.europa.eu/entry/result/2211109/all", "2211109")</f>
        <v>2211109</v>
      </c>
      <c r="B402" t="inlineStr">
        <is>
          <t>PRODUCTION, TECHNOLOGY AND RESEARCH;SCIENCE</t>
        </is>
      </c>
      <c r="C402" t="inlineStr">
        <is>
          <t>PRODUCTION, TECHNOLOGY AND RESEARCH;SCIENCE|natural and applied sciences</t>
        </is>
      </c>
      <c r="D402" t="inlineStr">
        <is>
          <t/>
        </is>
      </c>
      <c r="E402" t="inlineStr">
        <is>
          <t/>
        </is>
      </c>
      <c r="F402" t="inlineStr">
        <is>
          <t/>
        </is>
      </c>
      <c r="G402" t="inlineStr">
        <is>
          <t/>
        </is>
      </c>
      <c r="H402" s="2" t="inlineStr">
        <is>
          <t>výzkum a technologie</t>
        </is>
      </c>
      <c r="I402" s="2" t="inlineStr">
        <is>
          <t>3</t>
        </is>
      </c>
      <c r="J402" s="2" t="inlineStr">
        <is>
          <t/>
        </is>
      </c>
      <c r="K402" t="inlineStr">
        <is>
          <t/>
        </is>
      </c>
      <c r="L402" t="inlineStr">
        <is>
          <t/>
        </is>
      </c>
      <c r="M402" t="inlineStr">
        <is>
          <t/>
        </is>
      </c>
      <c r="N402" t="inlineStr">
        <is>
          <t/>
        </is>
      </c>
      <c r="O402" t="inlineStr">
        <is>
          <t/>
        </is>
      </c>
      <c r="P402" t="inlineStr">
        <is>
          <t/>
        </is>
      </c>
      <c r="Q402" t="inlineStr">
        <is>
          <t/>
        </is>
      </c>
      <c r="R402" t="inlineStr">
        <is>
          <t/>
        </is>
      </c>
      <c r="S402" t="inlineStr">
        <is>
          <t/>
        </is>
      </c>
      <c r="T402" t="inlineStr">
        <is>
          <t/>
        </is>
      </c>
      <c r="U402" t="inlineStr">
        <is>
          <t/>
        </is>
      </c>
      <c r="V402" t="inlineStr">
        <is>
          <t/>
        </is>
      </c>
      <c r="W402" t="inlineStr">
        <is>
          <t/>
        </is>
      </c>
      <c r="X402" s="2" t="inlineStr">
        <is>
          <t>T|
R &amp;amp;|
research and technology|
R&amp;amp;T</t>
        </is>
      </c>
      <c r="Y402" s="2" t="inlineStr">
        <is>
          <t>1|
1|
3|
3</t>
        </is>
      </c>
      <c r="Z402" s="2" t="inlineStr">
        <is>
          <t xml:space="preserve">|
|
|
</t>
        </is>
      </c>
      <c r="AA402" t="inlineStr">
        <is>
          <t>All activities in the field of research and generic technologies not directly attributable to products, and designed to maintain or expand knowledge of the technological base</t>
        </is>
      </c>
      <c r="AB402" s="2" t="inlineStr">
        <is>
          <t>I+T|
investigación y tecnología</t>
        </is>
      </c>
      <c r="AC402" s="2" t="inlineStr">
        <is>
          <t>3|
3</t>
        </is>
      </c>
      <c r="AD402" s="2" t="inlineStr">
        <is>
          <t xml:space="preserve">|
</t>
        </is>
      </c>
      <c r="AE402" t="inlineStr">
        <is>
          <t/>
        </is>
      </c>
      <c r="AF402" s="2" t="inlineStr">
        <is>
          <t>teadusuuringud ja tehnoloogia</t>
        </is>
      </c>
      <c r="AG402" s="2" t="inlineStr">
        <is>
          <t>3</t>
        </is>
      </c>
      <c r="AH402" s="2" t="inlineStr">
        <is>
          <t/>
        </is>
      </c>
      <c r="AI402" t="inlineStr">
        <is>
          <t/>
        </is>
      </c>
      <c r="AJ402" t="inlineStr">
        <is>
          <t/>
        </is>
      </c>
      <c r="AK402" t="inlineStr">
        <is>
          <t/>
        </is>
      </c>
      <c r="AL402" t="inlineStr">
        <is>
          <t/>
        </is>
      </c>
      <c r="AM402" t="inlineStr">
        <is>
          <t/>
        </is>
      </c>
      <c r="AN402" t="inlineStr">
        <is>
          <t/>
        </is>
      </c>
      <c r="AO402" t="inlineStr">
        <is>
          <t/>
        </is>
      </c>
      <c r="AP402" t="inlineStr">
        <is>
          <t/>
        </is>
      </c>
      <c r="AQ402" t="inlineStr">
        <is>
          <t/>
        </is>
      </c>
      <c r="AR402" t="inlineStr">
        <is>
          <t/>
        </is>
      </c>
      <c r="AS402" t="inlineStr">
        <is>
          <t/>
        </is>
      </c>
      <c r="AT402" t="inlineStr">
        <is>
          <t/>
        </is>
      </c>
      <c r="AU402" t="inlineStr">
        <is>
          <t/>
        </is>
      </c>
      <c r="AV402" t="inlineStr">
        <is>
          <t/>
        </is>
      </c>
      <c r="AW402" t="inlineStr">
        <is>
          <t/>
        </is>
      </c>
      <c r="AX402" t="inlineStr">
        <is>
          <t/>
        </is>
      </c>
      <c r="AY402" t="inlineStr">
        <is>
          <t/>
        </is>
      </c>
      <c r="AZ402" t="inlineStr">
        <is>
          <t/>
        </is>
      </c>
      <c r="BA402" t="inlineStr">
        <is>
          <t/>
        </is>
      </c>
      <c r="BB402" t="inlineStr">
        <is>
          <t/>
        </is>
      </c>
      <c r="BC402" t="inlineStr">
        <is>
          <t/>
        </is>
      </c>
      <c r="BD402" t="inlineStr">
        <is>
          <t/>
        </is>
      </c>
      <c r="BE402" t="inlineStr">
        <is>
          <t/>
        </is>
      </c>
      <c r="BF402" t="inlineStr">
        <is>
          <t/>
        </is>
      </c>
      <c r="BG402" t="inlineStr">
        <is>
          <t/>
        </is>
      </c>
      <c r="BH402" s="2" t="inlineStr">
        <is>
          <t>moksliniai tyrimai ir technologijos</t>
        </is>
      </c>
      <c r="BI402" s="2" t="inlineStr">
        <is>
          <t>3</t>
        </is>
      </c>
      <c r="BJ402" s="2" t="inlineStr">
        <is>
          <t/>
        </is>
      </c>
      <c r="BK402" t="inlineStr">
        <is>
          <t/>
        </is>
      </c>
      <c r="BL402" t="inlineStr">
        <is>
          <t/>
        </is>
      </c>
      <c r="BM402" t="inlineStr">
        <is>
          <t/>
        </is>
      </c>
      <c r="BN402" t="inlineStr">
        <is>
          <t/>
        </is>
      </c>
      <c r="BO402" t="inlineStr">
        <is>
          <t/>
        </is>
      </c>
      <c r="BP402" s="2" t="inlineStr">
        <is>
          <t>ir-riċerka u t-teknoloġija</t>
        </is>
      </c>
      <c r="BQ402" s="2" t="inlineStr">
        <is>
          <t>3</t>
        </is>
      </c>
      <c r="BR402" s="2" t="inlineStr">
        <is>
          <t/>
        </is>
      </c>
      <c r="BS402" t="inlineStr">
        <is>
          <t/>
        </is>
      </c>
      <c r="BT402" t="inlineStr">
        <is>
          <t/>
        </is>
      </c>
      <c r="BU402" t="inlineStr">
        <is>
          <t/>
        </is>
      </c>
      <c r="BV402" t="inlineStr">
        <is>
          <t/>
        </is>
      </c>
      <c r="BW402" t="inlineStr">
        <is>
          <t/>
        </is>
      </c>
      <c r="BX402" s="2" t="inlineStr">
        <is>
          <t>badania i technologia</t>
        </is>
      </c>
      <c r="BY402" s="2" t="inlineStr">
        <is>
          <t>3</t>
        </is>
      </c>
      <c r="BZ402" s="2" t="inlineStr">
        <is>
          <t/>
        </is>
      </c>
      <c r="CA402" t="inlineStr">
        <is>
          <t/>
        </is>
      </c>
      <c r="CB402" t="inlineStr">
        <is>
          <t/>
        </is>
      </c>
      <c r="CC402" t="inlineStr">
        <is>
          <t/>
        </is>
      </c>
      <c r="CD402" t="inlineStr">
        <is>
          <t/>
        </is>
      </c>
      <c r="CE402" t="inlineStr">
        <is>
          <t/>
        </is>
      </c>
      <c r="CF402" t="inlineStr">
        <is>
          <t/>
        </is>
      </c>
      <c r="CG402" t="inlineStr">
        <is>
          <t/>
        </is>
      </c>
      <c r="CH402" t="inlineStr">
        <is>
          <t/>
        </is>
      </c>
      <c r="CI402" t="inlineStr">
        <is>
          <t/>
        </is>
      </c>
      <c r="CJ402" t="inlineStr">
        <is>
          <t/>
        </is>
      </c>
      <c r="CK402" t="inlineStr">
        <is>
          <t/>
        </is>
      </c>
      <c r="CL402" t="inlineStr">
        <is>
          <t/>
        </is>
      </c>
      <c r="CM402" t="inlineStr">
        <is>
          <t/>
        </is>
      </c>
      <c r="CN402" t="inlineStr">
        <is>
          <t/>
        </is>
      </c>
      <c r="CO402" t="inlineStr">
        <is>
          <t/>
        </is>
      </c>
      <c r="CP402" t="inlineStr">
        <is>
          <t/>
        </is>
      </c>
      <c r="CQ402" t="inlineStr">
        <is>
          <t/>
        </is>
      </c>
      <c r="CR402" t="inlineStr">
        <is>
          <t/>
        </is>
      </c>
      <c r="CS402" t="inlineStr">
        <is>
          <t/>
        </is>
      </c>
      <c r="CT402" t="inlineStr">
        <is>
          <t/>
        </is>
      </c>
      <c r="CU402" t="inlineStr">
        <is>
          <t/>
        </is>
      </c>
    </row>
    <row r="403">
      <c r="A403" s="1" t="str">
        <f>HYPERLINK("https://iate.europa.eu/entry/result/903804/all", "903804")</f>
        <v>903804</v>
      </c>
      <c r="B403" t="inlineStr">
        <is>
          <t>INTERNATIONAL RELATIONS;EUROPEAN UNION</t>
        </is>
      </c>
      <c r="C403" t="inlineStr">
        <is>
          <t>INTERNATIONAL RELATIONS|defence;EUROPEAN UNION|European construction|European Union|common foreign and security policy</t>
        </is>
      </c>
      <c r="D403" t="inlineStr">
        <is>
          <t/>
        </is>
      </c>
      <c r="E403" t="inlineStr">
        <is>
          <t/>
        </is>
      </c>
      <c r="F403" t="inlineStr">
        <is>
          <t/>
        </is>
      </c>
      <c r="G403" t="inlineStr">
        <is>
          <t/>
        </is>
      </c>
      <c r="H403" s="2" t="inlineStr">
        <is>
          <t>operační velení|
OPCOM</t>
        </is>
      </c>
      <c r="I403" s="2" t="inlineStr">
        <is>
          <t>3|
3</t>
        </is>
      </c>
      <c r="J403" s="2" t="inlineStr">
        <is>
          <t xml:space="preserve">|
</t>
        </is>
      </c>
      <c r="K403" t="inlineStr">
        <is>
          <t>Pravomoc svěřená veliteli vydávat bojové úkoly nebo úkoly podřízeným velitelům, které zahrnují rozmístění jednotek, přerozdělení sil a udržení nebo předání operačního nebo taktického řízení, pokud to velitel považuje za nutné.</t>
        </is>
      </c>
      <c r="L403" s="2" t="inlineStr">
        <is>
          <t>operativ kommando|
OPCOM</t>
        </is>
      </c>
      <c r="M403" s="2" t="inlineStr">
        <is>
          <t>4|
4</t>
        </is>
      </c>
      <c r="N403" s="2" t="inlineStr">
        <is>
          <t xml:space="preserve">|
</t>
        </is>
      </c>
      <c r="O403" t="inlineStr">
        <is>
          <t/>
        </is>
      </c>
      <c r="P403" s="2" t="inlineStr">
        <is>
          <t>Operative Führung|
OPCOM</t>
        </is>
      </c>
      <c r="Q403" s="2" t="inlineStr">
        <is>
          <t>3|
3</t>
        </is>
      </c>
      <c r="R403" s="2" t="inlineStr">
        <is>
          <t xml:space="preserve">|
</t>
        </is>
      </c>
      <c r="S403" t="inlineStr">
        <is>
          <t>Befugnis eines militärischen Befehlshabers/ des Zivilen Operationskommandeurs &lt;a href="/entry/result/2241934/all" id="ENTRY_TO_ENTRY_CONVERTER" target="_blank"&gt;IATE:2241934&lt;/a&gt; , unterstellten Kräften Aufträge zu erteilen oder Aufgaben zuzuweisen, die Verlegung von Einheiten/Teams/Personen anzuordnen, die Unterstellung von Kräften neu zu regeln sowie Operative Kontrolle (OPCON) &lt;a href="/entry/result/903805/all" id="ENTRY_TO_ENTRY_CONVERTER" target="_blank"&gt;IATE:903805&lt;/a&gt; und Taktische Kontrolle (TACON) &lt;a href="/entry/result/923706/all" id="ENTRY_TO_ENTRY_CONVERTER" target="_blank"&gt;IATE:923706&lt;/a&gt; je nach Notwendigkeit selbst auszuüben oder zu übertragen</t>
        </is>
      </c>
      <c r="T403" s="2" t="inlineStr">
        <is>
          <t>OPCOM|
επιχειρησιακή διοίκηση</t>
        </is>
      </c>
      <c r="U403" s="2" t="inlineStr">
        <is>
          <t>3|
3</t>
        </is>
      </c>
      <c r="V403" s="2" t="inlineStr">
        <is>
          <t xml:space="preserve">|
</t>
        </is>
      </c>
      <c r="W403" t="inlineStr">
        <is>
          <t>Είναι η εξουσία που παρέχεται σε ένα διοικητή να αναθέτει αποστολές ή τακτικό έργο σε υφισταμένους διοικητές, να μετακινεί, αναπτύσσει μονάδες, να αναδιαθέτει δυνάμεις και να διατηρεί ή μεταβιβάζει τον επιχειρησιακό και/ή τακτικό έλεγχο όπως αυτός το κρίνει αναγκαίο. Στην επιχειρησιακή διοίκηση δεν περιλαμβάνεται διοικητική ευθύνη ή ευθύνη διοικητικής μέριμνας.</t>
        </is>
      </c>
      <c r="X403" s="2" t="inlineStr">
        <is>
          <t>OPCOM|
operational command</t>
        </is>
      </c>
      <c r="Y403" s="2" t="inlineStr">
        <is>
          <t>2|
2</t>
        </is>
      </c>
      <c r="Z403" s="2" t="inlineStr">
        <is>
          <t xml:space="preserve">|
</t>
        </is>
      </c>
      <c r="AA403" t="inlineStr">
        <is>
          <t>"The authority granted to a commander to assign missions or tasks to subordinate commanders, to deploy units, to reassign forces, and to retain or delegate operational and/or tactical control as may be deemed necessary. It does not of itself include responsibility for administration or logistics. May also be used to denote the forces assigned to a commander."</t>
        </is>
      </c>
      <c r="AB403" s="2" t="inlineStr">
        <is>
          <t>mando operativo|
MOP</t>
        </is>
      </c>
      <c r="AC403" s="2" t="inlineStr">
        <is>
          <t>3|
3</t>
        </is>
      </c>
      <c r="AD403" s="2" t="inlineStr">
        <is>
          <t xml:space="preserve">|
</t>
        </is>
      </c>
      <c r="AE403" t="inlineStr">
        <is>
          <t>"Autoridad conferida a un mando para asignar misiones o cometidos a mandos subordinados, desplegar unidades, reasignar fuerzas y retener o delegar el control operativo y/o táctico cuando lo considere necesario. No incluye necesariamente responsabilidades logísticas o administrativas. También puede usarse para indicar las fuerzas asignadas a un mando operativo".</t>
        </is>
      </c>
      <c r="AF403" t="inlineStr">
        <is>
          <t/>
        </is>
      </c>
      <c r="AG403" t="inlineStr">
        <is>
          <t/>
        </is>
      </c>
      <c r="AH403" t="inlineStr">
        <is>
          <t/>
        </is>
      </c>
      <c r="AI403" t="inlineStr">
        <is>
          <t/>
        </is>
      </c>
      <c r="AJ403" s="2" t="inlineStr">
        <is>
          <t>operatiivinen esikunta|
operatiivinen johto</t>
        </is>
      </c>
      <c r="AK403" s="2" t="inlineStr">
        <is>
          <t>2|
2</t>
        </is>
      </c>
      <c r="AL403" s="2" t="inlineStr">
        <is>
          <t xml:space="preserve">|
</t>
        </is>
      </c>
      <c r="AM403" t="inlineStr">
        <is>
          <t/>
        </is>
      </c>
      <c r="AN403" s="2" t="inlineStr">
        <is>
          <t>commandement opérationnel|
OPCOM</t>
        </is>
      </c>
      <c r="AO403" s="2" t="inlineStr">
        <is>
          <t>3|
3</t>
        </is>
      </c>
      <c r="AP403" s="2" t="inlineStr">
        <is>
          <t xml:space="preserve">|
</t>
        </is>
      </c>
      <c r="AQ403" t="inlineStr">
        <is>
          <t>"Pouvoir donné à un commandant pour assigner des missions ou des tâches particulières à des commandants subordonnés, pour déployer des unités, pour réassigner des forces, pour conserver ou déléguer le contrôle opérationnel et/ou tactique comme il le juge nécessaire. Il ne comprend pas en soit d'autorité sur le plan administratif ou de responsabilités d'ordre logistique. Ce terme peut être désigné aussi pour désigner l'ensemble des forces placées sous les autorités exerçant le commandement opérationnel."</t>
        </is>
      </c>
      <c r="AR403" t="inlineStr">
        <is>
          <t/>
        </is>
      </c>
      <c r="AS403" t="inlineStr">
        <is>
          <t/>
        </is>
      </c>
      <c r="AT403" t="inlineStr">
        <is>
          <t/>
        </is>
      </c>
      <c r="AU403" t="inlineStr">
        <is>
          <t/>
        </is>
      </c>
      <c r="AV403" t="inlineStr">
        <is>
          <t/>
        </is>
      </c>
      <c r="AW403" t="inlineStr">
        <is>
          <t/>
        </is>
      </c>
      <c r="AX403" t="inlineStr">
        <is>
          <t/>
        </is>
      </c>
      <c r="AY403" t="inlineStr">
        <is>
          <t/>
        </is>
      </c>
      <c r="AZ403" t="inlineStr">
        <is>
          <t/>
        </is>
      </c>
      <c r="BA403" t="inlineStr">
        <is>
          <t/>
        </is>
      </c>
      <c r="BB403" t="inlineStr">
        <is>
          <t/>
        </is>
      </c>
      <c r="BC403" t="inlineStr">
        <is>
          <t/>
        </is>
      </c>
      <c r="BD403" s="2" t="inlineStr">
        <is>
          <t>comando operativo|
OPCOM</t>
        </is>
      </c>
      <c r="BE403" s="2" t="inlineStr">
        <is>
          <t>3|
3</t>
        </is>
      </c>
      <c r="BF403" s="2" t="inlineStr">
        <is>
          <t xml:space="preserve">|
</t>
        </is>
      </c>
      <c r="BG403" t="inlineStr">
        <is>
          <t>"Autorità conferita ad un comandante di assegnare missioni e compiti a comandanti subordinati, schierare unità, riassegnare forze, mantenere o delegare il controllo operativo e/o tattico a seconda delle necessità. Non comporta l'esercizio del comando in campo amministrativo o logistico. Il temine può anche essere utilizzato per indicare le forze assegnate ad un comandante."</t>
        </is>
      </c>
      <c r="BH403" s="2" t="inlineStr">
        <is>
          <t>operacinis vadovavimas</t>
        </is>
      </c>
      <c r="BI403" s="2" t="inlineStr">
        <is>
          <t>4</t>
        </is>
      </c>
      <c r="BJ403" s="2" t="inlineStr">
        <is>
          <t/>
        </is>
      </c>
      <c r="BK403" t="inlineStr">
        <is>
          <t>„Vadui suteikti įgaliojimai skirti uždavinius ar užduotis pavaldiems vadams, dislokuoti vienetus, perdislokuoti pajėgas ir turėti arba perduoti operacinį arba (ir) taktinį valdymą pagal būtinumą, tačiau neapimantys administracinės ir logistinės atsakomybės. Operacinio vadovavimo teisė gali būti taikoma nustatant, kurios pajėgos bus paskirtos kuriam vadui.“</t>
        </is>
      </c>
      <c r="BL403" t="inlineStr">
        <is>
          <t/>
        </is>
      </c>
      <c r="BM403" t="inlineStr">
        <is>
          <t/>
        </is>
      </c>
      <c r="BN403" t="inlineStr">
        <is>
          <t/>
        </is>
      </c>
      <c r="BO403" t="inlineStr">
        <is>
          <t/>
        </is>
      </c>
      <c r="BP403" t="inlineStr">
        <is>
          <t/>
        </is>
      </c>
      <c r="BQ403" t="inlineStr">
        <is>
          <t/>
        </is>
      </c>
      <c r="BR403" t="inlineStr">
        <is>
          <t/>
        </is>
      </c>
      <c r="BS403" t="inlineStr">
        <is>
          <t/>
        </is>
      </c>
      <c r="BT403" t="inlineStr">
        <is>
          <t/>
        </is>
      </c>
      <c r="BU403" t="inlineStr">
        <is>
          <t/>
        </is>
      </c>
      <c r="BV403" t="inlineStr">
        <is>
          <t/>
        </is>
      </c>
      <c r="BW403" t="inlineStr">
        <is>
          <t/>
        </is>
      </c>
      <c r="BX403" s="2" t="inlineStr">
        <is>
          <t>dowództwo operacyjne</t>
        </is>
      </c>
      <c r="BY403" s="2" t="inlineStr">
        <is>
          <t>3</t>
        </is>
      </c>
      <c r="BZ403" s="2" t="inlineStr">
        <is>
          <t/>
        </is>
      </c>
      <c r="CA403" t="inlineStr">
        <is>
          <t>główny organ dowodzenia odpowiedzialny za dowodzenie operacyjne rodzajami sił zbrojnych</t>
        </is>
      </c>
      <c r="CB403" s="2" t="inlineStr">
        <is>
          <t>OPCOM|
comando operacional</t>
        </is>
      </c>
      <c r="CC403" s="2" t="inlineStr">
        <is>
          <t>2|
2</t>
        </is>
      </c>
      <c r="CD403" s="2" t="inlineStr">
        <is>
          <t xml:space="preserve">|
</t>
        </is>
      </c>
      <c r="CE403" t="inlineStr">
        <is>
          <t>Poder dado a um comandante para que possa atribuir missões ou tarefas específicas a comandantes subordinados para colocar unidades no terreno, redistribuir forças e conservar ou delegar o controlo operacional e/ou táctico de acordo com o que julgue necessário.</t>
        </is>
      </c>
      <c r="CF403" t="inlineStr">
        <is>
          <t/>
        </is>
      </c>
      <c r="CG403" t="inlineStr">
        <is>
          <t/>
        </is>
      </c>
      <c r="CH403" t="inlineStr">
        <is>
          <t/>
        </is>
      </c>
      <c r="CI403" t="inlineStr">
        <is>
          <t/>
        </is>
      </c>
      <c r="CJ403" t="inlineStr">
        <is>
          <t/>
        </is>
      </c>
      <c r="CK403" t="inlineStr">
        <is>
          <t/>
        </is>
      </c>
      <c r="CL403" t="inlineStr">
        <is>
          <t/>
        </is>
      </c>
      <c r="CM403" t="inlineStr">
        <is>
          <t/>
        </is>
      </c>
      <c r="CN403" t="inlineStr">
        <is>
          <t/>
        </is>
      </c>
      <c r="CO403" t="inlineStr">
        <is>
          <t/>
        </is>
      </c>
      <c r="CP403" t="inlineStr">
        <is>
          <t/>
        </is>
      </c>
      <c r="CQ403" t="inlineStr">
        <is>
          <t/>
        </is>
      </c>
      <c r="CR403" s="2" t="inlineStr">
        <is>
          <t>OPCOM|
operationellt kommando</t>
        </is>
      </c>
      <c r="CS403" s="2" t="inlineStr">
        <is>
          <t>2|
2</t>
        </is>
      </c>
      <c r="CT403" s="2" t="inlineStr">
        <is>
          <t xml:space="preserve">|
</t>
        </is>
      </c>
      <c r="CU403" t="inlineStr">
        <is>
          <t/>
        </is>
      </c>
    </row>
    <row r="404">
      <c r="A404" s="1" t="str">
        <f>HYPERLINK("https://iate.europa.eu/entry/result/1872027/all", "1872027")</f>
        <v>1872027</v>
      </c>
      <c r="B404" t="inlineStr">
        <is>
          <t>EDUCATION AND COMMUNICATIONS</t>
        </is>
      </c>
      <c r="C404" t="inlineStr">
        <is>
          <t>EDUCATION AND COMMUNICATIONS|communications</t>
        </is>
      </c>
      <c r="D404" t="inlineStr">
        <is>
          <t/>
        </is>
      </c>
      <c r="E404" t="inlineStr">
        <is>
          <t/>
        </is>
      </c>
      <c r="F404" t="inlineStr">
        <is>
          <t/>
        </is>
      </c>
      <c r="G404" t="inlineStr">
        <is>
          <t/>
        </is>
      </c>
      <c r="H404" s="2" t="inlineStr">
        <is>
          <t>dynamická data</t>
        </is>
      </c>
      <c r="I404" s="2" t="inlineStr">
        <is>
          <t>3</t>
        </is>
      </c>
      <c r="J404" s="2" t="inlineStr">
        <is>
          <t/>
        </is>
      </c>
      <c r="K404" t="inlineStr">
        <is>
          <t>data, která podléhají průběžné aktualizaci či aktualizaci v reálném čase, 
zejména z důvodu jejich proměnlivosti či rychlého zastarávání</t>
        </is>
      </c>
      <c r="L404" t="inlineStr">
        <is>
          <t/>
        </is>
      </c>
      <c r="M404" t="inlineStr">
        <is>
          <t/>
        </is>
      </c>
      <c r="N404" t="inlineStr">
        <is>
          <t/>
        </is>
      </c>
      <c r="O404" t="inlineStr">
        <is>
          <t/>
        </is>
      </c>
      <c r="P404" t="inlineStr">
        <is>
          <t/>
        </is>
      </c>
      <c r="Q404" t="inlineStr">
        <is>
          <t/>
        </is>
      </c>
      <c r="R404" t="inlineStr">
        <is>
          <t/>
        </is>
      </c>
      <c r="S404" t="inlineStr">
        <is>
          <t/>
        </is>
      </c>
      <c r="T404" t="inlineStr">
        <is>
          <t/>
        </is>
      </c>
      <c r="U404" t="inlineStr">
        <is>
          <t/>
        </is>
      </c>
      <c r="V404" t="inlineStr">
        <is>
          <t/>
        </is>
      </c>
      <c r="W404" t="inlineStr">
        <is>
          <t/>
        </is>
      </c>
      <c r="X404" s="2" t="inlineStr">
        <is>
          <t>dynamic data</t>
        </is>
      </c>
      <c r="Y404" s="2" t="inlineStr">
        <is>
          <t>3</t>
        </is>
      </c>
      <c r="Z404" s="2" t="inlineStr">
        <is>
          <t/>
        </is>
      </c>
      <c r="AA404" t="inlineStr">
        <is>
          <t>data subject to frequent or real-time updates, in particular because of their volatility or rapid obsolescence</t>
        </is>
      </c>
      <c r="AB404" s="2" t="inlineStr">
        <is>
          <t>datos dinámicos</t>
        </is>
      </c>
      <c r="AC404" s="2" t="inlineStr">
        <is>
          <t>3</t>
        </is>
      </c>
      <c r="AD404" s="2" t="inlineStr">
        <is>
          <t/>
        </is>
      </c>
      <c r="AE404" t="inlineStr">
        <is>
          <t/>
        </is>
      </c>
      <c r="AF404" t="inlineStr">
        <is>
          <t/>
        </is>
      </c>
      <c r="AG404" t="inlineStr">
        <is>
          <t/>
        </is>
      </c>
      <c r="AH404" t="inlineStr">
        <is>
          <t/>
        </is>
      </c>
      <c r="AI404" t="inlineStr">
        <is>
          <t/>
        </is>
      </c>
      <c r="AJ404" t="inlineStr">
        <is>
          <t/>
        </is>
      </c>
      <c r="AK404" t="inlineStr">
        <is>
          <t/>
        </is>
      </c>
      <c r="AL404" t="inlineStr">
        <is>
          <t/>
        </is>
      </c>
      <c r="AM404" t="inlineStr">
        <is>
          <t/>
        </is>
      </c>
      <c r="AN404" s="2" t="inlineStr">
        <is>
          <t>données dynamiques</t>
        </is>
      </c>
      <c r="AO404" s="2" t="inlineStr">
        <is>
          <t>3</t>
        </is>
      </c>
      <c r="AP404" s="2" t="inlineStr">
        <is>
          <t/>
        </is>
      </c>
      <c r="AQ404" t="inlineStr">
        <is>
          <t>données faisant l'objet d'actualisations fréquentes ou en temps réel, notamment à cause de leur volatilité ou de leur obsolescence rapide</t>
        </is>
      </c>
      <c r="AR404" t="inlineStr">
        <is>
          <t/>
        </is>
      </c>
      <c r="AS404" t="inlineStr">
        <is>
          <t/>
        </is>
      </c>
      <c r="AT404" t="inlineStr">
        <is>
          <t/>
        </is>
      </c>
      <c r="AU404" t="inlineStr">
        <is>
          <t/>
        </is>
      </c>
      <c r="AV404" t="inlineStr">
        <is>
          <t/>
        </is>
      </c>
      <c r="AW404" t="inlineStr">
        <is>
          <t/>
        </is>
      </c>
      <c r="AX404" t="inlineStr">
        <is>
          <t/>
        </is>
      </c>
      <c r="AY404" t="inlineStr">
        <is>
          <t/>
        </is>
      </c>
      <c r="AZ404" t="inlineStr">
        <is>
          <t/>
        </is>
      </c>
      <c r="BA404" t="inlineStr">
        <is>
          <t/>
        </is>
      </c>
      <c r="BB404" t="inlineStr">
        <is>
          <t/>
        </is>
      </c>
      <c r="BC404" t="inlineStr">
        <is>
          <t/>
        </is>
      </c>
      <c r="BD404" t="inlineStr">
        <is>
          <t/>
        </is>
      </c>
      <c r="BE404" t="inlineStr">
        <is>
          <t/>
        </is>
      </c>
      <c r="BF404" t="inlineStr">
        <is>
          <t/>
        </is>
      </c>
      <c r="BG404" t="inlineStr">
        <is>
          <t/>
        </is>
      </c>
      <c r="BH404" t="inlineStr">
        <is>
          <t/>
        </is>
      </c>
      <c r="BI404" t="inlineStr">
        <is>
          <t/>
        </is>
      </c>
      <c r="BJ404" t="inlineStr">
        <is>
          <t/>
        </is>
      </c>
      <c r="BK404" t="inlineStr">
        <is>
          <t/>
        </is>
      </c>
      <c r="BL404" t="inlineStr">
        <is>
          <t/>
        </is>
      </c>
      <c r="BM404" t="inlineStr">
        <is>
          <t/>
        </is>
      </c>
      <c r="BN404" t="inlineStr">
        <is>
          <t/>
        </is>
      </c>
      <c r="BO404" t="inlineStr">
        <is>
          <t/>
        </is>
      </c>
      <c r="BP404" t="inlineStr">
        <is>
          <t/>
        </is>
      </c>
      <c r="BQ404" t="inlineStr">
        <is>
          <t/>
        </is>
      </c>
      <c r="BR404" t="inlineStr">
        <is>
          <t/>
        </is>
      </c>
      <c r="BS404" t="inlineStr">
        <is>
          <t/>
        </is>
      </c>
      <c r="BT404" s="2" t="inlineStr">
        <is>
          <t>dynamische gegevens</t>
        </is>
      </c>
      <c r="BU404" s="2" t="inlineStr">
        <is>
          <t>3</t>
        </is>
      </c>
      <c r="BV404" s="2" t="inlineStr">
        <is>
          <t/>
        </is>
      </c>
      <c r="BW404" t="inlineStr">
        <is>
          <t>documenten in digitale vorm die frequent of in real
time worden geactualiseerd, met name wegens hun volatiliteit of omdat ze snel
verouderd-zijn</t>
        </is>
      </c>
      <c r="BX404" t="inlineStr">
        <is>
          <t/>
        </is>
      </c>
      <c r="BY404" t="inlineStr">
        <is>
          <t/>
        </is>
      </c>
      <c r="BZ404" t="inlineStr">
        <is>
          <t/>
        </is>
      </c>
      <c r="CA404" t="inlineStr">
        <is>
          <t/>
        </is>
      </c>
      <c r="CB404" t="inlineStr">
        <is>
          <t/>
        </is>
      </c>
      <c r="CC404" t="inlineStr">
        <is>
          <t/>
        </is>
      </c>
      <c r="CD404" t="inlineStr">
        <is>
          <t/>
        </is>
      </c>
      <c r="CE404" t="inlineStr">
        <is>
          <t/>
        </is>
      </c>
      <c r="CF404" t="inlineStr">
        <is>
          <t/>
        </is>
      </c>
      <c r="CG404" t="inlineStr">
        <is>
          <t/>
        </is>
      </c>
      <c r="CH404" t="inlineStr">
        <is>
          <t/>
        </is>
      </c>
      <c r="CI404" t="inlineStr">
        <is>
          <t/>
        </is>
      </c>
      <c r="CJ404" t="inlineStr">
        <is>
          <t/>
        </is>
      </c>
      <c r="CK404" t="inlineStr">
        <is>
          <t/>
        </is>
      </c>
      <c r="CL404" t="inlineStr">
        <is>
          <t/>
        </is>
      </c>
      <c r="CM404" t="inlineStr">
        <is>
          <t/>
        </is>
      </c>
      <c r="CN404" t="inlineStr">
        <is>
          <t/>
        </is>
      </c>
      <c r="CO404" t="inlineStr">
        <is>
          <t/>
        </is>
      </c>
      <c r="CP404" t="inlineStr">
        <is>
          <t/>
        </is>
      </c>
      <c r="CQ404" t="inlineStr">
        <is>
          <t/>
        </is>
      </c>
      <c r="CR404" t="inlineStr">
        <is>
          <t/>
        </is>
      </c>
      <c r="CS404" t="inlineStr">
        <is>
          <t/>
        </is>
      </c>
      <c r="CT404" t="inlineStr">
        <is>
          <t/>
        </is>
      </c>
      <c r="CU404" t="inlineStr">
        <is>
          <t/>
        </is>
      </c>
    </row>
    <row r="405">
      <c r="A405" s="1" t="str">
        <f>HYPERLINK("https://iate.europa.eu/entry/result/3588399/all", "3588399")</f>
        <v>3588399</v>
      </c>
      <c r="B405" t="inlineStr">
        <is>
          <t>EUROPEAN UNION;ENERGY</t>
        </is>
      </c>
      <c r="C405" t="inlineStr">
        <is>
          <t>EUROPEAN UNION|European Union law|EU act;ENERGY|energy policy|energy policy|energy audit|energy efficiency;ENERGY|energy policy|energy policy</t>
        </is>
      </c>
      <c r="D405" s="2" t="inlineStr">
        <is>
          <t>Директива за енергийната ефективност|
Директива 2012/27/ЕС относно енергийната ефективност</t>
        </is>
      </c>
      <c r="E405" s="2" t="inlineStr">
        <is>
          <t>3|
3</t>
        </is>
      </c>
      <c r="F405" s="2" t="inlineStr">
        <is>
          <t xml:space="preserve">|
</t>
        </is>
      </c>
      <c r="G405" t="inlineStr">
        <is>
          <t>директива, с която се установява обща рамка от мерки за насърчаване на енергийната ефективност в Съюза, за да се гарантира постигането на водещите цели на Съюза в областта на енергийната ефективност от 20% за 2020 г. и от най-малко 32,5% за 2030 г., и се създават условия за допълнителни подобрения на енергийната ефективност след тези дати</t>
        </is>
      </c>
      <c r="H405" s="2" t="inlineStr">
        <is>
          <t>směrnice o energetické účinnosti|
směrnice Evropského parlamentu a Rady 2012/27/EU o energetické účinnosti, o změně směrnic 2009/125/ES a 2010/30/EU a o zrušení směrnic 2004/8/ES a 2006/32/ES</t>
        </is>
      </c>
      <c r="I405" s="2" t="inlineStr">
        <is>
          <t>3|
3</t>
        </is>
      </c>
      <c r="J405" s="2" t="inlineStr">
        <is>
          <t xml:space="preserve">|
</t>
        </is>
      </c>
      <c r="K405" t="inlineStr">
        <is>
          <t/>
        </is>
      </c>
      <c r="L405" s="2" t="inlineStr">
        <is>
          <t>Europa-Parlamentets og Rådets direktiv 2012/27/EU om energieffektivitet|
direktivet om energieffektivitet</t>
        </is>
      </c>
      <c r="M405" s="2" t="inlineStr">
        <is>
          <t>3|
3</t>
        </is>
      </c>
      <c r="N405" s="2" t="inlineStr">
        <is>
          <t xml:space="preserve">|
</t>
        </is>
      </c>
      <c r="O405" t="inlineStr">
        <is>
          <t>direktiv, der opstiller en fælles ramme af foranstaltninger til fremme af energieffektivitet i Unionen med henblik på at sikre, at Unionens overordnede 2020-mål for energieffektivitet på 20 % og overordnede 2030-mål for energieffektivitet på mindst 32,5 % nås, og som baner vejen for yderligere forbedringer af energieffektiviteten derefter</t>
        </is>
      </c>
      <c r="P405" s="2" t="inlineStr">
        <is>
          <t>Richtlinie 2012/27/EU zur Energieeffizienz|
Energieeffizienz-Richtlinie</t>
        </is>
      </c>
      <c r="Q405" s="2" t="inlineStr">
        <is>
          <t>3|
3</t>
        </is>
      </c>
      <c r="R405" s="2" t="inlineStr">
        <is>
          <t xml:space="preserve">|
</t>
        </is>
      </c>
      <c r="S405" t="inlineStr">
        <is>
          <t>Richtlinie zur Schaffung eines gemeinsamen Rahmens für Maßnahmen zur Förderung von Energieeffizienz in der Union, um sicherzustellen, dass das übergeordnete Energieeffizienzziel der Union von 20 % bis 2020 erreicht wird, und um weitere Energieeffizienzverbesserungen für die Zeit danach vorzubereiten</t>
        </is>
      </c>
      <c r="T405" s="2" t="inlineStr">
        <is>
          <t>οδηγία 2012/27/ΕΕ για την ενεργειακή απόδοση|
οδηγία για την ενεργειακή απόδοση</t>
        </is>
      </c>
      <c r="U405" s="2" t="inlineStr">
        <is>
          <t>3|
3</t>
        </is>
      </c>
      <c r="V405" s="2" t="inlineStr">
        <is>
          <t xml:space="preserve">|
</t>
        </is>
      </c>
      <c r="W405" t="inlineStr">
        <is>
          <t/>
        </is>
      </c>
      <c r="X405" s="2" t="inlineStr">
        <is>
          <t>Directive 2012/27/EU on energy efficiency|
Energy Efficiency Directive</t>
        </is>
      </c>
      <c r="Y405" s="2" t="inlineStr">
        <is>
          <t>3|
3</t>
        </is>
      </c>
      <c r="Z405" s="2" t="inlineStr">
        <is>
          <t xml:space="preserve">|
</t>
        </is>
      </c>
      <c r="AA405" t="inlineStr">
        <is>
          <t>directive establishing a common framework of measures to promote energy efficiency within the Union, with the aim of ensuring that the Union's 2020 headline target on energy efficiency of 20% and its 2030 headline target on energy efficiency of at least 32.5% are met, paving the way for further energy efficiency improvements going forward</t>
        </is>
      </c>
      <c r="AB405" s="2" t="inlineStr">
        <is>
          <t>Directiva de eficiencia energética|
Directiva 2012/27/UE del Parlamento Europeo y del Consejo relativa a la eficiencia energética</t>
        </is>
      </c>
      <c r="AC405" s="2" t="inlineStr">
        <is>
          <t>3|
3</t>
        </is>
      </c>
      <c r="AD405" s="2" t="inlineStr">
        <is>
          <t xml:space="preserve">|
</t>
        </is>
      </c>
      <c r="AE405" t="inlineStr">
        <is>
          <t>Directiva que establece un marco común de medidas para el fomento de la eficiencia energética 
dentro de la Unión a fin de garantizar la consecución de los objetivos 
principales en materia de eficiencia energética de la Unión.</t>
        </is>
      </c>
      <c r="AF405" s="2" t="inlineStr">
        <is>
          <t>Euroopa Parlamendi ja nõukogu direktiiv 2012/27/EL, milles käsitletakse energiatõhusust|
energiatõhususe direktiiv</t>
        </is>
      </c>
      <c r="AG405" s="2" t="inlineStr">
        <is>
          <t>3|
3</t>
        </is>
      </c>
      <c r="AH405" s="2" t="inlineStr">
        <is>
          <t xml:space="preserve">|
</t>
        </is>
      </c>
      <c r="AI405" t="inlineStr">
        <is>
          <t>direktiiv, millega kehtestatakse liidus energiatõhususe edendamise meetmete ühine raamistik, et tagada liidu 2020. aasta energiatõhususe põhieesmärgi 20% ja 2030. aasta energiatõhususe põhieesmärgi vähemalt 32,5% täitmine ning aidatakse kaasa edasisele energiatõhususe parandamisele pärast neid tähtaegu</t>
        </is>
      </c>
      <c r="AJ405" s="2" t="inlineStr">
        <is>
          <t>Euroopan parlamentin ja neuvoston direktiivi 2012/27/EU energiatehokkuudesta, direktiivien 2009/125/EY ja 2010/30/EU muuttamisesta sekä direktiivien 2004/8/EY ja 2006/32/EY kumoamisesta|
energiatehokkuusdirektiivi</t>
        </is>
      </c>
      <c r="AK405" s="2" t="inlineStr">
        <is>
          <t>3|
3</t>
        </is>
      </c>
      <c r="AL405" s="2" t="inlineStr">
        <is>
          <t xml:space="preserve">|
</t>
        </is>
      </c>
      <c r="AM405" t="inlineStr">
        <is>
          <t/>
        </is>
      </c>
      <c r="AN405" s="2" t="inlineStr">
        <is>
          <t>directive 2012/27/UE relative à l'efficacité énergétique|
directive relative à l'efficacité énergétique</t>
        </is>
      </c>
      <c r="AO405" s="2" t="inlineStr">
        <is>
          <t>3|
3</t>
        </is>
      </c>
      <c r="AP405" s="2" t="inlineStr">
        <is>
          <t xml:space="preserve">|
</t>
        </is>
      </c>
      <c r="AQ405" t="inlineStr">
        <is>
          <t>directive établissant un cadre commun de mesures pour la promotion de l'efficacité énergétique dans l'Union en vue d'assurer la réalisation des objectifs principaux de l'Union consistant à améliorer l'efficacité énergétique de 20 % d'ici à 2020 et d'au moins 32,5 % d'ici à 2030, et prépare la voie pour de nouvelles améliorations de l'efficacité énergétique au-delà de ces dates</t>
        </is>
      </c>
      <c r="AR405" s="2" t="inlineStr">
        <is>
          <t>Treoir 2012/27/AE maidir le hÉifeachtúlacht Fuinnimh|
an Treoir maidir le hÉifeachtúlacht Fuinnimh</t>
        </is>
      </c>
      <c r="AS405" s="2" t="inlineStr">
        <is>
          <t>3|
3</t>
        </is>
      </c>
      <c r="AT405" s="2" t="inlineStr">
        <is>
          <t xml:space="preserve">|
</t>
        </is>
      </c>
      <c r="AU405" t="inlineStr">
        <is>
          <t/>
        </is>
      </c>
      <c r="AV405" s="2" t="inlineStr">
        <is>
          <t>DIREKTIVA 2012/27/EU o energetskoj učinkovitosti|
Direktiva o energetskoj učinkovitosti</t>
        </is>
      </c>
      <c r="AW405" s="2" t="inlineStr">
        <is>
          <t>3|
3</t>
        </is>
      </c>
      <c r="AX405" s="2" t="inlineStr">
        <is>
          <t xml:space="preserve">|
</t>
        </is>
      </c>
      <c r="AY405" t="inlineStr">
        <is>
          <t/>
        </is>
      </c>
      <c r="AZ405" s="2" t="inlineStr">
        <is>
          <t>az energiahatékonyságról szóló 2012/27/EU irányelv|
energiahatékonysági irányelv</t>
        </is>
      </c>
      <c r="BA405" s="2" t="inlineStr">
        <is>
          <t>3|
3</t>
        </is>
      </c>
      <c r="BB405" s="2" t="inlineStr">
        <is>
          <t xml:space="preserve">|
</t>
        </is>
      </c>
      <c r="BC405" t="inlineStr">
        <is>
          <t>az energiahatékonyság unióbeli előmozdítására irányuló közös keretrendszert megfogalmazó jogszabály</t>
        </is>
      </c>
      <c r="BD405" s="2" t="inlineStr">
        <is>
          <t>direttiva sull'efficienza energetica|
direttiva 2012/27/UE sull'efficienza energetica</t>
        </is>
      </c>
      <c r="BE405" s="2" t="inlineStr">
        <is>
          <t>3|
3</t>
        </is>
      </c>
      <c r="BF405" s="2" t="inlineStr">
        <is>
          <t xml:space="preserve">|
</t>
        </is>
      </c>
      <c r="BG405" t="inlineStr">
        <is>
          <t>direttiva che stabilisce un quadro comune di misure per promuovere l'efficienza energetica nell'Unione al fine di garantire il conseguimento degli obiettivi principali dell'Unione in materia di efficienza energetica del 20 % per il 2020 e il conseguimento dell'obiettivo principale in materia di efficienza energetica di almeno il 32,5 % per il 2030, e getta le basi per ulteriori miglioramenti dell'efficienza energetica al di là di tali scadenze</t>
        </is>
      </c>
      <c r="BH405" s="2" t="inlineStr">
        <is>
          <t>Energijos vartojimo efektyvumo direktyva|
Europos Parlamento ir Tarybos direktyva 2012/27/ES dėl energijos vartojimo efektyvumo, kuria iš dalies keičiamos direktyvos 2009/125/EB ir 2010/30/ES bei kuria panaikinamos direktyvos 2004/8/EB ir 2006/32/EB</t>
        </is>
      </c>
      <c r="BI405" s="2" t="inlineStr">
        <is>
          <t>3|
3</t>
        </is>
      </c>
      <c r="BJ405" s="2" t="inlineStr">
        <is>
          <t xml:space="preserve">|
</t>
        </is>
      </c>
      <c r="BK405" t="inlineStr">
        <is>
          <t/>
        </is>
      </c>
      <c r="BL405" s="2" t="inlineStr">
        <is>
          <t>Energoefektivitātes direktīva|
Eiropas Parlamenta un Padomes Direktīva 2012/27/ES par energoefektivitāti, ar ko groza Direktīvas 2009/125/EK un 2010/30/ES un atceļ Direktīvas 2004/8/EK un 2006/32/EK</t>
        </is>
      </c>
      <c r="BM405" s="2" t="inlineStr">
        <is>
          <t>3|
3</t>
        </is>
      </c>
      <c r="BN405" s="2" t="inlineStr">
        <is>
          <t xml:space="preserve">|
</t>
        </is>
      </c>
      <c r="BO405" t="inlineStr">
        <is>
          <t>direktīva, ar ko izveido kopēju pasākumu sistēmu energoefektivitātes veicināšanai Savienībā, lai nodrošinātu Savienības 2020. gadam izvirzīto 20 % energoefektivitātes pamatmērķu un 2030. gadam izvirzīto energoefektivitātes pamatmērķu – vismaz 32,5 % – sasniegšanu un liktu pamatus turpmākiem energoefektivitātes uzlabojumiem pēc minētajiem termiņiem</t>
        </is>
      </c>
      <c r="BP405" s="2" t="inlineStr">
        <is>
          <t>Direttiva 2012/27/UE dwar l-effiċjenza fl-enerġija|
EED|
Direttiva dwar l-effiċjenza fl-enerġija</t>
        </is>
      </c>
      <c r="BQ405" s="2" t="inlineStr">
        <is>
          <t>3|
3|
3</t>
        </is>
      </c>
      <c r="BR405" s="2" t="inlineStr">
        <is>
          <t xml:space="preserve">|
|
</t>
        </is>
      </c>
      <c r="BS405" t="inlineStr">
        <is>
          <t>direttiva li tistabbilixxi qafas komuni ta' miżuri biex tiġi promossa l-effiċjenza fl-enerġija fl-Unjoni, sabiex jiġi żgurat li l-mira ewlenija tal-Unjoni ta' 20 % effiċjenza fl-enerġija għall-2020 u l-mira ewlenija tagħha ta' mill-inqas 32.5 % effiċjenza fl-enerġija għall-2030 jintlaħqu u jwittu t-triq għal aktar titjib fl-effiċjenza fl-enerġija wara dawk id-dati.</t>
        </is>
      </c>
      <c r="BT405" s="2" t="inlineStr">
        <is>
          <t>richtlijn energie-efficiëntie|
energie-efficiëntierichtlijn|
richtlijn 2012/27/EU betreffende energie-efficiëntie</t>
        </is>
      </c>
      <c r="BU405" s="2" t="inlineStr">
        <is>
          <t>3|
3|
3</t>
        </is>
      </c>
      <c r="BV405" s="2" t="inlineStr">
        <is>
          <t xml:space="preserve">|
|
</t>
        </is>
      </c>
      <c r="BW405" t="inlineStr">
        <is>
          <t>richtlijn die een gemeenschappelijk kader biedt met maatregelen voor het bevorderen van energie-efficiëntie binnen de Unie, om ervoor te zorgen dat de Unie haar kerndoelen inzake energie-efficiëntie van 20% voor 2020 en minstens 32,5% voor 2030 haalt en ook verdere verbeteringen van de energie-efficiëntie na deze data mogelijk maakt</t>
        </is>
      </c>
      <c r="BX405" s="2" t="inlineStr">
        <is>
          <t>dyrektywa Parlamentu Europejskiego i Rady 2012/27/UE w sprawie efektywności energetycznej, zmiany dyrektyw 2009/125/WE i 2010/30/UE oraz uchylenia dyrektyw 2004/8/WE i 2006/32/WE|
dyrektywa o efektywności energetycznej|
dyrektywa w sprawie efektywności energetycznej</t>
        </is>
      </c>
      <c r="BY405" s="2" t="inlineStr">
        <is>
          <t>3|
2|
3</t>
        </is>
      </c>
      <c r="BZ405" s="2" t="inlineStr">
        <is>
          <t xml:space="preserve">|
|
</t>
        </is>
      </c>
      <c r="CA405" t="inlineStr">
        <is>
          <t>dyrektywa Parlamentu Europejskiego i Rady 2012/27/UE w sprawie efektywności energetycznej, zmiany dyrektyw 2009/125/WE i 2010/30/UE oraz uchylenia dyrektyw 2004/8/WE i 2006/32/WE</t>
        </is>
      </c>
      <c r="CB405" s="2" t="inlineStr">
        <is>
          <t>Diretiva Eficiência Energética|
Diretiva 2012/27/UE do Parlamento Europeu e do Conselho, de 25 de outubro de 2012, relativa à eficiência energética, que altera as Diretivas 2009/125/CE e 2010/30/UE e revoga as Diretivas 2004/8/CE e 2006/32/CE</t>
        </is>
      </c>
      <c r="CC405" s="2" t="inlineStr">
        <is>
          <t>3|
3</t>
        </is>
      </c>
      <c r="CD405" s="2" t="inlineStr">
        <is>
          <t xml:space="preserve">|
</t>
        </is>
      </c>
      <c r="CE405" t="inlineStr">
        <is>
          <t>Diretiva que estabelece
medidas juridicamente vinculativas com vista a intensificar os esforços dos
Estados-Membros no sentido de uma utilização mais eficiente em todas as fases
da cadeia de energia – desde a transformação de energia e sua distribuição até
ao consumo final.</t>
        </is>
      </c>
      <c r="CF405" s="2" t="inlineStr">
        <is>
          <t>Directiva privind eficiența energetică|
Directiva 2012/27/UE privind eficiența energetică</t>
        </is>
      </c>
      <c r="CG405" s="2" t="inlineStr">
        <is>
          <t>3|
3</t>
        </is>
      </c>
      <c r="CH405" s="2" t="inlineStr">
        <is>
          <t xml:space="preserve">|
</t>
        </is>
      </c>
      <c r="CI405" t="inlineStr">
        <is>
          <t/>
        </is>
      </c>
      <c r="CJ405" s="2" t="inlineStr">
        <is>
          <t>smernica o energetickej efektívnosti|
smernica 2012/27/EÚ o energetickej efektívnosti</t>
        </is>
      </c>
      <c r="CK405" s="2" t="inlineStr">
        <is>
          <t>3|
3</t>
        </is>
      </c>
      <c r="CL405" s="2" t="inlineStr">
        <is>
          <t xml:space="preserve">|
</t>
        </is>
      </c>
      <c r="CM405" t="inlineStr">
        <is>
          <t>smernica, ktorou sa stanovuje
spoločný rámec opatrení na podporu energetickej efektívnosti v Únii
s cieľom zabezpečiť dosiahnutie hlavných cieľov Únie v oblasti
energetickej efektívnosti na rok 2020 na úrovni 20 % a jej hlavných
cieľov v oblasti energetickej efektívnosti na rok 2030 na úrovni aspoň
32,5 % a ktorou sa vytvárajú podmienky na ďalšie zlepšovanie
energetickej efektívnosti v období po týchto rokoch</t>
        </is>
      </c>
      <c r="CN405" s="2" t="inlineStr">
        <is>
          <t>Direktiva 2012/27/EU o energetski učinkovitosti|
direktiva o energetski učinkovitosti</t>
        </is>
      </c>
      <c r="CO405" s="2" t="inlineStr">
        <is>
          <t>3|
3</t>
        </is>
      </c>
      <c r="CP405" s="2" t="inlineStr">
        <is>
          <t xml:space="preserve">|
</t>
        </is>
      </c>
      <c r="CQ405" t="inlineStr">
        <is>
          <t/>
        </is>
      </c>
      <c r="CR405" s="2" t="inlineStr">
        <is>
          <t>energieffektivitetsdirektivet|
Europaparlamentets och rådets direktiv 2012/27/EU om energieffektivitet, om ändring av direktiven 2009/125/EG och 2010/30/EU och om upphävande av direktiven 2004/8/EG och 2006/32/EG</t>
        </is>
      </c>
      <c r="CS405" s="2" t="inlineStr">
        <is>
          <t>3|
3</t>
        </is>
      </c>
      <c r="CT405" s="2" t="inlineStr">
        <is>
          <t xml:space="preserve">|
</t>
        </is>
      </c>
      <c r="CU405" t="inlineStr">
        <is>
          <t>direktiv som fastställer en gemensam ram för åtgärder för främjande av energieffektivitet inom unionen för att säkerställa att unionens överordnade energieffektivitetsmål på 20 % för 2020 och dess överordnade energieffektivitetsmål på minst 32,5 % för 2030 uppnås, och banar väg för ytterligare förbättringar av energieffektiviteten efter dessa datum</t>
        </is>
      </c>
    </row>
    <row r="406">
      <c r="A406" s="1" t="str">
        <f>HYPERLINK("https://iate.europa.eu/entry/result/3627929/all", "3627929")</f>
        <v>3627929</v>
      </c>
      <c r="B406" t="inlineStr">
        <is>
          <t>EUROPEAN UNION;PRODUCTION, TECHNOLOGY AND RESEARCH</t>
        </is>
      </c>
      <c r="C406" t="inlineStr">
        <is>
          <t>EUROPEAN UNION;EUROPEAN UNION|EU finance|EU financing|EU financial instrument;PRODUCTION, TECHNOLOGY AND RESEARCH|research and intellectual property|research policy</t>
        </is>
      </c>
      <c r="D406" t="inlineStr">
        <is>
          <t/>
        </is>
      </c>
      <c r="E406" t="inlineStr">
        <is>
          <t/>
        </is>
      </c>
      <c r="F406" t="inlineStr">
        <is>
          <t/>
        </is>
      </c>
      <c r="G406" t="inlineStr">
        <is>
          <t/>
        </is>
      </c>
      <c r="H406" t="inlineStr">
        <is>
          <t/>
        </is>
      </c>
      <c r="I406" t="inlineStr">
        <is>
          <t/>
        </is>
      </c>
      <c r="J406" t="inlineStr">
        <is>
          <t/>
        </is>
      </c>
      <c r="K406" t="inlineStr">
        <is>
          <t/>
        </is>
      </c>
      <c r="L406" t="inlineStr">
        <is>
          <t/>
        </is>
      </c>
      <c r="M406" t="inlineStr">
        <is>
          <t/>
        </is>
      </c>
      <c r="N406" t="inlineStr">
        <is>
          <t/>
        </is>
      </c>
      <c r="O406" t="inlineStr">
        <is>
          <t/>
        </is>
      </c>
      <c r="P406" t="inlineStr">
        <is>
          <t/>
        </is>
      </c>
      <c r="Q406" t="inlineStr">
        <is>
          <t/>
        </is>
      </c>
      <c r="R406" t="inlineStr">
        <is>
          <t/>
        </is>
      </c>
      <c r="S406" t="inlineStr">
        <is>
          <t/>
        </is>
      </c>
      <c r="T406" t="inlineStr">
        <is>
          <t/>
        </is>
      </c>
      <c r="U406" t="inlineStr">
        <is>
          <t/>
        </is>
      </c>
      <c r="V406" t="inlineStr">
        <is>
          <t/>
        </is>
      </c>
      <c r="W406" t="inlineStr">
        <is>
          <t/>
        </is>
      </c>
      <c r="X406" s="2" t="inlineStr">
        <is>
          <t>PRIN|
research project of significant national interest|
research project of major national interest</t>
        </is>
      </c>
      <c r="Y406" s="2" t="inlineStr">
        <is>
          <t>3|
3|
3</t>
        </is>
      </c>
      <c r="Z406" s="2" t="inlineStr">
        <is>
          <t xml:space="preserve">|
|
</t>
        </is>
      </c>
      <c r="AA406" t="inlineStr">
        <is>
          <t/>
        </is>
      </c>
      <c r="AB406" t="inlineStr">
        <is>
          <t/>
        </is>
      </c>
      <c r="AC406" t="inlineStr">
        <is>
          <t/>
        </is>
      </c>
      <c r="AD406" t="inlineStr">
        <is>
          <t/>
        </is>
      </c>
      <c r="AE406" t="inlineStr">
        <is>
          <t/>
        </is>
      </c>
      <c r="AF406" t="inlineStr">
        <is>
          <t/>
        </is>
      </c>
      <c r="AG406" t="inlineStr">
        <is>
          <t/>
        </is>
      </c>
      <c r="AH406" t="inlineStr">
        <is>
          <t/>
        </is>
      </c>
      <c r="AI406" t="inlineStr">
        <is>
          <t/>
        </is>
      </c>
      <c r="AJ406" t="inlineStr">
        <is>
          <t/>
        </is>
      </c>
      <c r="AK406" t="inlineStr">
        <is>
          <t/>
        </is>
      </c>
      <c r="AL406" t="inlineStr">
        <is>
          <t/>
        </is>
      </c>
      <c r="AM406" t="inlineStr">
        <is>
          <t/>
        </is>
      </c>
      <c r="AN406" t="inlineStr">
        <is>
          <t/>
        </is>
      </c>
      <c r="AO406" t="inlineStr">
        <is>
          <t/>
        </is>
      </c>
      <c r="AP406" t="inlineStr">
        <is>
          <t/>
        </is>
      </c>
      <c r="AQ406" t="inlineStr">
        <is>
          <t/>
        </is>
      </c>
      <c r="AR406" t="inlineStr">
        <is>
          <t/>
        </is>
      </c>
      <c r="AS406" t="inlineStr">
        <is>
          <t/>
        </is>
      </c>
      <c r="AT406" t="inlineStr">
        <is>
          <t/>
        </is>
      </c>
      <c r="AU406" t="inlineStr">
        <is>
          <t/>
        </is>
      </c>
      <c r="AV406" t="inlineStr">
        <is>
          <t/>
        </is>
      </c>
      <c r="AW406" t="inlineStr">
        <is>
          <t/>
        </is>
      </c>
      <c r="AX406" t="inlineStr">
        <is>
          <t/>
        </is>
      </c>
      <c r="AY406" t="inlineStr">
        <is>
          <t/>
        </is>
      </c>
      <c r="AZ406" t="inlineStr">
        <is>
          <t/>
        </is>
      </c>
      <c r="BA406" t="inlineStr">
        <is>
          <t/>
        </is>
      </c>
      <c r="BB406" t="inlineStr">
        <is>
          <t/>
        </is>
      </c>
      <c r="BC406" t="inlineStr">
        <is>
          <t/>
        </is>
      </c>
      <c r="BD406" s="2" t="inlineStr">
        <is>
          <t>progetto di ricerca di significativo interesse nazionale|
progetto di ricerca di rilevante interesse nazionale|
PRIN</t>
        </is>
      </c>
      <c r="BE406" s="2" t="inlineStr">
        <is>
          <t>3|
3|
3</t>
        </is>
      </c>
      <c r="BF406" s="2" t="inlineStr">
        <is>
          <t xml:space="preserve">admitted|
|
</t>
        </is>
      </c>
      <c r="BG406" t="inlineStr">
        <is>
          <t>progetto di ricerca pubblica nazionale italiana, il cui finanziamento è volto a favorire il rafforzamento delle basi scientifiche nazionali, anche in vista di una più efficace partecipazione alle iniziative europee relative ai Programmi Quadro dell'Unione Europea</t>
        </is>
      </c>
      <c r="BH406" t="inlineStr">
        <is>
          <t/>
        </is>
      </c>
      <c r="BI406" t="inlineStr">
        <is>
          <t/>
        </is>
      </c>
      <c r="BJ406" t="inlineStr">
        <is>
          <t/>
        </is>
      </c>
      <c r="BK406" t="inlineStr">
        <is>
          <t/>
        </is>
      </c>
      <c r="BL406" t="inlineStr">
        <is>
          <t/>
        </is>
      </c>
      <c r="BM406" t="inlineStr">
        <is>
          <t/>
        </is>
      </c>
      <c r="BN406" t="inlineStr">
        <is>
          <t/>
        </is>
      </c>
      <c r="BO406" t="inlineStr">
        <is>
          <t/>
        </is>
      </c>
      <c r="BP406" t="inlineStr">
        <is>
          <t/>
        </is>
      </c>
      <c r="BQ406" t="inlineStr">
        <is>
          <t/>
        </is>
      </c>
      <c r="BR406" t="inlineStr">
        <is>
          <t/>
        </is>
      </c>
      <c r="BS406" t="inlineStr">
        <is>
          <t/>
        </is>
      </c>
      <c r="BT406" t="inlineStr">
        <is>
          <t/>
        </is>
      </c>
      <c r="BU406" t="inlineStr">
        <is>
          <t/>
        </is>
      </c>
      <c r="BV406" t="inlineStr">
        <is>
          <t/>
        </is>
      </c>
      <c r="BW406" t="inlineStr">
        <is>
          <t/>
        </is>
      </c>
      <c r="BX406" t="inlineStr">
        <is>
          <t/>
        </is>
      </c>
      <c r="BY406" t="inlineStr">
        <is>
          <t/>
        </is>
      </c>
      <c r="BZ406" t="inlineStr">
        <is>
          <t/>
        </is>
      </c>
      <c r="CA406" t="inlineStr">
        <is>
          <t/>
        </is>
      </c>
      <c r="CB406" t="inlineStr">
        <is>
          <t/>
        </is>
      </c>
      <c r="CC406" t="inlineStr">
        <is>
          <t/>
        </is>
      </c>
      <c r="CD406" t="inlineStr">
        <is>
          <t/>
        </is>
      </c>
      <c r="CE406" t="inlineStr">
        <is>
          <t/>
        </is>
      </c>
      <c r="CF406" t="inlineStr">
        <is>
          <t/>
        </is>
      </c>
      <c r="CG406" t="inlineStr">
        <is>
          <t/>
        </is>
      </c>
      <c r="CH406" t="inlineStr">
        <is>
          <t/>
        </is>
      </c>
      <c r="CI406" t="inlineStr">
        <is>
          <t/>
        </is>
      </c>
      <c r="CJ406" t="inlineStr">
        <is>
          <t/>
        </is>
      </c>
      <c r="CK406" t="inlineStr">
        <is>
          <t/>
        </is>
      </c>
      <c r="CL406" t="inlineStr">
        <is>
          <t/>
        </is>
      </c>
      <c r="CM406" t="inlineStr">
        <is>
          <t/>
        </is>
      </c>
      <c r="CN406" t="inlineStr">
        <is>
          <t/>
        </is>
      </c>
      <c r="CO406" t="inlineStr">
        <is>
          <t/>
        </is>
      </c>
      <c r="CP406" t="inlineStr">
        <is>
          <t/>
        </is>
      </c>
      <c r="CQ406" t="inlineStr">
        <is>
          <t/>
        </is>
      </c>
      <c r="CR406" t="inlineStr">
        <is>
          <t/>
        </is>
      </c>
      <c r="CS406" t="inlineStr">
        <is>
          <t/>
        </is>
      </c>
      <c r="CT406" t="inlineStr">
        <is>
          <t/>
        </is>
      </c>
      <c r="CU406" t="inlineStr">
        <is>
          <t/>
        </is>
      </c>
    </row>
    <row r="407">
      <c r="A407" s="1" t="str">
        <f>HYPERLINK("https://iate.europa.eu/entry/result/3590576/all", "3590576")</f>
        <v>3590576</v>
      </c>
      <c r="B407" t="inlineStr">
        <is>
          <t>ENVIRONMENT</t>
        </is>
      </c>
      <c r="C407" t="inlineStr">
        <is>
          <t>ENVIRONMENT|environmental policy|climate change policy;ENVIRONMENT|environmental policy|climate change policy|reduction of gas emissions</t>
        </is>
      </c>
      <c r="D407" t="inlineStr">
        <is>
          <t/>
        </is>
      </c>
      <c r="E407" t="inlineStr">
        <is>
          <t/>
        </is>
      </c>
      <c r="F407" t="inlineStr">
        <is>
          <t/>
        </is>
      </c>
      <c r="G407" t="inlineStr">
        <is>
          <t/>
        </is>
      </c>
      <c r="H407" s="2" t="inlineStr">
        <is>
          <t>přesouvání zdrojů</t>
        </is>
      </c>
      <c r="I407" s="2" t="inlineStr">
        <is>
          <t>3</t>
        </is>
      </c>
      <c r="J407" s="2" t="inlineStr">
        <is>
          <t/>
        </is>
      </c>
      <c r="K407" t="inlineStr">
        <is>
          <t>přiřazování výroby materiálů s nižší emisní náročností na trhy s vyššími náklady na emise uhlíku, přičemž celková uhlíková náročnost výroby na domácím trhu zůstává konstantní</t>
        </is>
      </c>
      <c r="L407" s="2" t="inlineStr">
        <is>
          <t>omfordeling af ressourcer</t>
        </is>
      </c>
      <c r="M407" s="2" t="inlineStr">
        <is>
          <t>3</t>
        </is>
      </c>
      <c r="N407" s="2" t="inlineStr">
        <is>
          <t/>
        </is>
      </c>
      <c r="O407" t="inlineStr">
        <is>
          <t>potentielt uønsket effekt af CO&lt;sub&gt;2&lt;/sub&gt;-grænsekorrektionsmekanismen, hvor producenter uden for EU eksporterer deres lavemissionsproduktion til Europa og sælger deres mindre miljøvenlige produktion til resten af ​​verden og dermed ikke reducerer emissionerne på globalt plan</t>
        </is>
      </c>
      <c r="P407" s="2" t="inlineStr">
        <is>
          <t>Resource Shuffling</t>
        </is>
      </c>
      <c r="Q407" s="2" t="inlineStr">
        <is>
          <t>3</t>
        </is>
      </c>
      <c r="R407" s="2" t="inlineStr">
        <is>
          <t/>
        </is>
      </c>
      <c r="S407" t="inlineStr">
        <is>
          <t>eine Verschiebung der Exporte, bei der die Produkte mit einem
niedrigen Emissionsfußabdruck dorthin exportiert werden, wo eine relativ strenge
Umweltpolitik Emissionen zu verhindern sucht, zum Beispiel durch einen CO2-Grenzausgleichmechanismus; emissionsintensive Produkte werden hingegen nach Regionen mit weniger ambitionierten Umweltschutzmaßnahmen exportiert</t>
        </is>
      </c>
      <c r="T407" t="inlineStr">
        <is>
          <t/>
        </is>
      </c>
      <c r="U407" t="inlineStr">
        <is>
          <t/>
        </is>
      </c>
      <c r="V407" t="inlineStr">
        <is>
          <t/>
        </is>
      </c>
      <c r="W407" t="inlineStr">
        <is>
          <t/>
        </is>
      </c>
      <c r="X407" s="2" t="inlineStr">
        <is>
          <t>resource shuffling</t>
        </is>
      </c>
      <c r="Y407" s="2" t="inlineStr">
        <is>
          <t>3</t>
        </is>
      </c>
      <c r="Z407" s="2" t="inlineStr">
        <is>
          <t/>
        </is>
      </c>
      <c r="AA407" t="inlineStr">
        <is>
          <t>allocation or attribution of less emissions-intensive materials production towards markets with higher carbon costs, while the overall carbon intensity of production in the home market remains constant</t>
        </is>
      </c>
      <c r="AB407" s="2" t="inlineStr">
        <is>
          <t>redistribución de recursos</t>
        </is>
      </c>
      <c r="AC407" s="2" t="inlineStr">
        <is>
          <t>3</t>
        </is>
      </c>
      <c r="AD407" s="2" t="inlineStr">
        <is>
          <t/>
        </is>
      </c>
      <c r="AE407" t="inlineStr">
        <is>
          <t>Toda práctica, procedimiento o proceso de reorientación de
los flujos de recursos relacionados con productos cubiertos por
el &lt;a href="https://iate.europa.eu/entry/result/3579087/es" target="_blank"&gt;Mecanismo de Ajuste en Frontera por Carbono&lt;/a&gt; que no responde a un motivo
económico justificado, sino obedece al intento de eludir o aprovechar los efectos de ese mecanismo, sin beneficios (o con desventajas) en cuanto a las emisiones globales de gases de efecto invernadero.</t>
        </is>
      </c>
      <c r="AF407" s="2" t="inlineStr">
        <is>
          <t>ressursside ümberpaigutamine</t>
        </is>
      </c>
      <c r="AG407" s="2" t="inlineStr">
        <is>
          <t>3</t>
        </is>
      </c>
      <c r="AH407" s="2" t="inlineStr">
        <is>
          <t>preferred</t>
        </is>
      </c>
      <c r="AI407" t="inlineStr">
        <is>
          <t>väiksema heitemahukusega materjalide tootmise paigutamine või üleviimine kõrgete süsinikuhindadega turgudele, samal ajal kui tootmise üldine CO&lt;sub&gt;2&lt;/sub&gt;-mahukus koduturul jääb samaks</t>
        </is>
      </c>
      <c r="AJ407" s="2" t="inlineStr">
        <is>
          <t>resurssijärjestely</t>
        </is>
      </c>
      <c r="AK407" s="2" t="inlineStr">
        <is>
          <t>3</t>
        </is>
      </c>
      <c r="AL407" s="2" t="inlineStr">
        <is>
          <t/>
        </is>
      </c>
      <c r="AM407" t="inlineStr">
        <is>
          <t/>
        </is>
      </c>
      <c r="AN407" s="2" t="inlineStr">
        <is>
          <t>redistribution des ressources|
remaniement des ressources</t>
        </is>
      </c>
      <c r="AO407" s="2" t="inlineStr">
        <is>
          <t>2|
2</t>
        </is>
      </c>
      <c r="AP407" s="2" t="inlineStr">
        <is>
          <t xml:space="preserve">|
</t>
        </is>
      </c>
      <c r="AQ407" t="inlineStr">
        <is>
          <t>système de contournement du &lt;a href="https://iate.europa.eu/entry/result/3579087/fr" target="_blank"&gt;mécanisme d’ajustement carbone aux frontières&lt;/a&gt; par lequel la production à haute intensité de carbone serait dirigée ailleurs que vers l'UE, celle-ci ne recevant 
que de la production à faible intensité de carbone, ce qui a 
un effet négatif ou nul sur les émissions globales de CO&lt;sub&gt;2&lt;/sub&gt;</t>
        </is>
      </c>
      <c r="AR407" s="2" t="inlineStr">
        <is>
          <t>athdháileadh acmhainní</t>
        </is>
      </c>
      <c r="AS407" s="2" t="inlineStr">
        <is>
          <t>3</t>
        </is>
      </c>
      <c r="AT407" s="2" t="inlineStr">
        <is>
          <t/>
        </is>
      </c>
      <c r="AU407" t="inlineStr">
        <is>
          <t/>
        </is>
      </c>
      <c r="AV407" t="inlineStr">
        <is>
          <t/>
        </is>
      </c>
      <c r="AW407" t="inlineStr">
        <is>
          <t/>
        </is>
      </c>
      <c r="AX407" t="inlineStr">
        <is>
          <t/>
        </is>
      </c>
      <c r="AY407" t="inlineStr">
        <is>
          <t/>
        </is>
      </c>
      <c r="AZ407" s="2" t="inlineStr">
        <is>
          <t>erőforrások átcsoportosítása</t>
        </is>
      </c>
      <c r="BA407" s="2" t="inlineStr">
        <is>
          <t>3</t>
        </is>
      </c>
      <c r="BB407" s="2" t="inlineStr">
        <is>
          <t/>
        </is>
      </c>
      <c r="BC407" t="inlineStr">
        <is>
          <t>a
kevésbé kibocsátásintenzív anyagtermelés áthelyezése a magasabb szén-dioxid-kibocsátási
költségekkel rendelkező piacok felé, miközben a hazai piacon nem változik a termelés
teljes karbonintenzitásának a szintje</t>
        </is>
      </c>
      <c r="BD407" s="2" t="inlineStr">
        <is>
          <t>rimescolamento delle risorse</t>
        </is>
      </c>
      <c r="BE407" s="2" t="inlineStr">
        <is>
          <t>3</t>
        </is>
      </c>
      <c r="BF407" s="2" t="inlineStr">
        <is>
          <t/>
        </is>
      </c>
      <c r="BG407" t="inlineStr">
        <is>
          <t>sistema che,
indirizzando verso l’UE solo prodotti a basse emissioni di carbonio e deviando verso
zone in cui il contenuto di carbonio non è tassato prodotti ad alta intensità
di carbonio, elude il &lt;a href="https://iate.europa.eu/entry/result/3579087/en" target="_blank"&gt;meccanismo di adeguamento del carbonio alla frontiera&lt;/a&gt; senza ottenere risultati positivi per l’ambiente o addirittura facendo
aumentare le emissioni dovute al trasporto</t>
        </is>
      </c>
      <c r="BH407" s="2" t="inlineStr">
        <is>
          <t>išteklių perskirstymas</t>
        </is>
      </c>
      <c r="BI407" s="2" t="inlineStr">
        <is>
          <t>3</t>
        </is>
      </c>
      <c r="BJ407" s="2" t="inlineStr">
        <is>
          <t/>
        </is>
      </c>
      <c r="BK407" t="inlineStr">
        <is>
          <t>mažiau taršių medžiagų gamybos paskirstymas arba
priskyrimas rinkoms, kuriose išlaidos dėl išmetamo anglies dioksido yra didesnės, o
bendras gamybos vietinėje rinkoje anglies dioksido intensyvumas išlieka
nepakitęs</t>
        </is>
      </c>
      <c r="BL407" t="inlineStr">
        <is>
          <t/>
        </is>
      </c>
      <c r="BM407" t="inlineStr">
        <is>
          <t/>
        </is>
      </c>
      <c r="BN407" t="inlineStr">
        <is>
          <t/>
        </is>
      </c>
      <c r="BO407" t="inlineStr">
        <is>
          <t/>
        </is>
      </c>
      <c r="BP407" t="inlineStr">
        <is>
          <t/>
        </is>
      </c>
      <c r="BQ407" t="inlineStr">
        <is>
          <t/>
        </is>
      </c>
      <c r="BR407" t="inlineStr">
        <is>
          <t/>
        </is>
      </c>
      <c r="BS407" t="inlineStr">
        <is>
          <t/>
        </is>
      </c>
      <c r="BT407" s="2" t="inlineStr">
        <is>
          <t>resource shuffling|
herschikken van hulpbronnen</t>
        </is>
      </c>
      <c r="BU407" s="2" t="inlineStr">
        <is>
          <t>3|
3</t>
        </is>
      </c>
      <c r="BV407" s="2" t="inlineStr">
        <is>
          <t>|
proposed</t>
        </is>
      </c>
      <c r="BW407" t="inlineStr">
        <is>
          <t>mogelijk ongewenst effect van het &lt;a href="https://iate.europa.eu/entry/result/3579087/nl" target="_blank"&gt;mechanisme voor koolstofgrenscorrectie&lt;/a&gt;, waarbij producenten buiten de EU hun koolstofarme productie naar Europa exporteren en hun minder milieuvriendelijke productie in de rest van de wereld verkopen waardoor de emissies op globaal niveau
niet dalen</t>
        </is>
      </c>
      <c r="BX407" s="2" t="inlineStr">
        <is>
          <t>przesuwanie zasobów</t>
        </is>
      </c>
      <c r="BY407" s="2" t="inlineStr">
        <is>
          <t>2</t>
        </is>
      </c>
      <c r="BZ407" s="2" t="inlineStr">
        <is>
          <t/>
        </is>
      </c>
      <c r="CA407" t="inlineStr">
        <is>
          <t>przenoszenie lub przydzielanie mniej emisyjnej produkcji materiałów na
rynki charakteryzujące się wyższymi kosztami emisji, podczas gdy ogólna
&lt;a href="https://iate.europa.eu/entry/result/898529/pl" target="_blank"&gt;intensywność emisji dwutlenku węgla&lt;/a&gt; związana z produkcją 
pozostaje na rynku krajowym niezmienna</t>
        </is>
      </c>
      <c r="CB407" t="inlineStr">
        <is>
          <t/>
        </is>
      </c>
      <c r="CC407" t="inlineStr">
        <is>
          <t/>
        </is>
      </c>
      <c r="CD407" t="inlineStr">
        <is>
          <t/>
        </is>
      </c>
      <c r="CE407" t="inlineStr">
        <is>
          <t/>
        </is>
      </c>
      <c r="CF407" t="inlineStr">
        <is>
          <t/>
        </is>
      </c>
      <c r="CG407" t="inlineStr">
        <is>
          <t/>
        </is>
      </c>
      <c r="CH407" t="inlineStr">
        <is>
          <t/>
        </is>
      </c>
      <c r="CI407" t="inlineStr">
        <is>
          <t/>
        </is>
      </c>
      <c r="CJ407" t="inlineStr">
        <is>
          <t/>
        </is>
      </c>
      <c r="CK407" t="inlineStr">
        <is>
          <t/>
        </is>
      </c>
      <c r="CL407" t="inlineStr">
        <is>
          <t/>
        </is>
      </c>
      <c r="CM407" t="inlineStr">
        <is>
          <t/>
        </is>
      </c>
      <c r="CN407" s="2" t="inlineStr">
        <is>
          <t>premeščanje virov</t>
        </is>
      </c>
      <c r="CO407" s="2" t="inlineStr">
        <is>
          <t>3</t>
        </is>
      </c>
      <c r="CP407" s="2" t="inlineStr">
        <is>
          <t/>
        </is>
      </c>
      <c r="CQ407" t="inlineStr">
        <is>
          <t/>
        </is>
      </c>
      <c r="CR407" s="2" t="inlineStr">
        <is>
          <t>resursförflyttning</t>
        </is>
      </c>
      <c r="CS407" s="2" t="inlineStr">
        <is>
          <t>2</t>
        </is>
      </c>
      <c r="CT407" s="2" t="inlineStr">
        <is>
          <t/>
        </is>
      </c>
      <c r="CU407" t="inlineStr">
        <is>
          <t/>
        </is>
      </c>
    </row>
    <row r="408">
      <c r="A408" s="1" t="str">
        <f>HYPERLINK("https://iate.europa.eu/entry/result/3534177/all", "3534177")</f>
        <v>3534177</v>
      </c>
      <c r="B408" t="inlineStr">
        <is>
          <t>ENVIRONMENT</t>
        </is>
      </c>
      <c r="C408" t="inlineStr">
        <is>
          <t>ENVIRONMENT|environmental policy|climate change policy|emission trading|EU Emissions Trading Scheme;ENVIRONMENT|environmental policy|climate change policy|reduction of gas emissions;ENVIRONMENT|environmental policy|climate change policy|emission allowance</t>
        </is>
      </c>
      <c r="D408" t="inlineStr">
        <is>
          <t/>
        </is>
      </c>
      <c r="E408" t="inlineStr">
        <is>
          <t/>
        </is>
      </c>
      <c r="F408" t="inlineStr">
        <is>
          <t/>
        </is>
      </c>
      <c r="G408" t="inlineStr">
        <is>
          <t/>
        </is>
      </c>
      <c r="H408" s="2" t="inlineStr">
        <is>
          <t>úplné dražení povolenek</t>
        </is>
      </c>
      <c r="I408" s="2" t="inlineStr">
        <is>
          <t>3</t>
        </is>
      </c>
      <c r="J408" s="2" t="inlineStr">
        <is>
          <t/>
        </is>
      </c>
      <c r="K408" t="inlineStr">
        <is>
          <t/>
        </is>
      </c>
      <c r="L408" s="2" t="inlineStr">
        <is>
          <t>fuld auktionering</t>
        </is>
      </c>
      <c r="M408" s="2" t="inlineStr">
        <is>
          <t>3</t>
        </is>
      </c>
      <c r="N408" s="2" t="inlineStr">
        <is>
          <t/>
        </is>
      </c>
      <c r="O408" t="inlineStr">
        <is>
          <t>tildeling af emissionskvoter gennem køb af 100 % af kvoterne på auktion</t>
        </is>
      </c>
      <c r="P408" s="2" t="inlineStr">
        <is>
          <t>vollständige Versteigerung</t>
        </is>
      </c>
      <c r="Q408" s="2" t="inlineStr">
        <is>
          <t>3</t>
        </is>
      </c>
      <c r="R408" s="2" t="inlineStr">
        <is>
          <t/>
        </is>
      </c>
      <c r="S408" t="inlineStr">
        <is>
          <t/>
        </is>
      </c>
      <c r="T408" t="inlineStr">
        <is>
          <t/>
        </is>
      </c>
      <c r="U408" t="inlineStr">
        <is>
          <t/>
        </is>
      </c>
      <c r="V408" t="inlineStr">
        <is>
          <t/>
        </is>
      </c>
      <c r="W408" t="inlineStr">
        <is>
          <t/>
        </is>
      </c>
      <c r="X408" s="2" t="inlineStr">
        <is>
          <t>full auctioning</t>
        </is>
      </c>
      <c r="Y408" s="2" t="inlineStr">
        <is>
          <t>3</t>
        </is>
      </c>
      <c r="Z408" s="2" t="inlineStr">
        <is>
          <t/>
        </is>
      </c>
      <c r="AA408" t="inlineStr">
        <is>
          <t>allocation of emission allowances through the purchase of 100% of allowances by auction</t>
        </is>
      </c>
      <c r="AB408" t="inlineStr">
        <is>
          <t/>
        </is>
      </c>
      <c r="AC408" t="inlineStr">
        <is>
          <t/>
        </is>
      </c>
      <c r="AD408" t="inlineStr">
        <is>
          <t/>
        </is>
      </c>
      <c r="AE408" t="inlineStr">
        <is>
          <t/>
        </is>
      </c>
      <c r="AF408" s="2" t="inlineStr">
        <is>
          <t>täielik enampakkumine</t>
        </is>
      </c>
      <c r="AG408" s="2" t="inlineStr">
        <is>
          <t>3</t>
        </is>
      </c>
      <c r="AH408" s="2" t="inlineStr">
        <is>
          <t/>
        </is>
      </c>
      <c r="AI408" t="inlineStr">
        <is>
          <t>lubatud heitkoguse ühikute eraldamine 100% ühikute ostmise kaudu enampakkumisel</t>
        </is>
      </c>
      <c r="AJ408" t="inlineStr">
        <is>
          <t/>
        </is>
      </c>
      <c r="AK408" t="inlineStr">
        <is>
          <t/>
        </is>
      </c>
      <c r="AL408" t="inlineStr">
        <is>
          <t/>
        </is>
      </c>
      <c r="AM408" t="inlineStr">
        <is>
          <t/>
        </is>
      </c>
      <c r="AN408" s="2" t="inlineStr">
        <is>
          <t>mise aux enchères intégrale</t>
        </is>
      </c>
      <c r="AO408" s="2" t="inlineStr">
        <is>
          <t>3</t>
        </is>
      </c>
      <c r="AP408" s="2" t="inlineStr">
        <is>
          <t/>
        </is>
      </c>
      <c r="AQ408" t="inlineStr">
        <is>
          <t/>
        </is>
      </c>
      <c r="AR408" s="2" t="inlineStr">
        <is>
          <t>ceantáil iomlán</t>
        </is>
      </c>
      <c r="AS408" s="2" t="inlineStr">
        <is>
          <t>3</t>
        </is>
      </c>
      <c r="AT408" s="2" t="inlineStr">
        <is>
          <t/>
        </is>
      </c>
      <c r="AU408" t="inlineStr">
        <is>
          <t/>
        </is>
      </c>
      <c r="AV408" t="inlineStr">
        <is>
          <t/>
        </is>
      </c>
      <c r="AW408" t="inlineStr">
        <is>
          <t/>
        </is>
      </c>
      <c r="AX408" t="inlineStr">
        <is>
          <t/>
        </is>
      </c>
      <c r="AY408" t="inlineStr">
        <is>
          <t/>
        </is>
      </c>
      <c r="AZ408" s="2" t="inlineStr">
        <is>
          <t>teljes árverés</t>
        </is>
      </c>
      <c r="BA408" s="2" t="inlineStr">
        <is>
          <t>3</t>
        </is>
      </c>
      <c r="BB408" s="2" t="inlineStr">
        <is>
          <t/>
        </is>
      </c>
      <c r="BC408" t="inlineStr">
        <is>
          <t>a kibocsátási egységek kiosztása az egységek 100%-ának árverés útján történő értékesítése révén</t>
        </is>
      </c>
      <c r="BD408" s="2" t="inlineStr">
        <is>
          <t>messa all'asta integrale</t>
        </is>
      </c>
      <c r="BE408" s="2" t="inlineStr">
        <is>
          <t>3</t>
        </is>
      </c>
      <c r="BF408" s="2" t="inlineStr">
        <is>
          <t/>
        </is>
      </c>
      <c r="BG408" t="inlineStr">
        <is>
          <t>assegnazione di quote di emissioni mediante l'acquisto all'asta del 100% delle assegnazioni</t>
        </is>
      </c>
      <c r="BH408" s="2" t="inlineStr">
        <is>
          <t>visiškas perėjimas prie aukcionų|
visų ATL pardavimas aukcione</t>
        </is>
      </c>
      <c r="BI408" s="2" t="inlineStr">
        <is>
          <t>3|
3</t>
        </is>
      </c>
      <c r="BJ408" s="2" t="inlineStr">
        <is>
          <t xml:space="preserve">|
</t>
        </is>
      </c>
      <c r="BK408" t="inlineStr">
        <is>
          <t>apyvartinių taršos leidimų paskirstymas 100
% leidimų parduodant aukcionuose</t>
        </is>
      </c>
      <c r="BL408" t="inlineStr">
        <is>
          <t/>
        </is>
      </c>
      <c r="BM408" t="inlineStr">
        <is>
          <t/>
        </is>
      </c>
      <c r="BN408" t="inlineStr">
        <is>
          <t/>
        </is>
      </c>
      <c r="BO408" t="inlineStr">
        <is>
          <t/>
        </is>
      </c>
      <c r="BP408" t="inlineStr">
        <is>
          <t/>
        </is>
      </c>
      <c r="BQ408" t="inlineStr">
        <is>
          <t/>
        </is>
      </c>
      <c r="BR408" t="inlineStr">
        <is>
          <t/>
        </is>
      </c>
      <c r="BS408" t="inlineStr">
        <is>
          <t/>
        </is>
      </c>
      <c r="BT408" s="2" t="inlineStr">
        <is>
          <t>volledige veiling</t>
        </is>
      </c>
      <c r="BU408" s="2" t="inlineStr">
        <is>
          <t>3</t>
        </is>
      </c>
      <c r="BV408" s="2" t="inlineStr">
        <is>
          <t/>
        </is>
      </c>
      <c r="BW408" t="inlineStr">
        <is>
          <t>toewijzing van emissierechten door ze niet gratis toe te wijzen maar door alle rechten op de markt te veilen</t>
        </is>
      </c>
      <c r="BX408" s="2" t="inlineStr">
        <is>
          <t>sprzedaż wszystkich uprawnień na aukcji</t>
        </is>
      </c>
      <c r="BY408" s="2" t="inlineStr">
        <is>
          <t>3</t>
        </is>
      </c>
      <c r="BZ408" s="2" t="inlineStr">
        <is>
          <t/>
        </is>
      </c>
      <c r="CA408" t="inlineStr">
        <is>
          <t>zasada ustanowiona w art. 10 ust. 1 &lt;a href="https://iate.europa.eu/entry/result/3580433/pl" target="_blank"&gt;dyrektywy EU ETS&lt;/a&gt;, zgodnie z którym począwszy od 2019 roku państwa członkowskie sprzedają na aukcji wszystkie uprawnienia, które nie są przyznawane bezpłatnie zgodnie z art. 10a i 10c tejże dyrektywy i które nie zostały umieszczone w rezerwie stabilności rynkowej ustanowionej decyzją Parlamentu Europejskiego i Rady (UE) 2015/1814 ( 2 ) („rezerwa stabilności rynkowej”) lub anulowane zgodnie z art. 12 ust. 4 tejże dyrektywy</t>
        </is>
      </c>
      <c r="CB408" s="2" t="inlineStr">
        <is>
          <t>venda integral em leilão|
venda exclusiva em leilão</t>
        </is>
      </c>
      <c r="CC408" s="2" t="inlineStr">
        <is>
          <t>3|
3</t>
        </is>
      </c>
      <c r="CD408" s="2" t="inlineStr">
        <is>
          <t xml:space="preserve">|
</t>
        </is>
      </c>
      <c r="CE408" t="inlineStr">
        <is>
          <t/>
        </is>
      </c>
      <c r="CF408" t="inlineStr">
        <is>
          <t/>
        </is>
      </c>
      <c r="CG408" t="inlineStr">
        <is>
          <t/>
        </is>
      </c>
      <c r="CH408" t="inlineStr">
        <is>
          <t/>
        </is>
      </c>
      <c r="CI408" t="inlineStr">
        <is>
          <t/>
        </is>
      </c>
      <c r="CJ408" t="inlineStr">
        <is>
          <t/>
        </is>
      </c>
      <c r="CK408" t="inlineStr">
        <is>
          <t/>
        </is>
      </c>
      <c r="CL408" t="inlineStr">
        <is>
          <t/>
        </is>
      </c>
      <c r="CM408" t="inlineStr">
        <is>
          <t/>
        </is>
      </c>
      <c r="CN408" s="2" t="inlineStr">
        <is>
          <t>prodaja vseh pravic na dražbi</t>
        </is>
      </c>
      <c r="CO408" s="2" t="inlineStr">
        <is>
          <t>3</t>
        </is>
      </c>
      <c r="CP408" s="2" t="inlineStr">
        <is>
          <t/>
        </is>
      </c>
      <c r="CQ408" t="inlineStr">
        <is>
          <t/>
        </is>
      </c>
      <c r="CR408" s="2" t="inlineStr">
        <is>
          <t>full auktionering</t>
        </is>
      </c>
      <c r="CS408" s="2" t="inlineStr">
        <is>
          <t>3</t>
        </is>
      </c>
      <c r="CT408" s="2" t="inlineStr">
        <is>
          <t/>
        </is>
      </c>
      <c r="CU408" t="inlineStr">
        <is>
          <t/>
        </is>
      </c>
    </row>
    <row r="409">
      <c r="A409" s="1" t="str">
        <f>HYPERLINK("https://iate.europa.eu/entry/result/3627096/all", "3627096")</f>
        <v>3627096</v>
      </c>
      <c r="B409" t="inlineStr">
        <is>
          <t>ENVIRONMENT</t>
        </is>
      </c>
      <c r="C409" t="inlineStr">
        <is>
          <t>ENVIRONMENT|environmental policy|climate change policy|emission trading</t>
        </is>
      </c>
      <c r="D409" s="2" t="inlineStr">
        <is>
          <t>абсолютна горна граница</t>
        </is>
      </c>
      <c r="E409" s="2" t="inlineStr">
        <is>
          <t>3</t>
        </is>
      </c>
      <c r="F409" s="2" t="inlineStr">
        <is>
          <t/>
        </is>
      </c>
      <c r="G409" t="inlineStr">
        <is>
          <t/>
        </is>
      </c>
      <c r="H409" s="2" t="inlineStr">
        <is>
          <t>absolutní strop</t>
        </is>
      </c>
      <c r="I409" s="2" t="inlineStr">
        <is>
          <t>3</t>
        </is>
      </c>
      <c r="J409" s="2" t="inlineStr">
        <is>
          <t/>
        </is>
      </c>
      <c r="K409" t="inlineStr">
        <is>
          <t>nejvyšší povolené množství skleníkových plynů za určité období</t>
        </is>
      </c>
      <c r="L409" s="2" t="inlineStr">
        <is>
          <t>absolut loft</t>
        </is>
      </c>
      <c r="M409" s="2" t="inlineStr">
        <is>
          <t>3</t>
        </is>
      </c>
      <c r="N409" s="2" t="inlineStr">
        <is>
          <t/>
        </is>
      </c>
      <c r="O409" t="inlineStr">
        <is>
          <t>fast grænse for samlet mængde drivhusgasemissioner i en bestemt periode</t>
        </is>
      </c>
      <c r="P409" s="2" t="inlineStr">
        <is>
          <t>absolute Obergrenze</t>
        </is>
      </c>
      <c r="Q409" s="2" t="inlineStr">
        <is>
          <t>3</t>
        </is>
      </c>
      <c r="R409" s="2" t="inlineStr">
        <is>
          <t/>
        </is>
      </c>
      <c r="S409" t="inlineStr">
        <is>
          <t>festgesetzte Obergrenze für Treibhausgasemissionen während eines festgelegten Zeitraums</t>
        </is>
      </c>
      <c r="T409" t="inlineStr">
        <is>
          <t/>
        </is>
      </c>
      <c r="U409" t="inlineStr">
        <is>
          <t/>
        </is>
      </c>
      <c r="V409" t="inlineStr">
        <is>
          <t/>
        </is>
      </c>
      <c r="W409" t="inlineStr">
        <is>
          <t/>
        </is>
      </c>
      <c r="X409" s="2" t="inlineStr">
        <is>
          <t>absolute cap</t>
        </is>
      </c>
      <c r="Y409" s="2" t="inlineStr">
        <is>
          <t>3</t>
        </is>
      </c>
      <c r="Z409" s="2" t="inlineStr">
        <is>
          <t/>
        </is>
      </c>
      <c r="AA409" t="inlineStr">
        <is>
          <t>fixed limit on the total quantity of greenhouse gas emissions over a set period of time</t>
        </is>
      </c>
      <c r="AB409" s="2" t="inlineStr">
        <is>
          <t>límite absoluto</t>
        </is>
      </c>
      <c r="AC409" s="2" t="inlineStr">
        <is>
          <t>3</t>
        </is>
      </c>
      <c r="AD409" s="2" t="inlineStr">
        <is>
          <t/>
        </is>
      </c>
      <c r="AE409" t="inlineStr">
        <is>
          <t>Límite máximo establecido para las emisiones totales de gases de efecto invernadero durante un periodo determinado.</t>
        </is>
      </c>
      <c r="AF409" s="2" t="inlineStr">
        <is>
          <t>absoluutne ülempiir</t>
        </is>
      </c>
      <c r="AG409" s="2" t="inlineStr">
        <is>
          <t>2</t>
        </is>
      </c>
      <c r="AH409" s="2" t="inlineStr">
        <is>
          <t>proposed</t>
        </is>
      </c>
      <c r="AI409" t="inlineStr">
        <is>
          <t>kindlaksmääratud ajavahemiku jooksul väljastatavate kasvuhoonegaaside heitkoguste fikseeritud maksimummäär</t>
        </is>
      </c>
      <c r="AJ409" t="inlineStr">
        <is>
          <t/>
        </is>
      </c>
      <c r="AK409" t="inlineStr">
        <is>
          <t/>
        </is>
      </c>
      <c r="AL409" t="inlineStr">
        <is>
          <t/>
        </is>
      </c>
      <c r="AM409" t="inlineStr">
        <is>
          <t/>
        </is>
      </c>
      <c r="AN409" s="2" t="inlineStr">
        <is>
          <t>plafond absolu</t>
        </is>
      </c>
      <c r="AO409" s="2" t="inlineStr">
        <is>
          <t>3</t>
        </is>
      </c>
      <c r="AP409" s="2" t="inlineStr">
        <is>
          <t/>
        </is>
      </c>
      <c r="AQ409" t="inlineStr">
        <is>
          <t>limite maximale fixée pour les émissions de gaz à effet de serre durant une période donnée</t>
        </is>
      </c>
      <c r="AR409" s="2" t="inlineStr">
        <is>
          <t>dearbhtheorainn</t>
        </is>
      </c>
      <c r="AS409" s="2" t="inlineStr">
        <is>
          <t>3</t>
        </is>
      </c>
      <c r="AT409" s="2" t="inlineStr">
        <is>
          <t/>
        </is>
      </c>
      <c r="AU409" t="inlineStr">
        <is>
          <t/>
        </is>
      </c>
      <c r="AV409" t="inlineStr">
        <is>
          <t/>
        </is>
      </c>
      <c r="AW409" t="inlineStr">
        <is>
          <t/>
        </is>
      </c>
      <c r="AX409" t="inlineStr">
        <is>
          <t/>
        </is>
      </c>
      <c r="AY409" t="inlineStr">
        <is>
          <t/>
        </is>
      </c>
      <c r="AZ409" s="2" t="inlineStr">
        <is>
          <t>abszolút felső határérték</t>
        </is>
      </c>
      <c r="BA409" s="2" t="inlineStr">
        <is>
          <t>3</t>
        </is>
      </c>
      <c r="BB409" s="2" t="inlineStr">
        <is>
          <t/>
        </is>
      </c>
      <c r="BC409" t="inlineStr">
        <is>
          <t>az üvegházhatásúgáz-kibocsátás összesített mértékére egy meghatározott időszakra
vonatkozóan megállapított legfelsőbb érték</t>
        </is>
      </c>
      <c r="BD409" s="2" t="inlineStr">
        <is>
          <t>massimale assoluto</t>
        </is>
      </c>
      <c r="BE409" s="2" t="inlineStr">
        <is>
          <t>3</t>
        </is>
      </c>
      <c r="BF409" s="2" t="inlineStr">
        <is>
          <t/>
        </is>
      </c>
      <c r="BG409" t="inlineStr">
        <is>
          <t>limite massimo fissato per le emissioni di gas a effetto serra in un determinato periodo di tempo</t>
        </is>
      </c>
      <c r="BH409" s="2" t="inlineStr">
        <is>
          <t>absoliuti viršutinė riba</t>
        </is>
      </c>
      <c r="BI409" s="2" t="inlineStr">
        <is>
          <t>3</t>
        </is>
      </c>
      <c r="BJ409" s="2" t="inlineStr">
        <is>
          <t/>
        </is>
      </c>
      <c r="BK409" t="inlineStr">
        <is>
          <t>fiksuota
bendro išmetamo šiltnamio efektą sukeliančių dujų kiekio riba per nustatytą
laikotarpį</t>
        </is>
      </c>
      <c r="BL409" s="2" t="inlineStr">
        <is>
          <t>absolūtais limits</t>
        </is>
      </c>
      <c r="BM409" s="2" t="inlineStr">
        <is>
          <t>2</t>
        </is>
      </c>
      <c r="BN409" s="2" t="inlineStr">
        <is>
          <t/>
        </is>
      </c>
      <c r="BO409" t="inlineStr">
        <is>
          <t>&lt;div&gt;noteikts siltumnīcefekta gāzu emisiju limits konkrētā laikposmā&lt;/div&gt;</t>
        </is>
      </c>
      <c r="BP409" t="inlineStr">
        <is>
          <t/>
        </is>
      </c>
      <c r="BQ409" t="inlineStr">
        <is>
          <t/>
        </is>
      </c>
      <c r="BR409" t="inlineStr">
        <is>
          <t/>
        </is>
      </c>
      <c r="BS409" t="inlineStr">
        <is>
          <t/>
        </is>
      </c>
      <c r="BT409" s="2" t="inlineStr">
        <is>
          <t>absoluut emissieplafond|
absoluut plafond</t>
        </is>
      </c>
      <c r="BU409" s="2" t="inlineStr">
        <is>
          <t>3|
3</t>
        </is>
      </c>
      <c r="BV409" s="2" t="inlineStr">
        <is>
          <t xml:space="preserve">|
</t>
        </is>
      </c>
      <c r="BW409" t="inlineStr">
        <is>
          <t>absolute limiet voor de totale hoeveelheid van bepaalde broeikasgassen die in een bepaalde periode mag worden uitgestoten</t>
        </is>
      </c>
      <c r="BX409" s="2" t="inlineStr">
        <is>
          <t>pułap bezwzględny</t>
        </is>
      </c>
      <c r="BY409" s="2" t="inlineStr">
        <is>
          <t>3</t>
        </is>
      </c>
      <c r="BZ409" s="2" t="inlineStr">
        <is>
          <t/>
        </is>
      </c>
      <c r="CA409" t="inlineStr">
        <is>
          <t>ustalony limit łącznej ilości gazów cieplarnianych, które mogą być wyemitowane w określonym przedziale czasowym</t>
        </is>
      </c>
      <c r="CB409" s="2" t="inlineStr">
        <is>
          <t>limite máximo absoluto|
limite absoluto|
valor-limite absoluto</t>
        </is>
      </c>
      <c r="CC409" s="2" t="inlineStr">
        <is>
          <t>3|
3|
2</t>
        </is>
      </c>
      <c r="CD409" s="2" t="inlineStr">
        <is>
          <t>proposed|
proposed|
proposed</t>
        </is>
      </c>
      <c r="CE409" t="inlineStr">
        <is>
          <t>Limite máximo fixado para as emissões de gases com efeito de estufa durante um determinado período.</t>
        </is>
      </c>
      <c r="CF409" t="inlineStr">
        <is>
          <t/>
        </is>
      </c>
      <c r="CG409" t="inlineStr">
        <is>
          <t/>
        </is>
      </c>
      <c r="CH409" t="inlineStr">
        <is>
          <t/>
        </is>
      </c>
      <c r="CI409" t="inlineStr">
        <is>
          <t/>
        </is>
      </c>
      <c r="CJ409" t="inlineStr">
        <is>
          <t/>
        </is>
      </c>
      <c r="CK409" t="inlineStr">
        <is>
          <t/>
        </is>
      </c>
      <c r="CL409" t="inlineStr">
        <is>
          <t/>
        </is>
      </c>
      <c r="CM409" t="inlineStr">
        <is>
          <t/>
        </is>
      </c>
      <c r="CN409" s="2" t="inlineStr">
        <is>
          <t>absolutna zgornja meja|
absolutna mejna vrednost</t>
        </is>
      </c>
      <c r="CO409" s="2" t="inlineStr">
        <is>
          <t>3|
2</t>
        </is>
      </c>
      <c r="CP409" s="2" t="inlineStr">
        <is>
          <t>|
proposed</t>
        </is>
      </c>
      <c r="CQ409" t="inlineStr">
        <is>
          <t/>
        </is>
      </c>
      <c r="CR409" s="2" t="inlineStr">
        <is>
          <t>absolut tak</t>
        </is>
      </c>
      <c r="CS409" s="2" t="inlineStr">
        <is>
          <t>3</t>
        </is>
      </c>
      <c r="CT409" s="2" t="inlineStr">
        <is>
          <t/>
        </is>
      </c>
      <c r="CU409" t="inlineStr">
        <is>
          <t/>
        </is>
      </c>
    </row>
    <row r="410">
      <c r="A410" s="1" t="str">
        <f>HYPERLINK("https://iate.europa.eu/entry/result/3627070/all", "3627070")</f>
        <v>3627070</v>
      </c>
      <c r="B410" t="inlineStr">
        <is>
          <t>SCIENCE</t>
        </is>
      </c>
      <c r="C410" t="inlineStr">
        <is>
          <t>SCIENCE|natural and applied sciences</t>
        </is>
      </c>
      <c r="D410" t="inlineStr">
        <is>
          <t/>
        </is>
      </c>
      <c r="E410" t="inlineStr">
        <is>
          <t/>
        </is>
      </c>
      <c r="F410" t="inlineStr">
        <is>
          <t/>
        </is>
      </c>
      <c r="G410" t="inlineStr">
        <is>
          <t/>
        </is>
      </c>
      <c r="H410" s="2" t="inlineStr">
        <is>
          <t>hodnota uváděná v literatuře</t>
        </is>
      </c>
      <c r="I410" s="2" t="inlineStr">
        <is>
          <t>2</t>
        </is>
      </c>
      <c r="J410" s="2" t="inlineStr">
        <is>
          <t/>
        </is>
      </c>
      <c r="K410" t="inlineStr">
        <is>
          <t>v kontextu vědy přijímaná hodnota konstanty nebo experimentálního měření, kterou lze nalézt v literatuře a která je nezbytná k provedení experimentálního nebo teoretického výpočtu v laboratoři</t>
        </is>
      </c>
      <c r="L410" s="2" t="inlineStr">
        <is>
          <t>litteraturværdi</t>
        </is>
      </c>
      <c r="M410" s="2" t="inlineStr">
        <is>
          <t>2</t>
        </is>
      </c>
      <c r="N410" s="2" t="inlineStr">
        <is>
          <t/>
        </is>
      </c>
      <c r="O410" t="inlineStr">
        <is>
          <t>i videnskabelig sammenhæg, en accepteret værdi af en konstant eller eksperimentel måling, som kan findes i litteraturen (såsom tidsskrifter eller referencer), og som er nødvendig for at udføre en eksperimentel eller teoretisk beregning i et laboratorium</t>
        </is>
      </c>
      <c r="P410" s="2" t="inlineStr">
        <is>
          <t>Literaturwert</t>
        </is>
      </c>
      <c r="Q410" s="2" t="inlineStr">
        <is>
          <t>3</t>
        </is>
      </c>
      <c r="R410" s="2" t="inlineStr">
        <is>
          <t/>
        </is>
      </c>
      <c r="S410" t="inlineStr">
        <is>
          <t>Stoffkonstanten, die Zahlenwerte sind, die unter bestimmten Bedingungen stets gleich und einheitlich bleiben</t>
        </is>
      </c>
      <c r="T410" t="inlineStr">
        <is>
          <t/>
        </is>
      </c>
      <c r="U410" t="inlineStr">
        <is>
          <t/>
        </is>
      </c>
      <c r="V410" t="inlineStr">
        <is>
          <t/>
        </is>
      </c>
      <c r="W410" t="inlineStr">
        <is>
          <t/>
        </is>
      </c>
      <c r="X410" s="2" t="inlineStr">
        <is>
          <t>literature value</t>
        </is>
      </c>
      <c r="Y410" s="2" t="inlineStr">
        <is>
          <t>3</t>
        </is>
      </c>
      <c r="Z410" s="2" t="inlineStr">
        <is>
          <t/>
        </is>
      </c>
      <c r="AA410" t="inlineStr">
        <is>
          <t>in science, an accepted value of a constant or experimental measurement, which may be found in literature (such as journals or references), and which is necessary to carry out an experimental or theoretical calculation in a laboratory</t>
        </is>
      </c>
      <c r="AB410" t="inlineStr">
        <is>
          <t/>
        </is>
      </c>
      <c r="AC410" t="inlineStr">
        <is>
          <t/>
        </is>
      </c>
      <c r="AD410" t="inlineStr">
        <is>
          <t/>
        </is>
      </c>
      <c r="AE410" t="inlineStr">
        <is>
          <t/>
        </is>
      </c>
      <c r="AF410" s="2" t="inlineStr">
        <is>
          <t>erialakirjanduses esitatud väärtus|
kirjanduses esitatud väärtus</t>
        </is>
      </c>
      <c r="AG410" s="2" t="inlineStr">
        <is>
          <t>3|
3</t>
        </is>
      </c>
      <c r="AH410" s="2" t="inlineStr">
        <is>
          <t xml:space="preserve">proposed|
</t>
        </is>
      </c>
      <c r="AI410" t="inlineStr">
        <is>
          <t>pideval või katselisel mõõtmisel saadud aktsepteeritud väärtus, mida võib leida erialakirjandusest (ajakirjad või viited) ja mille puhul on vaja laboris teostada katsetamisel põhinev või teoreetiline arvutus</t>
        </is>
      </c>
      <c r="AJ410" t="inlineStr">
        <is>
          <t/>
        </is>
      </c>
      <c r="AK410" t="inlineStr">
        <is>
          <t/>
        </is>
      </c>
      <c r="AL410" t="inlineStr">
        <is>
          <t/>
        </is>
      </c>
      <c r="AM410" t="inlineStr">
        <is>
          <t/>
        </is>
      </c>
      <c r="AN410" s="2" t="inlineStr">
        <is>
          <t>valeur de référence de la littérature|
valeur définie dans la littérature|
valeur de la littérature</t>
        </is>
      </c>
      <c r="AO410" s="2" t="inlineStr">
        <is>
          <t>3|
2|
2</t>
        </is>
      </c>
      <c r="AP410" s="2" t="inlineStr">
        <is>
          <t xml:space="preserve">|
|
</t>
        </is>
      </c>
      <c r="AQ410" t="inlineStr">
        <is>
          <t>en science, valeur acceptée d'une mesure constante ou expérimentale qui peut être trouvée dans la littérature spécialisée et qui est nécessaire pour réaliser des calculs expérimentaux ou théoriques en laboratoire</t>
        </is>
      </c>
      <c r="AR410" s="2" t="inlineStr">
        <is>
          <t>luach de réir na litríochta</t>
        </is>
      </c>
      <c r="AS410" s="2" t="inlineStr">
        <is>
          <t>3</t>
        </is>
      </c>
      <c r="AT410" s="2" t="inlineStr">
        <is>
          <t/>
        </is>
      </c>
      <c r="AU410" t="inlineStr">
        <is>
          <t/>
        </is>
      </c>
      <c r="AV410" t="inlineStr">
        <is>
          <t/>
        </is>
      </c>
      <c r="AW410" t="inlineStr">
        <is>
          <t/>
        </is>
      </c>
      <c r="AX410" t="inlineStr">
        <is>
          <t/>
        </is>
      </c>
      <c r="AY410" t="inlineStr">
        <is>
          <t/>
        </is>
      </c>
      <c r="AZ410" s="2" t="inlineStr">
        <is>
          <t>szakirodalmi érték</t>
        </is>
      </c>
      <c r="BA410" s="2" t="inlineStr">
        <is>
          <t>3</t>
        </is>
      </c>
      <c r="BB410" s="2" t="inlineStr">
        <is>
          <t/>
        </is>
      </c>
      <c r="BC410" t="inlineStr">
        <is>
          <t>tudományos mérésre vonatkozó referenciaérték, amely a szakirodalomban (pl.
folyóiratokban vagy egyéb forrásokban) fellelhető és laboratóriumban végzett gyakorlati
vagy elméleti számításhoz szükséges</t>
        </is>
      </c>
      <c r="BD410" s="2" t="inlineStr">
        <is>
          <t>valore di letteratura|
valore di riferimento di letteratura|
valore riportato in letteratura</t>
        </is>
      </c>
      <c r="BE410" s="2" t="inlineStr">
        <is>
          <t>3|
3|
3</t>
        </is>
      </c>
      <c r="BF410" s="2" t="inlineStr">
        <is>
          <t xml:space="preserve">|
|
</t>
        </is>
      </c>
      <c r="BG410" t="inlineStr">
        <is>
          <t>in ambito scientifico, valore accettato di una misura costante o sperimentale che si puo' riscontrare nella letteratura specializzata e che serve per realizzare calcoli sperimentali o teorici in laboratorio</t>
        </is>
      </c>
      <c r="BH410" s="2" t="inlineStr">
        <is>
          <t>specialioje literatūroje pateikiama vertė</t>
        </is>
      </c>
      <c r="BI410" s="2" t="inlineStr">
        <is>
          <t>3</t>
        </is>
      </c>
      <c r="BJ410" s="2" t="inlineStr">
        <is>
          <t/>
        </is>
      </c>
      <c r="BK410" t="inlineStr">
        <is>
          <t>mokslo srityje – specializuotoje literatūroje nurodyta teorinė vertė, kuri reikalinga eksperimentui arba skaičiavimams laboratorijoje atlikti</t>
        </is>
      </c>
      <c r="BL410" s="2" t="inlineStr">
        <is>
          <t>literatūrā minēta vērtība</t>
        </is>
      </c>
      <c r="BM410" s="2" t="inlineStr">
        <is>
          <t>2</t>
        </is>
      </c>
      <c r="BN410" s="2" t="inlineStr">
        <is>
          <t/>
        </is>
      </c>
      <c r="BO410" t="inlineStr">
        <is>
          <t/>
        </is>
      </c>
      <c r="BP410" t="inlineStr">
        <is>
          <t/>
        </is>
      </c>
      <c r="BQ410" t="inlineStr">
        <is>
          <t/>
        </is>
      </c>
      <c r="BR410" t="inlineStr">
        <is>
          <t/>
        </is>
      </c>
      <c r="BS410" t="inlineStr">
        <is>
          <t/>
        </is>
      </c>
      <c r="BT410" s="2" t="inlineStr">
        <is>
          <t>literatuurwaarde|
waarde uit de literatuur</t>
        </is>
      </c>
      <c r="BU410" s="2" t="inlineStr">
        <is>
          <t>3|
3</t>
        </is>
      </c>
      <c r="BV410" s="2" t="inlineStr">
        <is>
          <t xml:space="preserve">|
</t>
        </is>
      </c>
      <c r="BW410" t="inlineStr">
        <is>
          <t>een geaccepteerde waarde van een constante die kan worden gehaald uit wetenschappelijke literatuur indien een bepaalde werkelijke waarde die nodig is voor een berekening niet voorhanden is</t>
        </is>
      </c>
      <c r="BX410" s="2" t="inlineStr">
        <is>
          <t>wartość tablicowa</t>
        </is>
      </c>
      <c r="BY410" s="2" t="inlineStr">
        <is>
          <t>3</t>
        </is>
      </c>
      <c r="BZ410" s="2" t="inlineStr">
        <is>
          <t/>
        </is>
      </c>
      <c r="CA410" t="inlineStr">
        <is>
          <t>w naukach ścisłych, wielkość traktowana jako wartość uznana, już wcześniej wielokrotnie precyzyjnie zmierzona, której bardzo dokładną wartość można znaleźć w tablicach</t>
        </is>
      </c>
      <c r="CB410" s="2" t="inlineStr">
        <is>
          <t>valor da literatura|
valor de referência da literatura|
valor referido na literatura</t>
        </is>
      </c>
      <c r="CC410" s="2" t="inlineStr">
        <is>
          <t>3|
3|
3</t>
        </is>
      </c>
      <c r="CD410" s="2" t="inlineStr">
        <is>
          <t xml:space="preserve">|
|
</t>
        </is>
      </c>
      <c r="CE410" t="inlineStr">
        <is>
          <t>Em ciência, valor de uma constante ou de uma medida experimental verificado, referido na literatura especializada e que pode ser utilizado em cálculos experimentais ou teóricos.</t>
        </is>
      </c>
      <c r="CF410" t="inlineStr">
        <is>
          <t/>
        </is>
      </c>
      <c r="CG410" t="inlineStr">
        <is>
          <t/>
        </is>
      </c>
      <c r="CH410" t="inlineStr">
        <is>
          <t/>
        </is>
      </c>
      <c r="CI410" t="inlineStr">
        <is>
          <t/>
        </is>
      </c>
      <c r="CJ410" t="inlineStr">
        <is>
          <t/>
        </is>
      </c>
      <c r="CK410" t="inlineStr">
        <is>
          <t/>
        </is>
      </c>
      <c r="CL410" t="inlineStr">
        <is>
          <t/>
        </is>
      </c>
      <c r="CM410" t="inlineStr">
        <is>
          <t/>
        </is>
      </c>
      <c r="CN410" s="2" t="inlineStr">
        <is>
          <t>vrednost iz literature</t>
        </is>
      </c>
      <c r="CO410" s="2" t="inlineStr">
        <is>
          <t>3</t>
        </is>
      </c>
      <c r="CP410" s="2" t="inlineStr">
        <is>
          <t/>
        </is>
      </c>
      <c r="CQ410" t="inlineStr">
        <is>
          <t/>
        </is>
      </c>
      <c r="CR410" s="2" t="inlineStr">
        <is>
          <t>hänvisningsvärde</t>
        </is>
      </c>
      <c r="CS410" s="2" t="inlineStr">
        <is>
          <t>3</t>
        </is>
      </c>
      <c r="CT410" s="2" t="inlineStr">
        <is>
          <t/>
        </is>
      </c>
      <c r="CU410" t="inlineStr">
        <is>
          <t/>
        </is>
      </c>
    </row>
    <row r="411">
      <c r="A411" s="1" t="str">
        <f>HYPERLINK("https://iate.europa.eu/entry/result/3627072/all", "3627072")</f>
        <v>3627072</v>
      </c>
      <c r="B411" t="inlineStr">
        <is>
          <t>ENVIRONMENT</t>
        </is>
      </c>
      <c r="C411" t="inlineStr">
        <is>
          <t>ENVIRONMENT|environmental policy|pollution control measures;ENVIRONMENT|environmental policy|environmental policy</t>
        </is>
      </c>
      <c r="D411" s="2" t="inlineStr">
        <is>
          <t>безплатно замърсяване</t>
        </is>
      </c>
      <c r="E411" s="2" t="inlineStr">
        <is>
          <t>3</t>
        </is>
      </c>
      <c r="F411" s="2" t="inlineStr">
        <is>
          <t/>
        </is>
      </c>
      <c r="G411" t="inlineStr">
        <is>
          <t/>
        </is>
      </c>
      <c r="H411" s="2" t="inlineStr">
        <is>
          <t>znečišťování zdarma</t>
        </is>
      </c>
      <c r="I411" s="2" t="inlineStr">
        <is>
          <t>3</t>
        </is>
      </c>
      <c r="J411" s="2" t="inlineStr">
        <is>
          <t/>
        </is>
      </c>
      <c r="K411" t="inlineStr">
        <is>
          <t>situace, kdy znečišťovatel nepřijme odpovědnost za způsobené znečištění a nenese náklady, které toto znečištění způsobilo</t>
        </is>
      </c>
      <c r="L411" s="2" t="inlineStr">
        <is>
          <t>gratis forurening</t>
        </is>
      </c>
      <c r="M411" s="2" t="inlineStr">
        <is>
          <t>3</t>
        </is>
      </c>
      <c r="N411" s="2" t="inlineStr">
        <is>
          <t/>
        </is>
      </c>
      <c r="O411" t="inlineStr">
        <is>
          <t>situation, hvor forureneren ikke drages til ansvar for den forurening, som vedkommende er skyld i, og ikke bærer de omkostninger, som den pågældende forurening medfører</t>
        </is>
      </c>
      <c r="P411" s="2" t="inlineStr">
        <is>
          <t>Umweltverschmutzung zum Nulltarif</t>
        </is>
      </c>
      <c r="Q411" s="2" t="inlineStr">
        <is>
          <t>3</t>
        </is>
      </c>
      <c r="R411" s="2" t="inlineStr">
        <is>
          <t/>
        </is>
      </c>
      <c r="S411" t="inlineStr">
        <is>
          <t>Situation, in der der Verursacher für die von ihm verursachte Umweltverschmutzung nicht zur 
Verantwortung gezogen wird sowie für die dadurch entstandenen Kosten nicht aufkommt</t>
        </is>
      </c>
      <c r="T411" t="inlineStr">
        <is>
          <t/>
        </is>
      </c>
      <c r="U411" t="inlineStr">
        <is>
          <t/>
        </is>
      </c>
      <c r="V411" t="inlineStr">
        <is>
          <t/>
        </is>
      </c>
      <c r="W411" t="inlineStr">
        <is>
          <t/>
        </is>
      </c>
      <c r="X411" s="2" t="inlineStr">
        <is>
          <t>pollution for free</t>
        </is>
      </c>
      <c r="Y411" s="2" t="inlineStr">
        <is>
          <t>3</t>
        </is>
      </c>
      <c r="Z411" s="2" t="inlineStr">
        <is>
          <t/>
        </is>
      </c>
      <c r="AA411" t="inlineStr">
        <is>
          <t>situation where a polluter is not held responsible for pollution caused and does not bear the costs to which that pollution gives rise</t>
        </is>
      </c>
      <c r="AB411" s="2" t="inlineStr">
        <is>
          <t>contaminación gratuita</t>
        </is>
      </c>
      <c r="AC411" s="2" t="inlineStr">
        <is>
          <t>3</t>
        </is>
      </c>
      <c r="AD411" s="2" t="inlineStr">
        <is>
          <t/>
        </is>
      </c>
      <c r="AE411" t="inlineStr">
        <is>
          <t>Situación en la que el causante de la contaminación no responde por el daño causado ni sufraga los costes de su subsanación.</t>
        </is>
      </c>
      <c r="AF411" s="2" t="inlineStr">
        <is>
          <t>tasuta saastamise võimalus</t>
        </is>
      </c>
      <c r="AG411" s="2" t="inlineStr">
        <is>
          <t>3</t>
        </is>
      </c>
      <c r="AH411" s="2" t="inlineStr">
        <is>
          <t/>
        </is>
      </c>
      <c r="AI411" t="inlineStr">
        <is>
          <t>olukord, kus saastajat ei peeta vastutavaks põhjustatud saaste eest ja ta ei kanna sellega seotud kulusid</t>
        </is>
      </c>
      <c r="AJ411" t="inlineStr">
        <is>
          <t/>
        </is>
      </c>
      <c r="AK411" t="inlineStr">
        <is>
          <t/>
        </is>
      </c>
      <c r="AL411" t="inlineStr">
        <is>
          <t/>
        </is>
      </c>
      <c r="AM411" t="inlineStr">
        <is>
          <t/>
        </is>
      </c>
      <c r="AN411" s="2" t="inlineStr">
        <is>
          <t>pollution gratuite</t>
        </is>
      </c>
      <c r="AO411" s="2" t="inlineStr">
        <is>
          <t>3</t>
        </is>
      </c>
      <c r="AP411" s="2" t="inlineStr">
        <is>
          <t/>
        </is>
      </c>
      <c r="AQ411" t="inlineStr">
        <is>
          <t>situation dans laquelle un pollueur n'est pas tenu pour responsable de la pollution qu'il génère et ne supporte pas les coûts engendrés par ladite pollution</t>
        </is>
      </c>
      <c r="AR411" s="2" t="inlineStr">
        <is>
          <t>truailliú saor in aisce</t>
        </is>
      </c>
      <c r="AS411" s="2" t="inlineStr">
        <is>
          <t>3</t>
        </is>
      </c>
      <c r="AT411" s="2" t="inlineStr">
        <is>
          <t/>
        </is>
      </c>
      <c r="AU411" t="inlineStr">
        <is>
          <t/>
        </is>
      </c>
      <c r="AV411" t="inlineStr">
        <is>
          <t/>
        </is>
      </c>
      <c r="AW411" t="inlineStr">
        <is>
          <t/>
        </is>
      </c>
      <c r="AX411" t="inlineStr">
        <is>
          <t/>
        </is>
      </c>
      <c r="AY411" t="inlineStr">
        <is>
          <t/>
        </is>
      </c>
      <c r="AZ411" s="2" t="inlineStr">
        <is>
          <t>ingyenes szennyezés</t>
        </is>
      </c>
      <c r="BA411" s="2" t="inlineStr">
        <is>
          <t>3</t>
        </is>
      </c>
      <c r="BB411" s="2" t="inlineStr">
        <is>
          <t/>
        </is>
      </c>
      <c r="BC411" t="inlineStr">
        <is>
          <t>olyan
eset, amikor a szennyezőt nem vonják felelősségre az általa okozott
szennyezésért, és nem kell viselnie az ahhoz kapcsolódó költségeket</t>
        </is>
      </c>
      <c r="BD411" s="2" t="inlineStr">
        <is>
          <t>inquinamento gratuito</t>
        </is>
      </c>
      <c r="BE411" s="2" t="inlineStr">
        <is>
          <t>3</t>
        </is>
      </c>
      <c r="BF411" s="2" t="inlineStr">
        <is>
          <t/>
        </is>
      </c>
      <c r="BG411" t="inlineStr">
        <is>
          <t>situazione in cui chi inquina non è tenuto responsabile dell'inquinamento causato e non sostiene i costi dovuti a tale inquinamento</t>
        </is>
      </c>
      <c r="BH411" s="2" t="inlineStr">
        <is>
          <t>„nemokama tarša“</t>
        </is>
      </c>
      <c r="BI411" s="2" t="inlineStr">
        <is>
          <t>3</t>
        </is>
      </c>
      <c r="BJ411" s="2" t="inlineStr">
        <is>
          <t/>
        </is>
      </c>
      <c r="BK411" t="inlineStr">
        <is>
          <t/>
        </is>
      </c>
      <c r="BL411" s="2" t="inlineStr">
        <is>
          <t>"piesārņošana neko nemaksā"</t>
        </is>
      </c>
      <c r="BM411" s="2" t="inlineStr">
        <is>
          <t>2</t>
        </is>
      </c>
      <c r="BN411" s="2" t="inlineStr">
        <is>
          <t/>
        </is>
      </c>
      <c r="BO411" t="inlineStr">
        <is>
          <t>situācija, kad piesārņotājs netiek saukts pie atbildības par radīto piesārņojumu un kad tas nesedz ar to saistītās izmaksas</t>
        </is>
      </c>
      <c r="BP411" t="inlineStr">
        <is>
          <t/>
        </is>
      </c>
      <c r="BQ411" t="inlineStr">
        <is>
          <t/>
        </is>
      </c>
      <c r="BR411" t="inlineStr">
        <is>
          <t/>
        </is>
      </c>
      <c r="BS411" t="inlineStr">
        <is>
          <t/>
        </is>
      </c>
      <c r="BT411" s="2" t="inlineStr">
        <is>
          <t>gratis verontreiniging</t>
        </is>
      </c>
      <c r="BU411" s="2" t="inlineStr">
        <is>
          <t>3</t>
        </is>
      </c>
      <c r="BV411" s="2" t="inlineStr">
        <is>
          <t/>
        </is>
      </c>
      <c r="BW411" t="inlineStr">
        <is>
          <t>situatie waarin vervuilers niet verantwoordelijk worden gesteld voor de
verontreiniging die zij veroorzaken en niet de kosten van
hun verontreiniging dragen</t>
        </is>
      </c>
      <c r="BX411" s="2" t="inlineStr">
        <is>
          <t>zanieczyszczanie za darmo</t>
        </is>
      </c>
      <c r="BY411" s="2" t="inlineStr">
        <is>
          <t>3</t>
        </is>
      </c>
      <c r="BZ411" s="2" t="inlineStr">
        <is>
          <t/>
        </is>
      </c>
      <c r="CA411" t="inlineStr">
        <is>
          <t>sytuacja, gdy zanieczyszczający nie zostaje pociągnięty do odpowiedzialności za spowodowane przez siebie zanieczyszczenie i nie ponosi kosztów wynikających z wygenerowania takiego zanieczyszczenia</t>
        </is>
      </c>
      <c r="CB411" s="2" t="inlineStr">
        <is>
          <t>poluição gratuita</t>
        </is>
      </c>
      <c r="CC411" s="2" t="inlineStr">
        <is>
          <t>3</t>
        </is>
      </c>
      <c r="CD411" s="2" t="inlineStr">
        <is>
          <t/>
        </is>
      </c>
      <c r="CE411" t="inlineStr">
        <is>
          <t>Situação em que o poluidor não é responsabilizado pela poluição que causa e não suporta os custos por ela gerados.</t>
        </is>
      </c>
      <c r="CF411" s="2" t="inlineStr">
        <is>
          <t>poluare gratuită</t>
        </is>
      </c>
      <c r="CG411" s="2" t="inlineStr">
        <is>
          <t>3</t>
        </is>
      </c>
      <c r="CH411" s="2" t="inlineStr">
        <is>
          <t/>
        </is>
      </c>
      <c r="CI411" t="inlineStr">
        <is>
          <t>situație în care poluatorul nu este tras la răspundere pentru poluarea pe care o provoacă și nu suportă costurile generate de poluarea în cauză</t>
        </is>
      </c>
      <c r="CJ411" t="inlineStr">
        <is>
          <t/>
        </is>
      </c>
      <c r="CK411" t="inlineStr">
        <is>
          <t/>
        </is>
      </c>
      <c r="CL411" t="inlineStr">
        <is>
          <t/>
        </is>
      </c>
      <c r="CM411" t="inlineStr">
        <is>
          <t/>
        </is>
      </c>
      <c r="CN411" s="2" t="inlineStr">
        <is>
          <t>brezplačno onesnaževanje</t>
        </is>
      </c>
      <c r="CO411" s="2" t="inlineStr">
        <is>
          <t>3</t>
        </is>
      </c>
      <c r="CP411" s="2" t="inlineStr">
        <is>
          <t/>
        </is>
      </c>
      <c r="CQ411" t="inlineStr">
        <is>
          <t/>
        </is>
      </c>
      <c r="CR411" s="2" t="inlineStr">
        <is>
          <t>gratis förorening</t>
        </is>
      </c>
      <c r="CS411" s="2" t="inlineStr">
        <is>
          <t>2</t>
        </is>
      </c>
      <c r="CT411" s="2" t="inlineStr">
        <is>
          <t/>
        </is>
      </c>
      <c r="CU411" t="inlineStr">
        <is>
          <t/>
        </is>
      </c>
    </row>
    <row r="412">
      <c r="A412" s="1" t="str">
        <f>HYPERLINK("https://iate.europa.eu/entry/result/2250720/all", "2250720")</f>
        <v>2250720</v>
      </c>
      <c r="B412" t="inlineStr">
        <is>
          <t>TRADE</t>
        </is>
      </c>
      <c r="C412" t="inlineStr">
        <is>
          <t>TRADE|international trade;TRADE|marketing|preparation for market</t>
        </is>
      </c>
      <c r="D412" t="inlineStr">
        <is>
          <t/>
        </is>
      </c>
      <c r="E412" t="inlineStr">
        <is>
          <t/>
        </is>
      </c>
      <c r="F412" t="inlineStr">
        <is>
          <t/>
        </is>
      </c>
      <c r="G412" t="inlineStr">
        <is>
          <t/>
        </is>
      </c>
      <c r="H412" s="2" t="inlineStr">
        <is>
          <t>navazující výrobek</t>
        </is>
      </c>
      <c r="I412" s="2" t="inlineStr">
        <is>
          <t>3</t>
        </is>
      </c>
      <c r="J412" s="2" t="inlineStr">
        <is>
          <t/>
        </is>
      </c>
      <c r="K412" t="inlineStr">
        <is>
          <t>výrobek, pro který je jako vstup jednou nebo více stranami využíván dříve vyrobený výrobek</t>
        </is>
      </c>
      <c r="L412" s="2" t="inlineStr">
        <is>
          <t>produkt i efterfølgende produktionsled</t>
        </is>
      </c>
      <c r="M412" s="2" t="inlineStr">
        <is>
          <t>3</t>
        </is>
      </c>
      <c r="N412" s="2" t="inlineStr">
        <is>
          <t/>
        </is>
      </c>
      <c r="O412" t="inlineStr">
        <is>
          <t>et omsætteligt produkt i produktionskæden, som har gennemgået visse transformations- eller forarbejdningstrin</t>
        </is>
      </c>
      <c r="P412" s="2" t="inlineStr">
        <is>
          <t>nachgelagertes Erzeugnis</t>
        </is>
      </c>
      <c r="Q412" s="2" t="inlineStr">
        <is>
          <t>3</t>
        </is>
      </c>
      <c r="R412" s="2" t="inlineStr">
        <is>
          <t/>
        </is>
      </c>
      <c r="S412" t="inlineStr">
        <is>
          <t/>
        </is>
      </c>
      <c r="T412" t="inlineStr">
        <is>
          <t/>
        </is>
      </c>
      <c r="U412" t="inlineStr">
        <is>
          <t/>
        </is>
      </c>
      <c r="V412" t="inlineStr">
        <is>
          <t/>
        </is>
      </c>
      <c r="W412" t="inlineStr">
        <is>
          <t/>
        </is>
      </c>
      <c r="X412" s="2" t="inlineStr">
        <is>
          <t>downstream product</t>
        </is>
      </c>
      <c r="Y412" s="2" t="inlineStr">
        <is>
          <t>3</t>
        </is>
      </c>
      <c r="Z412" s="2" t="inlineStr">
        <is>
          <t/>
        </is>
      </c>
      <c r="AA412" t="inlineStr">
        <is>
          <t>tradeable product in the production chain that has undergone some transforming or processing steps</t>
        </is>
      </c>
      <c r="AB412" s="2" t="inlineStr">
        <is>
          <t>producto transformado</t>
        </is>
      </c>
      <c r="AC412" s="2" t="inlineStr">
        <is>
          <t>3</t>
        </is>
      </c>
      <c r="AD412" s="2" t="inlineStr">
        <is>
          <t/>
        </is>
      </c>
      <c r="AE412" t="inlineStr">
        <is>
          <t>Producto que se sitúa en una fase avanzada de la cadena de producción.</t>
        </is>
      </c>
      <c r="AF412" s="2" t="inlineStr">
        <is>
          <t>järgmise etapi toode|
tootmisahela järgmise etapi toode</t>
        </is>
      </c>
      <c r="AG412" s="2" t="inlineStr">
        <is>
          <t>3|
3</t>
        </is>
      </c>
      <c r="AH412" s="2" t="inlineStr">
        <is>
          <t xml:space="preserve">|
</t>
        </is>
      </c>
      <c r="AI412" t="inlineStr">
        <is>
          <t>tootmisahelasse kuuluv kaubeldav toode, mida on teatud määral muudetud või töödeldud</t>
        </is>
      </c>
      <c r="AJ412" s="2" t="inlineStr">
        <is>
          <t>jatkojalostustuote</t>
        </is>
      </c>
      <c r="AK412" s="2" t="inlineStr">
        <is>
          <t>3</t>
        </is>
      </c>
      <c r="AL412" s="2" t="inlineStr">
        <is>
          <t/>
        </is>
      </c>
      <c r="AM412" t="inlineStr">
        <is>
          <t/>
        </is>
      </c>
      <c r="AN412" s="2" t="inlineStr">
        <is>
          <t>produit en aval</t>
        </is>
      </c>
      <c r="AO412" s="2" t="inlineStr">
        <is>
          <t>3</t>
        </is>
      </c>
      <c r="AP412" s="2" t="inlineStr">
        <is>
          <t/>
        </is>
      </c>
      <c r="AQ412" t="inlineStr">
        <is>
          <t/>
        </is>
      </c>
      <c r="AR412" s="2" t="inlineStr">
        <is>
          <t>táirge iartheachtach</t>
        </is>
      </c>
      <c r="AS412" s="2" t="inlineStr">
        <is>
          <t>3</t>
        </is>
      </c>
      <c r="AT412" s="2" t="inlineStr">
        <is>
          <t/>
        </is>
      </c>
      <c r="AU412" t="inlineStr">
        <is>
          <t/>
        </is>
      </c>
      <c r="AV412" t="inlineStr">
        <is>
          <t/>
        </is>
      </c>
      <c r="AW412" t="inlineStr">
        <is>
          <t/>
        </is>
      </c>
      <c r="AX412" t="inlineStr">
        <is>
          <t/>
        </is>
      </c>
      <c r="AY412" t="inlineStr">
        <is>
          <t/>
        </is>
      </c>
      <c r="AZ412" s="2" t="inlineStr">
        <is>
          <t>továbbfeldolgozott termék</t>
        </is>
      </c>
      <c r="BA412" s="2" t="inlineStr">
        <is>
          <t>4</t>
        </is>
      </c>
      <c r="BB412" s="2" t="inlineStr">
        <is>
          <t/>
        </is>
      </c>
      <c r="BC412" t="inlineStr">
        <is>
          <t/>
        </is>
      </c>
      <c r="BD412" s="2" t="inlineStr">
        <is>
          <t>prodotto a valle</t>
        </is>
      </c>
      <c r="BE412" s="2" t="inlineStr">
        <is>
          <t>3</t>
        </is>
      </c>
      <c r="BF412" s="2" t="inlineStr">
        <is>
          <t/>
        </is>
      </c>
      <c r="BG412" t="inlineStr">
        <is>
          <t>nella catena di produzione, bene commerciabile che ha subito alcune fasi di lavorazione/trasformazione</t>
        </is>
      </c>
      <c r="BH412" s="2" t="inlineStr">
        <is>
          <t>galutinės grandies produktas|
tolesnės grandies produktas|
vartotojų grandies produktas</t>
        </is>
      </c>
      <c r="BI412" s="2" t="inlineStr">
        <is>
          <t>3|
3|
3</t>
        </is>
      </c>
      <c r="BJ412" s="2" t="inlineStr">
        <is>
          <t xml:space="preserve">preferred|
|
</t>
        </is>
      </c>
      <c r="BK412" t="inlineStr">
        <is>
          <t>produktas, kuriam
pagaminti ar sukurti viena ar daugiau šalių kaip išteklius naudoja
specializacijos produktą ir kurį tos šalys parduoda rinkoje</t>
        </is>
      </c>
      <c r="BL412" t="inlineStr">
        <is>
          <t/>
        </is>
      </c>
      <c r="BM412" t="inlineStr">
        <is>
          <t/>
        </is>
      </c>
      <c r="BN412" t="inlineStr">
        <is>
          <t/>
        </is>
      </c>
      <c r="BO412" t="inlineStr">
        <is>
          <t/>
        </is>
      </c>
      <c r="BP412" s="2" t="inlineStr">
        <is>
          <t>prodott downstream</t>
        </is>
      </c>
      <c r="BQ412" s="2" t="inlineStr">
        <is>
          <t>3</t>
        </is>
      </c>
      <c r="BR412" s="2" t="inlineStr">
        <is>
          <t/>
        </is>
      </c>
      <c r="BS412" t="inlineStr">
        <is>
          <t/>
        </is>
      </c>
      <c r="BT412" s="2" t="inlineStr">
        <is>
          <t>downstreamproduct</t>
        </is>
      </c>
      <c r="BU412" s="2" t="inlineStr">
        <is>
          <t>3</t>
        </is>
      </c>
      <c r="BV412" s="2" t="inlineStr">
        <is>
          <t/>
        </is>
      </c>
      <c r="BW412" t="inlineStr">
        <is>
          <t>verhandelbaar product in de productieketen dat een verwerkings- of transformatieproces heeft ondergaan</t>
        </is>
      </c>
      <c r="BX412" s="2" t="inlineStr">
        <is>
          <t>produkt rynku niższego szczebla</t>
        </is>
      </c>
      <c r="BY412" s="2" t="inlineStr">
        <is>
          <t>3</t>
        </is>
      </c>
      <c r="BZ412" s="2" t="inlineStr">
        <is>
          <t/>
        </is>
      </c>
      <c r="CA412" t="inlineStr">
        <is>
          <t>produkt wyprodukowany lub dystrybuowany na &lt;a href="https://iate.europa.eu/entry/result/1899635/pl" target="_blank"&gt;rynku niższego szczebla&lt;/a&gt;</t>
        </is>
      </c>
      <c r="CB412" t="inlineStr">
        <is>
          <t/>
        </is>
      </c>
      <c r="CC412" t="inlineStr">
        <is>
          <t/>
        </is>
      </c>
      <c r="CD412" t="inlineStr">
        <is>
          <t/>
        </is>
      </c>
      <c r="CE412" t="inlineStr">
        <is>
          <t/>
        </is>
      </c>
      <c r="CF412" t="inlineStr">
        <is>
          <t/>
        </is>
      </c>
      <c r="CG412" t="inlineStr">
        <is>
          <t/>
        </is>
      </c>
      <c r="CH412" t="inlineStr">
        <is>
          <t/>
        </is>
      </c>
      <c r="CI412" t="inlineStr">
        <is>
          <t/>
        </is>
      </c>
      <c r="CJ412" t="inlineStr">
        <is>
          <t/>
        </is>
      </c>
      <c r="CK412" t="inlineStr">
        <is>
          <t/>
        </is>
      </c>
      <c r="CL412" t="inlineStr">
        <is>
          <t/>
        </is>
      </c>
      <c r="CM412" t="inlineStr">
        <is>
          <t/>
        </is>
      </c>
      <c r="CN412" s="2" t="inlineStr">
        <is>
          <t>proizvod nižje v prodajni verigi</t>
        </is>
      </c>
      <c r="CO412" s="2" t="inlineStr">
        <is>
          <t>3</t>
        </is>
      </c>
      <c r="CP412" s="2" t="inlineStr">
        <is>
          <t/>
        </is>
      </c>
      <c r="CQ412" t="inlineStr">
        <is>
          <t/>
        </is>
      </c>
      <c r="CR412" s="2" t="inlineStr">
        <is>
          <t>produkt i senare led</t>
        </is>
      </c>
      <c r="CS412" s="2" t="inlineStr">
        <is>
          <t>3</t>
        </is>
      </c>
      <c r="CT412" s="2" t="inlineStr">
        <is>
          <t/>
        </is>
      </c>
      <c r="CU412" t="inlineStr">
        <is>
          <t/>
        </is>
      </c>
    </row>
    <row r="413">
      <c r="A413" s="1" t="str">
        <f>HYPERLINK("https://iate.europa.eu/entry/result/1266477/all", "1266477")</f>
        <v>1266477</v>
      </c>
      <c r="B413" t="inlineStr">
        <is>
          <t>TRADE</t>
        </is>
      </c>
      <c r="C413" t="inlineStr">
        <is>
          <t>TRADE|marketing|commercial transaction</t>
        </is>
      </c>
      <c r="D413" s="2" t="inlineStr">
        <is>
          <t>модел „дружество-дружество“</t>
        </is>
      </c>
      <c r="E413" s="2" t="inlineStr">
        <is>
          <t>2</t>
        </is>
      </c>
      <c r="F413" s="2" t="inlineStr">
        <is>
          <t/>
        </is>
      </c>
      <c r="G413" t="inlineStr">
        <is>
          <t/>
        </is>
      </c>
      <c r="H413" s="2" t="inlineStr">
        <is>
          <t>B2B|
vztah mezi podniky</t>
        </is>
      </c>
      <c r="I413" s="2" t="inlineStr">
        <is>
          <t>3|
3</t>
        </is>
      </c>
      <c r="J413" s="2" t="inlineStr">
        <is>
          <t xml:space="preserve">|
</t>
        </is>
      </c>
      <c r="K413" t="inlineStr">
        <is>
          <t>obchodní vztah mezi obchodními společnostmi, který neobsluhuje konečné spotřebitele</t>
        </is>
      </c>
      <c r="L413" s="2" t="inlineStr">
        <is>
          <t>business to business|
B2B</t>
        </is>
      </c>
      <c r="M413" s="2" t="inlineStr">
        <is>
          <t>3|
3</t>
        </is>
      </c>
      <c r="N413" s="2" t="inlineStr">
        <is>
          <t xml:space="preserve">|
</t>
        </is>
      </c>
      <c r="O413" t="inlineStr">
        <is>
          <t>transaktion eller forretningsvirksomhed mellem to virksomheder, f.eks. mellem en fremstillingsvirksomhed og en grossist eller mellem en grossist og en detailforretning</t>
        </is>
      </c>
      <c r="P413" s="2" t="inlineStr">
        <is>
          <t>B2B|
Business-to-Business|
B-to-B</t>
        </is>
      </c>
      <c r="Q413" s="2" t="inlineStr">
        <is>
          <t>3|
3|
3</t>
        </is>
      </c>
      <c r="R413" s="2" t="inlineStr">
        <is>
          <t xml:space="preserve">|
|
</t>
        </is>
      </c>
      <c r="S413" t="inlineStr">
        <is>
          <t>Geschäftsbeziehung zwischen mindestens zwei Unternehmen</t>
        </is>
      </c>
      <c r="T413" s="2" t="inlineStr">
        <is>
          <t>επιχείρηση προς επιχείρηση|
B2B</t>
        </is>
      </c>
      <c r="U413" s="2" t="inlineStr">
        <is>
          <t>3|
3</t>
        </is>
      </c>
      <c r="V413" s="2" t="inlineStr">
        <is>
          <t xml:space="preserve">|
</t>
        </is>
      </c>
      <c r="W413" t="inlineStr">
        <is>
          <t/>
        </is>
      </c>
      <c r="X413" s="2" t="inlineStr">
        <is>
          <t>B2B|
business-to-business|
business to business|
B-to-B</t>
        </is>
      </c>
      <c r="Y413" s="2" t="inlineStr">
        <is>
          <t>3|
3|
3|
3</t>
        </is>
      </c>
      <c r="Z413" s="2" t="inlineStr">
        <is>
          <t xml:space="preserve">|
|
|
</t>
        </is>
      </c>
      <c r="AA413" t="inlineStr">
        <is>
          <t>transaction or
business conducted between one business and another, such as a manufacturer and wholesaler, or a wholesaler and
retailer</t>
        </is>
      </c>
      <c r="AB413" s="2" t="inlineStr">
        <is>
          <t>operación interempresas|
negocio entre empresas|
comercio interempresas|
empresa a empresa|
operación B2B|
operación entre empresas</t>
        </is>
      </c>
      <c r="AC413" s="2" t="inlineStr">
        <is>
          <t>3|
1|
3|
1|
2|
3</t>
        </is>
      </c>
      <c r="AD413" s="2" t="inlineStr">
        <is>
          <t xml:space="preserve">|
|
|
|
|
</t>
        </is>
      </c>
      <c r="AE413" t="inlineStr">
        <is>
          <t>Operación o conjunto de operaciones comerciales realizadas entre empresas (entre un fabricante y un mayorista, entre un mayorista y un minorista, p. ej.).</t>
        </is>
      </c>
      <c r="AF413" s="2" t="inlineStr">
        <is>
          <t>ettevõtjalt ettevõtjale|
ettevõtjatevaheline</t>
        </is>
      </c>
      <c r="AG413" s="2" t="inlineStr">
        <is>
          <t>3|
3</t>
        </is>
      </c>
      <c r="AH413" s="2" t="inlineStr">
        <is>
          <t xml:space="preserve">|
</t>
        </is>
      </c>
      <c r="AI413" t="inlineStr">
        <is>
          <t>tehing või ärimudel, mille mõlemad pooled on ettevõtjad, näiteks &lt;i&gt;tootja&lt;/i&gt; &lt;a href="/entry/result/3535109/all" id="ENTRY_TO_ENTRY_CONVERTER" target="_blank"&gt;IATE:3535109&lt;/a&gt; ja hulgimüüja või hulgimüüja ja &lt;i&gt;jaemüüja&lt;/i&gt; &lt;a href="/entry/result/1899599/all" id="ENTRY_TO_ENTRY_CONVERTER" target="_blank"&gt;IATE:1899599&lt;/a&gt;</t>
        </is>
      </c>
      <c r="AJ413" s="2" t="inlineStr">
        <is>
          <t>yritysten välinen|
B2B</t>
        </is>
      </c>
      <c r="AK413" s="2" t="inlineStr">
        <is>
          <t>3|
3</t>
        </is>
      </c>
      <c r="AL413" s="2" t="inlineStr">
        <is>
          <t xml:space="preserve">|
</t>
        </is>
      </c>
      <c r="AM413" t="inlineStr">
        <is>
          <t>yritykseltä
yritykselle, kuten valmistajalta tukkumyyjälle tai tukkumyyjältä
vähittäismyyjälle, suunnattu liiketoimi tai -toiminta</t>
        </is>
      </c>
      <c r="AN413" s="2" t="inlineStr">
        <is>
          <t>commerce interentreprises|
commerce B to B|
B to B</t>
        </is>
      </c>
      <c r="AO413" s="2" t="inlineStr">
        <is>
          <t>3|
3|
3</t>
        </is>
      </c>
      <c r="AP413" s="2" t="inlineStr">
        <is>
          <t xml:space="preserve">preferred|
|
</t>
        </is>
      </c>
      <c r="AQ413" t="inlineStr">
        <is>
          <t>ensemble des activités commerciales nouées entre deux entreprises</t>
        </is>
      </c>
      <c r="AR413" s="2" t="inlineStr">
        <is>
          <t>gnólacht le gnólacht</t>
        </is>
      </c>
      <c r="AS413" s="2" t="inlineStr">
        <is>
          <t>3</t>
        </is>
      </c>
      <c r="AT413" s="2" t="inlineStr">
        <is>
          <t/>
        </is>
      </c>
      <c r="AU413" t="inlineStr">
        <is>
          <t/>
        </is>
      </c>
      <c r="AV413" t="inlineStr">
        <is>
          <t/>
        </is>
      </c>
      <c r="AW413" t="inlineStr">
        <is>
          <t/>
        </is>
      </c>
      <c r="AX413" t="inlineStr">
        <is>
          <t/>
        </is>
      </c>
      <c r="AY413" t="inlineStr">
        <is>
          <t/>
        </is>
      </c>
      <c r="AZ413" s="2" t="inlineStr">
        <is>
          <t>B2B|
üzleti</t>
        </is>
      </c>
      <c r="BA413" s="2" t="inlineStr">
        <is>
          <t>3|
3</t>
        </is>
      </c>
      <c r="BB413" s="2" t="inlineStr">
        <is>
          <t xml:space="preserve">|
</t>
        </is>
      </c>
      <c r="BC413" t="inlineStr">
        <is>
          <t>vállalatok, vállalkozások egymás közti tranzakcióinak jelzője</t>
        </is>
      </c>
      <c r="BD413" s="2" t="inlineStr">
        <is>
          <t>da impresa a impresa|
B2B</t>
        </is>
      </c>
      <c r="BE413" s="2" t="inlineStr">
        <is>
          <t>3|
3</t>
        </is>
      </c>
      <c r="BF413" s="2" t="inlineStr">
        <is>
          <t xml:space="preserve">|
</t>
        </is>
      </c>
      <c r="BG413" t="inlineStr">
        <is>
          <t>transazione commerciale che si verifica tra imprese</t>
        </is>
      </c>
      <c r="BH413" s="2" t="inlineStr">
        <is>
          <t>B2B|
verslas verslui</t>
        </is>
      </c>
      <c r="BI413" s="2" t="inlineStr">
        <is>
          <t>3|
3</t>
        </is>
      </c>
      <c r="BJ413" s="2" t="inlineStr">
        <is>
          <t xml:space="preserve">|
</t>
        </is>
      </c>
      <c r="BK413" t="inlineStr">
        <is>
          <t>įmonės tiekiama prekė ar teikiama paslauga, skirta kitos įmonės poreikiams tenkinti</t>
        </is>
      </c>
      <c r="BL413" s="2" t="inlineStr">
        <is>
          <t>&lt;i&gt;B2B&lt;/i&gt;|
starpuzņēmumu attiecības tirdzniecībā|
uzņēmumu darījumi ar uzņēmumiem</t>
        </is>
      </c>
      <c r="BM413" s="2" t="inlineStr">
        <is>
          <t>2|
2|
2</t>
        </is>
      </c>
      <c r="BN413" s="2" t="inlineStr">
        <is>
          <t xml:space="preserve">|
|
</t>
        </is>
      </c>
      <c r="BO413" t="inlineStr">
        <is>
          <t>komercdarījumi, kas notiek starp uzņēmumiem</t>
        </is>
      </c>
      <c r="BP413" s="2" t="inlineStr">
        <is>
          <t>minn negozju għal negozju|
B2B</t>
        </is>
      </c>
      <c r="BQ413" s="2" t="inlineStr">
        <is>
          <t>3|
3</t>
        </is>
      </c>
      <c r="BR413" s="2" t="inlineStr">
        <is>
          <t xml:space="preserve">|
</t>
        </is>
      </c>
      <c r="BS413" t="inlineStr">
        <is>
          <t>forma ta' tranżazzjoni bejn negozji, bħal pereżempju tranżazzjoni li tinvolvi manifattur u bejjiegħ bl-ingrossa, jew bejjiegħ bl-ingrossa u bejjiegħ bl-imnut</t>
        </is>
      </c>
      <c r="BT413" s="2" t="inlineStr">
        <is>
          <t>b2b|
business-to-business</t>
        </is>
      </c>
      <c r="BU413" s="2" t="inlineStr">
        <is>
          <t>3|
3</t>
        </is>
      </c>
      <c r="BV413" s="2" t="inlineStr">
        <is>
          <t xml:space="preserve">|
</t>
        </is>
      </c>
      <c r="BW413" t="inlineStr">
        <is>
          <t>handel tussen bedrijven</t>
        </is>
      </c>
      <c r="BX413" s="2" t="inlineStr">
        <is>
          <t>B2B|
między przedsiębiorstwami|
między przedsiębiorcami</t>
        </is>
      </c>
      <c r="BY413" s="2" t="inlineStr">
        <is>
          <t>3|
3|
3</t>
        </is>
      </c>
      <c r="BZ413" s="2" t="inlineStr">
        <is>
          <t xml:space="preserve">|
|
</t>
        </is>
      </c>
      <c r="CA413" t="inlineStr">
        <is>
          <t>transakcje
lub interesy między co najmniej dwoma przedsiębiorstwami, np. między producentem a
hurtownikiem lub między hurtownikiem a detalistą</t>
        </is>
      </c>
      <c r="CB413" s="2" t="inlineStr">
        <is>
          <t>B2B|
empresa a empresa</t>
        </is>
      </c>
      <c r="CC413" s="2" t="inlineStr">
        <is>
          <t>3|
3</t>
        </is>
      </c>
      <c r="CD413" s="2" t="inlineStr">
        <is>
          <t xml:space="preserve">|
</t>
        </is>
      </c>
      <c r="CE413" t="inlineStr">
        <is>
          <t>Relação
comercial entre pelo menos duas empresas.</t>
        </is>
      </c>
      <c r="CF413" s="2" t="inlineStr">
        <is>
          <t>B2B|
business-to-business</t>
        </is>
      </c>
      <c r="CG413" s="2" t="inlineStr">
        <is>
          <t>3|
3</t>
        </is>
      </c>
      <c r="CH413" s="2" t="inlineStr">
        <is>
          <t xml:space="preserve">|
</t>
        </is>
      </c>
      <c r="CI413" t="inlineStr">
        <is>
          <t>schimbul de servicii, informații și/sau de produse de la o companie la alta</t>
        </is>
      </c>
      <c r="CJ413" s="2" t="inlineStr">
        <is>
          <t>medzipodnikový|
B2B|
medzi podnikmi|
(vzťah) podnik-podnik</t>
        </is>
      </c>
      <c r="CK413" s="2" t="inlineStr">
        <is>
          <t>3|
3|
3|
3</t>
        </is>
      </c>
      <c r="CL413" s="2" t="inlineStr">
        <is>
          <t xml:space="preserve">|
|
|
</t>
        </is>
      </c>
      <c r="CM413" t="inlineStr">
        <is>
          <t/>
        </is>
      </c>
      <c r="CN413" s="2" t="inlineStr">
        <is>
          <t>med podjetji|
medpodjetniško poslovanje</t>
        </is>
      </c>
      <c r="CO413" s="2" t="inlineStr">
        <is>
          <t>3|
3</t>
        </is>
      </c>
      <c r="CP413" s="2" t="inlineStr">
        <is>
          <t xml:space="preserve">|
</t>
        </is>
      </c>
      <c r="CQ413" t="inlineStr">
        <is>
          <t/>
        </is>
      </c>
      <c r="CR413" s="2" t="inlineStr">
        <is>
          <t>företag till företag|
B2B</t>
        </is>
      </c>
      <c r="CS413" s="2" t="inlineStr">
        <is>
          <t>1|
3</t>
        </is>
      </c>
      <c r="CT413" s="2" t="inlineStr">
        <is>
          <t xml:space="preserve">|
</t>
        </is>
      </c>
      <c r="CU413" t="inlineStr">
        <is>
          <t>företagsinriktad affärsverksamhet såsom marknadsföring och försäljning av varor och tjänster till näringslivet</t>
        </is>
      </c>
    </row>
    <row r="414">
      <c r="A414" s="1" t="str">
        <f>HYPERLINK("https://iate.europa.eu/entry/result/3627346/all", "3627346")</f>
        <v>3627346</v>
      </c>
      <c r="B414" t="inlineStr">
        <is>
          <t>ENVIRONMENT</t>
        </is>
      </c>
      <c r="C414" t="inlineStr">
        <is>
          <t>ENVIRONMENT|environmental policy|waste management</t>
        </is>
      </c>
      <c r="D414" t="inlineStr">
        <is>
          <t/>
        </is>
      </c>
      <c r="E414" t="inlineStr">
        <is>
          <t/>
        </is>
      </c>
      <c r="F414" t="inlineStr">
        <is>
          <t/>
        </is>
      </c>
      <c r="G414" t="inlineStr">
        <is>
          <t/>
        </is>
      </c>
      <c r="H414" s="2" t="inlineStr">
        <is>
          <t>baterie lehkých dopravních prostředků</t>
        </is>
      </c>
      <c r="I414" s="2" t="inlineStr">
        <is>
          <t>3</t>
        </is>
      </c>
      <c r="J414" s="2" t="inlineStr">
        <is>
          <t>proposed</t>
        </is>
      </c>
      <c r="K414" t="inlineStr">
        <is>
          <t>baterie používané v lehkých dopravních prostředcích, jako jsou elektrokola a elektrokoloběžky</t>
        </is>
      </c>
      <c r="L414" t="inlineStr">
        <is>
          <t/>
        </is>
      </c>
      <c r="M414" t="inlineStr">
        <is>
          <t/>
        </is>
      </c>
      <c r="N414" t="inlineStr">
        <is>
          <t/>
        </is>
      </c>
      <c r="O414" t="inlineStr">
        <is>
          <t/>
        </is>
      </c>
      <c r="P414" t="inlineStr">
        <is>
          <t/>
        </is>
      </c>
      <c r="Q414" t="inlineStr">
        <is>
          <t/>
        </is>
      </c>
      <c r="R414" t="inlineStr">
        <is>
          <t/>
        </is>
      </c>
      <c r="S414" t="inlineStr">
        <is>
          <t/>
        </is>
      </c>
      <c r="T414" t="inlineStr">
        <is>
          <t/>
        </is>
      </c>
      <c r="U414" t="inlineStr">
        <is>
          <t/>
        </is>
      </c>
      <c r="V414" t="inlineStr">
        <is>
          <t/>
        </is>
      </c>
      <c r="W414" t="inlineStr">
        <is>
          <t/>
        </is>
      </c>
      <c r="X414" s="2" t="inlineStr">
        <is>
          <t>LMT battery|
battery for light means of transport</t>
        </is>
      </c>
      <c r="Y414" s="2" t="inlineStr">
        <is>
          <t>3|
3</t>
        </is>
      </c>
      <c r="Z414" s="2" t="inlineStr">
        <is>
          <t xml:space="preserve">|
</t>
        </is>
      </c>
      <c r="AA414" t="inlineStr">
        <is>
          <t>battery designed for use in light means of transport, such as ebikes and scooters</t>
        </is>
      </c>
      <c r="AB414" t="inlineStr">
        <is>
          <t/>
        </is>
      </c>
      <c r="AC414" t="inlineStr">
        <is>
          <t/>
        </is>
      </c>
      <c r="AD414" t="inlineStr">
        <is>
          <t/>
        </is>
      </c>
      <c r="AE414" t="inlineStr">
        <is>
          <t/>
        </is>
      </c>
      <c r="AF414" t="inlineStr">
        <is>
          <t/>
        </is>
      </c>
      <c r="AG414" t="inlineStr">
        <is>
          <t/>
        </is>
      </c>
      <c r="AH414" t="inlineStr">
        <is>
          <t/>
        </is>
      </c>
      <c r="AI414" t="inlineStr">
        <is>
          <t/>
        </is>
      </c>
      <c r="AJ414" t="inlineStr">
        <is>
          <t/>
        </is>
      </c>
      <c r="AK414" t="inlineStr">
        <is>
          <t/>
        </is>
      </c>
      <c r="AL414" t="inlineStr">
        <is>
          <t/>
        </is>
      </c>
      <c r="AM414" t="inlineStr">
        <is>
          <t/>
        </is>
      </c>
      <c r="AN414" s="2" t="inlineStr">
        <is>
          <t>batterie pour les moyens de transport légers|
batterie destinée aux moyens de transport légers</t>
        </is>
      </c>
      <c r="AO414" s="2" t="inlineStr">
        <is>
          <t>3|
3</t>
        </is>
      </c>
      <c r="AP414" s="2" t="inlineStr">
        <is>
          <t xml:space="preserve">|
</t>
        </is>
      </c>
      <c r="AQ414" t="inlineStr">
        <is>
          <t>nouveau type de batteries destinées à des moyens de transport légers, tels que les trotinettes, les vélos électriques ou les scooters</t>
        </is>
      </c>
      <c r="AR414" t="inlineStr">
        <is>
          <t/>
        </is>
      </c>
      <c r="AS414" t="inlineStr">
        <is>
          <t/>
        </is>
      </c>
      <c r="AT414" t="inlineStr">
        <is>
          <t/>
        </is>
      </c>
      <c r="AU414" t="inlineStr">
        <is>
          <t/>
        </is>
      </c>
      <c r="AV414" t="inlineStr">
        <is>
          <t/>
        </is>
      </c>
      <c r="AW414" t="inlineStr">
        <is>
          <t/>
        </is>
      </c>
      <c r="AX414" t="inlineStr">
        <is>
          <t/>
        </is>
      </c>
      <c r="AY414" t="inlineStr">
        <is>
          <t/>
        </is>
      </c>
      <c r="AZ414" s="2" t="inlineStr">
        <is>
          <t>LMT-akkumulátor|
könnyű szállítóeszközökben használt akkumulátor</t>
        </is>
      </c>
      <c r="BA414" s="2" t="inlineStr">
        <is>
          <t>3|
3</t>
        </is>
      </c>
      <c r="BB414" s="2" t="inlineStr">
        <is>
          <t>proposed|
proposed</t>
        </is>
      </c>
      <c r="BC414" t="inlineStr">
        <is>
          <t>olyan akkumulátor, amely burkolt, legfeljebb 25
kg tömegű, és olyan kerekes járművek meghajtására tervezték, amelyek működtethetők csak villanymotorral,
vagy pedig a motor és emberi erő kombinációjával, ideértve a 168/2013/EU rendelet szerinti L kategóriába sorolt,
típusjóváhagyással rendelkező járműveket is, és amely nem
elektromosjármű-hajtóakkumulátor</t>
        </is>
      </c>
      <c r="BD414" t="inlineStr">
        <is>
          <t/>
        </is>
      </c>
      <c r="BE414" t="inlineStr">
        <is>
          <t/>
        </is>
      </c>
      <c r="BF414" t="inlineStr">
        <is>
          <t/>
        </is>
      </c>
      <c r="BG414" t="inlineStr">
        <is>
          <t/>
        </is>
      </c>
      <c r="BH414" s="2" t="inlineStr">
        <is>
          <t>mažosios transporto priemonės baterija</t>
        </is>
      </c>
      <c r="BI414" s="2" t="inlineStr">
        <is>
          <t>3</t>
        </is>
      </c>
      <c r="BJ414" s="2" t="inlineStr">
        <is>
          <t/>
        </is>
      </c>
      <c r="BK414" t="inlineStr">
        <is>
          <t>baterija, naudojama tokiose mažosiose transporto priemonėse kaip elektriniai dviračiai ir elektriniai paspirtukai</t>
        </is>
      </c>
      <c r="BL414" t="inlineStr">
        <is>
          <t/>
        </is>
      </c>
      <c r="BM414" t="inlineStr">
        <is>
          <t/>
        </is>
      </c>
      <c r="BN414" t="inlineStr">
        <is>
          <t/>
        </is>
      </c>
      <c r="BO414" t="inlineStr">
        <is>
          <t/>
        </is>
      </c>
      <c r="BP414" t="inlineStr">
        <is>
          <t/>
        </is>
      </c>
      <c r="BQ414" t="inlineStr">
        <is>
          <t/>
        </is>
      </c>
      <c r="BR414" t="inlineStr">
        <is>
          <t/>
        </is>
      </c>
      <c r="BS414" t="inlineStr">
        <is>
          <t/>
        </is>
      </c>
      <c r="BT414" t="inlineStr">
        <is>
          <t/>
        </is>
      </c>
      <c r="BU414" t="inlineStr">
        <is>
          <t/>
        </is>
      </c>
      <c r="BV414" t="inlineStr">
        <is>
          <t/>
        </is>
      </c>
      <c r="BW414" t="inlineStr">
        <is>
          <t/>
        </is>
      </c>
      <c r="BX414" t="inlineStr">
        <is>
          <t/>
        </is>
      </c>
      <c r="BY414" t="inlineStr">
        <is>
          <t/>
        </is>
      </c>
      <c r="BZ414" t="inlineStr">
        <is>
          <t/>
        </is>
      </c>
      <c r="CA414" t="inlineStr">
        <is>
          <t/>
        </is>
      </c>
      <c r="CB414" s="2" t="inlineStr">
        <is>
          <t>bateria de veículo de transporte ligeiro</t>
        </is>
      </c>
      <c r="CC414" s="2" t="inlineStr">
        <is>
          <t>3</t>
        </is>
      </c>
      <c r="CD414" s="2" t="inlineStr">
        <is>
          <t>proposed</t>
        </is>
      </c>
      <c r="CE414" t="inlineStr">
        <is>
          <t>Qualquer bateria fechada hermeticamente e com um peso igual ou inferior a 25 kg, concebida para fornecer energia de tração a veículos sobre rodas que podem ser alimentados exclusivamente pelo motor elétrico ou por uma combinação de motor e força humana, incluindo veículos homologados da categoria L na aceção do Regulamento (UE) n.º 168/2013, e que não seja uma bateria de veículo elétrico.</t>
        </is>
      </c>
      <c r="CF414" s="2" t="inlineStr">
        <is>
          <t>baterie pentru mijloacele de transport ușoare|
baterie LMT</t>
        </is>
      </c>
      <c r="CG414" s="2" t="inlineStr">
        <is>
          <t>2|
2</t>
        </is>
      </c>
      <c r="CH414" s="2" t="inlineStr">
        <is>
          <t xml:space="preserve">|
</t>
        </is>
      </c>
      <c r="CI414" t="inlineStr">
        <is>
          <t>baterie utilizată în mijloacele de transport ușoare, cum ar fi bicicletele electrice și
scooterele</t>
        </is>
      </c>
      <c r="CJ414" t="inlineStr">
        <is>
          <t/>
        </is>
      </c>
      <c r="CK414" t="inlineStr">
        <is>
          <t/>
        </is>
      </c>
      <c r="CL414" t="inlineStr">
        <is>
          <t/>
        </is>
      </c>
      <c r="CM414" t="inlineStr">
        <is>
          <t/>
        </is>
      </c>
      <c r="CN414" t="inlineStr">
        <is>
          <t/>
        </is>
      </c>
      <c r="CO414" t="inlineStr">
        <is>
          <t/>
        </is>
      </c>
      <c r="CP414" t="inlineStr">
        <is>
          <t/>
        </is>
      </c>
      <c r="CQ414" t="inlineStr">
        <is>
          <t/>
        </is>
      </c>
      <c r="CR414" t="inlineStr">
        <is>
          <t/>
        </is>
      </c>
      <c r="CS414" t="inlineStr">
        <is>
          <t/>
        </is>
      </c>
      <c r="CT414" t="inlineStr">
        <is>
          <t/>
        </is>
      </c>
      <c r="CU414" t="inlineStr">
        <is>
          <t/>
        </is>
      </c>
    </row>
    <row r="415">
      <c r="A415" s="1" t="str">
        <f>HYPERLINK("https://iate.europa.eu/entry/result/3628085/all", "3628085")</f>
        <v>3628085</v>
      </c>
      <c r="B415" t="inlineStr">
        <is>
          <t>ENERGY;EUROPEAN UNION;ENVIRONMENT;TRANSPORT</t>
        </is>
      </c>
      <c r="C415" t="inlineStr">
        <is>
          <t>ENERGY|energy policy;EUROPEAN UNION|European construction|deepening of the European Union|EU activity|EU policy;ENVIRONMENT|environmental policy|climate change policy|reduction of gas emissions;TRANSPORT|transport policy|transport policy|sustainable mobility</t>
        </is>
      </c>
      <c r="D415" t="inlineStr">
        <is>
          <t/>
        </is>
      </c>
      <c r="E415" t="inlineStr">
        <is>
          <t/>
        </is>
      </c>
      <c r="F415" t="inlineStr">
        <is>
          <t/>
        </is>
      </c>
      <c r="G415" t="inlineStr">
        <is>
          <t/>
        </is>
      </c>
      <c r="H415" t="inlineStr">
        <is>
          <t/>
        </is>
      </c>
      <c r="I415" t="inlineStr">
        <is>
          <t/>
        </is>
      </c>
      <c r="J415" t="inlineStr">
        <is>
          <t/>
        </is>
      </c>
      <c r="K415" t="inlineStr">
        <is>
          <t/>
        </is>
      </c>
      <c r="L415" t="inlineStr">
        <is>
          <t/>
        </is>
      </c>
      <c r="M415" t="inlineStr">
        <is>
          <t/>
        </is>
      </c>
      <c r="N415" t="inlineStr">
        <is>
          <t/>
        </is>
      </c>
      <c r="O415" t="inlineStr">
        <is>
          <t/>
        </is>
      </c>
      <c r="P415" t="inlineStr">
        <is>
          <t/>
        </is>
      </c>
      <c r="Q415" t="inlineStr">
        <is>
          <t/>
        </is>
      </c>
      <c r="R415" t="inlineStr">
        <is>
          <t/>
        </is>
      </c>
      <c r="S415" t="inlineStr">
        <is>
          <t/>
        </is>
      </c>
      <c r="T415" t="inlineStr">
        <is>
          <t/>
        </is>
      </c>
      <c r="U415" t="inlineStr">
        <is>
          <t/>
        </is>
      </c>
      <c r="V415" t="inlineStr">
        <is>
          <t/>
        </is>
      </c>
      <c r="W415" t="inlineStr">
        <is>
          <t/>
        </is>
      </c>
      <c r="X415" s="2" t="inlineStr">
        <is>
          <t>InvestEU Green Transition Investment Facility|
Sustainable Aviation Fund</t>
        </is>
      </c>
      <c r="Y415" s="2" t="inlineStr">
        <is>
          <t>3|
3</t>
        </is>
      </c>
      <c r="Z415" s="2" t="inlineStr">
        <is>
          <t xml:space="preserve">|
</t>
        </is>
      </c>
      <c r="AA415" t="inlineStr">
        <is>
          <t>fund to be created under the &lt;a href="https://iate.europa.eu/entry/result/3599862/en" target="_blank"&gt;ReFuelEU Aviation&lt;/a&gt; Regulation to which an EU Member State is to transfer the amount 
collected through administrative 
fines imposed on aircraft operators failing to comply with their refuelling obligations</t>
        </is>
      </c>
      <c r="AB415" t="inlineStr">
        <is>
          <t/>
        </is>
      </c>
      <c r="AC415" t="inlineStr">
        <is>
          <t/>
        </is>
      </c>
      <c r="AD415" t="inlineStr">
        <is>
          <t/>
        </is>
      </c>
      <c r="AE415" t="inlineStr">
        <is>
          <t/>
        </is>
      </c>
      <c r="AF415" t="inlineStr">
        <is>
          <t/>
        </is>
      </c>
      <c r="AG415" t="inlineStr">
        <is>
          <t/>
        </is>
      </c>
      <c r="AH415" t="inlineStr">
        <is>
          <t/>
        </is>
      </c>
      <c r="AI415" t="inlineStr">
        <is>
          <t/>
        </is>
      </c>
      <c r="AJ415" t="inlineStr">
        <is>
          <t/>
        </is>
      </c>
      <c r="AK415" t="inlineStr">
        <is>
          <t/>
        </is>
      </c>
      <c r="AL415" t="inlineStr">
        <is>
          <t/>
        </is>
      </c>
      <c r="AM415" t="inlineStr">
        <is>
          <t/>
        </is>
      </c>
      <c r="AN415" s="2" t="inlineStr">
        <is>
          <t>facilité d'investissement pour la transition verte dans le cadre d'InvestEU</t>
        </is>
      </c>
      <c r="AO415" s="2" t="inlineStr">
        <is>
          <t>2</t>
        </is>
      </c>
      <c r="AP415" s="2" t="inlineStr">
        <is>
          <t>proposed</t>
        </is>
      </c>
      <c r="AQ415" t="inlineStr">
        <is>
          <t>fonds qu'il est prévu de créer au titre de l'&lt;a href="https://iate.europa.eu/entry/result/3599862" target="_blank"&gt;initiative RefuelEU Aviation&lt;/a&gt; pour que les États membres y transfèrent les montants perçus au moyen d'amendes administratives à titre de contribution aux investissements dans la transition verte dans le cadre du &lt;a href="https://iate.europa.eu/entry/result/3578159/fr" target="_blank"&gt;Fonds InvestEU&lt;/a&gt;</t>
        </is>
      </c>
      <c r="AR415" t="inlineStr">
        <is>
          <t/>
        </is>
      </c>
      <c r="AS415" t="inlineStr">
        <is>
          <t/>
        </is>
      </c>
      <c r="AT415" t="inlineStr">
        <is>
          <t/>
        </is>
      </c>
      <c r="AU415" t="inlineStr">
        <is>
          <t/>
        </is>
      </c>
      <c r="AV415" t="inlineStr">
        <is>
          <t/>
        </is>
      </c>
      <c r="AW415" t="inlineStr">
        <is>
          <t/>
        </is>
      </c>
      <c r="AX415" t="inlineStr">
        <is>
          <t/>
        </is>
      </c>
      <c r="AY415" t="inlineStr">
        <is>
          <t/>
        </is>
      </c>
      <c r="AZ415" t="inlineStr">
        <is>
          <t/>
        </is>
      </c>
      <c r="BA415" t="inlineStr">
        <is>
          <t/>
        </is>
      </c>
      <c r="BB415" t="inlineStr">
        <is>
          <t/>
        </is>
      </c>
      <c r="BC415" t="inlineStr">
        <is>
          <t/>
        </is>
      </c>
      <c r="BD415" t="inlineStr">
        <is>
          <t/>
        </is>
      </c>
      <c r="BE415" t="inlineStr">
        <is>
          <t/>
        </is>
      </c>
      <c r="BF415" t="inlineStr">
        <is>
          <t/>
        </is>
      </c>
      <c r="BG415" t="inlineStr">
        <is>
          <t/>
        </is>
      </c>
      <c r="BH415" s="2" t="inlineStr">
        <is>
          <t>žaliosios pertvarkos investicijų priemonė pagal programą „InvestEU“</t>
        </is>
      </c>
      <c r="BI415" s="2" t="inlineStr">
        <is>
          <t>2</t>
        </is>
      </c>
      <c r="BJ415" s="2" t="inlineStr">
        <is>
          <t>proposed</t>
        </is>
      </c>
      <c r="BK415" t="inlineStr">
        <is>
          <t/>
        </is>
      </c>
      <c r="BL415" t="inlineStr">
        <is>
          <t/>
        </is>
      </c>
      <c r="BM415" t="inlineStr">
        <is>
          <t/>
        </is>
      </c>
      <c r="BN415" t="inlineStr">
        <is>
          <t/>
        </is>
      </c>
      <c r="BO415" t="inlineStr">
        <is>
          <t/>
        </is>
      </c>
      <c r="BP415" t="inlineStr">
        <is>
          <t/>
        </is>
      </c>
      <c r="BQ415" t="inlineStr">
        <is>
          <t/>
        </is>
      </c>
      <c r="BR415" t="inlineStr">
        <is>
          <t/>
        </is>
      </c>
      <c r="BS415" t="inlineStr">
        <is>
          <t/>
        </is>
      </c>
      <c r="BT415" t="inlineStr">
        <is>
          <t/>
        </is>
      </c>
      <c r="BU415" t="inlineStr">
        <is>
          <t/>
        </is>
      </c>
      <c r="BV415" t="inlineStr">
        <is>
          <t/>
        </is>
      </c>
      <c r="BW415" t="inlineStr">
        <is>
          <t/>
        </is>
      </c>
      <c r="BX415" t="inlineStr">
        <is>
          <t/>
        </is>
      </c>
      <c r="BY415" t="inlineStr">
        <is>
          <t/>
        </is>
      </c>
      <c r="BZ415" t="inlineStr">
        <is>
          <t/>
        </is>
      </c>
      <c r="CA415" t="inlineStr">
        <is>
          <t/>
        </is>
      </c>
      <c r="CB415" s="2" t="inlineStr">
        <is>
          <t>facilidade de investimento para a transição ecológica do Programa InvestEU</t>
        </is>
      </c>
      <c r="CC415" s="2" t="inlineStr">
        <is>
          <t>2</t>
        </is>
      </c>
      <c r="CD415" s="2" t="inlineStr">
        <is>
          <t>proposed</t>
        </is>
      </c>
      <c r="CE415" t="inlineStr">
        <is>
          <t/>
        </is>
      </c>
      <c r="CF415" t="inlineStr">
        <is>
          <t/>
        </is>
      </c>
      <c r="CG415" t="inlineStr">
        <is>
          <t/>
        </is>
      </c>
      <c r="CH415" t="inlineStr">
        <is>
          <t/>
        </is>
      </c>
      <c r="CI415" t="inlineStr">
        <is>
          <t/>
        </is>
      </c>
      <c r="CJ415" t="inlineStr">
        <is>
          <t/>
        </is>
      </c>
      <c r="CK415" t="inlineStr">
        <is>
          <t/>
        </is>
      </c>
      <c r="CL415" t="inlineStr">
        <is>
          <t/>
        </is>
      </c>
      <c r="CM415" t="inlineStr">
        <is>
          <t/>
        </is>
      </c>
      <c r="CN415" t="inlineStr">
        <is>
          <t/>
        </is>
      </c>
      <c r="CO415" t="inlineStr">
        <is>
          <t/>
        </is>
      </c>
      <c r="CP415" t="inlineStr">
        <is>
          <t/>
        </is>
      </c>
      <c r="CQ415" t="inlineStr">
        <is>
          <t/>
        </is>
      </c>
      <c r="CR415" t="inlineStr">
        <is>
          <t/>
        </is>
      </c>
      <c r="CS415" t="inlineStr">
        <is>
          <t/>
        </is>
      </c>
      <c r="CT415" t="inlineStr">
        <is>
          <t/>
        </is>
      </c>
      <c r="CU415" t="inlineStr">
        <is>
          <t/>
        </is>
      </c>
    </row>
    <row r="416">
      <c r="A416" s="1" t="str">
        <f>HYPERLINK("https://iate.europa.eu/entry/result/3592971/all", "3592971")</f>
        <v>3592971</v>
      </c>
      <c r="B416" t="inlineStr">
        <is>
          <t>ENVIRONMENT;EUROPEAN UNION;PRODUCTION, TECHNOLOGY AND RESEARCH</t>
        </is>
      </c>
      <c r="C416" t="inlineStr">
        <is>
          <t>ENVIRONMENT|environmental policy|climate change policy|adaptation to climate change;EUROPEAN UNION|EU institutions and European civil service|EU body;PRODUCTION, TECHNOLOGY AND RESEARCH|research and intellectual property|research|research method|observation</t>
        </is>
      </c>
      <c r="D416" s="2" t="inlineStr">
        <is>
          <t>Европейска обсерватория за климата и здравето</t>
        </is>
      </c>
      <c r="E416" s="2" t="inlineStr">
        <is>
          <t>3</t>
        </is>
      </c>
      <c r="F416" s="2" t="inlineStr">
        <is>
          <t/>
        </is>
      </c>
      <c r="G416" t="inlineStr">
        <is>
          <t>партньорство между Европейската комисия, Европейската агенция за околна среда и други организации, чиято цел е да се подпомогне подготовката и адаптирането на Европа към въздействието от изменението на климата върху човешкото здраве чрез предоставянето на достъп до адекватна информация и интрументи и което стимулира обмена на информация и сътрудничеството между съответните международни, европейски, национални и неправителствени участници</t>
        </is>
      </c>
      <c r="H416" s="2" t="inlineStr">
        <is>
          <t>evropské středisko pro sledování klimatu a zdraví</t>
        </is>
      </c>
      <c r="I416" s="2" t="inlineStr">
        <is>
          <t>3</t>
        </is>
      </c>
      <c r="J416" s="2" t="inlineStr">
        <is>
          <t/>
        </is>
      </c>
      <c r="K416" t="inlineStr">
        <is>
          <t/>
        </is>
      </c>
      <c r="L416" s="2" t="inlineStr">
        <is>
          <t>Europæisk Klima- og Sundhedsobservatorium</t>
        </is>
      </c>
      <c r="M416" s="2" t="inlineStr">
        <is>
          <t>3</t>
        </is>
      </c>
      <c r="N416" s="2" t="inlineStr">
        <is>
          <t/>
        </is>
      </c>
      <c r="O416" t="inlineStr">
        <is>
          <t>partnerskab mellem Europa-Kommissionen, Det Europæiske Miljøagentur og andre organisationer, der har til formål at støtte Europa i forberedelserne på og tilpasningen til klimaændringernes indvirkning på menneskers sundhed ved at give adgang til relevant information og værktøjer, og som fremmer informationsudveksling og samarbejde mellem relevante internationale, europæiske, nationale og ikkestatslige aktører</t>
        </is>
      </c>
      <c r="P416" s="2" t="inlineStr">
        <is>
          <t>Europäisches Klima- und Gesundheitsobservatorium</t>
        </is>
      </c>
      <c r="Q416" s="2" t="inlineStr">
        <is>
          <t>3</t>
        </is>
      </c>
      <c r="R416" s="2" t="inlineStr">
        <is>
          <t/>
        </is>
      </c>
      <c r="S416" t="inlineStr">
        <is>
          <t>Partnerschaft zwischen der Europäischen Kommission, der Europäischen Umweltagentur (EUA) und mehreren anderen Organisationen, die zur Verwirklichung des Europäischen Grünen Deals und zur EU4Health-Vision für eine gesündere Europäische Union beiträgt, u. A. indem der Zugang zu relevanten Informationen und Instrumenten ermöglicht wird</t>
        </is>
      </c>
      <c r="T416" s="2" t="inlineStr">
        <is>
          <t>ευρωπαϊκό παρατηρητήριο κλίματος και υγείας</t>
        </is>
      </c>
      <c r="U416" s="2" t="inlineStr">
        <is>
          <t>3</t>
        </is>
      </c>
      <c r="V416" s="2" t="inlineStr">
        <is>
          <t/>
        </is>
      </c>
      <c r="W416" t="inlineStr">
        <is>
          <t>εταιρική σχέση μεταξύ της Ευρωπαϊκής Επιτροπής, του Ευρωπαϊκού Οργανισμού Περιβάλλοντος και άλλων οργανισμών που στόχος του είναι να στηρίξει την Ευρώπη στην προπαρασκευή και την προσαρμογή της στις επιπτώσεις της κλιματικής αλλαγής στην ανθρώπινη υγεία παρέχοντας πρόσβαση σε σχετικές πληροφορίες και εργαλεία, ενώ προωθεί επίσης την ανταλλαγή πληροφοριών και τη συνεργασία μεταξύ των συναφών διεθνών, ευρωπαϊκών, εθνικών και μη κυβερνητικών φορέων.</t>
        </is>
      </c>
      <c r="X416" s="2" t="inlineStr">
        <is>
          <t>European Climate and Health Observatory</t>
        </is>
      </c>
      <c r="Y416" s="2" t="inlineStr">
        <is>
          <t>3</t>
        </is>
      </c>
      <c r="Z416" s="2" t="inlineStr">
        <is>
          <t/>
        </is>
      </c>
      <c r="AA416" t="inlineStr">
        <is>
          <t>partnership between the European Commission, the European Environment 
Agency and other organisations which aims to support Europe in preparing for and adapting to the impacts of 
climate change on human health by providing access to relevant 
information and tools, and which fosters information exchange and 
cooperation between relevant international, European, national and 
non-governmental actors</t>
        </is>
      </c>
      <c r="AB416" s="2" t="inlineStr">
        <is>
          <t>Observatorio Europeo del Clima y la Salud</t>
        </is>
      </c>
      <c r="AC416" s="2" t="inlineStr">
        <is>
          <t>3</t>
        </is>
      </c>
      <c r="AD416" s="2" t="inlineStr">
        <is>
          <t/>
        </is>
      </c>
      <c r="AE416" t="inlineStr">
        <is>
          <t>&lt;div&gt;Asociación entre la Comisión Europea, la Agencia Europea de Medio Ambiente y otras organizaciones encaminada a ayudar a Europa a prepararse contra los efectos del cambio climático en la salud humana y a adaptarse a ellos, proporcionando acceso a información y herramientas pertinentes y fomentando el intercambio de información y la cooperación entre los agentes internacionales, europeos, nacionales y no gubernamentales interesados.&lt;/div&gt;</t>
        </is>
      </c>
      <c r="AF416" s="2" t="inlineStr">
        <is>
          <t>Euroopa kliima- ja tervisevaatluskeskus</t>
        </is>
      </c>
      <c r="AG416" s="2" t="inlineStr">
        <is>
          <t>3</t>
        </is>
      </c>
      <c r="AH416" s="2" t="inlineStr">
        <is>
          <t/>
        </is>
      </c>
      <c r="AI416" t="inlineStr">
        <is>
          <t>Euroopa Komisjoni, Euroopa Keskkonnaameti ja mitmete teiste organisatsioonide partnerlus, mille eesmärgiks on jälgida ning analüüsida kliimamuutuste tervisemõju, pakkuda asjakohast teavet ning toetada kliimamuutuste mõju vältimise või vähendamise meetmete väljatöötamist rahvusvahelisel, Euroopa ja riiklikul tasandil</t>
        </is>
      </c>
      <c r="AJ416" s="2" t="inlineStr">
        <is>
          <t>ilmaston ja terveyden eurooppalainen seurantakeskus</t>
        </is>
      </c>
      <c r="AK416" s="2" t="inlineStr">
        <is>
          <t>3</t>
        </is>
      </c>
      <c r="AL416" s="2" t="inlineStr">
        <is>
          <t/>
        </is>
      </c>
      <c r="AM416" t="inlineStr">
        <is>
          <t/>
        </is>
      </c>
      <c r="AN416" s="2" t="inlineStr">
        <is>
          <t>observatoire européen du climat et de la santé</t>
        </is>
      </c>
      <c r="AO416" s="2" t="inlineStr">
        <is>
          <t>3</t>
        </is>
      </c>
      <c r="AP416" s="2" t="inlineStr">
        <is>
          <t/>
        </is>
      </c>
      <c r="AQ416" t="inlineStr">
        <is>
          <t>partenariat entre la Commission européenne, l'Agence européenne pour l'environnement (AEE) et plusieurs autres organisations qui vise à aider l'Europe à se préparer et à s'adapter aux impacts du changement climatique sur la santé humaine en donnant accès aux informations et outils pertinents et qui favorise l’échange d’informations et la coopération entre les acteurs internationaux, européens, nationaux et non gouvernementaux concernés</t>
        </is>
      </c>
      <c r="AR416" s="2" t="inlineStr">
        <is>
          <t>faireachlann Eorpach aeráide agus sláinte</t>
        </is>
      </c>
      <c r="AS416" s="2" t="inlineStr">
        <is>
          <t>3</t>
        </is>
      </c>
      <c r="AT416" s="2" t="inlineStr">
        <is>
          <t/>
        </is>
      </c>
      <c r="AU416" t="inlineStr">
        <is>
          <t/>
        </is>
      </c>
      <c r="AV416" s="2" t="inlineStr">
        <is>
          <t>Europski opservatorij za klimu i zdravlje</t>
        </is>
      </c>
      <c r="AW416" s="2" t="inlineStr">
        <is>
          <t>3</t>
        </is>
      </c>
      <c r="AX416" s="2" t="inlineStr">
        <is>
          <t/>
        </is>
      </c>
      <c r="AY416" t="inlineStr">
        <is>
          <t/>
        </is>
      </c>
      <c r="AZ416" s="2" t="inlineStr">
        <is>
          <t>Európai Éghajlat- és Egészségvédelmi Megfigyelőközpont</t>
        </is>
      </c>
      <c r="BA416" s="2" t="inlineStr">
        <is>
          <t>3</t>
        </is>
      </c>
      <c r="BB416" s="2" t="inlineStr">
        <is>
          <t/>
        </is>
      </c>
      <c r="BC416" t="inlineStr">
        <is>
          <t>az Európai Bizottság, az Európai Környezetvédelmi Ügynökség és más szervezetek alkotta partnerség, amelynek célja, hogy segítse az éghajlatváltozásra és annak az emberi egészségre gyakorolt hatására való felkészülést, és központi pontként szolgáljon a különböző szereplők közötti információcseréhez és együttműködéshez</t>
        </is>
      </c>
      <c r="BD416" s="2" t="inlineStr">
        <is>
          <t>Osservatorio europeo del clima e della salute</t>
        </is>
      </c>
      <c r="BE416" s="2" t="inlineStr">
        <is>
          <t>3</t>
        </is>
      </c>
      <c r="BF416" s="2" t="inlineStr">
        <is>
          <t/>
        </is>
      </c>
      <c r="BG416" t="inlineStr">
        <is>
          <t>partenariato tra la Commissione europea, l'agenzia europea dell'ambiente e altre organizzazioni allo scopo di sostenere l'Europa a prepararsi e adattarsi agli impatti dei cambiamenti climatici sulla salute umana fornendo accesso a informazioni e strumenti pertinenti, promuovendo lo scambio di informazioni e la cooperazione tra i pertinenti attori</t>
        </is>
      </c>
      <c r="BH416" s="2" t="inlineStr">
        <is>
          <t>Europos klimato ir sveikatos stebėjimo centras</t>
        </is>
      </c>
      <c r="BI416" s="2" t="inlineStr">
        <is>
          <t>3</t>
        </is>
      </c>
      <c r="BJ416" s="2" t="inlineStr">
        <is>
          <t/>
        </is>
      </c>
      <c r="BK416" t="inlineStr">
        <is>
          <t/>
        </is>
      </c>
      <c r="BL416" s="2" t="inlineStr">
        <is>
          <t>Eiropas klimata un veselības novērošanas centrs</t>
        </is>
      </c>
      <c r="BM416" s="2" t="inlineStr">
        <is>
          <t>3</t>
        </is>
      </c>
      <c r="BN416" s="2" t="inlineStr">
        <is>
          <t/>
        </is>
      </c>
      <c r="BO416" t="inlineStr">
        <is>
          <t>partnerība starp Eiropas Komisiju, Eiropas Vides aģentūru (EEA) un vairākām citām organizācijām, kas veicina Eiropas zaļo kursu un &lt;i&gt;EU4Health&lt;/i&gt; redzējumu par veselīgāku Eiropas Savienību un kuras mērķis ir atbalstīt Eiropu, gatavojoties klimata pārmaiņu ietekmei uz cilvēku veselību un pielāgojoties tām, nodrošinot piekļuvi attiecīgajai informācijai un rīkiem</t>
        </is>
      </c>
      <c r="BP416" s="2" t="inlineStr">
        <is>
          <t>Osservatorju Ewropew tal-Klima u tas-Saħħa</t>
        </is>
      </c>
      <c r="BQ416" s="2" t="inlineStr">
        <is>
          <t>3</t>
        </is>
      </c>
      <c r="BR416" s="2" t="inlineStr">
        <is>
          <t/>
        </is>
      </c>
      <c r="BS416" t="inlineStr">
        <is>
          <t>sħubija bejn il-Kummissjoni Ewropea, l-Aġenzija Ewropea għall-Ambjent (EEA) u organizzazzjonijiet oħra li għandha l-għan tappoġġa l-Ewropa fit-tħejjija u fl-adattament għall-impatti tat-tibdil fil-klima fuq is-saħħa tal-bniedem billi tipprovdi aċċess għal informazzjoni u għodod rilevanti, u li trawwem skambju ta' informazzjoni u kooperazzjoni bejn atturi rilevanti internazzjonali, Ewropej, nazzjonali u mhux governattivi</t>
        </is>
      </c>
      <c r="BT416" s="2" t="inlineStr">
        <is>
          <t>Europese waarnemingspost voor klimaat en gezondheid</t>
        </is>
      </c>
      <c r="BU416" s="2" t="inlineStr">
        <is>
          <t>3</t>
        </is>
      </c>
      <c r="BV416" s="2" t="inlineStr">
        <is>
          <t/>
        </is>
      </c>
      <c r="BW416" t="inlineStr">
        <is>
          <t>partnerschap tussen de Europese Commissie, het Europees Milieuagentschap en andere organisaties dat Europa moet gaan helpen zich voor te bereiden op en zich aan te passen aan de gevolgen van klimaatverandering voor de menselijke gezondheid, door toegang te bieden tot informatie en instrumenten en door zich in te zetten voor informatie-uitwisseling en samenwerking tussen internationale, Europese, nationale en niet-gouvernementele actoren op dit terrein</t>
        </is>
      </c>
      <c r="BX416" s="2" t="inlineStr">
        <is>
          <t>Europejskie Obserwatorium ds. Klimatu i Zdrowia</t>
        </is>
      </c>
      <c r="BY416" s="2" t="inlineStr">
        <is>
          <t>3</t>
        </is>
      </c>
      <c r="BZ416" s="2" t="inlineStr">
        <is>
          <t/>
        </is>
      </c>
      <c r="CA416" t="inlineStr">
        <is>
          <t>planowane obserwatorium na platformie CLIMATE-Adapt, które ma zwiększyć świadomość i zrozumienie rosnących zagrożeń dla zdrowia związanych ze zmianą klimatu, takich jak stres termiczny, zagrożenie dla bezpieczeństwa żywności i wody lub pojawianie się i rozprzestrzenianie chorób zakaźnych</t>
        </is>
      </c>
      <c r="CB416" s="2" t="inlineStr">
        <is>
          <t>Observatório Europeu do Clima e da Saúde</t>
        </is>
      </c>
      <c r="CC416" s="2" t="inlineStr">
        <is>
          <t>4</t>
        </is>
      </c>
      <c r="CD416" s="2" t="inlineStr">
        <is>
          <t/>
        </is>
      </c>
      <c r="CE416" t="inlineStr">
        <is>
          <t>Organismo criado em parceria entre a &lt;a href="https://iate.europa.eu/entry/result/956044" target="_blank"&gt;Comissão Europeia&lt;/a&gt;, a &lt;a href="https://iate.europa.eu/entry/result/800658" target="_blank"&gt;Agência Europeia do Ambiente&lt;/a&gt;e outras organizações com o objetivo de ajudar a Europa a preparar-se e a adaptar-se ao impacto das alterações climáticas na saúde, proporcionando acesso às informações e aos instrumentos adequados, e de promover o intercâmbio de informações e a cooperação entre os intervenientes internacionais, europeus, nacionais e não governamentais pertinentes.</t>
        </is>
      </c>
      <c r="CF416" s="2" t="inlineStr">
        <is>
          <t>Observatorul european al climei și sănătății</t>
        </is>
      </c>
      <c r="CG416" s="2" t="inlineStr">
        <is>
          <t>3</t>
        </is>
      </c>
      <c r="CH416" s="2" t="inlineStr">
        <is>
          <t/>
        </is>
      </c>
      <c r="CI416" t="inlineStr">
        <is>
          <t>parteneriat instituit între Comisia Europeană, Agenția Europeană de Mediu
(AEM) și alte organizații, al cărui obiectiv este de a urmări, analiza și preveni cu mai multă acuratețe impactul
schimbărilor climatice asupra sănătății</t>
        </is>
      </c>
      <c r="CJ416" s="2" t="inlineStr">
        <is>
          <t>Európske stredisko pre monitorovanie klímy a zdravia</t>
        </is>
      </c>
      <c r="CK416" s="2" t="inlineStr">
        <is>
          <t>3</t>
        </is>
      </c>
      <c r="CL416" s="2" t="inlineStr">
        <is>
          <t/>
        </is>
      </c>
      <c r="CM416" t="inlineStr">
        <is>
          <t/>
        </is>
      </c>
      <c r="CN416" s="2" t="inlineStr">
        <is>
          <t>evropski observatorij za podnebje in zdravje</t>
        </is>
      </c>
      <c r="CO416" s="2" t="inlineStr">
        <is>
          <t>3</t>
        </is>
      </c>
      <c r="CP416" s="2" t="inlineStr">
        <is>
          <t/>
        </is>
      </c>
      <c r="CQ416" t="inlineStr">
        <is>
          <t/>
        </is>
      </c>
      <c r="CR416" s="2" t="inlineStr">
        <is>
          <t>Europeiska observatoriet för klimat och hälsa</t>
        </is>
      </c>
      <c r="CS416" s="2" t="inlineStr">
        <is>
          <t>3</t>
        </is>
      </c>
      <c r="CT416" s="2" t="inlineStr">
        <is>
          <t/>
        </is>
      </c>
      <c r="CU416" t="inlineStr">
        <is>
          <t/>
        </is>
      </c>
    </row>
    <row r="417">
      <c r="A417" s="1" t="str">
        <f>HYPERLINK("https://iate.europa.eu/entry/result/3582211/all", "3582211")</f>
        <v>3582211</v>
      </c>
      <c r="B417" t="inlineStr">
        <is>
          <t>INDUSTRY;ENERGY;ENVIRONMENT</t>
        </is>
      </c>
      <c r="C417" t="inlineStr">
        <is>
          <t>INDUSTRY|building and public works|building industry|building;ENERGY|energy policy|energy policy|energy audit|energy efficiency;ENVIRONMENT|environmental policy|environmental policy|environmental indicator</t>
        </is>
      </c>
      <c r="D417" s="2" t="inlineStr">
        <is>
          <t>Level(s)|
рамка на ЕС за устойчиви сгради</t>
        </is>
      </c>
      <c r="E417" s="2" t="inlineStr">
        <is>
          <t>3|
3</t>
        </is>
      </c>
      <c r="F417" s="2" t="inlineStr">
        <is>
          <t xml:space="preserve">|
</t>
        </is>
      </c>
      <c r="G417" t="inlineStr">
        <is>
          <t>обща за целия ЕС доброволна рамка за отчитане на ключови показатели за устойчивост на сградите като въглеродни емисии през целия
жизнен цикъл, принцип на кръговост и качество на въздуха в помещенията</t>
        </is>
      </c>
      <c r="H417" s="2" t="inlineStr">
        <is>
          <t>rámec EU pro udržitelné budovy|
Level(s)</t>
        </is>
      </c>
      <c r="I417" s="2" t="inlineStr">
        <is>
          <t>3|
3</t>
        </is>
      </c>
      <c r="J417" s="2" t="inlineStr">
        <is>
          <t xml:space="preserve">|
</t>
        </is>
      </c>
      <c r="K417" t="inlineStr">
        <is>
          <t>dobrovolný rámec Evropské komise zaměřený na posuzování a zlepšování udržitelnosti budov</t>
        </is>
      </c>
      <c r="L417" s="2" t="inlineStr">
        <is>
          <t>Level(s)|
EU-ramme for bæredygtigt byggeri</t>
        </is>
      </c>
      <c r="M417" s="2" t="inlineStr">
        <is>
          <t>3|
3</t>
        </is>
      </c>
      <c r="N417" s="2" t="inlineStr">
        <is>
          <t xml:space="preserve">|
</t>
        </is>
      </c>
      <c r="O417" t="inlineStr">
        <is>
          <t>fælles EU-standard for indberetning vedrørende bæredygtigt byggeri</t>
        </is>
      </c>
      <c r="P417" s="2" t="inlineStr">
        <is>
          <t>Level(s)|
Rahmen der EU für nachhaltige Gebäude</t>
        </is>
      </c>
      <c r="Q417" s="2" t="inlineStr">
        <is>
          <t>3|
2</t>
        </is>
      </c>
      <c r="R417" s="2" t="inlineStr">
        <is>
          <t xml:space="preserve">|
</t>
        </is>
      </c>
      <c r="S417" t="inlineStr">
        <is>
          <t>gemeinsamer Berichtsrahmen der EU auf freiwilliger Basis mit Kernindikatoren für die Nachhaltigkeit von Büro- und Wohngebäuden</t>
        </is>
      </c>
      <c r="T417" s="2" t="inlineStr">
        <is>
          <t>πλαίσιο Level(s)|
Level(s)</t>
        </is>
      </c>
      <c r="U417" s="2" t="inlineStr">
        <is>
          <t>2|
2</t>
        </is>
      </c>
      <c r="V417" s="2" t="inlineStr">
        <is>
          <t xml:space="preserve">|
</t>
        </is>
      </c>
      <c r="W417" t="inlineStr">
        <is>
          <t>πλαίσιο της Ευρωπαϊκής Επιτροπής για την αξιολόγηση της βιωσιμότητας των κτιρίων καθ’ όλη τη διάρκεια ζωής τους</t>
        </is>
      </c>
      <c r="X417" s="2" t="inlineStr">
        <is>
          <t>European framework for sustainable buildings|
Level(s) framework|
EU framework for sustainable buildings|
Level(s)</t>
        </is>
      </c>
      <c r="Y417" s="2" t="inlineStr">
        <is>
          <t>3|
1|
3|
3</t>
        </is>
      </c>
      <c r="Z417" s="2" t="inlineStr">
        <is>
          <t xml:space="preserve">|
|
|
</t>
        </is>
      </c>
      <c r="AA417" t="inlineStr">
        <is>
          <t>&lt;div&gt;&lt;div&gt;&lt;div&gt;&lt;div&gt;&lt;div&gt;&lt;div&gt;European Commission's voluntary reporting framework to improve the sustainability of buildings&lt;/div&gt;&lt;/div&gt;&lt;/div&gt;&lt;/div&gt;&lt;/div&gt;&lt;/div&gt;</t>
        </is>
      </c>
      <c r="AB417" s="2" t="inlineStr">
        <is>
          <t>marco europeo para la edificación sostenible|
marco Level(s)|
Level(s)</t>
        </is>
      </c>
      <c r="AC417" s="2" t="inlineStr">
        <is>
          <t>2|
3|
3</t>
        </is>
      </c>
      <c r="AD417" s="2" t="inlineStr">
        <is>
          <t xml:space="preserve">|
|
</t>
        </is>
      </c>
      <c r="AE417" t="inlineStr">
        <is>
          <t>Marco informativo voluntario elaborado por la Comisión Europea a fin de fijar unos conceptos comunes en materia de sostenibilidad
para el sector de la construcción, esto
es, un conjunto de indicadores sencillos
que permiten medir el rendimiento de
los edificios desde el punto de vista de
la sostenibilidad a lo largo de su ciclo de
vida.</t>
        </is>
      </c>
      <c r="AF417" s="2" t="inlineStr">
        <is>
          <t>Euroopa kestlike hoonete raamistik|
Level(s)</t>
        </is>
      </c>
      <c r="AG417" s="2" t="inlineStr">
        <is>
          <t>2|
3</t>
        </is>
      </c>
      <c r="AH417" s="2" t="inlineStr">
        <is>
          <t xml:space="preserve">|
</t>
        </is>
      </c>
      <c r="AI417" t="inlineStr">
        <is>
          <t>Euroopa Komisjoni vabatahtlik aruandlusraamistik hoonete kestlikkus parandamiseks</t>
        </is>
      </c>
      <c r="AJ417" s="2" t="inlineStr">
        <is>
          <t>kestävien rakennusten EU-kehys|
Level(s)|
Level(s)-menetelmä</t>
        </is>
      </c>
      <c r="AK417" s="2" t="inlineStr">
        <is>
          <t>3|
3|
3</t>
        </is>
      </c>
      <c r="AL417" s="2" t="inlineStr">
        <is>
          <t xml:space="preserve">|
|
</t>
        </is>
      </c>
      <c r="AM417" t="inlineStr">
        <is>
          <t>Euroopan komission laatima menetelmä rakentamisen resurssitehokkuuden mittaamiseen</t>
        </is>
      </c>
      <c r="AN417" s="2" t="inlineStr">
        <is>
          <t>cadre européen pour la construction durable|
Level(s)|
cadre Level(s)</t>
        </is>
      </c>
      <c r="AO417" s="2" t="inlineStr">
        <is>
          <t>2|
3|
3</t>
        </is>
      </c>
      <c r="AP417" s="2" t="inlineStr">
        <is>
          <t xml:space="preserve">|
|
</t>
        </is>
      </c>
      <c r="AQ417" t="inlineStr">
        <is>
          <t>cadre d'évaluation volontaire mis au point par la Commission européennee afin de contribuer à améliorer la durabilité des bâtiments par l'emploi d'indicateurs et de critères communs et en encourageant la &lt;a href="https://iate.europa.eu/entry/result/3531701/en-fr" target="_blank"&gt;réflexion sur le cycle de vie&lt;/a&gt; des bâtiments</t>
        </is>
      </c>
      <c r="AR417" s="2" t="inlineStr">
        <is>
          <t>creat an Aontais le haghaidh foirgnimh inbhuanaithe|
creat an Aontais Eorpaigh le haghaidh foirgnimh inbhuanaithe|
Level(s)</t>
        </is>
      </c>
      <c r="AS417" s="2" t="inlineStr">
        <is>
          <t>3|
3|
3</t>
        </is>
      </c>
      <c r="AT417" s="2" t="inlineStr">
        <is>
          <t xml:space="preserve">|
|
</t>
        </is>
      </c>
      <c r="AU417" t="inlineStr">
        <is>
          <t/>
        </is>
      </c>
      <c r="AV417" s="2" t="inlineStr">
        <is>
          <t>Level(s)|
europski okvir pokazatelja za održive zgrade</t>
        </is>
      </c>
      <c r="AW417" s="2" t="inlineStr">
        <is>
          <t>3|
3</t>
        </is>
      </c>
      <c r="AX417" s="2" t="inlineStr">
        <is>
          <t xml:space="preserve">|
</t>
        </is>
      </c>
      <c r="AY417" t="inlineStr">
        <is>
          <t/>
        </is>
      </c>
      <c r="AZ417" s="2" t="inlineStr">
        <is>
          <t>Level(s)|
a fenntartható épületekre vonatkozó uniós keretrendszer|
Level(s) keretrendszer</t>
        </is>
      </c>
      <c r="BA417" s="2" t="inlineStr">
        <is>
          <t>3|
2|
3</t>
        </is>
      </c>
      <c r="BB417" s="2" t="inlineStr">
        <is>
          <t xml:space="preserve">|
|
</t>
        </is>
      </c>
      <c r="BC417" t="inlineStr">
        <is>
          <t>az Európai Bizottság önkéntes adatszolgáltatási
keretrendszere, amelynek célja az épületek fenntarthatóságának javítása</t>
        </is>
      </c>
      <c r="BD417" s="2" t="inlineStr">
        <is>
          <t>Level(s)|
quadro Level(s)|
quadro di riferimento UE per gli edifici sostenibili</t>
        </is>
      </c>
      <c r="BE417" s="2" t="inlineStr">
        <is>
          <t>3|
3|
2</t>
        </is>
      </c>
      <c r="BF417" s="2" t="inlineStr">
        <is>
          <t xml:space="preserve">|
|
</t>
        </is>
      </c>
      <c r="BG417" t="inlineStr">
        <is>
          <t>quadro volontario in materia di comunicazione, sviluppato dalla Commissione europea, finalizzato a migliorare l'efficienza nell'uso delle
risorse nel settore dell'edilizia</t>
        </is>
      </c>
      <c r="BH417" s="2" t="inlineStr">
        <is>
          <t>ES tvarių pastatų (lygių) sistema|
sistema „Level(s)“</t>
        </is>
      </c>
      <c r="BI417" s="2" t="inlineStr">
        <is>
          <t>3|
3</t>
        </is>
      </c>
      <c r="BJ417" s="2" t="inlineStr">
        <is>
          <t xml:space="preserve">|
</t>
        </is>
      </c>
      <c r="BK417" t="inlineStr">
        <is>
          <t/>
        </is>
      </c>
      <c r="BL417" s="2" t="inlineStr">
        <is>
          <t>satvars &lt;i&gt;"Level(s)"&lt;/i&gt;|
ES satvars ilgtspējīgām ēkām</t>
        </is>
      </c>
      <c r="BM417" s="2" t="inlineStr">
        <is>
          <t>3|
3</t>
        </is>
      </c>
      <c r="BN417" s="2" t="inlineStr">
        <is>
          <t xml:space="preserve">|
</t>
        </is>
      </c>
      <c r="BO417" t="inlineStr">
        <is>
          <t>Eiropas Komisijas satvars, saskaņā ar kuru notiek brīvprātīga ziņošana par ēku ilgtspēju</t>
        </is>
      </c>
      <c r="BP417" s="2" t="inlineStr">
        <is>
          <t>qafas tal-UE għall-bini sostenibbli|
Level(s)</t>
        </is>
      </c>
      <c r="BQ417" s="2" t="inlineStr">
        <is>
          <t>3|
3</t>
        </is>
      </c>
      <c r="BR417" s="2" t="inlineStr">
        <is>
          <t xml:space="preserve">|
</t>
        </is>
      </c>
      <c r="BS417" t="inlineStr">
        <is>
          <t>qafas ta' rappurtar volontarju żviluppat mill-Kummissjoni Ewropea sabiex titjieb is-sostenibbiltà tal-bini</t>
        </is>
      </c>
      <c r="BT417" s="2" t="inlineStr">
        <is>
          <t>Level(s)|
EU-kader voor duurzame gebouwen</t>
        </is>
      </c>
      <c r="BU417" s="2" t="inlineStr">
        <is>
          <t>3|
3</t>
        </is>
      </c>
      <c r="BV417" s="2" t="inlineStr">
        <is>
          <t xml:space="preserve">|
</t>
        </is>
      </c>
      <c r="BW417" t="inlineStr">
        <is>
          <t>vrijwillig rapportagekader van de Europese Commissie voor de duurzaamheid van gebouwen</t>
        </is>
      </c>
      <c r="BX417" s="2" t="inlineStr">
        <is>
          <t>Level(s)|
unijne ramy zrównoważonego budownictwa|
ramy Level(s)</t>
        </is>
      </c>
      <c r="BY417" s="2" t="inlineStr">
        <is>
          <t>2|
3|
3</t>
        </is>
      </c>
      <c r="BZ417" s="2" t="inlineStr">
        <is>
          <t xml:space="preserve">|
|
</t>
        </is>
      </c>
      <c r="CA417" t="inlineStr">
        <is>
          <t>nowe unijne ramy zrównoważonego budownictwa, których celem jest wsparcie transformacji sektora
budownictwa</t>
        </is>
      </c>
      <c r="CB417" s="2" t="inlineStr">
        <is>
          <t>Quadro Europeu para os Edifícios Sustentáveis|
quadro Level(s)</t>
        </is>
      </c>
      <c r="CC417" s="2" t="inlineStr">
        <is>
          <t>3|
3</t>
        </is>
      </c>
      <c r="CD417" s="2" t="inlineStr">
        <is>
          <t xml:space="preserve">|
</t>
        </is>
      </c>
      <c r="CE417" t="inlineStr">
        <is>
          <t>Instrumento da UE que presta informações sobre o desempenho sustentável dos edifícios e que visa apoiar a conceção e construção de edifícios sustentáveis tendo em conta todo o seu ciclo de vida.</t>
        </is>
      </c>
      <c r="CF417" s="2" t="inlineStr">
        <is>
          <t>Level(s)|
cadrul european pentru clădiri durabile|
cadrul UE pentru clădiri durabile</t>
        </is>
      </c>
      <c r="CG417" s="2" t="inlineStr">
        <is>
          <t>3|
3|
3</t>
        </is>
      </c>
      <c r="CH417" s="2" t="inlineStr">
        <is>
          <t xml:space="preserve">|
|
</t>
        </is>
      </c>
      <c r="CI417" t="inlineStr">
        <is>
          <t>cadru de evaluare voluntară elaborat de Comisie și menit să contribuie la îmbunătățirea durabilității clădirilor, ca parte a tranziției către o economie circulară și către o folosire mai judicioasă a resurselor</t>
        </is>
      </c>
      <c r="CJ417" s="2" t="inlineStr">
        <is>
          <t>Level(s)|
európsky rámec pre udržateľné budovy</t>
        </is>
      </c>
      <c r="CK417" s="2" t="inlineStr">
        <is>
          <t>3|
3</t>
        </is>
      </c>
      <c r="CL417" s="2" t="inlineStr">
        <is>
          <t xml:space="preserve">|
</t>
        </is>
      </c>
      <c r="CM417" t="inlineStr">
        <is>
          <t>rámec, ktorý vytvorila Európska komisia v spolupráci so zainteresovanými stranami a ktorý je prvým celoeurópskym nekomerčným systémom na hodnotenie udržateľnosti budov</t>
        </is>
      </c>
      <c r="CN417" s="2" t="inlineStr">
        <is>
          <t>Level(s)|
okvir EU za trajnostne gradnje</t>
        </is>
      </c>
      <c r="CO417" s="2" t="inlineStr">
        <is>
          <t>3|
2</t>
        </is>
      </c>
      <c r="CP417" s="2" t="inlineStr">
        <is>
          <t xml:space="preserve">|
</t>
        </is>
      </c>
      <c r="CQ417" t="inlineStr">
        <is>
          <t>okvir za vrednotenje trajnosti stavb</t>
        </is>
      </c>
      <c r="CR417" s="2" t="inlineStr">
        <is>
          <t>Level(s)|
EU:s ram för hållbara byggnader</t>
        </is>
      </c>
      <c r="CS417" s="2" t="inlineStr">
        <is>
          <t>3|
3</t>
        </is>
      </c>
      <c r="CT417" s="2" t="inlineStr">
        <is>
          <t xml:space="preserve">|
</t>
        </is>
      </c>
      <c r="CU417" t="inlineStr">
        <is>
          <t/>
        </is>
      </c>
    </row>
    <row r="418">
      <c r="A418" s="1" t="str">
        <f>HYPERLINK("https://iate.europa.eu/entry/result/3588478/all", "3588478")</f>
        <v>3588478</v>
      </c>
      <c r="B418" t="inlineStr">
        <is>
          <t>ENERGY;EUROPEAN UNION</t>
        </is>
      </c>
      <c r="C418" t="inlineStr">
        <is>
          <t>ENERGY|energy policy;EUROPEAN UNION|European construction|deepening of the European Union;EUROPEAN UNION|European construction|deepening of the European Union|EU activity|EU policy</t>
        </is>
      </c>
      <c r="D418" s="2" t="inlineStr">
        <is>
          <t>Доклад за състоянието на енергийния съюз</t>
        </is>
      </c>
      <c r="E418" s="2" t="inlineStr">
        <is>
          <t>3</t>
        </is>
      </c>
      <c r="F418" s="2" t="inlineStr">
        <is>
          <t/>
        </is>
      </c>
      <c r="G418" t="inlineStr">
        <is>
          <t>ежегоден доклад, в който се прави равносметка на напредъка по изпълнението на европейските политики в областта на енергетиката и климата, като се включват по-специално петте стълба на енергийния съюз: декарбонизация, включително възобновяеми източници на енергия, енергийна ефективност, вътрешен пазар, енергийна сигурност и научни изследвания, иновации и конкурентоспособност</t>
        </is>
      </c>
      <c r="H418" s="2" t="inlineStr">
        <is>
          <t>zpráva o stavu energetické unie</t>
        </is>
      </c>
      <c r="I418" s="2" t="inlineStr">
        <is>
          <t>3</t>
        </is>
      </c>
      <c r="J418" s="2" t="inlineStr">
        <is>
          <t/>
        </is>
      </c>
      <c r="K418" t="inlineStr">
        <is>
          <t>pravidelná zpráva o pokroku sledující
realizaci &lt;a href="https://iate.europa.eu/entry/result/3572043/all" target="_blank"&gt;strategie energetické unie&lt;/a&gt;</t>
        </is>
      </c>
      <c r="L418" s="2" t="inlineStr">
        <is>
          <t>rapport om status over energiunionen</t>
        </is>
      </c>
      <c r="M418" s="2" t="inlineStr">
        <is>
          <t>3</t>
        </is>
      </c>
      <c r="N418" s="2" t="inlineStr">
        <is>
          <t/>
        </is>
      </c>
      <c r="O418" t="inlineStr">
        <is>
          <t>regelmæssig rapport om fremskridtene med gennemførelsen af &lt;a href="https://iate.europa.eu/entry/result/3572043/da" target="_blank"&gt;energiunionens strategi&lt;/a&gt;</t>
        </is>
      </c>
      <c r="P418" s="2" t="inlineStr">
        <is>
          <t>Bericht zur Lage der Energieunion</t>
        </is>
      </c>
      <c r="Q418" s="2" t="inlineStr">
        <is>
          <t>3</t>
        </is>
      </c>
      <c r="R418" s="2" t="inlineStr">
        <is>
          <t/>
        </is>
      </c>
      <c r="S418" t="inlineStr">
        <is>
          <t>regelmäßiger Fortschrittsbericht über die Umsetzung der &lt;a href="https://iate.europa.eu/entry/result/3572043/all" target="_blank"&gt;Strategie für die Energieunion&lt;/a&gt;</t>
        </is>
      </c>
      <c r="T418" s="2" t="inlineStr">
        <is>
          <t>έκθεση σχετικά με την κατάσταση της Ενεργειακής Ένωσης|
έκθεση για την κατάσταση της Ενεργειακής Ένωσης</t>
        </is>
      </c>
      <c r="U418" s="2" t="inlineStr">
        <is>
          <t>3|
3</t>
        </is>
      </c>
      <c r="V418" s="2" t="inlineStr">
        <is>
          <t xml:space="preserve">|
</t>
        </is>
      </c>
      <c r="W418" t="inlineStr">
        <is>
          <t>τακτική έκθεση προόδου για την παρακολούθηση της υλοποίησης της &lt;a href="https://iate.europa.eu/entry/result/3572043" target="_blank"&gt;στρατηγικής για την Ενεργειακή Ένωση&lt;/a&gt;</t>
        </is>
      </c>
      <c r="X418" s="2" t="inlineStr">
        <is>
          <t>State of the Energy Union report|
report on the State of the Energy Union</t>
        </is>
      </c>
      <c r="Y418" s="2" t="inlineStr">
        <is>
          <t>3|
3</t>
        </is>
      </c>
      <c r="Z418" s="2" t="inlineStr">
        <is>
          <t xml:space="preserve">|
</t>
        </is>
      </c>
      <c r="AA418" t="inlineStr">
        <is>
          <t>regular progress report monitoring the implementation of the &lt;a href="https://iate.europa.eu/entry/result/3572043/en" target="_blank"&gt;energy union strategy&lt;/a&gt;</t>
        </is>
      </c>
      <c r="AB418" s="2" t="inlineStr">
        <is>
          <t>informe sobre el estado de la Unión de la Energía</t>
        </is>
      </c>
      <c r="AC418" s="2" t="inlineStr">
        <is>
          <t>3</t>
        </is>
      </c>
      <c r="AD418" s="2" t="inlineStr">
        <is>
          <t/>
        </is>
      </c>
      <c r="AE418" t="inlineStr">
        <is>
          <t>Informe anual de la Comisión Europea en el que se analizan los aspectos esenciales de la &lt;a href="https://iate.europa.eu/entry/result/3557545/es" target="_blank"&gt;Unión de la Energía&lt;/a&gt; y se presentan los resultados alcanzados en relación con la &lt;a href="https://iate.europa.eu/entry/result/3572043/es" target="_blank"&gt;Estrategia de la Unión de la Energía&lt;/a&gt;, a fin de orientar el debate político sobre las medidas que deben adoptarse.</t>
        </is>
      </c>
      <c r="AF418" s="2" t="inlineStr">
        <is>
          <t>energialiidu olukorda käsitlev aruanne</t>
        </is>
      </c>
      <c r="AG418" s="2" t="inlineStr">
        <is>
          <t>3</t>
        </is>
      </c>
      <c r="AH418" s="2" t="inlineStr">
        <is>
          <t/>
        </is>
      </c>
      <c r="AI418" t="inlineStr">
        <is>
          <t>&lt;a href="https://iate.europa.eu/entry/result/3572043/et" target="_blank"&gt;&lt;em&gt;energialiidu strateegia&lt;/em&gt;&lt;/a&gt; rakendamist käsitlev iga-aastane aruanne</t>
        </is>
      </c>
      <c r="AJ418" s="2" t="inlineStr">
        <is>
          <t>energiaunionin tilannekatsaus|
energiaunionin tilaa koskeva katsaus</t>
        </is>
      </c>
      <c r="AK418" s="2" t="inlineStr">
        <is>
          <t>3|
3</t>
        </is>
      </c>
      <c r="AL418" s="2" t="inlineStr">
        <is>
          <t xml:space="preserve">|
</t>
        </is>
      </c>
      <c r="AM418" t="inlineStr">
        <is>
          <t>säännöllinen
kertomus edistymisestä energiaunionia koskevan strategian toteuttamisessa</t>
        </is>
      </c>
      <c r="AN418" s="2" t="inlineStr">
        <is>
          <t>rapport sur l’état de l’union de l’énergie</t>
        </is>
      </c>
      <c r="AO418" s="2" t="inlineStr">
        <is>
          <t>3</t>
        </is>
      </c>
      <c r="AP418" s="2" t="inlineStr">
        <is>
          <t/>
        </is>
      </c>
      <c r="AQ418" t="inlineStr">
        <is>
          <t>rapport publié chaque année par la Commission sur la mise en œuvre de la &lt;a href="https://iate.europa.eu/entry/result/3572043/en-fr" target="_blank"&gt;stratégie pour l'union de l'énergie &lt;/a&gt;</t>
        </is>
      </c>
      <c r="AR418" s="2" t="inlineStr">
        <is>
          <t>tuarascáil ar Staid an Aontais Fuinnimh</t>
        </is>
      </c>
      <c r="AS418" s="2" t="inlineStr">
        <is>
          <t>3</t>
        </is>
      </c>
      <c r="AT418" s="2" t="inlineStr">
        <is>
          <t/>
        </is>
      </c>
      <c r="AU418" t="inlineStr">
        <is>
          <t/>
        </is>
      </c>
      <c r="AV418" s="2" t="inlineStr">
        <is>
          <t>izvješće o stanju energetske unije</t>
        </is>
      </c>
      <c r="AW418" s="2" t="inlineStr">
        <is>
          <t>3</t>
        </is>
      </c>
      <c r="AX418" s="2" t="inlineStr">
        <is>
          <t/>
        </is>
      </c>
      <c r="AY418" t="inlineStr">
        <is>
          <t/>
        </is>
      </c>
      <c r="AZ418" s="2" t="inlineStr">
        <is>
          <t>az energiaunió helyzetéről szóló jelentés|
jelentés az energiaunió helyzetéről</t>
        </is>
      </c>
      <c r="BA418" s="2" t="inlineStr">
        <is>
          <t>3|
3</t>
        </is>
      </c>
      <c r="BB418" s="2" t="inlineStr">
        <is>
          <t xml:space="preserve">|
</t>
        </is>
      </c>
      <c r="BC418" t="inlineStr">
        <is>
          <t>&lt;a href="https://iate.europa.eu/entry/result/3572043/hu" target="_blank"&gt;az energiaunióra vonatkozó stratégia&lt;/a&gt; végrehajtásáról szóló rendszeres beszámoló</t>
        </is>
      </c>
      <c r="BD418" s="2" t="inlineStr">
        <is>
          <t>relazione sullo stato dell'Unione dell'energia</t>
        </is>
      </c>
      <c r="BE418" s="2" t="inlineStr">
        <is>
          <t>3</t>
        </is>
      </c>
      <c r="BF418" s="2" t="inlineStr">
        <is>
          <t/>
        </is>
      </c>
      <c r="BG418" t="inlineStr">
        <is>
          <t>relazione pubblicata ogni anno dalla Commissione sull'attuazione della &lt;a href="https://iate.europa.eu/entry/result/3572043/it" target="_blank"&gt;strategia dell'Unione dell'energia&lt;/a&gt;</t>
        </is>
      </c>
      <c r="BH418" s="2" t="inlineStr">
        <is>
          <t>energetikos sąjungos būklės ataskaita</t>
        </is>
      </c>
      <c r="BI418" s="2" t="inlineStr">
        <is>
          <t>3</t>
        </is>
      </c>
      <c r="BJ418" s="2" t="inlineStr">
        <is>
          <t/>
        </is>
      </c>
      <c r="BK418" t="inlineStr">
        <is>
          <t>reguliariai skelbiama energetikos sąjungos strategijos įgyvendinimo pažangos ataskaita</t>
        </is>
      </c>
      <c r="BL418" s="2" t="inlineStr">
        <is>
          <t>ziņojums par enerģētikas savienības stāvokli</t>
        </is>
      </c>
      <c r="BM418" s="2" t="inlineStr">
        <is>
          <t>3</t>
        </is>
      </c>
      <c r="BN418" s="2" t="inlineStr">
        <is>
          <t/>
        </is>
      </c>
      <c r="BO418" t="inlineStr">
        <is>
          <t>regulārs progresa ziņojums, ar kuru uzrauga &lt;a href="https://iate.europa.eu/entry/result/3572043/lv" target="_blank"&gt;enerģētikas savienības stratēģijas&lt;/a&gt; īstenošanu</t>
        </is>
      </c>
      <c r="BP418" s="2" t="inlineStr">
        <is>
          <t>rapport dwar l-Istat tal-Unjoni tal-Enerġija|
rapport tal-Istat tal-Unjoni tal-Enerġija</t>
        </is>
      </c>
      <c r="BQ418" s="2" t="inlineStr">
        <is>
          <t>3|
3</t>
        </is>
      </c>
      <c r="BR418" s="2" t="inlineStr">
        <is>
          <t xml:space="preserve">|
</t>
        </is>
      </c>
      <c r="BS418" t="inlineStr">
        <is>
          <t>rapport ta' progress regolari, li jissorvelja l-implimentazzjoni tal-&lt;a href="https://iate.europa.eu/entry/result/3572043/mt" target="_blank"&gt;istrateġija tal-unjoni tal-enerġija&lt;/a&gt;</t>
        </is>
      </c>
      <c r="BT418" s="2" t="inlineStr">
        <is>
          <t>verslag over de stand van de energie-unie</t>
        </is>
      </c>
      <c r="BU418" s="2" t="inlineStr">
        <is>
          <t>3</t>
        </is>
      </c>
      <c r="BV418" s="2" t="inlineStr">
        <is>
          <t/>
        </is>
      </c>
      <c r="BW418" t="inlineStr">
        <is>
          <t>voortgangsverslag waarin de uitvoering van de &lt;a href="https://iate.europa.eu/entry/result/3572043/nl" target="_blank"&gt;strategie voor een energie-unie&lt;/a&gt; wordt gemonitord</t>
        </is>
      </c>
      <c r="BX418" s="2" t="inlineStr">
        <is>
          <t>sprawozdanie na temat stanu unii energetycznej</t>
        </is>
      </c>
      <c r="BY418" s="2" t="inlineStr">
        <is>
          <t>3</t>
        </is>
      </c>
      <c r="BZ418" s="2" t="inlineStr">
        <is>
          <t/>
        </is>
      </c>
      <c r="CA418" t="inlineStr">
        <is>
          <t>regularne sprawozdanie z postępu prac nad wdrożeniem &lt;a href="https://iate.europa.eu/entry/result/3588478/pl" target="_blank"&gt;strategii na rzecz unii energetycznej&lt;/a&gt;</t>
        </is>
      </c>
      <c r="CB418" s="2" t="inlineStr">
        <is>
          <t>relatório do Estado da União da Energia</t>
        </is>
      </c>
      <c r="CC418" s="2" t="inlineStr">
        <is>
          <t>3</t>
        </is>
      </c>
      <c r="CD418" s="2" t="inlineStr">
        <is>
          <t/>
        </is>
      </c>
      <c r="CE418" t="inlineStr">
        <is>
          <t/>
        </is>
      </c>
      <c r="CF418" s="2" t="inlineStr">
        <is>
          <t>raport privind starea uniunii energetice</t>
        </is>
      </c>
      <c r="CG418" s="2" t="inlineStr">
        <is>
          <t>3</t>
        </is>
      </c>
      <c r="CH418" s="2" t="inlineStr">
        <is>
          <t/>
        </is>
      </c>
      <c r="CI418" t="inlineStr">
        <is>
          <t>raport întocmit anual de Comisie pe baza rapoartelor statelor membre privind punerea în aplicare a planurilor lor naționale în vedere atingerii obiectivelor uniunii energetice și al asigurării tranziției către o economie competitivă, cu emisii reduse de dioxid de carbon</t>
        </is>
      </c>
      <c r="CJ418" s="2" t="inlineStr">
        <is>
          <t>správa o stave energetickej únie</t>
        </is>
      </c>
      <c r="CK418" s="2" t="inlineStr">
        <is>
          <t>3</t>
        </is>
      </c>
      <c r="CL418" s="2" t="inlineStr">
        <is>
          <t/>
        </is>
      </c>
      <c r="CM418" t="inlineStr">
        <is>
          <t>pravidelná správa o pokroku, v ktorej sa monitoruje realizácia &lt;a href="https://iate.europa.eu/entry/result/3572043/sk" target="_blank"&gt;stratégie energetickej únie&lt;/a&gt;</t>
        </is>
      </c>
      <c r="CN418" s="2" t="inlineStr">
        <is>
          <t>poročilo o stanju energetske unije</t>
        </is>
      </c>
      <c r="CO418" s="2" t="inlineStr">
        <is>
          <t>3</t>
        </is>
      </c>
      <c r="CP418" s="2" t="inlineStr">
        <is>
          <t/>
        </is>
      </c>
      <c r="CQ418" t="inlineStr">
        <is>
          <t/>
        </is>
      </c>
      <c r="CR418" s="2" t="inlineStr">
        <is>
          <t>rapport om tillståndet i energiunionen</t>
        </is>
      </c>
      <c r="CS418" s="2" t="inlineStr">
        <is>
          <t>3</t>
        </is>
      </c>
      <c r="CT418" s="2" t="inlineStr">
        <is>
          <t/>
        </is>
      </c>
      <c r="CU418" t="inlineStr">
        <is>
          <t/>
        </is>
      </c>
    </row>
    <row r="419">
      <c r="A419" s="1" t="str">
        <f>HYPERLINK("https://iate.europa.eu/entry/result/3580702/all", "3580702")</f>
        <v>3580702</v>
      </c>
      <c r="B419" t="inlineStr">
        <is>
          <t>ENERGY;INDUSTRY</t>
        </is>
      </c>
      <c r="C419" t="inlineStr">
        <is>
          <t>ENERGY|energy policy|energy policy|energy audit|energy efficiency;INDUSTRY|building and public works</t>
        </is>
      </c>
      <c r="D419" s="2" t="inlineStr">
        <is>
          <t>Обсерватория на сградния фонд в ЕС</t>
        </is>
      </c>
      <c r="E419" s="2" t="inlineStr">
        <is>
          <t>2</t>
        </is>
      </c>
      <c r="F419" s="2" t="inlineStr">
        <is>
          <t/>
        </is>
      </c>
      <c r="G419" t="inlineStr">
        <is>
          <t>механизъм,
чрез който се наблюдава енергийната ефективност на сградите в Европа, оценяват
се подобренията на енергийната ефективност на сградите и въздействието от тях
върху действителното потребление на енергия от строителния сектор като цяло</t>
        </is>
      </c>
      <c r="H419" s="2" t="inlineStr">
        <is>
          <t>středisko EU pro sledování fondu budov</t>
        </is>
      </c>
      <c r="I419" s="2" t="inlineStr">
        <is>
          <t>2</t>
        </is>
      </c>
      <c r="J419" s="2" t="inlineStr">
        <is>
          <t/>
        </is>
      </c>
      <c r="K419" t="inlineStr">
        <is>
          <t/>
        </is>
      </c>
      <c r="L419" s="2" t="inlineStr">
        <is>
          <t>EU's overvågningsorgan for bygningsmassen</t>
        </is>
      </c>
      <c r="M419" s="2" t="inlineStr">
        <is>
          <t>3</t>
        </is>
      </c>
      <c r="N419" s="2" t="inlineStr">
        <is>
          <t/>
        </is>
      </c>
      <c r="O419" t="inlineStr">
        <is>
          <t>organ, der overvåger bygningers energimæssige ydeevne i hele Europa og vurderer forbedringer i bygningers energieffektivitet og indvirkningen heraf på bygningssektorens faktiske energiforbrug som helhed</t>
        </is>
      </c>
      <c r="P419" s="2" t="inlineStr">
        <is>
          <t>Beobachtungsstelle für den EU-Gebäudebestand</t>
        </is>
      </c>
      <c r="Q419" s="2" t="inlineStr">
        <is>
          <t>3</t>
        </is>
      </c>
      <c r="R419" s="2" t="inlineStr">
        <is>
          <t/>
        </is>
      </c>
      <c r="S419" t="inlineStr">
        <is>
          <t/>
        </is>
      </c>
      <c r="T419" s="2" t="inlineStr">
        <is>
          <t>Παρατηρητήριο του Κτιριακού Αποθέματος της ΕΕ</t>
        </is>
      </c>
      <c r="U419" s="2" t="inlineStr">
        <is>
          <t>3</t>
        </is>
      </c>
      <c r="V419" s="2" t="inlineStr">
        <is>
          <t/>
        </is>
      </c>
      <c r="W419" t="inlineStr">
        <is>
          <t/>
        </is>
      </c>
      <c r="X419" s="2" t="inlineStr">
        <is>
          <t>EU Building Stock Observatory</t>
        </is>
      </c>
      <c r="Y419" s="2" t="inlineStr">
        <is>
          <t>3</t>
        </is>
      </c>
      <c r="Z419" s="2" t="inlineStr">
        <is>
          <t/>
        </is>
      </c>
      <c r="AA419" t="inlineStr">
        <is>
          <t>facility that 
monitors the characteristics and energy performance of buildings in the EU</t>
        </is>
      </c>
      <c r="AB419" s="2" t="inlineStr">
        <is>
          <t>Observatorio del Parque Inmobiliario de la UE</t>
        </is>
      </c>
      <c r="AC419" s="2" t="inlineStr">
        <is>
          <t>3</t>
        </is>
      </c>
      <c r="AD419" s="2" t="inlineStr">
        <is>
          <t/>
        </is>
      </c>
      <c r="AE419" t="inlineStr">
        <is>
          <t>Herramienta creada en 2016 que permite hacer un seguimiento de las características y el rendimiento energético de los edificios de la Unión.</t>
        </is>
      </c>
      <c r="AF419" s="2" t="inlineStr">
        <is>
          <t>ELi hoonefondi vaatluskeskus</t>
        </is>
      </c>
      <c r="AG419" s="2" t="inlineStr">
        <is>
          <t>3</t>
        </is>
      </c>
      <c r="AH419" s="2" t="inlineStr">
        <is>
          <t/>
        </is>
      </c>
      <c r="AI419" t="inlineStr">
        <is>
          <t>komisjoni algatus hoonete ernergiatõhususe jälgimiseks ELis</t>
        </is>
      </c>
      <c r="AJ419" s="2" t="inlineStr">
        <is>
          <t>EU:n rakennuskannan seurantakeskus</t>
        </is>
      </c>
      <c r="AK419" s="2" t="inlineStr">
        <is>
          <t>3</t>
        </is>
      </c>
      <c r="AL419" s="2" t="inlineStr">
        <is>
          <t/>
        </is>
      </c>
      <c r="AM419" t="inlineStr">
        <is>
          <t/>
        </is>
      </c>
      <c r="AN419" s="2" t="inlineStr">
        <is>
          <t>observatoire européen du patrimoine bâti</t>
        </is>
      </c>
      <c r="AO419" s="2" t="inlineStr">
        <is>
          <t>4</t>
        </is>
      </c>
      <c r="AP419" s="2" t="inlineStr">
        <is>
          <t/>
        </is>
      </c>
      <c r="AQ419" t="inlineStr">
        <is>
          <t>outil permettant de répertorier les
 caractéristiques et les performances énergétiques des bâtiments de l’Union
 européenne</t>
        </is>
      </c>
      <c r="AR419" s="2" t="inlineStr">
        <is>
          <t>Faireachlann an Aontais um Stoc Foirgneamh</t>
        </is>
      </c>
      <c r="AS419" s="2" t="inlineStr">
        <is>
          <t>3</t>
        </is>
      </c>
      <c r="AT419" s="2" t="inlineStr">
        <is>
          <t/>
        </is>
      </c>
      <c r="AU419" t="inlineStr">
        <is>
          <t/>
        </is>
      </c>
      <c r="AV419" s="2" t="inlineStr">
        <is>
          <t>Promatračka skupina za obnovu zgrada EU-a</t>
        </is>
      </c>
      <c r="AW419" s="2" t="inlineStr">
        <is>
          <t>3</t>
        </is>
      </c>
      <c r="AX419" s="2" t="inlineStr">
        <is>
          <t/>
        </is>
      </c>
      <c r="AY419" t="inlineStr">
        <is>
          <t/>
        </is>
      </c>
      <c r="AZ419" s="2" t="inlineStr">
        <is>
          <t>az uniós épületállomány megfigyelőközpontja</t>
        </is>
      </c>
      <c r="BA419" s="2" t="inlineStr">
        <is>
          <t>3</t>
        </is>
      </c>
      <c r="BB419" s="2" t="inlineStr">
        <is>
          <t/>
        </is>
      </c>
      <c r="BC419" t="inlineStr">
        <is>
          <t/>
        </is>
      </c>
      <c r="BD419" s="2" t="inlineStr">
        <is>
          <t>Osservatorio europeo del parco immobiliare</t>
        </is>
      </c>
      <c r="BE419" s="2" t="inlineStr">
        <is>
          <t>3</t>
        </is>
      </c>
      <c r="BF419" s="2" t="inlineStr">
        <is>
          <t/>
        </is>
      </c>
      <c r="BG419" t="inlineStr">
        <is>
          <t>strumento avviato nel 2016 che tiene traccia delle
caratteristiche e del rendimento energetico degli edifici nell'UE</t>
        </is>
      </c>
      <c r="BH419" s="2" t="inlineStr">
        <is>
          <t>ES pastatų ūkio stebėsenos centras</t>
        </is>
      </c>
      <c r="BI419" s="2" t="inlineStr">
        <is>
          <t>2</t>
        </is>
      </c>
      <c r="BJ419" s="2" t="inlineStr">
        <is>
          <t/>
        </is>
      </c>
      <c r="BK419" t="inlineStr">
        <is>
          <t>2016 m. įsteigtas informacijos apie pastatų suvartojamą energiją ir jų energinį naudingumą centras, tvarkantis įvairių rodiklių, susijusių su pastatais, duomenų bazę, kaupiantis ir analizuojantis šios srities statistikos duomenis ir juos skelbiantis</t>
        </is>
      </c>
      <c r="BL419" s="2" t="inlineStr">
        <is>
          <t>ES Ēku fonda observatorija</t>
        </is>
      </c>
      <c r="BM419" s="2" t="inlineStr">
        <is>
          <t>3</t>
        </is>
      </c>
      <c r="BN419" s="2" t="inlineStr">
        <is>
          <t/>
        </is>
      </c>
      <c r="BO419" t="inlineStr">
        <is>
          <t>iestāde, kas uzrauga to, kādi rādītāji un energoefektivitāte ir ēkām Eiropas Savienībā</t>
        </is>
      </c>
      <c r="BP419" s="2" t="inlineStr">
        <is>
          <t>Osservatorju Ewropew tal-Istokk Immobiljari</t>
        </is>
      </c>
      <c r="BQ419" s="2" t="inlineStr">
        <is>
          <t>3</t>
        </is>
      </c>
      <c r="BR419" s="2" t="inlineStr">
        <is>
          <t/>
        </is>
      </c>
      <c r="BS419" t="inlineStr">
        <is>
          <t>organu li jagħmel monitoraġġ tal-prestazzjoni enerġetika tal-bini fl-Ewropa kollha, jivvaluta t-titjib fl-effiċjenza enerġetika tal-bini u l-impatt tagħha fuq il-konsum effettiv tal-enerġija tas-settur immobiljari kumplessivament</t>
        </is>
      </c>
      <c r="BT419" s="2" t="inlineStr">
        <is>
          <t>waarnemingspost voor het gebouwenbestand van de EU|
EU Building Stock Observatory</t>
        </is>
      </c>
      <c r="BU419" s="2" t="inlineStr">
        <is>
          <t>3|
2</t>
        </is>
      </c>
      <c r="BV419" s="2" t="inlineStr">
        <is>
          <t xml:space="preserve">|
</t>
        </is>
      </c>
      <c r="BW419" t="inlineStr">
        <is>
          <t>initiatief van de
Europese Commissie waarmee de energieprestaties van de gebouwen in de Europese
lidstaten en de EU als geheel worden bijgehouden in een databank</t>
        </is>
      </c>
      <c r="BX419" s="2" t="inlineStr">
        <is>
          <t>obserwatorium zasobów budowlanych UE</t>
        </is>
      </c>
      <c r="BY419" s="2" t="inlineStr">
        <is>
          <t>3</t>
        </is>
      </c>
      <c r="BZ419" s="2" t="inlineStr">
        <is>
          <t/>
        </is>
      </c>
      <c r="CA419" t="inlineStr">
        <is>
          <t>uruchomione w 2016 r. narzędzie umożliwiające dokumentację właściwości i efektywności energetycznej budynków w UE</t>
        </is>
      </c>
      <c r="CB419" s="2" t="inlineStr">
        <is>
          <t>Observatório do Parque Imobiliário da UE</t>
        </is>
      </c>
      <c r="CC419" s="2" t="inlineStr">
        <is>
          <t>2</t>
        </is>
      </c>
      <c r="CD419" s="2" t="inlineStr">
        <is>
          <t/>
        </is>
      </c>
      <c r="CE419" t="inlineStr">
        <is>
          <t>Instrumento criado em 2016 que contém uma base de dados e que monitoriza o desempenho energético dos edifícios em toda a Europa.</t>
        </is>
      </c>
      <c r="CF419" s="2" t="inlineStr">
        <is>
          <t>Observatorul parcului imobiliar al UE</t>
        </is>
      </c>
      <c r="CG419" s="2" t="inlineStr">
        <is>
          <t>3</t>
        </is>
      </c>
      <c r="CH419" s="2" t="inlineStr">
        <is>
          <t/>
        </is>
      </c>
      <c r="CI419" t="inlineStr">
        <is>
          <t>instrument creat pentru a monitoriza caracteristicile și performanțele energetice ale clădirilor de pe teritoriul Uniunii Europene</t>
        </is>
      </c>
      <c r="CJ419" s="2" t="inlineStr">
        <is>
          <t>monitorovacie stredisko EÚ pre budovy</t>
        </is>
      </c>
      <c r="CK419" s="2" t="inlineStr">
        <is>
          <t>2</t>
        </is>
      </c>
      <c r="CL419" s="2" t="inlineStr">
        <is>
          <t/>
        </is>
      </c>
      <c r="CM419" t="inlineStr">
        <is>
          <t>nástroj na sledovanie energetickej hospodárnosti budov v Európe a posudzovanie zvyšovania energetickej efektívnosti budov a jeho dosahu na celkovú reálnu spotrebu energie v sektore budov</t>
        </is>
      </c>
      <c r="CN419" s="2" t="inlineStr">
        <is>
          <t>opazovalnica EU za stavbni fond</t>
        </is>
      </c>
      <c r="CO419" s="2" t="inlineStr">
        <is>
          <t>3</t>
        </is>
      </c>
      <c r="CP419" s="2" t="inlineStr">
        <is>
          <t/>
        </is>
      </c>
      <c r="CQ419" t="inlineStr">
        <is>
          <t/>
        </is>
      </c>
      <c r="CR419" s="2" t="inlineStr">
        <is>
          <t>EU:s observatorium för byggnadsbeståndet</t>
        </is>
      </c>
      <c r="CS419" s="2" t="inlineStr">
        <is>
          <t>3</t>
        </is>
      </c>
      <c r="CT419" s="2" t="inlineStr">
        <is>
          <t/>
        </is>
      </c>
      <c r="CU419" t="inlineStr">
        <is>
          <t/>
        </is>
      </c>
    </row>
    <row r="420">
      <c r="A420" s="1" t="str">
        <f>HYPERLINK("https://iate.europa.eu/entry/result/3570514/all", "3570514")</f>
        <v>3570514</v>
      </c>
      <c r="B420" t="inlineStr">
        <is>
          <t>LAW;EDUCATION AND COMMUNICATIONS</t>
        </is>
      </c>
      <c r="C420" t="inlineStr">
        <is>
          <t>LAW|criminal law|offence;EDUCATION AND COMMUNICATIONS|information technology and data processing</t>
        </is>
      </c>
      <c r="D420" s="2" t="inlineStr">
        <is>
          <t>извършвано благодарение на киберпространството престъпление|
престъпление, извършвано чрез кибернетични средства</t>
        </is>
      </c>
      <c r="E420" s="2" t="inlineStr">
        <is>
          <t>3|
3</t>
        </is>
      </c>
      <c r="F420" s="2" t="inlineStr">
        <is>
          <t xml:space="preserve">|
</t>
        </is>
      </c>
      <c r="G420" t="inlineStr">
        <is>
          <t>престъпление, което може да бъде извършено със или без кибернетични средства, но връзката му с последните го улеснява и му придава по-висока обществена опасност</t>
        </is>
      </c>
      <c r="H420" s="2" t="inlineStr">
        <is>
          <t>trestná činnost prováděná kybernetickými prostředky</t>
        </is>
      </c>
      <c r="I420" s="2" t="inlineStr">
        <is>
          <t>3</t>
        </is>
      </c>
      <c r="J420" s="2" t="inlineStr">
        <is>
          <t/>
        </is>
      </c>
      <c r="K420" t="inlineStr">
        <is>
          <t>tradiční trestné činy páchané za použití informačních a komunikačních technologií</t>
        </is>
      </c>
      <c r="L420" s="2" t="inlineStr">
        <is>
          <t>cyberbaseret kriminalitet</t>
        </is>
      </c>
      <c r="M420" s="2" t="inlineStr">
        <is>
          <t>3</t>
        </is>
      </c>
      <c r="N420" s="2" t="inlineStr">
        <is>
          <t/>
        </is>
      </c>
      <c r="O420" t="inlineStr">
        <is>
          <t>kriminel aktivitet, der udnytter det potentiale, som cyberspace giver, for at optimere effekten af handlinger, der i andre domæner kun vanskeligt kunne få tilsvarende konsekvenser eller virkning</t>
        </is>
      </c>
      <c r="P420" s="2" t="inlineStr">
        <is>
          <t>durch den Cyberspace ermöglichte Kriminalität|
durch den Cyberraum ermöglichte Kriminalität</t>
        </is>
      </c>
      <c r="Q420" s="2" t="inlineStr">
        <is>
          <t>2|
2</t>
        </is>
      </c>
      <c r="R420" s="2" t="inlineStr">
        <is>
          <t xml:space="preserve">|
</t>
        </is>
      </c>
      <c r="S420" t="inlineStr">
        <is>
          <t>Straftaten (wie Betrug, Drogenhandel oder sexueller Missbrauch von Kindern), die "online" ebenso wie "offline" begangen werden, durch das Internet aber in ungekanntem Ausmaß stattfinden</t>
        </is>
      </c>
      <c r="T420" s="2" t="inlineStr">
        <is>
          <t>έγκλημα που διευκολύνεται από το διαδίκτυο|
έγκλημα που διευκολύνεται από τον κυβερνοχώρο</t>
        </is>
      </c>
      <c r="U420" s="2" t="inlineStr">
        <is>
          <t>3|
3</t>
        </is>
      </c>
      <c r="V420" s="2" t="inlineStr">
        <is>
          <t xml:space="preserve">|
</t>
        </is>
      </c>
      <c r="W420" t="inlineStr">
        <is>
          <t>έγκλημα που διαπράττεται είτε στο διαδίκτυο είτε εκτός σύνδεσης, το οποίο, όμως, όταν διαπράττεται στο διαδίκτυο, χαρακτηρίζεται από πρωτοφανή κλίμακα και ταχύτητα</t>
        </is>
      </c>
      <c r="X420" s="2" t="inlineStr">
        <is>
          <t>computer-enabled offence|
cyber-enabled crime|
cyber-enabled offence|
computer-enabled crime</t>
        </is>
      </c>
      <c r="Y420" s="2" t="inlineStr">
        <is>
          <t>1|
3|
1|
3</t>
        </is>
      </c>
      <c r="Z420" s="2" t="inlineStr">
        <is>
          <t xml:space="preserve">|
|
|
</t>
        </is>
      </c>
      <c r="AA420" t="inlineStr">
        <is>
          <t>crime which can be conducted on or offline, but online may take place at unprecedented scale and speed</t>
        </is>
      </c>
      <c r="AB420" s="2" t="inlineStr">
        <is>
          <t>delito facilitado por el ciberespacio|
delito facilitado por la informática</t>
        </is>
      </c>
      <c r="AC420" s="2" t="inlineStr">
        <is>
          <t>3|
2</t>
        </is>
      </c>
      <c r="AD420" s="2" t="inlineStr">
        <is>
          <t>preferred|
proposed</t>
        </is>
      </c>
      <c r="AE420" t="inlineStr">
        <is>
          <t>Delito (por ejemplo, robo, fraude o terrorismo) que puede cometerse sin medios electrónicos, pero que se ve facilitado por estos.</t>
        </is>
      </c>
      <c r="AF420" s="2" t="inlineStr">
        <is>
          <t>küberruumi kasutades toime pandud kuritegu</t>
        </is>
      </c>
      <c r="AG420" s="2" t="inlineStr">
        <is>
          <t>2</t>
        </is>
      </c>
      <c r="AH420" s="2" t="inlineStr">
        <is>
          <t/>
        </is>
      </c>
      <c r="AI420" t="inlineStr">
        <is>
          <t>kuritegu (nt pettus, ebaseaduslike uimastite ostmine, laste seksuaalne ärakasutmine), mille saab toime panna nii internetis kui ka mujal, kuid mille puhul internetti kasutades võib kuritegevus saavutada pretsedenditu ulatuse ja kiiruse</t>
        </is>
      </c>
      <c r="AJ420" s="2" t="inlineStr">
        <is>
          <t>tietotekniikkaa ja tietoverkkoja hyväksi käyttäen tehtävä rikos|
kyberavusteinen rikos|
kyberympäristöä hyväksi käyttäen tehtävä rikos</t>
        </is>
      </c>
      <c r="AK420" s="2" t="inlineStr">
        <is>
          <t>2|
2|
3</t>
        </is>
      </c>
      <c r="AL420" s="2" t="inlineStr">
        <is>
          <t xml:space="preserve">|
|
</t>
        </is>
      </c>
      <c r="AM420" t="inlineStr">
        <is>
          <t>perinteinen rikos, joka tapahtuu tietoverkossa, mutta rikoksen tunnusmerkistön täyttyminen ei välttämättä edellytä tietokoneen käyttämistä; esimerkkejä tällaisista rikoksista ovat petokset, huumausainerikokset ja seksuaalirikokset</t>
        </is>
      </c>
      <c r="AN420" s="2" t="inlineStr">
        <is>
          <t>infraction facilitée par internet|
infraction facilitée par les TIC|
infraction facilitée par les technologies de l'information et de la communication</t>
        </is>
      </c>
      <c r="AO420" s="2" t="inlineStr">
        <is>
          <t>2|
3|
3</t>
        </is>
      </c>
      <c r="AP420" s="2" t="inlineStr">
        <is>
          <t xml:space="preserve">|
|
</t>
        </is>
      </c>
      <c r="AQ420" t="inlineStr">
        <is>
          <t>infraction qui a été facilitée par l'utilisation des nouvelles technologies de l'information et de la communication</t>
        </is>
      </c>
      <c r="AR420" s="2" t="inlineStr">
        <is>
          <t>coireacht chibearchumasaithe</t>
        </is>
      </c>
      <c r="AS420" s="2" t="inlineStr">
        <is>
          <t>3</t>
        </is>
      </c>
      <c r="AT420" s="2" t="inlineStr">
        <is>
          <t/>
        </is>
      </c>
      <c r="AU420" t="inlineStr">
        <is>
          <t/>
        </is>
      </c>
      <c r="AV420" s="2" t="inlineStr">
        <is>
          <t>kazneno djelo omogućeno kibertehnologijama</t>
        </is>
      </c>
      <c r="AW420" s="2" t="inlineStr">
        <is>
          <t>3</t>
        </is>
      </c>
      <c r="AX420" s="2" t="inlineStr">
        <is>
          <t/>
        </is>
      </c>
      <c r="AY420" t="inlineStr">
        <is>
          <t/>
        </is>
      </c>
      <c r="AZ420" s="2" t="inlineStr">
        <is>
          <t>kibertérben elkövetett közönséges bűncselekmény</t>
        </is>
      </c>
      <c r="BA420" s="2" t="inlineStr">
        <is>
          <t>3</t>
        </is>
      </c>
      <c r="BB420" s="2" t="inlineStr">
        <is>
          <t/>
        </is>
      </c>
      <c r="BC420" t="inlineStr">
        <is>
          <t>online és offline egyaránt elkövethető bűncselekmények (például csalás, gyermekek szexuális kizsákmányolása stb.), amelyek azonban a számítógépek, számítástechnikai hálózatok vagy az IKT más formáinak használata útján nagyobb léptékben vagy hatókörben valósíthatók meg</t>
        </is>
      </c>
      <c r="BD420" s="2" t="inlineStr">
        <is>
          <t>reato favorito dall'informatica</t>
        </is>
      </c>
      <c r="BE420" s="2" t="inlineStr">
        <is>
          <t>3</t>
        </is>
      </c>
      <c r="BF420" s="2" t="inlineStr">
        <is>
          <t/>
        </is>
      </c>
      <c r="BG420" t="inlineStr">
        <is>
          <t>tipo di reato tradizionale (come la frode nei pagamenti, lo sfruttamento sessuale dei minori e il traffico di armi), le cui dimensioni o la cui portata possono essere aumentati dal fatto di essere commessi online</t>
        </is>
      </c>
      <c r="BH420" s="2" t="inlineStr">
        <is>
          <t>nusikaltimas pasinaudojant kibernetine erdve</t>
        </is>
      </c>
      <c r="BI420" s="2" t="inlineStr">
        <is>
          <t>3</t>
        </is>
      </c>
      <c r="BJ420" s="2" t="inlineStr">
        <is>
          <t/>
        </is>
      </c>
      <c r="BK420" t="inlineStr">
        <is>
          <t>nusikaltimas (pvz., sukčiavimas, neteisėtų narkotikų įsigijimas, seksualinis vaikų išnaudojimas), kuris gali būti vykdomas ir nesinaudojant internetu, tačiau naudojantis internetu jį galima įvykdyti greičiau ir didesniu mastu</t>
        </is>
      </c>
      <c r="BL420" s="2" t="inlineStr">
        <is>
          <t>kibertelpas iespējots noziegums|
noziegums, ko iespējamu dara kibertelpa|
kibersekmēts noziegums</t>
        </is>
      </c>
      <c r="BM420" s="2" t="inlineStr">
        <is>
          <t>2|
2|
3</t>
        </is>
      </c>
      <c r="BN420" s="2" t="inlineStr">
        <is>
          <t xml:space="preserve">|
|
</t>
        </is>
      </c>
      <c r="BO420" t="inlineStr">
        <is>
          <t>noziegumi (piemēram, krāpšana, nelegālu narkotiku iegāde un bērnu seksuāla izmantošana), ko iespējams izdarīt gan tiešsaistē, gan bezsaistē, bet kas tiešsaistē var notikt iepriekš nepieredzētā mērogā un ātrumā</t>
        </is>
      </c>
      <c r="BP420" s="2" t="inlineStr">
        <is>
          <t>kriminalità ffaċilitata miċ-ċibernetika|
kriminalità ffaċilitata mill-internet</t>
        </is>
      </c>
      <c r="BQ420" s="2" t="inlineStr">
        <is>
          <t>3|
3</t>
        </is>
      </c>
      <c r="BR420" s="2" t="inlineStr">
        <is>
          <t xml:space="preserve">|
</t>
        </is>
      </c>
      <c r="BS420" t="inlineStr">
        <is>
          <t>kriminalità (bħal frodi, ix-xiri ta' drogi illegali u l-isfruttament sesswali tat-tfal) li tista' ssir fuq l-internet jew le, iżda fuq l-internet tista' issir fuq skala bla preċedent u malajr</t>
        </is>
      </c>
      <c r="BT420" s="2" t="inlineStr">
        <is>
          <t>gedigitaliseerde criminaliteit</t>
        </is>
      </c>
      <c r="BU420" s="2" t="inlineStr">
        <is>
          <t>3</t>
        </is>
      </c>
      <c r="BV420" s="2" t="inlineStr">
        <is>
          <t/>
        </is>
      </c>
      <c r="BW420" t="inlineStr">
        <is>
          <t>criminaliteit die al bestond vóór het cybertijdperk maar die een nieuwe impuls heeft gekregen door de opkomst van computertechnologie</t>
        </is>
      </c>
      <c r="BX420" s="2" t="inlineStr">
        <is>
          <t>przestępczość wykorzystująca cyberprzestrzeń</t>
        </is>
      </c>
      <c r="BY420" s="2" t="inlineStr">
        <is>
          <t>3</t>
        </is>
      </c>
      <c r="BZ420" s="2" t="inlineStr">
        <is>
          <t/>
        </is>
      </c>
      <c r="CA420" t="inlineStr">
        <is>
          <t>rodzaje przestępczości popełnianej zarówno "online" jak i "offline" (np. oszustwa, zakup narkotyków, wykorzystywanie seksualne nieletnich), dla których cyberprzestrzeń stwarza okazję szerzenia się na większą skalę i w szybszym tempie</t>
        </is>
      </c>
      <c r="CB420" s="2" t="inlineStr">
        <is>
          <t>crime com recurso a meios informáticos</t>
        </is>
      </c>
      <c r="CC420" s="2" t="inlineStr">
        <is>
          <t>3</t>
        </is>
      </c>
      <c r="CD420" s="2" t="inlineStr">
        <is>
          <t/>
        </is>
      </c>
      <c r="CE420" t="inlineStr">
        <is>
          <t>Crime praticado com recurso ou por meio de tecnologias ou de meios informáticos.</t>
        </is>
      </c>
      <c r="CF420" s="2" t="inlineStr">
        <is>
          <t>infracțiune facilitată de calculator|
infracțiune facilitată prin mijloace informatice</t>
        </is>
      </c>
      <c r="CG420" s="2" t="inlineStr">
        <is>
          <t>3|
3</t>
        </is>
      </c>
      <c r="CH420" s="2" t="inlineStr">
        <is>
          <t xml:space="preserve">|
</t>
        </is>
      </c>
      <c r="CI420" t="inlineStr">
        <is>
          <t>infracțiune comună comisă prin utilizarea tehnologiei informației și a comunicațiilor, ale cărei anvergură și viteză de desfășurare pot fi amplificate prin utilizarea calculatoarelor, a rețelelor de calculatoare sau a altor forme de TIC</t>
        </is>
      </c>
      <c r="CJ420" s="2" t="inlineStr">
        <is>
          <t>trestná činnosť umožnená počítačom</t>
        </is>
      </c>
      <c r="CK420" s="2" t="inlineStr">
        <is>
          <t>2</t>
        </is>
      </c>
      <c r="CL420" s="2" t="inlineStr">
        <is>
          <t/>
        </is>
      </c>
      <c r="CM420" t="inlineStr">
        <is>
          <t>tradičná trestná činnosť, ktorú možno z hľadiska jej rozsahu a dosahu znásobiť využitím počítačov, počítačových sietí alebo iných foriem informačných a komunikačných technológií, ale ktorú možno páchať aj bez nich</t>
        </is>
      </c>
      <c r="CN420" s="2" t="inlineStr">
        <is>
          <t>kazniva dejanja, storjena s pomočjo računalniške opreme|
kibernetsko omogočeno kaznivo dejanje|
kriminaliteta, ki jo omogoča kibernetski prostor</t>
        </is>
      </c>
      <c r="CO420" s="2" t="inlineStr">
        <is>
          <t>2|
3|
3</t>
        </is>
      </c>
      <c r="CP420" s="2" t="inlineStr">
        <is>
          <t xml:space="preserve">admitted|
|
</t>
        </is>
      </c>
      <c r="CQ420" t="inlineStr">
        <is>
          <t>kaznivo dejanje oz. kazniva dejanja, ki so &lt;b&gt;lahko storjena brez uporabe IKT, vendar se njihov obseg ali doseg lahko poveča z uporabo&lt;/b&gt; računalnikov, računalniških omrežij ali drugih oblik &lt;b&gt;IKT&lt;/b&gt;;&lt;br&gt;npr. goljufije, vključno z množičnimi trženjskimi prevarami, ribarjenje in druge prevare, prevare spletnega bančništva in e-poslovanja, kraja osebnih podatkov ter s tem povezanih identifikacijskih podatkov, spolne kršitve nad otroki, vključno z navezovanjem stikov ter zadrževanjem, ustvarjanjem in/ali distribucijo spolnih posnetkov</t>
        </is>
      </c>
      <c r="CR420" s="2" t="inlineStr">
        <is>
          <t>brottslighet som möjliggörs av informationsteknik</t>
        </is>
      </c>
      <c r="CS420" s="2" t="inlineStr">
        <is>
          <t>2</t>
        </is>
      </c>
      <c r="CT420" s="2" t="inlineStr">
        <is>
          <t/>
        </is>
      </c>
      <c r="CU420" t="inlineStr">
        <is>
          <t/>
        </is>
      </c>
    </row>
    <row r="421">
      <c r="A421" s="1" t="str">
        <f>HYPERLINK("https://iate.europa.eu/entry/result/3627227/all", "3627227")</f>
        <v>3627227</v>
      </c>
      <c r="B421" t="inlineStr">
        <is>
          <t>INTERNATIONAL RELATIONS;INDUSTRY</t>
        </is>
      </c>
      <c r="C421" t="inlineStr">
        <is>
          <t>INTERNATIONAL RELATIONS|defence;INDUSTRY|mechanical engineering|mechanical engineering|aerospace industry</t>
        </is>
      </c>
      <c r="D421" t="inlineStr">
        <is>
          <t/>
        </is>
      </c>
      <c r="E421" t="inlineStr">
        <is>
          <t/>
        </is>
      </c>
      <c r="F421" t="inlineStr">
        <is>
          <t/>
        </is>
      </c>
      <c r="G421" t="inlineStr">
        <is>
          <t/>
        </is>
      </c>
      <c r="H421" t="inlineStr">
        <is>
          <t/>
        </is>
      </c>
      <c r="I421" t="inlineStr">
        <is>
          <t/>
        </is>
      </c>
      <c r="J421" t="inlineStr">
        <is>
          <t/>
        </is>
      </c>
      <c r="K421" t="inlineStr">
        <is>
          <t/>
        </is>
      </c>
      <c r="L421" t="inlineStr">
        <is>
          <t/>
        </is>
      </c>
      <c r="M421" t="inlineStr">
        <is>
          <t/>
        </is>
      </c>
      <c r="N421" t="inlineStr">
        <is>
          <t/>
        </is>
      </c>
      <c r="O421" t="inlineStr">
        <is>
          <t/>
        </is>
      </c>
      <c r="P421" t="inlineStr">
        <is>
          <t/>
        </is>
      </c>
      <c r="Q421" t="inlineStr">
        <is>
          <t/>
        </is>
      </c>
      <c r="R421" t="inlineStr">
        <is>
          <t/>
        </is>
      </c>
      <c r="S421" t="inlineStr">
        <is>
          <t/>
        </is>
      </c>
      <c r="T421" t="inlineStr">
        <is>
          <t/>
        </is>
      </c>
      <c r="U421" t="inlineStr">
        <is>
          <t/>
        </is>
      </c>
      <c r="V421" t="inlineStr">
        <is>
          <t/>
        </is>
      </c>
      <c r="W421" t="inlineStr">
        <is>
          <t/>
        </is>
      </c>
      <c r="X421" s="2" t="inlineStr">
        <is>
          <t>cross-fertilisation</t>
        </is>
      </c>
      <c r="Y421" s="2" t="inlineStr">
        <is>
          <t>3</t>
        </is>
      </c>
      <c r="Z421" s="2" t="inlineStr">
        <is>
          <t/>
        </is>
      </c>
      <c r="AA421" t="inlineStr">
        <is>
          <t/>
        </is>
      </c>
      <c r="AB421" t="inlineStr">
        <is>
          <t/>
        </is>
      </c>
      <c r="AC421" t="inlineStr">
        <is>
          <t/>
        </is>
      </c>
      <c r="AD421" t="inlineStr">
        <is>
          <t/>
        </is>
      </c>
      <c r="AE421" t="inlineStr">
        <is>
          <t/>
        </is>
      </c>
      <c r="AF421" t="inlineStr">
        <is>
          <t/>
        </is>
      </c>
      <c r="AG421" t="inlineStr">
        <is>
          <t/>
        </is>
      </c>
      <c r="AH421" t="inlineStr">
        <is>
          <t/>
        </is>
      </c>
      <c r="AI421" t="inlineStr">
        <is>
          <t/>
        </is>
      </c>
      <c r="AJ421" t="inlineStr">
        <is>
          <t/>
        </is>
      </c>
      <c r="AK421" t="inlineStr">
        <is>
          <t/>
        </is>
      </c>
      <c r="AL421" t="inlineStr">
        <is>
          <t/>
        </is>
      </c>
      <c r="AM421" t="inlineStr">
        <is>
          <t/>
        </is>
      </c>
      <c r="AN421" t="inlineStr">
        <is>
          <t/>
        </is>
      </c>
      <c r="AO421" t="inlineStr">
        <is>
          <t/>
        </is>
      </c>
      <c r="AP421" t="inlineStr">
        <is>
          <t/>
        </is>
      </c>
      <c r="AQ421" t="inlineStr">
        <is>
          <t/>
        </is>
      </c>
      <c r="AR421" t="inlineStr">
        <is>
          <t/>
        </is>
      </c>
      <c r="AS421" t="inlineStr">
        <is>
          <t/>
        </is>
      </c>
      <c r="AT421" t="inlineStr">
        <is>
          <t/>
        </is>
      </c>
      <c r="AU421" t="inlineStr">
        <is>
          <t/>
        </is>
      </c>
      <c r="AV421" t="inlineStr">
        <is>
          <t/>
        </is>
      </c>
      <c r="AW421" t="inlineStr">
        <is>
          <t/>
        </is>
      </c>
      <c r="AX421" t="inlineStr">
        <is>
          <t/>
        </is>
      </c>
      <c r="AY421" t="inlineStr">
        <is>
          <t/>
        </is>
      </c>
      <c r="AZ421" t="inlineStr">
        <is>
          <t/>
        </is>
      </c>
      <c r="BA421" t="inlineStr">
        <is>
          <t/>
        </is>
      </c>
      <c r="BB421" t="inlineStr">
        <is>
          <t/>
        </is>
      </c>
      <c r="BC421" t="inlineStr">
        <is>
          <t/>
        </is>
      </c>
      <c r="BD421" t="inlineStr">
        <is>
          <t/>
        </is>
      </c>
      <c r="BE421" t="inlineStr">
        <is>
          <t/>
        </is>
      </c>
      <c r="BF421" t="inlineStr">
        <is>
          <t/>
        </is>
      </c>
      <c r="BG421" t="inlineStr">
        <is>
          <t/>
        </is>
      </c>
      <c r="BH421" t="inlineStr">
        <is>
          <t/>
        </is>
      </c>
      <c r="BI421" t="inlineStr">
        <is>
          <t/>
        </is>
      </c>
      <c r="BJ421" t="inlineStr">
        <is>
          <t/>
        </is>
      </c>
      <c r="BK421" t="inlineStr">
        <is>
          <t/>
        </is>
      </c>
      <c r="BL421" t="inlineStr">
        <is>
          <t/>
        </is>
      </c>
      <c r="BM421" t="inlineStr">
        <is>
          <t/>
        </is>
      </c>
      <c r="BN421" t="inlineStr">
        <is>
          <t/>
        </is>
      </c>
      <c r="BO421" t="inlineStr">
        <is>
          <t/>
        </is>
      </c>
      <c r="BP421" t="inlineStr">
        <is>
          <t/>
        </is>
      </c>
      <c r="BQ421" t="inlineStr">
        <is>
          <t/>
        </is>
      </c>
      <c r="BR421" t="inlineStr">
        <is>
          <t/>
        </is>
      </c>
      <c r="BS421" t="inlineStr">
        <is>
          <t/>
        </is>
      </c>
      <c r="BT421" t="inlineStr">
        <is>
          <t/>
        </is>
      </c>
      <c r="BU421" t="inlineStr">
        <is>
          <t/>
        </is>
      </c>
      <c r="BV421" t="inlineStr">
        <is>
          <t/>
        </is>
      </c>
      <c r="BW421" t="inlineStr">
        <is>
          <t/>
        </is>
      </c>
      <c r="BX421" s="2" t="inlineStr">
        <is>
          <t>wymiana między przemysłem cywilnym i obronnym</t>
        </is>
      </c>
      <c r="BY421" s="2" t="inlineStr">
        <is>
          <t>3</t>
        </is>
      </c>
      <c r="BZ421" s="2" t="inlineStr">
        <is>
          <t/>
        </is>
      </c>
      <c r="CA421" t="inlineStr">
        <is>
          <t/>
        </is>
      </c>
      <c r="CB421" t="inlineStr">
        <is>
          <t/>
        </is>
      </c>
      <c r="CC421" t="inlineStr">
        <is>
          <t/>
        </is>
      </c>
      <c r="CD421" t="inlineStr">
        <is>
          <t/>
        </is>
      </c>
      <c r="CE421" t="inlineStr">
        <is>
          <t/>
        </is>
      </c>
      <c r="CF421" t="inlineStr">
        <is>
          <t/>
        </is>
      </c>
      <c r="CG421" t="inlineStr">
        <is>
          <t/>
        </is>
      </c>
      <c r="CH421" t="inlineStr">
        <is>
          <t/>
        </is>
      </c>
      <c r="CI421" t="inlineStr">
        <is>
          <t/>
        </is>
      </c>
      <c r="CJ421" t="inlineStr">
        <is>
          <t/>
        </is>
      </c>
      <c r="CK421" t="inlineStr">
        <is>
          <t/>
        </is>
      </c>
      <c r="CL421" t="inlineStr">
        <is>
          <t/>
        </is>
      </c>
      <c r="CM421" t="inlineStr">
        <is>
          <t/>
        </is>
      </c>
      <c r="CN421" t="inlineStr">
        <is>
          <t/>
        </is>
      </c>
      <c r="CO421" t="inlineStr">
        <is>
          <t/>
        </is>
      </c>
      <c r="CP421" t="inlineStr">
        <is>
          <t/>
        </is>
      </c>
      <c r="CQ421" t="inlineStr">
        <is>
          <t/>
        </is>
      </c>
      <c r="CR421" t="inlineStr">
        <is>
          <t/>
        </is>
      </c>
      <c r="CS421" t="inlineStr">
        <is>
          <t/>
        </is>
      </c>
      <c r="CT421" t="inlineStr">
        <is>
          <t/>
        </is>
      </c>
      <c r="CU421" t="inlineStr">
        <is>
          <t/>
        </is>
      </c>
    </row>
    <row r="422">
      <c r="A422" s="1" t="str">
        <f>HYPERLINK("https://iate.europa.eu/entry/result/3592906/all", "3592906")</f>
        <v>3592906</v>
      </c>
      <c r="B422" t="inlineStr">
        <is>
          <t>PRODUCTION, TECHNOLOGY AND RESEARCH</t>
        </is>
      </c>
      <c r="C422" t="inlineStr">
        <is>
          <t>PRODUCTION, TECHNOLOGY AND RESEARCH|technology and technical regulations|technology|technology transfer</t>
        </is>
      </c>
      <c r="D422" s="2" t="inlineStr">
        <is>
          <t>вторична отбранителна и космическа разработка</t>
        </is>
      </c>
      <c r="E422" s="2" t="inlineStr">
        <is>
          <t>3</t>
        </is>
      </c>
      <c r="F422" s="2" t="inlineStr">
        <is>
          <t/>
        </is>
      </c>
      <c r="G422" t="inlineStr">
        <is>
          <t/>
        </is>
      </c>
      <c r="H422" s="2" t="inlineStr">
        <is>
          <t>produkt převzetí technologií (&lt;i&gt;spin-in&lt;/i&gt;)|
produkt &lt;i&gt;spin-in&lt;/i&gt;</t>
        </is>
      </c>
      <c r="I422" s="2" t="inlineStr">
        <is>
          <t>3|
3</t>
        </is>
      </c>
      <c r="J422" s="2" t="inlineStr">
        <is>
          <t xml:space="preserve">|
</t>
        </is>
      </c>
      <c r="K422" t="inlineStr">
        <is>
          <t/>
        </is>
      </c>
      <c r="L422" s="2" t="inlineStr">
        <is>
          <t>spinin</t>
        </is>
      </c>
      <c r="M422" s="2" t="inlineStr">
        <is>
          <t>3</t>
        </is>
      </c>
      <c r="N422" s="2" t="inlineStr">
        <is>
          <t/>
        </is>
      </c>
      <c r="O422" t="inlineStr">
        <is>
          <t/>
        </is>
      </c>
      <c r="P422" s="2" t="inlineStr">
        <is>
          <t>Spin-in</t>
        </is>
      </c>
      <c r="Q422" s="2" t="inlineStr">
        <is>
          <t>3</t>
        </is>
      </c>
      <c r="R422" s="2" t="inlineStr">
        <is>
          <t/>
        </is>
      </c>
      <c r="S422" t="inlineStr">
        <is>
          <t/>
        </is>
      </c>
      <c r="T422" s="2" t="inlineStr">
        <is>
          <t>εισροή τεχνολογίας</t>
        </is>
      </c>
      <c r="U422" s="2" t="inlineStr">
        <is>
          <t>3</t>
        </is>
      </c>
      <c r="V422" s="2" t="inlineStr">
        <is>
          <t/>
        </is>
      </c>
      <c r="W422" t="inlineStr">
        <is>
          <t>προϊόν &lt;a href="https://iate.europa.eu/entry/result/790722/en-el" target="_blank"&gt;μεταφοράς τεχνολογίας&lt;/a&gt; από άλλα πεδία, κλάδους, επιχειρήσεις κλπ.</t>
        </is>
      </c>
      <c r="X422" s="2" t="inlineStr">
        <is>
          <t>spin-in|
spin-on</t>
        </is>
      </c>
      <c r="Y422" s="2" t="inlineStr">
        <is>
          <t>3|
3</t>
        </is>
      </c>
      <c r="Z422" s="2" t="inlineStr">
        <is>
          <t xml:space="preserve">|
</t>
        </is>
      </c>
      <c r="AA422" t="inlineStr">
        <is>
          <t>product of a &lt;a href="https://iate.europa.eu/entry/result/790722/en" target="_blank"&gt;technology transfer&lt;/a&gt; from other disciplines, sectors, companies, etc.</t>
        </is>
      </c>
      <c r="AB422" s="2" t="inlineStr">
        <is>
          <t>asimilación|
absorción</t>
        </is>
      </c>
      <c r="AC422" s="2" t="inlineStr">
        <is>
          <t>3|
3</t>
        </is>
      </c>
      <c r="AD422" s="2" t="inlineStr">
        <is>
          <t xml:space="preserve">|
</t>
        </is>
      </c>
      <c r="AE422" t="inlineStr">
        <is>
          <t>Producto de la &lt;a href="https://iate.europa.eu/entry/result/790722/es" target="_blank"&gt;tranferencia de tecnología&lt;/a&gt; de otras disciplinas, sectores, empresas, etc.</t>
        </is>
      </c>
      <c r="AF422" s="2" t="inlineStr">
        <is>
          <t>spin-in</t>
        </is>
      </c>
      <c r="AG422" s="2" t="inlineStr">
        <is>
          <t>3</t>
        </is>
      </c>
      <c r="AH422" s="2" t="inlineStr">
        <is>
          <t/>
        </is>
      </c>
      <c r="AI422" t="inlineStr">
        <is>
          <t>teistest valdkondadest, sektoritest, ettevõtetest jne pärineva &lt;i&gt;tehnosiirde&lt;/i&gt; &lt;a href="/entry/result/3592907/all" id="ENTRY_TO_ENTRY_CONVERTER" target="_blank"&gt;IATE:3592907&lt;/a&gt; tulemus</t>
        </is>
      </c>
      <c r="AJ422" s="2" t="inlineStr">
        <is>
          <t>spin-in-vaikutus</t>
        </is>
      </c>
      <c r="AK422" s="2" t="inlineStr">
        <is>
          <t>3</t>
        </is>
      </c>
      <c r="AL422" s="2" t="inlineStr">
        <is>
          <t/>
        </is>
      </c>
      <c r="AM422" t="inlineStr">
        <is>
          <t>tulos &lt;a href="https://iate.europa.eu/entry/result/790722" target="_blank"&gt;teknologian siirrosta&lt;/a&gt; joltakin tieteen- tai toimialalta, jostakin yrityksestä jne. toiseen</t>
        </is>
      </c>
      <c r="AN422" s="2" t="inlineStr">
        <is>
          <t>spin-in</t>
        </is>
      </c>
      <c r="AO422" s="2" t="inlineStr">
        <is>
          <t>3</t>
        </is>
      </c>
      <c r="AP422" s="2" t="inlineStr">
        <is>
          <t/>
        </is>
      </c>
      <c r="AQ422" t="inlineStr">
        <is>
          <t>produit d'un &lt;a href="https://iate.europa.eu/entry/result/790722" target="_blank"&gt;transfert de technologie&lt;/a&gt; à partir d'un domaine, d'un secteur, d'une entreprise</t>
        </is>
      </c>
      <c r="AR422" s="2" t="inlineStr">
        <is>
          <t>táirge altrama</t>
        </is>
      </c>
      <c r="AS422" s="2" t="inlineStr">
        <is>
          <t>3</t>
        </is>
      </c>
      <c r="AT422" s="2" t="inlineStr">
        <is>
          <t/>
        </is>
      </c>
      <c r="AU422" t="inlineStr">
        <is>
          <t/>
        </is>
      </c>
      <c r="AV422" s="2" t="inlineStr">
        <is>
          <t>&lt;i&gt;spin-in&lt;/i&gt;</t>
        </is>
      </c>
      <c r="AW422" s="2" t="inlineStr">
        <is>
          <t>3</t>
        </is>
      </c>
      <c r="AX422" s="2" t="inlineStr">
        <is>
          <t/>
        </is>
      </c>
      <c r="AY422" t="inlineStr">
        <is>
          <t/>
        </is>
      </c>
      <c r="AZ422" s="2" t="inlineStr">
        <is>
          <t>spin-in|
technológiaátvétel</t>
        </is>
      </c>
      <c r="BA422" s="2" t="inlineStr">
        <is>
          <t>2|
3</t>
        </is>
      </c>
      <c r="BB422" s="2" t="inlineStr">
        <is>
          <t xml:space="preserve">admitted|
</t>
        </is>
      </c>
      <c r="BC422" t="inlineStr">
        <is>
          <t>más ágazatból, vállalattól érkező technológiák, megoldások saját használatra való átvétele</t>
        </is>
      </c>
      <c r="BD422" s="2" t="inlineStr">
        <is>
          <t>spin-in</t>
        </is>
      </c>
      <c r="BE422" s="2" t="inlineStr">
        <is>
          <t>3</t>
        </is>
      </c>
      <c r="BF422" s="2" t="inlineStr">
        <is>
          <t/>
        </is>
      </c>
      <c r="BG422" t="inlineStr">
        <is>
          <t>utilizzo dei risultati della ricerca e dell'innovazione nell'industria civile nell'ambito dei progetti in materia di difesa</t>
        </is>
      </c>
      <c r="BH422" s="2" t="inlineStr">
        <is>
          <t>kito sektoriaus technologijų perėmimas</t>
        </is>
      </c>
      <c r="BI422" s="2" t="inlineStr">
        <is>
          <t>2</t>
        </is>
      </c>
      <c r="BJ422" s="2" t="inlineStr">
        <is>
          <t/>
        </is>
      </c>
      <c r="BK422" t="inlineStr">
        <is>
          <t/>
        </is>
      </c>
      <c r="BL422" s="2" t="inlineStr">
        <is>
          <t>pārņemšana</t>
        </is>
      </c>
      <c r="BM422" s="2" t="inlineStr">
        <is>
          <t>3</t>
        </is>
      </c>
      <c r="BN422" s="2" t="inlineStr">
        <is>
          <t/>
        </is>
      </c>
      <c r="BO422" t="inlineStr">
        <is>
          <t/>
        </is>
      </c>
      <c r="BP422" s="2" t="inlineStr">
        <is>
          <t>spin-in</t>
        </is>
      </c>
      <c r="BQ422" s="2" t="inlineStr">
        <is>
          <t>3</t>
        </is>
      </c>
      <c r="BR422" s="2" t="inlineStr">
        <is>
          <t/>
        </is>
      </c>
      <c r="BS422" t="inlineStr">
        <is>
          <t>prodott tat-trasferiment tat-teknoloġija minn dixxiplini, setturi, u kumpaniji oħra, eċċ.</t>
        </is>
      </c>
      <c r="BT422" s="2" t="inlineStr">
        <is>
          <t>spin-in</t>
        </is>
      </c>
      <c r="BU422" s="2" t="inlineStr">
        <is>
          <t>3</t>
        </is>
      </c>
      <c r="BV422" s="2" t="inlineStr">
        <is>
          <t/>
        </is>
      </c>
      <c r="BW422" t="inlineStr">
        <is>
          <t>technologische
 toepassing die een bepaalde sector of discipline overneemt uit een andere
 sector of discipline</t>
        </is>
      </c>
      <c r="BX422" s="2" t="inlineStr">
        <is>
          <t>rozwiązanie z sektora [...] stosowane w sektorze [...]</t>
        </is>
      </c>
      <c r="BY422" s="2" t="inlineStr">
        <is>
          <t>3</t>
        </is>
      </c>
      <c r="BZ422" s="2" t="inlineStr">
        <is>
          <t/>
        </is>
      </c>
      <c r="CA422" t="inlineStr">
        <is>
          <t/>
        </is>
      </c>
      <c r="CB422" s="2" t="inlineStr">
        <is>
          <t>produto de tecnologia absorvida</t>
        </is>
      </c>
      <c r="CC422" s="2" t="inlineStr">
        <is>
          <t>3</t>
        </is>
      </c>
      <c r="CD422" s="2" t="inlineStr">
        <is>
          <t/>
        </is>
      </c>
      <c r="CE422" t="inlineStr">
        <is>
          <t>Produto de uma transferência de tecnologia de outras disciplinas, setores, empresas, etc.</t>
        </is>
      </c>
      <c r="CF422" s="2" t="inlineStr">
        <is>
          <t>&lt;i&gt;spin-in&lt;/i&gt;|
produs al unui transfer de tehnologie de tip &lt;i&gt;spin-in&lt;/i&gt;</t>
        </is>
      </c>
      <c r="CG422" s="2" t="inlineStr">
        <is>
          <t>3|
2</t>
        </is>
      </c>
      <c r="CH422" s="2" t="inlineStr">
        <is>
          <t>|
proposed</t>
        </is>
      </c>
      <c r="CI422" t="inlineStr">
        <is>
          <t/>
        </is>
      </c>
      <c r="CJ422" s="2" t="inlineStr">
        <is>
          <t>produkt spin-in</t>
        </is>
      </c>
      <c r="CK422" s="2" t="inlineStr">
        <is>
          <t>3</t>
        </is>
      </c>
      <c r="CL422" s="2" t="inlineStr">
        <is>
          <t/>
        </is>
      </c>
      <c r="CM422" t="inlineStr">
        <is>
          <t>výsledok &lt;a href="https://iate.europa.eu/entry/result/790722/sk" target="_blank"&gt;transferu technológie&lt;/a&gt; z iných oblastí, disciplín, odvetví, spoločností atď.</t>
        </is>
      </c>
      <c r="CN422" s="2" t="inlineStr">
        <is>
          <t>spin-in|
vnos</t>
        </is>
      </c>
      <c r="CO422" s="2" t="inlineStr">
        <is>
          <t>2|
2</t>
        </is>
      </c>
      <c r="CP422" s="2" t="inlineStr">
        <is>
          <t xml:space="preserve">|
</t>
        </is>
      </c>
      <c r="CQ422" t="inlineStr">
        <is>
          <t/>
        </is>
      </c>
      <c r="CR422" s="2" t="inlineStr">
        <is>
          <t>spinin-effekt</t>
        </is>
      </c>
      <c r="CS422" s="2" t="inlineStr">
        <is>
          <t>3</t>
        </is>
      </c>
      <c r="CT422" s="2" t="inlineStr">
        <is>
          <t/>
        </is>
      </c>
      <c r="CU422" t="inlineStr">
        <is>
          <t/>
        </is>
      </c>
    </row>
    <row r="423">
      <c r="A423" s="1" t="str">
        <f>HYPERLINK("https://iate.europa.eu/entry/result/1401314/all", "1401314")</f>
        <v>1401314</v>
      </c>
      <c r="B423" t="inlineStr">
        <is>
          <t>TRANSPORT</t>
        </is>
      </c>
      <c r="C423" t="inlineStr">
        <is>
          <t>TRANSPORT</t>
        </is>
      </c>
      <c r="D423" t="inlineStr">
        <is>
          <t/>
        </is>
      </c>
      <c r="E423" t="inlineStr">
        <is>
          <t/>
        </is>
      </c>
      <c r="F423" t="inlineStr">
        <is>
          <t/>
        </is>
      </c>
      <c r="G423" t="inlineStr">
        <is>
          <t/>
        </is>
      </c>
      <c r="H423" t="inlineStr">
        <is>
          <t/>
        </is>
      </c>
      <c r="I423" t="inlineStr">
        <is>
          <t/>
        </is>
      </c>
      <c r="J423" t="inlineStr">
        <is>
          <t/>
        </is>
      </c>
      <c r="K423" t="inlineStr">
        <is>
          <t/>
        </is>
      </c>
      <c r="L423" s="2" t="inlineStr">
        <is>
          <t>færdselens intensitet|
trafikintensitet|
trafiktæthed</t>
        </is>
      </c>
      <c r="M423" s="2" t="inlineStr">
        <is>
          <t>3|
3|
3</t>
        </is>
      </c>
      <c r="N423" s="2" t="inlineStr">
        <is>
          <t xml:space="preserve">|
|
</t>
        </is>
      </c>
      <c r="O423" t="inlineStr">
        <is>
          <t/>
        </is>
      </c>
      <c r="P423" s="2" t="inlineStr">
        <is>
          <t>Dichte eines Verkehrsstromes|
Verkehrsdichte</t>
        </is>
      </c>
      <c r="Q423" s="2" t="inlineStr">
        <is>
          <t>3|
3</t>
        </is>
      </c>
      <c r="R423" s="2" t="inlineStr">
        <is>
          <t xml:space="preserve">|
</t>
        </is>
      </c>
      <c r="S423" t="inlineStr">
        <is>
          <t/>
        </is>
      </c>
      <c r="T423" s="2" t="inlineStr">
        <is>
          <t>πυκνότητα κίνησης|
πυκνότητα κυκλοφορίας</t>
        </is>
      </c>
      <c r="U423" s="2" t="inlineStr">
        <is>
          <t>3|
3</t>
        </is>
      </c>
      <c r="V423" s="2" t="inlineStr">
        <is>
          <t xml:space="preserve">|
</t>
        </is>
      </c>
      <c r="W423" t="inlineStr">
        <is>
          <t/>
        </is>
      </c>
      <c r="X423" s="2" t="inlineStr">
        <is>
          <t>density of traffic|
traffic intensity|
traffic density|
traffic concentration</t>
        </is>
      </c>
      <c r="Y423" s="2" t="inlineStr">
        <is>
          <t>1|
3|
3|
3</t>
        </is>
      </c>
      <c r="Z423" s="2" t="inlineStr">
        <is>
          <t xml:space="preserve">|
|
|
</t>
        </is>
      </c>
      <c r="AA423" t="inlineStr">
        <is>
          <t>number of
vehicles, trains, vessels and aircraft that occupy a unit length of a particular
road, railway, seaway/waterway or airspace section; it can be expressed as
vehicles/km</t>
        </is>
      </c>
      <c r="AB423" s="2" t="inlineStr">
        <is>
          <t>concentración de tráfico|
densidad de tráfico</t>
        </is>
      </c>
      <c r="AC423" s="2" t="inlineStr">
        <is>
          <t>3|
3</t>
        </is>
      </c>
      <c r="AD423" s="2" t="inlineStr">
        <is>
          <t xml:space="preserve">|
</t>
        </is>
      </c>
      <c r="AE423" t="inlineStr">
        <is>
          <t>número de vehículos por unidad de longitud de vía o carretera o parte de ella en un instante dado, excluyendo los vehículos estacionados</t>
        </is>
      </c>
      <c r="AF423" t="inlineStr">
        <is>
          <t/>
        </is>
      </c>
      <c r="AG423" t="inlineStr">
        <is>
          <t/>
        </is>
      </c>
      <c r="AH423" t="inlineStr">
        <is>
          <t/>
        </is>
      </c>
      <c r="AI423" t="inlineStr">
        <is>
          <t/>
        </is>
      </c>
      <c r="AJ423" s="2" t="inlineStr">
        <is>
          <t>liikennetiheys|
liikennemäärä</t>
        </is>
      </c>
      <c r="AK423" s="2" t="inlineStr">
        <is>
          <t>3|
2</t>
        </is>
      </c>
      <c r="AL423" s="2" t="inlineStr">
        <is>
          <t xml:space="preserve">|
</t>
        </is>
      </c>
      <c r="AM423" t="inlineStr">
        <is>
          <t/>
        </is>
      </c>
      <c r="AN423" s="2" t="inlineStr">
        <is>
          <t>concentration du trafic|
intensité de la circulation|
concentration de la circulation|
intensité du trafic|
densité de circulation|
densité du trafic</t>
        </is>
      </c>
      <c r="AO423" s="2" t="inlineStr">
        <is>
          <t>3|
3|
3|
3|
3|
3</t>
        </is>
      </c>
      <c r="AP423" s="2" t="inlineStr">
        <is>
          <t xml:space="preserve">|
|
|
|
|
</t>
        </is>
      </c>
      <c r="AQ423" t="inlineStr">
        <is>
          <t>nombre de véhicules, trains, navires et aéronefs
se trouvant à un instant donné sur une unité de longueur d'une section
donnée d'une route, voie ferrée, voie maritime ou navigable ou de l'espace
aérien; peut être exprimé en véhicules/km</t>
        </is>
      </c>
      <c r="AR423" t="inlineStr">
        <is>
          <t/>
        </is>
      </c>
      <c r="AS423" t="inlineStr">
        <is>
          <t/>
        </is>
      </c>
      <c r="AT423" t="inlineStr">
        <is>
          <t/>
        </is>
      </c>
      <c r="AU423" t="inlineStr">
        <is>
          <t/>
        </is>
      </c>
      <c r="AV423" t="inlineStr">
        <is>
          <t/>
        </is>
      </c>
      <c r="AW423" t="inlineStr">
        <is>
          <t/>
        </is>
      </c>
      <c r="AX423" t="inlineStr">
        <is>
          <t/>
        </is>
      </c>
      <c r="AY423" t="inlineStr">
        <is>
          <t/>
        </is>
      </c>
      <c r="AZ423" t="inlineStr">
        <is>
          <t/>
        </is>
      </c>
      <c r="BA423" t="inlineStr">
        <is>
          <t/>
        </is>
      </c>
      <c r="BB423" t="inlineStr">
        <is>
          <t/>
        </is>
      </c>
      <c r="BC423" t="inlineStr">
        <is>
          <t/>
        </is>
      </c>
      <c r="BD423" s="2" t="inlineStr">
        <is>
          <t>concentrazione di traffico|
densità di flusso|
densità di traffico|
densità del traffico|
densità di circolazione</t>
        </is>
      </c>
      <c r="BE423" s="2" t="inlineStr">
        <is>
          <t>3|
3|
3|
3|
3</t>
        </is>
      </c>
      <c r="BF423" s="2" t="inlineStr">
        <is>
          <t xml:space="preserve">|
|
|
|
</t>
        </is>
      </c>
      <c r="BG423" t="inlineStr">
        <is>
          <t>numero dei veicoli che si trovano ad un dato istante su di una unità di lunghezza della strada, della carreggiata o della corsia, esclusi i veicoli in sosta</t>
        </is>
      </c>
      <c r="BH423" t="inlineStr">
        <is>
          <t/>
        </is>
      </c>
      <c r="BI423" t="inlineStr">
        <is>
          <t/>
        </is>
      </c>
      <c r="BJ423" t="inlineStr">
        <is>
          <t/>
        </is>
      </c>
      <c r="BK423" t="inlineStr">
        <is>
          <t/>
        </is>
      </c>
      <c r="BL423" t="inlineStr">
        <is>
          <t/>
        </is>
      </c>
      <c r="BM423" t="inlineStr">
        <is>
          <t/>
        </is>
      </c>
      <c r="BN423" t="inlineStr">
        <is>
          <t/>
        </is>
      </c>
      <c r="BO423" t="inlineStr">
        <is>
          <t/>
        </is>
      </c>
      <c r="BP423" t="inlineStr">
        <is>
          <t/>
        </is>
      </c>
      <c r="BQ423" t="inlineStr">
        <is>
          <t/>
        </is>
      </c>
      <c r="BR423" t="inlineStr">
        <is>
          <t/>
        </is>
      </c>
      <c r="BS423" t="inlineStr">
        <is>
          <t/>
        </is>
      </c>
      <c r="BT423" s="2" t="inlineStr">
        <is>
          <t>verkeersdichtheid|
verkeersintensiteit</t>
        </is>
      </c>
      <c r="BU423" s="2" t="inlineStr">
        <is>
          <t>3|
3</t>
        </is>
      </c>
      <c r="BV423" s="2" t="inlineStr">
        <is>
          <t xml:space="preserve">|
</t>
        </is>
      </c>
      <c r="BW423" t="inlineStr">
        <is>
          <t/>
        </is>
      </c>
      <c r="BX423" t="inlineStr">
        <is>
          <t/>
        </is>
      </c>
      <c r="BY423" t="inlineStr">
        <is>
          <t/>
        </is>
      </c>
      <c r="BZ423" t="inlineStr">
        <is>
          <t/>
        </is>
      </c>
      <c r="CA423" t="inlineStr">
        <is>
          <t/>
        </is>
      </c>
      <c r="CB423" s="2" t="inlineStr">
        <is>
          <t>densidade de tráfego</t>
        </is>
      </c>
      <c r="CC423" s="2" t="inlineStr">
        <is>
          <t>3</t>
        </is>
      </c>
      <c r="CD423" s="2" t="inlineStr">
        <is>
          <t/>
        </is>
      </c>
      <c r="CE423" t="inlineStr">
        <is>
          <t>número de veículos que,num dado instante,ocupa a unidade de comprimento de uma via de tráfego</t>
        </is>
      </c>
      <c r="CF423" t="inlineStr">
        <is>
          <t/>
        </is>
      </c>
      <c r="CG423" t="inlineStr">
        <is>
          <t/>
        </is>
      </c>
      <c r="CH423" t="inlineStr">
        <is>
          <t/>
        </is>
      </c>
      <c r="CI423" t="inlineStr">
        <is>
          <t/>
        </is>
      </c>
      <c r="CJ423" t="inlineStr">
        <is>
          <t/>
        </is>
      </c>
      <c r="CK423" t="inlineStr">
        <is>
          <t/>
        </is>
      </c>
      <c r="CL423" t="inlineStr">
        <is>
          <t/>
        </is>
      </c>
      <c r="CM423" t="inlineStr">
        <is>
          <t/>
        </is>
      </c>
      <c r="CN423" s="2" t="inlineStr">
        <is>
          <t>gostota prometa</t>
        </is>
      </c>
      <c r="CO423" s="2" t="inlineStr">
        <is>
          <t>3</t>
        </is>
      </c>
      <c r="CP423" s="2" t="inlineStr">
        <is>
          <t/>
        </is>
      </c>
      <c r="CQ423" t="inlineStr">
        <is>
          <t>število motornih vozil na določenem odseku prometnega omrežja v določenem času</t>
        </is>
      </c>
      <c r="CR423" t="inlineStr">
        <is>
          <t/>
        </is>
      </c>
      <c r="CS423" t="inlineStr">
        <is>
          <t/>
        </is>
      </c>
      <c r="CT423" t="inlineStr">
        <is>
          <t/>
        </is>
      </c>
      <c r="CU423" t="inlineStr">
        <is>
          <t/>
        </is>
      </c>
    </row>
    <row r="424">
      <c r="A424" s="1" t="str">
        <f>HYPERLINK("https://iate.europa.eu/entry/result/3573100/all", "3573100")</f>
        <v>3573100</v>
      </c>
      <c r="B424" t="inlineStr">
        <is>
          <t>INDUSTRY;ENERGY;SOCIAL QUESTIONS</t>
        </is>
      </c>
      <c r="C424" t="inlineStr">
        <is>
          <t>INDUSTRY|building and public works|building industry;ENERGY|energy policy;SOCIAL QUESTIONS|construction and town planning</t>
        </is>
      </c>
      <c r="D424" s="2" t="inlineStr">
        <is>
          <t>показател за подготвеност за интелигентно управление</t>
        </is>
      </c>
      <c r="E424" s="2" t="inlineStr">
        <is>
          <t>3</t>
        </is>
      </c>
      <c r="F424" s="2" t="inlineStr">
        <is>
          <t/>
        </is>
      </c>
      <c r="G424" t="inlineStr">
        <is>
          <t>показател, който дава информация за оценяването на подготвеността за интелигентно управление на дадена сграда или обособена част от сграда в съответствие с член 8, параграф 10 от Директива 2010/31/ЕС</t>
        </is>
      </c>
      <c r="H424" s="2" t="inlineStr">
        <is>
          <t>ukazatel připravenosti pro chytrá řešení</t>
        </is>
      </c>
      <c r="I424" s="2" t="inlineStr">
        <is>
          <t>3</t>
        </is>
      </c>
      <c r="J424" s="2" t="inlineStr">
        <is>
          <t/>
        </is>
      </c>
      <c r="K424" t="inlineStr">
        <is>
          <t>ukazatel, který hodnotí schopnosti budovy nebo jejich ucelené části přizpůsobit svůj provoz potřebám uživatelů a sítě a zlepšovat svoji energetickou účinnost a snižovat celkovou náročnost [ &lt;a href="https://iate.europa.eu/entry/result/3573099/all" target="_blank"&gt;3573099&lt;/a&gt; ]</t>
        </is>
      </c>
      <c r="L424" s="2" t="inlineStr">
        <is>
          <t>indikator for intelligensparathed|
parathedsindikator for digital forvaltning</t>
        </is>
      </c>
      <c r="M424" s="2" t="inlineStr">
        <is>
          <t>3|
0</t>
        </is>
      </c>
      <c r="N424" s="2" t="inlineStr">
        <is>
          <t xml:space="preserve">|
</t>
        </is>
      </c>
      <c r="O424" t="inlineStr">
        <is>
          <t>indikator, der anvendes til at måle bygningers (eller bygningsenheders) evne til at udnytte informations- og kommunikationsteknologi og elektroniske systemer med henblik på at tilpasse driften af bygningerne til beboernes og nettets behov samt til at forbedre energieffektiviteten og den samlede ydeevne af bygninger</t>
        </is>
      </c>
      <c r="P424" s="2" t="inlineStr">
        <is>
          <t>Indikator zur Messung der Smartfähigkeit|
Intelligenzfähigkeitsindikator</t>
        </is>
      </c>
      <c r="Q424" s="2" t="inlineStr">
        <is>
          <t>2|
3</t>
        </is>
      </c>
      <c r="R424" s="2" t="inlineStr">
        <is>
          <t xml:space="preserve">|
</t>
        </is>
      </c>
      <c r="S424" t="inlineStr">
        <is>
          <t>Indikator, mit dem gemessen wird, inwieweit in Gebäuden Informations- und Kommunikationstechnologien sowie elektronische Systeme zur Anpassung des Betriebs der Gebäude an den Bedarf der Bewohner und des Netzes sowie zur Verbesserung der Gesamtenergieeffizienz und -leistung der Gebäude genutzt werden können</t>
        </is>
      </c>
      <c r="T424" s="2" t="inlineStr">
        <is>
          <t>δείκτης ευφυούς ετοιμότητας</t>
        </is>
      </c>
      <c r="U424" s="2" t="inlineStr">
        <is>
          <t>3</t>
        </is>
      </c>
      <c r="V424" s="2" t="inlineStr">
        <is>
          <t/>
        </is>
      </c>
      <c r="W424" t="inlineStr">
        <is>
          <t>δείκτης που μετρά την ικανότητα των κτιρίων να προσαρμόζουν τη λειτουργία τους στις ανάγκες των ενοίκων και του δικτύου και να βελτιώνουν την ενεργειακή απόδοση και τις συνολικές επιδόσεις των κτιρίων</t>
        </is>
      </c>
      <c r="X424" s="2" t="inlineStr">
        <is>
          <t>smart readiness indicator|
SRI|
smart-readiness indicator</t>
        </is>
      </c>
      <c r="Y424" s="2" t="inlineStr">
        <is>
          <t>3|
3|
1</t>
        </is>
      </c>
      <c r="Z424" s="2" t="inlineStr">
        <is>
          <t xml:space="preserve">|
|
</t>
        </is>
      </c>
      <c r="AA424" t="inlineStr">
        <is>
          <t>indicator providing information on the &lt;a href="https://iate.europa.eu/entry/result/3573099/en" target="_blank"&gt;smart readiness&lt;/a&gt; rating of a building or building unit</t>
        </is>
      </c>
      <c r="AB424" s="2" t="inlineStr">
        <is>
          <t>indicador de preparación para aplicaciones inteligentes</t>
        </is>
      </c>
      <c r="AC424" s="2" t="inlineStr">
        <is>
          <t>3</t>
        </is>
      </c>
      <c r="AD424" s="2" t="inlineStr">
        <is>
          <t/>
        </is>
      </c>
      <c r="AE424" t="inlineStr">
        <is>
          <t>Indicador empleado para medir la capacidad de los edificios para utilizar las tecnologías de la información y la comunicación y los sistemas electrónicos a fin de adaptar el funcionamiento del edificio a las necesidades del ocupante y a la red y de mejorar la eficiencia energética y el rendimiento general del edificio.</t>
        </is>
      </c>
      <c r="AF424" s="2" t="inlineStr">
        <is>
          <t>nutivalmiduse näitaja</t>
        </is>
      </c>
      <c r="AG424" s="2" t="inlineStr">
        <is>
          <t>3</t>
        </is>
      </c>
      <c r="AH424" s="2" t="inlineStr">
        <is>
          <t/>
        </is>
      </c>
      <c r="AI424" t="inlineStr">
        <is>
          <t>näitaja, mis kirjeldab valmisolekut arukaks kasutamiseks</t>
        </is>
      </c>
      <c r="AJ424" s="2" t="inlineStr">
        <is>
          <t>älyvalmiusindikaattori|
älyvalmiutta koskeva indikaattori|
SRI-indikaattori|
älyratkaisuvalmiutta koskeva indikaattori</t>
        </is>
      </c>
      <c r="AK424" s="2" t="inlineStr">
        <is>
          <t>3|
3|
3|
3</t>
        </is>
      </c>
      <c r="AL424" s="2" t="inlineStr">
        <is>
          <t xml:space="preserve">|
|
|
</t>
        </is>
      </c>
      <c r="AM424" t="inlineStr">
        <is>
          <t>indikaattori, jota käytetään mittaamaan rakennusten &lt;a href="https://iate.europa.eu/entry/result/3573099/fi" target="_blank"&gt;älyratkaisuvalmiutta&lt;/a&gt; eli kykyä hyödyntää tieto- ja
viestintätekniikoita ja sähköjärjestelmiä rakennusten toiminnan mukauttamiseksi
asukkaiden ja verkon tarpeiden mukaan ja rakennusten energiatehokkuuden sekä
kokonaistehokkuuden parantamiseksi</t>
        </is>
      </c>
      <c r="AN424" s="2" t="inlineStr">
        <is>
          <t>indicateur de potentiel d'intelligence|
indicateur de l'état de préparation des bâtiments aux technologies intelligentes</t>
        </is>
      </c>
      <c r="AO424" s="2" t="inlineStr">
        <is>
          <t>3|
2</t>
        </is>
      </c>
      <c r="AP424" s="2" t="inlineStr">
        <is>
          <t xml:space="preserve">|
</t>
        </is>
      </c>
      <c r="AQ424" t="inlineStr">
        <is>
          <t>indicateur permettant de mesurer le &lt;a href="https://iate.europa.eu/entry/result/3573099/en-fr" target="_blank"&gt;potentiel d'intelligence&lt;/a&gt; d'un bâtiment ou d'une unité de bâtiment, c'est-à-dire leur capacité à adapter leur fonctionnement aux besoins des occupants et du réseau et à améliorer leur efficacité énergétique et leur performance globale</t>
        </is>
      </c>
      <c r="AR424" s="2" t="inlineStr">
        <is>
          <t>táscaire ullmhachta cliste|
táscaire ullmhachta clisteachta</t>
        </is>
      </c>
      <c r="AS424" s="2" t="inlineStr">
        <is>
          <t>3|
3</t>
        </is>
      </c>
      <c r="AT424" s="2" t="inlineStr">
        <is>
          <t xml:space="preserve">|
</t>
        </is>
      </c>
      <c r="AU424" t="inlineStr">
        <is>
          <t/>
        </is>
      </c>
      <c r="AV424" s="2" t="inlineStr">
        <is>
          <t>pokazatelj pripremljenosti za pametne tehnologije</t>
        </is>
      </c>
      <c r="AW424" s="2" t="inlineStr">
        <is>
          <t>3</t>
        </is>
      </c>
      <c r="AX424" s="2" t="inlineStr">
        <is>
          <t/>
        </is>
      </c>
      <c r="AY424" t="inlineStr">
        <is>
          <t>pokazatelj koji pruža informacije o pripremljenosti za pametne tehnologije</t>
        </is>
      </c>
      <c r="AZ424" s="2" t="inlineStr">
        <is>
          <t>okosépület-mutató|
OÉM</t>
        </is>
      </c>
      <c r="BA424" s="2" t="inlineStr">
        <is>
          <t>3|
3</t>
        </is>
      </c>
      <c r="BB424" s="2" t="inlineStr">
        <is>
          <t xml:space="preserve">|
</t>
        </is>
      </c>
      <c r="BC424" t="inlineStr">
        <is>
          <t>a Bizottság által javasolt mutató, amely azt méri, hogy az épületek milyen mértékben alkalmasak intelligens épületautomatizálási rendszerek fogadására [ &lt;a href="https://iate.europa.eu/entry/result/3573099/all" target="_blank"&gt;3573099&lt;/a&gt; ]</t>
        </is>
      </c>
      <c r="BD424" s="2" t="inlineStr">
        <is>
          <t>SRI|
indicatore di predisposizione degli edifici all’intelligenza</t>
        </is>
      </c>
      <c r="BE424" s="2" t="inlineStr">
        <is>
          <t>3|
3</t>
        </is>
      </c>
      <c r="BF424" s="2" t="inlineStr">
        <is>
          <t xml:space="preserve">|
</t>
        </is>
      </c>
      <c r="BG424" t="inlineStr">
        <is>
          <t>indicatore teso a misurare la capacità degli edifici di usare le tecnologie dell’informazione e della comunicazione e i sistemi elettronici per adeguarne il funzionamento alle esigenze degli occupanti e alla rete e migliorare l’efficienza energetica e la prestazione complessiva degli edifici</t>
        </is>
      </c>
      <c r="BH424" s="2" t="inlineStr">
        <is>
          <t>pažangiojo parengtumo rodiklis</t>
        </is>
      </c>
      <c r="BI424" s="2" t="inlineStr">
        <is>
          <t>3</t>
        </is>
      </c>
      <c r="BJ424" s="2" t="inlineStr">
        <is>
          <t/>
        </is>
      </c>
      <c r="BK424" t="inlineStr">
        <is>
          <t>rodiklis, apibūdinantis pastatų pažangųjį parengtumą (&lt;a href="https://iate.europa.eu/entry/result/3573099/all" target="_blank"&gt;3573099&lt;/a&gt; )</t>
        </is>
      </c>
      <c r="BL424" s="2" t="inlineStr">
        <is>
          <t>viedgatavības indikators</t>
        </is>
      </c>
      <c r="BM424" s="2" t="inlineStr">
        <is>
          <t>3</t>
        </is>
      </c>
      <c r="BN424" s="2" t="inlineStr">
        <is>
          <t/>
        </is>
      </c>
      <c r="BO424" t="inlineStr">
        <is>
          <t>rādītājs, kas raksturo ēku piemērotību viedajām tehnoloģijām [ &lt;a href="/entry/result/3573099/all" id="ENTRY_TO_ENTRY_CONVERTER" target="_blank"&gt;IATE:3573099&lt;/a&gt; ], proti, to, cik lielā mērā ēka ir gatava pielāgoties iedzīvotāju/lietotāju un tīkla vajadzībām un uzlabot savu sniegumu</t>
        </is>
      </c>
      <c r="BP424" s="2" t="inlineStr">
        <is>
          <t>indikatur tal-potenzjal ta’ intelliġenza</t>
        </is>
      </c>
      <c r="BQ424" s="2" t="inlineStr">
        <is>
          <t>3</t>
        </is>
      </c>
      <c r="BR424" s="2" t="inlineStr">
        <is>
          <t/>
        </is>
      </c>
      <c r="BS424" t="inlineStr">
        <is>
          <t>indikatur li jkejjel il-kapaċità tal-bini li juża t-teknoloġiji ta’ informazzjoni u komunikazzjoni u sistemi elettroniċi biex l-operat tal-bini jkun adattat għall-ħtiġijiet tal-okkupanti u l-grilja u biex jittejbu l-effiċjenza fl-użu tal-enerġija tiegħu u r-rendiment ġenerali tal-bini</t>
        </is>
      </c>
      <c r="BT424" s="2" t="inlineStr">
        <is>
          <t>indicator van gereedheid voor slimme toepassingen</t>
        </is>
      </c>
      <c r="BU424" s="2" t="inlineStr">
        <is>
          <t>3</t>
        </is>
      </c>
      <c r="BV424" s="2" t="inlineStr">
        <is>
          <t/>
        </is>
      </c>
      <c r="BW424" t="inlineStr">
        <is>
          <t>indicator die aangeeft in welke mate gebouwen geschikt zijn om door middel van informatie- en communicatietechnologieën en elektronische systemen hun functioneren aan de behoeften van de bewoners en het net aan te passen en hun energie-efficiëntie en algehele prestaties te verbeteren</t>
        </is>
      </c>
      <c r="BX424" s="2" t="inlineStr">
        <is>
          <t>wskaźnik absorbowalności inteligentnych rozwiązań|
wskaźnik gotowości budynków do obsługi inteligentnych sieci</t>
        </is>
      </c>
      <c r="BY424" s="2" t="inlineStr">
        <is>
          <t>2|
3</t>
        </is>
      </c>
      <c r="BZ424" s="2" t="inlineStr">
        <is>
          <t>|
preferred</t>
        </is>
      </c>
      <c r="CA424" t="inlineStr">
        <is>
          <t>proponowany wskaźnik wyrażający zdolność (zwłaszcza budynków) do pełnego wykorzystania możliwości, jakie dają technologie informacyjne i komunikacyjne oraz systemy elektroniczne z korzyścią dla mieszkańców i bilansu energetycznego</t>
        </is>
      </c>
      <c r="CB424" s="2" t="inlineStr">
        <is>
          <t>indicador de aptidão para tecnologias inteligentes</t>
        </is>
      </c>
      <c r="CC424" s="2" t="inlineStr">
        <is>
          <t>3</t>
        </is>
      </c>
      <c r="CD424" s="2" t="inlineStr">
        <is>
          <t/>
        </is>
      </c>
      <c r="CE424" t="inlineStr">
        <is>
          <t>Indicador que informa sobre a classificação da &lt;a href="https://iate.europa.eu/entry/result/3573099" target="_blank"&gt;aptidão para tecnologias inteligentes&lt;/a&gt; de um edifício ou de uma fração autónoma.</t>
        </is>
      </c>
      <c r="CF424" s="2" t="inlineStr">
        <is>
          <t>indicator al gradului de pregătire pentru soluții inteligente</t>
        </is>
      </c>
      <c r="CG424" s="2" t="inlineStr">
        <is>
          <t>3</t>
        </is>
      </c>
      <c r="CH424" s="2" t="inlineStr">
        <is>
          <t/>
        </is>
      </c>
      <c r="CI424" t="inlineStr">
        <is>
          <t>indicator care oferă informații cu privire la evaluarea gradului de pregătire pentru soluții inteligente a unei clădiri sau a unei unități de clădire</t>
        </is>
      </c>
      <c r="CJ424" s="2" t="inlineStr">
        <is>
          <t>indikátor inteligentnej pripravenosti</t>
        </is>
      </c>
      <c r="CK424" s="2" t="inlineStr">
        <is>
          <t>3</t>
        </is>
      </c>
      <c r="CL424" s="2" t="inlineStr">
        <is>
          <t/>
        </is>
      </c>
      <c r="CM424" t="inlineStr">
        <is>
          <t>navrhovaný ukazovateľ charakterizujúci pripravenosť budov na inteligentné technológie</t>
        </is>
      </c>
      <c r="CN424" s="2" t="inlineStr">
        <is>
          <t>indikator pripravljenosti na pametne sisteme</t>
        </is>
      </c>
      <c r="CO424" s="2" t="inlineStr">
        <is>
          <t>3</t>
        </is>
      </c>
      <c r="CP424" s="2" t="inlineStr">
        <is>
          <t/>
        </is>
      </c>
      <c r="CQ424" t="inlineStr">
        <is>
          <t>informacija za potencialne lastnike in najemnike o zmogljivosti stavb v zvezi z delovanjem, spremljanjem in upravljanjem, interakcijo s stanovalci, prilagajanjem odjema in interoperabilnostjo sistemov za avtomatizacijo in nadzor ter tehničnih stavbnih sistemov</t>
        </is>
      </c>
      <c r="CR424" s="2" t="inlineStr">
        <is>
          <t>indikator för smart beredskap</t>
        </is>
      </c>
      <c r="CS424" s="2" t="inlineStr">
        <is>
          <t>3</t>
        </is>
      </c>
      <c r="CT424" s="2" t="inlineStr">
        <is>
          <t/>
        </is>
      </c>
      <c r="CU424" t="inlineStr">
        <is>
          <t/>
        </is>
      </c>
    </row>
    <row r="425">
      <c r="A425" s="1" t="str">
        <f>HYPERLINK("https://iate.europa.eu/entry/result/3567480/all", "3567480")</f>
        <v>3567480</v>
      </c>
      <c r="B425" t="inlineStr">
        <is>
          <t>ENVIRONMENT</t>
        </is>
      </c>
      <c r="C425" t="inlineStr">
        <is>
          <t>ENVIRONMENT|environmental policy|climate change policy</t>
        </is>
      </c>
      <c r="D425" s="2" t="inlineStr">
        <is>
          <t>бавен процес|
бавно протичащо явление</t>
        </is>
      </c>
      <c r="E425" s="2" t="inlineStr">
        <is>
          <t>3|
3</t>
        </is>
      </c>
      <c r="F425" s="2" t="inlineStr">
        <is>
          <t xml:space="preserve">|
</t>
        </is>
      </c>
      <c r="G425" t="inlineStr">
        <is>
          <t>явление, което не възниква като следствие от отделно, еднократно събитие, а постепенно с течение на времето, често в резултат на множество различни събития</t>
        </is>
      </c>
      <c r="H425" s="2" t="inlineStr">
        <is>
          <t>událost s pomalým nástupem</t>
        </is>
      </c>
      <c r="I425" s="2" t="inlineStr">
        <is>
          <t>3</t>
        </is>
      </c>
      <c r="J425" s="2" t="inlineStr">
        <is>
          <t/>
        </is>
      </c>
      <c r="K425" t="inlineStr">
        <is>
          <t>událost, která vzniká postupně v důsledku přírůstkových změn, k nimž dochází v průběhu let, nebo v důsledku zvýšené četnosti či intenzity pravidelně se opakujících událostí</t>
        </is>
      </c>
      <c r="L425" s="2" t="inlineStr">
        <is>
          <t>langsomt opstået begivenhed|
langsomt opstået hændelse</t>
        </is>
      </c>
      <c r="M425" s="2" t="inlineStr">
        <is>
          <t>3|
3</t>
        </is>
      </c>
      <c r="N425" s="2" t="inlineStr">
        <is>
          <t xml:space="preserve">|
</t>
        </is>
      </c>
      <c r="O425" t="inlineStr">
        <is>
          <t/>
        </is>
      </c>
      <c r="P425" s="2" t="inlineStr">
        <is>
          <t>sich langsam anbahnendes Ereignis|
langsam einsetzendes Ereignis|
schleichende Umweltveränderung</t>
        </is>
      </c>
      <c r="Q425" s="2" t="inlineStr">
        <is>
          <t>3|
3|
3</t>
        </is>
      </c>
      <c r="R425" s="2" t="inlineStr">
        <is>
          <t xml:space="preserve">|
|
</t>
        </is>
      </c>
      <c r="S425" t="inlineStr">
        <is>
          <t>Veränderung der Umwelt als Folge langsam voranschreitender Prozesse, wie Temperatur- und Meeresspiegelanstieg, Meeresversauerung, Gletscherrückgang, Versalzung, Land- und Walddegradation, Verlust an Biodiversität sowie Desertifikation</t>
        </is>
      </c>
      <c r="T425" s="2" t="inlineStr">
        <is>
          <t>φαινόμενο που εξελίσσεται με αργό ρυθμό</t>
        </is>
      </c>
      <c r="U425" s="2" t="inlineStr">
        <is>
          <t>3</t>
        </is>
      </c>
      <c r="V425" s="2" t="inlineStr">
        <is>
          <t/>
        </is>
      </c>
      <c r="W425" t="inlineStr">
        <is>
          <t>φαινόμενο που δεν προκύπτει από ένα και μοναδικό, διακριτό γεγονός, αλλά εμφανίζεται σταδιακά με την πάροδο του χρόνου, συχνά λόγω συμβολής διαφορετικών γεγονότων</t>
        </is>
      </c>
      <c r="X425" s="2" t="inlineStr">
        <is>
          <t>slow onset event|
slow onset emergency|
slow-onset event</t>
        </is>
      </c>
      <c r="Y425" s="2" t="inlineStr">
        <is>
          <t>3|
3|
1</t>
        </is>
      </c>
      <c r="Z425" s="2" t="inlineStr">
        <is>
          <t xml:space="preserve">|
|
</t>
        </is>
      </c>
      <c r="AA425" t="inlineStr">
        <is>
          <t>phenomenon that does not emerge from a single, distinct event but emerges gradually over time, often based on a confluence of different events</t>
        </is>
      </c>
      <c r="AB425" s="2" t="inlineStr">
        <is>
          <t>fenómeno de evolución lenta</t>
        </is>
      </c>
      <c r="AC425" s="2" t="inlineStr">
        <is>
          <t>3</t>
        </is>
      </c>
      <c r="AD425" s="2" t="inlineStr">
        <is>
          <t/>
        </is>
      </c>
      <c r="AE425" t="inlineStr">
        <is>
          <t>Fenómeno que va evolucionando gradualmente a partir de una confluencia de cambios progresivos que se producen a lo largo
de muchos años o de un aumento de la frecuencia o la intensidad de fenómenos
recurrentes.</t>
        </is>
      </c>
      <c r="AF425" s="2" t="inlineStr">
        <is>
          <t>aeglaselt kujunev nähtus</t>
        </is>
      </c>
      <c r="AG425" s="2" t="inlineStr">
        <is>
          <t>3</t>
        </is>
      </c>
      <c r="AH425" s="2" t="inlineStr">
        <is>
          <t/>
        </is>
      </c>
      <c r="AI425" t="inlineStr">
        <is>
          <t>nähtus, mis ei teki ühe eraldi sündmuse tagajärjel, vaid kujuneb järk-järgult aja jooksul, tihti eri sündmuste koostoimel</t>
        </is>
      </c>
      <c r="AJ425" s="2" t="inlineStr">
        <is>
          <t>hitaasti etenevä ilmiö</t>
        </is>
      </c>
      <c r="AK425" s="2" t="inlineStr">
        <is>
          <t>3</t>
        </is>
      </c>
      <c r="AL425" s="2" t="inlineStr">
        <is>
          <t/>
        </is>
      </c>
      <c r="AM425" t="inlineStr">
        <is>
          <t>ilmiö, joka ei aiheudu yhdestä erillisestä tapahtumasta, vaan syntyy asteittain ajan kuluessa, usein eri tapahtumien yhtäaikaisen esiintymisen seurauksena</t>
        </is>
      </c>
      <c r="AN425" s="2" t="inlineStr">
        <is>
          <t>phénomène à évolution lente|
phénomène qui se manifeste lentement</t>
        </is>
      </c>
      <c r="AO425" s="2" t="inlineStr">
        <is>
          <t>3|
3</t>
        </is>
      </c>
      <c r="AP425" s="2" t="inlineStr">
        <is>
          <t xml:space="preserve">|
</t>
        </is>
      </c>
      <c r="AQ425" t="inlineStr">
        <is>
          <t>phénomène qui évolue graduellement, qui découle de changements
progressifs se produisant sur plusieurs années, ou encore d’une fréquence ou d’une intensité accrues
d’événements récurrents.</t>
        </is>
      </c>
      <c r="AR425" s="2" t="inlineStr">
        <is>
          <t>feiniméan dar tús mall</t>
        </is>
      </c>
      <c r="AS425" s="2" t="inlineStr">
        <is>
          <t>3</t>
        </is>
      </c>
      <c r="AT425" s="2" t="inlineStr">
        <is>
          <t/>
        </is>
      </c>
      <c r="AU425" t="inlineStr">
        <is>
          <t/>
        </is>
      </c>
      <c r="AV425" s="2" t="inlineStr">
        <is>
          <t>spora i postupna meteorološka pojava</t>
        </is>
      </c>
      <c r="AW425" s="2" t="inlineStr">
        <is>
          <t>3</t>
        </is>
      </c>
      <c r="AX425" s="2" t="inlineStr">
        <is>
          <t/>
        </is>
      </c>
      <c r="AY425" t="inlineStr">
        <is>
          <t/>
        </is>
      </c>
      <c r="AZ425" s="2" t="inlineStr">
        <is>
          <t>lassan kialakuló esemény|
lassan kialakuló veszélyhelyzet</t>
        </is>
      </c>
      <c r="BA425" s="2" t="inlineStr">
        <is>
          <t>3|
3</t>
        </is>
      </c>
      <c r="BB425" s="2" t="inlineStr">
        <is>
          <t xml:space="preserve">|
</t>
        </is>
      </c>
      <c r="BC425" t="inlineStr">
        <is>
          <t>olyan jelenség, amely nem egyetlen, különálló eseményből fakad, hanem hosszabb idő alatt, gyakran több különböző esemény együttállása nyomán alakul ki</t>
        </is>
      </c>
      <c r="BD425" s="2" t="inlineStr">
        <is>
          <t>evento lento a manifestarsi|
evento a insorgenza lenta</t>
        </is>
      </c>
      <c r="BE425" s="2" t="inlineStr">
        <is>
          <t>3|
3</t>
        </is>
      </c>
      <c r="BF425" s="2" t="inlineStr">
        <is>
          <t xml:space="preserve">|
</t>
        </is>
      </c>
      <c r="BG425" t="inlineStr">
        <is>
          <t>eventi climatici e naturali la cui comparsa non avviene in modo brusco, ma graduale, come ad esempio l’aumento della temperatura, l’innalzamento del livello del mare, la desertificazione, il ritiro dei ghiacciai e i relativi impatti, l’acidificazione degli oceani, il degrado del suolo e delle foreste, le precipitazioni medie, la salinizzazione e la perdita di biodiversità</t>
        </is>
      </c>
      <c r="BH425" s="2" t="inlineStr">
        <is>
          <t>iš lėto vykstantis reiškinys|
lėtinis reiškinys</t>
        </is>
      </c>
      <c r="BI425" s="2" t="inlineStr">
        <is>
          <t>2|
2</t>
        </is>
      </c>
      <c r="BJ425" s="2" t="inlineStr">
        <is>
          <t xml:space="preserve">|
</t>
        </is>
      </c>
      <c r="BK425" t="inlineStr">
        <is>
          <t/>
        </is>
      </c>
      <c r="BL425" s="2" t="inlineStr">
        <is>
          <t>lēni norisošs notikums</t>
        </is>
      </c>
      <c r="BM425" s="2" t="inlineStr">
        <is>
          <t>3</t>
        </is>
      </c>
      <c r="BN425" s="2" t="inlineStr">
        <is>
          <t/>
        </is>
      </c>
      <c r="BO425" t="inlineStr">
        <is>
          <t>pārmaiņas, kas nav viena atsevišķa notikuma rezultāts, bet notiek pakāpeniski un lēni, bieži vairāku notikumu ietekmē</t>
        </is>
      </c>
      <c r="BP425" s="2" t="inlineStr">
        <is>
          <t>event li jevolvi bil-mod|
fenomenu li jevolvi bil-mod</t>
        </is>
      </c>
      <c r="BQ425" s="2" t="inlineStr">
        <is>
          <t>3|
2</t>
        </is>
      </c>
      <c r="BR425" s="2" t="inlineStr">
        <is>
          <t xml:space="preserve">|
</t>
        </is>
      </c>
      <c r="BS425" t="inlineStr">
        <is>
          <t>fenomenu li ma joriġinax minn event wieħed distint iżda li jitfaċċa gradwalment biż-żmien, sikwit abbażi ta' konfluwenza ta' eventi differenti</t>
        </is>
      </c>
      <c r="BT425" s="2" t="inlineStr">
        <is>
          <t>traag op gang komend verschijnsel</t>
        </is>
      </c>
      <c r="BU425" s="2" t="inlineStr">
        <is>
          <t>3</t>
        </is>
      </c>
      <c r="BV425" s="2" t="inlineStr">
        <is>
          <t/>
        </is>
      </c>
      <c r="BW425" t="inlineStr">
        <is>
          <t>fenomeen
 dat geen direct gevolg is van een specifieke gebeurtenis, maar zich
 geleidelijk aan manifesteert als gevolg van een opeenvolging van
 verschillende gebeurtenissen</t>
        </is>
      </c>
      <c r="BX425" s="2" t="inlineStr">
        <is>
          <t>zjawisko rozwijające się stopniowo|
zdarzenie o powolnym przebiegu</t>
        </is>
      </c>
      <c r="BY425" s="2" t="inlineStr">
        <is>
          <t>3|
3</t>
        </is>
      </c>
      <c r="BZ425" s="2" t="inlineStr">
        <is>
          <t xml:space="preserve">|
</t>
        </is>
      </c>
      <c r="CA425" t="inlineStr">
        <is>
          <t>zjawisko niebędące rezultatem jednego, odizolowanego zdarzenia, rozwijające się stopniowo w miarę upływu czasu, często będące wynikiem splotu różnych okoliczności</t>
        </is>
      </c>
      <c r="CB425" s="2" t="inlineStr">
        <is>
          <t>fenómeno de evolução lenta</t>
        </is>
      </c>
      <c r="CC425" s="2" t="inlineStr">
        <is>
          <t>3</t>
        </is>
      </c>
      <c r="CD425" s="2" t="inlineStr">
        <is>
          <t/>
        </is>
      </c>
      <c r="CE425" t="inlineStr">
        <is>
          <t>Fenómeno que aparece, não a partir de um acontecimento isolado, mas de forma gradual ao longo do tempo, muitas vezes com base numa confluência de diferentes acontecimentos.</t>
        </is>
      </c>
      <c r="CF425" s="2" t="inlineStr">
        <is>
          <t>fenomen cu declanșare lentă</t>
        </is>
      </c>
      <c r="CG425" s="2" t="inlineStr">
        <is>
          <t>3</t>
        </is>
      </c>
      <c r="CH425" s="2" t="inlineStr">
        <is>
          <t/>
        </is>
      </c>
      <c r="CI425" t="inlineStr">
        <is>
          <t>fenomen care se instalează lent, în intervale de timp de ordinul lunilor sau anilor</t>
        </is>
      </c>
      <c r="CJ425" s="2" t="inlineStr">
        <is>
          <t>jav s pomalým priebehom</t>
        </is>
      </c>
      <c r="CK425" s="2" t="inlineStr">
        <is>
          <t>3</t>
        </is>
      </c>
      <c r="CL425" s="2" t="inlineStr">
        <is>
          <t/>
        </is>
      </c>
      <c r="CM425" t="inlineStr">
        <is>
          <t>jav, ktorý nevznikne odrazu v dôsledku pôsobenia jedného faktora, ale postupne, často na základe spoločného pôsobenia rôznych faktorov</t>
        </is>
      </c>
      <c r="CN425" s="2" t="inlineStr">
        <is>
          <t>postopni proces v naravi|
postopni naravni proces</t>
        </is>
      </c>
      <c r="CO425" s="2" t="inlineStr">
        <is>
          <t>3|
3</t>
        </is>
      </c>
      <c r="CP425" s="2" t="inlineStr">
        <is>
          <t xml:space="preserve">|
</t>
        </is>
      </c>
      <c r="CQ425" t="inlineStr">
        <is>
          <t/>
        </is>
      </c>
      <c r="CR425" s="2" t="inlineStr">
        <is>
          <t>långsamt framskridande fenomen</t>
        </is>
      </c>
      <c r="CS425" s="2" t="inlineStr">
        <is>
          <t>3</t>
        </is>
      </c>
      <c r="CT425" s="2" t="inlineStr">
        <is>
          <t/>
        </is>
      </c>
      <c r="CU425" t="inlineStr">
        <is>
          <t/>
        </is>
      </c>
    </row>
    <row r="426">
      <c r="A426" s="1" t="str">
        <f>HYPERLINK("https://iate.europa.eu/entry/result/3566978/all", "3566978")</f>
        <v>3566978</v>
      </c>
      <c r="B426" t="inlineStr">
        <is>
          <t>EDUCATION AND COMMUNICATIONS</t>
        </is>
      </c>
      <c r="C426" t="inlineStr">
        <is>
          <t>EDUCATION AND COMMUNICATIONS|communications|communications systems</t>
        </is>
      </c>
      <c r="D426" s="2" t="inlineStr">
        <is>
          <t>услуга за достъп до интернет</t>
        </is>
      </c>
      <c r="E426" s="2" t="inlineStr">
        <is>
          <t>3</t>
        </is>
      </c>
      <c r="F426" s="2" t="inlineStr">
        <is>
          <t/>
        </is>
      </c>
      <c r="G426" t="inlineStr">
        <is>
          <t>обществено достъпна електронна съобщителна услуга, която предоставя достъп до интернет и посредством него свързаност с практически всички крайни точки на интернет, независимо от използваната мрежова технология и крайни устройства</t>
        </is>
      </c>
      <c r="H426" s="2" t="inlineStr">
        <is>
          <t>služba přístupu k internetu</t>
        </is>
      </c>
      <c r="I426" s="2" t="inlineStr">
        <is>
          <t>3</t>
        </is>
      </c>
      <c r="J426" s="2" t="inlineStr">
        <is>
          <t/>
        </is>
      </c>
      <c r="K426" t="inlineStr">
        <is>
          <t>veřejně dostupná služba elektronických komunikací, která poskytuje přístup k internetu, a tím propojení s prakticky všemi koncovými body internetu, bez ohledu na použitou technologii sítě a použité koncové zařízení</t>
        </is>
      </c>
      <c r="L426" s="2" t="inlineStr">
        <is>
          <t>internetadgangstjeneste</t>
        </is>
      </c>
      <c r="M426" s="2" t="inlineStr">
        <is>
          <t>3</t>
        </is>
      </c>
      <c r="N426" s="2" t="inlineStr">
        <is>
          <t/>
        </is>
      </c>
      <c r="O426" t="inlineStr">
        <is>
          <t>offentligt tilgængelig elektronisk kommunikationstjeneste, som leverer adgang til internettet</t>
        </is>
      </c>
      <c r="P426" s="2" t="inlineStr">
        <is>
          <t>Internetzugangsdienst</t>
        </is>
      </c>
      <c r="Q426" s="2" t="inlineStr">
        <is>
          <t>3</t>
        </is>
      </c>
      <c r="R426" s="2" t="inlineStr">
        <is>
          <t/>
        </is>
      </c>
      <c r="S426" t="inlineStr">
        <is>
          <t>öffentlich zugänglicher elektronischer Kommunikationsdienst, der unabhängig von der verwendeten Netztechnologie und den verwendeten Endgeräten Zugang zum Internet und somit Verbindungen zu praktisch allen Abschlusspunkten des Internets bietet</t>
        </is>
      </c>
      <c r="T426" s="2" t="inlineStr">
        <is>
          <t>υπηρεσία πρόσβασης στο διαδίκτυο</t>
        </is>
      </c>
      <c r="U426" s="2" t="inlineStr">
        <is>
          <t>3</t>
        </is>
      </c>
      <c r="V426" s="2" t="inlineStr">
        <is>
          <t/>
        </is>
      </c>
      <c r="W426" t="inlineStr">
        <is>
          <t>υπηρεσία ηλεκτρονικών επικοινωνιών διαθέσιμη στο κοινό που παρέχει πρόσβαση στο διαδίκτυο</t>
        </is>
      </c>
      <c r="X426" s="2" t="inlineStr">
        <is>
          <t>internet access service</t>
        </is>
      </c>
      <c r="Y426" s="2" t="inlineStr">
        <is>
          <t>3</t>
        </is>
      </c>
      <c r="Z426" s="2" t="inlineStr">
        <is>
          <t/>
        </is>
      </c>
      <c r="AA426" t="inlineStr">
        <is>
          <t>publicly available electronic communications service that provides access to the internet</t>
        </is>
      </c>
      <c r="AB426" s="2" t="inlineStr">
        <is>
          <t>servicio de acceso a internet</t>
        </is>
      </c>
      <c r="AC426" s="2" t="inlineStr">
        <is>
          <t>3</t>
        </is>
      </c>
      <c r="AD426" s="2" t="inlineStr">
        <is>
          <t/>
        </is>
      </c>
      <c r="AE426" t="inlineStr">
        <is>
          <t>Servicio de comunicaciones electrónicas a
 disposición del público que proporciona acceso a internet y, por ende, 
conectividad entre prácticamente todos los puntos extremos conectados a 
internet, con independencia de la tecnología de red y del equipo 
terminal utilizados.</t>
        </is>
      </c>
      <c r="AF426" s="2" t="inlineStr">
        <is>
          <t>internetiühenduse teenus</t>
        </is>
      </c>
      <c r="AG426" s="2" t="inlineStr">
        <is>
          <t>3</t>
        </is>
      </c>
      <c r="AH426" s="2" t="inlineStr">
        <is>
          <t/>
        </is>
      </c>
      <c r="AI426" t="inlineStr">
        <is>
          <t>üldkasutatav elektroonilise side teenus, millega pakutakse juurdepääsu internetile ja selle kaudu ühendust praktiliselt kõigi internetiga ühendatud lõpp-punktidega, sõltumata kasutatavast võrgutehnoloogiast ja lõppseadmest</t>
        </is>
      </c>
      <c r="AJ426" s="2" t="inlineStr">
        <is>
          <t>internetyhteyspalvelu</t>
        </is>
      </c>
      <c r="AK426" s="2" t="inlineStr">
        <is>
          <t>3</t>
        </is>
      </c>
      <c r="AL426" s="2" t="inlineStr">
        <is>
          <t/>
        </is>
      </c>
      <c r="AM426" t="inlineStr">
        <is>
          <t>yleisesti saatavilla oleva sähköinen viestintäpalvelu, joka tarjoaa yhteyden internetiin ja sitä kautta käytännöllisesti katsoen kaikkiin internetin päätepisteisiin riippumatta käytetystä verkkoteknologiasta ja päätelaitteesta</t>
        </is>
      </c>
      <c r="AN426" s="2" t="inlineStr">
        <is>
          <t>service d'accès à l'internet</t>
        </is>
      </c>
      <c r="AO426" s="2" t="inlineStr">
        <is>
          <t>3</t>
        </is>
      </c>
      <c r="AP426" s="2" t="inlineStr">
        <is>
          <t/>
        </is>
      </c>
      <c r="AQ426" t="inlineStr">
        <is>
          <t>service de communications électroniques accessible au public, qui fournit une connectivité à l'internet et, partant, une connectivité entre la quasi-totalité des points terminaux connectés à l'internet, quelle que soit la technologie de réseau utilisée</t>
        </is>
      </c>
      <c r="AR426" s="2" t="inlineStr">
        <is>
          <t>seirbhís rochtana idirlín</t>
        </is>
      </c>
      <c r="AS426" s="2" t="inlineStr">
        <is>
          <t>3</t>
        </is>
      </c>
      <c r="AT426" s="2" t="inlineStr">
        <is>
          <t/>
        </is>
      </c>
      <c r="AU426" t="inlineStr">
        <is>
          <t>seirbhís
 cumarsáide leictreonaí atá ar fáil don phobal agus a sholáthraíonn rochtain
 ar an idirlíon, agus dá bhrí sin lúdracht le beagnach gach pointe deiridh ar
 an idirlíon, beag beann ar an teicneolaíocht líonra agus ar an trealamh
 teirminéil atá in úsáid</t>
        </is>
      </c>
      <c r="AV426" s="2" t="inlineStr">
        <is>
          <t>usluga pristupa internetu</t>
        </is>
      </c>
      <c r="AW426" s="2" t="inlineStr">
        <is>
          <t>3</t>
        </is>
      </c>
      <c r="AX426" s="2" t="inlineStr">
        <is>
          <t/>
        </is>
      </c>
      <c r="AY426" t="inlineStr">
        <is>
          <t>javno dostupna elektronička komunikacijska usluga kojom se omogućuje pristup internetu te time povezivanje s gotovo svim krajnjim točkama interneta, bez obzira na mrežnu tehnologiju i terminalnu opremu koja se upotrebljava</t>
        </is>
      </c>
      <c r="AZ426" s="2" t="inlineStr">
        <is>
          <t>internet-hozzáférési szolgáltatás</t>
        </is>
      </c>
      <c r="BA426" s="2" t="inlineStr">
        <is>
          <t>3</t>
        </is>
      </c>
      <c r="BB426" s="2" t="inlineStr">
        <is>
          <t/>
        </is>
      </c>
      <c r="BC426" t="inlineStr">
        <is>
          <t>nyilvánosan elérhető elektronikus hírközlési szolgáltatás, amely 
internetcsatlakozást és ezáltal az internet lényegében valamennyi 
végpontjával összekapcsolási lehetőséget biztosít, tekintet nélkül az 
alkalmazott hálózati technológiára és a használt végberendezésre</t>
        </is>
      </c>
      <c r="BD426" s="2" t="inlineStr">
        <is>
          <t>servizio di accesso a internet</t>
        </is>
      </c>
      <c r="BE426" s="2" t="inlineStr">
        <is>
          <t>3</t>
        </is>
      </c>
      <c r="BF426" s="2" t="inlineStr">
        <is>
          <t/>
        </is>
      </c>
      <c r="BG426" t="inlineStr">
        <is>
          <t>servizio di comunicazione elettronica a disposizione del pubblico che fornisce accesso a Internet, ovvero connettività a praticamente tutti i punti finali di Internet, a prescindere dalla tecnologia di rete e dalle apparecchiature terminali utilizzate</t>
        </is>
      </c>
      <c r="BH426" s="2" t="inlineStr">
        <is>
          <t>interneto prieigos paslauga</t>
        </is>
      </c>
      <c r="BI426" s="2" t="inlineStr">
        <is>
          <t>3</t>
        </is>
      </c>
      <c r="BJ426" s="2" t="inlineStr">
        <is>
          <t/>
        </is>
      </c>
      <c r="BK426" t="inlineStr">
        <is>
          <t>viešai prieinama elektroninių ryšių paslauga, kuri suteikia galimybę prisijungti prie interneto ir kartu prie visų interneto galinių taškų, nepriklausomai nuo naudojamos tinklo technologijos ir naudojamų galinių įrenginių</t>
        </is>
      </c>
      <c r="BL426" s="2" t="inlineStr">
        <is>
          <t>interneta piekļuves pakalpojums</t>
        </is>
      </c>
      <c r="BM426" s="2" t="inlineStr">
        <is>
          <t>3</t>
        </is>
      </c>
      <c r="BN426" s="2" t="inlineStr">
        <is>
          <t/>
        </is>
      </c>
      <c r="BO426" t="inlineStr">
        <is>
          <t>publiski pieejams elektronisko sakaru pakalpojums, kas nodrošina piekļuvi internetam un tādējādi savienojamību ar praktiski visiem interneta galapunktiem neatkarīgi no izmantotās tīkla tehnoloģijas un galiekārtas</t>
        </is>
      </c>
      <c r="BP426" s="2" t="inlineStr">
        <is>
          <t>servizz ta' aċċess għall-internet</t>
        </is>
      </c>
      <c r="BQ426" s="2" t="inlineStr">
        <is>
          <t>3</t>
        </is>
      </c>
      <c r="BR426" s="2" t="inlineStr">
        <is>
          <t/>
        </is>
      </c>
      <c r="BS426" t="inlineStr">
        <is>
          <t>servizz tal-komunikazzjoni elettronika disponibbli għall-pubbliku li jipprovdi aċċess għall-Internet</t>
        </is>
      </c>
      <c r="BT426" s="2" t="inlineStr">
        <is>
          <t>internettoegangsdienst</t>
        </is>
      </c>
      <c r="BU426" s="2" t="inlineStr">
        <is>
          <t>3</t>
        </is>
      </c>
      <c r="BV426" s="2" t="inlineStr">
        <is>
          <t/>
        </is>
      </c>
      <c r="BW426" t="inlineStr">
        <is>
          <t>openbare
 elektronischecommunicatiedienst die toegang tot het internet biedt</t>
        </is>
      </c>
      <c r="BX426" s="2" t="inlineStr">
        <is>
          <t>usługa dostępu do internetu</t>
        </is>
      </c>
      <c r="BY426" s="2" t="inlineStr">
        <is>
          <t>3</t>
        </is>
      </c>
      <c r="BZ426" s="2" t="inlineStr">
        <is>
          <t/>
        </is>
      </c>
      <c r="CA426" t="inlineStr">
        <is>
          <t>publicznie dostępna usługa łączności elektronicznej, która zapewnia dostęp do internetu, a tym samym łączność z praktycznie wszystkimi zakończeniami sieci internetu, bez względu na stosowaną technologię sieci i urządzenia końcowe</t>
        </is>
      </c>
      <c r="CB426" s="2" t="inlineStr">
        <is>
          <t>serviço de acesso à Internet</t>
        </is>
      </c>
      <c r="CC426" s="2" t="inlineStr">
        <is>
          <t>3</t>
        </is>
      </c>
      <c r="CD426" s="2" t="inlineStr">
        <is>
          <t/>
        </is>
      </c>
      <c r="CE426" t="inlineStr">
        <is>
          <t>Serviço de comunicações eletrónicas acessíveis ao público que oferece 
acesso à Internet.</t>
        </is>
      </c>
      <c r="CF426" s="2" t="inlineStr">
        <is>
          <t>serviciu de acces la internet</t>
        </is>
      </c>
      <c r="CG426" s="2" t="inlineStr">
        <is>
          <t>3</t>
        </is>
      </c>
      <c r="CH426" s="2" t="inlineStr">
        <is>
          <t/>
        </is>
      </c>
      <c r="CI426" t="inlineStr">
        <is>
          <t>&lt;div&gt;serviciu de comunicații electronice destinat publicului care asigură accesul la internet și, astfel, conectivitatea dintre, teoretic, toate punctele terminale conectate la internet, indiferent de tehnologia de rețea și de echipamentele terminale utilizate&lt;/div&gt;</t>
        </is>
      </c>
      <c r="CJ426" s="2" t="inlineStr">
        <is>
          <t>služba prístupu k internetu</t>
        </is>
      </c>
      <c r="CK426" s="2" t="inlineStr">
        <is>
          <t>3</t>
        </is>
      </c>
      <c r="CL426" s="2" t="inlineStr">
        <is>
          <t/>
        </is>
      </c>
      <c r="CM426" t="inlineStr">
        <is>
          <t>verejne dostupná elektronická komunikačná služba, ktorou sa poskytuje prístup k internetu</t>
        </is>
      </c>
      <c r="CN426" s="2" t="inlineStr">
        <is>
          <t>storitev dostopa do interneta</t>
        </is>
      </c>
      <c r="CO426" s="2" t="inlineStr">
        <is>
          <t>3</t>
        </is>
      </c>
      <c r="CP426" s="2" t="inlineStr">
        <is>
          <t/>
        </is>
      </c>
      <c r="CQ426" t="inlineStr">
        <is>
          <t>javno dostopna elektronska komunikacijska storitev, ki omogoča dostop do interneta in s tem povezljivost s tako rekoč vsemi končnimi točkami interneta, ne glede na uporabljeno omrežno tehnologijo in terminalsko opremo</t>
        </is>
      </c>
      <c r="CR426" s="2" t="inlineStr">
        <is>
          <t>internetanslutningstjänst</t>
        </is>
      </c>
      <c r="CS426" s="2" t="inlineStr">
        <is>
          <t>3</t>
        </is>
      </c>
      <c r="CT426" s="2" t="inlineStr">
        <is>
          <t/>
        </is>
      </c>
      <c r="CU426" t="inlineStr">
        <is>
          <t>allmänt tillgänglig
elektronisk kommunikationstjänst som erbjuder anslutning till internet</t>
        </is>
      </c>
    </row>
    <row r="427">
      <c r="A427" s="1" t="str">
        <f>HYPERLINK("https://iate.europa.eu/entry/result/3540646/all", "3540646")</f>
        <v>3540646</v>
      </c>
      <c r="B427" t="inlineStr">
        <is>
          <t>EUROPEAN UNION;AGRICULTURE, FORESTRY AND FISHERIES;TRADE;ENVIRONMENT;TRANSPORT</t>
        </is>
      </c>
      <c r="C427" t="inlineStr">
        <is>
          <t>EUROPEAN UNION;AGRICULTURE, FORESTRY AND FISHERIES|fisheries;TRADE|tariff policy|common tariff policy|customs territory (EU);ENVIRONMENT|natural environment;TRANSPORT|maritime and inland waterway transport</t>
        </is>
      </c>
      <c r="D427" s="2" t="inlineStr">
        <is>
          <t>обща среда за обмен на информация|
CISE|
обща среда за обмен на информация за морската област на ЕС</t>
        </is>
      </c>
      <c r="E427" s="2" t="inlineStr">
        <is>
          <t>3|
3|
2</t>
        </is>
      </c>
      <c r="F427" s="2" t="inlineStr">
        <is>
          <t xml:space="preserve">|
|
</t>
        </is>
      </c>
      <c r="G427" t="inlineStr">
        <is>
          <t>мрежа от системи с децентрализирано устройство, създадена за целите на обмена на информация между потребители с оглед подобряване на тяхната осведоменост относно на ситуацията във връзка с дейностите по море</t>
        </is>
      </c>
      <c r="H427" s="2" t="inlineStr">
        <is>
          <t>společné prostředí pro sdílení informací v evropské námořní oblasti|
námořní CISE</t>
        </is>
      </c>
      <c r="I427" s="2" t="inlineStr">
        <is>
          <t>3|
3</t>
        </is>
      </c>
      <c r="J427" s="2" t="inlineStr">
        <is>
          <t xml:space="preserve">|
</t>
        </is>
      </c>
      <c r="K427" t="inlineStr">
        <is>
          <t>síť systémů s decentralizovanou strukturou, vyvinutá pro účely výměny informací mezi jednotlivými uživateli za účelem zlepšení situační informovanosti o činnostech na moři</t>
        </is>
      </c>
      <c r="L427" s="2" t="inlineStr">
        <is>
          <t>fælles ramme for informationsudveksling|
CISE</t>
        </is>
      </c>
      <c r="M427" s="2" t="inlineStr">
        <is>
          <t>3|
3</t>
        </is>
      </c>
      <c r="N427" s="2" t="inlineStr">
        <is>
          <t xml:space="preserve">|
</t>
        </is>
      </c>
      <c r="O427" t="inlineStr">
        <is>
          <t>netværk af systemer med en decentraliseret struktur, der er udviklet til udveksling af oplysninger blandt brugere for at opnå en bedre situationsbevidsthed om aktiviteter på havet</t>
        </is>
      </c>
      <c r="P427" s="2" t="inlineStr">
        <is>
          <t>CISE|
gemeinsamer Informationsraum|
gemeinsamer Informationsraum für den maritimen Bereich</t>
        </is>
      </c>
      <c r="Q427" s="2" t="inlineStr">
        <is>
          <t>3|
3|
3</t>
        </is>
      </c>
      <c r="R427" s="2" t="inlineStr">
        <is>
          <t xml:space="preserve">|
|
</t>
        </is>
      </c>
      <c r="S427" t="inlineStr">
        <is>
          <t>dezentral verwaltetes Netz von Systemen für den Informationsaustausch zwischen Nutzern zur Verbesserung des Situationsbewusstseins bei Aktivitäten auf See</t>
        </is>
      </c>
      <c r="T427" s="2" t="inlineStr">
        <is>
          <t>κοινό περιβάλλον ανταλλαγής πληροφοριών|
ΚΠΑΠ</t>
        </is>
      </c>
      <c r="U427" s="2" t="inlineStr">
        <is>
          <t>3|
3</t>
        </is>
      </c>
      <c r="V427" s="2" t="inlineStr">
        <is>
          <t xml:space="preserve">|
</t>
        </is>
      </c>
      <c r="W427" t="inlineStr">
        <is>
          <t>δίκτυο συστημάτων με αποκεντρωμένη σύσταση που αναπτύχθηκε για την ανταλλαγή πληροφοριών μεταξύ χρηστών για τη βελτίωση της επίγνωσής τους σχετικά με την κατάσταση των δραστηριοτήτων στη θάλασσα</t>
        </is>
      </c>
      <c r="X427" s="2" t="inlineStr">
        <is>
          <t>Maritime CISE|
CISE|
Common Information Sharing Environment for the EU maritime domain|
Common Information Sharing Environment for the surveillance of the EU maritime domain|
Common Information Sharing Environment</t>
        </is>
      </c>
      <c r="Y427" s="2" t="inlineStr">
        <is>
          <t>3|
3|
2|
1|
3</t>
        </is>
      </c>
      <c r="Z427" s="2" t="inlineStr">
        <is>
          <t xml:space="preserve">|
|
|
|
</t>
        </is>
      </c>
      <c r="AA427" t="inlineStr">
        <is>
          <t>network of systems with a decentralised set-up developed for the exchange of information between users in order to improve their situational awareness of activities at sea</t>
        </is>
      </c>
      <c r="AB427" s="2" t="inlineStr">
        <is>
          <t>Entorno Común de Intercambio de Información|
ECII marítimo|
ECII</t>
        </is>
      </c>
      <c r="AC427" s="2" t="inlineStr">
        <is>
          <t>3|
3|
3</t>
        </is>
      </c>
      <c r="AD427" s="2" t="inlineStr">
        <is>
          <t xml:space="preserve">|
|
</t>
        </is>
      </c>
      <c r="AE427" t="inlineStr">
        <is>
          <t>Red de sistemas de estructura descentralizada desarrollada para el intercambio de información entre usuarios a fin de mejorar su conocimiento de la situación de las actividades realizadas en el mar.</t>
        </is>
      </c>
      <c r="AF427" s="2" t="inlineStr">
        <is>
          <t>ELi merendusvaldkonna ühine teabejagamiskeskkond|
CISE|
ühine teabejagamiskeskkond</t>
        </is>
      </c>
      <c r="AG427" s="2" t="inlineStr">
        <is>
          <t>3|
3|
3</t>
        </is>
      </c>
      <c r="AH427" s="2" t="inlineStr">
        <is>
          <t xml:space="preserve">|
|
</t>
        </is>
      </c>
      <c r="AI427" t="inlineStr">
        <is>
          <t>detsentraliseeritud ülesehitusega süsteemide võrgustik, mis on loodud kasutajate vahel teabe vahetamiseks eesmärgiga suurendada teadlikkust merel toimuvast tegevusest</t>
        </is>
      </c>
      <c r="AJ427" s="2" t="inlineStr">
        <is>
          <t>CISE|
yhteinen merialueiden valvonnan tietojenvaihtoympäristö|
merivalvontaa koskeva yhteinen tietojenvaihtoympäristö</t>
        </is>
      </c>
      <c r="AK427" s="2" t="inlineStr">
        <is>
          <t>3|
3|
3</t>
        </is>
      </c>
      <c r="AL427" s="2" t="inlineStr">
        <is>
          <t xml:space="preserve">|
|
</t>
        </is>
      </c>
      <c r="AM427" t="inlineStr">
        <is>
          <t>rakenteeltaan hajautettu järjestelmäverkko, jonka avulla
vaihdetaan tietoja käyttäjien kesken merellä tapahtuvaa toimintaa koskevan
tilannetietoisuuden parantamista varten</t>
        </is>
      </c>
      <c r="AN427" s="2" t="inlineStr">
        <is>
          <t>environnement commun de partage de l'information|
environnement commun de partage de l’information pour le domaine maritime de l’UE|
CISE</t>
        </is>
      </c>
      <c r="AO427" s="2" t="inlineStr">
        <is>
          <t>3|
2|
3</t>
        </is>
      </c>
      <c r="AP427" s="2" t="inlineStr">
        <is>
          <t xml:space="preserve">|
|
</t>
        </is>
      </c>
      <c r="AQ427" t="inlineStr">
        <is>
          <t>réseau de systèmes à structure décentralisée créé pour permettre un échange d’informations entre utilisateurs afin d’améliorer l’état des lieux des activités en mer</t>
        </is>
      </c>
      <c r="AR427" s="2" t="inlineStr">
        <is>
          <t>Timpeallacht Chomónta um Chomhroinnt Faisnéise|
CISE Muirí|
CISE</t>
        </is>
      </c>
      <c r="AS427" s="2" t="inlineStr">
        <is>
          <t>3|
3|
3</t>
        </is>
      </c>
      <c r="AT427" s="2" t="inlineStr">
        <is>
          <t xml:space="preserve">preferred|
|
</t>
        </is>
      </c>
      <c r="AU427" t="inlineStr">
        <is>
          <t>líonra córas ina
 bhfuil suiteáil dhíláraithe arna forbairt chun faisnéis a mhalartú i measc
 úsáideoirí d’fhonn feabhas a chur ar fheasacht staide ar ghníomhaíochtaí ar
 muir</t>
        </is>
      </c>
      <c r="AV427" s="2" t="inlineStr">
        <is>
          <t>zajedničko okruženje za razmjenu informacija|
CISE</t>
        </is>
      </c>
      <c r="AW427" s="2" t="inlineStr">
        <is>
          <t>3|
3</t>
        </is>
      </c>
      <c r="AX427" s="2" t="inlineStr">
        <is>
          <t xml:space="preserve">|
</t>
        </is>
      </c>
      <c r="AY427" t="inlineStr">
        <is>
          <t>mreža sustava s decentraliziranom strukturom uspostavljena za razmjenu informacija među korisnicima s ciljem poboljšanja informiranosti o stanju aktivnosti na moru</t>
        </is>
      </c>
      <c r="AZ427" s="2" t="inlineStr">
        <is>
          <t>közös információmegosztási környezet|
CISE|
az EU tengeri területeire kiterjedő közös információmegosztási környezet|
tengeri CISE</t>
        </is>
      </c>
      <c r="BA427" s="2" t="inlineStr">
        <is>
          <t>3|
3|
2|
3</t>
        </is>
      </c>
      <c r="BB427" s="2" t="inlineStr">
        <is>
          <t xml:space="preserve">|
|
|
</t>
        </is>
      </c>
      <c r="BC427" t="inlineStr">
        <is>
          <t>a tengeri tevékenységek helyzetismeretének javítása érdekében a felhasználók közötti információcseréhez kifejlesztett, decentralizált felépítésű rendszerek hálózata</t>
        </is>
      </c>
      <c r="BD427" s="2" t="inlineStr">
        <is>
          <t>CISE|
ambiente comune per la condivisione delle informazioni|
CISE marittimo</t>
        </is>
      </c>
      <c r="BE427" s="2" t="inlineStr">
        <is>
          <t>3|
3|
3</t>
        </is>
      </c>
      <c r="BF427" s="2" t="inlineStr">
        <is>
          <t xml:space="preserve">|
|
</t>
        </is>
      </c>
      <c r="BG427" t="inlineStr">
        <is>
          <t>rete di sistemi a struttura decentrata destinati allo scambio di informazioni fra utenti per migliorare la conoscenza della situazione delle attività in mare</t>
        </is>
      </c>
      <c r="BH427" s="2" t="inlineStr">
        <is>
          <t>BKIA|
bendra keitimosi informacija aplinka</t>
        </is>
      </c>
      <c r="BI427" s="2" t="inlineStr">
        <is>
          <t>3|
3</t>
        </is>
      </c>
      <c r="BJ427" s="2" t="inlineStr">
        <is>
          <t xml:space="preserve">|
</t>
        </is>
      </c>
      <c r="BK427" t="inlineStr">
        <is>
          <t>decentralizuotos struktūros sistemų tinklas, sukurtas naudotojams keistis informacija siekiant pagerinti informuotumą apie veiklos jūroje padėtį</t>
        </is>
      </c>
      <c r="BL427" s="2" t="inlineStr">
        <is>
          <t>&lt;i&gt;CISE&lt;/i&gt;|
vienota informācijas apmaiņas vide</t>
        </is>
      </c>
      <c r="BM427" s="2" t="inlineStr">
        <is>
          <t>3|
3</t>
        </is>
      </c>
      <c r="BN427" s="2" t="inlineStr">
        <is>
          <t xml:space="preserve">|
</t>
        </is>
      </c>
      <c r="BO427" t="inlineStr">
        <is>
          <t>sistēmu tīkls ar decentralizētu struktūru, kas izstrādāts informācijas apmaiņai starp lietotājiem, lai uzlabotu viņu izpratni par stāvokli saistībā ar jūrā veiktām darbībām</t>
        </is>
      </c>
      <c r="BP427" s="2" t="inlineStr">
        <is>
          <t>Ambjent Komuni għall-Qsim tal-Informazzjoni għad-dominju marittimu tal-UE|
CISE|
Ambjent Komuni għall-Qsim tal-Informazzjoni|
CISE Marittimu</t>
        </is>
      </c>
      <c r="BQ427" s="2" t="inlineStr">
        <is>
          <t>2|
3|
3|
2</t>
        </is>
      </c>
      <c r="BR427" s="2" t="inlineStr">
        <is>
          <t xml:space="preserve">|
|
|
</t>
        </is>
      </c>
      <c r="BS427" t="inlineStr">
        <is>
          <t>network ta’ sistemi b’setup deċentralizzat żviluppat għall-iskambju ta’ informazzjoni bejn l-utenti sabiex jittejjeb l-għarfien tagħom dwar is-sitwazzjoni tal-attivitajiet fuq il-baħar</t>
        </is>
      </c>
      <c r="BT427" s="2" t="inlineStr">
        <is>
          <t>Maritieme CISE|
CISE|
gemeenschappelijke gegevensuitwisselingsstructuur</t>
        </is>
      </c>
      <c r="BU427" s="2" t="inlineStr">
        <is>
          <t>3|
3|
3</t>
        </is>
      </c>
      <c r="BV427" s="2" t="inlineStr">
        <is>
          <t xml:space="preserve">|
|
</t>
        </is>
      </c>
      <c r="BW427" t="inlineStr">
        <is>
          <t>gedecentraliseerd opgezet netwerk van systemen voor de uitwisseling van informatie tussen gebruikers met als doel hun situationele bewustzijn inzake activiteiten op zee te verbeteren</t>
        </is>
      </c>
      <c r="BX427" s="2" t="inlineStr">
        <is>
          <t>wspólny mechanizm wymiany informacji|
CISE</t>
        </is>
      </c>
      <c r="BY427" s="2" t="inlineStr">
        <is>
          <t>2|
2</t>
        </is>
      </c>
      <c r="BZ427" s="2" t="inlineStr">
        <is>
          <t xml:space="preserve">|
</t>
        </is>
      </c>
      <c r="CA427" t="inlineStr">
        <is>
          <t>mechanizm umożliwiający wymianę danych dotyczących nadzoru morskiego, które znajdują się w posiadaniu różnych organów w państwach członkowskich (takich jak: straż przybrzeżna, organy monitorujące ruch, środowisko, służby zapobiegające zanieczyszczeniom, organy ds. rybołówstwa, organy kontroli granicznej, organy podatkowe, organy ścigania oraz marynarka wojenna)</t>
        </is>
      </c>
      <c r="CB427" s="2" t="inlineStr">
        <is>
          <t>ambiente comum de partilha da informação</t>
        </is>
      </c>
      <c r="CC427" s="2" t="inlineStr">
        <is>
          <t>3</t>
        </is>
      </c>
      <c r="CD427" s="2" t="inlineStr">
        <is>
          <t/>
        </is>
      </c>
      <c r="CE427" t="inlineStr">
        <is>
          <t>Rede de sistemas com uma estrutura descentralizada, criada para o intercâmbio de informações entre os utilizadores a fim de melhorar o conhecimento da situação das atividades no mar.</t>
        </is>
      </c>
      <c r="CF427" s="2" t="inlineStr">
        <is>
          <t>CISE|
mediu comun pentru schimbul de informații pentru domeniul maritim al UE|
mediul comun pentru schimbul de informații</t>
        </is>
      </c>
      <c r="CG427" s="2" t="inlineStr">
        <is>
          <t>3|
2|
3</t>
        </is>
      </c>
      <c r="CH427" s="2" t="inlineStr">
        <is>
          <t xml:space="preserve">|
|
</t>
        </is>
      </c>
      <c r="CI427" t="inlineStr">
        <is>
          <t>rețea de sisteme cu structură descentralizată, dezvoltată pentru schimbul de informații între utilizatori în vederea îmbunătățirii gradului lor de cunoaștere a activităților pe mare</t>
        </is>
      </c>
      <c r="CJ427" s="2" t="inlineStr">
        <is>
          <t>spoločné prostredie na výmenu informácií|
spoločné prostredie na výmenu informácií pre námornú oblasť EÚ|
CISE|
CISE pre námornú oblasť</t>
        </is>
      </c>
      <c r="CK427" s="2" t="inlineStr">
        <is>
          <t>3|
3|
3|
3</t>
        </is>
      </c>
      <c r="CL427" s="2" t="inlineStr">
        <is>
          <t xml:space="preserve">|
|
|
</t>
        </is>
      </c>
      <c r="CM427" t="inlineStr">
        <is>
          <t>prostredie
systémov vyvinutých na podporu výmeny informácií medzi orgánmi zapojenými
do námorného dozoru naprieč odvetviami a hranicami s cieľom
zlepšiť ich informovanosť o činnostiach na mori</t>
        </is>
      </c>
      <c r="CN427" s="2" t="inlineStr">
        <is>
          <t>skupno okolje na področju pomorstva|
CISE|
skupno okolje za izmenjavo informacij|
skupno okolje za izmenjavo informacij na področju pomorstva EU</t>
        </is>
      </c>
      <c r="CO427" s="2" t="inlineStr">
        <is>
          <t>3|
3|
3|
3</t>
        </is>
      </c>
      <c r="CP427" s="2" t="inlineStr">
        <is>
          <t xml:space="preserve">|
|
|
</t>
        </is>
      </c>
      <c r="CQ427" t="inlineStr">
        <is>
          <t>mreža sistemov z decentralizirano zasnovo za izmenjavo informacij med uporabniki, da se izboljša ozaveščenost o stanju dejavnosti na morju</t>
        </is>
      </c>
      <c r="CR427" s="2" t="inlineStr">
        <is>
          <t>gemensam miljö för informationsutbyte|
CISE</t>
        </is>
      </c>
      <c r="CS427" s="2" t="inlineStr">
        <is>
          <t>3|
3</t>
        </is>
      </c>
      <c r="CT427" s="2" t="inlineStr">
        <is>
          <t xml:space="preserve">|
</t>
        </is>
      </c>
      <c r="CU427" t="inlineStr">
        <is>
          <t/>
        </is>
      </c>
    </row>
    <row r="428">
      <c r="A428" s="1" t="str">
        <f>HYPERLINK("https://iate.europa.eu/entry/result/3623507/all", "3623507")</f>
        <v>3623507</v>
      </c>
      <c r="B428" t="inlineStr">
        <is>
          <t>EUROPEAN UNION;TRANSPORT;ENERGY</t>
        </is>
      </c>
      <c r="C428" t="inlineStr">
        <is>
          <t>EUROPEAN UNION|European Union law|EU act|regulation (EU);TRANSPORT;ENERGY|energy policy|energy industry|fuel;ENERGY|soft energy|soft energy</t>
        </is>
      </c>
      <c r="D428" s="2" t="inlineStr">
        <is>
          <t>Регламент за инфраструктурата за алтернативни горива</t>
        </is>
      </c>
      <c r="E428" s="2" t="inlineStr">
        <is>
          <t>3</t>
        </is>
      </c>
      <c r="F428" s="2" t="inlineStr">
        <is>
          <t/>
        </is>
      </c>
      <c r="G428" t="inlineStr">
        <is>
          <t>предложение за регламент на Европейския парламент и на Съвета за разгръщането на инфраструктура за алтернативни горива и за отмяна на Директива 2014/94/ЕС на Европейския парламент и на Съвета</t>
        </is>
      </c>
      <c r="H428" t="inlineStr">
        <is>
          <t/>
        </is>
      </c>
      <c r="I428" t="inlineStr">
        <is>
          <t/>
        </is>
      </c>
      <c r="J428" t="inlineStr">
        <is>
          <t/>
        </is>
      </c>
      <c r="K428" t="inlineStr">
        <is>
          <t/>
        </is>
      </c>
      <c r="L428" s="2" t="inlineStr">
        <is>
          <t>forordning om infrastruktur for alternative brændstoffer|
AFIR|
forordning om infrastruktur for alternative drivmidler|
forordning om etablering af infrastruktur for alternative drivmidler|
forordning om etablering af infrastruktur for alternative brændstoffer</t>
        </is>
      </c>
      <c r="M428" s="2" t="inlineStr">
        <is>
          <t>3|
3|
3|
3|
3</t>
        </is>
      </c>
      <c r="N428" s="2" t="inlineStr">
        <is>
          <t xml:space="preserve">|
|
|
preferred|
</t>
        </is>
      </c>
      <c r="O428" t="inlineStr">
        <is>
          <t>foreslået EU-forordning, der fastsætter obligatoriske nationale mål for etablering af en tilstrækkelig infrastruktur for alternative drivmidler i Unionen for vejkøretøjer, fartøjer og stationære luftfartøjer samt fælles tekniske specifikationer og krav til brugeroplysninger, datalevering og betalingskrav for infrastruktur for alternative drivmidler</t>
        </is>
      </c>
      <c r="P428" s="2" t="inlineStr">
        <is>
          <t>Verordnung über den Aufbau der Infrastruktur für alternative Kraftstoffe</t>
        </is>
      </c>
      <c r="Q428" s="2" t="inlineStr">
        <is>
          <t>3</t>
        </is>
      </c>
      <c r="R428" s="2" t="inlineStr">
        <is>
          <t/>
        </is>
      </c>
      <c r="S428" t="inlineStr">
        <is>
          <t>vorgeschlagene
EU-Verordnung für die Festlegung verbindlicher nationaler Ziele für den Aufbau
einer ausreichenden Infrastruktur für alternative Kraftstoffe in der Union für
Straßenfahrzeuge, Schiffe und stationäre Luftfahrzeuge und für gemeinsame
technische Spezifikationen und Anforderungen für die Infrastruktur für alternative
Kraftstoffe in Bezug auf Nutzerinformationen, die Bereitstellung von Daten und
die Bezahlung</t>
        </is>
      </c>
      <c r="T428" s="2" t="inlineStr">
        <is>
          <t>κανονισμός για την ανάπτυξη υποδομών εναλλακτικών καυσίμων|
κανονισμός για τις υποδομές εναλλακτικών καυσίμων</t>
        </is>
      </c>
      <c r="U428" s="2" t="inlineStr">
        <is>
          <t>3|
3</t>
        </is>
      </c>
      <c r="V428" s="2" t="inlineStr">
        <is>
          <t xml:space="preserve">|
</t>
        </is>
      </c>
      <c r="W428" t="inlineStr">
        <is>
          <t/>
        </is>
      </c>
      <c r="X428" s="2" t="inlineStr">
        <is>
          <t>AFIR|
Alternative Fuels Infrastructure Regulation|
Regulation on the deployment of alternative fuels infrastructure</t>
        </is>
      </c>
      <c r="Y428" s="2" t="inlineStr">
        <is>
          <t>3|
3|
3</t>
        </is>
      </c>
      <c r="Z428" s="2" t="inlineStr">
        <is>
          <t xml:space="preserve">|
|
</t>
        </is>
      </c>
      <c r="AA428" t="inlineStr">
        <is>
          <t>proposed EU regulation that aims to set out mandatory national targets for the deployment of sufficient &lt;a href="https://iate.europa.eu/entry/slideshow/1638192750900/3548442/en" target="_blank"&gt;alternative fuels infrastructure&lt;/a&gt;&lt;sup&gt;1&lt;/sup&gt; in the Union, for road vehicles, vessels and stationary aircraft, and to lay down common technical specifications and requirements on user information, data provision and payment requirements for alternative fuels infrastructure</t>
        </is>
      </c>
      <c r="AB428" s="2" t="inlineStr">
        <is>
          <t>Reglamento relativo a la implantación de una infraestructura para los combustibles alternativos|
Reglamento sobre la infraestructura para los combustibles alternativos</t>
        </is>
      </c>
      <c r="AC428" s="2" t="inlineStr">
        <is>
          <t>3|
3</t>
        </is>
      </c>
      <c r="AD428" s="2" t="inlineStr">
        <is>
          <t xml:space="preserve">|
</t>
        </is>
      </c>
      <c r="AE428" t="inlineStr">
        <is>
          <t>Reglamento propuesto por la Comisión en el contexto del &lt;a href="https://iate.europa.eu/entry/result/3591091/es" target="_blank"&gt;paquete de medidas «Objetivo 55»&lt;/a&gt; con el fin de establecer en los Estados miembros:&lt;div&gt;- objetivos nacionales obligatorios para la implantación en la Unión de suficiente infraestructura de acceso público de recarga y repostaje de combustibles alternativos para los vehículos de carretera, buques y aeronaves estacionadas&lt;/div&gt;&lt;div&gt;- especificaciones técnicas comunes y requisitos sobre información al usuario, suministro de datos y métodos de pago en relación con la infraestructura para los combustibles alternativos&lt;/div&gt;</t>
        </is>
      </c>
      <c r="AF428" s="2" t="inlineStr">
        <is>
          <t>alternatiivkütuste taristu määrus|
määrus, milles käsitletakse alternatiivkütuste taristu kasutuselevõttu</t>
        </is>
      </c>
      <c r="AG428" s="2" t="inlineStr">
        <is>
          <t>3|
2</t>
        </is>
      </c>
      <c r="AH428" s="2" t="inlineStr">
        <is>
          <t>|
proposed</t>
        </is>
      </c>
      <c r="AI428" t="inlineStr">
        <is>
          <t/>
        </is>
      </c>
      <c r="AJ428" t="inlineStr">
        <is>
          <t/>
        </is>
      </c>
      <c r="AK428" t="inlineStr">
        <is>
          <t/>
        </is>
      </c>
      <c r="AL428" t="inlineStr">
        <is>
          <t/>
        </is>
      </c>
      <c r="AM428" t="inlineStr">
        <is>
          <t/>
        </is>
      </c>
      <c r="AN428" s="2" t="inlineStr">
        <is>
          <t>AFIR|
règlement AFIR|
règlement sur le déploiement d’une infrastructure pour carburants alternatifs</t>
        </is>
      </c>
      <c r="AO428" s="2" t="inlineStr">
        <is>
          <t>3|
3|
3</t>
        </is>
      </c>
      <c r="AP428" s="2" t="inlineStr">
        <is>
          <t xml:space="preserve">|
|
</t>
        </is>
      </c>
      <c r="AQ428" t="inlineStr">
        <is>
          <t>règlement de l'UE proposé dans le cadre du &lt;a href="https://iate.europa.eu/entry/result/3591091/fr" target="_blank"&gt;paquet «Ajustement à l'objectif 55»&lt;/a&gt;, qui vise à fixer des objectifs nationaux contraignants pour le déploiement de suffisamment d’&lt;a href="https://iate.europa.eu/entry/result/3548442/fr" target="_blank"&gt;infrastructures pour carburants alternatifs&lt;/a&gt; dans l’Union, pour les véhicules routiers, les navires et les aéronefs en stationnement, et à établir pour ces infrastructures des spécifications techniques communes et des exigences en matière d’information des utilisateurs, de fourniture des données et de paiement</t>
        </is>
      </c>
      <c r="AR428" t="inlineStr">
        <is>
          <t/>
        </is>
      </c>
      <c r="AS428" t="inlineStr">
        <is>
          <t/>
        </is>
      </c>
      <c r="AT428" t="inlineStr">
        <is>
          <t/>
        </is>
      </c>
      <c r="AU428" t="inlineStr">
        <is>
          <t/>
        </is>
      </c>
      <c r="AV428" s="2" t="inlineStr">
        <is>
          <t>Uredba o uvođenju infrastrukture za alternativna goriva|
AFIR|
Uredba o infrastrukturi za alternativna goriva</t>
        </is>
      </c>
      <c r="AW428" s="2" t="inlineStr">
        <is>
          <t>3|
3|
3</t>
        </is>
      </c>
      <c r="AX428" s="2" t="inlineStr">
        <is>
          <t xml:space="preserve">|
|
</t>
        </is>
      </c>
      <c r="AY428" t="inlineStr">
        <is>
          <t/>
        </is>
      </c>
      <c r="AZ428" s="2" t="inlineStr">
        <is>
          <t>az alternatív üzemanyagok infrastruktúrájáról szóló rendelet|
AFIR|
Rendelet az alternatív üzemanyagok infrastruktúrájának kiépítéséről</t>
        </is>
      </c>
      <c r="BA428" s="2" t="inlineStr">
        <is>
          <t>3|
3|
3</t>
        </is>
      </c>
      <c r="BB428" s="2" t="inlineStr">
        <is>
          <t xml:space="preserve">|
|
</t>
        </is>
      </c>
      <c r="BC428" t="inlineStr">
        <is>
          <t>javasolt uniós rendelet, amelynek célja, hogy egyrészt kötelező nemzeti célokat határozzon meg az alternatív üzemanyagok megfelelő uniós infrastruktúrájának kiépítésére a közúti járművek, a hajók és az álló légi járművek vonatkozásában, másrészt pedig közös műszaki előírásokat és követelményeket állapítson meg az &lt;a href="https://iate.europa.eu/entry/slideshow/1638192750900/3548442/hu" target="_blank"&gt;alternatív üzemanyagok infrastruktúrája&lt;/a&gt; tekintetében a gépjárműhasználók tájékoztatására, az adatszolgáltatásra és a fizetési követelményekre vonatkozóan</t>
        </is>
      </c>
      <c r="BD428" s="2" t="inlineStr">
        <is>
          <t>regolamento sulla realizzazione di un'infrastruttura per i combustibili alternativi|
regolamento sull'infrastruttura per i combustibili alternativi</t>
        </is>
      </c>
      <c r="BE428" s="2" t="inlineStr">
        <is>
          <t>3|
3</t>
        </is>
      </c>
      <c r="BF428" s="2" t="inlineStr">
        <is>
          <t xml:space="preserve">|
</t>
        </is>
      </c>
      <c r="BG428" t="inlineStr">
        <is>
          <t>proposta di regolamento volto a fissare obiettivi nazionali obbligatori per la realizzazione di un'infrastruttura sufficiente per i combustibili alternativi nell'Unione per i veicoli stradali, le navi e gli aeromobili in stazionamento nonché prescrizioni e specifiche tecniche comuni in materia di informazioni per gli utenti, fornitura di dati e modalità di pagamento applicabili all'infrastruttura per i combustibili alternativi.</t>
        </is>
      </c>
      <c r="BH428" s="2" t="inlineStr">
        <is>
          <t>Reglamentas dėl alternatyviųjų degalų infrastruktūros diegimo|
ADIR|
Alternatyviųjų degalų infrastruktūros reglamentas</t>
        </is>
      </c>
      <c r="BI428" s="2" t="inlineStr">
        <is>
          <t>3|
3|
3</t>
        </is>
      </c>
      <c r="BJ428" s="2" t="inlineStr">
        <is>
          <t xml:space="preserve">|
|
</t>
        </is>
      </c>
      <c r="BK428" t="inlineStr">
        <is>
          <t>reglamentas, kuriuo nustatomi privalomi nacionaliniai tikslai, kad Sąjungoje būtų įdiegta pakankama &lt;a href="https://iate.europa.eu/entry/result/3548442/lt" target="_blank"&gt;alternatyviųjų degalų infrastruktūra&lt;/a&gt;, skirta kelių transporto priemonėms, laivams ir oro uoste stovintiems orlaiviams, taip pat nustatomos alternatyviųjų degalų infrastruktūros naudotojų informavimo, duomenų teikimo ir mokėjimo reikalavimų bendros techninės specifikacijos ir reikalavimai</t>
        </is>
      </c>
      <c r="BL428" s="2" t="inlineStr">
        <is>
          <t>Alternatīvo degvielu infrastruktūras regula</t>
        </is>
      </c>
      <c r="BM428" s="2" t="inlineStr">
        <is>
          <t>3</t>
        </is>
      </c>
      <c r="BN428" s="2" t="inlineStr">
        <is>
          <t/>
        </is>
      </c>
      <c r="BO428" t="inlineStr">
        <is>
          <t/>
        </is>
      </c>
      <c r="BP428" s="2" t="inlineStr">
        <is>
          <t>Regolament dwar il-varar ta' infrastruttura ta' fjuwils alternattivi|
Regolament dwar l-Infrastruttura tal-Fjuwils Alternattivi</t>
        </is>
      </c>
      <c r="BQ428" s="2" t="inlineStr">
        <is>
          <t>3|
3</t>
        </is>
      </c>
      <c r="BR428" s="2" t="inlineStr">
        <is>
          <t xml:space="preserve">|
</t>
        </is>
      </c>
      <c r="BS428" t="inlineStr">
        <is>
          <t>regolament propost tal-UE li għandu l-għan li jistabbilixxi miri nazzjonali mandatorji għall-varar ta' &lt;a href="https://iate.europa.eu/entry/result/3548442/mt" target="_blank"&gt;infrastruttura ta' fjuwils alternattivi&lt;/a&gt; fl-Unjoni, għall-vetturi tat-triq, bastimenti u inġenji tal-ajru stazzjonarji, u li jistabbilixxi l-ispeċifikazzjonijiet tekniċi komuni u r-rekwiżiti dwar l-informazzjoni għall-utenti, il-provvista tad-data u r-rekwiżiti dwar il-pagament għall-infrastruttura tal-fjuwils alternattivi</t>
        </is>
      </c>
      <c r="BT428" s="2" t="inlineStr">
        <is>
          <t>verordening infrastructuur voor alternatieve brandstoffen|
verordening betreffende de uitrol van infrastructuur voor alternatieve brandstoffen|
AFIR</t>
        </is>
      </c>
      <c r="BU428" s="2" t="inlineStr">
        <is>
          <t>3|
3|
3</t>
        </is>
      </c>
      <c r="BV428" s="2" t="inlineStr">
        <is>
          <t xml:space="preserve">|
|
</t>
        </is>
      </c>
      <c r="BW428" t="inlineStr">
        <is>
          <t>voorgestelde EU-verordening die bindende nationale streefcijfers vaststelt voor de EU-brede uitrol van voldoende&lt;a href="https://iate.europa.eu/entry/result/3548442/nl" target="_blank"&gt; infrastructuur voor alternatieve brandstoffen &lt;/a&gt;voor wegvoertuigen, vaartuigen en stilstaande luchtvaartuigen, en die gemeenschappelijke technische specificaties en eisen vaststelt inzake de gebruikersinformatie, gegevensverstrekking en betalingsmodaliteiten voor infrastructuur voor alternatieve brandstoffen</t>
        </is>
      </c>
      <c r="BX428" s="2" t="inlineStr">
        <is>
          <t>rozporządzenie Parlamentu Europejskiego i Rady w sprawie rozwoju infrastruktury paliw alternatywnych i uchylające dyrektywę Parlamentu Europejskiego i Rady 2014/94/UE|
rozporządzenie w sprawie infrastruktury paliw alternatywnych|
AFIR</t>
        </is>
      </c>
      <c r="BY428" s="2" t="inlineStr">
        <is>
          <t>3|
3|
3</t>
        </is>
      </c>
      <c r="BZ428" s="2" t="inlineStr">
        <is>
          <t xml:space="preserve">|
|
</t>
        </is>
      </c>
      <c r="CA428" t="inlineStr">
        <is>
          <t>planowane rozporządzenie określające obowiązkowe krajowe cele ogólne dotyczące rozwoju wystarczającej &lt;a href="https://iate.europa.eu/entry/slideshow/1638192750900/3548442/pl" target="_blank"&gt;infrastruktury paliw alternatywnych &lt;/a&gt;w Unii dla pojazdów drogowych, statków wodnych i statków powietrznych podczas postoju, a także ustalające wspólną specyfikację techniczną i wymogi w zakresie informacji dla użytkowników i dostarczania danych oraz wymogi dotyczące płatności w odniesieniu do infrastruktury paliw alternatywnych</t>
        </is>
      </c>
      <c r="CB428" s="2" t="inlineStr">
        <is>
          <t>AFIR|
Regulamento relativo à criação de uma infraestrutura para combustíveis alternativos</t>
        </is>
      </c>
      <c r="CC428" s="2" t="inlineStr">
        <is>
          <t>3|
3</t>
        </is>
      </c>
      <c r="CD428" s="2" t="inlineStr">
        <is>
          <t xml:space="preserve">proposed|
</t>
        </is>
      </c>
      <c r="CE428" t="inlineStr">
        <is>
          <t>Regulamento proposto pela UE que visa estabelecer metas nacionais obrigatórias para a implantação de uma infraestrutura suficiente para combustíveis alternativos na União, para veículos rodoviários, navios e aeronaves estacionadas, e estabelece especificações técnicas e requisitos técnicos comuns em matéria de informação aos utilizadores, fornecimento de dados e requisitos de pagamento para a &lt;a href="https://iate.europa.eu/entry/result/3548442/pt" target="_blank"&gt;infraestrutura para combustíveis alternativos&lt;/a&gt;.</t>
        </is>
      </c>
      <c r="CF428" s="2" t="inlineStr">
        <is>
          <t>Regulament privind instalarea infrastructurii pentru combustibili alternativi|
Regulament privind infrastructura pentru combustibili alternativi|
RICA</t>
        </is>
      </c>
      <c r="CG428" s="2" t="inlineStr">
        <is>
          <t>3|
3|
3</t>
        </is>
      </c>
      <c r="CH428" s="2" t="inlineStr">
        <is>
          <t xml:space="preserve">|
|
</t>
        </is>
      </c>
      <c r="CI428" t="inlineStr">
        <is>
          <t>regulament UE propus cu scopul de stabili obiective naționale obligatorii pentru instalarea unei infrastructuri suficiente pentru combustibili alternativi în Uniune, pentru vehiculele rutiere, nave și aeronavele staționare</t>
        </is>
      </c>
      <c r="CJ428" s="2" t="inlineStr">
        <is>
          <t>AFIR|
nariadenie o zavádzaní infraštruktúry pre alternatívne palivá|
nariadenie o infraštruktúre pre alternatívne palivá</t>
        </is>
      </c>
      <c r="CK428" s="2" t="inlineStr">
        <is>
          <t>3|
3|
3</t>
        </is>
      </c>
      <c r="CL428" s="2" t="inlineStr">
        <is>
          <t xml:space="preserve">|
|
</t>
        </is>
      </c>
      <c r="CM428" t="inlineStr">
        <is>
          <t>návrh nariadenia, v ktorom sa stanovujú záväzné národné cieľové hodnoty zavádzania dostatočnej &lt;a href="https://iate.europa.eu/entry/result/3548442/sk" target="_blank"&gt;infraštruktúry pre alternatívne palivá&lt;/a&gt; v Únii pre cestné vozidlá, plavidlá a stojace lietadlá</t>
        </is>
      </c>
      <c r="CN428" s="2" t="inlineStr">
        <is>
          <t>uredba o vzpostavitvi infrastrukture za alternativna goriva|
Uredba o infrastrukturi za alternativna goriva</t>
        </is>
      </c>
      <c r="CO428" s="2" t="inlineStr">
        <is>
          <t>3|
3</t>
        </is>
      </c>
      <c r="CP428" s="2" t="inlineStr">
        <is>
          <t xml:space="preserve">|
</t>
        </is>
      </c>
      <c r="CQ428" t="inlineStr">
        <is>
          <t>uredba, ki bo zagotovila potrebno vzpostavitev interoperabilne in uporabniku prijazne infrastrukture za električno polnjenje in oskrbo z gorivom čistejših vozil povsod po EU, tako da bo šla v korak z dogajanjem na trgu in zagotavljala, da bodo pokrita tudi podeželska in oddaljena območja</t>
        </is>
      </c>
      <c r="CR428" s="2" t="inlineStr">
        <is>
          <t>förordning om infrastruktur för alternativa bränslen</t>
        </is>
      </c>
      <c r="CS428" s="2" t="inlineStr">
        <is>
          <t>3</t>
        </is>
      </c>
      <c r="CT428" s="2" t="inlineStr">
        <is>
          <t/>
        </is>
      </c>
      <c r="CU428" t="inlineStr">
        <is>
          <t/>
        </is>
      </c>
    </row>
    <row r="429">
      <c r="A429" s="1" t="str">
        <f>HYPERLINK("https://iate.europa.eu/entry/result/3571668/all", "3571668")</f>
        <v>3571668</v>
      </c>
      <c r="B429" t="inlineStr">
        <is>
          <t>EDUCATION AND COMMUNICATIONS;EUROPEAN UNION</t>
        </is>
      </c>
      <c r="C429" t="inlineStr">
        <is>
          <t>EDUCATION AND COMMUNICATIONS|information technology and data processing|computer system;EUROPEAN UNION|EU institutions and European civil service</t>
        </is>
      </c>
      <c r="D429" s="2" t="inlineStr">
        <is>
          <t>CERT-EU|
екип за незабавно реагиране при компютърни инциденти за институциите, органите и агенциите на ЕС</t>
        </is>
      </c>
      <c r="E429" s="2" t="inlineStr">
        <is>
          <t>3|
2</t>
        </is>
      </c>
      <c r="F429" s="2" t="inlineStr">
        <is>
          <t xml:space="preserve">|
</t>
        </is>
      </c>
      <c r="G429" t="inlineStr">
        <is>
          <t>постоянно действащ от 2012 г. екип, чиято мисия е да подпомага европейските институции в защитата им срещу умишлени и злонамерени атаки, които могат да нарушат целостта на техните информационни активи и да накърнят интересите на ЕС; ресурсите му се осигуряват наред с другото от Европейската комисия, Съвета, Европейския парламент, Комитета на регионите, Икономическия и социален комитет и Европейската агенция за мрежова и информационна сигурност</t>
        </is>
      </c>
      <c r="H429" s="2" t="inlineStr">
        <is>
          <t>skupina pro reakci na počítačové hrozby v orgánech, institucích a jiných subjektech EU|
CERT-EU</t>
        </is>
      </c>
      <c r="I429" s="2" t="inlineStr">
        <is>
          <t>3|
3</t>
        </is>
      </c>
      <c r="J429" s="2" t="inlineStr">
        <is>
          <t xml:space="preserve">|
</t>
        </is>
      </c>
      <c r="K429" t="inlineStr">
        <is>
          <t>skupina podporující evropské orgány při jejich ochraně proti záměrným a zlovolným útokům s potenciálem narušit integritu jejich prostředků IT a poškodit zájmy EU</t>
        </is>
      </c>
      <c r="L429" s="2" t="inlineStr">
        <is>
          <t>CERT-EU|
IT-Beredskabsenheden for EU's Institutioner, Organer og Agenturer</t>
        </is>
      </c>
      <c r="M429" s="2" t="inlineStr">
        <is>
          <t>4|
4</t>
        </is>
      </c>
      <c r="N429" s="2" t="inlineStr">
        <is>
          <t xml:space="preserve">|
</t>
        </is>
      </c>
      <c r="O429" t="inlineStr">
        <is>
          <t>enhed, hvis opgave er at støtte de europæiske institutioner, så de kan beskytte sig selv mod forsætlige og ondsindede angreb, der kan hæmme integriteten af deres IT-aktiver og skade EU's interesser</t>
        </is>
      </c>
      <c r="P429" s="2" t="inlineStr">
        <is>
          <t>IT-Notfallteam für die Organe, Einrichtungen und sonstigen Stellen der EU|
CERT-EU</t>
        </is>
      </c>
      <c r="Q429" s="2" t="inlineStr">
        <is>
          <t>3|
3</t>
        </is>
      </c>
      <c r="R429" s="2" t="inlineStr">
        <is>
          <t xml:space="preserve">|
</t>
        </is>
      </c>
      <c r="S429" t="inlineStr">
        <is>
          <t>Team, das die Aufgabe hat, die Organe und Einrichtungen der EU beim Selbstschutz vor beabsichtigten und böswilligen Angriffen, welche die Integrität ihrer IT-Anlagen beeinträchtigen und den Interessen der EU schaden würden, zu unterstützen</t>
        </is>
      </c>
      <c r="T429" s="2" t="inlineStr">
        <is>
          <t>ομάδα αντιμετώπισης έκτακτων αναγκών στην πληροφορική για τα θεσμικά όργανα και τους οργανισμούς της ΕΕ|
CERT-ΕΕ</t>
        </is>
      </c>
      <c r="U429" s="2" t="inlineStr">
        <is>
          <t>3|
2</t>
        </is>
      </c>
      <c r="V429" s="2" t="inlineStr">
        <is>
          <t xml:space="preserve">|
</t>
        </is>
      </c>
      <c r="W429" t="inlineStr">
        <is>
          <t>ομάδα που παρέχει υποστήριξη στα ευρωπαϊκά θεσμικά όργανα ώστε να προστατεύονται από εσκεμμένες και δόλιες επιθέσεις που μπορούν να πλήξουν την ακεραιότητα των περιουσιακών στοιχείων ΤΠ που διαθέτουν και να βλάψουν τα συμφέροντα της ΕΕ</t>
        </is>
      </c>
      <c r="X429" s="2" t="inlineStr">
        <is>
          <t>CERT-EU|
Cybersecurity Centre for the Union institutions, bodies and agencies|
European|
Computer Emergency Response Team for the EU institutions, bodies and agencies</t>
        </is>
      </c>
      <c r="Y429" s="2" t="inlineStr">
        <is>
          <t>4|
3|
1|
3</t>
        </is>
      </c>
      <c r="Z429" s="2" t="inlineStr">
        <is>
          <t xml:space="preserve">|
proposed|
|
</t>
        </is>
      </c>
      <c r="AA429" t="inlineStr">
        <is>
          <t>team that supports the European institutions to protect themselves against intentional and malicious attacks that would hamper the integrity of their IT assets and harm the interests of the EU</t>
        </is>
      </c>
      <c r="AB429" s="2" t="inlineStr">
        <is>
          <t>CERT-UE|
Equipo de respuesta a emergencias informáticas de las instituciones, órganos y organismos de la Unión Europea</t>
        </is>
      </c>
      <c r="AC429" s="2" t="inlineStr">
        <is>
          <t>3|
3</t>
        </is>
      </c>
      <c r="AD429" s="2" t="inlineStr">
        <is>
          <t xml:space="preserve">|
</t>
        </is>
      </c>
      <c r="AE429" t="inlineStr">
        <is>
          <t>Equipo cuya misión es ayudar a las instituciones de la UE a protegerse de ataques que puedan poner en peligro la integridad de sus recursos informáticos y perjudicar a los intereses de la UE.</t>
        </is>
      </c>
      <c r="AF429" s="2" t="inlineStr">
        <is>
          <t>CERT-EU|
ELi institutsioonide ja ametite infoturbeintsidentidega tegelev rühm</t>
        </is>
      </c>
      <c r="AG429" s="2" t="inlineStr">
        <is>
          <t>3|
3</t>
        </is>
      </c>
      <c r="AH429" s="2" t="inlineStr">
        <is>
          <t xml:space="preserve">|
</t>
        </is>
      </c>
      <c r="AI429" t="inlineStr">
        <is>
          <t>rühm, mille ülesanne on toetada Euroopa institutsioone ja aidata neil endid kaitsta sihilike ja pahatahtlike rünnete eest, mis võivad kahjustada nende IT-varade terviklust ja ELi huve</t>
        </is>
      </c>
      <c r="AJ429" s="2" t="inlineStr">
        <is>
          <t>EU:n toimielinten, elinten ja virastojen tietotekniikan kriisiryhmä|
CERT-EU</t>
        </is>
      </c>
      <c r="AK429" s="2" t="inlineStr">
        <is>
          <t>3|
3</t>
        </is>
      </c>
      <c r="AL429" s="2" t="inlineStr">
        <is>
          <t xml:space="preserve">|
</t>
        </is>
      </c>
      <c r="AM429" t="inlineStr">
        <is>
          <t>ryhmä, jonka tehtävänä on tukea EU:n toimielimiä, jotta nämä voivat suojautua tahallisilta ja vihamielisiltä hyökkäyksiltä, jotka voisivat haitata niiden tietoteknisten resurssien eheyttä ja vahingoittaa EU:n etuja</t>
        </is>
      </c>
      <c r="AN429" s="2" t="inlineStr">
        <is>
          <t>CERT-UE|
équipe d'intervention en cas d'urgence informatique pour les institutions, organes et agences de l'Union européenne</t>
        </is>
      </c>
      <c r="AO429" s="2" t="inlineStr">
        <is>
          <t>4|
4</t>
        </is>
      </c>
      <c r="AP429" s="2" t="inlineStr">
        <is>
          <t xml:space="preserve">|
</t>
        </is>
      </c>
      <c r="AQ429" t="inlineStr">
        <is>
          <t>équipe qui a pour mission d'aider les institutions européennes à se protéger contre les attaques intentionnelles et malveillantes qui compromettraient l'intégrité de leurs biens informatiques et nuiraient aux intérêts de l'Union. Le domaine d'activité de la CERT-UE couvre la prévention, la détection, l'intervention et la récupération</t>
        </is>
      </c>
      <c r="AR429" s="2" t="inlineStr">
        <is>
          <t>CERT-EU|
an Fhoireann Phráinnfhreagartha Ríomhaire d'institiúidí, comhlachtaí agus gníomhaireachtaí AE</t>
        </is>
      </c>
      <c r="AS429" s="2" t="inlineStr">
        <is>
          <t>3|
3</t>
        </is>
      </c>
      <c r="AT429" s="2" t="inlineStr">
        <is>
          <t xml:space="preserve">|
</t>
        </is>
      </c>
      <c r="AU429" t="inlineStr">
        <is>
          <t/>
        </is>
      </c>
      <c r="AV429" s="2" t="inlineStr">
        <is>
          <t>tim za hitne računalne intervencije europskih institucija, tijela i agencija|
CERT-EU</t>
        </is>
      </c>
      <c r="AW429" s="2" t="inlineStr">
        <is>
          <t>3|
3</t>
        </is>
      </c>
      <c r="AX429" s="2" t="inlineStr">
        <is>
          <t xml:space="preserve">|
</t>
        </is>
      </c>
      <c r="AY429" t="inlineStr">
        <is>
          <t>tim za hitne računalne intervencije institucija i agencija EU-a čija je misija pomoći europskim institucijama da se zaštite od namjernih i zlonamjernih napada koji bi ugrozili cjelovitost njihovih sredstava informacijske tehnologije i ugrozili interese EU-a</t>
        </is>
      </c>
      <c r="AZ429" s="2" t="inlineStr">
        <is>
          <t>CERT-EU|
az európai intézmények, szervek és hivatalok számítógépes vészhelyzeteket elhárító csoportja</t>
        </is>
      </c>
      <c r="BA429" s="2" t="inlineStr">
        <is>
          <t>4|
3</t>
        </is>
      </c>
      <c r="BB429" s="2" t="inlineStr">
        <is>
          <t xml:space="preserve">|
</t>
        </is>
      </c>
      <c r="BC429" t="inlineStr">
        <is>
          <t>az uniós intézmények és ügynökségek hálózatbiztonsági vészhelyzeteket elhárító csoportja</t>
        </is>
      </c>
      <c r="BD429" s="2" t="inlineStr">
        <is>
          <t>CERT-UE|
squadra di pronto intervento informatico delle istituzioni, degli organi e delle agenzie europee|
centro per la cibersicurezza delle istituzioni, degli organi e delle agenzie dell'Unione</t>
        </is>
      </c>
      <c r="BE429" s="2" t="inlineStr">
        <is>
          <t>3|
3|
3</t>
        </is>
      </c>
      <c r="BF429" s="2" t="inlineStr">
        <is>
          <t>|
|
proposed</t>
        </is>
      </c>
      <c r="BG429" t="inlineStr">
        <is>
          <t>squadra che aiuta le istituzioni europee a proteggersi dagli attacchi intenzionali e dolosi che potrebbero danneggiare l'integrità del patrimonio informatico e ledere gli interessi dell'UE</t>
        </is>
      </c>
      <c r="BH429" s="2" t="inlineStr">
        <is>
          <t>Europos institucijų, įstaigų ir agentūrų kompiuterinių incidentų tyrimo tarnyba|
CERT-EU</t>
        </is>
      </c>
      <c r="BI429" s="2" t="inlineStr">
        <is>
          <t>3|
3</t>
        </is>
      </c>
      <c r="BJ429" s="2" t="inlineStr">
        <is>
          <t xml:space="preserve">|
</t>
        </is>
      </c>
      <c r="BK429" t="inlineStr">
        <is>
          <t>tarnyba, kurios užduotis – padėti Europos Sąjungos institucijoms apsisaugoti nuo tyčinių ir piktavališkų išpuolių, kurie pakenktų jų IT išteklių vientisumui ir padarytų žalos ES interesams</t>
        </is>
      </c>
      <c r="BL429" s="2" t="inlineStr">
        <is>
          <t>ES iestāžu un aģentūru datorapdraudējumu reaģēšanas vienība|
&lt;i&gt;CERT-EU&lt;/i&gt;</t>
        </is>
      </c>
      <c r="BM429" s="2" t="inlineStr">
        <is>
          <t>3|
3</t>
        </is>
      </c>
      <c r="BN429" s="2" t="inlineStr">
        <is>
          <t xml:space="preserve">|
</t>
        </is>
      </c>
      <c r="BO429" t="inlineStr">
        <is>
          <t>vienība, kuras uzdevums ir palīdzēt Eiropas iestādēm aizsargāties pret tīšiem un ļaunprātīgiem uzbrukumiem, kuri var iedragāt IT aktīvu veselumu un kaitēt ES interesēm</t>
        </is>
      </c>
      <c r="BP429" s="2" t="inlineStr">
        <is>
          <t>Skwadra ta' Rispons f'Emerġenza relatata mal-Kompjuters għall-istituzzjonijiet, il-korpi u l-aġenziji Ewropej|
CERT-UE</t>
        </is>
      </c>
      <c r="BQ429" s="2" t="inlineStr">
        <is>
          <t>3|
3</t>
        </is>
      </c>
      <c r="BR429" s="2" t="inlineStr">
        <is>
          <t xml:space="preserve">|
</t>
        </is>
      </c>
      <c r="BS429" t="inlineStr">
        <is>
          <t>skwadra li tappoġġa lill-Istituzzjonijiet Ewropej biex jipproteġu lilhom infushom kontra attakki intenzjonati u malizzjużi li jfixklu l-integrità tal-assi tal-IT tagħhom u jkunu ta' ħsara għall-interessi tal-UE</t>
        </is>
      </c>
      <c r="BT429" s="2" t="inlineStr">
        <is>
          <t>CERT-EU|
computercrisisresponsteam voor de instellingen, organen en instanties van de Europese Unie</t>
        </is>
      </c>
      <c r="BU429" s="2" t="inlineStr">
        <is>
          <t>3|
4</t>
        </is>
      </c>
      <c r="BV429" s="2" t="inlineStr">
        <is>
          <t>preferred|
preferred</t>
        </is>
      </c>
      <c r="BW429" t="inlineStr">
        <is>
          <t>team dat tot taak heeft de Europese instellingen te ondersteunen bij de bescherming tegen doelbewuste en kwaadwillige aanvallen die de integriteit van de IT-installaties kunnen aantasten en de belangen van de EU kunnen schaden</t>
        </is>
      </c>
      <c r="BX429" s="2" t="inlineStr">
        <is>
          <t>zespół reagowania na incydenty komputerowe w instytucjach, organach i agencjach UE|
Centrum ds. Cyberbezpieczeństwa instytucji, organów i agencji Unii|
CERT-UE</t>
        </is>
      </c>
      <c r="BY429" s="2" t="inlineStr">
        <is>
          <t>3|
3|
3</t>
        </is>
      </c>
      <c r="BZ429" s="2" t="inlineStr">
        <is>
          <t xml:space="preserve">|
|
</t>
        </is>
      </c>
      <c r="CA429" t="inlineStr">
        <is>
          <t>jego zadaniem jest wspieranie instytucji europejskich w zakresie ochrony przed umyślnymi i złośliwymi atakami, które mogłyby naruszyć integralność ich aktywów IT i narazić na szkodę interesy UE. Zakres działań CERT–UE obejmuje zapobieganie, wykrywanie, reagowanie i przywracanie</t>
        </is>
      </c>
      <c r="CB429" s="2" t="inlineStr">
        <is>
          <t>Equipa de Resposta a Emergências Informáticas para as instituições e agências da UE|
CERT-UE</t>
        </is>
      </c>
      <c r="CC429" s="2" t="inlineStr">
        <is>
          <t>3|
3</t>
        </is>
      </c>
      <c r="CD429" s="2" t="inlineStr">
        <is>
          <t xml:space="preserve">|
</t>
        </is>
      </c>
      <c r="CE429" t="inlineStr">
        <is>
          <t>Equipa cuja missão consiste em ajudar as instituições europeias a protegerem-se contra ataques intencionais e mal-intencionados que comprometeriam a integridade dos seus bens informáticos e prejudicariam os interesses da UE.</t>
        </is>
      </c>
      <c r="CF429" s="2" t="inlineStr">
        <is>
          <t>CERT-UE|
Centrul de răspuns la incidente de securitate cibernetică pentru instituțiile, organele și agențiile UE</t>
        </is>
      </c>
      <c r="CG429" s="2" t="inlineStr">
        <is>
          <t>3|
3</t>
        </is>
      </c>
      <c r="CH429" s="2" t="inlineStr">
        <is>
          <t xml:space="preserve">|
</t>
        </is>
      </c>
      <c r="CI429" t="inlineStr">
        <is>
          <t>centru care asistă instituțiile europene în ceea ce privește protecția acestora împotriva atacurilor intenționate și răuvoitoare care ar afecta integritatea activelor lor informatice și interesele UE</t>
        </is>
      </c>
      <c r="CJ429" s="2" t="inlineStr">
        <is>
          <t>tím reakcie na núdzové počítačové situácie v európskych inštitúciách, orgánoch a agentúrach|
CERT-EU</t>
        </is>
      </c>
      <c r="CK429" s="2" t="inlineStr">
        <is>
          <t>3|
3</t>
        </is>
      </c>
      <c r="CL429" s="2" t="inlineStr">
        <is>
          <t xml:space="preserve">|
</t>
        </is>
      </c>
      <c r="CM429" t="inlineStr">
        <is>
          <t>tím na podporu európskych inštitúcií, aby sa chránili pred zámernými a škodlivými útokmi potenciálne narúšajúcimi integritu ich IT aktív a poškodzujúcimi záujmy EÚ, ktorého činnosť zahŕňa prevenciu, odhaľovanie, reakciu a obnovu</t>
        </is>
      </c>
      <c r="CN429" s="2" t="inlineStr">
        <is>
          <t>skupina za odzivanje na računalniške grožnje za evropske institucije, organe in agencije|
CERT-EU</t>
        </is>
      </c>
      <c r="CO429" s="2" t="inlineStr">
        <is>
          <t>3|
3</t>
        </is>
      </c>
      <c r="CP429" s="2" t="inlineStr">
        <is>
          <t xml:space="preserve">|
</t>
        </is>
      </c>
      <c r="CQ429" t="inlineStr">
        <is>
          <t>skupina, ki nudi pomoč evropskim institucijam pri zaščiti pred namernimi in zlonamernimi napadi, ki bi okrnili celovitost njihovih sredstev IT in škodovali interesom EU</t>
        </is>
      </c>
      <c r="CR429" s="2" t="inlineStr">
        <is>
          <t>CERT-EU|
incidenthanteringsorganisationen för EU:s institutioner och byråer</t>
        </is>
      </c>
      <c r="CS429" s="2" t="inlineStr">
        <is>
          <t>2|
3</t>
        </is>
      </c>
      <c r="CT429" s="2" t="inlineStr">
        <is>
          <t xml:space="preserve">|
</t>
        </is>
      </c>
      <c r="CU429" t="inlineStr">
        <is>
          <t>team med uppgift är att hjälpa EU:s institutioner att skydda sig mot avsiktliga och illvilliga angrepp som negativt skulle påverka integriteten i deras it-system och skada EU:s intressen</t>
        </is>
      </c>
    </row>
    <row r="430">
      <c r="A430" s="1" t="str">
        <f>HYPERLINK("https://iate.europa.eu/entry/result/1758535/all", "1758535")</f>
        <v>1758535</v>
      </c>
      <c r="B430" t="inlineStr">
        <is>
          <t>EDUCATION AND COMMUNICATIONS;INDUSTRY</t>
        </is>
      </c>
      <c r="C430" t="inlineStr">
        <is>
          <t>EDUCATION AND COMMUNICATIONS|information technology and data processing;INDUSTRY|mechanical engineering</t>
        </is>
      </c>
      <c r="D430" s="2" t="inlineStr">
        <is>
          <t>тактилен сензор</t>
        </is>
      </c>
      <c r="E430" s="2" t="inlineStr">
        <is>
          <t>3</t>
        </is>
      </c>
      <c r="F430" s="2" t="inlineStr">
        <is>
          <t/>
        </is>
      </c>
      <c r="G430" t="inlineStr">
        <is>
          <t>преобразувател, способен да реагира на човешки допир или на приложено натисково усилие, като в резултат на това се получава релеен цифров или аналогов сигнал</t>
        </is>
      </c>
      <c r="H430" s="2" t="inlineStr">
        <is>
          <t>taktilní senzor|
dotykový snímač</t>
        </is>
      </c>
      <c r="I430" s="2" t="inlineStr">
        <is>
          <t>3|
3</t>
        </is>
      </c>
      <c r="J430" s="2" t="inlineStr">
        <is>
          <t xml:space="preserve">|
</t>
        </is>
      </c>
      <c r="K430" t="inlineStr">
        <is>
          <t>prvek schopný snímat informaci o dotyku s
prvkem vnějšího prostředí a převádět ji na elektrický signál</t>
        </is>
      </c>
      <c r="L430" s="2" t="inlineStr">
        <is>
          <t>berøringssensor|
taktil sensor</t>
        </is>
      </c>
      <c r="M430" s="2" t="inlineStr">
        <is>
          <t>3|
3</t>
        </is>
      </c>
      <c r="N430" s="2" t="inlineStr">
        <is>
          <t xml:space="preserve">|
</t>
        </is>
      </c>
      <c r="O430" t="inlineStr">
        <is>
          <t>sensor, der aktiveres ved berøring eller kontakt med et objekt</t>
        </is>
      </c>
      <c r="P430" s="2" t="inlineStr">
        <is>
          <t>Tastsensor|
berührender Sensor|
taktiler Sensor</t>
        </is>
      </c>
      <c r="Q430" s="2" t="inlineStr">
        <is>
          <t>3|
3|
3</t>
        </is>
      </c>
      <c r="R430" s="2" t="inlineStr">
        <is>
          <t xml:space="preserve">|
|
</t>
        </is>
      </c>
      <c r="S430" t="inlineStr">
        <is>
          <t>dem menschlichen
Tastsinn nachgebildetes Messgerät, das in der Lage ist, mechanische Berührungen
wahrzunehmen</t>
        </is>
      </c>
      <c r="T430" s="2" t="inlineStr">
        <is>
          <t>αισθητήρας αφής</t>
        </is>
      </c>
      <c r="U430" s="2" t="inlineStr">
        <is>
          <t>3</t>
        </is>
      </c>
      <c r="V430" s="2" t="inlineStr">
        <is>
          <t/>
        </is>
      </c>
      <c r="W430" t="inlineStr">
        <is>
          <t/>
        </is>
      </c>
      <c r="X430" s="2" t="inlineStr">
        <is>
          <t>tactile sensor|
touch sensor</t>
        </is>
      </c>
      <c r="Y430" s="2" t="inlineStr">
        <is>
          <t>3|
3</t>
        </is>
      </c>
      <c r="Z430" s="2" t="inlineStr">
        <is>
          <t xml:space="preserve">|
</t>
        </is>
      </c>
      <c r="AA430" t="inlineStr">
        <is>
          <t>transducer which is sensitive to touch</t>
        </is>
      </c>
      <c r="AB430" s="2" t="inlineStr">
        <is>
          <t>sensor táctil</t>
        </is>
      </c>
      <c r="AC430" s="2" t="inlineStr">
        <is>
          <t>3</t>
        </is>
      </c>
      <c r="AD430" s="2" t="inlineStr">
        <is>
          <t/>
        </is>
      </c>
      <c r="AE430" t="inlineStr">
        <is>
          <t>Dispositivo que detecta y documenta el contacto físico con un aparato u objeto.</t>
        </is>
      </c>
      <c r="AF430" s="2" t="inlineStr">
        <is>
          <t>puuteandur</t>
        </is>
      </c>
      <c r="AG430" s="2" t="inlineStr">
        <is>
          <t>3</t>
        </is>
      </c>
      <c r="AH430" s="2" t="inlineStr">
        <is>
          <t/>
        </is>
      </c>
      <c r="AI430" t="inlineStr">
        <is>
          <t/>
        </is>
      </c>
      <c r="AJ430" s="2" t="inlineStr">
        <is>
          <t>kosketussensori</t>
        </is>
      </c>
      <c r="AK430" s="2" t="inlineStr">
        <is>
          <t>3</t>
        </is>
      </c>
      <c r="AL430" s="2" t="inlineStr">
        <is>
          <t/>
        </is>
      </c>
      <c r="AM430" t="inlineStr">
        <is>
          <t>anturi, joka reagoi kosketukseen</t>
        </is>
      </c>
      <c r="AN430" s="2" t="inlineStr">
        <is>
          <t>organe sensoriel tactile|
capteur tactile</t>
        </is>
      </c>
      <c r="AO430" s="2" t="inlineStr">
        <is>
          <t>3|
3</t>
        </is>
      </c>
      <c r="AP430" s="2" t="inlineStr">
        <is>
          <t xml:space="preserve">|
</t>
        </is>
      </c>
      <c r="AQ430" t="inlineStr">
        <is>
          <t>dispositif détectant et enregistrant un contact physique (toucher, force ou pression) sur un appareil et/ou un objet</t>
        </is>
      </c>
      <c r="AR430" s="2" t="inlineStr">
        <is>
          <t>braiteoir tadhlach</t>
        </is>
      </c>
      <c r="AS430" s="2" t="inlineStr">
        <is>
          <t>3</t>
        </is>
      </c>
      <c r="AT430" s="2" t="inlineStr">
        <is>
          <t/>
        </is>
      </c>
      <c r="AU430" t="inlineStr">
        <is>
          <t/>
        </is>
      </c>
      <c r="AV430" s="2" t="inlineStr">
        <is>
          <t>taktilni senzor</t>
        </is>
      </c>
      <c r="AW430" s="2" t="inlineStr">
        <is>
          <t>3</t>
        </is>
      </c>
      <c r="AX430" s="2" t="inlineStr">
        <is>
          <t/>
        </is>
      </c>
      <c r="AY430" t="inlineStr">
        <is>
          <t>pretvornik osjetljiv na dodir</t>
        </is>
      </c>
      <c r="AZ430" s="2" t="inlineStr">
        <is>
          <t>érintőszenzor|
taktilis érzékelő|
taktilis szenzor</t>
        </is>
      </c>
      <c r="BA430" s="2" t="inlineStr">
        <is>
          <t>3|
3|
3</t>
        </is>
      </c>
      <c r="BB430" s="2" t="inlineStr">
        <is>
          <t xml:space="preserve">|
|
</t>
        </is>
      </c>
      <c r="BC430" t="inlineStr">
        <is>
          <t>olyan &lt;a href="https://iate.europa.eu/entry/slideshow/1626272828156/1373415/hu" target="_blank"&gt;érzékelő&lt;/a&gt;, amely taktilis jeleket alakít át a robot környezetének belső
reprezentációjára</t>
        </is>
      </c>
      <c r="BD430" s="2" t="inlineStr">
        <is>
          <t>sensore tattile|
sensore touch</t>
        </is>
      </c>
      <c r="BE430" s="2" t="inlineStr">
        <is>
          <t>3|
2</t>
        </is>
      </c>
      <c r="BF430" s="2" t="inlineStr">
        <is>
          <t xml:space="preserve">|
</t>
        </is>
      </c>
      <c r="BG430" t="inlineStr">
        <is>
          <t>sensore che cattura e registra il tocco fisico su un dispositivo e/o un oggetto e consente a quest'ultimo di rilevare un contatto o una vicinanza</t>
        </is>
      </c>
      <c r="BH430" s="2" t="inlineStr">
        <is>
          <t>lytėjimo jutiklis</t>
        </is>
      </c>
      <c r="BI430" s="2" t="inlineStr">
        <is>
          <t>3</t>
        </is>
      </c>
      <c r="BJ430" s="2" t="inlineStr">
        <is>
          <t/>
        </is>
      </c>
      <c r="BK430" t="inlineStr">
        <is>
          <t>lietimui jautrus keitlys</t>
        </is>
      </c>
      <c r="BL430" s="2" t="inlineStr">
        <is>
          <t>pieskāriena sensors</t>
        </is>
      </c>
      <c r="BM430" s="2" t="inlineStr">
        <is>
          <t>3</t>
        </is>
      </c>
      <c r="BN430" s="2" t="inlineStr">
        <is>
          <t/>
        </is>
      </c>
      <c r="BO430" t="inlineStr">
        <is>
          <t>detektors, kas ir jutīgs pret pieskārienu</t>
        </is>
      </c>
      <c r="BP430" s="2" t="inlineStr">
        <is>
          <t>sensur tattili|
sensur tal-mess</t>
        </is>
      </c>
      <c r="BQ430" s="2" t="inlineStr">
        <is>
          <t>3|
2</t>
        </is>
      </c>
      <c r="BR430" s="2" t="inlineStr">
        <is>
          <t xml:space="preserve">|
</t>
        </is>
      </c>
      <c r="BS430" t="inlineStr">
        <is>
          <t>&lt;a href="https://iate.europa.eu/entry/result/1348647/mt" target="_blank"&gt;trasduttur&lt;/a&gt; li huwa sensittiv għall-mess</t>
        </is>
      </c>
      <c r="BT430" s="2" t="inlineStr">
        <is>
          <t>tactiele sensor|
aanraaksensor</t>
        </is>
      </c>
      <c r="BU430" s="2" t="inlineStr">
        <is>
          <t>3|
3</t>
        </is>
      </c>
      <c r="BV430" s="2" t="inlineStr">
        <is>
          <t xml:space="preserve">|
</t>
        </is>
      </c>
      <c r="BW430" t="inlineStr">
        <is>
          <t>elektronische voeler die reageert op aanraking</t>
        </is>
      </c>
      <c r="BX430" s="2" t="inlineStr">
        <is>
          <t>sensor dotykowy|
czujnik dotykowy</t>
        </is>
      </c>
      <c r="BY430" s="2" t="inlineStr">
        <is>
          <t>3|
3</t>
        </is>
      </c>
      <c r="BZ430" s="2" t="inlineStr">
        <is>
          <t xml:space="preserve">|
</t>
        </is>
      </c>
      <c r="CA430" t="inlineStr">
        <is>
          <t/>
        </is>
      </c>
      <c r="CB430" s="2" t="inlineStr">
        <is>
          <t>sensor tátil</t>
        </is>
      </c>
      <c r="CC430" s="2" t="inlineStr">
        <is>
          <t>3</t>
        </is>
      </c>
      <c r="CD430" s="2" t="inlineStr">
        <is>
          <t/>
        </is>
      </c>
      <c r="CE430" t="inlineStr">
        <is>
          <t>Dispositivo que mede informações provenientes da interação física com o seu ambiente. São geralmente modelados a partir do toque cutâneo e são utilizados em robótica, &lt;i&gt;hardware &lt;/i&gt;de computadores e sistemas de segurança (por exemplo, em écrãs táteis de telemóveis).</t>
        </is>
      </c>
      <c r="CF430" s="2" t="inlineStr">
        <is>
          <t>senzor tactil</t>
        </is>
      </c>
      <c r="CG430" s="2" t="inlineStr">
        <is>
          <t>3</t>
        </is>
      </c>
      <c r="CH430" s="2" t="inlineStr">
        <is>
          <t/>
        </is>
      </c>
      <c r="CI430" t="inlineStr">
        <is>
          <t>tip de &lt;a href="https://iate.europa.eu/entry/result/1549375/all" target="_blank"&gt;senzor de contact&lt;/a&gt; care culege informația din mediu prin atingere</t>
        </is>
      </c>
      <c r="CJ430" s="2" t="inlineStr">
        <is>
          <t>dotykový snímač</t>
        </is>
      </c>
      <c r="CK430" s="2" t="inlineStr">
        <is>
          <t>3</t>
        </is>
      </c>
      <c r="CL430" s="2" t="inlineStr">
        <is>
          <t/>
        </is>
      </c>
      <c r="CM430" t="inlineStr">
        <is>
          <t>zariadenie, ktoré premieňa dotyk na elektrický signál</t>
        </is>
      </c>
      <c r="CN430" s="2" t="inlineStr">
        <is>
          <t>taktilni senzor|
senzor dotika|
tipalni senzor</t>
        </is>
      </c>
      <c r="CO430" s="2" t="inlineStr">
        <is>
          <t>3|
3|
3</t>
        </is>
      </c>
      <c r="CP430" s="2" t="inlineStr">
        <is>
          <t xml:space="preserve">|
|
</t>
        </is>
      </c>
      <c r="CQ430" t="inlineStr">
        <is>
          <t>merilnik fizikalnih lastnosti dotika senzorja z merjencem, občutljiv na
pomik, silo ali tlak na površini merjenca</t>
        </is>
      </c>
      <c r="CR430" s="2" t="inlineStr">
        <is>
          <t>taktil sensor|
taktil givare</t>
        </is>
      </c>
      <c r="CS430" s="2" t="inlineStr">
        <is>
          <t>3|
3</t>
        </is>
      </c>
      <c r="CT430" s="2" t="inlineStr">
        <is>
          <t xml:space="preserve">|
</t>
        </is>
      </c>
      <c r="CU430" t="inlineStr">
        <is>
          <t/>
        </is>
      </c>
    </row>
    <row r="431">
      <c r="A431" s="1" t="str">
        <f>HYPERLINK("https://iate.europa.eu/entry/result/3543194/all", "3543194")</f>
        <v>3543194</v>
      </c>
      <c r="B431" t="inlineStr">
        <is>
          <t>PRODUCTION, TECHNOLOGY AND RESEARCH;SOCIAL QUESTIONS;EDUCATION AND COMMUNICATIONS</t>
        </is>
      </c>
      <c r="C431" t="inlineStr">
        <is>
          <t>PRODUCTION, TECHNOLOGY AND RESEARCH|production;SOCIAL QUESTIONS|demography and population;EDUCATION AND COMMUNICATIONS|information technology and data processing</t>
        </is>
      </c>
      <c r="D431" s="2" t="inlineStr">
        <is>
          <t>приобщаващо проектиране|
приобщаващ дизайн</t>
        </is>
      </c>
      <c r="E431" s="2" t="inlineStr">
        <is>
          <t>3|
2</t>
        </is>
      </c>
      <c r="F431" s="2" t="inlineStr">
        <is>
          <t xml:space="preserve">|
</t>
        </is>
      </c>
      <c r="G431" t="inlineStr">
        <is>
          <t>проектиране на продукти, услуги и технологии, което отразява разнообразието от ползватели и осигурява недискриминация и справедливост</t>
        </is>
      </c>
      <c r="H431" s="2" t="inlineStr">
        <is>
          <t>design pro všechny|
inkluzivní design</t>
        </is>
      </c>
      <c r="I431" s="2" t="inlineStr">
        <is>
          <t>3|
3</t>
        </is>
      </c>
      <c r="J431" s="2" t="inlineStr">
        <is>
          <t xml:space="preserve">|
</t>
        </is>
      </c>
      <c r="K431" t="inlineStr">
        <is>
          <t>komplexní přístup k tvorbě řešení, který poskytuje takové prostředí, které je vhodné pro co nejširší okruh lidí</t>
        </is>
      </c>
      <c r="L431" s="2" t="inlineStr">
        <is>
          <t>inkluderende design</t>
        </is>
      </c>
      <c r="M431" s="2" t="inlineStr">
        <is>
          <t>3</t>
        </is>
      </c>
      <c r="N431" s="2" t="inlineStr">
        <is>
          <t/>
        </is>
      </c>
      <c r="O431" t="inlineStr">
        <is>
          <t>design, der gør produkter, tjenester og teknologier brugbare af så mange mennesker som muligt, uanset karakteristika såsom alder, uddannelse, geografisk beliggenhed, sprog og handicap</t>
        </is>
      </c>
      <c r="P431" s="2" t="inlineStr">
        <is>
          <t>inklusives Design|
inklusive Gestaltung</t>
        </is>
      </c>
      <c r="Q431" s="2" t="inlineStr">
        <is>
          <t>3|
3</t>
        </is>
      </c>
      <c r="R431" s="2" t="inlineStr">
        <is>
          <t xml:space="preserve">|
</t>
        </is>
      </c>
      <c r="S431" t="inlineStr">
        <is>
          <t>Versuch, Anwendungen und Produkte zu entwickeln, die
möglichst niemanden von der Nutzung ausschließen</t>
        </is>
      </c>
      <c r="T431" s="2" t="inlineStr">
        <is>
          <t>συμπεριληπτικός σχεδιασμός</t>
        </is>
      </c>
      <c r="U431" s="2" t="inlineStr">
        <is>
          <t>2</t>
        </is>
      </c>
      <c r="V431" s="2" t="inlineStr">
        <is>
          <t/>
        </is>
      </c>
      <c r="W431" t="inlineStr">
        <is>
          <t/>
        </is>
      </c>
      <c r="X431" s="2" t="inlineStr">
        <is>
          <t>inclusive design</t>
        </is>
      </c>
      <c r="Y431" s="2" t="inlineStr">
        <is>
          <t>3</t>
        </is>
      </c>
      <c r="Z431" s="2" t="inlineStr">
        <is>
          <t/>
        </is>
      </c>
      <c r="AA431" t="inlineStr">
        <is>
          <t>design method which aims to attract the widest
possible range of people by
providing as many
different types of products or services as are required to cover their needs</t>
        </is>
      </c>
      <c r="AB431" s="2" t="inlineStr">
        <is>
          <t>diseño inclusivo</t>
        </is>
      </c>
      <c r="AC431" s="2" t="inlineStr">
        <is>
          <t>3</t>
        </is>
      </c>
      <c r="AD431" s="2" t="inlineStr">
        <is>
          <t/>
        </is>
      </c>
      <c r="AE431" t="inlineStr">
        <is>
          <t>Estrategia de diseño cuya finalidad es idear entornos, productos, servicios y tecnologías que puedan ser utilizados por el mayor número posible de personas, cualquiera que sea su edad, situación geográfica, lengua o discapacidad, ofreciéndoles tantas adaptaciones como sea necesario para atender a sus necesidades.</t>
        </is>
      </c>
      <c r="AF431" s="2" t="inlineStr">
        <is>
          <t>kaasav disain|
kaasav projekteerimine</t>
        </is>
      </c>
      <c r="AG431" s="2" t="inlineStr">
        <is>
          <t>2|
2</t>
        </is>
      </c>
      <c r="AH431" s="2" t="inlineStr">
        <is>
          <t xml:space="preserve">|
</t>
        </is>
      </c>
      <c r="AI431" t="inlineStr">
        <is>
          <t>projekteerimismeetod, mille eesmärk on pakkuda võimalikult suurt hulka võimalikult laia hulga inimeste vajadustele vastavaid tooteid ja teenuseid</t>
        </is>
      </c>
      <c r="AJ431" s="2" t="inlineStr">
        <is>
          <t>inklusiivinen suunnittelu|
mukaan ottava suunnittelu</t>
        </is>
      </c>
      <c r="AK431" s="2" t="inlineStr">
        <is>
          <t>3|
2</t>
        </is>
      </c>
      <c r="AL431" s="2" t="inlineStr">
        <is>
          <t xml:space="preserve">preferred|
</t>
        </is>
      </c>
      <c r="AM431" t="inlineStr">
        <is>
          <t>suunnittelu, jossa tarjotaan useita tapoja/tuotteita/palveluja eri käyttäjille heidän
tarpeidensa mukaan</t>
        </is>
      </c>
      <c r="AN431" s="2" t="inlineStr">
        <is>
          <t>conception inclusive</t>
        </is>
      </c>
      <c r="AO431" s="2" t="inlineStr">
        <is>
          <t>3</t>
        </is>
      </c>
      <c r="AP431" s="2" t="inlineStr">
        <is>
          <t/>
        </is>
      </c>
      <c r="AQ431" t="inlineStr">
        <is>
          <t>méthode de conception visant à attirer un éventail de personnes le plus large possible (quels que soient leur âge, leur éducation, leur emplacement géographique, leur langue, leur origine ou leur handicap) en fournissant autant de types de produits ou de services différents que nécessaire pour répondre à leur besoin</t>
        </is>
      </c>
      <c r="AR431" s="2" t="inlineStr">
        <is>
          <t>dearadh cuimsitheach</t>
        </is>
      </c>
      <c r="AS431" s="2" t="inlineStr">
        <is>
          <t>3</t>
        </is>
      </c>
      <c r="AT431" s="2" t="inlineStr">
        <is>
          <t/>
        </is>
      </c>
      <c r="AU431" t="inlineStr">
        <is>
          <t/>
        </is>
      </c>
      <c r="AV431" s="2" t="inlineStr">
        <is>
          <t>uključivi dizajn</t>
        </is>
      </c>
      <c r="AW431" s="2" t="inlineStr">
        <is>
          <t>3</t>
        </is>
      </c>
      <c r="AX431" s="2" t="inlineStr">
        <is>
          <t/>
        </is>
      </c>
      <c r="AY431" t="inlineStr">
        <is>
          <t>dizajn kojim se proizvodi, usluge i tehnologije osmišljavaju tako da budu upotrebljivi za što više ljudi, bez obzira na osobine kao što su dob, obrazovanje, zemljopisni položaj, jezik ili invaliditet</t>
        </is>
      </c>
      <c r="AZ431" s="2" t="inlineStr">
        <is>
          <t>inkluzív tervezés</t>
        </is>
      </c>
      <c r="BA431" s="2" t="inlineStr">
        <is>
          <t>3</t>
        </is>
      </c>
      <c r="BB431" s="2" t="inlineStr">
        <is>
          <t/>
        </is>
      </c>
      <c r="BC431" t="inlineStr">
        <is>
          <t>az &lt;a href="https://iate.europa.eu/entry/slideshow/1625494552114/3591198/hu" target="_blank"&gt;MI-rendszerek&lt;/a&gt; tervezésének olyan módja, amelynek keretében a termékeket, szolgáltatásokat és technológiákat a felhasználók lehető legszélesebb köre számára kívánják elérhetővé tenni, pl. kortól, nemtől, nyelvtől, fogyatékosságtól vagy földrajzi helytől függetlenül</t>
        </is>
      </c>
      <c r="BD431" s="2" t="inlineStr">
        <is>
          <t>progettazione inclusiva|
design inclusivo</t>
        </is>
      </c>
      <c r="BE431" s="2" t="inlineStr">
        <is>
          <t>3|
3</t>
        </is>
      </c>
      <c r="BF431" s="2" t="inlineStr">
        <is>
          <t xml:space="preserve">|
</t>
        </is>
      </c>
      <c r="BG431" t="inlineStr">
        <is>
          <t>metodo di progettazione che punta ad attrarre il maggior numero di persone, a prescindere da caratteristiche dell'utente quali età, grado di istruzione, ubicazione geografica, lingua o disabilità, fornendo loro tutti i tipi di prodotti o servizi necessari a soddisfare le varie esigenze</t>
        </is>
      </c>
      <c r="BH431" s="2" t="inlineStr">
        <is>
          <t>įtraukusis dizainas|
įtraukus projektavimas</t>
        </is>
      </c>
      <c r="BI431" s="2" t="inlineStr">
        <is>
          <t>2|
3</t>
        </is>
      </c>
      <c r="BJ431" s="2" t="inlineStr">
        <is>
          <t xml:space="preserve">|
</t>
        </is>
      </c>
      <c r="BK431" t="inlineStr">
        <is>
          <t>projektavimo metodas, kuriuo siekiama įtraukti kuo daugiau įvairių žmonių ir sukurti kuo daugiau įvairių rūšių gaminių ir paslaugų, kurių reikia žmonių poreikiams patenkinti</t>
        </is>
      </c>
      <c r="BL431" s="2" t="inlineStr">
        <is>
          <t>iekļaujoša projektēšana</t>
        </is>
      </c>
      <c r="BM431" s="2" t="inlineStr">
        <is>
          <t>3</t>
        </is>
      </c>
      <c r="BN431" s="2" t="inlineStr">
        <is>
          <t/>
        </is>
      </c>
      <c r="BO431" t="inlineStr">
        <is>
          <t>projektēšanas metode, kuras mērķis ir piesaistīt pēc iespējas plašāku cilvēku loku, nodrošinot tik daudz dažādu produktu vai pakalpojumu veidu, cik nepieciešams viņu vajadzību apmierināšanai</t>
        </is>
      </c>
      <c r="BP431" s="2" t="inlineStr">
        <is>
          <t>disinn inklużiv</t>
        </is>
      </c>
      <c r="BQ431" s="2" t="inlineStr">
        <is>
          <t>3</t>
        </is>
      </c>
      <c r="BR431" s="2" t="inlineStr">
        <is>
          <t/>
        </is>
      </c>
      <c r="BS431" t="inlineStr">
        <is>
          <t>metodu ta' disinjar li għandu l-għan li jattira kemm jista’ jkun nies, irrispettivament minn karatteristiċi bħall-età, l-edukazzjoni, il-post ġeografiku, il-lingwa jew id-diżabbiltà, billi jipprovdi tipi differenti ta' prodotti jew servizzi biex jissodisfa l-bżonnijiet tagħhom</t>
        </is>
      </c>
      <c r="BT431" s="2" t="inlineStr">
        <is>
          <t>inclusief design|
inclusief ontwerp</t>
        </is>
      </c>
      <c r="BU431" s="2" t="inlineStr">
        <is>
          <t>3|
3</t>
        </is>
      </c>
      <c r="BV431" s="2" t="inlineStr">
        <is>
          <t xml:space="preserve">|
</t>
        </is>
      </c>
      <c r="BW431" t="inlineStr">
        <is>
          <t>ontwerp van producten, omgevingen, programma’s en diensten die voor zoveel mogelijk mensen bruikbaar zijn doordat meerdere oplossingen of processen worden aangeboden voor verschillende (groepen) mensen</t>
        </is>
      </c>
      <c r="BX431" s="2" t="inlineStr">
        <is>
          <t>projektowanie inkluzywne|
projektowanie włączające</t>
        </is>
      </c>
      <c r="BY431" s="2" t="inlineStr">
        <is>
          <t>3|
3</t>
        </is>
      </c>
      <c r="BZ431" s="2" t="inlineStr">
        <is>
          <t xml:space="preserve">|
</t>
        </is>
      </c>
      <c r="CA431" t="inlineStr">
        <is>
          <t>praktyka projektowa, w ramach której produkty i usługi są projektowane w taki sposób, aby były dostępne i mogły służyć jak największej liczbie osób, niezależnie od ich wieku, płci czy umiejętności</t>
        </is>
      </c>
      <c r="CB431" s="2" t="inlineStr">
        <is>
          <t>conceção inclusiva</t>
        </is>
      </c>
      <c r="CC431" s="2" t="inlineStr">
        <is>
          <t>3</t>
        </is>
      </c>
      <c r="CD431" s="2" t="inlineStr">
        <is>
          <t/>
        </is>
      </c>
      <c r="CE431" t="inlineStr">
        <is>
          <t>Método de conceção que visa explorar formas de dar resposta a todo o espectro de pessoas (no que respeita à idade, cultura, origem, competências, etc.) que compõem um mercado diversificado. Poderá envolver soluções ou processos diferentes para diferentes grupos de pessoas, em vez de se centrar na criação de uma solução genérica e igual para todos.</t>
        </is>
      </c>
      <c r="CF431" s="2" t="inlineStr">
        <is>
          <t>design incluziv|
proiectare incluzivă</t>
        </is>
      </c>
      <c r="CG431" s="2" t="inlineStr">
        <is>
          <t>3|
3</t>
        </is>
      </c>
      <c r="CH431" s="2" t="inlineStr">
        <is>
          <t xml:space="preserve">|
</t>
        </is>
      </c>
      <c r="CI431" t="inlineStr">
        <is>
          <t>metodă de
proiectare având ca scop atragerea unei game cât mai largi de persoane prin
furnizarea produselor sau serviciilor necesare nevoilor lor</t>
        </is>
      </c>
      <c r="CJ431" s="2" t="inlineStr">
        <is>
          <t>inkluzívny dizajn|
inkluzívne navrhovanie</t>
        </is>
      </c>
      <c r="CK431" s="2" t="inlineStr">
        <is>
          <t>3|
3</t>
        </is>
      </c>
      <c r="CL431" s="2" t="inlineStr">
        <is>
          <t xml:space="preserve">|
</t>
        </is>
      </c>
      <c r="CM431" t="inlineStr">
        <is>
          <t>metóda navrhovania produktov, služieb, prostredia alebo programov tak, aby sa pokryl čo najväčší počet rôznych skupín ľudí</t>
        </is>
      </c>
      <c r="CN431" s="2" t="inlineStr">
        <is>
          <t>inkluzivno oblikovanje|
vključujoče oblikovanje</t>
        </is>
      </c>
      <c r="CO431" s="2" t="inlineStr">
        <is>
          <t>3|
3</t>
        </is>
      </c>
      <c r="CP431" s="2" t="inlineStr">
        <is>
          <t xml:space="preserve">|
</t>
        </is>
      </c>
      <c r="CQ431" t="inlineStr">
        <is>
          <t/>
        </is>
      </c>
      <c r="CR431" s="2" t="inlineStr">
        <is>
          <t>inkluderande design</t>
        </is>
      </c>
      <c r="CS431" s="2" t="inlineStr">
        <is>
          <t>3</t>
        </is>
      </c>
      <c r="CT431" s="2" t="inlineStr">
        <is>
          <t/>
        </is>
      </c>
      <c r="CU431" t="inlineStr">
        <is>
          <t/>
        </is>
      </c>
    </row>
    <row r="432">
      <c r="A432" s="1" t="str">
        <f>HYPERLINK("https://iate.europa.eu/entry/result/3573302/all", "3573302")</f>
        <v>3573302</v>
      </c>
      <c r="B432" t="inlineStr">
        <is>
          <t>EDUCATION AND COMMUNICATIONS</t>
        </is>
      </c>
      <c r="C432" t="inlineStr">
        <is>
          <t>EDUCATION AND COMMUNICATIONS|information technology and data processing</t>
        </is>
      </c>
      <c r="D432" t="inlineStr">
        <is>
          <t/>
        </is>
      </c>
      <c r="E432" t="inlineStr">
        <is>
          <t/>
        </is>
      </c>
      <c r="F432" t="inlineStr">
        <is>
          <t/>
        </is>
      </c>
      <c r="G432" t="inlineStr">
        <is>
          <t/>
        </is>
      </c>
      <c r="H432" s="2" t="inlineStr">
        <is>
          <t>interpersonální komunikační služba</t>
        </is>
      </c>
      <c r="I432" s="2" t="inlineStr">
        <is>
          <t>3</t>
        </is>
      </c>
      <c r="J432" s="2" t="inlineStr">
        <is>
          <t/>
        </is>
      </c>
      <c r="K432" t="inlineStr">
        <is>
          <t>služba obvykle poskytovaná za úplatu, která prostřednictvím sítí elektronických komunikací umožňuje přímou interpersonální a interaktivní výměnu informací mezi konečným počtem osob, kdy osoby, které komunikaci zahajují nebo se jí účastní, určují jejího/její příjemce a která nezahrnuje služby, které interpersonální a interaktivní komunikaci umožňují pouze jako nepodstatnou pomocnou funkci, která je ze své podstaty spjata s jinou službou</t>
        </is>
      </c>
      <c r="L432" s="2" t="inlineStr">
        <is>
          <t>interpersonel kommunikationstjeneste</t>
        </is>
      </c>
      <c r="M432" s="2" t="inlineStr">
        <is>
          <t>3</t>
        </is>
      </c>
      <c r="N432" s="2" t="inlineStr">
        <is>
          <t/>
        </is>
      </c>
      <c r="O432" t="inlineStr">
        <is>
          <t>tjeneste, som normalt ydes mod betaling, og som muliggør direkte
interpersonel og interaktiv informationsudveksling via elektroniske
kommunikationsnet mellem et afgrænset antal personer, hvor de personer, der
indleder eller deltager i kommunikationen, bestemmer hvem modtageren eller
modtagerne skal være, og omfatter ikke tjenester, der blot muliggør interpersonel
og interaktiv kommunikation som en mindre støttefunktion, der er tæt knyttet
til en anden tjeneste</t>
        </is>
      </c>
      <c r="P432" s="2" t="inlineStr">
        <is>
          <t>interpersoneller Kommunikationsdienst</t>
        </is>
      </c>
      <c r="Q432" s="2" t="inlineStr">
        <is>
          <t>3</t>
        </is>
      </c>
      <c r="R432" s="2" t="inlineStr">
        <is>
          <t/>
        </is>
      </c>
      <c r="S432" t="inlineStr">
        <is>
          <t>gewöhnlich gegen Entgelt erbrachter Dienst, der einen direkten interpersonellen und interaktiven Informationsaustausch über elektronische Kommunikationsnetze zwischen einer endlichen Zahl von Personen ermöglicht, wobei die Empfänger von den Personen bestimmt werden, die die Kommunikation veranlassen oder daran beteiligt sind</t>
        </is>
      </c>
      <c r="T432" s="2" t="inlineStr">
        <is>
          <t>υπηρεσία διαπροσωπικών επικοινωνιών</t>
        </is>
      </c>
      <c r="U432" s="2" t="inlineStr">
        <is>
          <t>3</t>
        </is>
      </c>
      <c r="V432" s="2" t="inlineStr">
        <is>
          <t/>
        </is>
      </c>
      <c r="W432" t="inlineStr">
        <is>
          <t>υπηρεσία που παρέχεται, συνήθως έναντι αμοιβής, και η οποία παρέχει τη δυνατότητα απευθείας διαπροσωπικής και διαδραστικής ανταλλαγής πληροφοριών μέσω δικτύων ηλεκτρονικών επικοινωνιών μεταξύ πεπερασμένου αριθμού προσώπων, κατά την οποία τα πρόσωπα που αρχίζουν την επικοινωνία ή συμμετέχουν σε αυτήν καθορίζουν τον αποδέκτη ή τους αποδέκτες της και δεν περιλαμβάνει υπηρεσίες με τις οποίες παρέχεται η δυνατότητα διαπροσωπικής και διαδραστικής επικοινωνίας απλώς ως έλασσον χαρακτηριστικό που συνδέεται άρρηκτα με άλλη υπηρεσία</t>
        </is>
      </c>
      <c r="X432" s="2" t="inlineStr">
        <is>
          <t>interpersonal communications services|
interpersonal communications service</t>
        </is>
      </c>
      <c r="Y432" s="2" t="inlineStr">
        <is>
          <t>1|
3</t>
        </is>
      </c>
      <c r="Z432" s="2" t="inlineStr">
        <is>
          <t xml:space="preserve">|
</t>
        </is>
      </c>
      <c r="AA432" t="inlineStr">
        <is>
          <t>&lt;div&gt;service normally provided for remuneration that enables direct interpersonal and interactive exchange of information via electronic communications networks between a finite number of persons, whereby the persons initiating or participating in the communication determine its recipient(s) and does not include services which enable interpersonal and interactive communication merely as a minor ancillary feature that is intrinsically linked to another service&lt;br&gt;&lt;/div&gt;</t>
        </is>
      </c>
      <c r="AB432" t="inlineStr">
        <is>
          <t/>
        </is>
      </c>
      <c r="AC432" t="inlineStr">
        <is>
          <t/>
        </is>
      </c>
      <c r="AD432" t="inlineStr">
        <is>
          <t/>
        </is>
      </c>
      <c r="AE432" t="inlineStr">
        <is>
          <t/>
        </is>
      </c>
      <c r="AF432" t="inlineStr">
        <is>
          <t/>
        </is>
      </c>
      <c r="AG432" t="inlineStr">
        <is>
          <t/>
        </is>
      </c>
      <c r="AH432" t="inlineStr">
        <is>
          <t/>
        </is>
      </c>
      <c r="AI432" t="inlineStr">
        <is>
          <t/>
        </is>
      </c>
      <c r="AJ432" s="2" t="inlineStr">
        <is>
          <t>henkilöiden välinen viestintäpalvelu</t>
        </is>
      </c>
      <c r="AK432" s="2" t="inlineStr">
        <is>
          <t>3</t>
        </is>
      </c>
      <c r="AL432" s="2" t="inlineStr">
        <is>
          <t/>
        </is>
      </c>
      <c r="AM432" t="inlineStr">
        <is>
          <t>tavallisesti korvausta vastaan suoritettu palvelu, joka mahdollistaa henkilöiden välisen suoran interaktiivisen tietojenvaihdon sähköisillä viestintäverkoilla rajallisen henkilömäärän välillä ja jossa viestinnän aloittavat tai siihen osallistuvat henkilöt määrittelevät sen vastaanottajan/vastaanottajat siihen eivät kuulu palvelut, jotka mahdollistavat henkilöiden välisen interaktiivisen viestinnän pelkästään toiseen palveluun olennaisesti liittyvänä vähäisenä liitännäistoimintona</t>
        </is>
      </c>
      <c r="AN432" s="2" t="inlineStr">
        <is>
          <t>service de communications interpersonnelles</t>
        </is>
      </c>
      <c r="AO432" s="2" t="inlineStr">
        <is>
          <t>3</t>
        </is>
      </c>
      <c r="AP432" s="2" t="inlineStr">
        <is>
          <t/>
        </is>
      </c>
      <c r="AQ432" t="inlineStr">
        <is>
          <t>service normalement fourni contre rémunération qui permet l’échange interpersonnel et interactif direct d’informations via des réseaux de communications électroniques entre un nombre fini de personnes, par lequel les personnes qui amorcent la communication ou y participent en déterminent le ou les destinataires et qui ne comprend pas les services qui rendent possible une communication interpersonnelle et interactive uniquement en tant que fonction mineure accessoire intrinsèquement liée à un autre service</t>
        </is>
      </c>
      <c r="AR432" s="2" t="inlineStr">
        <is>
          <t>seirbhís cumarsáide idirphearsanta</t>
        </is>
      </c>
      <c r="AS432" s="2" t="inlineStr">
        <is>
          <t>3</t>
        </is>
      </c>
      <c r="AT432" s="2" t="inlineStr">
        <is>
          <t/>
        </is>
      </c>
      <c r="AU432" t="inlineStr">
        <is>
          <t>seirbhís arna soláthar de ghnáth i gcomhair luach saothair, ar seirbhís í a chumasaíonn malartú díreach idirphearsanta agus idirghníomhach faisnéise trí líonraí cumarsáide leictreonaí idir líon finideach daoine, sa chaoi is gurb é an té a chuireann tús leis an gcumarsáid nó a ghlacann páirt sa chumarsáid a chinneann an faighteoir/na faighteoirí; agus ní chuireann sé san áireamh seirbhísí a chumasaíonn cumarsáid idirphearsanta agus idirghníomhach díreach ar mhaithe le mionfheidhm choimhdeach a sholáthar a bhfuil dlúthnasc aici le seirbhís eile</t>
        </is>
      </c>
      <c r="AV432" t="inlineStr">
        <is>
          <t/>
        </is>
      </c>
      <c r="AW432" t="inlineStr">
        <is>
          <t/>
        </is>
      </c>
      <c r="AX432" t="inlineStr">
        <is>
          <t/>
        </is>
      </c>
      <c r="AY432" t="inlineStr">
        <is>
          <t/>
        </is>
      </c>
      <c r="AZ432" t="inlineStr">
        <is>
          <t/>
        </is>
      </c>
      <c r="BA432" t="inlineStr">
        <is>
          <t/>
        </is>
      </c>
      <c r="BB432" t="inlineStr">
        <is>
          <t/>
        </is>
      </c>
      <c r="BC432" t="inlineStr">
        <is>
          <t/>
        </is>
      </c>
      <c r="BD432" s="2" t="inlineStr">
        <is>
          <t>servizio di comunicazione interpersonale</t>
        </is>
      </c>
      <c r="BE432" s="2" t="inlineStr">
        <is>
          <t>3</t>
        </is>
      </c>
      <c r="BF432" s="2" t="inlineStr">
        <is>
          <t/>
        </is>
      </c>
      <c r="BG432" t="inlineStr">
        <is>
          <t>un servizio di norma a pagamento che consente lo scambio diretto interpersonale e interattivo di informazioni tramite reti di comunicazione elettronica tra un numero limitato di persone, mediante il quale le persone che avviano la comunicazione o che vi partecipano ne stabiliscono il o i destinatari</t>
        </is>
      </c>
      <c r="BH432" s="2" t="inlineStr">
        <is>
          <t>asmenų tarpusavio ryšio paslauga</t>
        </is>
      </c>
      <c r="BI432" s="2" t="inlineStr">
        <is>
          <t>3</t>
        </is>
      </c>
      <c r="BJ432" s="2" t="inlineStr">
        <is>
          <t/>
        </is>
      </c>
      <c r="BK432" t="inlineStr">
        <is>
          <t>paprastai už atlygį teikiama paslauga, leidžianti tiesiogiai ir interaktyviai keistis informacija elektroninių ryšių tinklais tarp riboto skaičiaus asmenų, kai ryšį pradedantys ar jame dalyvaujantys asmenys nustato informacijos gavėją (-us), ir neapimanti paslaugų, kurias teikiant galimas asmenų tarpusavio ir interaktyvus ryšys vien tik kaip neesminė pagalbinė funkcija, kuri iš esmės susijusi su kita paslauga</t>
        </is>
      </c>
      <c r="BL432" s="2" t="inlineStr">
        <is>
          <t>starppersonu sakaru pakalpojums</t>
        </is>
      </c>
      <c r="BM432" s="2" t="inlineStr">
        <is>
          <t>2</t>
        </is>
      </c>
      <c r="BN432" s="2" t="inlineStr">
        <is>
          <t/>
        </is>
      </c>
      <c r="BO432" t="inlineStr">
        <is>
          <t>parasti atlīdzināms pakalpojums, kas dod iespēju galīgam personu skaitam elektronisko sakaru tīklos tieši savā starpā interaktīvi dalīties informācijā un kur saziņas sācējas vai dalībnieces personas nosaka saņēmējus</t>
        </is>
      </c>
      <c r="BP432" s="2" t="inlineStr">
        <is>
          <t>servizz ta’ komunikazzjonijiet interpersonali</t>
        </is>
      </c>
      <c r="BQ432" s="2" t="inlineStr">
        <is>
          <t>3</t>
        </is>
      </c>
      <c r="BR432" s="2" t="inlineStr">
        <is>
          <t/>
        </is>
      </c>
      <c r="BS432" t="inlineStr">
        <is>
          <t>servizz li normalment jingħata bi ħlas u li jippermetti l-iskambju interpersonali u interattiv dirett tal-informazzjoni permezz ta' networks ta' komunikazzjonijiet elettroniċi bejn għadd definit ta’ persuni, fejn il-persuni li jibdew jew li jkunu qed jieħdu sehem fil-komunikazzjoni jiddeterminaw id-destinatarju/i, u li ma jinkludix is-servizzi li jippermettu komunikazzjoni interpersonali u interattiva sempliċement bħala karatteristika anċillari minuri li jkollha rabta intrinsika ma’ servizz ieħor</t>
        </is>
      </c>
      <c r="BT432" s="2" t="inlineStr">
        <is>
          <t>interpersoonlijke communicatiedienst</t>
        </is>
      </c>
      <c r="BU432" s="2" t="inlineStr">
        <is>
          <t>3</t>
        </is>
      </c>
      <c r="BV432" s="2" t="inlineStr">
        <is>
          <t/>
        </is>
      </c>
      <c r="BW432" t="inlineStr">
        <is>
          <t>gewoonlijk tegen vergoeding aangeboden dienst die directe persoonlijke en interactieve uitwisseling van informatie via elektronischecommunicatienetwerken tussen een eindig aantal personen mogelijk maakt, waarbij de personen die de communicatie starten of eraan deelnemen, bepalen welke de ontvangers zijn, en die geen diensten omvat die persoonlijke en interactieve communicatie mogelijk maken als een louter bijkomstig kenmerk dat onlosmakelijk verbonden is met een andere dienst</t>
        </is>
      </c>
      <c r="BX432" s="2" t="inlineStr">
        <is>
          <t>usługa łączności interpersonalnej</t>
        </is>
      </c>
      <c r="BY432" s="2" t="inlineStr">
        <is>
          <t>3</t>
        </is>
      </c>
      <c r="BZ432" s="2" t="inlineStr">
        <is>
          <t/>
        </is>
      </c>
      <c r="CA432" t="inlineStr">
        <is>
          <t>usługa zazwyczaj świadczona za wynagrodzeniem, która umożliwia bezpośrednią interpersonalną i interaktywną wymianę informacji za pośrednictwem sieci łączności elektronicznej między skończoną liczbą osób, w ramach której osoby inicjujące połączenie lub uczestniczące w nim decydują o jego odbiorcy lub odbiorcach</t>
        </is>
      </c>
      <c r="CB432" s="2" t="inlineStr">
        <is>
          <t>serviço de comunicações interpessoais</t>
        </is>
      </c>
      <c r="CC432" s="2" t="inlineStr">
        <is>
          <t>3</t>
        </is>
      </c>
      <c r="CD432" s="2" t="inlineStr">
        <is>
          <t/>
        </is>
      </c>
      <c r="CE432" t="inlineStr">
        <is>
          <t>Serviço oferecido, em geral mediante remuneração, que permite o intercâmbio interpessoal direto e interativo de informações através de redes de comunicações eletrónicas entre um número finito de pessoas, através do qual as pessoas que participam ou dão início à comunicação determinam o(s) seu(s) destinatário(s) e não inclui serviços que permitem a comunicação interpessoal e interativa que funcionem de modo acessório e que estejam intrinsecamente ligados a outro serviço.</t>
        </is>
      </c>
      <c r="CF432" s="2" t="inlineStr">
        <is>
          <t>serviciu de comunicații interpersonale</t>
        </is>
      </c>
      <c r="CG432" s="2" t="inlineStr">
        <is>
          <t>3</t>
        </is>
      </c>
      <c r="CH432" s="2" t="inlineStr">
        <is>
          <t/>
        </is>
      </c>
      <c r="CI432" t="inlineStr">
        <is>
          <t/>
        </is>
      </c>
      <c r="CJ432" s="2" t="inlineStr">
        <is>
          <t>interpersonálna komunikačná služba</t>
        </is>
      </c>
      <c r="CK432" s="2" t="inlineStr">
        <is>
          <t>3</t>
        </is>
      </c>
      <c r="CL432" s="2" t="inlineStr">
        <is>
          <t/>
        </is>
      </c>
      <c r="CM432" t="inlineStr">
        <is>
          <t>služba obvykle poskytovaná za odplatu, ktorá umožňuje priamu interpersonálnu a interaktívnu výmenu informácií prostredníctvom elektronických komunikačných sietí medzi konečným počtom osôb, pričom osoby, ktoré komunikáciu začali alebo sa na nej zúčastňujú, určujú jej prijímateľa(-ov) a nezahŕňa služby, ktoré umožňujú interpersonálnu a interaktívnu komunikáciu len ako vedľajšiu doplnkovú zložku neoddeliteľne spojenú s inou službou</t>
        </is>
      </c>
      <c r="CN432" s="2" t="inlineStr">
        <is>
          <t>medosebna komunikacijska storitev</t>
        </is>
      </c>
      <c r="CO432" s="2" t="inlineStr">
        <is>
          <t>3</t>
        </is>
      </c>
      <c r="CP432" s="2" t="inlineStr">
        <is>
          <t/>
        </is>
      </c>
      <c r="CQ432" t="inlineStr">
        <is>
          <t>storitev, ki se navadno opravlja za plačilo in omogoča neposredno medosebno in interaktivno izmenjavo informacij prek elektronskih komunikacijskih omrežij med omejenim številom oseb, pri čemer osebe, ki začnejo ali sodelujejo v komunikaciji, določajo prejemnike, in ne vključuje storitev, katerih medosebna in interaktivna komunikacija je zgolj manjši pomožni del storitve, ki je dejansko povezan z drugo storitvijo</t>
        </is>
      </c>
      <c r="CR432" s="2" t="inlineStr">
        <is>
          <t>interpersonell kommunikationstjänst</t>
        </is>
      </c>
      <c r="CS432" s="2" t="inlineStr">
        <is>
          <t>3</t>
        </is>
      </c>
      <c r="CT432" s="2" t="inlineStr">
        <is>
          <t/>
        </is>
      </c>
      <c r="CU432" t="inlineStr">
        <is>
          <t>en tjänst som vanligen
tillhandahålls mot ersättning och som möjliggör direkt interpersonellt och
interaktivt informationsutbyte via elektroniska kommunikationsnät mellan ett
begränsat antal personer, varigenom de personer som inleder eller deltar i
kommunikationen bestämmer vem eller vilka som ska vara mottagare av denna; den
inbegriper inte tjänster som möjliggör interpersonell och interaktiv
kommunikation enbart som en extrafunktion av mindre betydelse som är direkt
kopplad till en annan tjänst</t>
        </is>
      </c>
    </row>
    <row r="433">
      <c r="A433" s="1" t="str">
        <f>HYPERLINK("https://iate.europa.eu/entry/result/3569596/all", "3569596")</f>
        <v>3569596</v>
      </c>
      <c r="B433" t="inlineStr">
        <is>
          <t>TRADE</t>
        </is>
      </c>
      <c r="C433" t="inlineStr">
        <is>
          <t>TRADE|marketing|commercial transaction</t>
        </is>
      </c>
      <c r="D433" s="2" t="inlineStr">
        <is>
          <t>дружество, използващо универсален канал за продажби</t>
        </is>
      </c>
      <c r="E433" s="2" t="inlineStr">
        <is>
          <t>2</t>
        </is>
      </c>
      <c r="F433" s="2" t="inlineStr">
        <is>
          <t/>
        </is>
      </c>
      <c r="G433" t="inlineStr">
        <is>
          <t/>
        </is>
      </c>
      <c r="H433" s="2" t="inlineStr">
        <is>
          <t>podnik obchodující prostřednictvím všech kanálů</t>
        </is>
      </c>
      <c r="I433" s="2" t="inlineStr">
        <is>
          <t>3</t>
        </is>
      </c>
      <c r="J433" s="2" t="inlineStr">
        <is>
          <t/>
        </is>
      </c>
      <c r="K433" t="inlineStr">
        <is>
          <t/>
        </is>
      </c>
      <c r="L433" s="2" t="inlineStr">
        <is>
          <t>virksomhed, der distribuerer via flere kanaler</t>
        </is>
      </c>
      <c r="M433" s="2" t="inlineStr">
        <is>
          <t>3</t>
        </is>
      </c>
      <c r="N433" s="2" t="inlineStr">
        <is>
          <t/>
        </is>
      </c>
      <c r="O433" t="inlineStr">
        <is>
          <t/>
        </is>
      </c>
      <c r="P433" s="2" t="inlineStr">
        <is>
          <t>Unternehmen, das alle Vertriebswege nutzt</t>
        </is>
      </c>
      <c r="Q433" s="2" t="inlineStr">
        <is>
          <t>3</t>
        </is>
      </c>
      <c r="R433" s="2" t="inlineStr">
        <is>
          <t/>
        </is>
      </c>
      <c r="S433" t="inlineStr">
        <is>
          <t/>
        </is>
      </c>
      <c r="T433" s="2" t="inlineStr">
        <is>
          <t>πανκαναλική επιχείρηση</t>
        </is>
      </c>
      <c r="U433" s="2" t="inlineStr">
        <is>
          <t>3</t>
        </is>
      </c>
      <c r="V433" s="2" t="inlineStr">
        <is>
          <t/>
        </is>
      </c>
      <c r="W433" t="inlineStr">
        <is>
          <t/>
        </is>
      </c>
      <c r="X433" s="2" t="inlineStr">
        <is>
          <t>omnichannel business|
omni-channel business</t>
        </is>
      </c>
      <c r="Y433" s="2" t="inlineStr">
        <is>
          <t>1|
3</t>
        </is>
      </c>
      <c r="Z433" s="2" t="inlineStr">
        <is>
          <t xml:space="preserve">|
</t>
        </is>
      </c>
      <c r="AA433" t="inlineStr">
        <is>
          <t>retailer providing the customer with a seamless shopping experience, whether the customer is shopping online from a desktop or mobile device, by telephone or in a bricks and mortar store</t>
        </is>
      </c>
      <c r="AB433" s="2" t="inlineStr">
        <is>
          <t>empresa omnicanal|
empresa multicanal</t>
        </is>
      </c>
      <c r="AC433" s="2" t="inlineStr">
        <is>
          <t>3|
3</t>
        </is>
      </c>
      <c r="AD433" s="2" t="inlineStr">
        <is>
          <t xml:space="preserve">|
</t>
        </is>
      </c>
      <c r="AE433" t="inlineStr">
        <is>
          <t>Empresa que ofrece sus productos a través de diferentes canales de venta.</t>
        </is>
      </c>
      <c r="AF433" s="2" t="inlineStr">
        <is>
          <t>ominkanali lahendusi kasutav ettevõte|
kõiki müügikanaleid kasutav ettevõtte|
eri müügikanaleid kombineeriv ettevõte</t>
        </is>
      </c>
      <c r="AG433" s="2" t="inlineStr">
        <is>
          <t>2|
2|
2</t>
        </is>
      </c>
      <c r="AH433" s="2" t="inlineStr">
        <is>
          <t xml:space="preserve">|
|
</t>
        </is>
      </c>
      <c r="AI433" t="inlineStr">
        <is>
          <t>ettevõtja, kes seob ja kombineerib kliendi tellimuse täitmiseks erinevaid müügikanaleid</t>
        </is>
      </c>
      <c r="AJ433" s="2" t="inlineStr">
        <is>
          <t>yritys, joka myy tavaroita sekä perinteisen että verkkokaupan kautta|
kaikkikanavainen yritys</t>
        </is>
      </c>
      <c r="AK433" s="2" t="inlineStr">
        <is>
          <t>3|
2</t>
        </is>
      </c>
      <c r="AL433" s="2" t="inlineStr">
        <is>
          <t xml:space="preserve">|
</t>
        </is>
      </c>
      <c r="AM433" t="inlineStr">
        <is>
          <t/>
        </is>
      </c>
      <c r="AN433" s="2" t="inlineStr">
        <is>
          <t>stratégie omnicanal</t>
        </is>
      </c>
      <c r="AO433" s="2" t="inlineStr">
        <is>
          <t>3</t>
        </is>
      </c>
      <c r="AP433" s="2" t="inlineStr">
        <is>
          <t/>
        </is>
      </c>
      <c r="AQ433" t="inlineStr">
        <is>
          <t>stratégie de présence sur plusieurs canaux en même temps grâce aux technologies mobiles</t>
        </is>
      </c>
      <c r="AR433" s="2" t="inlineStr">
        <is>
          <t>gnólacht uile-bhealaigh</t>
        </is>
      </c>
      <c r="AS433" s="2" t="inlineStr">
        <is>
          <t>3</t>
        </is>
      </c>
      <c r="AT433" s="2" t="inlineStr">
        <is>
          <t/>
        </is>
      </c>
      <c r="AU433" t="inlineStr">
        <is>
          <t/>
        </is>
      </c>
      <c r="AV433" s="2" t="inlineStr">
        <is>
          <t>poduzeće s više kanala</t>
        </is>
      </c>
      <c r="AW433" s="2" t="inlineStr">
        <is>
          <t>3</t>
        </is>
      </c>
      <c r="AX433" s="2" t="inlineStr">
        <is>
          <t/>
        </is>
      </c>
      <c r="AY433" t="inlineStr">
        <is>
          <t/>
        </is>
      </c>
      <c r="AZ433" s="2" t="inlineStr">
        <is>
          <t>omnicsatornás üzlet|
omnicsatornás vállalkozás</t>
        </is>
      </c>
      <c r="BA433" s="2" t="inlineStr">
        <is>
          <t>3|
3</t>
        </is>
      </c>
      <c r="BB433" s="2" t="inlineStr">
        <is>
          <t xml:space="preserve">|
</t>
        </is>
      </c>
      <c r="BC433" t="inlineStr">
        <is>
          <t>olyan cég, amelynél az alkalmazott csatornák teljes összeolvasztásával lehet vásárolni</t>
        </is>
      </c>
      <c r="BD433" s="2" t="inlineStr">
        <is>
          <t>azienda che adotta un approccio omnicanale|
impresa che adotta un approccio "omnichannel"</t>
        </is>
      </c>
      <c r="BE433" s="2" t="inlineStr">
        <is>
          <t>3|
3</t>
        </is>
      </c>
      <c r="BF433" s="2" t="inlineStr">
        <is>
          <t xml:space="preserve">|
</t>
        </is>
      </c>
      <c r="BG433" t="inlineStr">
        <is>
          <t>impresa che è in grado di offrire un servizio integrato su tutti i canali di vendita, digitali e fisici, utilizzabili simultaneamente dal cliente</t>
        </is>
      </c>
      <c r="BH433" s="2" t="inlineStr">
        <is>
          <t>visais kanalais prekiaujanti įmonė</t>
        </is>
      </c>
      <c r="BI433" s="2" t="inlineStr">
        <is>
          <t>3</t>
        </is>
      </c>
      <c r="BJ433" s="2" t="inlineStr">
        <is>
          <t/>
        </is>
      </c>
      <c r="BK433" t="inlineStr">
        <is>
          <t/>
        </is>
      </c>
      <c r="BL433" s="2" t="inlineStr">
        <is>
          <t>multikanālu uzņēmums</t>
        </is>
      </c>
      <c r="BM433" s="2" t="inlineStr">
        <is>
          <t>2</t>
        </is>
      </c>
      <c r="BN433" s="2" t="inlineStr">
        <is>
          <t/>
        </is>
      </c>
      <c r="BO433" t="inlineStr">
        <is>
          <t/>
        </is>
      </c>
      <c r="BP433" s="2" t="inlineStr">
        <is>
          <t>negozju omni-channel|
negozju b'ħafna kanali|
negozju omnikanal</t>
        </is>
      </c>
      <c r="BQ433" s="2" t="inlineStr">
        <is>
          <t>3|
2|
3</t>
        </is>
      </c>
      <c r="BR433" s="2" t="inlineStr">
        <is>
          <t xml:space="preserve">|
|
</t>
        </is>
      </c>
      <c r="BS433" t="inlineStr">
        <is>
          <t>bejjiegħ bl-imnut li jipprovdi lill-klijent b'esperjenza ta' xiri li tassigura ċerta kontinwità, kemm jekk il-klijent ikun qed jixtri online minn fuq il-kompjuter tiegħu jew minn fuq apparat mobbli, kemm jekk ikun qed jixtri minn fuq it-telefon u kif ukoll jekk ikun qiegħed f'ħanut konkret</t>
        </is>
      </c>
      <c r="BT433" s="2" t="inlineStr">
        <is>
          <t>ondernemingen met een meer-kanalenverkoop|
omnikanaal ondernemen|
omnichannel ondernemen</t>
        </is>
      </c>
      <c r="BU433" s="2" t="inlineStr">
        <is>
          <t>3|
3|
3</t>
        </is>
      </c>
      <c r="BV433" s="2" t="inlineStr">
        <is>
          <t xml:space="preserve">|
|
</t>
        </is>
      </c>
      <c r="BW433" t="inlineStr">
        <is>
          <t>het gelijktijdig via verscheidene kanalen verkopen, zoals rechtstreeks in een winkel, online of anderszins op afstand</t>
        </is>
      </c>
      <c r="BX433" s="2" t="inlineStr">
        <is>
          <t>przedsiębiorstwo prowadzące sprzedaż wszechkanałową</t>
        </is>
      </c>
      <c r="BY433" s="2" t="inlineStr">
        <is>
          <t>3</t>
        </is>
      </c>
      <c r="BZ433" s="2" t="inlineStr">
        <is>
          <t/>
        </is>
      </c>
      <c r="CA433" t="inlineStr">
        <is>
          <t/>
        </is>
      </c>
      <c r="CB433" s="2" t="inlineStr">
        <is>
          <t>empresa omnicanal</t>
        </is>
      </c>
      <c r="CC433" s="2" t="inlineStr">
        <is>
          <t>3</t>
        </is>
      </c>
      <c r="CD433" s="2" t="inlineStr">
        <is>
          <t/>
        </is>
      </c>
      <c r="CE433" t="inlineStr">
        <is>
          <t/>
        </is>
      </c>
      <c r="CF433" s="2" t="inlineStr">
        <is>
          <t>întreprindere omnicanal</t>
        </is>
      </c>
      <c r="CG433" s="2" t="inlineStr">
        <is>
          <t>3</t>
        </is>
      </c>
      <c r="CH433" s="2" t="inlineStr">
        <is>
          <t/>
        </is>
      </c>
      <c r="CI433" t="inlineStr">
        <is>
          <t/>
        </is>
      </c>
      <c r="CJ433" s="2" t="inlineStr">
        <is>
          <t>podnik s predajom prostredníctvom viacerých kanálov</t>
        </is>
      </c>
      <c r="CK433" s="2" t="inlineStr">
        <is>
          <t>3</t>
        </is>
      </c>
      <c r="CL433" s="2" t="inlineStr">
        <is>
          <t/>
        </is>
      </c>
      <c r="CM433" t="inlineStr">
        <is>
          <t/>
        </is>
      </c>
      <c r="CN433" s="2" t="inlineStr">
        <is>
          <t>podjetje, ki posluje prek več kanalov</t>
        </is>
      </c>
      <c r="CO433" s="2" t="inlineStr">
        <is>
          <t>2</t>
        </is>
      </c>
      <c r="CP433" s="2" t="inlineStr">
        <is>
          <t/>
        </is>
      </c>
      <c r="CQ433" t="inlineStr">
        <is>
          <t/>
        </is>
      </c>
      <c r="CR433" s="2" t="inlineStr">
        <is>
          <t>omnikanalföretag|
företag med distribution via många olika kanaler samtidigt</t>
        </is>
      </c>
      <c r="CS433" s="2" t="inlineStr">
        <is>
          <t>2|
3</t>
        </is>
      </c>
      <c r="CT433" s="2" t="inlineStr">
        <is>
          <t xml:space="preserve">|
</t>
        </is>
      </c>
      <c r="CU433" t="inlineStr">
        <is>
          <t/>
        </is>
      </c>
    </row>
    <row r="434">
      <c r="A434" s="1" t="str">
        <f>HYPERLINK("https://iate.europa.eu/entry/result/3620524/all", "3620524")</f>
        <v>3620524</v>
      </c>
      <c r="B434" t="inlineStr">
        <is>
          <t>LAW;SOCIAL QUESTIONS</t>
        </is>
      </c>
      <c r="C434" t="inlineStr">
        <is>
          <t>LAW|rights and freedoms|rights of the individual|children's rights;SOCIAL QUESTIONS|social affairs|social problem|pornography|child pornography;LAW|criminal law|offence|crime against individuals|sexual offence</t>
        </is>
      </c>
      <c r="D434" t="inlineStr">
        <is>
          <t/>
        </is>
      </c>
      <c r="E434" t="inlineStr">
        <is>
          <t/>
        </is>
      </c>
      <c r="F434" t="inlineStr">
        <is>
          <t/>
        </is>
      </c>
      <c r="G434" t="inlineStr">
        <is>
          <t/>
        </is>
      </c>
      <c r="H434" t="inlineStr">
        <is>
          <t/>
        </is>
      </c>
      <c r="I434" t="inlineStr">
        <is>
          <t/>
        </is>
      </c>
      <c r="J434" t="inlineStr">
        <is>
          <t/>
        </is>
      </c>
      <c r="K434" t="inlineStr">
        <is>
          <t/>
        </is>
      </c>
      <c r="L434" t="inlineStr">
        <is>
          <t/>
        </is>
      </c>
      <c r="M434" t="inlineStr">
        <is>
          <t/>
        </is>
      </c>
      <c r="N434" t="inlineStr">
        <is>
          <t/>
        </is>
      </c>
      <c r="O434" t="inlineStr">
        <is>
          <t/>
        </is>
      </c>
      <c r="P434" t="inlineStr">
        <is>
          <t/>
        </is>
      </c>
      <c r="Q434" t="inlineStr">
        <is>
          <t/>
        </is>
      </c>
      <c r="R434" t="inlineStr">
        <is>
          <t/>
        </is>
      </c>
      <c r="S434" t="inlineStr">
        <is>
          <t/>
        </is>
      </c>
      <c r="T434" t="inlineStr">
        <is>
          <t/>
        </is>
      </c>
      <c r="U434" t="inlineStr">
        <is>
          <t/>
        </is>
      </c>
      <c r="V434" t="inlineStr">
        <is>
          <t/>
        </is>
      </c>
      <c r="W434" t="inlineStr">
        <is>
          <t/>
        </is>
      </c>
      <c r="X434" s="2" t="inlineStr">
        <is>
          <t>child exploitation material|
child sexual exploitation material|
CSEM|
CEM</t>
        </is>
      </c>
      <c r="Y434" s="2" t="inlineStr">
        <is>
          <t>1|
3|
3|
1</t>
        </is>
      </c>
      <c r="Z434" s="2" t="inlineStr">
        <is>
          <t xml:space="preserve">|
|
|
</t>
        </is>
      </c>
      <c r="AA434" t="inlineStr">
        <is>
          <t>all sexualised material
depicting children, including &lt;a href="https://iate.europa.eu/entry/result/152300/en" target="_blank"&gt;child sexual abuse material&lt;/a&gt;</t>
        </is>
      </c>
      <c r="AB434" t="inlineStr">
        <is>
          <t/>
        </is>
      </c>
      <c r="AC434" t="inlineStr">
        <is>
          <t/>
        </is>
      </c>
      <c r="AD434" t="inlineStr">
        <is>
          <t/>
        </is>
      </c>
      <c r="AE434" t="inlineStr">
        <is>
          <t/>
        </is>
      </c>
      <c r="AF434" t="inlineStr">
        <is>
          <t/>
        </is>
      </c>
      <c r="AG434" t="inlineStr">
        <is>
          <t/>
        </is>
      </c>
      <c r="AH434" t="inlineStr">
        <is>
          <t/>
        </is>
      </c>
      <c r="AI434" t="inlineStr">
        <is>
          <t/>
        </is>
      </c>
      <c r="AJ434" s="2" t="inlineStr">
        <is>
          <t>lasta seksuaalisesti esittävä kuvamateriaali</t>
        </is>
      </c>
      <c r="AK434" s="2" t="inlineStr">
        <is>
          <t>3</t>
        </is>
      </c>
      <c r="AL434" s="2" t="inlineStr">
        <is>
          <t/>
        </is>
      </c>
      <c r="AM434" t="inlineStr">
        <is>
          <t/>
        </is>
      </c>
      <c r="AN434" t="inlineStr">
        <is>
          <t/>
        </is>
      </c>
      <c r="AO434" t="inlineStr">
        <is>
          <t/>
        </is>
      </c>
      <c r="AP434" t="inlineStr">
        <is>
          <t/>
        </is>
      </c>
      <c r="AQ434" t="inlineStr">
        <is>
          <t/>
        </is>
      </c>
      <c r="AR434" t="inlineStr">
        <is>
          <t/>
        </is>
      </c>
      <c r="AS434" t="inlineStr">
        <is>
          <t/>
        </is>
      </c>
      <c r="AT434" t="inlineStr">
        <is>
          <t/>
        </is>
      </c>
      <c r="AU434" t="inlineStr">
        <is>
          <t/>
        </is>
      </c>
      <c r="AV434" t="inlineStr">
        <is>
          <t/>
        </is>
      </c>
      <c r="AW434" t="inlineStr">
        <is>
          <t/>
        </is>
      </c>
      <c r="AX434" t="inlineStr">
        <is>
          <t/>
        </is>
      </c>
      <c r="AY434" t="inlineStr">
        <is>
          <t/>
        </is>
      </c>
      <c r="AZ434" t="inlineStr">
        <is>
          <t/>
        </is>
      </c>
      <c r="BA434" t="inlineStr">
        <is>
          <t/>
        </is>
      </c>
      <c r="BB434" t="inlineStr">
        <is>
          <t/>
        </is>
      </c>
      <c r="BC434" t="inlineStr">
        <is>
          <t/>
        </is>
      </c>
      <c r="BD434" t="inlineStr">
        <is>
          <t/>
        </is>
      </c>
      <c r="BE434" t="inlineStr">
        <is>
          <t/>
        </is>
      </c>
      <c r="BF434" t="inlineStr">
        <is>
          <t/>
        </is>
      </c>
      <c r="BG434" t="inlineStr">
        <is>
          <t/>
        </is>
      </c>
      <c r="BH434" s="2" t="inlineStr">
        <is>
          <t>vaikų seksualinio išnaudojimo medžiaga</t>
        </is>
      </c>
      <c r="BI434" s="2" t="inlineStr">
        <is>
          <t>3</t>
        </is>
      </c>
      <c r="BJ434" s="2" t="inlineStr">
        <is>
          <t/>
        </is>
      </c>
      <c r="BK434" t="inlineStr">
        <is>
          <t/>
        </is>
      </c>
      <c r="BL434" t="inlineStr">
        <is>
          <t/>
        </is>
      </c>
      <c r="BM434" t="inlineStr">
        <is>
          <t/>
        </is>
      </c>
      <c r="BN434" t="inlineStr">
        <is>
          <t/>
        </is>
      </c>
      <c r="BO434" t="inlineStr">
        <is>
          <t/>
        </is>
      </c>
      <c r="BP434" t="inlineStr">
        <is>
          <t/>
        </is>
      </c>
      <c r="BQ434" t="inlineStr">
        <is>
          <t/>
        </is>
      </c>
      <c r="BR434" t="inlineStr">
        <is>
          <t/>
        </is>
      </c>
      <c r="BS434" t="inlineStr">
        <is>
          <t/>
        </is>
      </c>
      <c r="BT434" t="inlineStr">
        <is>
          <t/>
        </is>
      </c>
      <c r="BU434" t="inlineStr">
        <is>
          <t/>
        </is>
      </c>
      <c r="BV434" t="inlineStr">
        <is>
          <t/>
        </is>
      </c>
      <c r="BW434" t="inlineStr">
        <is>
          <t/>
        </is>
      </c>
      <c r="BX434" t="inlineStr">
        <is>
          <t/>
        </is>
      </c>
      <c r="BY434" t="inlineStr">
        <is>
          <t/>
        </is>
      </c>
      <c r="BZ434" t="inlineStr">
        <is>
          <t/>
        </is>
      </c>
      <c r="CA434" t="inlineStr">
        <is>
          <t/>
        </is>
      </c>
      <c r="CB434" t="inlineStr">
        <is>
          <t/>
        </is>
      </c>
      <c r="CC434" t="inlineStr">
        <is>
          <t/>
        </is>
      </c>
      <c r="CD434" t="inlineStr">
        <is>
          <t/>
        </is>
      </c>
      <c r="CE434" t="inlineStr">
        <is>
          <t/>
        </is>
      </c>
      <c r="CF434" t="inlineStr">
        <is>
          <t/>
        </is>
      </c>
      <c r="CG434" t="inlineStr">
        <is>
          <t/>
        </is>
      </c>
      <c r="CH434" t="inlineStr">
        <is>
          <t/>
        </is>
      </c>
      <c r="CI434" t="inlineStr">
        <is>
          <t/>
        </is>
      </c>
      <c r="CJ434" t="inlineStr">
        <is>
          <t/>
        </is>
      </c>
      <c r="CK434" t="inlineStr">
        <is>
          <t/>
        </is>
      </c>
      <c r="CL434" t="inlineStr">
        <is>
          <t/>
        </is>
      </c>
      <c r="CM434" t="inlineStr">
        <is>
          <t/>
        </is>
      </c>
      <c r="CN434" t="inlineStr">
        <is>
          <t/>
        </is>
      </c>
      <c r="CO434" t="inlineStr">
        <is>
          <t/>
        </is>
      </c>
      <c r="CP434" t="inlineStr">
        <is>
          <t/>
        </is>
      </c>
      <c r="CQ434" t="inlineStr">
        <is>
          <t/>
        </is>
      </c>
      <c r="CR434" t="inlineStr">
        <is>
          <t/>
        </is>
      </c>
      <c r="CS434" t="inlineStr">
        <is>
          <t/>
        </is>
      </c>
      <c r="CT434" t="inlineStr">
        <is>
          <t/>
        </is>
      </c>
      <c r="CU434" t="inlineStr">
        <is>
          <t/>
        </is>
      </c>
    </row>
    <row r="435">
      <c r="A435" s="1" t="str">
        <f>HYPERLINK("https://iate.europa.eu/entry/result/3582124/all", "3582124")</f>
        <v>3582124</v>
      </c>
      <c r="B435" t="inlineStr">
        <is>
          <t>EUROPEAN UNION;EDUCATION AND COMMUNICATIONS</t>
        </is>
      </c>
      <c r="C435" t="inlineStr">
        <is>
          <t>EUROPEAN UNION|EU institutions and European civil service|EU institution|European Commission;EDUCATION AND COMMUNICATIONS|communications|communications systems</t>
        </is>
      </c>
      <c r="D435" s="2" t="inlineStr">
        <is>
          <t>съвместно киберзвено</t>
        </is>
      </c>
      <c r="E435" s="2" t="inlineStr">
        <is>
          <t>3</t>
        </is>
      </c>
      <c r="F435" s="2" t="inlineStr">
        <is>
          <t/>
        </is>
      </c>
      <c r="G435" t="inlineStr">
        <is>
          <t/>
        </is>
      </c>
      <c r="H435" s="2" t="inlineStr">
        <is>
          <t>Společná kybernetická jednotka</t>
        </is>
      </c>
      <c r="I435" s="2" t="inlineStr">
        <is>
          <t>3</t>
        </is>
      </c>
      <c r="J435" s="2" t="inlineStr">
        <is>
          <t/>
        </is>
      </c>
      <c r="K435" t="inlineStr">
        <is>
          <t/>
        </is>
      </c>
      <c r="L435" s="2" t="inlineStr">
        <is>
          <t>fælles cyberenhed</t>
        </is>
      </c>
      <c r="M435" s="2" t="inlineStr">
        <is>
          <t>3</t>
        </is>
      </c>
      <c r="N435" s="2" t="inlineStr">
        <is>
          <t/>
        </is>
      </c>
      <c r="O435" t="inlineStr">
        <is>
          <t>foreslået enhed, som inden for digitalisering og cybersikkerhed skal fremskynde informationsudvekslingen og sikre bedre beskyttelse</t>
        </is>
      </c>
      <c r="P435" s="2" t="inlineStr">
        <is>
          <t>Gemeinsame Cyber-Einheit</t>
        </is>
      </c>
      <c r="Q435" s="2" t="inlineStr">
        <is>
          <t>3</t>
        </is>
      </c>
      <c r="R435" s="2" t="inlineStr">
        <is>
          <t>preferred</t>
        </is>
      </c>
      <c r="S435" t="inlineStr">
        <is>
          <t>Plattform zur Koordinierung der Bemühungen der EU zur Verhütung, Aufdeckung, Abschreckung, Abschwächung und Bewältigung von Cybersicherheitsvorfällen und -krisen großen Ausmaßes</t>
        </is>
      </c>
      <c r="T435" s="2" t="inlineStr">
        <is>
          <t>Κοινή Μονάδα Κυβερνοχώρου|
Κοινή Κυβερνομονάδα</t>
        </is>
      </c>
      <c r="U435" s="2" t="inlineStr">
        <is>
          <t>3|
3</t>
        </is>
      </c>
      <c r="V435" s="2" t="inlineStr">
        <is>
          <t xml:space="preserve">|
</t>
        </is>
      </c>
      <c r="W435" t="inlineStr">
        <is>
          <t>προταθείσα μονάδα εργασίας για τον συντονισμό σε θέματα &lt;a href="https://iate.europa.eu/entry/result/2229866/el" target="_blank"&gt;κυβερνοασφάλειας&lt;/a&gt; και &lt;a href="https://iate.europa.eu/entry/result/931716/el" target="_blank"&gt;ψηφιοποίησης&lt;/a&gt; με σκοπό να επιταχυνθεί η ανταλλαγή πληροφοριών και να βελτιωθεί η κυβερνοασφάλεια</t>
        </is>
      </c>
      <c r="X435" s="2" t="inlineStr">
        <is>
          <t>JCU|
joint Cyber Unit</t>
        </is>
      </c>
      <c r="Y435" s="2" t="inlineStr">
        <is>
          <t>3|
3</t>
        </is>
      </c>
      <c r="Z435" s="2" t="inlineStr">
        <is>
          <t xml:space="preserve">|
</t>
        </is>
      </c>
      <c r="AA435" t="inlineStr">
        <is>
          <t>planned unit working in the fields of &lt;a href="https://iate.europa.eu/entry/result/2229866/en" target="_blank"&gt;cybersecurity &lt;/a&gt; and &lt;a href="https://iate.europa.eu/entry/result/931716/en" target="_blank"&gt;digitalisation&lt;/a&gt; in order to speed up information sharing and to improve cybersecurity</t>
        </is>
      </c>
      <c r="AB435" s="2" t="inlineStr">
        <is>
          <t>unidad informática conjunta</t>
        </is>
      </c>
      <c r="AC435" s="2" t="inlineStr">
        <is>
          <t>3</t>
        </is>
      </c>
      <c r="AD435" s="2" t="inlineStr">
        <is>
          <t/>
        </is>
      </c>
      <c r="AE435" t="inlineStr">
        <is>
          <t>Unidad que la Comisión Europea propone crear durante el período 2019-2024 para acelerar el intercambio de información y mejorar la protección en el ámbito de la ciberseguridad.</t>
        </is>
      </c>
      <c r="AF435" s="2" t="inlineStr">
        <is>
          <t>ühine küberüksus</t>
        </is>
      </c>
      <c r="AG435" s="2" t="inlineStr">
        <is>
          <t>3</t>
        </is>
      </c>
      <c r="AH435" s="2" t="inlineStr">
        <is>
          <t>proposed</t>
        </is>
      </c>
      <c r="AI435" t="inlineStr">
        <is>
          <t>kavandatav üksus, mille eesmärk on tegutseda &lt;a href="https://iate.europa.eu/entry/result/2229866/et" target="_blank"&gt;&lt;i&gt;küberturvalisuse&lt;/i&gt; &lt;/a&gt;ja &lt;a href="https://iate.europa.eu/entry/result/931716/et" target="_blank"&gt;&lt;i&gt;digiülemineku&lt;/i&gt;&lt;/a&gt; valdkonnas, et kiirendada teabe jagamist ja tõhustada küberturvalisust</t>
        </is>
      </c>
      <c r="AJ435" s="2" t="inlineStr">
        <is>
          <t>yhteinen kyberturvallisuusyksikkö</t>
        </is>
      </c>
      <c r="AK435" s="2" t="inlineStr">
        <is>
          <t>3</t>
        </is>
      </c>
      <c r="AL435" s="2" t="inlineStr">
        <is>
          <t>proposed</t>
        </is>
      </c>
      <c r="AM435" t="inlineStr">
        <is>
          <t>suunniteltu yksikkö, jonka avulla koordinoidaan EU:n toimia laajamittaisten kyberturvallisuuspoikkeamien ja -kriisien ehkäisyä, havaitsemista, torjumista, estämistä ja lieventämistä ja niihin reagoimista varten</t>
        </is>
      </c>
      <c r="AN435" s="2" t="inlineStr">
        <is>
          <t>unité conjointe de cybersécurité|
UCC</t>
        </is>
      </c>
      <c r="AO435" s="2" t="inlineStr">
        <is>
          <t>3|
3</t>
        </is>
      </c>
      <c r="AP435" s="2" t="inlineStr">
        <is>
          <t xml:space="preserve">|
</t>
        </is>
      </c>
      <c r="AQ435" t="inlineStr">
        <is>
          <t>unité dont l'objectif sera d'agir
dans les domaines de la &lt;a href="https://iate.europa.eu/entry/result/2229866/fr" target="_blank"&gt;cybersécurité&lt;/a&gt; et de la &lt;a href="https://iate.europa.eu/entry/result/931716/fr" target="_blank"&gt;transformation numérique&lt;/a&gt; afin
d'accélérer le partage d'informations et de mieux nous protéger</t>
        </is>
      </c>
      <c r="AR435" s="2" t="inlineStr">
        <is>
          <t>cibearaonad comhpháirteach</t>
        </is>
      </c>
      <c r="AS435" s="2" t="inlineStr">
        <is>
          <t>3</t>
        </is>
      </c>
      <c r="AT435" s="2" t="inlineStr">
        <is>
          <t/>
        </is>
      </c>
      <c r="AU435" t="inlineStr">
        <is>
          <t/>
        </is>
      </c>
      <c r="AV435" s="2" t="inlineStr">
        <is>
          <t>Zajednička jedinica za kibersigurnost</t>
        </is>
      </c>
      <c r="AW435" s="2" t="inlineStr">
        <is>
          <t>3</t>
        </is>
      </c>
      <c r="AX435" s="2" t="inlineStr">
        <is>
          <t/>
        </is>
      </c>
      <c r="AY435" t="inlineStr">
        <is>
          <t/>
        </is>
      </c>
      <c r="AZ435" s="2" t="inlineStr">
        <is>
          <t>közös kiberbiztonsági egység</t>
        </is>
      </c>
      <c r="BA435" s="2" t="inlineStr">
        <is>
          <t>3</t>
        </is>
      </c>
      <c r="BB435" s="2" t="inlineStr">
        <is>
          <t/>
        </is>
      </c>
      <c r="BC435" t="inlineStr">
        <is>
          <t>a &lt;a href="https://iate.europa.eu/entry/result/2229866/hu" target="_blank"&gt;kiberbiztonság&lt;/a&gt; és a &lt;a href="https://iate.europa.eu/entry/result/931716/hu" target="_blank"&gt;digitalizáció&lt;/a&gt; területein működő, tervezett egység, amelynek célja az információmegosztás felgyorsítása és a kibervédelem javítása</t>
        </is>
      </c>
      <c r="BD435" s="2" t="inlineStr">
        <is>
          <t>unità congiunta per il ciberspazio</t>
        </is>
      </c>
      <c r="BE435" s="2" t="inlineStr">
        <is>
          <t>3</t>
        </is>
      </c>
      <c r="BF435" s="2" t="inlineStr">
        <is>
          <t/>
        </is>
      </c>
      <c r="BG435" t="inlineStr">
        <is>
          <t>unità pianificata per lavorare negli ambiti della &lt;a href="https://iate.europa.eu/entry/result/2229866/it" target="_blank"&gt;cibersicurezza &lt;/a&gt;e della &lt;a href="https://iate.europa.eu/entry/result/931716/it" target="_blank"&gt;digitalizzazione&lt;/a&gt; allo scopo di accelerare la condivisione delle informazioni e migliorare la cibersicurezza</t>
        </is>
      </c>
      <c r="BH435" s="2" t="inlineStr">
        <is>
          <t>Jungtinis kibernetinio saugumo padalinys</t>
        </is>
      </c>
      <c r="BI435" s="2" t="inlineStr">
        <is>
          <t>3</t>
        </is>
      </c>
      <c r="BJ435" s="2" t="inlineStr">
        <is>
          <t>proposed</t>
        </is>
      </c>
      <c r="BK435" t="inlineStr">
        <is>
          <t>steigsimas padalinys informacijos mainams paspartinti ir kibernetiniam saugumui padidinti</t>
        </is>
      </c>
      <c r="BL435" s="2" t="inlineStr">
        <is>
          <t>kopēja kibervienība</t>
        </is>
      </c>
      <c r="BM435" s="2" t="inlineStr">
        <is>
          <t>3</t>
        </is>
      </c>
      <c r="BN435" s="2" t="inlineStr">
        <is>
          <t/>
        </is>
      </c>
      <c r="BO435" t="inlineStr">
        <is>
          <t>platforma, ar kuras palīdzību koordinētu ES centienus
novērst, atklāt, atturēt, atvairīt un mazināt plaša mēroga kiberincidentus un krīzes un
reaģēt uz tiem</t>
        </is>
      </c>
      <c r="BP435" s="2" t="inlineStr">
        <is>
          <t>Ċiberunità konġunta</t>
        </is>
      </c>
      <c r="BQ435" s="2" t="inlineStr">
        <is>
          <t>3</t>
        </is>
      </c>
      <c r="BR435" s="2" t="inlineStr">
        <is>
          <t/>
        </is>
      </c>
      <c r="BS435" t="inlineStr">
        <is>
          <t>unità ppjanata li taħdem fl-oqsma taċ-&lt;a href="https://iate.europa.eu/entry/result/2229866/mt" target="_blank"&gt;ċibersigurtà&lt;/a&gt; u tad-&lt;a href="https://iate.europa.eu/entry/result/3569111/mt" target="_blank"&gt;diġitalizzazzjoni&lt;/a&gt;, bit-tir li l-kondiviżjoni tal-informazzjoni ssir iżjed rapida filwaqt li tittejjeb iċ-ċibersigurtà</t>
        </is>
      </c>
      <c r="BT435" s="2" t="inlineStr">
        <is>
          <t>gezamenlijke cybereenheid</t>
        </is>
      </c>
      <c r="BU435" s="2" t="inlineStr">
        <is>
          <t>3</t>
        </is>
      </c>
      <c r="BV435" s="2" t="inlineStr">
        <is>
          <t>proposed</t>
        </is>
      </c>
      <c r="BW435" t="inlineStr">
        <is>
          <t>geplande eenheid op het gebied van digitalisering en cyberactiviteiten om sneller informatie uit te wisselen en de cyberbeveiliging te verbeteren</t>
        </is>
      </c>
      <c r="BX435" s="2" t="inlineStr">
        <is>
          <t>wspólna jednostka ds. cyberprzestrzeni</t>
        </is>
      </c>
      <c r="BY435" s="2" t="inlineStr">
        <is>
          <t>3</t>
        </is>
      </c>
      <c r="BZ435" s="2" t="inlineStr">
        <is>
          <t/>
        </is>
      </c>
      <c r="CA435" t="inlineStr">
        <is>
          <t>wirtualna i fizyczna platforma współpracy społeczności zajmujących się cyberbezpieczeństwem w Unii służąca koordynacji operacyjnej i technicznej w przypadku poważnych transgranicznych cyberzagrożeń i cyberincydentów w rozumieniu zalecenia Komisji (UE) 2021/1086</t>
        </is>
      </c>
      <c r="CB435" s="2" t="inlineStr">
        <is>
          <t>ciberunidade conjunta</t>
        </is>
      </c>
      <c r="CC435" s="2" t="inlineStr">
        <is>
          <t>3</t>
        </is>
      </c>
      <c r="CD435" s="2" t="inlineStr">
        <is>
          <t/>
        </is>
      </c>
      <c r="CE435" t="inlineStr">
        <is>
          <t>Grupo conjunto de trabalho sobre digitalização e ciberespaço a fim de acelerar a partilha de informações e melhorar a proteção informática.</t>
        </is>
      </c>
      <c r="CF435" s="2" t="inlineStr">
        <is>
          <t>unitate comună de securitate cibernetică|
unitate cibernetică comună</t>
        </is>
      </c>
      <c r="CG435" s="2" t="inlineStr">
        <is>
          <t>2|
2</t>
        </is>
      </c>
      <c r="CH435" s="2" t="inlineStr">
        <is>
          <t xml:space="preserve">|
</t>
        </is>
      </c>
      <c r="CI435" t="inlineStr">
        <is>
          <t/>
        </is>
      </c>
      <c r="CJ435" s="2" t="inlineStr">
        <is>
          <t>spoločná kybernetická jednotka</t>
        </is>
      </c>
      <c r="CK435" s="2" t="inlineStr">
        <is>
          <t>3</t>
        </is>
      </c>
      <c r="CL435" s="2" t="inlineStr">
        <is>
          <t/>
        </is>
      </c>
      <c r="CM435" t="inlineStr">
        <is>
          <t/>
        </is>
      </c>
      <c r="CN435" s="2" t="inlineStr">
        <is>
          <t>skupna kibernetska enota</t>
        </is>
      </c>
      <c r="CO435" s="2" t="inlineStr">
        <is>
          <t>3</t>
        </is>
      </c>
      <c r="CP435" s="2" t="inlineStr">
        <is>
          <t/>
        </is>
      </c>
      <c r="CQ435" t="inlineStr">
        <is>
          <t/>
        </is>
      </c>
      <c r="CR435" s="2" t="inlineStr">
        <is>
          <t>gemensam cyberenhet</t>
        </is>
      </c>
      <c r="CS435" s="2" t="inlineStr">
        <is>
          <t>3</t>
        </is>
      </c>
      <c r="CT435" s="2" t="inlineStr">
        <is>
          <t>proposed</t>
        </is>
      </c>
      <c r="CU435" t="inlineStr">
        <is>
          <t>planerad enhet som ska arbeta på områdena &lt;a href="https://iate.europa.eu/entry/result/2229866" target="_blank"&gt;cybersäkerhet &lt;/a&gt;och &lt;a href="https://iate.europa.eu/entry/result/931716" target="_blank"&gt;digitalisering &lt;/a&gt;i syfte att påskynda informationsutbytet och förbättra cybersäkerheten</t>
        </is>
      </c>
    </row>
    <row r="436">
      <c r="A436" s="1" t="str">
        <f>HYPERLINK("https://iate.europa.eu/entry/result/3591114/all", "3591114")</f>
        <v>3591114</v>
      </c>
      <c r="B436" t="inlineStr">
        <is>
          <t>PRODUCTION, TECHNOLOGY AND RESEARCH;ECONOMICS;EDUCATION AND COMMUNICATIONS;EUROPEAN UNION</t>
        </is>
      </c>
      <c r="C436" t="inlineStr">
        <is>
          <t>PRODUCTION, TECHNOLOGY AND RESEARCH|technology and technical regulations|technology|digital technology;ECONOMICS|economic policy;EDUCATION AND COMMUNICATIONS|information technology and data processing|information technology industry;EUROPEAN UNION|European construction|deepening of the European Union|single market</t>
        </is>
      </c>
      <c r="D436" s="2" t="inlineStr">
        <is>
          <t>стратегия в областта на цифровите технологии</t>
        </is>
      </c>
      <c r="E436" s="2" t="inlineStr">
        <is>
          <t>3</t>
        </is>
      </c>
      <c r="F436" s="2" t="inlineStr">
        <is>
          <t/>
        </is>
      </c>
      <c r="G436" t="inlineStr">
        <is>
          <t/>
        </is>
      </c>
      <c r="H436" s="2" t="inlineStr">
        <is>
          <t>Formování digitální budoucnosti Evropy|
Digitální strategie EU|
Evropská digitální strategie|
Digitální strategie</t>
        </is>
      </c>
      <c r="I436" s="2" t="inlineStr">
        <is>
          <t>3|
3|
3|
3</t>
        </is>
      </c>
      <c r="J436" s="2" t="inlineStr">
        <is>
          <t xml:space="preserve">|
|
|
</t>
        </is>
      </c>
      <c r="K436" t="inlineStr">
        <is>
          <t/>
        </is>
      </c>
      <c r="L436" s="2" t="inlineStr">
        <is>
          <t>den europæiske digitale strategi|
den digitale strategi|
Europas digitale fremtid i støbeskeen|
EU's digitale strategi</t>
        </is>
      </c>
      <c r="M436" s="2" t="inlineStr">
        <is>
          <t>3|
3|
3|
3</t>
        </is>
      </c>
      <c r="N436" s="2" t="inlineStr">
        <is>
          <t xml:space="preserve">|
|
|
</t>
        </is>
      </c>
      <c r="O436" t="inlineStr">
        <is>
          <t/>
        </is>
      </c>
      <c r="P436" s="2" t="inlineStr">
        <is>
          <t>europäische Digitalstrategie|
Digitalstrategie</t>
        </is>
      </c>
      <c r="Q436" s="2" t="inlineStr">
        <is>
          <t>3|
3</t>
        </is>
      </c>
      <c r="R436" s="2" t="inlineStr">
        <is>
          <t xml:space="preserve">|
</t>
        </is>
      </c>
      <c r="S436" t="inlineStr">
        <is>
          <t/>
        </is>
      </c>
      <c r="T436" s="2" t="inlineStr">
        <is>
          <t>ευρωπαϊκή ψηφιακή στρατηγική|
ψηφιακή στρατηγική|
ψηφιακή στρατηγική της ΕΕ|
Διαμόρφωση του ψηφιακού μέλλοντος της Ευρώπης</t>
        </is>
      </c>
      <c r="U436" s="2" t="inlineStr">
        <is>
          <t>3|
3|
3|
3</t>
        </is>
      </c>
      <c r="V436" s="2" t="inlineStr">
        <is>
          <t xml:space="preserve">|
|
|
</t>
        </is>
      </c>
      <c r="W436" t="inlineStr">
        <is>
          <t>στρατηγική που έχει ως στόχο τη διαμόρφωση του ψηφιακού μέλλοντος, την ενίσχυση της ψηφιακής κοινωνίας, της ψηφιακής οικονομίας και του ρόλου των τεχνολογιών στην Ευρώπη</t>
        </is>
      </c>
      <c r="X436" s="2" t="inlineStr">
        <is>
          <t>Digital Strategy|
the EU's digital strategy|
Shaping Europe's digital future|
EU Digital Strategy|
European Digital Strategy</t>
        </is>
      </c>
      <c r="Y436" s="2" t="inlineStr">
        <is>
          <t>3|
1|
3|
3|
3</t>
        </is>
      </c>
      <c r="Z436" s="2" t="inlineStr">
        <is>
          <t xml:space="preserve">|
|
|
|
</t>
        </is>
      </c>
      <c r="AA436" t="inlineStr">
        <is>
          <t>strategy aimed at shaping the digital future, strengthening the digital society, the digital economy and the role of technologies in Europe</t>
        </is>
      </c>
      <c r="AB436" s="2" t="inlineStr">
        <is>
          <t>Estrategia Digital de la UE|
Estrategia Digital|
Estrategia Digital Europea</t>
        </is>
      </c>
      <c r="AC436" s="2" t="inlineStr">
        <is>
          <t>3|
3|
3</t>
        </is>
      </c>
      <c r="AD436" s="2" t="inlineStr">
        <is>
          <t xml:space="preserve">|
|
</t>
        </is>
      </c>
      <c r="AE436" t="inlineStr">
        <is>
          <t>Estrategia que aspira a lograr que la transformación que trae consigo la tecnología digital redunde en beneficio de las personas y las empresas y contribuya al logro del objetivo de una Europa climáticamente neutra para 2050.</t>
        </is>
      </c>
      <c r="AF436" s="2" t="inlineStr">
        <is>
          <t>Euroopa digistrateegia|
ELi digistrateegia|
Euroopa digituleviku kujundamine</t>
        </is>
      </c>
      <c r="AG436" s="2" t="inlineStr">
        <is>
          <t>3|
3|
2</t>
        </is>
      </c>
      <c r="AH436" s="2" t="inlineStr">
        <is>
          <t xml:space="preserve">|
|
</t>
        </is>
      </c>
      <c r="AI436" t="inlineStr">
        <is>
          <t>strateegia, mille eesmärk on tagada, et digitehnoloogiate kasutuselevõtmine oleks kasulik inimestele, ettevõtetele ja keskkonnale</t>
        </is>
      </c>
      <c r="AJ436" s="2" t="inlineStr">
        <is>
          <t>Euroopan digitaalista tulevaisuutta rakentamassa|
Euroopan digitaalistrategia|
EU:n digitaalistrategia</t>
        </is>
      </c>
      <c r="AK436" s="2" t="inlineStr">
        <is>
          <t>3|
3|
3</t>
        </is>
      </c>
      <c r="AL436" s="2" t="inlineStr">
        <is>
          <t xml:space="preserve">|
|
</t>
        </is>
      </c>
      <c r="AM436" t="inlineStr">
        <is>
          <t>strategia, joka valjastaa
digitalisaation palvelemaan ihmisiä, yrityksiä ja maapalloa EU:n arvojen
mukaisesti</t>
        </is>
      </c>
      <c r="AN436" s="2" t="inlineStr">
        <is>
          <t>stratégie numérique|
stratégie numérique de l'UE|
stratégie numérique européenne</t>
        </is>
      </c>
      <c r="AO436" s="2" t="inlineStr">
        <is>
          <t>3|
3|
3</t>
        </is>
      </c>
      <c r="AP436" s="2" t="inlineStr">
        <is>
          <t xml:space="preserve">|
preferred|
</t>
        </is>
      </c>
      <c r="AQ436" t="inlineStr">
        <is>
          <t/>
        </is>
      </c>
      <c r="AR436" s="2" t="inlineStr">
        <is>
          <t>Straitéis Dhigiteach|
Ag múnlú thodhchaí dhigiteach na hEorpa|
an Straitéis Eorpach Dhigiteach|
Straitéis Dhigiteach an Aontais Eorpaigh</t>
        </is>
      </c>
      <c r="AS436" s="2" t="inlineStr">
        <is>
          <t>3|
3|
3|
3</t>
        </is>
      </c>
      <c r="AT436" s="2" t="inlineStr">
        <is>
          <t xml:space="preserve">|
|
|
</t>
        </is>
      </c>
      <c r="AU436" t="inlineStr">
        <is>
          <t/>
        </is>
      </c>
      <c r="AV436" s="2" t="inlineStr">
        <is>
          <t>Europska digitalna strategija|
Digitalna strategija|
Izgradnja digitalne budućnosti Europe</t>
        </is>
      </c>
      <c r="AW436" s="2" t="inlineStr">
        <is>
          <t>3|
3|
3</t>
        </is>
      </c>
      <c r="AX436" s="2" t="inlineStr">
        <is>
          <t xml:space="preserve">|
|
</t>
        </is>
      </c>
      <c r="AY436" t="inlineStr">
        <is>
          <t/>
        </is>
      </c>
      <c r="AZ436" s="2" t="inlineStr">
        <is>
          <t>Európa digitális jövőjének megtervezése|
digitális stratégia|
európai digitális stratégia</t>
        </is>
      </c>
      <c r="BA436" s="2" t="inlineStr">
        <is>
          <t>2|
3|
3</t>
        </is>
      </c>
      <c r="BB436" s="2" t="inlineStr">
        <is>
          <t xml:space="preserve">|
|
</t>
        </is>
      </c>
      <c r="BC436" t="inlineStr">
        <is>
          <t>a digitális jövőt alakító, a digitális társadalmat és Európa technológiai szerepét erősítő, a gazdaság digitalizációját elősegítő stratégia</t>
        </is>
      </c>
      <c r="BD436" s="2" t="inlineStr">
        <is>
          <t>strategia digitale europea|
strategia digitale</t>
        </is>
      </c>
      <c r="BE436" s="2" t="inlineStr">
        <is>
          <t>3|
3</t>
        </is>
      </c>
      <c r="BF436" s="2" t="inlineStr">
        <is>
          <t xml:space="preserve">|
</t>
        </is>
      </c>
      <c r="BG436" t="inlineStr">
        <is>
          <t/>
        </is>
      </c>
      <c r="BH436" s="2" t="inlineStr">
        <is>
          <t>Skaitmeninė strategija|
Europos skaitmeninės ateities formavimo strategija|
Europos skaitmeninė strategija|
Europos skaitmeninės ateities formavimas</t>
        </is>
      </c>
      <c r="BI436" s="2" t="inlineStr">
        <is>
          <t>3|
3|
3|
3</t>
        </is>
      </c>
      <c r="BJ436" s="2" t="inlineStr">
        <is>
          <t xml:space="preserve">|
|
|
</t>
        </is>
      </c>
      <c r="BK436" t="inlineStr">
        <is>
          <t/>
        </is>
      </c>
      <c r="BL436" s="2" t="inlineStr">
        <is>
          <t>Eiropas Digitālā stratēģija|
Digitālā stratēģija</t>
        </is>
      </c>
      <c r="BM436" s="2" t="inlineStr">
        <is>
          <t>3|
3</t>
        </is>
      </c>
      <c r="BN436" s="2" t="inlineStr">
        <is>
          <t xml:space="preserve">|
</t>
        </is>
      </c>
      <c r="BO436" t="inlineStr">
        <is>
          <t/>
        </is>
      </c>
      <c r="BP436" s="2" t="inlineStr">
        <is>
          <t>Strateġija Diġitali|
Strateġija Diġitali tal-UE|
Strateġija Diġitali Ewropea|
l-Istrateġija Diġitali tal-UE|
Insawru l-futur diġitali tal-Ewropa</t>
        </is>
      </c>
      <c r="BQ436" s="2" t="inlineStr">
        <is>
          <t>3|
3|
3|
3|
3</t>
        </is>
      </c>
      <c r="BR436" s="2" t="inlineStr">
        <is>
          <t xml:space="preserve">|
|
|
|
</t>
        </is>
      </c>
      <c r="BS436" t="inlineStr">
        <is>
          <t>strateġija li għandha l-għan issawwar il-futur diġitali, billi ssaħħaħ is-soċjetà diġitali, l-ekonomija diġitali u r-rwol tat-teknoloġiji fl-Ewropa</t>
        </is>
      </c>
      <c r="BT436" s="2" t="inlineStr">
        <is>
          <t>digitale strategie|
digitale strategie van de EU|
De digitale toekomst van Europa vormgeven|
Europese digitale strategie</t>
        </is>
      </c>
      <c r="BU436" s="2" t="inlineStr">
        <is>
          <t>3|
3|
3|
3</t>
        </is>
      </c>
      <c r="BV436" s="2" t="inlineStr">
        <is>
          <t xml:space="preserve">|
|
|
</t>
        </is>
      </c>
      <c r="BW436" t="inlineStr">
        <is>
          <t/>
        </is>
      </c>
      <c r="BX436" s="2" t="inlineStr">
        <is>
          <t>europejska strategia cyfrowa|
strategia cyfrowa UE|
Kształtowanie cyfrowej przyszłości Europy</t>
        </is>
      </c>
      <c r="BY436" s="2" t="inlineStr">
        <is>
          <t>3|
3|
3</t>
        </is>
      </c>
      <c r="BZ436" s="2" t="inlineStr">
        <is>
          <t xml:space="preserve">|
|
</t>
        </is>
      </c>
      <c r="CA436" t="inlineStr">
        <is>
          <t>strategia UE zmierzająca do kształtowania cyfrowej przyszłości Europy w taki sposób, aby transformacja działała na rzecz obywateli,
przedsiębiorstw i planety w zgodzie z wartościami UE.</t>
        </is>
      </c>
      <c r="CB436" s="2" t="inlineStr">
        <is>
          <t>Estratégia Digital Europeia</t>
        </is>
      </c>
      <c r="CC436" s="2" t="inlineStr">
        <is>
          <t>3</t>
        </is>
      </c>
      <c r="CD436" s="2" t="inlineStr">
        <is>
          <t/>
        </is>
      </c>
      <c r="CE436" t="inlineStr">
        <is>
          <t/>
        </is>
      </c>
      <c r="CF436" s="2" t="inlineStr">
        <is>
          <t>conturarea viitorului digital al Europei|
Strategia digitală europeană</t>
        </is>
      </c>
      <c r="CG436" s="2" t="inlineStr">
        <is>
          <t>3|
3</t>
        </is>
      </c>
      <c r="CH436" s="2" t="inlineStr">
        <is>
          <t xml:space="preserve">|
</t>
        </is>
      </c>
      <c r="CI436" t="inlineStr">
        <is>
          <t/>
        </is>
      </c>
      <c r="CJ436" s="2" t="inlineStr">
        <is>
          <t>európska digitálna stratégia|
formovanie digitálnej budúcnosti Európy|
digitálna stratégia|
digitálna stratégia EÚ</t>
        </is>
      </c>
      <c r="CK436" s="2" t="inlineStr">
        <is>
          <t>3|
3|
3|
3</t>
        </is>
      </c>
      <c r="CL436" s="2" t="inlineStr">
        <is>
          <t xml:space="preserve">|
|
|
</t>
        </is>
      </c>
      <c r="CM436" t="inlineStr">
        <is>
          <t>stratégia, ktorej cieľom je formovať digitálnu budúcnosť, posilňovať digitálnu spoločnosť, digitálne hospodárstvo a úlohu technológií v Európe</t>
        </is>
      </c>
      <c r="CN436" s="2" t="inlineStr">
        <is>
          <t>digitalna strategija EU|
evropska digitalna strategija|
digitalna strategija|
oblikovanje digitalne prihodnosti Evrope</t>
        </is>
      </c>
      <c r="CO436" s="2" t="inlineStr">
        <is>
          <t>3|
3|
3|
3</t>
        </is>
      </c>
      <c r="CP436" s="2" t="inlineStr">
        <is>
          <t xml:space="preserve">|
|
|
</t>
        </is>
      </c>
      <c r="CQ436" t="inlineStr">
        <is>
          <t/>
        </is>
      </c>
      <c r="CR436" s="2" t="inlineStr">
        <is>
          <t>att forma EU:s digitala framtid|
EU:s digitala strategi</t>
        </is>
      </c>
      <c r="CS436" s="2" t="inlineStr">
        <is>
          <t>3|
3</t>
        </is>
      </c>
      <c r="CT436" s="2" t="inlineStr">
        <is>
          <t xml:space="preserve">|
</t>
        </is>
      </c>
      <c r="CU436" t="inlineStr">
        <is>
          <t/>
        </is>
      </c>
    </row>
    <row r="437">
      <c r="A437" s="1" t="str">
        <f>HYPERLINK("https://iate.europa.eu/entry/result/3569897/all", "3569897")</f>
        <v>3569897</v>
      </c>
      <c r="B437" t="inlineStr">
        <is>
          <t>TRADE</t>
        </is>
      </c>
      <c r="C437" t="inlineStr">
        <is>
          <t>TRADE|consumption|consumer</t>
        </is>
      </c>
      <c r="D437" s="2" t="inlineStr">
        <is>
          <t>механизъм за взаимна помощ в рамките на СОЗП</t>
        </is>
      </c>
      <c r="E437" s="2" t="inlineStr">
        <is>
          <t>3</t>
        </is>
      </c>
      <c r="F437" s="2" t="inlineStr">
        <is>
          <t/>
        </is>
      </c>
      <c r="G437" t="inlineStr">
        <is>
          <t/>
        </is>
      </c>
      <c r="H437" s="2" t="inlineStr">
        <is>
          <t>mechanismus vzájemné pomoci v rámci SOOS|
mechanismus vzájemné pomoci</t>
        </is>
      </c>
      <c r="I437" s="2" t="inlineStr">
        <is>
          <t>3|
3</t>
        </is>
      </c>
      <c r="J437" s="2" t="inlineStr">
        <is>
          <t xml:space="preserve">|
</t>
        </is>
      </c>
      <c r="K437" t="inlineStr">
        <is>
          <t>právní rámec EU pro vzájemnou výměnu informací a pro přeshraniční opatření k vymáhání práva při spolupráci v oblasti ochrany spotřebitele</t>
        </is>
      </c>
      <c r="L437" s="2" t="inlineStr">
        <is>
          <t>mekanisme for gensidig bistand|
CPC-mekanisme for gensidig bistand</t>
        </is>
      </c>
      <c r="M437" s="2" t="inlineStr">
        <is>
          <t>3|
3</t>
        </is>
      </c>
      <c r="N437" s="2" t="inlineStr">
        <is>
          <t xml:space="preserve">|
</t>
        </is>
      </c>
      <c r="O437" t="inlineStr">
        <is>
          <t>ramme for gensidig udveksling af oplysninger og iværksættelse af grænseoverskridende håndhævelsesforanstaltninger</t>
        </is>
      </c>
      <c r="P437" s="2" t="inlineStr">
        <is>
          <t>Amtshilfemechanismus</t>
        </is>
      </c>
      <c r="Q437" s="2" t="inlineStr">
        <is>
          <t>3</t>
        </is>
      </c>
      <c r="R437" s="2" t="inlineStr">
        <is>
          <t/>
        </is>
      </c>
      <c r="S437" t="inlineStr">
        <is>
          <t>Mechanismus zur Bekämpfung von Verstößen innerhalb der Union, die Verbraucher in einem Mitgliedstaat betreffen, aber über ein grenzüberschreitendes Element verfügen</t>
        </is>
      </c>
      <c r="T437" t="inlineStr">
        <is>
          <t/>
        </is>
      </c>
      <c r="U437" t="inlineStr">
        <is>
          <t/>
        </is>
      </c>
      <c r="V437" t="inlineStr">
        <is>
          <t/>
        </is>
      </c>
      <c r="W437" t="inlineStr">
        <is>
          <t/>
        </is>
      </c>
      <c r="X437" s="2" t="inlineStr">
        <is>
          <t>CPC mutual assistance mechanism|
mutual assistance mechanism</t>
        </is>
      </c>
      <c r="Y437" s="2" t="inlineStr">
        <is>
          <t>3|
3</t>
        </is>
      </c>
      <c r="Z437" s="2" t="inlineStr">
        <is>
          <t xml:space="preserve">|
</t>
        </is>
      </c>
      <c r="AA437" t="inlineStr">
        <is>
          <t>EU framework for mutual exchanges of information and cross-border enforcement actions in relation to consumer protection cooperation</t>
        </is>
      </c>
      <c r="AB437" s="2" t="inlineStr">
        <is>
          <t>mecanismo de asistencia mutua|
mecanismo de asistencia mutua CPC</t>
        </is>
      </c>
      <c r="AC437" s="2" t="inlineStr">
        <is>
          <t>3|
3</t>
        </is>
      </c>
      <c r="AD437" s="2" t="inlineStr">
        <is>
          <t xml:space="preserve">|
</t>
        </is>
      </c>
      <c r="AE437" t="inlineStr">
        <is>
          <t>Instrumento que ofrece un marco jurídico claro y completo para el intercambio mutuo de información y para las medidas transfronterizas.</t>
        </is>
      </c>
      <c r="AF437" s="2" t="inlineStr">
        <is>
          <t>vastastikuse abi mehhanism|
tarbijakaitsealase koostöö vastastikuse abi mehhanism</t>
        </is>
      </c>
      <c r="AG437" s="2" t="inlineStr">
        <is>
          <t>3|
3</t>
        </is>
      </c>
      <c r="AH437" s="2" t="inlineStr">
        <is>
          <t xml:space="preserve">|
</t>
        </is>
      </c>
      <c r="AI437" t="inlineStr">
        <is>
          <t>ELi raamistik vastastikuseks teabevahetuseks ja piiriülesteks täitmise tagamise meetmeteks tarbijakaitsealase koostöö valdkonnas</t>
        </is>
      </c>
      <c r="AJ437" s="2" t="inlineStr">
        <is>
          <t>keskinäisen avunannon mekanismi|
CPC:n keskinäinen avunantomekanismi</t>
        </is>
      </c>
      <c r="AK437" s="2" t="inlineStr">
        <is>
          <t>3|
3</t>
        </is>
      </c>
      <c r="AL437" s="2" t="inlineStr">
        <is>
          <t xml:space="preserve">|
</t>
        </is>
      </c>
      <c r="AM437" t="inlineStr">
        <is>
          <t>EU:n kehys keskinäiselle tiedonvaihdolle ja rajatylittäville täytäntöönpanotoimille kuluttajansuojaa koskevan yhteistyön alalla</t>
        </is>
      </c>
      <c r="AN437" s="2" t="inlineStr">
        <is>
          <t>mécanisme d’assistance mutuelle du réseau CPC|
mécanisme d’assistance mutuelle</t>
        </is>
      </c>
      <c r="AO437" s="2" t="inlineStr">
        <is>
          <t>3|
3</t>
        </is>
      </c>
      <c r="AP437" s="2" t="inlineStr">
        <is>
          <t xml:space="preserve">|
</t>
        </is>
      </c>
      <c r="AQ437" t="inlineStr">
        <is>
          <t>mécanisme utilisé pour traiter les infractions internes à l’Union européenne qui affectent les consommateurs d’un État membre, mais présentent un élément transfrontière</t>
        </is>
      </c>
      <c r="AR437" s="2" t="inlineStr">
        <is>
          <t>an sásra um chúnamh frithpháirteach</t>
        </is>
      </c>
      <c r="AS437" s="2" t="inlineStr">
        <is>
          <t>3</t>
        </is>
      </c>
      <c r="AT437" s="2" t="inlineStr">
        <is>
          <t/>
        </is>
      </c>
      <c r="AU437" t="inlineStr">
        <is>
          <t/>
        </is>
      </c>
      <c r="AV437" s="2" t="inlineStr">
        <is>
          <t>mehanizam uzajamne pomoći|
mehanizam uzajamne pomoći u okviru CPC-a</t>
        </is>
      </c>
      <c r="AW437" s="2" t="inlineStr">
        <is>
          <t>3|
3</t>
        </is>
      </c>
      <c r="AX437" s="2" t="inlineStr">
        <is>
          <t xml:space="preserve">|
</t>
        </is>
      </c>
      <c r="AY437" t="inlineStr">
        <is>
          <t/>
        </is>
      </c>
      <c r="AZ437" s="2" t="inlineStr">
        <is>
          <t>kölcsönös segítségnyújtási mechanizmus</t>
        </is>
      </c>
      <c r="BA437" s="2" t="inlineStr">
        <is>
          <t>3</t>
        </is>
      </c>
      <c r="BB437" s="2" t="inlineStr">
        <is>
          <t/>
        </is>
      </c>
      <c r="BC437" t="inlineStr">
        <is>
          <t>fogyasztóvédelmi együttműködés keretében történő információcserére és a határokon átnyúló intézkedésekre lehetőséget adó keret</t>
        </is>
      </c>
      <c r="BD437" s="2" t="inlineStr">
        <is>
          <t>meccanismo di assistenza reciproca nel quadro della CPC|
meccanismo di assistenza reciproca</t>
        </is>
      </c>
      <c r="BE437" s="2" t="inlineStr">
        <is>
          <t>3|
3</t>
        </is>
      </c>
      <c r="BF437" s="2" t="inlineStr">
        <is>
          <t xml:space="preserve">|
</t>
        </is>
      </c>
      <c r="BG437" t="inlineStr">
        <is>
          <t>quadro giuridico chiaro ed esauriente in materia di reciproco scambio di informazioni e di interventi transfrontalieri in caso di infrazione intracomunitaria alla normativa che tutela gli interessi dei consumatori previsto dal regolamento sulla cooperazione per la tutela dei consumatori (regolamento CPC)</t>
        </is>
      </c>
      <c r="BH437" s="2" t="inlineStr">
        <is>
          <t>BVPS savitarpio pagalbos mechanizmas</t>
        </is>
      </c>
      <c r="BI437" s="2" t="inlineStr">
        <is>
          <t>3</t>
        </is>
      </c>
      <c r="BJ437" s="2" t="inlineStr">
        <is>
          <t/>
        </is>
      </c>
      <c r="BK437" t="inlineStr">
        <is>
          <t/>
        </is>
      </c>
      <c r="BL437" s="2" t="inlineStr">
        <is>
          <t>savstarpējās palīdzības mehanisms</t>
        </is>
      </c>
      <c r="BM437" s="2" t="inlineStr">
        <is>
          <t>2</t>
        </is>
      </c>
      <c r="BN437" s="2" t="inlineStr">
        <is>
          <t/>
        </is>
      </c>
      <c r="BO437" t="inlineStr">
        <is>
          <t/>
        </is>
      </c>
      <c r="BP437" s="2" t="inlineStr">
        <is>
          <t>mekkaniżmu ta' assistenza reċiproka|
mekkaniżmu ta' assistenza reċiproka tas-CPC</t>
        </is>
      </c>
      <c r="BQ437" s="2" t="inlineStr">
        <is>
          <t>3|
3</t>
        </is>
      </c>
      <c r="BR437" s="2" t="inlineStr">
        <is>
          <t xml:space="preserve">|
</t>
        </is>
      </c>
      <c r="BS437" t="inlineStr">
        <is>
          <t>qafas legali tal-UE ċar u komprensiv għall-iskambji reċiproċi ta' informazzjoni u għall-interventi ta' nfurzar transfruntier f'każ ta' ksur intra-Komunitarju tal-liġi dwar il-protezzjoni tal-konsumatur (l-Artikolu 8 tar-Regolament CPC&lt;sup&gt;1&lt;/sup&gt;)&lt;p&gt;&lt;sup&gt;1&lt;/sup&gt; Regolament CPC [ &lt;a href="/entry/result/3568750/all" id="ENTRY_TO_ENTRY_CONVERTER" target="_blank"&gt;IATE:3568750&lt;/a&gt; ]&lt;/p&gt;</t>
        </is>
      </c>
      <c r="BT437" s="2" t="inlineStr">
        <is>
          <t>SCB-mechanisme voor wederzijdse bijstand|
mechanisme voor wederzijdse bijstand</t>
        </is>
      </c>
      <c r="BU437" s="2" t="inlineStr">
        <is>
          <t>2|
3</t>
        </is>
      </c>
      <c r="BV437" s="2" t="inlineStr">
        <is>
          <t xml:space="preserve">|
</t>
        </is>
      </c>
      <c r="BW437" t="inlineStr">
        <is>
          <t>juridisch kader in de EU voor wederzijdse uitwisseling van informatie en grensoverschrijdende handhavingsacties dat het mogelijk maakt om wetgeving op het gebied van consumentenbescherming over grenzen heen te handhaven</t>
        </is>
      </c>
      <c r="BX437" s="2" t="inlineStr">
        <is>
          <t>mechanizm wzajemnej pomocy</t>
        </is>
      </c>
      <c r="BY437" s="2" t="inlineStr">
        <is>
          <t>3</t>
        </is>
      </c>
      <c r="BZ437" s="2" t="inlineStr">
        <is>
          <t/>
        </is>
      </c>
      <c r="CA437" t="inlineStr">
        <is>
          <t>unijny mechanizm wymiany informacji i egzekwowania prawa służący przeciwdziałaniu naruszeniom wewnątrzunijnym, które wywierają wpływ na konsumentów w jednym państwie członkowskim, ale zawierają również element transgraniczny</t>
        </is>
      </c>
      <c r="CB437" s="2" t="inlineStr">
        <is>
          <t>mecanismo de assistência mútua CDC|
mecanismo de assistência mútua</t>
        </is>
      </c>
      <c r="CC437" s="2" t="inlineStr">
        <is>
          <t>3|
3</t>
        </is>
      </c>
      <c r="CD437" s="2" t="inlineStr">
        <is>
          <t xml:space="preserve">|
</t>
        </is>
      </c>
      <c r="CE437" t="inlineStr">
        <is>
          <t/>
        </is>
      </c>
      <c r="CF437" s="2" t="inlineStr">
        <is>
          <t>mecanism de asistență reciprocă|
mecanism de asistență reciprocă CPC</t>
        </is>
      </c>
      <c r="CG437" s="2" t="inlineStr">
        <is>
          <t>3|
3</t>
        </is>
      </c>
      <c r="CH437" s="2" t="inlineStr">
        <is>
          <t xml:space="preserve">|
</t>
        </is>
      </c>
      <c r="CI437" t="inlineStr">
        <is>
          <t>un cadru juridic clar și cuprinzător al UE un cadru juridic clar și cuprinzător pentru schimburi reciproce de informații și acțiuni transfrontaliere de asigurare a aplicării legii în domeniul cooperării privind protecția consumatorilor</t>
        </is>
      </c>
      <c r="CJ437" s="2" t="inlineStr">
        <is>
          <t>mechanizmus vzájomnej pomoci</t>
        </is>
      </c>
      <c r="CK437" s="2" t="inlineStr">
        <is>
          <t>3</t>
        </is>
      </c>
      <c r="CL437" s="2" t="inlineStr">
        <is>
          <t/>
        </is>
      </c>
      <c r="CM437" t="inlineStr">
        <is>
          <t>právny rámec Európskej únie pre vzájomnú výmenu informácií a opatrenia na cezhraničné presadzovanie právnych predpisov v súvislosti so spoluprácou v oblasti ochrany spotrebiteľa</t>
        </is>
      </c>
      <c r="CN437" s="2" t="inlineStr">
        <is>
          <t>mehanizem vzajemne pomoči</t>
        </is>
      </c>
      <c r="CO437" s="2" t="inlineStr">
        <is>
          <t>3</t>
        </is>
      </c>
      <c r="CP437" s="2" t="inlineStr">
        <is>
          <t/>
        </is>
      </c>
      <c r="CQ437" t="inlineStr">
        <is>
          <t/>
        </is>
      </c>
      <c r="CR437" s="2" t="inlineStr">
        <is>
          <t>mekanism för ömsesidigt bistånd</t>
        </is>
      </c>
      <c r="CS437" s="2" t="inlineStr">
        <is>
          <t>3</t>
        </is>
      </c>
      <c r="CT437" s="2" t="inlineStr">
        <is>
          <t/>
        </is>
      </c>
      <c r="CU437" t="inlineStr">
        <is>
          <t/>
        </is>
      </c>
    </row>
    <row r="438">
      <c r="A438" s="1" t="str">
        <f>HYPERLINK("https://iate.europa.eu/entry/result/3592590/all", "3592590")</f>
        <v>3592590</v>
      </c>
      <c r="B438" t="inlineStr">
        <is>
          <t>EDUCATION AND COMMUNICATIONS;EUROPEAN UNION</t>
        </is>
      </c>
      <c r="C438" t="inlineStr">
        <is>
          <t>EDUCATION AND COMMUNICATIONS|information technology and data processing|computer system|information security;EUROPEAN UNION|European Union law|intergovernmental legal instrument|common strategy</t>
        </is>
      </c>
      <c r="D438" s="2" t="inlineStr">
        <is>
          <t>Стратегия за киберсигурност за цифровото десетилетие</t>
        </is>
      </c>
      <c r="E438" s="2" t="inlineStr">
        <is>
          <t>3</t>
        </is>
      </c>
      <c r="F438" s="2" t="inlineStr">
        <is>
          <t/>
        </is>
      </c>
      <c r="G438" t="inlineStr">
        <is>
          <t/>
        </is>
      </c>
      <c r="H438" s="2" t="inlineStr">
        <is>
          <t>Strategie kybernetické bezpečnosti pro digitální dekádu|
Strategie kybernetické bezpečnosti EU</t>
        </is>
      </c>
      <c r="I438" s="2" t="inlineStr">
        <is>
          <t>3|
3</t>
        </is>
      </c>
      <c r="J438" s="2" t="inlineStr">
        <is>
          <t xml:space="preserve">|
</t>
        </is>
      </c>
      <c r="K438" t="inlineStr">
        <is>
          <t/>
        </is>
      </c>
      <c r="L438" s="2" t="inlineStr">
        <is>
          <t>EU's strategi for cybersikkerhed|
strategi for cybersikkerhed for det digitale årti|
EU's cybersikkerhedsstrategi</t>
        </is>
      </c>
      <c r="M438" s="2" t="inlineStr">
        <is>
          <t>3|
3|
3</t>
        </is>
      </c>
      <c r="N438" s="2" t="inlineStr">
        <is>
          <t xml:space="preserve">|
|
</t>
        </is>
      </c>
      <c r="O438" t="inlineStr">
        <is>
          <t>EU-strategi, der
blev vedtaget i 2020 og beskriver, hvordan EU vil beskytte sine borgere,
virksomheder og institutioner mod &lt;a href="https://iate.europa.eu/entry/result/2213475/da" target="_blank"&gt;cybertrusler&lt;/a&gt;, og hvordan EU vil fremme
internationalt samarbejde og føre an i sikringen af et globalt og åbent
internet</t>
        </is>
      </c>
      <c r="P438" s="2" t="inlineStr">
        <is>
          <t>Cybersicherheitsstrategie für die digitale Dekade|
EU-Cybersicherheitsstrategie</t>
        </is>
      </c>
      <c r="Q438" s="2" t="inlineStr">
        <is>
          <t>3|
3</t>
        </is>
      </c>
      <c r="R438" s="2" t="inlineStr">
        <is>
          <t xml:space="preserve">|
</t>
        </is>
      </c>
      <c r="S438" t="inlineStr">
        <is>
          <t/>
        </is>
      </c>
      <c r="T438" s="2" t="inlineStr">
        <is>
          <t>στρατηγική της ΕΕ για την κυβερνοασφάλεια|
στρατηγική κυβερνοασφάλειας για την ψηφιακή δεκαετία</t>
        </is>
      </c>
      <c r="U438" s="2" t="inlineStr">
        <is>
          <t>3|
3</t>
        </is>
      </c>
      <c r="V438" s="2" t="inlineStr">
        <is>
          <t xml:space="preserve">|
</t>
        </is>
      </c>
      <c r="W438" t="inlineStr">
        <is>
          <t>ενωσιακή στρατηγική που εγκρίθηκε το 2020, στην οποία καθορίζεται ο τρόπος με τον οποίο η ΕΕ θα προστατεύει τους πολίτες, τις επιχειρήσεις και τα θεσμικά της όργανα από &lt;a href="https://iate.europa.eu/entry/result/2213475/en-el" target="_blank"&gt;κυβερνοαπειλές&lt;/a&gt;, καθώς και ο τρόπος με τον οποίο η ΕΕ θα προωθήσει τη διεθνή συνεργασία και θα ηγηθεί της διασφάλισης ενός παγκόσμιου και ανοικτού διαδικτύου</t>
        </is>
      </c>
      <c r="X438" s="2" t="inlineStr">
        <is>
          <t>Cybersecurity Strategy for the Digital Decade|
EU cybersecurity strategy|
The EU’s Cybersecurity Strategy for the Digital Decade</t>
        </is>
      </c>
      <c r="Y438" s="2" t="inlineStr">
        <is>
          <t>3|
3|
1</t>
        </is>
      </c>
      <c r="Z438" s="2" t="inlineStr">
        <is>
          <t xml:space="preserve">|
|
</t>
        </is>
      </c>
      <c r="AA438" t="inlineStr">
        <is>
          <t>EU strategy adopted in 2020, which sets out how the EU will shield its people, businesses and institutions from &lt;a href="https://iate.europa.eu/entry/result/2213475/en" target="_blank"&gt;cyber threats&lt;/a&gt;, and how it will advance international cooperation and lead in securing a global and open Internet</t>
        </is>
      </c>
      <c r="AB438" s="2" t="inlineStr">
        <is>
          <t>Estrategia de Ciberseguridad de la UE|
Estrategia de Ciberseguridad para la Década Digital</t>
        </is>
      </c>
      <c r="AC438" s="2" t="inlineStr">
        <is>
          <t>3|
3</t>
        </is>
      </c>
      <c r="AD438" s="2" t="inlineStr">
        <is>
          <t xml:space="preserve">|
</t>
        </is>
      </c>
      <c r="AE438" t="inlineStr">
        <is>
          <t>&lt;div&gt;Estrategia adoptada en 2020 que establece la forma en que la UE protegerá a su población, empresas e instituciones de las ciberamenazas, y la forma en que fomentará la cooperación internacional y tomará la iniciativa para asegurar una internet mundial y abierta.&lt;/div&gt;</t>
        </is>
      </c>
      <c r="AF438" s="2" t="inlineStr">
        <is>
          <t>ELi küberturvalisuse strateegia digikümnendi jaoks</t>
        </is>
      </c>
      <c r="AG438" s="2" t="inlineStr">
        <is>
          <t>3</t>
        </is>
      </c>
      <c r="AH438" s="2" t="inlineStr">
        <is>
          <t/>
        </is>
      </c>
      <c r="AI438" t="inlineStr">
        <is>
          <t>Euroopa Liidu strateegia, mille eesmärk on kaitsta globaalset ja avatud internetti, rakendades ja täiustades kõiki vahendeid, et tagada turvalisus ning kaitsta Euroopa väärtusi ja inimeste põhiõigusi</t>
        </is>
      </c>
      <c r="AJ438" s="2" t="inlineStr">
        <is>
          <t>EU:n kyberturvallisuusstrategia digitaaliselle vuosikymmenelle|
EU:n kyberturvallisuusstrategia</t>
        </is>
      </c>
      <c r="AK438" s="2" t="inlineStr">
        <is>
          <t>3|
3</t>
        </is>
      </c>
      <c r="AL438" s="2" t="inlineStr">
        <is>
          <t xml:space="preserve">|
</t>
        </is>
      </c>
      <c r="AM438" t="inlineStr">
        <is>
          <t>strategia, jossa esitetään, miten EU suojelee kansalaisiaan, yrityksiään ja instituutioitaan kyberuhkilta ja miten se edistää kansainvälistä yhteistyötä ja johtaa pyrkimyksiä turvata avoin ja maailmanlaajuinen internet</t>
        </is>
      </c>
      <c r="AN438" s="2" t="inlineStr">
        <is>
          <t>stratégie de cybersécurité de l’UE pour la décennie numérique|
stratégie de cybersécurité de l'UE</t>
        </is>
      </c>
      <c r="AO438" s="2" t="inlineStr">
        <is>
          <t>3|
3</t>
        </is>
      </c>
      <c r="AP438" s="2" t="inlineStr">
        <is>
          <t xml:space="preserve">|
</t>
        </is>
      </c>
      <c r="AQ438" t="inlineStr">
        <is>
          <t/>
        </is>
      </c>
      <c r="AR438" s="2" t="inlineStr">
        <is>
          <t>Straitéis Chibearshlándála an Aontais Eorpaigh don Deacáid Dhigiteach|
Straitéis Chibearshlándála an Aontais Eorpaigh</t>
        </is>
      </c>
      <c r="AS438" s="2" t="inlineStr">
        <is>
          <t>3|
3</t>
        </is>
      </c>
      <c r="AT438" s="2" t="inlineStr">
        <is>
          <t xml:space="preserve">|
</t>
        </is>
      </c>
      <c r="AU438" t="inlineStr">
        <is>
          <t/>
        </is>
      </c>
      <c r="AV438" s="2" t="inlineStr">
        <is>
          <t>Strategija EU-a za kibersigurnost za digitalno desetljeće</t>
        </is>
      </c>
      <c r="AW438" s="2" t="inlineStr">
        <is>
          <t>3</t>
        </is>
      </c>
      <c r="AX438" s="2" t="inlineStr">
        <is>
          <t/>
        </is>
      </c>
      <c r="AY438" t="inlineStr">
        <is>
          <t/>
        </is>
      </c>
      <c r="AZ438" s="2" t="inlineStr">
        <is>
          <t>Az EU kiberbiztonsági stratégiája a digitális évtizedre|
a digitális évtizedre vonatkozó uniós kiberbiztonsági stratégia</t>
        </is>
      </c>
      <c r="BA438" s="2" t="inlineStr">
        <is>
          <t>3|
3</t>
        </is>
      </c>
      <c r="BB438" s="2" t="inlineStr">
        <is>
          <t xml:space="preserve">|
</t>
        </is>
      </c>
      <c r="BC438" t="inlineStr">
        <is>
          <t>2020-ban elfogadott uniós stratégia, amely felvázolja, hogyan fogja megvédeni az EU a lakóit, a vállalkozásokat 
és az intézményeket a kibertámadásoktól, hogyan fogja előmozdítani a 
nemzetközi együttműködést, illetve hogyan fog vezető szerepet játszani a
 globális és nyílt internet biztosításában</t>
        </is>
      </c>
      <c r="BD438" s="2" t="inlineStr">
        <is>
          <t>strategia dell'UE in materia di cibersicurezza per il decennio digitale|
strategia dell'UE in materia di cibersicurezza</t>
        </is>
      </c>
      <c r="BE438" s="2" t="inlineStr">
        <is>
          <t>3|
3</t>
        </is>
      </c>
      <c r="BF438" s="2" t="inlineStr">
        <is>
          <t xml:space="preserve">|
</t>
        </is>
      </c>
      <c r="BG438" t="inlineStr">
        <is>
          <t>strategia
europea adottata nel 2020 che definisce in che modo l'UE intende proteggere i
cittadini, le imprese e le istituzioni dalle minacce informatiche, promuovere la cooperazione internazionale e contribuire a garantire un'Internet globale e
aperta</t>
        </is>
      </c>
      <c r="BH438" s="2" t="inlineStr">
        <is>
          <t>Europos Sąjungos skaitmeninio dešimtmečio kibernetinio saugumo strategija|
ES kibernetinio saugumo strategija</t>
        </is>
      </c>
      <c r="BI438" s="2" t="inlineStr">
        <is>
          <t>3|
3</t>
        </is>
      </c>
      <c r="BJ438" s="2" t="inlineStr">
        <is>
          <t xml:space="preserve">|
</t>
        </is>
      </c>
      <c r="BK438" t="inlineStr">
        <is>
          <t>strategija, kuria siekiama užtikrinti pasaulinį atvirąjį internetą, aprūpintą veiksmingomis apsaugos priemonėmis rizikai, gresiančiai Europos gyventojų saugumui ir pagrindinėms teisėms bei laisvėms, šalinti</t>
        </is>
      </c>
      <c r="BL438" s="2" t="inlineStr">
        <is>
          <t>Kiberdrošības stratēģija digitālajai desmitgadei|
ES Kiberdrošības stratēģija</t>
        </is>
      </c>
      <c r="BM438" s="2" t="inlineStr">
        <is>
          <t>3|
3</t>
        </is>
      </c>
      <c r="BN438" s="2" t="inlineStr">
        <is>
          <t xml:space="preserve">|
</t>
        </is>
      </c>
      <c r="BO438" t="inlineStr">
        <is>
          <t/>
        </is>
      </c>
      <c r="BP438" s="2" t="inlineStr">
        <is>
          <t>Strateġija dwar iċ-Ċibersigurtà għad-Deċennju Diġitali|
Strateġija tal-UE dwar iċ-Ċibersigurtà</t>
        </is>
      </c>
      <c r="BQ438" s="2" t="inlineStr">
        <is>
          <t>3|
3</t>
        </is>
      </c>
      <c r="BR438" s="2" t="inlineStr">
        <is>
          <t xml:space="preserve">|
</t>
        </is>
      </c>
      <c r="BS438" t="inlineStr">
        <is>
          <t>strateġija tal-UE adottata fl-2020, li tistabbilixxi kif l-UE se tħares lin-nies, lin-negozji u lill-istituzzjonijiet tagħha minn theddid ċibernetiku, u kif se tavvanza l-kooperazzjoni internazzjonali u tkun minn ta' quddiem fl-iżgurar ta' internal globali u miftuħ</t>
        </is>
      </c>
      <c r="BT438" s="2" t="inlineStr">
        <is>
          <t>EU-strategie inzake cyberbeveiliging|
EU-cyberbeveiligingsstrategie|
EU-strategie inzake cyberbeveiliging voor het digitale tijdperk</t>
        </is>
      </c>
      <c r="BU438" s="2" t="inlineStr">
        <is>
          <t>3|
2|
3</t>
        </is>
      </c>
      <c r="BV438" s="2" t="inlineStr">
        <is>
          <t xml:space="preserve">|
|
</t>
        </is>
      </c>
      <c r="BW438" t="inlineStr">
        <is>
          <t>in 2020 aangenomen strategie van de Europese Unie waarin is uiteengezet hoe de EU haar mensen, ondernemingen en instellingen zal beschermen tegen cyberdreigingen, hoe zij de internationale samenwerking zal bevorderen en hoe zij het voortouw zal nemen bij het beveiligen van een mondiaal en open internet</t>
        </is>
      </c>
      <c r="BX438" s="2" t="inlineStr">
        <is>
          <t>strategia UE w zakresie cyberbezpieczeństwa na cyfrową dekadę|
unijna strategia cyberbezpieczeństwa</t>
        </is>
      </c>
      <c r="BY438" s="2" t="inlineStr">
        <is>
          <t>3|
3</t>
        </is>
      </c>
      <c r="BZ438" s="2" t="inlineStr">
        <is>
          <t xml:space="preserve">|
</t>
        </is>
      </c>
      <c r="CA438" t="inlineStr">
        <is>
          <t>strategia UE przyjęta w 2020 r., określająca sposób, w jaki UE będzie chronić swoich obywateli, swoje przedsiębiorstwa i instytucje przed cyberzagrożeniami, rozwijać współpracę międzynarodową oraz pełnić przewodnią rolę w gwarantowaniu globalnego i otwartego internetu</t>
        </is>
      </c>
      <c r="CB438" s="2" t="inlineStr">
        <is>
          <t>Estratégia de Cibersegurança da UE para a Década Digital</t>
        </is>
      </c>
      <c r="CC438" s="2" t="inlineStr">
        <is>
          <t>3</t>
        </is>
      </c>
      <c r="CD438" s="2" t="inlineStr">
        <is>
          <t/>
        </is>
      </c>
      <c r="CE438" t="inlineStr">
        <is>
          <t>Estratégia que define a abordagem que a UE vai seguir para proteger os seus cidadãos, empresas e instituições contra as ciberameaças, aumentar a cooperação internacional e assegurar a liderança na proteção de uma Internet aberta e mundial.</t>
        </is>
      </c>
      <c r="CF438" s="2" t="inlineStr">
        <is>
          <t>Strategia de securitate cibernetică pentru deceniul digital</t>
        </is>
      </c>
      <c r="CG438" s="2" t="inlineStr">
        <is>
          <t>3</t>
        </is>
      </c>
      <c r="CH438" s="2" t="inlineStr">
        <is>
          <t/>
        </is>
      </c>
      <c r="CI438" t="inlineStr">
        <is>
          <t>strategie adoptată în 2020, care stabilește modul în care UE își 
va proteja locuitorii, întreprinderile și instituțiile de amenințările cibernetice și în care va 
promova cooperarea internațională și își va asuma un rol de lider în ceea ce privește 
asigurarea unui internet mondial și deschis</t>
        </is>
      </c>
      <c r="CJ438" s="2" t="inlineStr">
        <is>
          <t>stratégia kybernetickej bezpečnosti v digitálnej dekáde|
stratégia kybernetickej bezpečnosti EÚ v digitálnej dekáde|
stratégia kybernetickej bezpečnosti EÚ</t>
        </is>
      </c>
      <c r="CK438" s="2" t="inlineStr">
        <is>
          <t>3|
3|
3</t>
        </is>
      </c>
      <c r="CL438" s="2" t="inlineStr">
        <is>
          <t xml:space="preserve">|
|
</t>
        </is>
      </c>
      <c r="CM438" t="inlineStr">
        <is>
          <t>stratégia EÚ prijatá v roku 2020, v ktorej sa stanovuje, ako bude EÚ chrániť svojich občanov, podniky a inštitúcie pred &lt;a href="https://iate.europa.eu/entry/result/2213475/sk" target="_blank"&gt;kybernetickými hrozbami&lt;/a&gt;, ako bude presadzovať medzinárodnú spoluprácu a ako sa ujme vedenia pri zabezpečovaní globálneho a otvoreného internetu</t>
        </is>
      </c>
      <c r="CN438" s="2" t="inlineStr">
        <is>
          <t>strategija za kibernetsko varnost v digitalnem desetletju|
strategija EU za kibernetsko varnost</t>
        </is>
      </c>
      <c r="CO438" s="2" t="inlineStr">
        <is>
          <t>3|
3</t>
        </is>
      </c>
      <c r="CP438" s="2" t="inlineStr">
        <is>
          <t xml:space="preserve">|
</t>
        </is>
      </c>
      <c r="CQ438" t="inlineStr">
        <is>
          <t>strategija EU, sprejeta leta 2020, ki opredeljuje, kako bo EU ščitila svoje državljane, podjetja in 
institucije pred &lt;a href="https://iate.europa.eu/entry/result/2213475/sl" target="_blank"&gt;kibernetskimi grožnjami&lt;/a&gt;, spodbujala mednarodno 
sodelovanje ter imela vodilno vlogo pri zagotavljanju zaščite globalnega
 in odprtega interneta</t>
        </is>
      </c>
      <c r="CR438" s="2" t="inlineStr">
        <is>
          <t>EU:s strategi för cybersäkerhet för ett digitalt decennium|
EU:s strategi för cybersäkerhet|
EU:s cybersäkerhetsstrategi</t>
        </is>
      </c>
      <c r="CS438" s="2" t="inlineStr">
        <is>
          <t>3|
2|
2</t>
        </is>
      </c>
      <c r="CT438" s="2" t="inlineStr">
        <is>
          <t>|
proposed|
proposed</t>
        </is>
      </c>
      <c r="CU438" t="inlineStr">
        <is>
          <t/>
        </is>
      </c>
    </row>
    <row r="439">
      <c r="A439" s="1" t="str">
        <f>HYPERLINK("https://iate.europa.eu/entry/result/3569903/all", "3569903")</f>
        <v>3569903</v>
      </c>
      <c r="B439" t="inlineStr">
        <is>
          <t>TRADE</t>
        </is>
      </c>
      <c r="C439" t="inlineStr">
        <is>
          <t>TRADE|marketing|commercial transaction</t>
        </is>
      </c>
      <c r="D439" s="2" t="inlineStr">
        <is>
          <t>недобросъвестен търговец</t>
        </is>
      </c>
      <c r="E439" s="2" t="inlineStr">
        <is>
          <t>3</t>
        </is>
      </c>
      <c r="F439" s="2" t="inlineStr">
        <is>
          <t/>
        </is>
      </c>
      <c r="G439" t="inlineStr">
        <is>
          <t/>
        </is>
      </c>
      <c r="H439" s="2" t="inlineStr">
        <is>
          <t>nepoctivý obchodník|
neautorizovaný obchodník</t>
        </is>
      </c>
      <c r="I439" s="2" t="inlineStr">
        <is>
          <t>3|
3</t>
        </is>
      </c>
      <c r="J439" s="2" t="inlineStr">
        <is>
          <t xml:space="preserve">|
</t>
        </is>
      </c>
      <c r="K439" t="inlineStr">
        <is>
          <t>osoba, která je zaměstnána za účelem provádění finančních transakcí a která provádí neautorizované obchody</t>
        </is>
      </c>
      <c r="L439" s="2" t="inlineStr">
        <is>
          <t>useriøst firma</t>
        </is>
      </c>
      <c r="M439" s="2" t="inlineStr">
        <is>
          <t>3</t>
        </is>
      </c>
      <c r="N439" s="2" t="inlineStr">
        <is>
          <t/>
        </is>
      </c>
      <c r="O439" t="inlineStr">
        <is>
          <t/>
        </is>
      </c>
      <c r="P439" s="2" t="inlineStr">
        <is>
          <t>unseriöser Geschäftemacher</t>
        </is>
      </c>
      <c r="Q439" s="2" t="inlineStr">
        <is>
          <t>3</t>
        </is>
      </c>
      <c r="R439" s="2" t="inlineStr">
        <is>
          <t/>
        </is>
      </c>
      <c r="S439" t="inlineStr">
        <is>
          <t/>
        </is>
      </c>
      <c r="T439" t="inlineStr">
        <is>
          <t/>
        </is>
      </c>
      <c r="U439" t="inlineStr">
        <is>
          <t/>
        </is>
      </c>
      <c r="V439" t="inlineStr">
        <is>
          <t/>
        </is>
      </c>
      <c r="W439" t="inlineStr">
        <is>
          <t/>
        </is>
      </c>
      <c r="X439" s="2" t="inlineStr">
        <is>
          <t>rogue trader</t>
        </is>
      </c>
      <c r="Y439" s="2" t="inlineStr">
        <is>
          <t>3</t>
        </is>
      </c>
      <c r="Z439" s="2" t="inlineStr">
        <is>
          <t/>
        </is>
      </c>
      <c r="AA439" t="inlineStr">
        <is>
          <t>dishonest business operator</t>
        </is>
      </c>
      <c r="AB439" s="2" t="inlineStr">
        <is>
          <t>comerciante deshonesto</t>
        </is>
      </c>
      <c r="AC439" s="2" t="inlineStr">
        <is>
          <t>2</t>
        </is>
      </c>
      <c r="AD439" s="2" t="inlineStr">
        <is>
          <t/>
        </is>
      </c>
      <c r="AE439" t="inlineStr">
        <is>
          <t/>
        </is>
      </c>
      <c r="AF439" s="2" t="inlineStr">
        <is>
          <t>petturlik kaupleja|
petturlik kaupmees</t>
        </is>
      </c>
      <c r="AG439" s="2" t="inlineStr">
        <is>
          <t>2|
2</t>
        </is>
      </c>
      <c r="AH439" s="2" t="inlineStr">
        <is>
          <t xml:space="preserve">|
</t>
        </is>
      </c>
      <c r="AI439" t="inlineStr">
        <is>
          <t/>
        </is>
      </c>
      <c r="AJ439" s="2" t="inlineStr">
        <is>
          <t>epärehellinen elinkeinonharjoittaja|
vilpillinen elinkeinonharjoittaja</t>
        </is>
      </c>
      <c r="AK439" s="2" t="inlineStr">
        <is>
          <t>3|
3</t>
        </is>
      </c>
      <c r="AL439" s="2" t="inlineStr">
        <is>
          <t xml:space="preserve">|
</t>
        </is>
      </c>
      <c r="AM439" t="inlineStr">
        <is>
          <t/>
        </is>
      </c>
      <c r="AN439" s="2" t="inlineStr">
        <is>
          <t>professionnel malhonnête</t>
        </is>
      </c>
      <c r="AO439" s="2" t="inlineStr">
        <is>
          <t>3</t>
        </is>
      </c>
      <c r="AP439" s="2" t="inlineStr">
        <is>
          <t/>
        </is>
      </c>
      <c r="AQ439" t="inlineStr">
        <is>
          <t/>
        </is>
      </c>
      <c r="AR439" s="2" t="inlineStr">
        <is>
          <t>trádálaí bradach</t>
        </is>
      </c>
      <c r="AS439" s="2" t="inlineStr">
        <is>
          <t>3</t>
        </is>
      </c>
      <c r="AT439" s="2" t="inlineStr">
        <is>
          <t/>
        </is>
      </c>
      <c r="AU439" t="inlineStr">
        <is>
          <t/>
        </is>
      </c>
      <c r="AV439" s="2" t="inlineStr">
        <is>
          <t>nepošteni trgovac</t>
        </is>
      </c>
      <c r="AW439" s="2" t="inlineStr">
        <is>
          <t>3</t>
        </is>
      </c>
      <c r="AX439" s="2" t="inlineStr">
        <is>
          <t/>
        </is>
      </c>
      <c r="AY439" t="inlineStr">
        <is>
          <t/>
        </is>
      </c>
      <c r="AZ439" s="2" t="inlineStr">
        <is>
          <t>tisztességtelen kereskedő</t>
        </is>
      </c>
      <c r="BA439" s="2" t="inlineStr">
        <is>
          <t>4</t>
        </is>
      </c>
      <c r="BB439" s="2" t="inlineStr">
        <is>
          <t/>
        </is>
      </c>
      <c r="BC439" t="inlineStr">
        <is>
          <t>az általános üzleti szabályokat, módszereket nem követő, akár csaló szándékkal fellépő kereskedő</t>
        </is>
      </c>
      <c r="BD439" s="2" t="inlineStr">
        <is>
          <t>operatore disonesto|
operatore fraudolento|
professionista disonesto|
commerciante disonesto</t>
        </is>
      </c>
      <c r="BE439" s="2" t="inlineStr">
        <is>
          <t>3|
3|
3|
3</t>
        </is>
      </c>
      <c r="BF439" s="2" t="inlineStr">
        <is>
          <t xml:space="preserve">|
|
|
</t>
        </is>
      </c>
      <c r="BG439" t="inlineStr">
        <is>
          <t>operatore
commerciale disonesto e scorretto</t>
        </is>
      </c>
      <c r="BH439" s="2" t="inlineStr">
        <is>
          <t>nesąžiningas prekiautojas</t>
        </is>
      </c>
      <c r="BI439" s="2" t="inlineStr">
        <is>
          <t>3</t>
        </is>
      </c>
      <c r="BJ439" s="2" t="inlineStr">
        <is>
          <t/>
        </is>
      </c>
      <c r="BK439" t="inlineStr">
        <is>
          <t>prekiautojas, kuris bando neteisėtai pasipelnyti pirkėjų sąskaita arba apgauti valstybę</t>
        </is>
      </c>
      <c r="BL439" s="2" t="inlineStr">
        <is>
          <t>negodīgs tirgotājs</t>
        </is>
      </c>
      <c r="BM439" s="2" t="inlineStr">
        <is>
          <t>2</t>
        </is>
      </c>
      <c r="BN439" s="2" t="inlineStr">
        <is>
          <t/>
        </is>
      </c>
      <c r="BO439" t="inlineStr">
        <is>
          <t/>
        </is>
      </c>
      <c r="BP439" s="2" t="inlineStr">
        <is>
          <t>kummerċjant qarrieqi</t>
        </is>
      </c>
      <c r="BQ439" s="2" t="inlineStr">
        <is>
          <t>3</t>
        </is>
      </c>
      <c r="BR439" s="2" t="inlineStr">
        <is>
          <t/>
        </is>
      </c>
      <c r="BS439" t="inlineStr">
        <is>
          <t>operatur tas-suq li jpoġġi fil-mira tiegħu lill-konsumaturi l-aktar vulnerabbli u dgħajfa (bħal pereż. l-anzjani) bil-għan li jisfruttahom</t>
        </is>
      </c>
      <c r="BT439" s="2" t="inlineStr">
        <is>
          <t>malafide handelaar</t>
        </is>
      </c>
      <c r="BU439" s="2" t="inlineStr">
        <is>
          <t>3</t>
        </is>
      </c>
      <c r="BV439" s="2" t="inlineStr">
        <is>
          <t/>
        </is>
      </c>
      <c r="BW439" t="inlineStr">
        <is>
          <t>handelaar die er oneerlijke praktijken op na houdt</t>
        </is>
      </c>
      <c r="BX439" s="2" t="inlineStr">
        <is>
          <t>nieuczciwy przedsiębiorca</t>
        </is>
      </c>
      <c r="BY439" s="2" t="inlineStr">
        <is>
          <t>2</t>
        </is>
      </c>
      <c r="BZ439" s="2" t="inlineStr">
        <is>
          <t/>
        </is>
      </c>
      <c r="CA439" t="inlineStr">
        <is>
          <t>przedsiębiorca stosujący nieuczciwe praktyki handlowe, np. przedstawiający fałszywe informacje i wywierający presję psychologiczną w celu zawarcia umowy po cenie znacznie wyższej niż ta oferowana przez oficjalnych dostawców</t>
        </is>
      </c>
      <c r="CB439" s="2" t="inlineStr">
        <is>
          <t>operador desonesto</t>
        </is>
      </c>
      <c r="CC439" s="2" t="inlineStr">
        <is>
          <t>3</t>
        </is>
      </c>
      <c r="CD439" s="2" t="inlineStr">
        <is>
          <t/>
        </is>
      </c>
      <c r="CE439" t="inlineStr">
        <is>
          <t/>
        </is>
      </c>
      <c r="CF439" s="2" t="inlineStr">
        <is>
          <t>trader necinstit</t>
        </is>
      </c>
      <c r="CG439" s="2" t="inlineStr">
        <is>
          <t>3</t>
        </is>
      </c>
      <c r="CH439" s="2" t="inlineStr">
        <is>
          <t/>
        </is>
      </c>
      <c r="CI439" t="inlineStr">
        <is>
          <t/>
        </is>
      </c>
      <c r="CJ439" s="2" t="inlineStr">
        <is>
          <t>nečestný obchodník</t>
        </is>
      </c>
      <c r="CK439" s="2" t="inlineStr">
        <is>
          <t>3</t>
        </is>
      </c>
      <c r="CL439" s="2" t="inlineStr">
        <is>
          <t/>
        </is>
      </c>
      <c r="CM439" t="inlineStr">
        <is>
          <t/>
        </is>
      </c>
      <c r="CN439" s="2" t="inlineStr">
        <is>
          <t>nepošteni trgovec</t>
        </is>
      </c>
      <c r="CO439" s="2" t="inlineStr">
        <is>
          <t>3</t>
        </is>
      </c>
      <c r="CP439" s="2" t="inlineStr">
        <is>
          <t/>
        </is>
      </c>
      <c r="CQ439" t="inlineStr">
        <is>
          <t/>
        </is>
      </c>
      <c r="CR439" s="2" t="inlineStr">
        <is>
          <t>oseriös näringsidkare</t>
        </is>
      </c>
      <c r="CS439" s="2" t="inlineStr">
        <is>
          <t>3</t>
        </is>
      </c>
      <c r="CT439" s="2" t="inlineStr">
        <is>
          <t/>
        </is>
      </c>
      <c r="CU439" t="inlineStr">
        <is>
          <t/>
        </is>
      </c>
    </row>
    <row r="440">
      <c r="A440" s="1" t="str">
        <f>HYPERLINK("https://iate.europa.eu/entry/result/910009/all", "910009")</f>
        <v>910009</v>
      </c>
      <c r="B440" t="inlineStr">
        <is>
          <t>EUROPEAN UNION</t>
        </is>
      </c>
      <c r="C440" t="inlineStr">
        <is>
          <t>EUROPEAN UNION|EU finance|Community budget</t>
        </is>
      </c>
      <c r="D440" s="2" t="inlineStr">
        <is>
          <t>подфункция</t>
        </is>
      </c>
      <c r="E440" s="2" t="inlineStr">
        <is>
          <t>3</t>
        </is>
      </c>
      <c r="F440" s="2" t="inlineStr">
        <is>
          <t/>
        </is>
      </c>
      <c r="G440" t="inlineStr">
        <is>
          <t>подразделение на функция &lt;a href="/entry/result/794886/all" id="ENTRY_TO_ENTRY_CONVERTER" target="_blank"&gt;IATE:794886&lt;/a&gt; , използвано в многогодишната финансова рамка &lt;a href="/entry/result/930627/all" id="ENTRY_TO_ENTRY_CONVERTER" target="_blank"&gt;IATE:930627&lt;/a&gt; на ЕС</t>
        </is>
      </c>
      <c r="H440" s="2" t="inlineStr">
        <is>
          <t>podokruh</t>
        </is>
      </c>
      <c r="I440" s="2" t="inlineStr">
        <is>
          <t>3</t>
        </is>
      </c>
      <c r="J440" s="2" t="inlineStr">
        <is>
          <t/>
        </is>
      </c>
      <c r="K440" t="inlineStr">
        <is>
          <t/>
        </is>
      </c>
      <c r="L440" s="2" t="inlineStr">
        <is>
          <t>underudgiftsområde</t>
        </is>
      </c>
      <c r="M440" s="2" t="inlineStr">
        <is>
          <t>4</t>
        </is>
      </c>
      <c r="N440" s="2" t="inlineStr">
        <is>
          <t/>
        </is>
      </c>
      <c r="O440" t="inlineStr">
        <is>
          <t>Underopdeling af udgiftsområde.</t>
        </is>
      </c>
      <c r="P440" s="2" t="inlineStr">
        <is>
          <t>Teilrubrik</t>
        </is>
      </c>
      <c r="Q440" s="2" t="inlineStr">
        <is>
          <t>3</t>
        </is>
      </c>
      <c r="R440" s="2" t="inlineStr">
        <is>
          <t/>
        </is>
      </c>
      <c r="S440" t="inlineStr">
        <is>
          <t>Unterkategorie einer Rubrik im mehrjährigen Finanzrahmen &lt;a href="/entry/result/930627/all" id="ENTRY_TO_ENTRY_CONVERTER" target="_blank"&gt;IATE:930627&lt;/a&gt;</t>
        </is>
      </c>
      <c r="T440" s="2" t="inlineStr">
        <is>
          <t>υποτομέας</t>
        </is>
      </c>
      <c r="U440" s="2" t="inlineStr">
        <is>
          <t>3</t>
        </is>
      </c>
      <c r="V440" s="2" t="inlineStr">
        <is>
          <t/>
        </is>
      </c>
      <c r="W440" t="inlineStr">
        <is>
          <t/>
        </is>
      </c>
      <c r="X440" s="2" t="inlineStr">
        <is>
          <t>subheading|
sub-heading</t>
        </is>
      </c>
      <c r="Y440" s="2" t="inlineStr">
        <is>
          <t>3|
1</t>
        </is>
      </c>
      <c r="Z440" s="2" t="inlineStr">
        <is>
          <t xml:space="preserve">|
</t>
        </is>
      </c>
      <c r="AA440" t="inlineStr">
        <is>
          <t>subcategory of heading [ &lt;a href="/entry/result/794886/all" id="ENTRY_TO_ENTRY_CONVERTER" target="_blank"&gt;IATE:794886&lt;/a&gt; ] within the multiannual financial framework [ &lt;a href="/entry/result/930627/all" id="ENTRY_TO_ENTRY_CONVERTER" target="_blank"&gt;IATE:930627&lt;/a&gt; ]</t>
        </is>
      </c>
      <c r="AB440" s="2" t="inlineStr">
        <is>
          <t>subrúbrica</t>
        </is>
      </c>
      <c r="AC440" s="2" t="inlineStr">
        <is>
          <t>3</t>
        </is>
      </c>
      <c r="AD440" s="2" t="inlineStr">
        <is>
          <t/>
        </is>
      </c>
      <c r="AE440" t="inlineStr">
        <is>
          <t>Subdivisión de una rúbrica de las perspectivas financieras.</t>
        </is>
      </c>
      <c r="AF440" s="2" t="inlineStr">
        <is>
          <t>alamrubriik</t>
        </is>
      </c>
      <c r="AG440" s="2" t="inlineStr">
        <is>
          <t>3</t>
        </is>
      </c>
      <c r="AH440" s="2" t="inlineStr">
        <is>
          <t/>
        </is>
      </c>
      <c r="AI440" t="inlineStr">
        <is>
          <t>rubriigi &lt;a href="/entry/result/794886/all" id="ENTRY_TO_ENTRY_CONVERTER" target="_blank"&gt;IATE:794886&lt;/a&gt; alajaotus mitmeaastase finantsraamistiku &lt;a href="/entry/result/930627/all" id="ENTRY_TO_ENTRY_CONVERTER" target="_blank"&gt;IATE:930627&lt;/a&gt; kontekstis</t>
        </is>
      </c>
      <c r="AJ440" s="2" t="inlineStr">
        <is>
          <t>alaotsake</t>
        </is>
      </c>
      <c r="AK440" s="2" t="inlineStr">
        <is>
          <t>3</t>
        </is>
      </c>
      <c r="AL440" s="2" t="inlineStr">
        <is>
          <t/>
        </is>
      </c>
      <c r="AM440" t="inlineStr">
        <is>
          <t/>
        </is>
      </c>
      <c r="AN440" s="2" t="inlineStr">
        <is>
          <t>sous-rubrique</t>
        </is>
      </c>
      <c r="AO440" s="2" t="inlineStr">
        <is>
          <t>3</t>
        </is>
      </c>
      <c r="AP440" s="2" t="inlineStr">
        <is>
          <t/>
        </is>
      </c>
      <c r="AQ440" t="inlineStr">
        <is>
          <t>subdivision des rubriques du cadre financier pluriannuel [ &lt;a href="/entry/result/930627/all" id="ENTRY_TO_ENTRY_CONVERTER" target="_blank"&gt;IATE:930627&lt;/a&gt; ]</t>
        </is>
      </c>
      <c r="AR440" s="2" t="inlineStr">
        <is>
          <t>fo-cheannteideal</t>
        </is>
      </c>
      <c r="AS440" s="2" t="inlineStr">
        <is>
          <t>3</t>
        </is>
      </c>
      <c r="AT440" s="2" t="inlineStr">
        <is>
          <t/>
        </is>
      </c>
      <c r="AU440" t="inlineStr">
        <is>
          <t/>
        </is>
      </c>
      <c r="AV440" s="2" t="inlineStr">
        <is>
          <t>podnaslov</t>
        </is>
      </c>
      <c r="AW440" s="2" t="inlineStr">
        <is>
          <t>3</t>
        </is>
      </c>
      <c r="AX440" s="2" t="inlineStr">
        <is>
          <t/>
        </is>
      </c>
      <c r="AY440" t="inlineStr">
        <is>
          <t/>
        </is>
      </c>
      <c r="AZ440" s="2" t="inlineStr">
        <is>
          <t>alfejezet</t>
        </is>
      </c>
      <c r="BA440" s="2" t="inlineStr">
        <is>
          <t>4</t>
        </is>
      </c>
      <c r="BB440" s="2" t="inlineStr">
        <is>
          <t/>
        </is>
      </c>
      <c r="BC440" t="inlineStr">
        <is>
          <t>a pénzügyi keret egyes fejezetein belül meghatározott alkategória</t>
        </is>
      </c>
      <c r="BD440" s="2" t="inlineStr">
        <is>
          <t>sottorubrica</t>
        </is>
      </c>
      <c r="BE440" s="2" t="inlineStr">
        <is>
          <t>3</t>
        </is>
      </c>
      <c r="BF440" s="2" t="inlineStr">
        <is>
          <t/>
        </is>
      </c>
      <c r="BG440" t="inlineStr">
        <is>
          <t>suddivisione di una rubrica [ &lt;a href="/entry/result/794886/all" id="ENTRY_TO_ENTRY_CONVERTER" target="_blank"&gt;IATE:794886&lt;/a&gt; ] del quadro finanziario pluriennale [ &lt;a href="/entry/result/930627/all" id="ENTRY_TO_ENTRY_CONVERTER" target="_blank"&gt;IATE:930627&lt;/a&gt; ]</t>
        </is>
      </c>
      <c r="BH440" s="2" t="inlineStr">
        <is>
          <t>pakategorė</t>
        </is>
      </c>
      <c r="BI440" s="2" t="inlineStr">
        <is>
          <t>4</t>
        </is>
      </c>
      <c r="BJ440" s="2" t="inlineStr">
        <is>
          <t/>
        </is>
      </c>
      <c r="BK440" t="inlineStr">
        <is>
          <t/>
        </is>
      </c>
      <c r="BL440" s="2" t="inlineStr">
        <is>
          <t>izdevumu apakškategorija</t>
        </is>
      </c>
      <c r="BM440" s="2" t="inlineStr">
        <is>
          <t>3</t>
        </is>
      </c>
      <c r="BN440" s="2" t="inlineStr">
        <is>
          <t/>
        </is>
      </c>
      <c r="BO440" t="inlineStr">
        <is>
          <t>finanšu shēmas [ &lt;a href="/entry/result/930627/all" id="ENTRY_TO_ENTRY_CONVERTER" target="_blank"&gt;IATE:930627&lt;/a&gt; ] izdevumu kategorijas [ &lt;a href="/entry/result/794886/all" id="ENTRY_TO_ENTRY_CONVERTER" target="_blank"&gt;IATE:794886&lt;/a&gt; ] apakšiedalījums</t>
        </is>
      </c>
      <c r="BP440" s="2" t="inlineStr">
        <is>
          <t>subintestatura</t>
        </is>
      </c>
      <c r="BQ440" s="2" t="inlineStr">
        <is>
          <t>3</t>
        </is>
      </c>
      <c r="BR440" s="2" t="inlineStr">
        <is>
          <t/>
        </is>
      </c>
      <c r="BS440" t="inlineStr">
        <is>
          <t>subkategorija ta' &lt;i&gt;intestatura&lt;/i&gt; [ &lt;a href="/entry/result/794886/all" id="ENTRY_TO_ENTRY_CONVERTER" target="_blank"&gt;IATE:794886&lt;/a&gt; ] fil-&lt;i&gt;qafas finanzjarju pluriennali&lt;/i&gt; [ &lt;a href="/entry/result/930627/all" id="ENTRY_TO_ENTRY_CONVERTER" target="_blank"&gt;IATE:930627&lt;/a&gt; ]</t>
        </is>
      </c>
      <c r="BT440" s="2" t="inlineStr">
        <is>
          <t>subrubriek</t>
        </is>
      </c>
      <c r="BU440" s="2" t="inlineStr">
        <is>
          <t>3</t>
        </is>
      </c>
      <c r="BV440" s="2" t="inlineStr">
        <is>
          <t/>
        </is>
      </c>
      <c r="BW440" t="inlineStr">
        <is>
          <t>onderdeel van een rubriek van het MFK</t>
        </is>
      </c>
      <c r="BX440" s="2" t="inlineStr">
        <is>
          <t>poddział</t>
        </is>
      </c>
      <c r="BY440" s="2" t="inlineStr">
        <is>
          <t>3</t>
        </is>
      </c>
      <c r="BZ440" s="2" t="inlineStr">
        <is>
          <t/>
        </is>
      </c>
      <c r="CA440" t="inlineStr">
        <is>
          <t>podkategoria „działu” w „wieloletnich ramach finansowych” [ &lt;a href="/entry/result/930627/all" id="ENTRY_TO_ENTRY_CONVERTER" target="_blank"&gt;IATE:930627&lt;/a&gt; ]</t>
        </is>
      </c>
      <c r="CB440" s="2" t="inlineStr">
        <is>
          <t>sub-rubrica</t>
        </is>
      </c>
      <c r="CC440" s="2" t="inlineStr">
        <is>
          <t>3</t>
        </is>
      </c>
      <c r="CD440" s="2" t="inlineStr">
        <is>
          <t/>
        </is>
      </c>
      <c r="CE440" t="inlineStr">
        <is>
          <t>Subdivisão de uma &lt;a href="https://iate.europa.eu/entry/result/794886/en-pt" target="_blank"&gt;rubrica&lt;/a&gt; do &lt;a href="https://iate.europa.eu/entry/result/930627/en-pt" target="_blank"&gt;quadro financeiro plurianual&lt;/a&gt;.</t>
        </is>
      </c>
      <c r="CF440" s="2" t="inlineStr">
        <is>
          <t>subrubrică</t>
        </is>
      </c>
      <c r="CG440" s="2" t="inlineStr">
        <is>
          <t>3</t>
        </is>
      </c>
      <c r="CH440" s="2" t="inlineStr">
        <is>
          <t/>
        </is>
      </c>
      <c r="CI440" t="inlineStr">
        <is>
          <t>subdiviziune a rubricii [ &lt;a href="/entry/result/794886/all" id="ENTRY_TO_ENTRY_CONVERTER" target="_blank"&gt;IATE:794886&lt;/a&gt; ] din cadrul financiar multianual [ &lt;a href="/entry/result/930627/all" id="ENTRY_TO_ENTRY_CONVERTER" target="_blank"&gt;IATE:930627&lt;/a&gt; ]</t>
        </is>
      </c>
      <c r="CJ440" s="2" t="inlineStr">
        <is>
          <t>podokruh</t>
        </is>
      </c>
      <c r="CK440" s="2" t="inlineStr">
        <is>
          <t>3</t>
        </is>
      </c>
      <c r="CL440" s="2" t="inlineStr">
        <is>
          <t/>
        </is>
      </c>
      <c r="CM440" t="inlineStr">
        <is>
          <t/>
        </is>
      </c>
      <c r="CN440" s="2" t="inlineStr">
        <is>
          <t>podrazdelek</t>
        </is>
      </c>
      <c r="CO440" s="2" t="inlineStr">
        <is>
          <t>2</t>
        </is>
      </c>
      <c r="CP440" s="2" t="inlineStr">
        <is>
          <t/>
        </is>
      </c>
      <c r="CQ440" t="inlineStr">
        <is>
          <t>podkategorija razdelka [&lt;a href="/entry/result/794886/all" id="ENTRY_TO_ENTRY_CONVERTER" target="_blank"&gt;IATE:794886&lt;/a&gt;] v večletnem finančnem okviru [&lt;a href="/entry/result/930627/all" id="ENTRY_TO_ENTRY_CONVERTER" target="_blank"&gt;IATE:930627&lt;/a&gt;]</t>
        </is>
      </c>
      <c r="CR440" s="2" t="inlineStr">
        <is>
          <t>underrubrik</t>
        </is>
      </c>
      <c r="CS440" s="2" t="inlineStr">
        <is>
          <t>3</t>
        </is>
      </c>
      <c r="CT440" s="2" t="inlineStr">
        <is>
          <t/>
        </is>
      </c>
      <c r="CU440" t="inlineStr">
        <is>
          <t/>
        </is>
      </c>
    </row>
    <row r="441">
      <c r="A441" s="1" t="str">
        <f>HYPERLINK("https://iate.europa.eu/entry/result/3626964/all", "3626964")</f>
        <v>3626964</v>
      </c>
      <c r="B441" t="inlineStr">
        <is>
          <t>EDUCATION AND COMMUNICATIONS</t>
        </is>
      </c>
      <c r="C441" t="inlineStr">
        <is>
          <t>EDUCATION AND COMMUNICATIONS|communications|communications systems|Internet|search engine</t>
        </is>
      </c>
      <c r="D441" t="inlineStr">
        <is>
          <t/>
        </is>
      </c>
      <c r="E441" t="inlineStr">
        <is>
          <t/>
        </is>
      </c>
      <c r="F441" t="inlineStr">
        <is>
          <t/>
        </is>
      </c>
      <c r="G441" t="inlineStr">
        <is>
          <t/>
        </is>
      </c>
      <c r="H441" t="inlineStr">
        <is>
          <t/>
        </is>
      </c>
      <c r="I441" t="inlineStr">
        <is>
          <t/>
        </is>
      </c>
      <c r="J441" t="inlineStr">
        <is>
          <t/>
        </is>
      </c>
      <c r="K441" t="inlineStr">
        <is>
          <t/>
        </is>
      </c>
      <c r="L441" t="inlineStr">
        <is>
          <t/>
        </is>
      </c>
      <c r="M441" t="inlineStr">
        <is>
          <t/>
        </is>
      </c>
      <c r="N441" t="inlineStr">
        <is>
          <t/>
        </is>
      </c>
      <c r="O441" t="inlineStr">
        <is>
          <t/>
        </is>
      </c>
      <c r="P441" t="inlineStr">
        <is>
          <t/>
        </is>
      </c>
      <c r="Q441" t="inlineStr">
        <is>
          <t/>
        </is>
      </c>
      <c r="R441" t="inlineStr">
        <is>
          <t/>
        </is>
      </c>
      <c r="S441" t="inlineStr">
        <is>
          <t/>
        </is>
      </c>
      <c r="T441" t="inlineStr">
        <is>
          <t/>
        </is>
      </c>
      <c r="U441" t="inlineStr">
        <is>
          <t/>
        </is>
      </c>
      <c r="V441" t="inlineStr">
        <is>
          <t/>
        </is>
      </c>
      <c r="W441" t="inlineStr">
        <is>
          <t/>
        </is>
      </c>
      <c r="X441" s="2" t="inlineStr">
        <is>
          <t>very large online search engine|
VLOSE</t>
        </is>
      </c>
      <c r="Y441" s="2" t="inlineStr">
        <is>
          <t>3|
3</t>
        </is>
      </c>
      <c r="Z441" s="2" t="inlineStr">
        <is>
          <t xml:space="preserve">|
</t>
        </is>
      </c>
      <c r="AA441" t="inlineStr">
        <is>
          <t>&lt;a href="https://iate.europa.eu/entry/result/903231" target="_blank"&gt;online search engine&lt;/a&gt; which has a significant societal and economic impact</t>
        </is>
      </c>
      <c r="AB441" t="inlineStr">
        <is>
          <t/>
        </is>
      </c>
      <c r="AC441" t="inlineStr">
        <is>
          <t/>
        </is>
      </c>
      <c r="AD441" t="inlineStr">
        <is>
          <t/>
        </is>
      </c>
      <c r="AE441" t="inlineStr">
        <is>
          <t/>
        </is>
      </c>
      <c r="AF441" t="inlineStr">
        <is>
          <t/>
        </is>
      </c>
      <c r="AG441" t="inlineStr">
        <is>
          <t/>
        </is>
      </c>
      <c r="AH441" t="inlineStr">
        <is>
          <t/>
        </is>
      </c>
      <c r="AI441" t="inlineStr">
        <is>
          <t/>
        </is>
      </c>
      <c r="AJ441" t="inlineStr">
        <is>
          <t/>
        </is>
      </c>
      <c r="AK441" t="inlineStr">
        <is>
          <t/>
        </is>
      </c>
      <c r="AL441" t="inlineStr">
        <is>
          <t/>
        </is>
      </c>
      <c r="AM441" t="inlineStr">
        <is>
          <t/>
        </is>
      </c>
      <c r="AN441" s="2" t="inlineStr">
        <is>
          <t>très grand moteur de recherche en ligne</t>
        </is>
      </c>
      <c r="AO441" s="2" t="inlineStr">
        <is>
          <t>3</t>
        </is>
      </c>
      <c r="AP441" s="2" t="inlineStr">
        <is>
          <t/>
        </is>
      </c>
      <c r="AQ441" t="inlineStr">
        <is>
          <t/>
        </is>
      </c>
      <c r="AR441" t="inlineStr">
        <is>
          <t/>
        </is>
      </c>
      <c r="AS441" t="inlineStr">
        <is>
          <t/>
        </is>
      </c>
      <c r="AT441" t="inlineStr">
        <is>
          <t/>
        </is>
      </c>
      <c r="AU441" t="inlineStr">
        <is>
          <t/>
        </is>
      </c>
      <c r="AV441" t="inlineStr">
        <is>
          <t/>
        </is>
      </c>
      <c r="AW441" t="inlineStr">
        <is>
          <t/>
        </is>
      </c>
      <c r="AX441" t="inlineStr">
        <is>
          <t/>
        </is>
      </c>
      <c r="AY441" t="inlineStr">
        <is>
          <t/>
        </is>
      </c>
      <c r="AZ441" t="inlineStr">
        <is>
          <t/>
        </is>
      </c>
      <c r="BA441" t="inlineStr">
        <is>
          <t/>
        </is>
      </c>
      <c r="BB441" t="inlineStr">
        <is>
          <t/>
        </is>
      </c>
      <c r="BC441" t="inlineStr">
        <is>
          <t/>
        </is>
      </c>
      <c r="BD441" t="inlineStr">
        <is>
          <t/>
        </is>
      </c>
      <c r="BE441" t="inlineStr">
        <is>
          <t/>
        </is>
      </c>
      <c r="BF441" t="inlineStr">
        <is>
          <t/>
        </is>
      </c>
      <c r="BG441" t="inlineStr">
        <is>
          <t/>
        </is>
      </c>
      <c r="BH441" t="inlineStr">
        <is>
          <t/>
        </is>
      </c>
      <c r="BI441" t="inlineStr">
        <is>
          <t/>
        </is>
      </c>
      <c r="BJ441" t="inlineStr">
        <is>
          <t/>
        </is>
      </c>
      <c r="BK441" t="inlineStr">
        <is>
          <t/>
        </is>
      </c>
      <c r="BL441" t="inlineStr">
        <is>
          <t/>
        </is>
      </c>
      <c r="BM441" t="inlineStr">
        <is>
          <t/>
        </is>
      </c>
      <c r="BN441" t="inlineStr">
        <is>
          <t/>
        </is>
      </c>
      <c r="BO441" t="inlineStr">
        <is>
          <t/>
        </is>
      </c>
      <c r="BP441" t="inlineStr">
        <is>
          <t/>
        </is>
      </c>
      <c r="BQ441" t="inlineStr">
        <is>
          <t/>
        </is>
      </c>
      <c r="BR441" t="inlineStr">
        <is>
          <t/>
        </is>
      </c>
      <c r="BS441" t="inlineStr">
        <is>
          <t/>
        </is>
      </c>
      <c r="BT441" t="inlineStr">
        <is>
          <t/>
        </is>
      </c>
      <c r="BU441" t="inlineStr">
        <is>
          <t/>
        </is>
      </c>
      <c r="BV441" t="inlineStr">
        <is>
          <t/>
        </is>
      </c>
      <c r="BW441" t="inlineStr">
        <is>
          <t/>
        </is>
      </c>
      <c r="BX441" t="inlineStr">
        <is>
          <t/>
        </is>
      </c>
      <c r="BY441" t="inlineStr">
        <is>
          <t/>
        </is>
      </c>
      <c r="BZ441" t="inlineStr">
        <is>
          <t/>
        </is>
      </c>
      <c r="CA441" t="inlineStr">
        <is>
          <t/>
        </is>
      </c>
      <c r="CB441" t="inlineStr">
        <is>
          <t/>
        </is>
      </c>
      <c r="CC441" t="inlineStr">
        <is>
          <t/>
        </is>
      </c>
      <c r="CD441" t="inlineStr">
        <is>
          <t/>
        </is>
      </c>
      <c r="CE441" t="inlineStr">
        <is>
          <t/>
        </is>
      </c>
      <c r="CF441" t="inlineStr">
        <is>
          <t/>
        </is>
      </c>
      <c r="CG441" t="inlineStr">
        <is>
          <t/>
        </is>
      </c>
      <c r="CH441" t="inlineStr">
        <is>
          <t/>
        </is>
      </c>
      <c r="CI441" t="inlineStr">
        <is>
          <t/>
        </is>
      </c>
      <c r="CJ441" t="inlineStr">
        <is>
          <t/>
        </is>
      </c>
      <c r="CK441" t="inlineStr">
        <is>
          <t/>
        </is>
      </c>
      <c r="CL441" t="inlineStr">
        <is>
          <t/>
        </is>
      </c>
      <c r="CM441" t="inlineStr">
        <is>
          <t/>
        </is>
      </c>
      <c r="CN441" t="inlineStr">
        <is>
          <t/>
        </is>
      </c>
      <c r="CO441" t="inlineStr">
        <is>
          <t/>
        </is>
      </c>
      <c r="CP441" t="inlineStr">
        <is>
          <t/>
        </is>
      </c>
      <c r="CQ441" t="inlineStr">
        <is>
          <t/>
        </is>
      </c>
      <c r="CR441" t="inlineStr">
        <is>
          <t/>
        </is>
      </c>
      <c r="CS441" t="inlineStr">
        <is>
          <t/>
        </is>
      </c>
      <c r="CT441" t="inlineStr">
        <is>
          <t/>
        </is>
      </c>
      <c r="CU441" t="inlineStr">
        <is>
          <t/>
        </is>
      </c>
    </row>
    <row r="442">
      <c r="A442" s="1" t="str">
        <f>HYPERLINK("https://iate.europa.eu/entry/result/3627380/all", "3627380")</f>
        <v>3627380</v>
      </c>
      <c r="B442" t="inlineStr">
        <is>
          <t>EDUCATION AND COMMUNICATIONS;FINANCE</t>
        </is>
      </c>
      <c r="C442" t="inlineStr">
        <is>
          <t>EDUCATION AND COMMUNICATIONS|information technology and data processing;FINANCE</t>
        </is>
      </c>
      <c r="D442" t="inlineStr">
        <is>
          <t/>
        </is>
      </c>
      <c r="E442" t="inlineStr">
        <is>
          <t/>
        </is>
      </c>
      <c r="F442" t="inlineStr">
        <is>
          <t/>
        </is>
      </c>
      <c r="G442" t="inlineStr">
        <is>
          <t/>
        </is>
      </c>
      <c r="H442" s="2" t="inlineStr">
        <is>
          <t>realitní technologie|
PropTech</t>
        </is>
      </c>
      <c r="I442" s="2" t="inlineStr">
        <is>
          <t>3|
3</t>
        </is>
      </c>
      <c r="J442" s="2" t="inlineStr">
        <is>
          <t xml:space="preserve">|
</t>
        </is>
      </c>
      <c r="K442" t="inlineStr">
        <is>
          <t>uvádění moderních technologií do segmentu trhu s nemovitostmi</t>
        </is>
      </c>
      <c r="L442" t="inlineStr">
        <is>
          <t/>
        </is>
      </c>
      <c r="M442" t="inlineStr">
        <is>
          <t/>
        </is>
      </c>
      <c r="N442" t="inlineStr">
        <is>
          <t/>
        </is>
      </c>
      <c r="O442" t="inlineStr">
        <is>
          <t/>
        </is>
      </c>
      <c r="P442" t="inlineStr">
        <is>
          <t/>
        </is>
      </c>
      <c r="Q442" t="inlineStr">
        <is>
          <t/>
        </is>
      </c>
      <c r="R442" t="inlineStr">
        <is>
          <t/>
        </is>
      </c>
      <c r="S442" t="inlineStr">
        <is>
          <t/>
        </is>
      </c>
      <c r="T442" t="inlineStr">
        <is>
          <t/>
        </is>
      </c>
      <c r="U442" t="inlineStr">
        <is>
          <t/>
        </is>
      </c>
      <c r="V442" t="inlineStr">
        <is>
          <t/>
        </is>
      </c>
      <c r="W442" t="inlineStr">
        <is>
          <t/>
        </is>
      </c>
      <c r="X442" s="2" t="inlineStr">
        <is>
          <t>property technology|
real-estate technology|
proptech|
prop-tech|
real estate technology|
PropTech</t>
        </is>
      </c>
      <c r="Y442" s="2" t="inlineStr">
        <is>
          <t>3|
1|
1|
1|
3|
3</t>
        </is>
      </c>
      <c r="Z442" s="2" t="inlineStr">
        <is>
          <t xml:space="preserve">|
|
|
|
|
</t>
        </is>
      </c>
      <c r="AA442" t="inlineStr">
        <is>
          <t>application of information technology and platform economics to real estate markets</t>
        </is>
      </c>
      <c r="AB442" t="inlineStr">
        <is>
          <t/>
        </is>
      </c>
      <c r="AC442" t="inlineStr">
        <is>
          <t/>
        </is>
      </c>
      <c r="AD442" t="inlineStr">
        <is>
          <t/>
        </is>
      </c>
      <c r="AE442" t="inlineStr">
        <is>
          <t/>
        </is>
      </c>
      <c r="AF442" t="inlineStr">
        <is>
          <t/>
        </is>
      </c>
      <c r="AG442" t="inlineStr">
        <is>
          <t/>
        </is>
      </c>
      <c r="AH442" t="inlineStr">
        <is>
          <t/>
        </is>
      </c>
      <c r="AI442" t="inlineStr">
        <is>
          <t/>
        </is>
      </c>
      <c r="AJ442" t="inlineStr">
        <is>
          <t/>
        </is>
      </c>
      <c r="AK442" t="inlineStr">
        <is>
          <t/>
        </is>
      </c>
      <c r="AL442" t="inlineStr">
        <is>
          <t/>
        </is>
      </c>
      <c r="AM442" t="inlineStr">
        <is>
          <t/>
        </is>
      </c>
      <c r="AN442" t="inlineStr">
        <is>
          <t/>
        </is>
      </c>
      <c r="AO442" t="inlineStr">
        <is>
          <t/>
        </is>
      </c>
      <c r="AP442" t="inlineStr">
        <is>
          <t/>
        </is>
      </c>
      <c r="AQ442" t="inlineStr">
        <is>
          <t/>
        </is>
      </c>
      <c r="AR442" t="inlineStr">
        <is>
          <t/>
        </is>
      </c>
      <c r="AS442" t="inlineStr">
        <is>
          <t/>
        </is>
      </c>
      <c r="AT442" t="inlineStr">
        <is>
          <t/>
        </is>
      </c>
      <c r="AU442" t="inlineStr">
        <is>
          <t/>
        </is>
      </c>
      <c r="AV442" t="inlineStr">
        <is>
          <t/>
        </is>
      </c>
      <c r="AW442" t="inlineStr">
        <is>
          <t/>
        </is>
      </c>
      <c r="AX442" t="inlineStr">
        <is>
          <t/>
        </is>
      </c>
      <c r="AY442" t="inlineStr">
        <is>
          <t/>
        </is>
      </c>
      <c r="AZ442" t="inlineStr">
        <is>
          <t/>
        </is>
      </c>
      <c r="BA442" t="inlineStr">
        <is>
          <t/>
        </is>
      </c>
      <c r="BB442" t="inlineStr">
        <is>
          <t/>
        </is>
      </c>
      <c r="BC442" t="inlineStr">
        <is>
          <t/>
        </is>
      </c>
      <c r="BD442" t="inlineStr">
        <is>
          <t/>
        </is>
      </c>
      <c r="BE442" t="inlineStr">
        <is>
          <t/>
        </is>
      </c>
      <c r="BF442" t="inlineStr">
        <is>
          <t/>
        </is>
      </c>
      <c r="BG442" t="inlineStr">
        <is>
          <t/>
        </is>
      </c>
      <c r="BH442" t="inlineStr">
        <is>
          <t/>
        </is>
      </c>
      <c r="BI442" t="inlineStr">
        <is>
          <t/>
        </is>
      </c>
      <c r="BJ442" t="inlineStr">
        <is>
          <t/>
        </is>
      </c>
      <c r="BK442" t="inlineStr">
        <is>
          <t/>
        </is>
      </c>
      <c r="BL442" t="inlineStr">
        <is>
          <t/>
        </is>
      </c>
      <c r="BM442" t="inlineStr">
        <is>
          <t/>
        </is>
      </c>
      <c r="BN442" t="inlineStr">
        <is>
          <t/>
        </is>
      </c>
      <c r="BO442" t="inlineStr">
        <is>
          <t/>
        </is>
      </c>
      <c r="BP442" t="inlineStr">
        <is>
          <t/>
        </is>
      </c>
      <c r="BQ442" t="inlineStr">
        <is>
          <t/>
        </is>
      </c>
      <c r="BR442" t="inlineStr">
        <is>
          <t/>
        </is>
      </c>
      <c r="BS442" t="inlineStr">
        <is>
          <t/>
        </is>
      </c>
      <c r="BT442" t="inlineStr">
        <is>
          <t/>
        </is>
      </c>
      <c r="BU442" t="inlineStr">
        <is>
          <t/>
        </is>
      </c>
      <c r="BV442" t="inlineStr">
        <is>
          <t/>
        </is>
      </c>
      <c r="BW442" t="inlineStr">
        <is>
          <t/>
        </is>
      </c>
      <c r="BX442" t="inlineStr">
        <is>
          <t/>
        </is>
      </c>
      <c r="BY442" t="inlineStr">
        <is>
          <t/>
        </is>
      </c>
      <c r="BZ442" t="inlineStr">
        <is>
          <t/>
        </is>
      </c>
      <c r="CA442" t="inlineStr">
        <is>
          <t/>
        </is>
      </c>
      <c r="CB442" t="inlineStr">
        <is>
          <t/>
        </is>
      </c>
      <c r="CC442" t="inlineStr">
        <is>
          <t/>
        </is>
      </c>
      <c r="CD442" t="inlineStr">
        <is>
          <t/>
        </is>
      </c>
      <c r="CE442" t="inlineStr">
        <is>
          <t/>
        </is>
      </c>
      <c r="CF442" t="inlineStr">
        <is>
          <t/>
        </is>
      </c>
      <c r="CG442" t="inlineStr">
        <is>
          <t/>
        </is>
      </c>
      <c r="CH442" t="inlineStr">
        <is>
          <t/>
        </is>
      </c>
      <c r="CI442" t="inlineStr">
        <is>
          <t/>
        </is>
      </c>
      <c r="CJ442" t="inlineStr">
        <is>
          <t/>
        </is>
      </c>
      <c r="CK442" t="inlineStr">
        <is>
          <t/>
        </is>
      </c>
      <c r="CL442" t="inlineStr">
        <is>
          <t/>
        </is>
      </c>
      <c r="CM442" t="inlineStr">
        <is>
          <t/>
        </is>
      </c>
      <c r="CN442" t="inlineStr">
        <is>
          <t/>
        </is>
      </c>
      <c r="CO442" t="inlineStr">
        <is>
          <t/>
        </is>
      </c>
      <c r="CP442" t="inlineStr">
        <is>
          <t/>
        </is>
      </c>
      <c r="CQ442" t="inlineStr">
        <is>
          <t/>
        </is>
      </c>
      <c r="CR442" t="inlineStr">
        <is>
          <t/>
        </is>
      </c>
      <c r="CS442" t="inlineStr">
        <is>
          <t/>
        </is>
      </c>
      <c r="CT442" t="inlineStr">
        <is>
          <t/>
        </is>
      </c>
      <c r="CU442" t="inlineStr">
        <is>
          <t/>
        </is>
      </c>
    </row>
    <row r="443">
      <c r="A443" s="1" t="str">
        <f>HYPERLINK("https://iate.europa.eu/entry/result/2242388/all", "2242388")</f>
        <v>2242388</v>
      </c>
      <c r="B443" t="inlineStr">
        <is>
          <t>ENERGY;TRANSPORT</t>
        </is>
      </c>
      <c r="C443" t="inlineStr">
        <is>
          <t>ENERGY|electrical and nuclear industries|electrical industry;TRANSPORT|land transport</t>
        </is>
      </c>
      <c r="D443" s="2" t="inlineStr">
        <is>
          <t>пробег</t>
        </is>
      </c>
      <c r="E443" s="2" t="inlineStr">
        <is>
          <t>3</t>
        </is>
      </c>
      <c r="F443" s="2" t="inlineStr">
        <is>
          <t/>
        </is>
      </c>
      <c r="G443" t="inlineStr">
        <is>
          <t/>
        </is>
      </c>
      <c r="H443" t="inlineStr">
        <is>
          <t/>
        </is>
      </c>
      <c r="I443" t="inlineStr">
        <is>
          <t/>
        </is>
      </c>
      <c r="J443" t="inlineStr">
        <is>
          <t/>
        </is>
      </c>
      <c r="K443" t="inlineStr">
        <is>
          <t/>
        </is>
      </c>
      <c r="L443" t="inlineStr">
        <is>
          <t/>
        </is>
      </c>
      <c r="M443" t="inlineStr">
        <is>
          <t/>
        </is>
      </c>
      <c r="N443" t="inlineStr">
        <is>
          <t/>
        </is>
      </c>
      <c r="O443" t="inlineStr">
        <is>
          <t/>
        </is>
      </c>
      <c r="P443" t="inlineStr">
        <is>
          <t/>
        </is>
      </c>
      <c r="Q443" t="inlineStr">
        <is>
          <t/>
        </is>
      </c>
      <c r="R443" t="inlineStr">
        <is>
          <t/>
        </is>
      </c>
      <c r="S443" t="inlineStr">
        <is>
          <t/>
        </is>
      </c>
      <c r="T443" s="2" t="inlineStr">
        <is>
          <t>ηλεκτρική αυτονομία</t>
        </is>
      </c>
      <c r="U443" s="2" t="inlineStr">
        <is>
          <t>3</t>
        </is>
      </c>
      <c r="V443" s="2" t="inlineStr">
        <is>
          <t/>
        </is>
      </c>
      <c r="W443" t="inlineStr">
        <is>
          <t>ως «ηλεκτρική αυτονομία», για οχήματα εξοπλισμένα αποκλειστικά με ηλεκτρικό σύστημα κίνησης ή με υβριδικό ηλεκτρικό σύστημα κίνησης με φόρτιση εκτός οχήματος, νοείται η απόσταση που μπορεί να διανυθεί με ηλεκτρική ενέργεια ενός πλήρως φορτισμένου συσσωρευτή (ή άλλων συσκευών αποθήκευσης ηλεκτρικής ενέργειας), όπως αυτή μετριέται σύμφωνα με τη διαδικασία που περιγράφεται στο παράρτημα 9</t>
        </is>
      </c>
      <c r="X443" s="2" t="inlineStr">
        <is>
          <t>driving range|
electric range|
vehicle electric range</t>
        </is>
      </c>
      <c r="Y443" s="2" t="inlineStr">
        <is>
          <t>3|
3|
3</t>
        </is>
      </c>
      <c r="Z443" s="2" t="inlineStr">
        <is>
          <t xml:space="preserve">|
|
</t>
        </is>
      </c>
      <c r="AA443" t="inlineStr">
        <is>
          <t>distance that an electric or hybrid vehicle can be driven electrically on one fully charged battery (or other electric energy storage device)</t>
        </is>
      </c>
      <c r="AB443" t="inlineStr">
        <is>
          <t/>
        </is>
      </c>
      <c r="AC443" t="inlineStr">
        <is>
          <t/>
        </is>
      </c>
      <c r="AD443" t="inlineStr">
        <is>
          <t/>
        </is>
      </c>
      <c r="AE443" t="inlineStr">
        <is>
          <t/>
        </is>
      </c>
      <c r="AF443" s="2" t="inlineStr">
        <is>
          <t>elektrisõiduki sõiduulatus|
sõiduulatus ühe laadimisega</t>
        </is>
      </c>
      <c r="AG443" s="2" t="inlineStr">
        <is>
          <t>2|
3</t>
        </is>
      </c>
      <c r="AH443" s="2" t="inlineStr">
        <is>
          <t xml:space="preserve">|
</t>
        </is>
      </c>
      <c r="AI443" t="inlineStr">
        <is>
          <t/>
        </is>
      </c>
      <c r="AJ443" t="inlineStr">
        <is>
          <t/>
        </is>
      </c>
      <c r="AK443" t="inlineStr">
        <is>
          <t/>
        </is>
      </c>
      <c r="AL443" t="inlineStr">
        <is>
          <t/>
        </is>
      </c>
      <c r="AM443" t="inlineStr">
        <is>
          <t/>
        </is>
      </c>
      <c r="AN443" s="2" t="inlineStr">
        <is>
          <t>autonomie en mode électrique|
autonomie</t>
        </is>
      </c>
      <c r="AO443" s="2" t="inlineStr">
        <is>
          <t>3|
3</t>
        </is>
      </c>
      <c r="AP443" s="2" t="inlineStr">
        <is>
          <t xml:space="preserve">|
</t>
        </is>
      </c>
      <c r="AQ443" t="inlineStr">
        <is>
          <t>distance qu’un véhicule électrique ou hybride
peut parcourir en mode électrique avec une batterie complètement chargée (ou
avec un autre dispositif de stockage de l’énergie électrique)</t>
        </is>
      </c>
      <c r="AR443" s="2" t="inlineStr">
        <is>
          <t>raon leictreach</t>
        </is>
      </c>
      <c r="AS443" s="2" t="inlineStr">
        <is>
          <t>3</t>
        </is>
      </c>
      <c r="AT443" s="2" t="inlineStr">
        <is>
          <t/>
        </is>
      </c>
      <c r="AU443" t="inlineStr">
        <is>
          <t/>
        </is>
      </c>
      <c r="AV443" s="2" t="inlineStr">
        <is>
          <t>doseg električnog vozila</t>
        </is>
      </c>
      <c r="AW443" s="2" t="inlineStr">
        <is>
          <t>4</t>
        </is>
      </c>
      <c r="AX443" s="2" t="inlineStr">
        <is>
          <t/>
        </is>
      </c>
      <c r="AY443" t="inlineStr">
        <is>
          <t/>
        </is>
      </c>
      <c r="AZ443" s="2" t="inlineStr">
        <is>
          <t>elektromos hatótávolság</t>
        </is>
      </c>
      <c r="BA443" s="2" t="inlineStr">
        <is>
          <t>4</t>
        </is>
      </c>
      <c r="BB443" s="2" t="inlineStr">
        <is>
          <t>preferred</t>
        </is>
      </c>
      <c r="BC443" t="inlineStr">
        <is>
          <t>a csak elektromos hajtáslánccal meghajtott vagy hibrid elektromos hajtáslánccal meghajtott járművek esetében az a távolság, amelyet egy teljesen feltöltött akkumulátorral (vagy más elektromos tároló berendezéssel) elektromos üzemmódban meg lehet tenni</t>
        </is>
      </c>
      <c r="BD443" t="inlineStr">
        <is>
          <t/>
        </is>
      </c>
      <c r="BE443" t="inlineStr">
        <is>
          <t/>
        </is>
      </c>
      <c r="BF443" t="inlineStr">
        <is>
          <t/>
        </is>
      </c>
      <c r="BG443" t="inlineStr">
        <is>
          <t/>
        </is>
      </c>
      <c r="BH443" s="2" t="inlineStr">
        <is>
          <t>elektrinė rida</t>
        </is>
      </c>
      <c r="BI443" s="2" t="inlineStr">
        <is>
          <t>3</t>
        </is>
      </c>
      <c r="BJ443" s="2" t="inlineStr">
        <is>
          <t/>
        </is>
      </c>
      <c r="BK443" t="inlineStr">
        <is>
          <t>elektrinės ar hibridinės elektrinės transporto priemonės tik elektros varikliu nuvažiuotas atstumas</t>
        </is>
      </c>
      <c r="BL443" s="2" t="inlineStr">
        <is>
          <t>pilnuzlādes nobraukums</t>
        </is>
      </c>
      <c r="BM443" s="2" t="inlineStr">
        <is>
          <t>4</t>
        </is>
      </c>
      <c r="BN443" s="2" t="inlineStr">
        <is>
          <t/>
        </is>
      </c>
      <c r="BO443" t="inlineStr">
        <is>
          <t>attālums, ko eletroautomobīlis vai hibrīdautomobīlis var veikt izmantojot elektroenerģiju ar vienu pilnībā uzlādētu bateriju (vai citu elektriskās akumulācijas ierīci)</t>
        </is>
      </c>
      <c r="BP443" s="2" t="inlineStr">
        <is>
          <t>awtonomija elettrika tal-vettura</t>
        </is>
      </c>
      <c r="BQ443" s="2" t="inlineStr">
        <is>
          <t>3</t>
        </is>
      </c>
      <c r="BR443" s="2" t="inlineStr">
        <is>
          <t/>
        </is>
      </c>
      <c r="BS443" t="inlineStr">
        <is>
          <t>id-distanza li tista' tinstaq vettura sakemm il-ħażna ta' enerġija elettrika tispiċċa</t>
        </is>
      </c>
      <c r="BT443" t="inlineStr">
        <is>
          <t/>
        </is>
      </c>
      <c r="BU443" t="inlineStr">
        <is>
          <t/>
        </is>
      </c>
      <c r="BV443" t="inlineStr">
        <is>
          <t/>
        </is>
      </c>
      <c r="BW443" t="inlineStr">
        <is>
          <t/>
        </is>
      </c>
      <c r="BX443" t="inlineStr">
        <is>
          <t/>
        </is>
      </c>
      <c r="BY443" t="inlineStr">
        <is>
          <t/>
        </is>
      </c>
      <c r="BZ443" t="inlineStr">
        <is>
          <t/>
        </is>
      </c>
      <c r="CA443" t="inlineStr">
        <is>
          <t/>
        </is>
      </c>
      <c r="CB443" t="inlineStr">
        <is>
          <t/>
        </is>
      </c>
      <c r="CC443" t="inlineStr">
        <is>
          <t/>
        </is>
      </c>
      <c r="CD443" t="inlineStr">
        <is>
          <t/>
        </is>
      </c>
      <c r="CE443" t="inlineStr">
        <is>
          <t/>
        </is>
      </c>
      <c r="CF443" s="2" t="inlineStr">
        <is>
          <t>autonomie a vehiculului electric</t>
        </is>
      </c>
      <c r="CG443" s="2" t="inlineStr">
        <is>
          <t>3</t>
        </is>
      </c>
      <c r="CH443" s="2" t="inlineStr">
        <is>
          <t/>
        </is>
      </c>
      <c r="CI443" t="inlineStr">
        <is>
          <t>distanța maximă pe care o poate parcurge un vehicul electric sau hibrid prin mijloace exclusiv electrice fără reîncărcare</t>
        </is>
      </c>
      <c r="CJ443" s="2" t="inlineStr">
        <is>
          <t>elektrický dojazd|
elektrický dojazd vozidla</t>
        </is>
      </c>
      <c r="CK443" s="2" t="inlineStr">
        <is>
          <t>3|
3</t>
        </is>
      </c>
      <c r="CL443" s="2" t="inlineStr">
        <is>
          <t xml:space="preserve">preferred|
</t>
        </is>
      </c>
      <c r="CM443" t="inlineStr">
        <is>
          <t>vzdialenosť, ktorú môže prejsť elektrické vozidlo s jednou plne nabitou batériou (alebo iným zásobníkom elektrickej energie)</t>
        </is>
      </c>
      <c r="CN443" s="2" t="inlineStr">
        <is>
          <t>doseg vozila z električnim pogonom</t>
        </is>
      </c>
      <c r="CO443" s="2" t="inlineStr">
        <is>
          <t>3</t>
        </is>
      </c>
      <c r="CP443" s="2" t="inlineStr">
        <is>
          <t/>
        </is>
      </c>
      <c r="CQ443" t="inlineStr">
        <is>
          <t/>
        </is>
      </c>
      <c r="CR443" t="inlineStr">
        <is>
          <t/>
        </is>
      </c>
      <c r="CS443" t="inlineStr">
        <is>
          <t/>
        </is>
      </c>
      <c r="CT443" t="inlineStr">
        <is>
          <t/>
        </is>
      </c>
      <c r="CU443" t="inlineStr">
        <is>
          <t/>
        </is>
      </c>
    </row>
    <row r="444">
      <c r="A444" s="1" t="str">
        <f>HYPERLINK("https://iate.europa.eu/entry/result/3590624/all", "3590624")</f>
        <v>3590624</v>
      </c>
      <c r="B444" t="inlineStr">
        <is>
          <t>POLITICS;PRODUCTION, TECHNOLOGY AND RESEARCH;EUROPEAN UNION</t>
        </is>
      </c>
      <c r="C444" t="inlineStr">
        <is>
          <t>POLITICS|politics and public safety|public safety;PRODUCTION, TECHNOLOGY AND RESEARCH|research and intellectual property|research|innovation;EUROPEAN UNION|European construction|European Union|area of freedom, security and justice|EU police cooperation|Europol;EUROPEAN UNION|European construction|European Union|cooperation in home affairs</t>
        </is>
      </c>
      <c r="D444" t="inlineStr">
        <is>
          <t/>
        </is>
      </c>
      <c r="E444" t="inlineStr">
        <is>
          <t/>
        </is>
      </c>
      <c r="F444" t="inlineStr">
        <is>
          <t/>
        </is>
      </c>
      <c r="G444" t="inlineStr">
        <is>
          <t/>
        </is>
      </c>
      <c r="H444" s="2" t="inlineStr">
        <is>
          <t>Evropské inovační centrum pro vnitřní bezpečnost</t>
        </is>
      </c>
      <c r="I444" s="2" t="inlineStr">
        <is>
          <t>2</t>
        </is>
      </c>
      <c r="J444" s="2" t="inlineStr">
        <is>
          <t/>
        </is>
      </c>
      <c r="K444" t="inlineStr">
        <is>
          <t>plánované centrum EU, které by pracovalo na společných řešeních sdílených bezpečnostních výzev a příležitostí</t>
        </is>
      </c>
      <c r="L444" s="2" t="inlineStr">
        <is>
          <t>Det Europæiske Innovationscenter for Indre Sikkerhed</t>
        </is>
      </c>
      <c r="M444" s="2" t="inlineStr">
        <is>
          <t>3</t>
        </is>
      </c>
      <c r="N444" s="2" t="inlineStr">
        <is>
          <t/>
        </is>
      </c>
      <c r="O444" t="inlineStr">
        <is>
          <t/>
        </is>
      </c>
      <c r="P444" s="2" t="inlineStr">
        <is>
          <t>EU-Innovationszentrum für die innere Sicherheit|
europäisches Innovationszentrum für innere Sicherheit|
europäisches Innovationszentrum für die innere Sicherheit</t>
        </is>
      </c>
      <c r="Q444" s="2" t="inlineStr">
        <is>
          <t>2|
3|
2</t>
        </is>
      </c>
      <c r="R444" s="2" t="inlineStr">
        <is>
          <t xml:space="preserve">|
|
</t>
        </is>
      </c>
      <c r="S444" t="inlineStr">
        <is>
          <t/>
        </is>
      </c>
      <c r="T444" t="inlineStr">
        <is>
          <t/>
        </is>
      </c>
      <c r="U444" t="inlineStr">
        <is>
          <t/>
        </is>
      </c>
      <c r="V444" t="inlineStr">
        <is>
          <t/>
        </is>
      </c>
      <c r="W444" t="inlineStr">
        <is>
          <t/>
        </is>
      </c>
      <c r="X444" s="2" t="inlineStr">
        <is>
          <t>EU Innovation Hub for Internal Security|
EU Innovation Hub|
European Innovation hub for internal security</t>
        </is>
      </c>
      <c r="Y444" s="2" t="inlineStr">
        <is>
          <t>3|
3|
2</t>
        </is>
      </c>
      <c r="Z444" s="2" t="inlineStr">
        <is>
          <t xml:space="preserve">preferred|
|
</t>
        </is>
      </c>
      <c r="AA444" t="inlineStr">
        <is>
          <t>collaborative network of innovation labs that works to provide the latest innovation updates and effective solutions to support the work of internal security actors in the EU and its Member States, including justice, border security, immigration, asylum and law enforcement practitioners</t>
        </is>
      </c>
      <c r="AB444" t="inlineStr">
        <is>
          <t/>
        </is>
      </c>
      <c r="AC444" t="inlineStr">
        <is>
          <t/>
        </is>
      </c>
      <c r="AD444" t="inlineStr">
        <is>
          <t/>
        </is>
      </c>
      <c r="AE444" t="inlineStr">
        <is>
          <t/>
        </is>
      </c>
      <c r="AF444" t="inlineStr">
        <is>
          <t/>
        </is>
      </c>
      <c r="AG444" t="inlineStr">
        <is>
          <t/>
        </is>
      </c>
      <c r="AH444" t="inlineStr">
        <is>
          <t/>
        </is>
      </c>
      <c r="AI444" t="inlineStr">
        <is>
          <t/>
        </is>
      </c>
      <c r="AJ444" s="2" t="inlineStr">
        <is>
          <t>eurooppalainen sisäisen turvallisuuden innovaatiokeskus</t>
        </is>
      </c>
      <c r="AK444" s="2" t="inlineStr">
        <is>
          <t>2</t>
        </is>
      </c>
      <c r="AL444" s="2" t="inlineStr">
        <is>
          <t/>
        </is>
      </c>
      <c r="AM444" t="inlineStr">
        <is>
          <t/>
        </is>
      </c>
      <c r="AN444" t="inlineStr">
        <is>
          <t/>
        </is>
      </c>
      <c r="AO444" t="inlineStr">
        <is>
          <t/>
        </is>
      </c>
      <c r="AP444" t="inlineStr">
        <is>
          <t/>
        </is>
      </c>
      <c r="AQ444" t="inlineStr">
        <is>
          <t/>
        </is>
      </c>
      <c r="AR444" s="2" t="inlineStr">
        <is>
          <t>Mol Nuálaíochta an Aontais maidir leis an tslándáil inmheánach</t>
        </is>
      </c>
      <c r="AS444" s="2" t="inlineStr">
        <is>
          <t>3</t>
        </is>
      </c>
      <c r="AT444" s="2" t="inlineStr">
        <is>
          <t/>
        </is>
      </c>
      <c r="AU444" t="inlineStr">
        <is>
          <t/>
        </is>
      </c>
      <c r="AV444" s="2" t="inlineStr">
        <is>
          <t>europski inovacijski centar za unutarnju sigurnost</t>
        </is>
      </c>
      <c r="AW444" s="2" t="inlineStr">
        <is>
          <t>3</t>
        </is>
      </c>
      <c r="AX444" s="2" t="inlineStr">
        <is>
          <t/>
        </is>
      </c>
      <c r="AY444" t="inlineStr">
        <is>
          <t/>
        </is>
      </c>
      <c r="AZ444" s="2" t="inlineStr">
        <is>
          <t>a belső biztonság európai innovációs központja</t>
        </is>
      </c>
      <c r="BA444" s="2" t="inlineStr">
        <is>
          <t>2</t>
        </is>
      </c>
      <c r="BB444" s="2" t="inlineStr">
        <is>
          <t/>
        </is>
      </c>
      <c r="BC444" t="inlineStr">
        <is>
          <t/>
        </is>
      </c>
      <c r="BD444" t="inlineStr">
        <is>
          <t/>
        </is>
      </c>
      <c r="BE444" t="inlineStr">
        <is>
          <t/>
        </is>
      </c>
      <c r="BF444" t="inlineStr">
        <is>
          <t/>
        </is>
      </c>
      <c r="BG444" t="inlineStr">
        <is>
          <t/>
        </is>
      </c>
      <c r="BH444" s="2" t="inlineStr">
        <is>
          <t>Europos vidaus saugumo inovacijų centras</t>
        </is>
      </c>
      <c r="BI444" s="2" t="inlineStr">
        <is>
          <t>2</t>
        </is>
      </c>
      <c r="BJ444" s="2" t="inlineStr">
        <is>
          <t/>
        </is>
      </c>
      <c r="BK444" t="inlineStr">
        <is>
          <t/>
        </is>
      </c>
      <c r="BL444" t="inlineStr">
        <is>
          <t/>
        </is>
      </c>
      <c r="BM444" t="inlineStr">
        <is>
          <t/>
        </is>
      </c>
      <c r="BN444" t="inlineStr">
        <is>
          <t/>
        </is>
      </c>
      <c r="BO444" t="inlineStr">
        <is>
          <t/>
        </is>
      </c>
      <c r="BP444" s="2" t="inlineStr">
        <is>
          <t>ċentru Ewropew tal-innovazzjoni għas-sigurtà interna</t>
        </is>
      </c>
      <c r="BQ444" s="2" t="inlineStr">
        <is>
          <t>3</t>
        </is>
      </c>
      <c r="BR444" s="2" t="inlineStr">
        <is>
          <t/>
        </is>
      </c>
      <c r="BS444" t="inlineStr">
        <is>
          <t/>
        </is>
      </c>
      <c r="BT444" s="2" t="inlineStr">
        <is>
          <t>Europese innovatiehub voor interne veiligheid</t>
        </is>
      </c>
      <c r="BU444" s="2" t="inlineStr">
        <is>
          <t>3</t>
        </is>
      </c>
      <c r="BV444" s="2" t="inlineStr">
        <is>
          <t/>
        </is>
      </c>
      <c r="BW444" t="inlineStr">
        <is>
          <t/>
        </is>
      </c>
      <c r="BX444" s="2" t="inlineStr">
        <is>
          <t>europejskie centrum innowacji na rzecz bezpieczeństwa wewnętrznego</t>
        </is>
      </c>
      <c r="BY444" s="2" t="inlineStr">
        <is>
          <t>3</t>
        </is>
      </c>
      <c r="BZ444" s="2" t="inlineStr">
        <is>
          <t/>
        </is>
      </c>
      <c r="CA444" t="inlineStr">
        <is>
          <t>ośrodek, który miałaby ewentualnie utworzyć Komisja Europejska w ramach przeglądu kompetencji Europolu, a którego zadaniem byłoby wypracowanie wspólnych rozwiązań w odniesieniu do wspólnych wyzwań i możliwości w dziedzinie bezpieczeństwa, których to rozwiązań państwa członkowskie mogą nie być w stanie zbadać samodzielnie</t>
        </is>
      </c>
      <c r="CB444" s="2" t="inlineStr">
        <is>
          <t>polo europeu de inovação para a segurança interna</t>
        </is>
      </c>
      <c r="CC444" s="2" t="inlineStr">
        <is>
          <t>3</t>
        </is>
      </c>
      <c r="CD444" s="2" t="inlineStr">
        <is>
          <t/>
        </is>
      </c>
      <c r="CE444" t="inlineStr">
        <is>
          <t/>
        </is>
      </c>
      <c r="CF444" s="2" t="inlineStr">
        <is>
          <t>centru european de inovare pentru securitatea internă</t>
        </is>
      </c>
      <c r="CG444" s="2" t="inlineStr">
        <is>
          <t>2</t>
        </is>
      </c>
      <c r="CH444" s="2" t="inlineStr">
        <is>
          <t/>
        </is>
      </c>
      <c r="CI444" t="inlineStr">
        <is>
          <t/>
        </is>
      </c>
      <c r="CJ444" s="2" t="inlineStr">
        <is>
          <t>Európske inovačné centrum pre vnútornú bezpečnosť</t>
        </is>
      </c>
      <c r="CK444" s="2" t="inlineStr">
        <is>
          <t>3</t>
        </is>
      </c>
      <c r="CL444" s="2" t="inlineStr">
        <is>
          <t>proposed</t>
        </is>
      </c>
      <c r="CM444" t="inlineStr">
        <is>
          <t>plánované centrum EÚ, ktoré má pracovať na spoločných riešeniach v oblasti bezpečnostných výziev a príležitostí</t>
        </is>
      </c>
      <c r="CN444" s="2" t="inlineStr">
        <is>
          <t>evropsko inovacijsko vozlišče za notranjo varnost</t>
        </is>
      </c>
      <c r="CO444" s="2" t="inlineStr">
        <is>
          <t>2</t>
        </is>
      </c>
      <c r="CP444" s="2" t="inlineStr">
        <is>
          <t/>
        </is>
      </c>
      <c r="CQ444" t="inlineStr">
        <is>
          <t/>
        </is>
      </c>
      <c r="CR444" s="2" t="inlineStr">
        <is>
          <t>europeisk innovationsknutpunkt för inre säkerhet</t>
        </is>
      </c>
      <c r="CS444" s="2" t="inlineStr">
        <is>
          <t>3</t>
        </is>
      </c>
      <c r="CT444" s="2" t="inlineStr">
        <is>
          <t/>
        </is>
      </c>
      <c r="CU444" t="inlineStr">
        <is>
          <t/>
        </is>
      </c>
    </row>
    <row r="445">
      <c r="A445" s="1" t="str">
        <f>HYPERLINK("https://iate.europa.eu/entry/result/3506417/all", "3506417")</f>
        <v>3506417</v>
      </c>
      <c r="B445" t="inlineStr">
        <is>
          <t>TRANSPORT;ENVIRONMENT</t>
        </is>
      </c>
      <c r="C445" t="inlineStr">
        <is>
          <t>TRANSPORT|land transport;ENVIRONMENT</t>
        </is>
      </c>
      <c r="D445" s="2" t="inlineStr">
        <is>
          <t>средни специфични емисии на CO&lt;sub&gt;2&lt;/sub&gt;</t>
        </is>
      </c>
      <c r="E445" s="2" t="inlineStr">
        <is>
          <t>3</t>
        </is>
      </c>
      <c r="F445" s="2" t="inlineStr">
        <is>
          <t/>
        </is>
      </c>
      <c r="G445" t="inlineStr">
        <is>
          <t>по отношение на даден производител, средните специфични емисии на CO&lt;sub&gt;2&lt;/sub&gt; от всички нови леки пътнически автомобили, които той е произвел</t>
        </is>
      </c>
      <c r="H445" s="2" t="inlineStr">
        <is>
          <t>průměrné specifické emise CO&lt;sub&gt;2&lt;/sub&gt;</t>
        </is>
      </c>
      <c r="I445" s="2" t="inlineStr">
        <is>
          <t>3</t>
        </is>
      </c>
      <c r="J445" s="2" t="inlineStr">
        <is>
          <t/>
        </is>
      </c>
      <c r="K445" t="inlineStr">
        <is>
          <t>ve vztahu k výrobci průměr &lt;a href="https://iate.europa.eu/entry/result/3506418/cs" target="_blank"&gt;specifických emisí CO&lt;sub&gt;2 &lt;/sub&gt;&lt;/a&gt;ze všech nových automobilů nebo ze všech nových vozidel, jichž je výrobcem</t>
        </is>
      </c>
      <c r="L445" s="2" t="inlineStr">
        <is>
          <t>gennemsnitlige specifikke CO&lt;sub&gt;2&lt;/sub&gt;-emissioner|
gennemsnitlige specifikke emissioner</t>
        </is>
      </c>
      <c r="M445" s="2" t="inlineStr">
        <is>
          <t>3|
3</t>
        </is>
      </c>
      <c r="N445" s="2" t="inlineStr">
        <is>
          <t xml:space="preserve">|
</t>
        </is>
      </c>
      <c r="O445" t="inlineStr">
        <is>
          <t>gennemsnittet af de specifikke CO&lt;sub&gt;2&lt;/sub&gt;-emissioner fra alle nye
personbiler, som en fabrikant har fremstillet, eller gennemsnittet af de
specifikke CO&lt;sub&gt;2&lt;/sub&gt;-emissioner fra en fabrikants nye tunge køretøjer i en
given indberetningsperiode som bestemt i overensstemmelse med punkt 2.7 i bilag
I til forordning (EU) 2019/1242</t>
        </is>
      </c>
      <c r="P445" s="2" t="inlineStr">
        <is>
          <t>durchschnittliche spezifische CO&lt;sub&gt;2&lt;/sub&gt;-Emissionen</t>
        </is>
      </c>
      <c r="Q445" s="2" t="inlineStr">
        <is>
          <t>3</t>
        </is>
      </c>
      <c r="R445" s="2" t="inlineStr">
        <is>
          <t/>
        </is>
      </c>
      <c r="S445" t="inlineStr">
        <is>
          <t>für einen Hersteller der Durchschnitt der spezifischen CO&lt;sub&gt;2&lt;/sub&gt;-Emissionen aller neuen Personenkraftwagen oder aller neuen leichten Nutzfahrzeuge, deren Hersteller er ist</t>
        </is>
      </c>
      <c r="T445" s="2" t="inlineStr">
        <is>
          <t>μέσες ειδικές εκπομπές CO&lt;sub&gt;2&lt;/sub&gt;</t>
        </is>
      </c>
      <c r="U445" s="2" t="inlineStr">
        <is>
          <t>3</t>
        </is>
      </c>
      <c r="V445" s="2" t="inlineStr">
        <is>
          <t/>
        </is>
      </c>
      <c r="W445" t="inlineStr">
        <is>
          <t>όσον αφορά κάποιον κατασκευαστή, ο μέσος όρος των ειδικών εκπομπών CO&lt;sub&gt;2&lt;/sub&gt; όλων των καινούργιων επιβατικών αυτοκινήτων των οποίων είναι ο κατασκευαστής ή ο μέσος όρος των ειδικών εκπομπών CO&lt;sub&gt;2&lt;/sub&gt; των νέων βαρέων επαγγελματικών οχημάτων ενός κατασκευαστή σε μια δεδομένη περίοδο υποβολής στοιχείων που καθορίζεται σύμφωνα με το σημείο 2.7 του παραρτήματος I· του κανονισμού (ΕΕ) 2019/1242</t>
        </is>
      </c>
      <c r="X445" s="2" t="inlineStr">
        <is>
          <t>average specific emissions of CO&lt;sub&gt;2&lt;/sub&gt;|
average specific CO&lt;sub&gt;2&lt;/sub&gt; emissions|
average specific emissions</t>
        </is>
      </c>
      <c r="Y445" s="2" t="inlineStr">
        <is>
          <t>3|
3|
3</t>
        </is>
      </c>
      <c r="Z445" s="2" t="inlineStr">
        <is>
          <t xml:space="preserve">|
|
</t>
        </is>
      </c>
      <c r="AA445" t="inlineStr">
        <is>
          <t>in relation to a manufacturer, the average of the specific emissions of CO2 of all new passenger cars of which it is the manufacturer or the average of the specific CO2 emissions of a manufacturer’s new heavy-duty vehicles in a given reporting period determined in accordance with point 2.7 of Annex I of Regulation (EU) 2019/1242</t>
        </is>
      </c>
      <c r="AB445" s="2" t="inlineStr">
        <is>
          <t>emisiones específicas medias de CO&lt;sub&gt;2&lt;/sub&gt;</t>
        </is>
      </c>
      <c r="AC445" s="2" t="inlineStr">
        <is>
          <t>3</t>
        </is>
      </c>
      <c r="AD445" s="2" t="inlineStr">
        <is>
          <t/>
        </is>
      </c>
      <c r="AE445" t="inlineStr">
        <is>
          <t>Media de emisiones específicas de CO&lt;sub&gt;2&lt;/sub&gt; de los vehículos pesados nuevos de
 un fabricante en un período de comunicación concreto, determinadas de 
conformidad con el punto 2.7 del anexo I del Reglamento (UE) 2019/1242.</t>
        </is>
      </c>
      <c r="AF445" s="2" t="inlineStr">
        <is>
          <t>keskmine CO₂ eriheide|
keskmine CO&lt;sub&gt;2&lt;/sub&gt;-eriheide</t>
        </is>
      </c>
      <c r="AG445" s="2" t="inlineStr">
        <is>
          <t>3|
3</t>
        </is>
      </c>
      <c r="AH445" s="2" t="inlineStr">
        <is>
          <t xml:space="preserve">preferred|
</t>
        </is>
      </c>
      <c r="AI445" t="inlineStr">
        <is>
          <t>tootja uute raskeveokite keskmine CO&lt;sub&gt;2&lt;/sub&gt;-eriheide konkreetsel aruandlusperioodil määratuna vastavalt määruse (EL) 2019/1242 I lisa punktile 2.7</t>
        </is>
      </c>
      <c r="AJ445" s="2" t="inlineStr">
        <is>
          <t>keskimääräiset hiilidioksidipäästöt</t>
        </is>
      </c>
      <c r="AK445" s="2" t="inlineStr">
        <is>
          <t>3</t>
        </is>
      </c>
      <c r="AL445" s="2" t="inlineStr">
        <is>
          <t/>
        </is>
      </c>
      <c r="AM445" t="inlineStr">
        <is>
          <t>tietyn valmistajan valmistamien kaikkien uusien henkilöautojen tai kaikkien uusien kevyiden hyötyajoneuvojen hiilidioksidipäästöjen keskiarvo</t>
        </is>
      </c>
      <c r="AN445" s="2" t="inlineStr">
        <is>
          <t>émissions spécifiques moyennes de CO&lt;sub&gt;2&lt;/sub&gt;</t>
        </is>
      </c>
      <c r="AO445" s="2" t="inlineStr">
        <is>
          <t>3</t>
        </is>
      </c>
      <c r="AP445" s="2" t="inlineStr">
        <is>
          <t/>
        </is>
      </c>
      <c r="AQ445" t="inlineStr">
        <is>
          <t>la moyenne, pour un constructeur, des émissions spécifiques de CO&lt;sub&gt;2&lt;/sub&gt; &lt;br&gt;- de toutes les voitures particulières neuves ou de tous les véhicules utilitaires légers neufs qu'il produit, ou&lt;br&gt;- des véhicules utilitaires lourds neufs d’un constructeur pour une période donnée de communication des rapports</t>
        </is>
      </c>
      <c r="AR445" s="2" t="inlineStr">
        <is>
          <t>meánastaíochtaí sonracha CO&lt;sub&gt;2&lt;/sub&gt;|
meánastaíochtaí sonracha</t>
        </is>
      </c>
      <c r="AS445" s="2" t="inlineStr">
        <is>
          <t>3|
3</t>
        </is>
      </c>
      <c r="AT445" s="2" t="inlineStr">
        <is>
          <t xml:space="preserve">|
</t>
        </is>
      </c>
      <c r="AU445" t="inlineStr">
        <is>
          <t>i ndáil le monaróir, meán na n-astaíochtaí sonracha CO2 ó na gluaisteáin nua paisinéirí uile nó ó na feithiclí tráchtála éadroma nua uile arb é an monaróir sin a monaróir</t>
        </is>
      </c>
      <c r="AV445" s="2" t="inlineStr">
        <is>
          <t>prosječne specifične emisije|
prosječne specifične emisije CO&lt;sub&gt;2&lt;/sub&gt;</t>
        </is>
      </c>
      <c r="AW445" s="2" t="inlineStr">
        <is>
          <t>3|
3</t>
        </is>
      </c>
      <c r="AX445" s="2" t="inlineStr">
        <is>
          <t xml:space="preserve">|
</t>
        </is>
      </c>
      <c r="AY445" t="inlineStr">
        <is>
          <t>prosječna vrijednost specifičnih emisija CO&lt;sub&gt;2 &lt;/sub&gt;
koje su ispustila nova teška vozila nekog proizvođača u određenom 
razdoblju izvješćivanja utvrđenom u skladu s Prilogom I. točkom 2.7. Uredbe (EU) 2019/1242</t>
        </is>
      </c>
      <c r="AZ445" s="2" t="inlineStr">
        <is>
          <t>átlagos fajlagos kibocsátás|
átlagos fajlagos szén-dioxid-kibocsátás</t>
        </is>
      </c>
      <c r="BA445" s="2" t="inlineStr">
        <is>
          <t>2|
4</t>
        </is>
      </c>
      <c r="BB445" s="2" t="inlineStr">
        <is>
          <t xml:space="preserve">|
</t>
        </is>
      </c>
      <c r="BC445" t="inlineStr">
        <is>
          <t>a gyártó új nehézgépjárművei fajlagos szén-dioxid-kibocsátásának átlaga egy adott beszámolási időszakban, amelynek meghatározása az I. melléklet 2.7. pontjának megfelelően történik</t>
        </is>
      </c>
      <c r="BD445" s="2" t="inlineStr">
        <is>
          <t>emissioni specifiche medie|
emissioni specifiche medie di CO&lt;sub&gt;2&lt;/sub&gt;</t>
        </is>
      </c>
      <c r="BE445" s="2" t="inlineStr">
        <is>
          <t>3|
3</t>
        </is>
      </c>
      <c r="BF445" s="2" t="inlineStr">
        <is>
          <t xml:space="preserve">|
</t>
        </is>
      </c>
      <c r="BG445" t="inlineStr">
        <is>
          <t>media delle emissioni specifiche di CO&lt;sub&gt;2&lt;/sub&gt; di tutte le
autovetture nuove prodotte dal costruttore o media delle emissioni specifiche
di CO&lt;sub&gt;2&lt;/sub&gt; dei veicoli pesanti nuovi del costruttore in un dato periodo
di riferimento calcolata in base alla normativa UE</t>
        </is>
      </c>
      <c r="BH445" s="2" t="inlineStr">
        <is>
          <t>vidutinis savitasis išmetamo CO&lt;sub&gt;2&lt;/sub&gt; kiekis</t>
        </is>
      </c>
      <c r="BI445" s="2" t="inlineStr">
        <is>
          <t>3</t>
        </is>
      </c>
      <c r="BJ445" s="2" t="inlineStr">
        <is>
          <t/>
        </is>
      </c>
      <c r="BK445" t="inlineStr">
        <is>
          <t>gamintojo atžvilgiu – visų to gamintojo pagamintų naujų keleivinių automobilių savitojo išmetamo CO&lt;sub&gt;2&lt;/sub&gt; kiekio vidurkis arba gamintojo naujų sunkiųjų transporto priemonių vidutinis savitasis išmetamų CO&lt;sub&gt;2&lt;/sub&gt; teršalų kiekis per konkretų ataskaitinį laikotarpį, nustatytas pagal Reglamento 2019/1242 I priedo 2.7 punktą</t>
        </is>
      </c>
      <c r="BL445" s="2" t="inlineStr">
        <is>
          <t>vidējās īpatnējās CO&lt;sub&gt;2&lt;/sub&gt; emisijas|
vidējās īpatnējās emisijas</t>
        </is>
      </c>
      <c r="BM445" s="2" t="inlineStr">
        <is>
          <t>3|
3</t>
        </is>
      </c>
      <c r="BN445" s="2" t="inlineStr">
        <is>
          <t xml:space="preserve">|
</t>
        </is>
      </c>
      <c r="BO445" t="inlineStr">
        <is>
          <t>attiecībā uz ražotāju - visu jauno vieglo pasažieru automobiļu, kurus tas saražojis, īpatnējo CO&lt;sub&gt;2&lt;/sub&gt; emisiju vidējais vai ražotāja jauno lielas noslodzes transportlīdekļu īpatnējo CO&lt;sub&gt;2&lt;/sub&gt; emisiju vidējais konkrētā pārskata periodā, kurš noteikts saskaņā ar &lt;a href="https://eur-lex.europa.eu/legal-content/LV/TXT/?qid=1582634089108&amp;amp;uri=CELEX:32019R1242" target="_blank"&gt;Regulas (ES) 2019/1242&lt;time datetime="25.2.2020."&gt; (25.2.2020.)&lt;/time&gt;&lt;/a&gt; I pielikuma 2.7. punktu</t>
        </is>
      </c>
      <c r="BP445" s="2" t="inlineStr">
        <is>
          <t>emissjonijiet speċifiċi medji tas-CO&lt;sub&gt;2&lt;/sub&gt;|
emissjonijiet speċifiċi medji</t>
        </is>
      </c>
      <c r="BQ445" s="2" t="inlineStr">
        <is>
          <t>3|
3</t>
        </is>
      </c>
      <c r="BR445" s="2" t="inlineStr">
        <is>
          <t xml:space="preserve">|
</t>
        </is>
      </c>
      <c r="BS445" t="inlineStr">
        <is>
          <t>b'rabta mal-manifattur, il-medja tal-emissjonijiet speċifiċi ta' CO&lt;sub&gt;2&lt;/sub&gt; mill-karozzi ġodda kollha tal-passiġġieri, prodotti minn dak il-manifattur jew il-medja tal-emissjonijiet speċifiċi ta' CO&lt;sub&gt;2&lt;/sub&gt; tal-vetturi tqal ġodda f'perjodu ta' rappurtar iddeterminat skont il-punt 2.7 tal-Anness I tar-Regolament (UE) 2019/1242</t>
        </is>
      </c>
      <c r="BT445" s="2" t="inlineStr">
        <is>
          <t>gemiddelde specifieke emissies|
gemiddelde specifieke CO&lt;sub&gt;2&lt;/sub&gt;-emissies</t>
        </is>
      </c>
      <c r="BU445" s="2" t="inlineStr">
        <is>
          <t>3|
3</t>
        </is>
      </c>
      <c r="BV445" s="2" t="inlineStr">
        <is>
          <t xml:space="preserve">|
</t>
        </is>
      </c>
      <c r="BW445" t="inlineStr">
        <is>
          <t>gemiddelde van de specifieke CO&lt;sub&gt;2&lt;/sub&gt;-emissies van de nieuwe personenauto's, lichte en zware bedrijfsvoertuigen van een fabrikant in een bepaalde rapporteringsperiode berekend volgens de methode vastgelegd door de Europese Unie</t>
        </is>
      </c>
      <c r="BX445" s="2" t="inlineStr">
        <is>
          <t>średni indywidualny poziom emisji CO&lt;sub&gt;2&lt;/sub&gt;</t>
        </is>
      </c>
      <c r="BY445" s="2" t="inlineStr">
        <is>
          <t>3</t>
        </is>
      </c>
      <c r="BZ445" s="2" t="inlineStr">
        <is>
          <t/>
        </is>
      </c>
      <c r="CA445" t="inlineStr">
        <is>
          <t>w odniesieniu do producenta - średnia indywidualnych poziomów emisji CO&lt;sub&gt;2&lt;/sub&gt; wszystkich nowych samochodów osobowych lub wszystkich nowych lekkich pojazdów użytkowych, których jest on producentem</t>
        </is>
      </c>
      <c r="CB445" s="2" t="inlineStr">
        <is>
          <t>emissões médias específicas de CO&lt;sub&gt;2&lt;/sub&gt;|
emissões específicas médias de CO&lt;sub&gt;2&lt;/sub&gt;</t>
        </is>
      </c>
      <c r="CC445" s="2" t="inlineStr">
        <is>
          <t>3|
3</t>
        </is>
      </c>
      <c r="CD445" s="2" t="inlineStr">
        <is>
          <t xml:space="preserve">|
</t>
        </is>
      </c>
      <c r="CE445" t="inlineStr">
        <is>
          <t>Em relação a um fabricante, a média das emissões específicas de CO&lt;sub&gt;2 &lt;/sub&gt;de todos os automóveis novos de passageiros ou todos os veículos comerciais ligeiros novos que o mesmo fabrica&lt;sup&gt;1&lt;/sup&gt;, ou dos veículos pesados novos de um fabricante num dado período de referência&lt;sup&gt;2&lt;/sup&gt;.</t>
        </is>
      </c>
      <c r="CF445" s="2" t="inlineStr">
        <is>
          <t>media emisiilor specifice</t>
        </is>
      </c>
      <c r="CG445" s="2" t="inlineStr">
        <is>
          <t>3</t>
        </is>
      </c>
      <c r="CH445" s="2" t="inlineStr">
        <is>
          <t/>
        </is>
      </c>
      <c r="CI445" t="inlineStr">
        <is>
          <t/>
        </is>
      </c>
      <c r="CJ445" s="2" t="inlineStr">
        <is>
          <t>priemerné špecifické emisie CO&lt;sub&gt;2&lt;/sub&gt;</t>
        </is>
      </c>
      <c r="CK445" s="2" t="inlineStr">
        <is>
          <t>3</t>
        </is>
      </c>
      <c r="CL445" s="2" t="inlineStr">
        <is>
          <t/>
        </is>
      </c>
      <c r="CM445" t="inlineStr">
        <is>
          <t>priemerné špecifické emisie CO&lt;sub&gt;2&lt;/sub&gt; nových ťažkých úžitkových vozidiel výrobcu v danom nahlasovacom období určené v súlade s bodom 2.7 prílohy I &lt;a href="https://eur-lex.europa.eu/legal-content/SK/TXT/HTML/?uri=CELEX:32019R1242&amp;amp;qid=1585561570012&amp;amp;from=EN" target="_blank"&gt;nariadenia Európskeho parlamentu a Rady (EÚ) 2019/1242&lt;/a&gt;</t>
        </is>
      </c>
      <c r="CN445" s="2" t="inlineStr">
        <is>
          <t>povprečje specifičnih emisij CO&lt;sub&gt;2&lt;/sub&gt;</t>
        </is>
      </c>
      <c r="CO445" s="2" t="inlineStr">
        <is>
          <t>3</t>
        </is>
      </c>
      <c r="CP445" s="2" t="inlineStr">
        <is>
          <t/>
        </is>
      </c>
      <c r="CQ445" t="inlineStr">
        <is>
          <t>&lt;b&gt;Povprečje specifičnih emisij CO&lt;sub&gt;2&lt;/sub&gt;&lt;/b&gt; novih osebnih vozil, registriranih na ozemlju držav članic v letu spremljanja, se izračuna tako, da se vsota specifičnih emisij CO&lt;sub&gt;2&lt;/sub&gt; iz vseh novih osebnih avtomobilov (S) deli s številom novih osebnih avtomobilov (N).</t>
        </is>
      </c>
      <c r="CR445" s="2" t="inlineStr">
        <is>
          <t>genomsnittliga specifika koldioxidutsläpp</t>
        </is>
      </c>
      <c r="CS445" s="2" t="inlineStr">
        <is>
          <t>3</t>
        </is>
      </c>
      <c r="CT445" s="2" t="inlineStr">
        <is>
          <t/>
        </is>
      </c>
      <c r="CU445" t="inlineStr">
        <is>
          <t/>
        </is>
      </c>
    </row>
    <row r="446">
      <c r="A446" s="1" t="str">
        <f>HYPERLINK("https://iate.europa.eu/entry/result/928185/all", "928185")</f>
        <v>928185</v>
      </c>
      <c r="B446" t="inlineStr">
        <is>
          <t>ENVIRONMENT</t>
        </is>
      </c>
      <c r="C446" t="inlineStr">
        <is>
          <t>ENVIRONMENT|deterioration of the environment;ENVIRONMENT</t>
        </is>
      </c>
      <c r="D446" s="2" t="inlineStr">
        <is>
          <t>почвено запечатване|
запечатване на почвите</t>
        </is>
      </c>
      <c r="E446" s="2" t="inlineStr">
        <is>
          <t>3|
3</t>
        </is>
      </c>
      <c r="F446" s="2" t="inlineStr">
        <is>
          <t xml:space="preserve">|
</t>
        </is>
      </c>
      <c r="G446" t="inlineStr">
        <is>
          <t>трайно покриване на почвените повърхности с непропусклив материал поради застрояване и/или изграждане на инфраструктура</t>
        </is>
      </c>
      <c r="H446" s="2" t="inlineStr">
        <is>
          <t>zastavování území|
zakrývání půdy|
utužení půdy|
zastavování půdy</t>
        </is>
      </c>
      <c r="I446" s="2" t="inlineStr">
        <is>
          <t>3|
3|
3|
3</t>
        </is>
      </c>
      <c r="J446" s="2" t="inlineStr">
        <is>
          <t xml:space="preserve">|
|
|
</t>
        </is>
      </c>
      <c r="K446" t="inlineStr">
        <is>
          <t>trvalé pokrytí půdy nepropustným materiálem</t>
        </is>
      </c>
      <c r="L446" s="2" t="inlineStr">
        <is>
          <t>arealbefæstelse</t>
        </is>
      </c>
      <c r="M446" s="2" t="inlineStr">
        <is>
          <t>4</t>
        </is>
      </c>
      <c r="N446" s="2" t="inlineStr">
        <is>
          <t/>
        </is>
      </c>
      <c r="O446" t="inlineStr">
        <is>
          <t>permanent dækning af jordbunden med et uigennemtrængeligt materiale, der medfører tab af vigtige jordbundsfunktioner (såsom filtrering og lagring af vand samt fødevareproduktion)</t>
        </is>
      </c>
      <c r="P446" s="2" t="inlineStr">
        <is>
          <t>Bodenversiegelung</t>
        </is>
      </c>
      <c r="Q446" s="2" t="inlineStr">
        <is>
          <t>3</t>
        </is>
      </c>
      <c r="R446" s="2" t="inlineStr">
        <is>
          <t/>
        </is>
      </c>
      <c r="S446" t="inlineStr">
        <is>
          <t>permanente Bedeckung des Bodens mit einer wasserundurchlässigen Schicht</t>
        </is>
      </c>
      <c r="T446" s="2" t="inlineStr">
        <is>
          <t>σφράγιση του εδάφους</t>
        </is>
      </c>
      <c r="U446" s="2" t="inlineStr">
        <is>
          <t>3</t>
        </is>
      </c>
      <c r="V446" s="2" t="inlineStr">
        <is>
          <t/>
        </is>
      </c>
      <c r="W446" t="inlineStr">
        <is>
          <t>κάλυψη του εδάφους με στεγανό υλικό που προκαλεί σοβαρή ζημία στο έδαφος και συχνά συνεπάγεται μόνιμη απώλεια</t>
        </is>
      </c>
      <c r="X446" s="2" t="inlineStr">
        <is>
          <t>land sealing|
soil sealing</t>
        </is>
      </c>
      <c r="Y446" s="2" t="inlineStr">
        <is>
          <t>3|
3</t>
        </is>
      </c>
      <c r="Z446" s="2" t="inlineStr">
        <is>
          <t>|
preferred</t>
        </is>
      </c>
      <c r="AA446" t="inlineStr">
        <is>
          <t>permanent covering of the soil surface with impermeable artificial materials, leading to non-reversible loss of soil and most of its ecosystem services</t>
        </is>
      </c>
      <c r="AB446" s="2" t="inlineStr">
        <is>
          <t>sellado del suelo</t>
        </is>
      </c>
      <c r="AC446" s="2" t="inlineStr">
        <is>
          <t>3</t>
        </is>
      </c>
      <c r="AD446" s="2" t="inlineStr">
        <is>
          <t/>
        </is>
      </c>
      <c r="AE446" t="inlineStr">
        <is>
          <t>El hecho consistente en cubrir el suelo de forma permanente con materiales impermeables.</t>
        </is>
      </c>
      <c r="AF446" s="2" t="inlineStr">
        <is>
          <t>mulla katmine|
pinnase katmine</t>
        </is>
      </c>
      <c r="AG446" s="2" t="inlineStr">
        <is>
          <t>3|
2</t>
        </is>
      </c>
      <c r="AH446" s="2" t="inlineStr">
        <is>
          <t xml:space="preserve">preferred|
</t>
        </is>
      </c>
      <c r="AI446" t="inlineStr">
        <is>
          <t>maa-ala ja selle mulla püsiv katmine läbilaskmatu tehismaterjaliga (nt asfaldi või betooniga), näiteks katmine hoonete ja teedega</t>
        </is>
      </c>
      <c r="AJ446" s="2" t="inlineStr">
        <is>
          <t>maaperän sulkeminen|
maaperän sulkeminen rakentamisella</t>
        </is>
      </c>
      <c r="AK446" s="2" t="inlineStr">
        <is>
          <t>3|
3</t>
        </is>
      </c>
      <c r="AL446" s="2" t="inlineStr">
        <is>
          <t xml:space="preserve">|
</t>
        </is>
      </c>
      <c r="AM446" t="inlineStr">
        <is>
          <t>tietyn alueen ja sen maaperän pysyvä peittäminen läpäisemättömällä keinotekoisella materiaalilla, kuten asfaltilla tai sementillä</t>
        </is>
      </c>
      <c r="AN446" s="2" t="inlineStr">
        <is>
          <t>imperméabilisation des sols</t>
        </is>
      </c>
      <c r="AO446" s="2" t="inlineStr">
        <is>
          <t>3</t>
        </is>
      </c>
      <c r="AP446" s="2" t="inlineStr">
        <is>
          <t/>
        </is>
      </c>
      <c r="AQ446" t="inlineStr">
        <is>
          <t>recouvrement permanent d'un terrain et de son sol par un matériau artificiel imperméable (asphalte ou béton, par exemple), notamment lors de la construction de bâtiments et de routes, qui affecte des services écosystémiques essentiels (notamment la capacité du sol à produire des aliments, à absorber l'eau, à la filtrer et à la mettre en réserve), ainsi que la diversité biologique</t>
        </is>
      </c>
      <c r="AR446" t="inlineStr">
        <is>
          <t/>
        </is>
      </c>
      <c r="AS446" t="inlineStr">
        <is>
          <t/>
        </is>
      </c>
      <c r="AT446" t="inlineStr">
        <is>
          <t/>
        </is>
      </c>
      <c r="AU446" t="inlineStr">
        <is>
          <t/>
        </is>
      </c>
      <c r="AV446" t="inlineStr">
        <is>
          <t/>
        </is>
      </c>
      <c r="AW446" t="inlineStr">
        <is>
          <t/>
        </is>
      </c>
      <c r="AX446" t="inlineStr">
        <is>
          <t/>
        </is>
      </c>
      <c r="AY446" t="inlineStr">
        <is>
          <t/>
        </is>
      </c>
      <c r="AZ446" s="2" t="inlineStr">
        <is>
          <t>talajfedés</t>
        </is>
      </c>
      <c r="BA446" s="2" t="inlineStr">
        <is>
          <t>3</t>
        </is>
      </c>
      <c r="BB446" s="2" t="inlineStr">
        <is>
          <t/>
        </is>
      </c>
      <c r="BC446" t="inlineStr">
        <is>
          <t>a talaj mesterséges lefedése vagy rombolása épületekkel, építményekkel, vagy más mesterséges anyagokkal, amelyeknek vízbefogadó és vízáteresztő képessége erősen korlátozott (pl. aszfalt, beton, stb.) a be nem épített mezőgazdálkodási, erdészeti, természetes, vagy félig természetes területek beépítésével összefüggésben</t>
        </is>
      </c>
      <c r="BD446" s="2" t="inlineStr">
        <is>
          <t>impermeabilizzazione del suolo</t>
        </is>
      </c>
      <c r="BE446" s="2" t="inlineStr">
        <is>
          <t>4</t>
        </is>
      </c>
      <c r="BF446" s="2" t="inlineStr">
        <is>
          <t/>
        </is>
      </c>
      <c r="BG446" t="inlineStr">
        <is>
          <t>rivestimento del suolo per la costruzione di edifici, strade o altri usi con la conseguente riduzione della superficie disponibile per lo svolgimento delle normali funzioni del suolo</t>
        </is>
      </c>
      <c r="BH446" s="2" t="inlineStr">
        <is>
          <t>žemės sandarinimas|
dirvožemio sandarinimas</t>
        </is>
      </c>
      <c r="BI446" s="2" t="inlineStr">
        <is>
          <t>3|
3</t>
        </is>
      </c>
      <c r="BJ446" s="2" t="inlineStr">
        <is>
          <t xml:space="preserve">|
</t>
        </is>
      </c>
      <c r="BK446" t="inlineStr">
        <is>
          <t>nuolatinis dirvožemio paviršiaus padengimas hermetinėmis dirbtinėmis medžiagomis, dėl kurio negrįžtamai prarandamas dirvožemis ir dauguma jo ekosisteminių paslaugų</t>
        </is>
      </c>
      <c r="BL446" s="2" t="inlineStr">
        <is>
          <t>augsnes noslēgšana</t>
        </is>
      </c>
      <c r="BM446" s="2" t="inlineStr">
        <is>
          <t>2</t>
        </is>
      </c>
      <c r="BN446" s="2" t="inlineStr">
        <is>
          <t/>
        </is>
      </c>
      <c r="BO446" t="inlineStr">
        <is>
          <t>augsnes pārklāšana ar necaurlaidīgu materiālu, piemēram, asfaltu, betonu, metālu, stiklu u.c., tādējādi radot augsnes degradācijas riskus</t>
        </is>
      </c>
      <c r="BP446" s="2" t="inlineStr">
        <is>
          <t>ssiġillar tal-ħamrija</t>
        </is>
      </c>
      <c r="BQ446" s="2" t="inlineStr">
        <is>
          <t>3</t>
        </is>
      </c>
      <c r="BR446" s="2" t="inlineStr">
        <is>
          <t/>
        </is>
      </c>
      <c r="BS446" t="inlineStr">
        <is>
          <t>il-kisi tal-art b'materjal impermeabbli li huwa wieħed mill-kawżi ewlenin tad-degradazzjoni tal-ħamrija fl-UE</t>
        </is>
      </c>
      <c r="BT446" s="2" t="inlineStr">
        <is>
          <t>bodemafdekking</t>
        </is>
      </c>
      <c r="BU446" s="2" t="inlineStr">
        <is>
          <t>3</t>
        </is>
      </c>
      <c r="BV446" s="2" t="inlineStr">
        <is>
          <t/>
        </is>
      </c>
      <c r="BW446" t="inlineStr">
        <is>
          <t>het bedekken van de grond met ondoorlaatbare materialen</t>
        </is>
      </c>
      <c r="BX446" s="2" t="inlineStr">
        <is>
          <t>zasklepianie gleby|
uszczelnianie gleby</t>
        </is>
      </c>
      <c r="BY446" s="2" t="inlineStr">
        <is>
          <t>3|
3</t>
        </is>
      </c>
      <c r="BZ446" s="2" t="inlineStr">
        <is>
          <t xml:space="preserve">admitted|
</t>
        </is>
      </c>
      <c r="CA446" t="inlineStr">
        <is>
          <t>pokrycie powierzchni antropogenicznymi warstwami uszczelniającymi (np. brukiem)</t>
        </is>
      </c>
      <c r="CB446" s="2" t="inlineStr">
        <is>
          <t>impermeabilização do solo</t>
        </is>
      </c>
      <c r="CC446" s="2" t="inlineStr">
        <is>
          <t>3</t>
        </is>
      </c>
      <c r="CD446" s="2" t="inlineStr">
        <is>
          <t/>
        </is>
      </c>
      <c r="CE446" t="inlineStr">
        <is>
          <t>Cobertura permanente da superfície do solo com materiais artificiais impermeáveis, conducente a uma perda irreversível de solo e da maior parte dos seus serviços ecossistémicos.</t>
        </is>
      </c>
      <c r="CF446" s="2" t="inlineStr">
        <is>
          <t>impermeabilizarea solului</t>
        </is>
      </c>
      <c r="CG446" s="2" t="inlineStr">
        <is>
          <t>3</t>
        </is>
      </c>
      <c r="CH446" s="2" t="inlineStr">
        <is>
          <t/>
        </is>
      </c>
      <c r="CI446" t="inlineStr">
        <is>
          <t/>
        </is>
      </c>
      <c r="CJ446" s="2" t="inlineStr">
        <is>
          <t>strata priepustnosti pôdy|
zástavba pôdy|
nepriepustnosť pôdy</t>
        </is>
      </c>
      <c r="CK446" s="2" t="inlineStr">
        <is>
          <t>3|
3|
3</t>
        </is>
      </c>
      <c r="CL446" s="2" t="inlineStr">
        <is>
          <t xml:space="preserve">|
admitted|
</t>
        </is>
      </c>
      <c r="CM446" t="inlineStr">
        <is>
          <t>trvalé pokrytie pôdy nepriepustným materiálom</t>
        </is>
      </c>
      <c r="CN446" s="2" t="inlineStr">
        <is>
          <t>pozidava tal</t>
        </is>
      </c>
      <c r="CO446" s="2" t="inlineStr">
        <is>
          <t>3</t>
        </is>
      </c>
      <c r="CP446" s="2" t="inlineStr">
        <is>
          <t/>
        </is>
      </c>
      <c r="CQ446" t="inlineStr">
        <is>
          <t>nepredušno prekritje tal z objekti, kot so stavbe, tlaki, prometnice itd., pri čemer so izničene vse okoljske funkcije in ekosistemske storitve</t>
        </is>
      </c>
      <c r="CR446" s="2" t="inlineStr">
        <is>
          <t>hårdgörning av mark</t>
        </is>
      </c>
      <c r="CS446" s="2" t="inlineStr">
        <is>
          <t>3</t>
        </is>
      </c>
      <c r="CT446" s="2" t="inlineStr">
        <is>
          <t/>
        </is>
      </c>
      <c r="CU446" t="inlineStr">
        <is>
          <t/>
        </is>
      </c>
    </row>
    <row r="447">
      <c r="A447" s="1" t="str">
        <f>HYPERLINK("https://iate.europa.eu/entry/result/3591276/all", "3591276")</f>
        <v>3591276</v>
      </c>
      <c r="B447" t="inlineStr">
        <is>
          <t>PRODUCTION, TECHNOLOGY AND RESEARCH;POLITICS;EMPLOYMENT AND WORKING CONDITIONS</t>
        </is>
      </c>
      <c r="C447" t="inlineStr">
        <is>
          <t>PRODUCTION, TECHNOLOGY AND RESEARCH|research and intellectual property|research policy|research staff;POLITICS|political framework;EMPLOYMENT AND WORKING CONDITIONS|personnel management and staff remuneration|personnel administration|professional career</t>
        </is>
      </c>
      <c r="D447" s="2" t="inlineStr">
        <is>
          <t>Европейска рамка за научноизследователска кариера</t>
        </is>
      </c>
      <c r="E447" s="2" t="inlineStr">
        <is>
          <t>2</t>
        </is>
      </c>
      <c r="F447" s="2" t="inlineStr">
        <is>
          <t/>
        </is>
      </c>
      <c r="G447" t="inlineStr">
        <is>
          <t/>
        </is>
      </c>
      <c r="H447" t="inlineStr">
        <is>
          <t/>
        </is>
      </c>
      <c r="I447" t="inlineStr">
        <is>
          <t/>
        </is>
      </c>
      <c r="J447" t="inlineStr">
        <is>
          <t/>
        </is>
      </c>
      <c r="K447" t="inlineStr">
        <is>
          <t/>
        </is>
      </c>
      <c r="L447" t="inlineStr">
        <is>
          <t/>
        </is>
      </c>
      <c r="M447" t="inlineStr">
        <is>
          <t/>
        </is>
      </c>
      <c r="N447" t="inlineStr">
        <is>
          <t/>
        </is>
      </c>
      <c r="O447" t="inlineStr">
        <is>
          <t/>
        </is>
      </c>
      <c r="P447" t="inlineStr">
        <is>
          <t/>
        </is>
      </c>
      <c r="Q447" t="inlineStr">
        <is>
          <t/>
        </is>
      </c>
      <c r="R447" t="inlineStr">
        <is>
          <t/>
        </is>
      </c>
      <c r="S447" t="inlineStr">
        <is>
          <t/>
        </is>
      </c>
      <c r="T447" t="inlineStr">
        <is>
          <t/>
        </is>
      </c>
      <c r="U447" t="inlineStr">
        <is>
          <t/>
        </is>
      </c>
      <c r="V447" t="inlineStr">
        <is>
          <t/>
        </is>
      </c>
      <c r="W447" t="inlineStr">
        <is>
          <t/>
        </is>
      </c>
      <c r="X447" s="2" t="inlineStr">
        <is>
          <t>European Framework of Research Careers|
European Research Career Framework</t>
        </is>
      </c>
      <c r="Y447" s="2" t="inlineStr">
        <is>
          <t>3|
3</t>
        </is>
      </c>
      <c r="Z447" s="2" t="inlineStr">
        <is>
          <t xml:space="preserve">|
</t>
        </is>
      </c>
      <c r="AA447" t="inlineStr">
        <is>
          <t>framework intended to make research career structures generally comparable across employment sectors and countries</t>
        </is>
      </c>
      <c r="AB447" t="inlineStr">
        <is>
          <t/>
        </is>
      </c>
      <c r="AC447" t="inlineStr">
        <is>
          <t/>
        </is>
      </c>
      <c r="AD447" t="inlineStr">
        <is>
          <t/>
        </is>
      </c>
      <c r="AE447" t="inlineStr">
        <is>
          <t/>
        </is>
      </c>
      <c r="AF447" t="inlineStr">
        <is>
          <t/>
        </is>
      </c>
      <c r="AG447" t="inlineStr">
        <is>
          <t/>
        </is>
      </c>
      <c r="AH447" t="inlineStr">
        <is>
          <t/>
        </is>
      </c>
      <c r="AI447" t="inlineStr">
        <is>
          <t/>
        </is>
      </c>
      <c r="AJ447" t="inlineStr">
        <is>
          <t/>
        </is>
      </c>
      <c r="AK447" t="inlineStr">
        <is>
          <t/>
        </is>
      </c>
      <c r="AL447" t="inlineStr">
        <is>
          <t/>
        </is>
      </c>
      <c r="AM447" t="inlineStr">
        <is>
          <t/>
        </is>
      </c>
      <c r="AN447" t="inlineStr">
        <is>
          <t/>
        </is>
      </c>
      <c r="AO447" t="inlineStr">
        <is>
          <t/>
        </is>
      </c>
      <c r="AP447" t="inlineStr">
        <is>
          <t/>
        </is>
      </c>
      <c r="AQ447" t="inlineStr">
        <is>
          <t/>
        </is>
      </c>
      <c r="AR447" t="inlineStr">
        <is>
          <t/>
        </is>
      </c>
      <c r="AS447" t="inlineStr">
        <is>
          <t/>
        </is>
      </c>
      <c r="AT447" t="inlineStr">
        <is>
          <t/>
        </is>
      </c>
      <c r="AU447" t="inlineStr">
        <is>
          <t/>
        </is>
      </c>
      <c r="AV447" t="inlineStr">
        <is>
          <t/>
        </is>
      </c>
      <c r="AW447" t="inlineStr">
        <is>
          <t/>
        </is>
      </c>
      <c r="AX447" t="inlineStr">
        <is>
          <t/>
        </is>
      </c>
      <c r="AY447" t="inlineStr">
        <is>
          <t/>
        </is>
      </c>
      <c r="AZ447" s="2" t="inlineStr">
        <is>
          <t>a kutatói életpályára vonatkozó európai keretrendszer</t>
        </is>
      </c>
      <c r="BA447" s="2" t="inlineStr">
        <is>
          <t>3</t>
        </is>
      </c>
      <c r="BB447" s="2" t="inlineStr">
        <is>
          <t/>
        </is>
      </c>
      <c r="BC447" t="inlineStr">
        <is>
          <t>a különböző foglalkoztatási szektorok és országok közötti eltéréseket feloldó, a kutatói életpályák összehasonlítását lehetővé tevő keret</t>
        </is>
      </c>
      <c r="BD447" t="inlineStr">
        <is>
          <t/>
        </is>
      </c>
      <c r="BE447" t="inlineStr">
        <is>
          <t/>
        </is>
      </c>
      <c r="BF447" t="inlineStr">
        <is>
          <t/>
        </is>
      </c>
      <c r="BG447" t="inlineStr">
        <is>
          <t/>
        </is>
      </c>
      <c r="BH447" t="inlineStr">
        <is>
          <t/>
        </is>
      </c>
      <c r="BI447" t="inlineStr">
        <is>
          <t/>
        </is>
      </c>
      <c r="BJ447" t="inlineStr">
        <is>
          <t/>
        </is>
      </c>
      <c r="BK447" t="inlineStr">
        <is>
          <t/>
        </is>
      </c>
      <c r="BL447" t="inlineStr">
        <is>
          <t/>
        </is>
      </c>
      <c r="BM447" t="inlineStr">
        <is>
          <t/>
        </is>
      </c>
      <c r="BN447" t="inlineStr">
        <is>
          <t/>
        </is>
      </c>
      <c r="BO447" t="inlineStr">
        <is>
          <t/>
        </is>
      </c>
      <c r="BP447" t="inlineStr">
        <is>
          <t/>
        </is>
      </c>
      <c r="BQ447" t="inlineStr">
        <is>
          <t/>
        </is>
      </c>
      <c r="BR447" t="inlineStr">
        <is>
          <t/>
        </is>
      </c>
      <c r="BS447" t="inlineStr">
        <is>
          <t/>
        </is>
      </c>
      <c r="BT447" t="inlineStr">
        <is>
          <t/>
        </is>
      </c>
      <c r="BU447" t="inlineStr">
        <is>
          <t/>
        </is>
      </c>
      <c r="BV447" t="inlineStr">
        <is>
          <t/>
        </is>
      </c>
      <c r="BW447" t="inlineStr">
        <is>
          <t/>
        </is>
      </c>
      <c r="BX447" t="inlineStr">
        <is>
          <t/>
        </is>
      </c>
      <c r="BY447" t="inlineStr">
        <is>
          <t/>
        </is>
      </c>
      <c r="BZ447" t="inlineStr">
        <is>
          <t/>
        </is>
      </c>
      <c r="CA447" t="inlineStr">
        <is>
          <t/>
        </is>
      </c>
      <c r="CB447" s="2" t="inlineStr">
        <is>
          <t>Quadro Europeu das Carreiras de Investigação</t>
        </is>
      </c>
      <c r="CC447" s="2" t="inlineStr">
        <is>
          <t>3</t>
        </is>
      </c>
      <c r="CD447" s="2" t="inlineStr">
        <is>
          <t/>
        </is>
      </c>
      <c r="CE447" t="inlineStr">
        <is>
          <t>Quadro que visa facilitar a interoperabilidade e a comparabilidade entre carreiras de investigação, promover a mobilidade transfronteiras e transetorial dos investigadores ajudando-os a identificar ofertas de emprego e ajudando os empregadores a encontrar candidatos adequados, e reter os talentos na Europa.</t>
        </is>
      </c>
      <c r="CF447" t="inlineStr">
        <is>
          <t/>
        </is>
      </c>
      <c r="CG447" t="inlineStr">
        <is>
          <t/>
        </is>
      </c>
      <c r="CH447" t="inlineStr">
        <is>
          <t/>
        </is>
      </c>
      <c r="CI447" t="inlineStr">
        <is>
          <t/>
        </is>
      </c>
      <c r="CJ447" t="inlineStr">
        <is>
          <t/>
        </is>
      </c>
      <c r="CK447" t="inlineStr">
        <is>
          <t/>
        </is>
      </c>
      <c r="CL447" t="inlineStr">
        <is>
          <t/>
        </is>
      </c>
      <c r="CM447" t="inlineStr">
        <is>
          <t/>
        </is>
      </c>
      <c r="CN447" t="inlineStr">
        <is>
          <t/>
        </is>
      </c>
      <c r="CO447" t="inlineStr">
        <is>
          <t/>
        </is>
      </c>
      <c r="CP447" t="inlineStr">
        <is>
          <t/>
        </is>
      </c>
      <c r="CQ447" t="inlineStr">
        <is>
          <t/>
        </is>
      </c>
      <c r="CR447" t="inlineStr">
        <is>
          <t/>
        </is>
      </c>
      <c r="CS447" t="inlineStr">
        <is>
          <t/>
        </is>
      </c>
      <c r="CT447" t="inlineStr">
        <is>
          <t/>
        </is>
      </c>
      <c r="CU447" t="inlineStr">
        <is>
          <t/>
        </is>
      </c>
    </row>
    <row r="448">
      <c r="A448" s="1" t="str">
        <f>HYPERLINK("https://iate.europa.eu/entry/result/3569556/all", "3569556")</f>
        <v>3569556</v>
      </c>
      <c r="B448" t="inlineStr">
        <is>
          <t>TRADE</t>
        </is>
      </c>
      <c r="C448" t="inlineStr">
        <is>
          <t>TRADE|marketing|commercial transaction</t>
        </is>
      </c>
      <c r="D448" s="2" t="inlineStr">
        <is>
          <t>йерархия на средствата за правна защита</t>
        </is>
      </c>
      <c r="E448" s="2" t="inlineStr">
        <is>
          <t>3</t>
        </is>
      </c>
      <c r="F448" s="2" t="inlineStr">
        <is>
          <t/>
        </is>
      </c>
      <c r="G448" t="inlineStr">
        <is>
          <t/>
        </is>
      </c>
      <c r="H448" s="2" t="inlineStr">
        <is>
          <t>hierarchie prostředků nápravy</t>
        </is>
      </c>
      <c r="I448" s="2" t="inlineStr">
        <is>
          <t>3</t>
        </is>
      </c>
      <c r="J448" s="2" t="inlineStr">
        <is>
          <t/>
        </is>
      </c>
      <c r="K448" t="inlineStr">
        <is>
          <t/>
        </is>
      </c>
      <c r="L448" s="2" t="inlineStr">
        <is>
          <t>hierarki af beføjelser</t>
        </is>
      </c>
      <c r="M448" s="2" t="inlineStr">
        <is>
          <t>3</t>
        </is>
      </c>
      <c r="N448" s="2" t="inlineStr">
        <is>
          <t/>
        </is>
      </c>
      <c r="O448" t="inlineStr">
        <is>
          <t/>
        </is>
      </c>
      <c r="P448" s="2" t="inlineStr">
        <is>
          <t>Hierarchie der Abhilfemöglichkeiten</t>
        </is>
      </c>
      <c r="Q448" s="2" t="inlineStr">
        <is>
          <t>3</t>
        </is>
      </c>
      <c r="R448" s="2" t="inlineStr">
        <is>
          <t/>
        </is>
      </c>
      <c r="S448" t="inlineStr">
        <is>
          <t/>
        </is>
      </c>
      <c r="T448" s="2" t="inlineStr">
        <is>
          <t>ιεράρχηση των τρόπων αποζημίωσης</t>
        </is>
      </c>
      <c r="U448" s="2" t="inlineStr">
        <is>
          <t>3</t>
        </is>
      </c>
      <c r="V448" s="2" t="inlineStr">
        <is>
          <t/>
        </is>
      </c>
      <c r="W448" t="inlineStr">
        <is>
          <t/>
        </is>
      </c>
      <c r="X448" s="2" t="inlineStr">
        <is>
          <t>hierarchy of remedies</t>
        </is>
      </c>
      <c r="Y448" s="2" t="inlineStr">
        <is>
          <t>3</t>
        </is>
      </c>
      <c r="Z448" s="2" t="inlineStr">
        <is>
          <t/>
        </is>
      </c>
      <c r="AA448" t="inlineStr">
        <is>
          <t>grading of the forms of legal redress, particularly in relation to contract law and consumer rights</t>
        </is>
      </c>
      <c r="AB448" s="2" t="inlineStr">
        <is>
          <t>jerarquía de las acciones legales de reparación</t>
        </is>
      </c>
      <c r="AC448" s="2" t="inlineStr">
        <is>
          <t>3</t>
        </is>
      </c>
      <c r="AD448" s="2" t="inlineStr">
        <is>
          <t/>
        </is>
      </c>
      <c r="AE448" t="inlineStr">
        <is>
          <t>Orden de prioridad al que el comprador tiene derecho a acogerse en caso de falta de conformidad del contenido digital entregado, como sustitución, reducción del precio o reclamación de daños.</t>
        </is>
      </c>
      <c r="AF448" s="2" t="inlineStr">
        <is>
          <t>hüvitusmeetmete hierarhia|
hüvitusmeetmete tähtusjärjestus</t>
        </is>
      </c>
      <c r="AG448" s="2" t="inlineStr">
        <is>
          <t>2|
2</t>
        </is>
      </c>
      <c r="AH448" s="2" t="inlineStr">
        <is>
          <t xml:space="preserve">|
</t>
        </is>
      </c>
      <c r="AI448" t="inlineStr">
        <is>
          <t/>
        </is>
      </c>
      <c r="AJ448" s="2" t="inlineStr">
        <is>
          <t>oikeussuojakeinojen hierarkia</t>
        </is>
      </c>
      <c r="AK448" s="2" t="inlineStr">
        <is>
          <t>3</t>
        </is>
      </c>
      <c r="AL448" s="2" t="inlineStr">
        <is>
          <t/>
        </is>
      </c>
      <c r="AM448" t="inlineStr">
        <is>
          <t/>
        </is>
      </c>
      <c r="AN448" s="2" t="inlineStr">
        <is>
          <t>hiérarchie des modes de dédommagement|
hiérarchie des recours</t>
        </is>
      </c>
      <c r="AO448" s="2" t="inlineStr">
        <is>
          <t>3|
3</t>
        </is>
      </c>
      <c r="AP448" s="2" t="inlineStr">
        <is>
          <t xml:space="preserve">|
</t>
        </is>
      </c>
      <c r="AQ448" t="inlineStr">
        <is>
          <t>ordre de priorité des formes de recours ayant pour objectif d'obtenir la reconnaissance d'un droit qui a été méconnu</t>
        </is>
      </c>
      <c r="AR448" s="2" t="inlineStr">
        <is>
          <t>ordlathas leigheasanna</t>
        </is>
      </c>
      <c r="AS448" s="2" t="inlineStr">
        <is>
          <t>3</t>
        </is>
      </c>
      <c r="AT448" s="2" t="inlineStr">
        <is>
          <t/>
        </is>
      </c>
      <c r="AU448" t="inlineStr">
        <is>
          <t/>
        </is>
      </c>
      <c r="AV448" s="2" t="inlineStr">
        <is>
          <t>hijerarhija pravnih lijekova</t>
        </is>
      </c>
      <c r="AW448" s="2" t="inlineStr">
        <is>
          <t>3</t>
        </is>
      </c>
      <c r="AX448" s="2" t="inlineStr">
        <is>
          <t/>
        </is>
      </c>
      <c r="AY448" t="inlineStr">
        <is>
          <t/>
        </is>
      </c>
      <c r="AZ448" s="2" t="inlineStr">
        <is>
          <t>jogorvoslati hierarchia</t>
        </is>
      </c>
      <c r="BA448" s="2" t="inlineStr">
        <is>
          <t>4</t>
        </is>
      </c>
      <c r="BB448" s="2" t="inlineStr">
        <is>
          <t/>
        </is>
      </c>
      <c r="BC448" t="inlineStr">
        <is>
          <t/>
        </is>
      </c>
      <c r="BD448" s="2" t="inlineStr">
        <is>
          <t>gerarchia dei rimedi</t>
        </is>
      </c>
      <c r="BE448" s="2" t="inlineStr">
        <is>
          <t>3</t>
        </is>
      </c>
      <c r="BF448" s="2" t="inlineStr">
        <is>
          <t/>
        </is>
      </c>
      <c r="BG448" t="inlineStr">
        <is>
          <t>gradazione dei rimedi legali applicabili in particolare in relazione al diritto civile e alla tutela dei consumatori</t>
        </is>
      </c>
      <c r="BH448" s="2" t="inlineStr">
        <is>
          <t>teisių gynimo priemonių hierarchija</t>
        </is>
      </c>
      <c r="BI448" s="2" t="inlineStr">
        <is>
          <t>3</t>
        </is>
      </c>
      <c r="BJ448" s="2" t="inlineStr">
        <is>
          <t/>
        </is>
      </c>
      <c r="BK448" t="inlineStr">
        <is>
          <t/>
        </is>
      </c>
      <c r="BL448" s="2" t="inlineStr">
        <is>
          <t>tiesiskās aizsardzības līdzekļu hierarhija</t>
        </is>
      </c>
      <c r="BM448" s="2" t="inlineStr">
        <is>
          <t>2</t>
        </is>
      </c>
      <c r="BN448" s="2" t="inlineStr">
        <is>
          <t/>
        </is>
      </c>
      <c r="BO448" t="inlineStr">
        <is>
          <t/>
        </is>
      </c>
      <c r="BP448" s="2" t="inlineStr">
        <is>
          <t>ġerarkija ta' rimedji</t>
        </is>
      </c>
      <c r="BQ448" s="2" t="inlineStr">
        <is>
          <t>3</t>
        </is>
      </c>
      <c r="BR448" s="2" t="inlineStr">
        <is>
          <t/>
        </is>
      </c>
      <c r="BS448" t="inlineStr">
        <is>
          <t>klassifika tal-forom ta' rimedji legali (maħsuba biex jikkumpensaw b'mod adegwat għal danni li jkunu ġġarrbu), partikolarment dawk li japplikaw għad-dritt kuntrattwali u d-drittijiet tal-konsumatur</t>
        </is>
      </c>
      <c r="BT448" s="2" t="inlineStr">
        <is>
          <t>rechtsmiddelenhiërarchie|
hiërarchie in remedies|
hiërarchie van rechtsmiddelen</t>
        </is>
      </c>
      <c r="BU448" s="2" t="inlineStr">
        <is>
          <t>3|
3|
3</t>
        </is>
      </c>
      <c r="BV448" s="2" t="inlineStr">
        <is>
          <t xml:space="preserve">|
|
</t>
        </is>
      </c>
      <c r="BW448" t="inlineStr">
        <is>
          <t>volgorde op grond van voorrang waarin rechtsmiddelen worden aangewend, in het bijzonder met betrekking tot contractenrecht en consumentenrecht</t>
        </is>
      </c>
      <c r="BX448" s="2" t="inlineStr">
        <is>
          <t>hierarchia środków zaradczych</t>
        </is>
      </c>
      <c r="BY448" s="2" t="inlineStr">
        <is>
          <t>3</t>
        </is>
      </c>
      <c r="BZ448" s="2" t="inlineStr">
        <is>
          <t/>
        </is>
      </c>
      <c r="CA448" t="inlineStr">
        <is>
          <t/>
        </is>
      </c>
      <c r="CB448" s="2" t="inlineStr">
        <is>
          <t>hierarquia de meios de compensação</t>
        </is>
      </c>
      <c r="CC448" s="2" t="inlineStr">
        <is>
          <t>3</t>
        </is>
      </c>
      <c r="CD448" s="2" t="inlineStr">
        <is>
          <t/>
        </is>
      </c>
      <c r="CE448" t="inlineStr">
        <is>
          <t/>
        </is>
      </c>
      <c r="CF448" s="2" t="inlineStr">
        <is>
          <t>ierarhie a măsurilor reparatorii</t>
        </is>
      </c>
      <c r="CG448" s="2" t="inlineStr">
        <is>
          <t>3</t>
        </is>
      </c>
      <c r="CH448" s="2" t="inlineStr">
        <is>
          <t/>
        </is>
      </c>
      <c r="CI448" t="inlineStr">
        <is>
          <t/>
        </is>
      </c>
      <c r="CJ448" s="2" t="inlineStr">
        <is>
          <t>hierarchia prostriedkov nápravy</t>
        </is>
      </c>
      <c r="CK448" s="2" t="inlineStr">
        <is>
          <t>3</t>
        </is>
      </c>
      <c r="CL448" s="2" t="inlineStr">
        <is>
          <t/>
        </is>
      </c>
      <c r="CM448" t="inlineStr">
        <is>
          <t/>
        </is>
      </c>
      <c r="CN448" s="2" t="inlineStr">
        <is>
          <t>hierarhija pravnih sredstev</t>
        </is>
      </c>
      <c r="CO448" s="2" t="inlineStr">
        <is>
          <t>3</t>
        </is>
      </c>
      <c r="CP448" s="2" t="inlineStr">
        <is>
          <t/>
        </is>
      </c>
      <c r="CQ448" t="inlineStr">
        <is>
          <t/>
        </is>
      </c>
      <c r="CR448" s="2" t="inlineStr">
        <is>
          <t>hierarki av avhjälpande åtgärder</t>
        </is>
      </c>
      <c r="CS448" s="2" t="inlineStr">
        <is>
          <t>3</t>
        </is>
      </c>
      <c r="CT448" s="2" t="inlineStr">
        <is>
          <t/>
        </is>
      </c>
      <c r="CU448" t="inlineStr">
        <is>
          <t/>
        </is>
      </c>
    </row>
    <row r="449">
      <c r="A449" s="1" t="str">
        <f>HYPERLINK("https://iate.europa.eu/entry/result/3591743/all", "3591743")</f>
        <v>3591743</v>
      </c>
      <c r="B449" t="inlineStr">
        <is>
          <t>EUROPEAN UNION;PRODUCTION, TECHNOLOGY AND RESEARCH</t>
        </is>
      </c>
      <c r="C449" t="inlineStr">
        <is>
          <t>EUROPEAN UNION|EU institutions and European civil service|EU office or agency;PRODUCTION, TECHNOLOGY AND RESEARCH|research and intellectual property|research</t>
        </is>
      </c>
      <c r="D449" s="2" t="inlineStr">
        <is>
          <t>Европейска изпълнителна агенция за научни изследвания|
REA</t>
        </is>
      </c>
      <c r="E449" s="2" t="inlineStr">
        <is>
          <t>3|
3</t>
        </is>
      </c>
      <c r="F449" s="2" t="inlineStr">
        <is>
          <t xml:space="preserve">|
</t>
        </is>
      </c>
      <c r="G449" t="inlineStr">
        <is>
          <t>Изпълнителна агенция, създадена за срок от 1 април 2021 г. до 31 декември 2028 г. за изпълнение на програми на Съюза в многогодишната финансова рамка (МФР) за периода 2021—2027 г.</t>
        </is>
      </c>
      <c r="H449" s="2" t="inlineStr">
        <is>
          <t>Evropská výkonná agentura pro výzkum|
REA</t>
        </is>
      </c>
      <c r="I449" s="2" t="inlineStr">
        <is>
          <t>4|
3</t>
        </is>
      </c>
      <c r="J449" s="2" t="inlineStr">
        <is>
          <t xml:space="preserve">|
</t>
        </is>
      </c>
      <c r="K449" t="inlineStr">
        <is>
          <t>výkonná agentura EU zřízená na období od 1. dubna 2021
do 31. prosince 2028 pověřená prováděním těchto programů Unie (nebo jejich částí):
a) Horizont Evropa: pilíř I: Akce „Marie Curie-Skłodowska“ (MSCA) a výzkumné
infrastruktury; b) Horizont Evropa: pilíř II, klastr 2: Kultura,
kreativita a inkluzivní společnost; klastr 3: Civilní bezpečnost pro společnost
a klastr 6: Potraviny, biohospodářství, přírodní zdroje, zemědělství a životní
prostředí; c) Horizont Evropa: část „Rozšiřování účasti a posílení
Evropského výzkumného prostoru“: „Šíření excelence a rozšiřování účasti“;
„Reformování a posílení evropského systému výzkumu a inovací“; d) Informační
a propagační opatření na podporu zemědělských produktů; e) Výzkumný
program Výzkumného fondu pro uhlí a ocel</t>
        </is>
      </c>
      <c r="L449" s="2" t="inlineStr">
        <is>
          <t>Det Europæiske Forvaltningsorgan for Forskning|
REA</t>
        </is>
      </c>
      <c r="M449" s="2" t="inlineStr">
        <is>
          <t>4|
3</t>
        </is>
      </c>
      <c r="N449" s="2" t="inlineStr">
        <is>
          <t xml:space="preserve">|
</t>
        </is>
      </c>
      <c r="O449" t="inlineStr">
        <is>
          <t>&lt;div&gt;forvaltningsorgan oprettet for 2021-2028 til forvaltning af følgende projekter og
programmer:&lt;/div&gt;&lt;div&gt;– Horisont Europa&lt;/div&gt;&lt;div&gt;– den centrale støtteenhed&lt;/div&gt;&lt;div&gt;– Den Europæiske Garantifond for Landbruget&lt;/div&gt;&lt;div&gt;– forskningsprogrammet for kul og stål&lt;/div&gt;</t>
        </is>
      </c>
      <c r="P449" s="2" t="inlineStr">
        <is>
          <t>Europäische Exekutivagentur für die Forschung</t>
        </is>
      </c>
      <c r="Q449" s="2" t="inlineStr">
        <is>
          <t>4</t>
        </is>
      </c>
      <c r="R449" s="2" t="inlineStr">
        <is>
          <t/>
        </is>
      </c>
      <c r="S449" t="inlineStr">
        <is>
          <t>Exekutivagentur, die vom 1. April 2021 bis zum 31. Dezember 2028 durch den Durchführungsbeschluss (EU) 2021/173 eingerichtet und von der Europäischen Kommission mit der Unterstützung der EU-Forschungs- und Innovationspolitik beauftragt wurde und hochwertige Forschungs- und Innovationsprojekte (im Rahmen von Horizont Europa) verwaltet und finanziert, EU-Forschungsprogramme umzusetzen, Maßnahmen in Bezug auf landwirtschaftliche Produkte fördert, den Forschungsfonds für Kohle und Stahl verwaltet und Unterstützung für Experten, Forscher und Förderungsbewerber bietet</t>
        </is>
      </c>
      <c r="T449" s="2" t="inlineStr">
        <is>
          <t>REA|
Ευρωπαϊκός Εκτελεστικός Οργανισμός Έρευνας</t>
        </is>
      </c>
      <c r="U449" s="2" t="inlineStr">
        <is>
          <t>3|
4</t>
        </is>
      </c>
      <c r="V449" s="2" t="inlineStr">
        <is>
          <t xml:space="preserve">|
</t>
        </is>
      </c>
      <c r="W449" t="inlineStr">
        <is>
          <t>&lt;div&gt;&lt;a href="https://iate.europa.eu/entry/result/924558/en" target="_blank"&gt; εκτελεστικός οργανισμός&lt;/a&gt; που ιδρύεται από την 1η Απριλίου 2021 έως την 31η Δεκεμβρίου 2028 με την εκτελεστική απόφαση (ΕΕ) 2021/173 και είναι εντεταλμένος από την Ευρωπαϊκή Επιτροπή να συνδράμει την ΕΕ σε επίπεδο πολιτικής στον τομέα της έρευνας και της καινοτομίας· ο οργανισμός διαχειρίζεται και χρηματοδοτεί υψηλής ποιότητας έργα για την έρευνα και την καινοτομία στο πλαίσιο του προγράμματος «Ορίζων Ευρώπη», υλοποιεί ερευνητικά προγράμματα της ΕΕ, προωθεί ενέργειες που αφορούν τα γεωργικά προϊόντα, διαχειρίζεται το ερευνητικό πρόγραμμα του Ταμείου Έρευνας για τον Άνθρακα και τον Χάλυβα και παρέχει στήριξη σε εμπειρογνώμονες, ερευνητές και αιτούντες χρηματοδότησης&lt;/div&gt;</t>
        </is>
      </c>
      <c r="X449" s="2" t="inlineStr">
        <is>
          <t>REA|
European Research Executive Agency</t>
        </is>
      </c>
      <c r="Y449" s="2" t="inlineStr">
        <is>
          <t>3|
4</t>
        </is>
      </c>
      <c r="Z449" s="2" t="inlineStr">
        <is>
          <t xml:space="preserve">|
</t>
        </is>
      </c>
      <c r="AA449" t="inlineStr">
        <is>
          <t>&lt;div&gt;&lt;a href="https://iate.europa.eu/entry/result/924558/en" target="_blank"&gt;executive agency&lt;/a&gt; established from 1 April 2021 until 31 December 2028 by &lt;a href="https://eur-lex.europa.eu/legal-content/EN/TXT/?uri=CELEX:32021D0173" target="_blank"&gt;Implementing Decision (EU) 2021/173 &lt;/a&gt;and mandated by the European Commission to support the EU
Research and Innovation policy, the agency manages and funds high-quality
research and innovation projects (under &lt;a href="https://ec.europa.eu/info/horizon-europe_en" target="_blank"&gt;Horizon Europe&lt;/a&gt;), implements EU research
programmes, promotes measures concerning agricultural products, manages the
Research Fund for Coal and Steel and provides support for experts, researchers
and funding applicants &lt;/div&gt;</t>
        </is>
      </c>
      <c r="AB449" s="2" t="inlineStr">
        <is>
          <t>Agencia Ejecutiva Europea de Investigación</t>
        </is>
      </c>
      <c r="AC449" s="2" t="inlineStr">
        <is>
          <t>3</t>
        </is>
      </c>
      <c r="AD449" s="2" t="inlineStr">
        <is>
          <t/>
        </is>
      </c>
      <c r="AE449" t="inlineStr">
        <is>
          <t>&lt;a href="https://iate.europa.eu/entry/slideshow/1611337355521/924558/es" target="_blank"&gt;Agencia ejecutiva&lt;/a&gt; establecida desde el 1 de abril de 2021 hasta el 31 de diciembre de 2028 por la Decisión de Ejecución (UE) 2021/173 de la Comisión. Se encomendará a la Agencia Ejecutiva Europea de Investigación la ejecución de los siguientes programas, o partes de programas, de la Unión:a)Horizonte Europa: Pilar I: Acciones Marie Skłodowska-Curie e infraestructuras de investigación; b) Horizonte Europa: Pilar II, Bloque 2 «Cultura, creatividad y sociedad inclusiva»; Bloque 3 «Seguridad civil para la sociedad»; y Bloque 6 «Alimentación, bioeconomía, recursos naturales, agricultura y medio ambiente»; c) Horizonte Europa: parte «Ampliar la participación y reforzar el Espacio Europeo de Investigación»: «Difundir la excelencia y ampliar la participación»; «Reformar y mejorar el sistema europeo de I+i»; d) Acciones de información y de promoción relativas a productos agrícolas &lt;a id="ntc16-L_2021050ES.01000901-E0016" href="&lt;a href=" target="_blank"&gt;https://eur-lex.europa.eu/legal-content/ES/TXT/?uri=CELEX%3A32021D0173#ntr16-L_2021050ES.01000901-E0016"&lt;/a&gt; target="_blank"&amp;gt;(16); e) Programa de investigación del Fondo de Investigación del Carbón y del Acero.</t>
        </is>
      </c>
      <c r="AF449" s="2" t="inlineStr">
        <is>
          <t>REA|
Euroopa Teadusuuringute Rakendusamet</t>
        </is>
      </c>
      <c r="AG449" s="2" t="inlineStr">
        <is>
          <t>3|
4</t>
        </is>
      </c>
      <c r="AH449" s="2" t="inlineStr">
        <is>
          <t xml:space="preserve">|
</t>
        </is>
      </c>
      <c r="AI449" t="inlineStr">
        <is>
          <t>rakendusamet, mis asutati rakendusotsusega (EL) 2021/173 ajavahemikuks 1. aprillist 2021 kuni 31. detsembrini 2028 ning millele Euroopa Komisjon tegi ülesandeks ELi teadusuuringute ja innovatsiooni poliitika toetamise, haldab ja rahastab tippkvaliteediga teadus- ja innovatsiooniprojekte programmi „Euroopa horisont“ raames, rakendab ELi teadusuuringuprogramme, edendab põllumajandustoodetega seotud meetmeid, juhib söe ja terase teadusfondi ning toetab eksperte ja teadureid</t>
        </is>
      </c>
      <c r="AJ449" s="2" t="inlineStr">
        <is>
          <t>Euroopan tutkimuksen toimeenpanovirasto|
REA</t>
        </is>
      </c>
      <c r="AK449" s="2" t="inlineStr">
        <is>
          <t>4|
3</t>
        </is>
      </c>
      <c r="AL449" s="2" t="inlineStr">
        <is>
          <t xml:space="preserve">|
</t>
        </is>
      </c>
      <c r="AM449" t="inlineStr">
        <is>
          <t>toimeenpanovirasto, joka on perustettu 1. huhtikuuta 2021 ja 31.
joulukuuta 2028 väliseksi ajaksi täytäntöönpanopäätöksellä (EU) 2021/173 ja jonka
tehtäväksi on annettu seuraavien unionin ohjelmien (tai niiden osien) täytäntöönpano:&lt;div&gt;- &lt;a href="https://iate.europa.eu/entry/result/3576720/fi" target="_blank"&gt;Horisontti Eurooppa -puiteohjelma&lt;/a&gt;&lt;/div&gt;&lt;div&gt;- maataloustuotteita koskevat tiedotus- ja menekinedistämistoimet&lt;/div&gt;&lt;div&gt;- hiili- ja terästutkimusrahaston tutkimusohjelma&lt;/div&gt;</t>
        </is>
      </c>
      <c r="AN449" s="2" t="inlineStr">
        <is>
          <t>REA|
Agence exécutive européenne pour la recherche</t>
        </is>
      </c>
      <c r="AO449" s="2" t="inlineStr">
        <is>
          <t>2|
4</t>
        </is>
      </c>
      <c r="AP449" s="2" t="inlineStr">
        <is>
          <t xml:space="preserve">|
</t>
        </is>
      </c>
      <c r="AQ449" t="inlineStr">
        <is>
          <t>&lt;a href="https://iate.europa.eu/entry/slideshow/1613034101980/924558/fr" target="_blank"&gt;agence exécutive&lt;time datetime="11.2.2021"&gt; (11.2.2021)&lt;/time&gt;&lt;/a&gt; instituée pour une durée allant du 1er avril 2021 au 31 décembre 2028 par la décision d'exécution (UE) 2021/173 et mandatée par la Commission européenne pour soutenir la politique de l'UE en matière de recherche et d'innovation; l'agence gère et finance des projets de recherche et d'innovation de haute qualité (dans le cadre du programme Horizon Europe), met en œuvre des programmes de recherche de l'UE, promeut des mesures concernant les produits agricoles, gère le Fonds de recherche du charbon et de l’acier et fournit un soutien aux experts, aux chercheurs et aux candidats à un financement</t>
        </is>
      </c>
      <c r="AR449" s="2" t="inlineStr">
        <is>
          <t>an Ghníomhaireacht Feidhmiúcháin Eorpach um Thaighde</t>
        </is>
      </c>
      <c r="AS449" s="2" t="inlineStr">
        <is>
          <t>3</t>
        </is>
      </c>
      <c r="AT449" s="2" t="inlineStr">
        <is>
          <t/>
        </is>
      </c>
      <c r="AU449" t="inlineStr">
        <is>
          <t/>
        </is>
      </c>
      <c r="AV449" s="2" t="inlineStr">
        <is>
          <t>Europska izvršna agencija za istraživanje|
REA</t>
        </is>
      </c>
      <c r="AW449" s="2" t="inlineStr">
        <is>
          <t>4|
3</t>
        </is>
      </c>
      <c r="AX449" s="2" t="inlineStr">
        <is>
          <t xml:space="preserve">|
</t>
        </is>
      </c>
      <c r="AY449" t="inlineStr">
        <is>
          <t>&lt;div&gt;nova izvršna agencija koja upravlja sljedećim projektima i programima: Obzor Europa, Središnja služba za podršku, Europski fond za jamstva u poljoprivredi, Istraživački program za ugljen i čelik&lt;/div&gt;</t>
        </is>
      </c>
      <c r="AZ449" s="2" t="inlineStr">
        <is>
          <t>Európai Kutatási Végrehajtó Ügynökség</t>
        </is>
      </c>
      <c r="BA449" s="2" t="inlineStr">
        <is>
          <t>4</t>
        </is>
      </c>
      <c r="BB449" s="2" t="inlineStr">
        <is>
          <t/>
        </is>
      </c>
      <c r="BC449" t="inlineStr">
        <is>
          <t>A Kutatási Végrehajtó Ügynökség kutatási és innovációs projektekhez biztosít finanszírozást. Az uniós kutatási támogatásokat kezeli.</t>
        </is>
      </c>
      <c r="BD449" s="2" t="inlineStr">
        <is>
          <t>REA|
Agenzia esecutiva europea per la ricerca</t>
        </is>
      </c>
      <c r="BE449" s="2" t="inlineStr">
        <is>
          <t>3|
4</t>
        </is>
      </c>
      <c r="BF449" s="2" t="inlineStr">
        <is>
          <t xml:space="preserve">|
</t>
        </is>
      </c>
      <c r="BG449" t="inlineStr">
        <is>
          <t>agenzia esecutiva istituita a decorrere dal 1° aprile 2021 fino al 31
dicembre 2028 e incaricata dell’attuazione (delle
seguenti parti) dei seguenti programmi dell’Unione: &lt;div&gt;a) Orizzonte Europa: pilastro I: azioni Marie
Skłodowska-Curie (MSCA) e infrastrutture di ricerca; &lt;div&gt;b) Orizzonte Europa: pilastro II, polo tematico 2:
Cultura, creatività e società inclusiva; polo tematico 3: Sicurezza civile per
la società; e polo tematico 6: Prodotti alimentari, bioeconomia, risorse
naturali, agricoltura e ambiente; &lt;/div&gt;&lt;div&gt;c) Orizzonte Europa: parte «Ampliare la
partecipazione e rafforzare lo Spazio europeo della ricerca»: «Diffondere
l’eccellenza e ampliare la partecipazione»; «Riforma e miglioramento del
sistema europeo di ricerca e innovazione»; &lt;/div&gt;&lt;div&gt;d) azioni di informazione e di promozione
riguardanti i prodotti agricoli;
e) programma di ricerca del fondo di ricerca
carbone e acciaio&lt;/div&gt;&lt;/div&gt;</t>
        </is>
      </c>
      <c r="BH449" s="2" t="inlineStr">
        <is>
          <t>REA|
Europos mokslinių tyrimų vykdomoji įstaiga</t>
        </is>
      </c>
      <c r="BI449" s="2" t="inlineStr">
        <is>
          <t>3|
4</t>
        </is>
      </c>
      <c r="BJ449" s="2" t="inlineStr">
        <is>
          <t xml:space="preserve">|
</t>
        </is>
      </c>
      <c r="BK449" t="inlineStr">
        <is>
          <t>Komisijos įgyvendinimo sprendimu (ES) 2021/173 laikotarpiui nuo 2021 m. balandžio 1 d. iki 2028 m. gruodžio 31 d. įsteigta vykdomoji įstaiga, kuriai Europos Komisija pavedė remti ES mokslinių tyrimų ir inovacijų politiką; įstaiga valdo ir finansuoja aukštos kokybės mokslinių tyrimų ir inovacijų projektus (pagal programą „Europos horizontas“, įgyvendina ES mokslinių tyrimų programas, remia žemės ūkio produktų pardavimo skatinimo priemones, valdo Anglių ir plieno mokslinių tyrimų fondą ir teikia paramą ekspertams, mokslininkams ir finansinės paramos prašytojams.</t>
        </is>
      </c>
      <c r="BL449" s="2" t="inlineStr">
        <is>
          <t>&lt;i&gt;REA&lt;/i&gt;|
Eiropas Pētniecības izpildaģentūra</t>
        </is>
      </c>
      <c r="BM449" s="2" t="inlineStr">
        <is>
          <t>3|
4</t>
        </is>
      </c>
      <c r="BN449" s="2" t="inlineStr">
        <is>
          <t xml:space="preserve">|
</t>
        </is>
      </c>
      <c r="BO449" t="inlineStr">
        <is>
          <t/>
        </is>
      </c>
      <c r="BP449" s="2" t="inlineStr">
        <is>
          <t>REA|
Aġenzija Eżekuttiva Ewropea għar-Riċerka</t>
        </is>
      </c>
      <c r="BQ449" s="2" t="inlineStr">
        <is>
          <t>3|
3</t>
        </is>
      </c>
      <c r="BR449" s="2" t="inlineStr">
        <is>
          <t xml:space="preserve">|
</t>
        </is>
      </c>
      <c r="BS449" t="inlineStr">
        <is>
          <t>aġenzija eżekuttiva ppjanata għall-ġestjoni tal-proġetti u tal-programmi li ġejjin:&lt;div&gt;&lt;div&gt;- &lt;a href="https://iate.europa.eu/entry/result/3576720/en" target="_blank"&gt;Orizzont Ewropa&lt;/a&gt;&lt;/div&gt;&lt;div&gt;- &lt;a href="https://iate.europa.eu/entry/result/2114149/en" target="_blank"&gt;Fond Agrikolu Ewropew ta' Garanzija&lt;/a&gt;&lt;/div&gt;&lt;/div&gt;&lt;div&gt;- Programm ta' Riċerka għall-Faħam u l-Azzar &lt;/div&gt;&lt;div&gt;Barra minn hekk, l-&lt;b&gt;Aġenzija Eżekuttiva Ewropea għar-Riċerka&lt;/b&gt; għandha tkun responsabbli għas-servizzi ta’ appoġġ amministrattiv u loġistiku ġenerali, b’mod partikolari: is-Servizz Ċentrali tal-Validazzjoni (SEDIA); l-ippjanar tas-sejħiet għall-programmi u s-servizzi kollha li jipparteċipaw fl-eGrants; il-ġestjoni esperta.&lt;br&gt;&lt;/div&gt;</t>
        </is>
      </c>
      <c r="BT449" s="2" t="inlineStr">
        <is>
          <t>Europees Uitvoerend Agentschap onderzoek|
REA</t>
        </is>
      </c>
      <c r="BU449" s="2" t="inlineStr">
        <is>
          <t>3|
3</t>
        </is>
      </c>
      <c r="BV449" s="2" t="inlineStr">
        <is>
          <t xml:space="preserve">|
</t>
        </is>
      </c>
      <c r="BW449" t="inlineStr">
        <is>
          <t>uitvoerend agentschap dat de volgende projecten en (delen van) programma's uitvoert:&lt;br&gt;- Horizon Europa&lt;br&gt;- Europees Landbouwgarantiefonds&lt;br&gt;- onderzoeksprogramma voor kolen en staal</t>
        </is>
      </c>
      <c r="BX449" s="2" t="inlineStr">
        <is>
          <t>Europejska Agencja Wykonawcza ds. Badań Naukowych|
REA</t>
        </is>
      </c>
      <c r="BY449" s="2" t="inlineStr">
        <is>
          <t>4|
3</t>
        </is>
      </c>
      <c r="BZ449" s="2" t="inlineStr">
        <is>
          <t xml:space="preserve">|
</t>
        </is>
      </c>
      <c r="CA449" t="inlineStr">
        <is>
          <t>&lt;a href="https://iate.europa.eu/entry/result/924558/pl" target="_blank"&gt;agencja wykonawcza&lt;time datetime="5.5.2021"&gt; (5.5.2021)&lt;/time&gt;&lt;/a&gt; ustanowiona na okres od 1 kwietnia 2021 r. do 31 grudnia 2028 r. na mocy &lt;a href="https://eur-lex.europa.eu/legal-content/PL/TXT/?uri=CELEX:32021D0173" target="_blank"&gt;decyzji wykonawczej (UE) 2021/173&lt;time datetime="10.5.2021"&gt; (10.5.2021)&lt;/time&gt;&lt;/a&gt; i upoważniona przez Komisję Europejską do wspierania unijnej polityki w zakresie badań naukowych i innowacji</t>
        </is>
      </c>
      <c r="CB449" s="2" t="inlineStr">
        <is>
          <t>REA|
Agência de Execução Europeia da Investigação</t>
        </is>
      </c>
      <c r="CC449" s="2" t="inlineStr">
        <is>
          <t>3|
4</t>
        </is>
      </c>
      <c r="CD449" s="2" t="inlineStr">
        <is>
          <t xml:space="preserve">|
</t>
        </is>
      </c>
      <c r="CE449" t="inlineStr">
        <is>
          <t>Agência de execução com duração entre 1 de abril de 2021 e 31 de dezembro de 2028. São confiadas à Agência a implentação dos seguintes programas da União (ou partes dos mesmos):&lt;div&gt;a)Horizonte Europa: Pilar 1: ações Marie Skłodowska-Curie (MSCA) e infraestruturas de investigação;&lt;/div&gt;&lt;div&gt;b)Horizonte Europa: Pilar II, área 2: Cultura, Criatividade e Sociedade Inclusiva; Área 3: Segurança Civil para a Sociedade; e área 6: Alimentação, Bioeconomia, Recursos Naturais, Agricultura e Ambiente;&lt;/div&gt;&lt;div&gt;c)Horizonte Europa: Parte «Alargamento da participação e reforço do Espaço Europeu da Investigação»: «Difusão da excelência e alargamento da participação»; «Reforma e reforço do sistema europeu de investigação e inovação».&lt;/div&gt;</t>
        </is>
      </c>
      <c r="CF449" s="2" t="inlineStr">
        <is>
          <t>REA|
Agenția Executivă Europeană pentru Cercetare</t>
        </is>
      </c>
      <c r="CG449" s="2" t="inlineStr">
        <is>
          <t>3|
4</t>
        </is>
      </c>
      <c r="CH449" s="2" t="inlineStr">
        <is>
          <t xml:space="preserve">|
</t>
        </is>
      </c>
      <c r="CI449" t="inlineStr">
        <is>
          <t>&lt;a href="https://iate.europa.eu/entry/result/924558" target="_blank"&gt;agenție executivă&lt;/a&gt; înființată de la 1 aprilie 2021 până la 31 decembrie 2028 prin Decizia de punere în aplicare (UE) 2021/173, cu mandat de la Comisia Europeană de a sprijini politica UE privind cercetarea și dezvoltarea, care gestionează și finanțează proiecte de înaltă calitate (în cadrul Orizont Europa), pune în aplicare programe de cercetare ale UE, promovează măsuri privind produsele agricole, gestionează Fondul de cercetare pentru cărbune și oțel și oferă sprijin pentru experți, cercetători și solicitanți de fonduri</t>
        </is>
      </c>
      <c r="CJ449" s="2" t="inlineStr">
        <is>
          <t>REA|
Európska výkonná agentúra pre výskum</t>
        </is>
      </c>
      <c r="CK449" s="2" t="inlineStr">
        <is>
          <t>3|
4</t>
        </is>
      </c>
      <c r="CL449" s="2" t="inlineStr">
        <is>
          <t xml:space="preserve">|
</t>
        </is>
      </c>
      <c r="CM449" t="inlineStr">
        <is>
          <t>&lt;a href="https://iate.europa.eu/entry/result/924558/sk" target="_blank"&gt;výkonná agentúra&lt;/a&gt; EÚ bola zriadená na obdobie od
1. apríla 2021 do 31. decembra 2028 a je poverená vykonávaním týchto (častí)
programov Únie: a) &lt;a href="https://iate.europa.eu/entry/result/3576720/sk" target="_blank"&gt;Horizont Európa&lt;/a&gt;: pilier I: Akcie Marie Curie-Skłodowskej
(MSCA) a výskumné infraštruktúry ; b) Horizont Európa: pilier II, klaster
2: Kultúra, tvorivosť a inkluzívna spoločnosť klaster 3: Civilná bezpečnosť pre
spoločnosť a klaster 6: Potraviny, biohospodárstvo, prírodné zdroje,
poľnohospodárstvo a životné prostredie ; c) Horizont Európa: časť
„Rozšírenie účasti a posilnenie Európskeho výskumného priestoru“: „šírenie
excelentnosti a rozširovanie účasti“„Reforma a zlepšenie európskeho systému
výskumu a inovácie“; d) informačné a propagačné akcie týkajúce sa
poľnohospodárskych výrobkov ; e) výskumný program Výskumného fondu pre
uhlie a oceľ</t>
        </is>
      </c>
      <c r="CN449" s="2" t="inlineStr">
        <is>
          <t>REA|
Evropska izvajalska agencija za raziskave</t>
        </is>
      </c>
      <c r="CO449" s="2" t="inlineStr">
        <is>
          <t>3|
4</t>
        </is>
      </c>
      <c r="CP449" s="2" t="inlineStr">
        <is>
          <t xml:space="preserve">|
</t>
        </is>
      </c>
      <c r="CQ449" t="inlineStr">
        <is>
          <t>&lt;a href="https://iate.europa.eu/entry/result/924558/en" target="_blank"&gt;izvajalska agencija&lt;/a&gt;, ustanovljena za obdobje od 1. aprila 2021 do 31. decembra 2028 za upravljanje in financiranje okvirnega programa za raziskave in inovacije (v okviru programa &lt;a href="https://iate.europa.eu/entry/result/3576720/sl" target="_blank"&gt;Obzorja Evropa&lt;/a&gt;), izvajanje raziskovalnih programov EU, promocijo ukrepov za informiranje o kmetijskih proizvodih ter upravljanje Raziskovalnega sklada za premog in jeklo</t>
        </is>
      </c>
      <c r="CR449" s="2" t="inlineStr">
        <is>
          <t>REA|
Europeiska genomförandeorganet för forskning</t>
        </is>
      </c>
      <c r="CS449" s="2" t="inlineStr">
        <is>
          <t>3|
4</t>
        </is>
      </c>
      <c r="CT449" s="2" t="inlineStr">
        <is>
          <t xml:space="preserve">|
</t>
        </is>
      </c>
      <c r="CU449" t="inlineStr">
        <is>
          <t>genomförandeorgan som förvaltar forsknings- och innovationsprojekt inom Horisont Europa, informationskampanjer och säljfrämjande åtgärder som avser jordbruksprodukter samt forskningsprogram under Kol- och stålforskningsfonden</t>
        </is>
      </c>
    </row>
    <row r="450">
      <c r="A450" s="1" t="str">
        <f>HYPERLINK("https://iate.europa.eu/entry/result/1484722/all", "1484722")</f>
        <v>1484722</v>
      </c>
      <c r="B450" t="inlineStr">
        <is>
          <t>EDUCATION AND COMMUNICATIONS</t>
        </is>
      </c>
      <c r="C450" t="inlineStr">
        <is>
          <t>EDUCATION AND COMMUNICATIONS|information technology and data processing|computer system|information security</t>
        </is>
      </c>
      <c r="D450" t="inlineStr">
        <is>
          <t/>
        </is>
      </c>
      <c r="E450" t="inlineStr">
        <is>
          <t/>
        </is>
      </c>
      <c r="F450" t="inlineStr">
        <is>
          <t/>
        </is>
      </c>
      <c r="G450" t="inlineStr">
        <is>
          <t/>
        </is>
      </c>
      <c r="H450" t="inlineStr">
        <is>
          <t/>
        </is>
      </c>
      <c r="I450" t="inlineStr">
        <is>
          <t/>
        </is>
      </c>
      <c r="J450" t="inlineStr">
        <is>
          <t/>
        </is>
      </c>
      <c r="K450" t="inlineStr">
        <is>
          <t/>
        </is>
      </c>
      <c r="L450" s="2" t="inlineStr">
        <is>
          <t>universalnøgle|
primærnøgle|
primær nøgle|
nøgle til kodeomsætning</t>
        </is>
      </c>
      <c r="M450" s="2" t="inlineStr">
        <is>
          <t>3|
3|
3|
3</t>
        </is>
      </c>
      <c r="N450" s="2" t="inlineStr">
        <is>
          <t xml:space="preserve">|
|
|
</t>
        </is>
      </c>
      <c r="O450" t="inlineStr">
        <is>
          <t/>
        </is>
      </c>
      <c r="P450" s="2" t="inlineStr">
        <is>
          <t>Hauptschlüssel|
Master-Schlüssel|
Erst-Schlüssel</t>
        </is>
      </c>
      <c r="Q450" s="2" t="inlineStr">
        <is>
          <t>3|
3|
3</t>
        </is>
      </c>
      <c r="R450" s="2" t="inlineStr">
        <is>
          <t xml:space="preserve">|
|
</t>
        </is>
      </c>
      <c r="S450" t="inlineStr">
        <is>
          <t>1) kryptographischer Schlüssel zur Sicherung der Übertragung und Speicherung von Daten, der zwei Teilnehmern eines Fernmeldekommunikationssystems auf sichere Weise zugestellt werden muß 2) Bei Ordnungsbegriffen kann für die Kennzeichnung von klassifikatorischen Merkmalen ein Hauptmerkmal in Untermerkmale gegliedert und dies im Schlüssel ausgedrückt werden.</t>
        </is>
      </c>
      <c r="T450" s="2" t="inlineStr">
        <is>
          <t>κύριο κλειδί</t>
        </is>
      </c>
      <c r="U450" s="2" t="inlineStr">
        <is>
          <t>3</t>
        </is>
      </c>
      <c r="V450" s="2" t="inlineStr">
        <is>
          <t/>
        </is>
      </c>
      <c r="W450" t="inlineStr">
        <is>
          <t/>
        </is>
      </c>
      <c r="X450" s="2" t="inlineStr">
        <is>
          <t>master key|
key encipherment key|
key enciphering key|
key-encrypting key|
KEK</t>
        </is>
      </c>
      <c r="Y450" s="2" t="inlineStr">
        <is>
          <t>3|
1|
1|
1|
1</t>
        </is>
      </c>
      <c r="Z450" s="2" t="inlineStr">
        <is>
          <t xml:space="preserve">|
|
|
|
</t>
        </is>
      </c>
      <c r="AA450" t="inlineStr">
        <is>
          <t>key that encrypts the &lt;a href="https://iate.europa.eu/entry/result/900978/en" target="_blank"&gt;&lt;i&gt;encryption key&lt;/i&gt;&lt;/a&gt;</t>
        </is>
      </c>
      <c r="AB450" s="2" t="inlineStr">
        <is>
          <t>clave de cifrado de claves|
clave primaria|
clave maestra</t>
        </is>
      </c>
      <c r="AC450" s="2" t="inlineStr">
        <is>
          <t>3|
3|
3</t>
        </is>
      </c>
      <c r="AD450" s="2" t="inlineStr">
        <is>
          <t xml:space="preserve">|
|
</t>
        </is>
      </c>
      <c r="AE450" t="inlineStr">
        <is>
          <t/>
        </is>
      </c>
      <c r="AF450" t="inlineStr">
        <is>
          <t/>
        </is>
      </c>
      <c r="AG450" t="inlineStr">
        <is>
          <t/>
        </is>
      </c>
      <c r="AH450" t="inlineStr">
        <is>
          <t/>
        </is>
      </c>
      <c r="AI450" t="inlineStr">
        <is>
          <t/>
        </is>
      </c>
      <c r="AJ450" s="2" t="inlineStr">
        <is>
          <t>pääsalausavain</t>
        </is>
      </c>
      <c r="AK450" s="2" t="inlineStr">
        <is>
          <t>3</t>
        </is>
      </c>
      <c r="AL450" s="2" t="inlineStr">
        <is>
          <t/>
        </is>
      </c>
      <c r="AM450" t="inlineStr">
        <is>
          <t/>
        </is>
      </c>
      <c r="AN450" s="2" t="inlineStr">
        <is>
          <t>clé primaire|
clé principale|
clef principale|
clé de chiffrement de clés</t>
        </is>
      </c>
      <c r="AO450" s="2" t="inlineStr">
        <is>
          <t>3|
3|
2|
3</t>
        </is>
      </c>
      <c r="AP450" s="2" t="inlineStr">
        <is>
          <t xml:space="preserve">|
|
|
</t>
        </is>
      </c>
      <c r="AQ450" t="inlineStr">
        <is>
          <t>1) clé qui ne sert qu'à déchiffrer la clé secondaire 2) clés servant au chiffrement et au déchiffrement de clés</t>
        </is>
      </c>
      <c r="AR450" t="inlineStr">
        <is>
          <t/>
        </is>
      </c>
      <c r="AS450" t="inlineStr">
        <is>
          <t/>
        </is>
      </c>
      <c r="AT450" t="inlineStr">
        <is>
          <t/>
        </is>
      </c>
      <c r="AU450" t="inlineStr">
        <is>
          <t/>
        </is>
      </c>
      <c r="AV450" t="inlineStr">
        <is>
          <t/>
        </is>
      </c>
      <c r="AW450" t="inlineStr">
        <is>
          <t/>
        </is>
      </c>
      <c r="AX450" t="inlineStr">
        <is>
          <t/>
        </is>
      </c>
      <c r="AY450" t="inlineStr">
        <is>
          <t/>
        </is>
      </c>
      <c r="AZ450" t="inlineStr">
        <is>
          <t/>
        </is>
      </c>
      <c r="BA450" t="inlineStr">
        <is>
          <t/>
        </is>
      </c>
      <c r="BB450" t="inlineStr">
        <is>
          <t/>
        </is>
      </c>
      <c r="BC450" t="inlineStr">
        <is>
          <t/>
        </is>
      </c>
      <c r="BD450" s="2" t="inlineStr">
        <is>
          <t>chiave master</t>
        </is>
      </c>
      <c r="BE450" s="2" t="inlineStr">
        <is>
          <t>3</t>
        </is>
      </c>
      <c r="BF450" s="2" t="inlineStr">
        <is>
          <t/>
        </is>
      </c>
      <c r="BG450" t="inlineStr">
        <is>
          <t>chiave che consente di criptare e decriptare la &lt;a href="https://iate.europa.eu/entry/result/900978/en-it" target="_blank"&gt;chiace crittografica&lt;/a&gt;</t>
        </is>
      </c>
      <c r="BH450" s="2" t="inlineStr">
        <is>
          <t>pagrindinis raktas</t>
        </is>
      </c>
      <c r="BI450" s="2" t="inlineStr">
        <is>
          <t>3</t>
        </is>
      </c>
      <c r="BJ450" s="2" t="inlineStr">
        <is>
          <t/>
        </is>
      </c>
      <c r="BK450" t="inlineStr">
        <is>
          <t/>
        </is>
      </c>
      <c r="BL450" t="inlineStr">
        <is>
          <t/>
        </is>
      </c>
      <c r="BM450" t="inlineStr">
        <is>
          <t/>
        </is>
      </c>
      <c r="BN450" t="inlineStr">
        <is>
          <t/>
        </is>
      </c>
      <c r="BO450" t="inlineStr">
        <is>
          <t/>
        </is>
      </c>
      <c r="BP450" s="2" t="inlineStr">
        <is>
          <t>kjavi master</t>
        </is>
      </c>
      <c r="BQ450" s="2" t="inlineStr">
        <is>
          <t>3</t>
        </is>
      </c>
      <c r="BR450" s="2" t="inlineStr">
        <is>
          <t/>
        </is>
      </c>
      <c r="BS450" t="inlineStr">
        <is>
          <t>kjavi għall-kriptaġġ tal-kjavi kriptografika</t>
        </is>
      </c>
      <c r="BT450" s="2" t="inlineStr">
        <is>
          <t>hoofdsleutel|
meestersleutel</t>
        </is>
      </c>
      <c r="BU450" s="2" t="inlineStr">
        <is>
          <t>3|
3</t>
        </is>
      </c>
      <c r="BV450" s="2" t="inlineStr">
        <is>
          <t xml:space="preserve">|
</t>
        </is>
      </c>
      <c r="BW450" t="inlineStr">
        <is>
          <t>sleutel waarmee een cryptografische sleutel wordt gecodeerd</t>
        </is>
      </c>
      <c r="BX450" s="2" t="inlineStr">
        <is>
          <t>klucz główny</t>
        </is>
      </c>
      <c r="BY450" s="2" t="inlineStr">
        <is>
          <t>3</t>
        </is>
      </c>
      <c r="BZ450" s="2" t="inlineStr">
        <is>
          <t/>
        </is>
      </c>
      <c r="CA450" t="inlineStr">
        <is>
          <t>klucz wielokrotnego użytku stosowany do szyfrowania kluczy sesji przesyłlanych między centrala dystrybucji kluczy a użytkownikiem</t>
        </is>
      </c>
      <c r="CB450" s="2" t="inlineStr">
        <is>
          <t>chave de segurança|
chave mestra de encriptação</t>
        </is>
      </c>
      <c r="CC450" s="2" t="inlineStr">
        <is>
          <t>3|
3</t>
        </is>
      </c>
      <c r="CD450" s="2" t="inlineStr">
        <is>
          <t xml:space="preserve">|
</t>
        </is>
      </c>
      <c r="CE450" t="inlineStr">
        <is>
          <t>Chave que encripta a &lt;a href="https://iate.europa.eu/entry/result/900978/pt" target="_blank"&gt;chave criptográfica&lt;/a&gt;.</t>
        </is>
      </c>
      <c r="CF450" s="2" t="inlineStr">
        <is>
          <t>cheie primară</t>
        </is>
      </c>
      <c r="CG450" s="2" t="inlineStr">
        <is>
          <t>3</t>
        </is>
      </c>
      <c r="CH450" s="2" t="inlineStr">
        <is>
          <t/>
        </is>
      </c>
      <c r="CI450" t="inlineStr">
        <is>
          <t/>
        </is>
      </c>
      <c r="CJ450" t="inlineStr">
        <is>
          <t/>
        </is>
      </c>
      <c r="CK450" t="inlineStr">
        <is>
          <t/>
        </is>
      </c>
      <c r="CL450" t="inlineStr">
        <is>
          <t/>
        </is>
      </c>
      <c r="CM450" t="inlineStr">
        <is>
          <t/>
        </is>
      </c>
      <c r="CN450" s="2" t="inlineStr">
        <is>
          <t>glavni ključ</t>
        </is>
      </c>
      <c r="CO450" s="2" t="inlineStr">
        <is>
          <t>3</t>
        </is>
      </c>
      <c r="CP450" s="2" t="inlineStr">
        <is>
          <t/>
        </is>
      </c>
      <c r="CQ450" t="inlineStr">
        <is>
          <t/>
        </is>
      </c>
      <c r="CR450" s="2" t="inlineStr">
        <is>
          <t>grundnyckel|
primärnyckel</t>
        </is>
      </c>
      <c r="CS450" s="2" t="inlineStr">
        <is>
          <t>3|
3</t>
        </is>
      </c>
      <c r="CT450" s="2" t="inlineStr">
        <is>
          <t xml:space="preserve">|
</t>
        </is>
      </c>
      <c r="CU450" t="inlineStr">
        <is>
          <t>överordnad kryptonyckel som används för att lagra eller överföra nycklar i krypterad form</t>
        </is>
      </c>
    </row>
    <row r="451">
      <c r="A451" s="1" t="str">
        <f>HYPERLINK("https://iate.europa.eu/entry/result/3592469/all", "3592469")</f>
        <v>3592469</v>
      </c>
      <c r="B451" t="inlineStr">
        <is>
          <t>EDUCATION AND COMMUNICATIONS</t>
        </is>
      </c>
      <c r="C451" t="inlineStr">
        <is>
          <t>EDUCATION AND COMMUNICATIONS|information technology and data processing</t>
        </is>
      </c>
      <c r="D451" s="2" t="inlineStr">
        <is>
          <t>разузнавателни сведения за заплахи</t>
        </is>
      </c>
      <c r="E451" s="2" t="inlineStr">
        <is>
          <t>3</t>
        </is>
      </c>
      <c r="F451" s="2" t="inlineStr">
        <is>
          <t/>
        </is>
      </c>
      <c r="G451" t="inlineStr">
        <is>
          <t>сведения, които са събрани, обработени, анализирани, разтълкувани или обогатени с оглед на взимането на решения и които позволяват в подходяща и достатъчна степен да се разбере как да се ограничат последствията от инцидент при ИКТ или киберзаплаха, в т.ч. техническите белези на дадена кибератака, отговорните за нея лица и техният начин на действие и мотивация</t>
        </is>
      </c>
      <c r="H451" s="2" t="inlineStr">
        <is>
          <t>operativní informace o hrozbách|
operativní informace o kybernetických hrozbách</t>
        </is>
      </c>
      <c r="I451" s="2" t="inlineStr">
        <is>
          <t>3|
3</t>
        </is>
      </c>
      <c r="J451" s="2" t="inlineStr">
        <is>
          <t>proposed|
proposed</t>
        </is>
      </c>
      <c r="K451" t="inlineStr">
        <is>
          <t>informace, které byly shromážděny, zpracovány, analyzovány 
interpretovány nebo rozšířeny tak, aby poskytovaly nezbytné souvislosti 
pro rozhodování, a které přinášejí relevantní a dostatečné poznatky ke 
zmírnění dopadu incidentu souvisejícího s IKT nebo kybernetické hrozby, 
včetně technických údajů o kybernetickém útoku, osobách odpovědných za 
útok a jejich modu operandi a motivaci</t>
        </is>
      </c>
      <c r="L451" s="2" t="inlineStr">
        <is>
          <t>trusselsefterretning|
efterretning om cybertrusler</t>
        </is>
      </c>
      <c r="M451" s="2" t="inlineStr">
        <is>
          <t>3|
3</t>
        </is>
      </c>
      <c r="N451" s="2" t="inlineStr">
        <is>
          <t xml:space="preserve">|
</t>
        </is>
      </c>
      <c r="O451" t="inlineStr">
        <is>
          <t>oplysninger, der er blevet sammenfattet, omdannet, analyseret, fortolket eller beriget for at skabe den rette kontekst for beslutningstagning, og som sikrer relevant og tilstrækkelig forståelse med henblik på at afbøde virkningerne af en IKT-relateret hændelse eller cybertrussel, herunder de tekniske detaljer ved et cyberangreb, kendskab til dem, der er ansvarlige for angrebet, deres måde at operere på og deres hensigter</t>
        </is>
      </c>
      <c r="P451" s="2" t="inlineStr">
        <is>
          <t>Informationen über Bedrohungen</t>
        </is>
      </c>
      <c r="Q451" s="2" t="inlineStr">
        <is>
          <t>3</t>
        </is>
      </c>
      <c r="R451" s="2" t="inlineStr">
        <is>
          <t/>
        </is>
      </c>
      <c r="S451" t="inlineStr">
        <is>
          <t>Informationen, die aggregiert, umgewandelt, analysiert, ausgewertet oder erweitert wurden, um den notwendigen Kontext für die Entscheidungsfindung zu schaffen, und die ein relevantes und ausreichendes Verständnis für die Abmilderung der Auswirkungen eines IKT-bezogenen Vorfalls oder einer Cyberbedrohung vermitteln, einschließlich der technischen Einzelheiten eines Cyberangriffs, der für den Angriff verantwortlichen Personen und ihres Modus Operandi und ihrer Beweggründe</t>
        </is>
      </c>
      <c r="T451" s="2" t="inlineStr">
        <is>
          <t>πληροφορίες για απειλές|
πληροφορίες για κυβερνοαπειλές</t>
        </is>
      </c>
      <c r="U451" s="2" t="inlineStr">
        <is>
          <t>3|
3</t>
        </is>
      </c>
      <c r="V451" s="2" t="inlineStr">
        <is>
          <t xml:space="preserve">|
</t>
        </is>
      </c>
      <c r="W451" t="inlineStr">
        <is>
          <t>πληροφορίες που έχουν συγκεντρωθεί, μετατραπεί, αναλυθεί, ερμηνευτεί ή εμπλουτιστεί με σκοπό την παροχή του απαραίτητου πλαισίου για τη λήψη αποφάσεων και οι οποίες οδηγούν σε σχετική και επαρκή κατανόηση για τον μετριασμό των επιπτώσεων ενός συμβάντος που σχετίζεται με τις ΤΠΕ ή μιας κυβερνοαπειλής, συμπεριλαμβανομένων των τεχνικών λεπτομερειών μιας κυβερνοεπίθεσης, των προσώπων που ευθύνονται για την επίθεση και του τρόπου λειτουργίας και των κινήτρων τους</t>
        </is>
      </c>
      <c r="X451" s="2" t="inlineStr">
        <is>
          <t>threat intelligence|
cyber threat intelligence</t>
        </is>
      </c>
      <c r="Y451" s="2" t="inlineStr">
        <is>
          <t>3|
3</t>
        </is>
      </c>
      <c r="Z451" s="2" t="inlineStr">
        <is>
          <t xml:space="preserve">|
</t>
        </is>
      </c>
      <c r="AA451" t="inlineStr">
        <is>
          <t>information that has been aggregated, transformed, analysed, interpreted or enriched to provide the necessary context for decision-making and which brings relevant and sufficient understanding for mitigating the impact of an ICT-related incident or cyber threat, including the technical details of a cyber-attack, those responsible for the attack and their modus operandi and motivations</t>
        </is>
      </c>
      <c r="AB451" s="2" t="inlineStr">
        <is>
          <t>inteligencia sobre amenazas</t>
        </is>
      </c>
      <c r="AC451" s="2" t="inlineStr">
        <is>
          <t>3</t>
        </is>
      </c>
      <c r="AD451" s="2" t="inlineStr">
        <is>
          <t/>
        </is>
      </c>
      <c r="AE451" t="inlineStr">
        <is>
          <t>Información que se ha agregado, transformado, analizado, interpretado o enriquecido para proporcionar el contexto necesario para la toma de decisiones y que aporta una comprensión pertinente y suficiente para mitigar el impacto de un incidente relacionado con las TIC o una ciberamenaza, incluidos los detalles técnicos de un ciberataque, los responsables del ataque, su &lt;i&gt;modus operandi &lt;/i&gt;y sus motivaciones.</t>
        </is>
      </c>
      <c r="AF451" s="2" t="inlineStr">
        <is>
          <t>küberohuteadmus|
ohuteadmus</t>
        </is>
      </c>
      <c r="AG451" s="2" t="inlineStr">
        <is>
          <t>3|
3</t>
        </is>
      </c>
      <c r="AH451" s="2" t="inlineStr">
        <is>
          <t xml:space="preserve">|
</t>
        </is>
      </c>
      <c r="AI451" t="inlineStr">
        <is>
          <t>teave, mida on agregeeritud, teisendatud, analüüsitud, tõlgendatud või rikastatud, et anda otsuste tegemiseks vajalik kontekst, ning mis tagab asjakohase ja piisava arusaamise IKTga seotud intsidendi või küberohu mõju leevendamiseks, sealhulgas küberründe tehnilised üksikasjad, ründe toimepanijad ning nende töömeetodid ja ajendid</t>
        </is>
      </c>
      <c r="AJ451" s="2" t="inlineStr">
        <is>
          <t>uhkatiedustelutieto</t>
        </is>
      </c>
      <c r="AK451" s="2" t="inlineStr">
        <is>
          <t>3</t>
        </is>
      </c>
      <c r="AL451" s="2" t="inlineStr">
        <is>
          <t/>
        </is>
      </c>
      <c r="AM451" t="inlineStr">
        <is>
          <t>tieto, joka on yhdistetty, muunnettu tai analysoitu tai jota on tulkittu tai parannettu niin, että se muodostaa päätöksenteossa tarvittavan kontekstin, ja sen avulla voidaan saada asiasta merkityksellinen ja riittävä käsitys TVT:hen liittyvän poikkeaman tai kyberuhkan vaikutusten lieventämiseksi, mukaan lukien kyberhyökkäyksen tekniset yksityiskohdat, hyökkäyksestä vastuussa olevat tahot sekä niiden toimintatavat ja toiminnan vaikuttimet</t>
        </is>
      </c>
      <c r="AN451" s="2" t="inlineStr">
        <is>
          <t>renseignements sur les cybermenaces|
renseignements sur les menaces</t>
        </is>
      </c>
      <c r="AO451" s="2" t="inlineStr">
        <is>
          <t>3|
3</t>
        </is>
      </c>
      <c r="AP451" s="2" t="inlineStr">
        <is>
          <t xml:space="preserve">|
</t>
        </is>
      </c>
      <c r="AQ451" t="inlineStr">
        <is>
          <t>informations qui ont été rassemblées, transformées,
analysées, interprétées ou enrichies pour fournir le contexte nécessaire à la
prise de décisions et qui apportent une compréhension pertinente et suffisante
en vue d’atténuer les effets d’un incident lié à l’informatique ou d’une
cybermenace, y compris les détails techniques d’une cyberattaque, les
responsables de l’attaque, ainsi que leur mode opératoire et leurs motivations</t>
        </is>
      </c>
      <c r="AR451" t="inlineStr">
        <is>
          <t/>
        </is>
      </c>
      <c r="AS451" t="inlineStr">
        <is>
          <t/>
        </is>
      </c>
      <c r="AT451" t="inlineStr">
        <is>
          <t/>
        </is>
      </c>
      <c r="AU451" t="inlineStr">
        <is>
          <t/>
        </is>
      </c>
      <c r="AV451" s="2" t="inlineStr">
        <is>
          <t>saznanja o prijetnjama|
saznanja o kiberprijetnjama</t>
        </is>
      </c>
      <c r="AW451" s="2" t="inlineStr">
        <is>
          <t>3|
3</t>
        </is>
      </c>
      <c r="AX451" s="2" t="inlineStr">
        <is>
          <t xml:space="preserve">|
</t>
        </is>
      </c>
      <c r="AY451" t="inlineStr">
        <is>
          <t>informacije koje su agregirane, preoblikovane, analizirane, protumačene ili obogaćene kako bi se dobio kontekst potreban za donošenje odluka i koje omogućavaju relevantno i dostatno razumijevanje za ublažavanje učinka IKT incidenta ili kiberprijetnje, uključujući tehničke pojedinosti kibernapada, osobe odgovorne za napad te njihov način rada i motive</t>
        </is>
      </c>
      <c r="AZ451" s="2" t="inlineStr">
        <is>
          <t>kiberfenyegetettségi információk|
fenyegetettségi információk</t>
        </is>
      </c>
      <c r="BA451" s="2" t="inlineStr">
        <is>
          <t>3|
3</t>
        </is>
      </c>
      <c r="BB451" s="2" t="inlineStr">
        <is>
          <t>proposed|
proposed</t>
        </is>
      </c>
      <c r="BC451" t="inlineStr">
        <is>
          <t>a döntéshozatalt megalapozó összesített, átalakított, elemzett, értelmezett, gyarapított adatok összessége, amely érdemi és elégséges ismeretet eredményez valamely IKT-vonatkozású biztonsági esemény vagy kiberfenyegetés hatásának enyhítéséhez, és magában foglalja többek között a kibertámadás technikai részleteit, a támadás felelőseinek személyazonosságát, valamint az elkövetés módját és indítékait</t>
        </is>
      </c>
      <c r="BD451" s="2" t="inlineStr">
        <is>
          <t>informazioni sulle minacce|
dati sulle minacce informatiche|
dati sulle minacce</t>
        </is>
      </c>
      <c r="BE451" s="2" t="inlineStr">
        <is>
          <t>3|
3|
3</t>
        </is>
      </c>
      <c r="BF451" s="2" t="inlineStr">
        <is>
          <t xml:space="preserve">|
|
</t>
        </is>
      </c>
      <c r="BG451" t="inlineStr">
        <is>
          <t>informazioni
aggregate, trasformate, analizzate, interpretate o arricchite per offrire il
contesto necessario al processo decisionale, che recano conoscenze pertinenti e
sufficienti per attenuare l'impatto di un incidente connesso alle &lt;a href="https://iate.europa.eu/entry/slideshow/1624874860709/866454/en-it" target="_blank"&gt;TIC&lt;/a&gt; o di una
minaccia informatica, compresi i dettagli tecnici dell'attacco informatico, i
responsabili dell'attacco, il loro modus operandi e le loro motivazioni</t>
        </is>
      </c>
      <c r="BH451" s="2" t="inlineStr">
        <is>
          <t>žvalgybos informacija apie kibernetines grėsmes|
žvalgybos informacija apie grėsmes</t>
        </is>
      </c>
      <c r="BI451" s="2" t="inlineStr">
        <is>
          <t>3|
3</t>
        </is>
      </c>
      <c r="BJ451" s="2" t="inlineStr">
        <is>
          <t xml:space="preserve">|
</t>
        </is>
      </c>
      <c r="BK451" t="inlineStr">
        <is>
          <t>informacija, kuri siekiant priimti sprendimus yra apibendrinama, pertvarkoma, analizuojama, aiškinama arba patikslinama ir kuri sudaro sąlygas tinkamai ir pakankamai suprasti, kaip mažinti su IRT susijusio incidento ar kibernetinės grėsmės poveikį, įskaitant techninius kibernetinio išpuolio duomenis, už išpuolį atsakingus asmenis ir jų modus operandi bei motyvus</t>
        </is>
      </c>
      <c r="BL451" s="2" t="inlineStr">
        <is>
          <t>draudu izlūkdati|
kiberdraudu izlūkdati</t>
        </is>
      </c>
      <c r="BM451" s="2" t="inlineStr">
        <is>
          <t>2|
2</t>
        </is>
      </c>
      <c r="BN451" s="2" t="inlineStr">
        <is>
          <t xml:space="preserve">|
</t>
        </is>
      </c>
      <c r="BO451" t="inlineStr">
        <is>
          <t>informācija, kas apkopota, pārveidota, analizēta, interpretēta vai papildināta, lai nodrošinātu vajadzīgo kontekstu lēmumu pieņemšanai un kas sniedz būtisku un pietiekamu izpratni, kā mazināt ar IKT saistīta incidenta vai kiberdraudu ietekmi, tostarp tehnisko informāciju par kiberuzbrukumu, par uzbrukumu atbildīgajām personām, to darbības veidu un motīviem</t>
        </is>
      </c>
      <c r="BP451" s="2" t="inlineStr">
        <is>
          <t>intelliġenza dwar it-theddid|
intelliġenza dwar it-theddid ċibernetiku</t>
        </is>
      </c>
      <c r="BQ451" s="2" t="inlineStr">
        <is>
          <t>3|
3</t>
        </is>
      </c>
      <c r="BR451" s="2" t="inlineStr">
        <is>
          <t xml:space="preserve">|
</t>
        </is>
      </c>
      <c r="BS451" t="inlineStr">
        <is>
          <t>informazzjoni li tkun ġiet aggregata, ittrasformata, analizzata, interpretata jew arrikkita biex tipprovdi l-kuntest meħtieġ għat-teħid tad-deċiżjonijiet u li twassal għal fehim rilevanti u suffiċjenti biex jiġi mitigat l-impatt ta’ inċident relatat mal-ICT jew ta’ theddida ċibernetika, inklużi d-dettalji tekniċi tal-attakk ċibernetiku, dawk responsabbli għall-attakk u l-&lt;i&gt;modus operandi&lt;/i&gt; u l-motivazzjonijiet tagħhom</t>
        </is>
      </c>
      <c r="BT451" s="2" t="inlineStr">
        <is>
          <t>inlichtingen over dreigingen|
inlichtingen over cyberdreigingen</t>
        </is>
      </c>
      <c r="BU451" s="2" t="inlineStr">
        <is>
          <t>3|
3</t>
        </is>
      </c>
      <c r="BV451" s="2" t="inlineStr">
        <is>
          <t xml:space="preserve">|
</t>
        </is>
      </c>
      <c r="BW451" t="inlineStr">
        <is>
          <t>informatie die is geaggregeerd, getransformeerd, geanalyseerd, geïnterpreteerd of verrijkt om de noodzakelijke achtergrond voor besluitvorming te bieden en waarmee relevant en toereikend inzicht wordt verschaft om de gevolgen van een ICT-gerelateerd incident of van een cyberdreiging te beperken, met inbegrip van de technische details van een cyberaanval, de voor de aanval verantwoordelijke personen en hun werkwijze en motieven</t>
        </is>
      </c>
      <c r="BX451" s="2" t="inlineStr">
        <is>
          <t>analiza cyberzagrożeń|
analiza zagrożeń</t>
        </is>
      </c>
      <c r="BY451" s="2" t="inlineStr">
        <is>
          <t>3|
3</t>
        </is>
      </c>
      <c r="BZ451" s="2" t="inlineStr">
        <is>
          <t xml:space="preserve">|
</t>
        </is>
      </c>
      <c r="CA451" t="inlineStr">
        <is>
          <t>informacje, które zostały zagregowane, przekształcone, przeanalizowane, zinterpretowane lub wzbogacone w celu zapewnienia niezbędnego kontekstu na potrzeby podejmowania decyzji i które umożliwiają odpowiednie i wystarczające zrozumienie w celu złagodzenia skutków incydentu związanego z ICT lub cyberzagrożenia, w tym informacje dotyczące technicznych szczegółów cyberataku, osób odpowiedzialnych za atak oraz ich sposobu działania i motywacji</t>
        </is>
      </c>
      <c r="CB451" s="2" t="inlineStr">
        <is>
          <t>Informações sobre ameaças</t>
        </is>
      </c>
      <c r="CC451" s="2" t="inlineStr">
        <is>
          <t>3</t>
        </is>
      </c>
      <c r="CD451" s="2" t="inlineStr">
        <is>
          <t/>
        </is>
      </c>
      <c r="CE451" t="inlineStr">
        <is>
          <t>Informações que foram agregadas, transformadas, analisadas, interpretadas ou suplementadas para dar o contexto necessário à tomada de decisão e que proporcionam um conhecimento pertinente e suficiente para atenuar o impacto de um incidente relacionado com as TIC ou de uma ciberameaça, incluindo os pormenores técnicos de um ciberataque, os respetivos autores, a sua forma de atuar e as suas motivações.</t>
        </is>
      </c>
      <c r="CF451" s="2" t="inlineStr">
        <is>
          <t>informații privind amenințările cibernetice|
date operative privind amenințările</t>
        </is>
      </c>
      <c r="CG451" s="2" t="inlineStr">
        <is>
          <t>3|
3</t>
        </is>
      </c>
      <c r="CH451" s="2" t="inlineStr">
        <is>
          <t xml:space="preserve">|
</t>
        </is>
      </c>
      <c r="CI451" t="inlineStr">
        <is>
          <t>informații care au fost agregate, transformate, analizate, interpretate
 sau îmbogățite pentru a oferi contextul necesar procesului decizional 
și care asigură o înțelegere adecvată și suficientă pentru a atenua 
impactul unui incident legat de TIC sau al unei amenințări cibernetice, 
inclusiv detaliile tehnice ale unui atac cibernetic, persoanele 
responsabile de atac și modul de operare și motivațiile acestora</t>
        </is>
      </c>
      <c r="CJ451" s="2" t="inlineStr">
        <is>
          <t>spravodajské informácie o hrozbách|
spravodajské informácie o kybernetických hrozbách</t>
        </is>
      </c>
      <c r="CK451" s="2" t="inlineStr">
        <is>
          <t>3|
3</t>
        </is>
      </c>
      <c r="CL451" s="2" t="inlineStr">
        <is>
          <t xml:space="preserve">|
</t>
        </is>
      </c>
      <c r="CM451" t="inlineStr">
        <is>
          <t>informácie, ktoré boli agregované, transformované, analyzované, interpretované alebo obohatené tak, aby poskytovali potrebný kontext pre rozhodovanie a ktoré prinášajú relevantné a dostatočné chápanie na zmierňovanie vplyvu incidentu súvisiaceho s IKT alebo kybernetickej hrozby vrátane technických podrobností kybernetického útoku, subjektov zodpovedných za útok a ich spôsobu práce a motivácie</t>
        </is>
      </c>
      <c r="CN451" s="2" t="inlineStr">
        <is>
          <t>obveščevalni podatki o kibernetskih grožnjah|
obveščevalni podatki o grožnjah</t>
        </is>
      </c>
      <c r="CO451" s="2" t="inlineStr">
        <is>
          <t>3|
3</t>
        </is>
      </c>
      <c r="CP451" s="2" t="inlineStr">
        <is>
          <t xml:space="preserve">|
</t>
        </is>
      </c>
      <c r="CQ451" t="inlineStr">
        <is>
          <t>informacije, ki so bile združene, preoblikovane, analizirane, razložene ali obogatene, da bi zagotovile potreben okvir za odločanje, in ki prinašajo ustrezno in zadostno razumevanje za zmanjšanje učinka incidenta, povezanega z IKT, ali kibernetske grožnje, vključno s tehničnimi podrobnostmi kibernetskega napada ter podatki o odgovornih osebah za napad, njihovem načinu delovanja in motivih</t>
        </is>
      </c>
      <c r="CR451" s="2" t="inlineStr">
        <is>
          <t>underrättelser om cyberhot|
underrättelser om hot</t>
        </is>
      </c>
      <c r="CS451" s="2" t="inlineStr">
        <is>
          <t>3|
3</t>
        </is>
      </c>
      <c r="CT451" s="2" t="inlineStr">
        <is>
          <t xml:space="preserve">|
</t>
        </is>
      </c>
      <c r="CU451" t="inlineStr">
        <is>
          <t>information som har sammanställts, omvandlats, analyserats, tolkats eller berikats för att skapa det sammanhang som krävs för beslutsfattande och som ger relevant och tillräcklig förståelse för att mildra effekterna av en IKT-relaterad incident eller ett cyberhot, inbegripet de tekniska detaljerna om en it-attack, de ansvariga för attacken och deras tillvägagångssätt och motiv</t>
        </is>
      </c>
    </row>
    <row r="452">
      <c r="A452" s="1" t="str">
        <f>HYPERLINK("https://iate.europa.eu/entry/result/3621467/all", "3621467")</f>
        <v>3621467</v>
      </c>
      <c r="B452" t="inlineStr">
        <is>
          <t>ENVIRONMENT;ENERGY</t>
        </is>
      </c>
      <c r="C452" t="inlineStr">
        <is>
          <t>ENVIRONMENT|environmental policy;ENERGY|energy policy|energy industry|fuel</t>
        </is>
      </c>
      <c r="D452" t="inlineStr">
        <is>
          <t/>
        </is>
      </c>
      <c r="E452" t="inlineStr">
        <is>
          <t/>
        </is>
      </c>
      <c r="F452" t="inlineStr">
        <is>
          <t/>
        </is>
      </c>
      <c r="G452" t="inlineStr">
        <is>
          <t/>
        </is>
      </c>
      <c r="H452" t="inlineStr">
        <is>
          <t/>
        </is>
      </c>
      <c r="I452" t="inlineStr">
        <is>
          <t/>
        </is>
      </c>
      <c r="J452" t="inlineStr">
        <is>
          <t/>
        </is>
      </c>
      <c r="K452" t="inlineStr">
        <is>
          <t/>
        </is>
      </c>
      <c r="L452" t="inlineStr">
        <is>
          <t/>
        </is>
      </c>
      <c r="M452" t="inlineStr">
        <is>
          <t/>
        </is>
      </c>
      <c r="N452" t="inlineStr">
        <is>
          <t/>
        </is>
      </c>
      <c r="O452" t="inlineStr">
        <is>
          <t/>
        </is>
      </c>
      <c r="P452" t="inlineStr">
        <is>
          <t/>
        </is>
      </c>
      <c r="Q452" t="inlineStr">
        <is>
          <t/>
        </is>
      </c>
      <c r="R452" t="inlineStr">
        <is>
          <t/>
        </is>
      </c>
      <c r="S452" t="inlineStr">
        <is>
          <t/>
        </is>
      </c>
      <c r="T452" t="inlineStr">
        <is>
          <t/>
        </is>
      </c>
      <c r="U452" t="inlineStr">
        <is>
          <t/>
        </is>
      </c>
      <c r="V452" t="inlineStr">
        <is>
          <t/>
        </is>
      </c>
      <c r="W452" t="inlineStr">
        <is>
          <t/>
        </is>
      </c>
      <c r="X452" s="2" t="inlineStr">
        <is>
          <t>blending ratio</t>
        </is>
      </c>
      <c r="Y452" s="2" t="inlineStr">
        <is>
          <t>3</t>
        </is>
      </c>
      <c r="Z452" s="2" t="inlineStr">
        <is>
          <t/>
        </is>
      </c>
      <c r="AA452" t="inlineStr">
        <is>
          <t>ratio
of the amount of one substance to another, e.g. of synthetic or alternative
fuels to conventional fossil fuels, forming a homogeneous mixture</t>
        </is>
      </c>
      <c r="AB452" t="inlineStr">
        <is>
          <t/>
        </is>
      </c>
      <c r="AC452" t="inlineStr">
        <is>
          <t/>
        </is>
      </c>
      <c r="AD452" t="inlineStr">
        <is>
          <t/>
        </is>
      </c>
      <c r="AE452" t="inlineStr">
        <is>
          <t/>
        </is>
      </c>
      <c r="AF452" t="inlineStr">
        <is>
          <t/>
        </is>
      </c>
      <c r="AG452" t="inlineStr">
        <is>
          <t/>
        </is>
      </c>
      <c r="AH452" t="inlineStr">
        <is>
          <t/>
        </is>
      </c>
      <c r="AI452" t="inlineStr">
        <is>
          <t/>
        </is>
      </c>
      <c r="AJ452" t="inlineStr">
        <is>
          <t/>
        </is>
      </c>
      <c r="AK452" t="inlineStr">
        <is>
          <t/>
        </is>
      </c>
      <c r="AL452" t="inlineStr">
        <is>
          <t/>
        </is>
      </c>
      <c r="AM452" t="inlineStr">
        <is>
          <t/>
        </is>
      </c>
      <c r="AN452" t="inlineStr">
        <is>
          <t/>
        </is>
      </c>
      <c r="AO452" t="inlineStr">
        <is>
          <t/>
        </is>
      </c>
      <c r="AP452" t="inlineStr">
        <is>
          <t/>
        </is>
      </c>
      <c r="AQ452" t="inlineStr">
        <is>
          <t/>
        </is>
      </c>
      <c r="AR452" t="inlineStr">
        <is>
          <t/>
        </is>
      </c>
      <c r="AS452" t="inlineStr">
        <is>
          <t/>
        </is>
      </c>
      <c r="AT452" t="inlineStr">
        <is>
          <t/>
        </is>
      </c>
      <c r="AU452" t="inlineStr">
        <is>
          <t/>
        </is>
      </c>
      <c r="AV452" t="inlineStr">
        <is>
          <t/>
        </is>
      </c>
      <c r="AW452" t="inlineStr">
        <is>
          <t/>
        </is>
      </c>
      <c r="AX452" t="inlineStr">
        <is>
          <t/>
        </is>
      </c>
      <c r="AY452" t="inlineStr">
        <is>
          <t/>
        </is>
      </c>
      <c r="AZ452" t="inlineStr">
        <is>
          <t/>
        </is>
      </c>
      <c r="BA452" t="inlineStr">
        <is>
          <t/>
        </is>
      </c>
      <c r="BB452" t="inlineStr">
        <is>
          <t/>
        </is>
      </c>
      <c r="BC452" t="inlineStr">
        <is>
          <t/>
        </is>
      </c>
      <c r="BD452" t="inlineStr">
        <is>
          <t/>
        </is>
      </c>
      <c r="BE452" t="inlineStr">
        <is>
          <t/>
        </is>
      </c>
      <c r="BF452" t="inlineStr">
        <is>
          <t/>
        </is>
      </c>
      <c r="BG452" t="inlineStr">
        <is>
          <t/>
        </is>
      </c>
      <c r="BH452" t="inlineStr">
        <is>
          <t/>
        </is>
      </c>
      <c r="BI452" t="inlineStr">
        <is>
          <t/>
        </is>
      </c>
      <c r="BJ452" t="inlineStr">
        <is>
          <t/>
        </is>
      </c>
      <c r="BK452" t="inlineStr">
        <is>
          <t/>
        </is>
      </c>
      <c r="BL452" t="inlineStr">
        <is>
          <t/>
        </is>
      </c>
      <c r="BM452" t="inlineStr">
        <is>
          <t/>
        </is>
      </c>
      <c r="BN452" t="inlineStr">
        <is>
          <t/>
        </is>
      </c>
      <c r="BO452" t="inlineStr">
        <is>
          <t/>
        </is>
      </c>
      <c r="BP452" t="inlineStr">
        <is>
          <t/>
        </is>
      </c>
      <c r="BQ452" t="inlineStr">
        <is>
          <t/>
        </is>
      </c>
      <c r="BR452" t="inlineStr">
        <is>
          <t/>
        </is>
      </c>
      <c r="BS452" t="inlineStr">
        <is>
          <t/>
        </is>
      </c>
      <c r="BT452" t="inlineStr">
        <is>
          <t/>
        </is>
      </c>
      <c r="BU452" t="inlineStr">
        <is>
          <t/>
        </is>
      </c>
      <c r="BV452" t="inlineStr">
        <is>
          <t/>
        </is>
      </c>
      <c r="BW452" t="inlineStr">
        <is>
          <t/>
        </is>
      </c>
      <c r="BX452" t="inlineStr">
        <is>
          <t/>
        </is>
      </c>
      <c r="BY452" t="inlineStr">
        <is>
          <t/>
        </is>
      </c>
      <c r="BZ452" t="inlineStr">
        <is>
          <t/>
        </is>
      </c>
      <c r="CA452" t="inlineStr">
        <is>
          <t/>
        </is>
      </c>
      <c r="CB452" t="inlineStr">
        <is>
          <t/>
        </is>
      </c>
      <c r="CC452" t="inlineStr">
        <is>
          <t/>
        </is>
      </c>
      <c r="CD452" t="inlineStr">
        <is>
          <t/>
        </is>
      </c>
      <c r="CE452" t="inlineStr">
        <is>
          <t/>
        </is>
      </c>
      <c r="CF452" t="inlineStr">
        <is>
          <t/>
        </is>
      </c>
      <c r="CG452" t="inlineStr">
        <is>
          <t/>
        </is>
      </c>
      <c r="CH452" t="inlineStr">
        <is>
          <t/>
        </is>
      </c>
      <c r="CI452" t="inlineStr">
        <is>
          <t/>
        </is>
      </c>
      <c r="CJ452" t="inlineStr">
        <is>
          <t/>
        </is>
      </c>
      <c r="CK452" t="inlineStr">
        <is>
          <t/>
        </is>
      </c>
      <c r="CL452" t="inlineStr">
        <is>
          <t/>
        </is>
      </c>
      <c r="CM452" t="inlineStr">
        <is>
          <t/>
        </is>
      </c>
      <c r="CN452" t="inlineStr">
        <is>
          <t/>
        </is>
      </c>
      <c r="CO452" t="inlineStr">
        <is>
          <t/>
        </is>
      </c>
      <c r="CP452" t="inlineStr">
        <is>
          <t/>
        </is>
      </c>
      <c r="CQ452" t="inlineStr">
        <is>
          <t/>
        </is>
      </c>
      <c r="CR452" s="2" t="inlineStr">
        <is>
          <t>inblandningsförhållande|
inblandningshalt|
inblandningsnivå</t>
        </is>
      </c>
      <c r="CS452" s="2" t="inlineStr">
        <is>
          <t>3|
3|
3</t>
        </is>
      </c>
      <c r="CT452" s="2" t="inlineStr">
        <is>
          <t xml:space="preserve">|
|
</t>
        </is>
      </c>
      <c r="CU452" t="inlineStr">
        <is>
          <t/>
        </is>
      </c>
    </row>
    <row r="453">
      <c r="A453" s="1" t="str">
        <f>HYPERLINK("https://iate.europa.eu/entry/result/3575617/all", "3575617")</f>
        <v>3575617</v>
      </c>
      <c r="B453" t="inlineStr">
        <is>
          <t>ENVIRONMENT</t>
        </is>
      </c>
      <c r="C453" t="inlineStr">
        <is>
          <t>ENVIRONMENT|environmental policy</t>
        </is>
      </c>
      <c r="D453" t="inlineStr">
        <is>
          <t/>
        </is>
      </c>
      <c r="E453" t="inlineStr">
        <is>
          <t/>
        </is>
      </c>
      <c r="F453" t="inlineStr">
        <is>
          <t/>
        </is>
      </c>
      <c r="G453" t="inlineStr">
        <is>
          <t/>
        </is>
      </c>
      <c r="H453" t="inlineStr">
        <is>
          <t/>
        </is>
      </c>
      <c r="I453" t="inlineStr">
        <is>
          <t/>
        </is>
      </c>
      <c r="J453" t="inlineStr">
        <is>
          <t/>
        </is>
      </c>
      <c r="K453" t="inlineStr">
        <is>
          <t/>
        </is>
      </c>
      <c r="L453" t="inlineStr">
        <is>
          <t/>
        </is>
      </c>
      <c r="M453" t="inlineStr">
        <is>
          <t/>
        </is>
      </c>
      <c r="N453" t="inlineStr">
        <is>
          <t/>
        </is>
      </c>
      <c r="O453" t="inlineStr">
        <is>
          <t/>
        </is>
      </c>
      <c r="P453" t="inlineStr">
        <is>
          <t/>
        </is>
      </c>
      <c r="Q453" t="inlineStr">
        <is>
          <t/>
        </is>
      </c>
      <c r="R453" t="inlineStr">
        <is>
          <t/>
        </is>
      </c>
      <c r="S453" t="inlineStr">
        <is>
          <t/>
        </is>
      </c>
      <c r="T453" t="inlineStr">
        <is>
          <t/>
        </is>
      </c>
      <c r="U453" t="inlineStr">
        <is>
          <t/>
        </is>
      </c>
      <c r="V453" t="inlineStr">
        <is>
          <t/>
        </is>
      </c>
      <c r="W453" t="inlineStr">
        <is>
          <t/>
        </is>
      </c>
      <c r="X453" s="2" t="inlineStr">
        <is>
          <t>national policy framework</t>
        </is>
      </c>
      <c r="Y453" s="2" t="inlineStr">
        <is>
          <t>3</t>
        </is>
      </c>
      <c r="Z453" s="2" t="inlineStr">
        <is>
          <t/>
        </is>
      </c>
      <c r="AA453" t="inlineStr">
        <is>
          <t>set of assessments, targets and objectives, measures and other initiatives adopted by the EU Member States for the development of the market as regards alternative fuels in the transport sector and the deployment of the relevant infrastructure</t>
        </is>
      </c>
      <c r="AB453" t="inlineStr">
        <is>
          <t/>
        </is>
      </c>
      <c r="AC453" t="inlineStr">
        <is>
          <t/>
        </is>
      </c>
      <c r="AD453" t="inlineStr">
        <is>
          <t/>
        </is>
      </c>
      <c r="AE453" t="inlineStr">
        <is>
          <t/>
        </is>
      </c>
      <c r="AF453" t="inlineStr">
        <is>
          <t/>
        </is>
      </c>
      <c r="AG453" t="inlineStr">
        <is>
          <t/>
        </is>
      </c>
      <c r="AH453" t="inlineStr">
        <is>
          <t/>
        </is>
      </c>
      <c r="AI453" t="inlineStr">
        <is>
          <t/>
        </is>
      </c>
      <c r="AJ453" t="inlineStr">
        <is>
          <t/>
        </is>
      </c>
      <c r="AK453" t="inlineStr">
        <is>
          <t/>
        </is>
      </c>
      <c r="AL453" t="inlineStr">
        <is>
          <t/>
        </is>
      </c>
      <c r="AM453" t="inlineStr">
        <is>
          <t/>
        </is>
      </c>
      <c r="AN453" s="2" t="inlineStr">
        <is>
          <t>cadre d'action national|
cadre d'action national pour le développement des carburants alternatifs dans le secteur des transports et le déploiement des infrastructures correspondantes</t>
        </is>
      </c>
      <c r="AO453" s="2" t="inlineStr">
        <is>
          <t>3|
3</t>
        </is>
      </c>
      <c r="AP453" s="2" t="inlineStr">
        <is>
          <t xml:space="preserve">|
</t>
        </is>
      </c>
      <c r="AQ453" t="inlineStr">
        <is>
          <t>ensemble d'évaluations, d'objectifs, de mesures et d'autres initiatives adoptés par les États membres de l'UE pour le développement du marché relatif aux carburants alternatifs dans le secteur des transports et de l'infrastructure correspondante et de tout autre carburant alternatif.</t>
        </is>
      </c>
      <c r="AR453" t="inlineStr">
        <is>
          <t/>
        </is>
      </c>
      <c r="AS453" t="inlineStr">
        <is>
          <t/>
        </is>
      </c>
      <c r="AT453" t="inlineStr">
        <is>
          <t/>
        </is>
      </c>
      <c r="AU453" t="inlineStr">
        <is>
          <t/>
        </is>
      </c>
      <c r="AV453" t="inlineStr">
        <is>
          <t/>
        </is>
      </c>
      <c r="AW453" t="inlineStr">
        <is>
          <t/>
        </is>
      </c>
      <c r="AX453" t="inlineStr">
        <is>
          <t/>
        </is>
      </c>
      <c r="AY453" t="inlineStr">
        <is>
          <t/>
        </is>
      </c>
      <c r="AZ453" t="inlineStr">
        <is>
          <t/>
        </is>
      </c>
      <c r="BA453" t="inlineStr">
        <is>
          <t/>
        </is>
      </c>
      <c r="BB453" t="inlineStr">
        <is>
          <t/>
        </is>
      </c>
      <c r="BC453" t="inlineStr">
        <is>
          <t/>
        </is>
      </c>
      <c r="BD453" t="inlineStr">
        <is>
          <t/>
        </is>
      </c>
      <c r="BE453" t="inlineStr">
        <is>
          <t/>
        </is>
      </c>
      <c r="BF453" t="inlineStr">
        <is>
          <t/>
        </is>
      </c>
      <c r="BG453" t="inlineStr">
        <is>
          <t/>
        </is>
      </c>
      <c r="BH453" t="inlineStr">
        <is>
          <t/>
        </is>
      </c>
      <c r="BI453" t="inlineStr">
        <is>
          <t/>
        </is>
      </c>
      <c r="BJ453" t="inlineStr">
        <is>
          <t/>
        </is>
      </c>
      <c r="BK453" t="inlineStr">
        <is>
          <t/>
        </is>
      </c>
      <c r="BL453" s="2" t="inlineStr">
        <is>
          <t>valsts politikas satvars|
valsts politikas regulējums</t>
        </is>
      </c>
      <c r="BM453" s="2" t="inlineStr">
        <is>
          <t>3|
3</t>
        </is>
      </c>
      <c r="BN453" s="2" t="inlineStr">
        <is>
          <t xml:space="preserve">|
</t>
        </is>
      </c>
      <c r="BO453" t="inlineStr">
        <is>
          <t/>
        </is>
      </c>
      <c r="BP453" t="inlineStr">
        <is>
          <t/>
        </is>
      </c>
      <c r="BQ453" t="inlineStr">
        <is>
          <t/>
        </is>
      </c>
      <c r="BR453" t="inlineStr">
        <is>
          <t/>
        </is>
      </c>
      <c r="BS453" t="inlineStr">
        <is>
          <t/>
        </is>
      </c>
      <c r="BT453" t="inlineStr">
        <is>
          <t/>
        </is>
      </c>
      <c r="BU453" t="inlineStr">
        <is>
          <t/>
        </is>
      </c>
      <c r="BV453" t="inlineStr">
        <is>
          <t/>
        </is>
      </c>
      <c r="BW453" t="inlineStr">
        <is>
          <t/>
        </is>
      </c>
      <c r="BX453" t="inlineStr">
        <is>
          <t/>
        </is>
      </c>
      <c r="BY453" t="inlineStr">
        <is>
          <t/>
        </is>
      </c>
      <c r="BZ453" t="inlineStr">
        <is>
          <t/>
        </is>
      </c>
      <c r="CA453" t="inlineStr">
        <is>
          <t/>
        </is>
      </c>
      <c r="CB453" t="inlineStr">
        <is>
          <t/>
        </is>
      </c>
      <c r="CC453" t="inlineStr">
        <is>
          <t/>
        </is>
      </c>
      <c r="CD453" t="inlineStr">
        <is>
          <t/>
        </is>
      </c>
      <c r="CE453" t="inlineStr">
        <is>
          <t/>
        </is>
      </c>
      <c r="CF453" t="inlineStr">
        <is>
          <t/>
        </is>
      </c>
      <c r="CG453" t="inlineStr">
        <is>
          <t/>
        </is>
      </c>
      <c r="CH453" t="inlineStr">
        <is>
          <t/>
        </is>
      </c>
      <c r="CI453" t="inlineStr">
        <is>
          <t/>
        </is>
      </c>
      <c r="CJ453" t="inlineStr">
        <is>
          <t/>
        </is>
      </c>
      <c r="CK453" t="inlineStr">
        <is>
          <t/>
        </is>
      </c>
      <c r="CL453" t="inlineStr">
        <is>
          <t/>
        </is>
      </c>
      <c r="CM453" t="inlineStr">
        <is>
          <t/>
        </is>
      </c>
      <c r="CN453" t="inlineStr">
        <is>
          <t/>
        </is>
      </c>
      <c r="CO453" t="inlineStr">
        <is>
          <t/>
        </is>
      </c>
      <c r="CP453" t="inlineStr">
        <is>
          <t/>
        </is>
      </c>
      <c r="CQ453" t="inlineStr">
        <is>
          <t/>
        </is>
      </c>
      <c r="CR453" s="2" t="inlineStr">
        <is>
          <t>nationellt handlingsprogram</t>
        </is>
      </c>
      <c r="CS453" s="2" t="inlineStr">
        <is>
          <t>2</t>
        </is>
      </c>
      <c r="CT453" s="2" t="inlineStr">
        <is>
          <t/>
        </is>
      </c>
      <c r="CU453" t="inlineStr">
        <is>
          <t/>
        </is>
      </c>
    </row>
    <row r="454">
      <c r="A454" s="1" t="str">
        <f>HYPERLINK("https://iate.europa.eu/entry/result/3620525/all", "3620525")</f>
        <v>3620525</v>
      </c>
      <c r="B454" t="inlineStr">
        <is>
          <t>TRANSPORT</t>
        </is>
      </c>
      <c r="C454" t="inlineStr">
        <is>
          <t>TRANSPORT|organisation of transport|means of transport|vehicle|electric vehicle</t>
        </is>
      </c>
      <c r="D454" t="inlineStr">
        <is>
          <t/>
        </is>
      </c>
      <c r="E454" t="inlineStr">
        <is>
          <t/>
        </is>
      </c>
      <c r="F454" t="inlineStr">
        <is>
          <t/>
        </is>
      </c>
      <c r="G454" t="inlineStr">
        <is>
          <t/>
        </is>
      </c>
      <c r="H454" t="inlineStr">
        <is>
          <t/>
        </is>
      </c>
      <c r="I454" t="inlineStr">
        <is>
          <t/>
        </is>
      </c>
      <c r="J454" t="inlineStr">
        <is>
          <t/>
        </is>
      </c>
      <c r="K454" t="inlineStr">
        <is>
          <t/>
        </is>
      </c>
      <c r="L454" t="inlineStr">
        <is>
          <t/>
        </is>
      </c>
      <c r="M454" t="inlineStr">
        <is>
          <t/>
        </is>
      </c>
      <c r="N454" t="inlineStr">
        <is>
          <t/>
        </is>
      </c>
      <c r="O454" t="inlineStr">
        <is>
          <t/>
        </is>
      </c>
      <c r="P454" t="inlineStr">
        <is>
          <t/>
        </is>
      </c>
      <c r="Q454" t="inlineStr">
        <is>
          <t/>
        </is>
      </c>
      <c r="R454" t="inlineStr">
        <is>
          <t/>
        </is>
      </c>
      <c r="S454" t="inlineStr">
        <is>
          <t/>
        </is>
      </c>
      <c r="T454" t="inlineStr">
        <is>
          <t/>
        </is>
      </c>
      <c r="U454" t="inlineStr">
        <is>
          <t/>
        </is>
      </c>
      <c r="V454" t="inlineStr">
        <is>
          <t/>
        </is>
      </c>
      <c r="W454" t="inlineStr">
        <is>
          <t/>
        </is>
      </c>
      <c r="X454" s="2" t="inlineStr">
        <is>
          <t>destination charging</t>
        </is>
      </c>
      <c r="Y454" s="2" t="inlineStr">
        <is>
          <t>3</t>
        </is>
      </c>
      <c r="Z454" s="2" t="inlineStr">
        <is>
          <t/>
        </is>
      </c>
      <c r="AA454" t="inlineStr">
        <is>
          <t>&lt;div&gt;method of &lt;a href="https://iate.europa.eu/entry/result/3578951/all" target="_blank"&gt;fast charging&lt;/a&gt; for electric vehicles provided
at destinations where users may park for a number of hours, such as gyms, cinemas
or shopping centres&lt;/div&gt;</t>
        </is>
      </c>
      <c r="AB454" t="inlineStr">
        <is>
          <t/>
        </is>
      </c>
      <c r="AC454" t="inlineStr">
        <is>
          <t/>
        </is>
      </c>
      <c r="AD454" t="inlineStr">
        <is>
          <t/>
        </is>
      </c>
      <c r="AE454" t="inlineStr">
        <is>
          <t/>
        </is>
      </c>
      <c r="AF454" t="inlineStr">
        <is>
          <t/>
        </is>
      </c>
      <c r="AG454" t="inlineStr">
        <is>
          <t/>
        </is>
      </c>
      <c r="AH454" t="inlineStr">
        <is>
          <t/>
        </is>
      </c>
      <c r="AI454" t="inlineStr">
        <is>
          <t/>
        </is>
      </c>
      <c r="AJ454" t="inlineStr">
        <is>
          <t/>
        </is>
      </c>
      <c r="AK454" t="inlineStr">
        <is>
          <t/>
        </is>
      </c>
      <c r="AL454" t="inlineStr">
        <is>
          <t/>
        </is>
      </c>
      <c r="AM454" t="inlineStr">
        <is>
          <t/>
        </is>
      </c>
      <c r="AN454" s="2" t="inlineStr">
        <is>
          <t>recharge à destination</t>
        </is>
      </c>
      <c r="AO454" s="2" t="inlineStr">
        <is>
          <t>3</t>
        </is>
      </c>
      <c r="AP454" s="2" t="inlineStr">
        <is>
          <t/>
        </is>
      </c>
      <c r="AQ454" t="inlineStr">
        <is>
          <t>possibilité de recharge rapide des véhicules électriques
proposée dans des lieux où les utilisateurs stationnent plusieurs heures,
comme des centres commerciaux, hôpitaux, cinémas, etc.</t>
        </is>
      </c>
      <c r="AR454" t="inlineStr">
        <is>
          <t/>
        </is>
      </c>
      <c r="AS454" t="inlineStr">
        <is>
          <t/>
        </is>
      </c>
      <c r="AT454" t="inlineStr">
        <is>
          <t/>
        </is>
      </c>
      <c r="AU454" t="inlineStr">
        <is>
          <t/>
        </is>
      </c>
      <c r="AV454" t="inlineStr">
        <is>
          <t/>
        </is>
      </c>
      <c r="AW454" t="inlineStr">
        <is>
          <t/>
        </is>
      </c>
      <c r="AX454" t="inlineStr">
        <is>
          <t/>
        </is>
      </c>
      <c r="AY454" t="inlineStr">
        <is>
          <t/>
        </is>
      </c>
      <c r="AZ454" t="inlineStr">
        <is>
          <t/>
        </is>
      </c>
      <c r="BA454" t="inlineStr">
        <is>
          <t/>
        </is>
      </c>
      <c r="BB454" t="inlineStr">
        <is>
          <t/>
        </is>
      </c>
      <c r="BC454" t="inlineStr">
        <is>
          <t/>
        </is>
      </c>
      <c r="BD454" t="inlineStr">
        <is>
          <t/>
        </is>
      </c>
      <c r="BE454" t="inlineStr">
        <is>
          <t/>
        </is>
      </c>
      <c r="BF454" t="inlineStr">
        <is>
          <t/>
        </is>
      </c>
      <c r="BG454" t="inlineStr">
        <is>
          <t/>
        </is>
      </c>
      <c r="BH454" t="inlineStr">
        <is>
          <t/>
        </is>
      </c>
      <c r="BI454" t="inlineStr">
        <is>
          <t/>
        </is>
      </c>
      <c r="BJ454" t="inlineStr">
        <is>
          <t/>
        </is>
      </c>
      <c r="BK454" t="inlineStr">
        <is>
          <t/>
        </is>
      </c>
      <c r="BL454" t="inlineStr">
        <is>
          <t/>
        </is>
      </c>
      <c r="BM454" t="inlineStr">
        <is>
          <t/>
        </is>
      </c>
      <c r="BN454" t="inlineStr">
        <is>
          <t/>
        </is>
      </c>
      <c r="BO454" t="inlineStr">
        <is>
          <t/>
        </is>
      </c>
      <c r="BP454" t="inlineStr">
        <is>
          <t/>
        </is>
      </c>
      <c r="BQ454" t="inlineStr">
        <is>
          <t/>
        </is>
      </c>
      <c r="BR454" t="inlineStr">
        <is>
          <t/>
        </is>
      </c>
      <c r="BS454" t="inlineStr">
        <is>
          <t/>
        </is>
      </c>
      <c r="BT454" t="inlineStr">
        <is>
          <t/>
        </is>
      </c>
      <c r="BU454" t="inlineStr">
        <is>
          <t/>
        </is>
      </c>
      <c r="BV454" t="inlineStr">
        <is>
          <t/>
        </is>
      </c>
      <c r="BW454" t="inlineStr">
        <is>
          <t/>
        </is>
      </c>
      <c r="BX454" t="inlineStr">
        <is>
          <t/>
        </is>
      </c>
      <c r="BY454" t="inlineStr">
        <is>
          <t/>
        </is>
      </c>
      <c r="BZ454" t="inlineStr">
        <is>
          <t/>
        </is>
      </c>
      <c r="CA454" t="inlineStr">
        <is>
          <t/>
        </is>
      </c>
      <c r="CB454" t="inlineStr">
        <is>
          <t/>
        </is>
      </c>
      <c r="CC454" t="inlineStr">
        <is>
          <t/>
        </is>
      </c>
      <c r="CD454" t="inlineStr">
        <is>
          <t/>
        </is>
      </c>
      <c r="CE454" t="inlineStr">
        <is>
          <t/>
        </is>
      </c>
      <c r="CF454" t="inlineStr">
        <is>
          <t/>
        </is>
      </c>
      <c r="CG454" t="inlineStr">
        <is>
          <t/>
        </is>
      </c>
      <c r="CH454" t="inlineStr">
        <is>
          <t/>
        </is>
      </c>
      <c r="CI454" t="inlineStr">
        <is>
          <t/>
        </is>
      </c>
      <c r="CJ454" t="inlineStr">
        <is>
          <t/>
        </is>
      </c>
      <c r="CK454" t="inlineStr">
        <is>
          <t/>
        </is>
      </c>
      <c r="CL454" t="inlineStr">
        <is>
          <t/>
        </is>
      </c>
      <c r="CM454" t="inlineStr">
        <is>
          <t/>
        </is>
      </c>
      <c r="CN454" t="inlineStr">
        <is>
          <t/>
        </is>
      </c>
      <c r="CO454" t="inlineStr">
        <is>
          <t/>
        </is>
      </c>
      <c r="CP454" t="inlineStr">
        <is>
          <t/>
        </is>
      </c>
      <c r="CQ454" t="inlineStr">
        <is>
          <t/>
        </is>
      </c>
      <c r="CR454" s="2" t="inlineStr">
        <is>
          <t>destinationsladdning</t>
        </is>
      </c>
      <c r="CS454" s="2" t="inlineStr">
        <is>
          <t>3</t>
        </is>
      </c>
      <c r="CT454" s="2" t="inlineStr">
        <is>
          <t/>
        </is>
      </c>
      <c r="CU454" t="inlineStr">
        <is>
          <t/>
        </is>
      </c>
    </row>
    <row r="455">
      <c r="A455" s="1" t="str">
        <f>HYPERLINK("https://iate.europa.eu/entry/result/3620564/all", "3620564")</f>
        <v>3620564</v>
      </c>
      <c r="B455" t="inlineStr">
        <is>
          <t>TRANSPORT</t>
        </is>
      </c>
      <c r="C455" t="inlineStr">
        <is>
          <t>TRANSPORT|organisation of transport|means of transport|vehicle|electric vehicle</t>
        </is>
      </c>
      <c r="D455" t="inlineStr">
        <is>
          <t/>
        </is>
      </c>
      <c r="E455" t="inlineStr">
        <is>
          <t/>
        </is>
      </c>
      <c r="F455" t="inlineStr">
        <is>
          <t/>
        </is>
      </c>
      <c r="G455" t="inlineStr">
        <is>
          <t/>
        </is>
      </c>
      <c r="H455" t="inlineStr">
        <is>
          <t/>
        </is>
      </c>
      <c r="I455" t="inlineStr">
        <is>
          <t/>
        </is>
      </c>
      <c r="J455" t="inlineStr">
        <is>
          <t/>
        </is>
      </c>
      <c r="K455" t="inlineStr">
        <is>
          <t/>
        </is>
      </c>
      <c r="L455" t="inlineStr">
        <is>
          <t/>
        </is>
      </c>
      <c r="M455" t="inlineStr">
        <is>
          <t/>
        </is>
      </c>
      <c r="N455" t="inlineStr">
        <is>
          <t/>
        </is>
      </c>
      <c r="O455" t="inlineStr">
        <is>
          <t/>
        </is>
      </c>
      <c r="P455" t="inlineStr">
        <is>
          <t/>
        </is>
      </c>
      <c r="Q455" t="inlineStr">
        <is>
          <t/>
        </is>
      </c>
      <c r="R455" t="inlineStr">
        <is>
          <t/>
        </is>
      </c>
      <c r="S455" t="inlineStr">
        <is>
          <t/>
        </is>
      </c>
      <c r="T455" t="inlineStr">
        <is>
          <t/>
        </is>
      </c>
      <c r="U455" t="inlineStr">
        <is>
          <t/>
        </is>
      </c>
      <c r="V455" t="inlineStr">
        <is>
          <t/>
        </is>
      </c>
      <c r="W455" t="inlineStr">
        <is>
          <t/>
        </is>
      </c>
      <c r="X455" s="2" t="inlineStr">
        <is>
          <t>fleet-based target</t>
        </is>
      </c>
      <c r="Y455" s="2" t="inlineStr">
        <is>
          <t>3</t>
        </is>
      </c>
      <c r="Z455" s="2" t="inlineStr">
        <is>
          <t/>
        </is>
      </c>
      <c r="AA455" t="inlineStr">
        <is>
          <t>target that should ensure that the uptake of electric light-duty road
vehicles is matched with the deployment of sufficient
publicly accessible recharging infrastructure</t>
        </is>
      </c>
      <c r="AB455" t="inlineStr">
        <is>
          <t/>
        </is>
      </c>
      <c r="AC455" t="inlineStr">
        <is>
          <t/>
        </is>
      </c>
      <c r="AD455" t="inlineStr">
        <is>
          <t/>
        </is>
      </c>
      <c r="AE455" t="inlineStr">
        <is>
          <t/>
        </is>
      </c>
      <c r="AF455" t="inlineStr">
        <is>
          <t/>
        </is>
      </c>
      <c r="AG455" t="inlineStr">
        <is>
          <t/>
        </is>
      </c>
      <c r="AH455" t="inlineStr">
        <is>
          <t/>
        </is>
      </c>
      <c r="AI455" t="inlineStr">
        <is>
          <t/>
        </is>
      </c>
      <c r="AJ455" t="inlineStr">
        <is>
          <t/>
        </is>
      </c>
      <c r="AK455" t="inlineStr">
        <is>
          <t/>
        </is>
      </c>
      <c r="AL455" t="inlineStr">
        <is>
          <t/>
        </is>
      </c>
      <c r="AM455" t="inlineStr">
        <is>
          <t/>
        </is>
      </c>
      <c r="AN455" s="2" t="inlineStr">
        <is>
          <t>objectif fondé sur la flotte</t>
        </is>
      </c>
      <c r="AO455" s="2" t="inlineStr">
        <is>
          <t>3</t>
        </is>
      </c>
      <c r="AP455" s="2" t="inlineStr">
        <is>
          <t/>
        </is>
      </c>
      <c r="AQ455" t="inlineStr">
        <is>
          <t>objectif fixé au niveau national qui devrait garantir que
l’adoption des véhicules utilitaires légers électriques dans chaque État
membre s’accompagne du déploiement d’un nombre suffisant d’infrastructures de
recharge ouvertes au public</t>
        </is>
      </c>
      <c r="AR455" t="inlineStr">
        <is>
          <t/>
        </is>
      </c>
      <c r="AS455" t="inlineStr">
        <is>
          <t/>
        </is>
      </c>
      <c r="AT455" t="inlineStr">
        <is>
          <t/>
        </is>
      </c>
      <c r="AU455" t="inlineStr">
        <is>
          <t/>
        </is>
      </c>
      <c r="AV455" t="inlineStr">
        <is>
          <t/>
        </is>
      </c>
      <c r="AW455" t="inlineStr">
        <is>
          <t/>
        </is>
      </c>
      <c r="AX455" t="inlineStr">
        <is>
          <t/>
        </is>
      </c>
      <c r="AY455" t="inlineStr">
        <is>
          <t/>
        </is>
      </c>
      <c r="AZ455" t="inlineStr">
        <is>
          <t/>
        </is>
      </c>
      <c r="BA455" t="inlineStr">
        <is>
          <t/>
        </is>
      </c>
      <c r="BB455" t="inlineStr">
        <is>
          <t/>
        </is>
      </c>
      <c r="BC455" t="inlineStr">
        <is>
          <t/>
        </is>
      </c>
      <c r="BD455" t="inlineStr">
        <is>
          <t/>
        </is>
      </c>
      <c r="BE455" t="inlineStr">
        <is>
          <t/>
        </is>
      </c>
      <c r="BF455" t="inlineStr">
        <is>
          <t/>
        </is>
      </c>
      <c r="BG455" t="inlineStr">
        <is>
          <t/>
        </is>
      </c>
      <c r="BH455" t="inlineStr">
        <is>
          <t/>
        </is>
      </c>
      <c r="BI455" t="inlineStr">
        <is>
          <t/>
        </is>
      </c>
      <c r="BJ455" t="inlineStr">
        <is>
          <t/>
        </is>
      </c>
      <c r="BK455" t="inlineStr">
        <is>
          <t/>
        </is>
      </c>
      <c r="BL455" t="inlineStr">
        <is>
          <t/>
        </is>
      </c>
      <c r="BM455" t="inlineStr">
        <is>
          <t/>
        </is>
      </c>
      <c r="BN455" t="inlineStr">
        <is>
          <t/>
        </is>
      </c>
      <c r="BO455" t="inlineStr">
        <is>
          <t/>
        </is>
      </c>
      <c r="BP455" t="inlineStr">
        <is>
          <t/>
        </is>
      </c>
      <c r="BQ455" t="inlineStr">
        <is>
          <t/>
        </is>
      </c>
      <c r="BR455" t="inlineStr">
        <is>
          <t/>
        </is>
      </c>
      <c r="BS455" t="inlineStr">
        <is>
          <t/>
        </is>
      </c>
      <c r="BT455" t="inlineStr">
        <is>
          <t/>
        </is>
      </c>
      <c r="BU455" t="inlineStr">
        <is>
          <t/>
        </is>
      </c>
      <c r="BV455" t="inlineStr">
        <is>
          <t/>
        </is>
      </c>
      <c r="BW455" t="inlineStr">
        <is>
          <t/>
        </is>
      </c>
      <c r="BX455" t="inlineStr">
        <is>
          <t/>
        </is>
      </c>
      <c r="BY455" t="inlineStr">
        <is>
          <t/>
        </is>
      </c>
      <c r="BZ455" t="inlineStr">
        <is>
          <t/>
        </is>
      </c>
      <c r="CA455" t="inlineStr">
        <is>
          <t/>
        </is>
      </c>
      <c r="CB455" t="inlineStr">
        <is>
          <t/>
        </is>
      </c>
      <c r="CC455" t="inlineStr">
        <is>
          <t/>
        </is>
      </c>
      <c r="CD455" t="inlineStr">
        <is>
          <t/>
        </is>
      </c>
      <c r="CE455" t="inlineStr">
        <is>
          <t/>
        </is>
      </c>
      <c r="CF455" t="inlineStr">
        <is>
          <t/>
        </is>
      </c>
      <c r="CG455" t="inlineStr">
        <is>
          <t/>
        </is>
      </c>
      <c r="CH455" t="inlineStr">
        <is>
          <t/>
        </is>
      </c>
      <c r="CI455" t="inlineStr">
        <is>
          <t/>
        </is>
      </c>
      <c r="CJ455" t="inlineStr">
        <is>
          <t/>
        </is>
      </c>
      <c r="CK455" t="inlineStr">
        <is>
          <t/>
        </is>
      </c>
      <c r="CL455" t="inlineStr">
        <is>
          <t/>
        </is>
      </c>
      <c r="CM455" t="inlineStr">
        <is>
          <t/>
        </is>
      </c>
      <c r="CN455" t="inlineStr">
        <is>
          <t/>
        </is>
      </c>
      <c r="CO455" t="inlineStr">
        <is>
          <t/>
        </is>
      </c>
      <c r="CP455" t="inlineStr">
        <is>
          <t/>
        </is>
      </c>
      <c r="CQ455" t="inlineStr">
        <is>
          <t/>
        </is>
      </c>
      <c r="CR455" s="2" t="inlineStr">
        <is>
          <t>fordonsparksbaserat mål</t>
        </is>
      </c>
      <c r="CS455" s="2" t="inlineStr">
        <is>
          <t>3</t>
        </is>
      </c>
      <c r="CT455" s="2" t="inlineStr">
        <is>
          <t/>
        </is>
      </c>
      <c r="CU455" t="inlineStr">
        <is>
          <t/>
        </is>
      </c>
    </row>
    <row r="456">
      <c r="A456" s="1" t="str">
        <f>HYPERLINK("https://iate.europa.eu/entry/result/3620563/all", "3620563")</f>
        <v>3620563</v>
      </c>
      <c r="B456" t="inlineStr">
        <is>
          <t>TRANSPORT</t>
        </is>
      </c>
      <c r="C456" t="inlineStr">
        <is>
          <t>TRANSPORT|organisation of transport|means of transport|vehicle|electric vehicle</t>
        </is>
      </c>
      <c r="D456" t="inlineStr">
        <is>
          <t/>
        </is>
      </c>
      <c r="E456" t="inlineStr">
        <is>
          <t/>
        </is>
      </c>
      <c r="F456" t="inlineStr">
        <is>
          <t/>
        </is>
      </c>
      <c r="G456" t="inlineStr">
        <is>
          <t/>
        </is>
      </c>
      <c r="H456" t="inlineStr">
        <is>
          <t/>
        </is>
      </c>
      <c r="I456" t="inlineStr">
        <is>
          <t/>
        </is>
      </c>
      <c r="J456" t="inlineStr">
        <is>
          <t/>
        </is>
      </c>
      <c r="K456" t="inlineStr">
        <is>
          <t/>
        </is>
      </c>
      <c r="L456" t="inlineStr">
        <is>
          <t/>
        </is>
      </c>
      <c r="M456" t="inlineStr">
        <is>
          <t/>
        </is>
      </c>
      <c r="N456" t="inlineStr">
        <is>
          <t/>
        </is>
      </c>
      <c r="O456" t="inlineStr">
        <is>
          <t/>
        </is>
      </c>
      <c r="P456" t="inlineStr">
        <is>
          <t/>
        </is>
      </c>
      <c r="Q456" t="inlineStr">
        <is>
          <t/>
        </is>
      </c>
      <c r="R456" t="inlineStr">
        <is>
          <t/>
        </is>
      </c>
      <c r="S456" t="inlineStr">
        <is>
          <t/>
        </is>
      </c>
      <c r="T456" t="inlineStr">
        <is>
          <t/>
        </is>
      </c>
      <c r="U456" t="inlineStr">
        <is>
          <t/>
        </is>
      </c>
      <c r="V456" t="inlineStr">
        <is>
          <t/>
        </is>
      </c>
      <c r="W456" t="inlineStr">
        <is>
          <t/>
        </is>
      </c>
      <c r="X456" s="2" t="inlineStr">
        <is>
          <t>distance-based target</t>
        </is>
      </c>
      <c r="Y456" s="2" t="inlineStr">
        <is>
          <t>3</t>
        </is>
      </c>
      <c r="Z456" s="2" t="inlineStr">
        <is>
          <t/>
        </is>
      </c>
      <c r="AA456" t="inlineStr">
        <is>
          <t>&lt;div&gt;target for light- and heavy-duty road vehicles on the &lt;a href="https://iate.europa.eu/entry/result/895359/en" target="_blank"&gt;trans-European transport network&lt;/a&gt; that should ensure full coverage of electric recharging points along the Union’s main road networks and thereby provide easy and seamless travel throughout the Union&lt;br&gt;&lt;/div&gt;</t>
        </is>
      </c>
      <c r="AB456" t="inlineStr">
        <is>
          <t/>
        </is>
      </c>
      <c r="AC456" t="inlineStr">
        <is>
          <t/>
        </is>
      </c>
      <c r="AD456" t="inlineStr">
        <is>
          <t/>
        </is>
      </c>
      <c r="AE456" t="inlineStr">
        <is>
          <t/>
        </is>
      </c>
      <c r="AF456" t="inlineStr">
        <is>
          <t/>
        </is>
      </c>
      <c r="AG456" t="inlineStr">
        <is>
          <t/>
        </is>
      </c>
      <c r="AH456" t="inlineStr">
        <is>
          <t/>
        </is>
      </c>
      <c r="AI456" t="inlineStr">
        <is>
          <t/>
        </is>
      </c>
      <c r="AJ456" t="inlineStr">
        <is>
          <t/>
        </is>
      </c>
      <c r="AK456" t="inlineStr">
        <is>
          <t/>
        </is>
      </c>
      <c r="AL456" t="inlineStr">
        <is>
          <t/>
        </is>
      </c>
      <c r="AM456" t="inlineStr">
        <is>
          <t/>
        </is>
      </c>
      <c r="AN456" s="2" t="inlineStr">
        <is>
          <t>objectif fondé sur la distance</t>
        </is>
      </c>
      <c r="AO456" s="2" t="inlineStr">
        <is>
          <t>3</t>
        </is>
      </c>
      <c r="AP456" s="2" t="inlineStr">
        <is>
          <t/>
        </is>
      </c>
      <c r="AQ456" t="inlineStr">
        <is>
          <t>objectif applicable aux véhicules utilitaires légers et lourds
sur le réseau RTE-T qui devrait garantir une couverture totale des points de
recharge électrique le long des principaux réseaux routiers de l’Union et
permettre ainsi des déplacements aisés et fluides dans toute l’Union</t>
        </is>
      </c>
      <c r="AR456" t="inlineStr">
        <is>
          <t/>
        </is>
      </c>
      <c r="AS456" t="inlineStr">
        <is>
          <t/>
        </is>
      </c>
      <c r="AT456" t="inlineStr">
        <is>
          <t/>
        </is>
      </c>
      <c r="AU456" t="inlineStr">
        <is>
          <t/>
        </is>
      </c>
      <c r="AV456" t="inlineStr">
        <is>
          <t/>
        </is>
      </c>
      <c r="AW456" t="inlineStr">
        <is>
          <t/>
        </is>
      </c>
      <c r="AX456" t="inlineStr">
        <is>
          <t/>
        </is>
      </c>
      <c r="AY456" t="inlineStr">
        <is>
          <t/>
        </is>
      </c>
      <c r="AZ456" t="inlineStr">
        <is>
          <t/>
        </is>
      </c>
      <c r="BA456" t="inlineStr">
        <is>
          <t/>
        </is>
      </c>
      <c r="BB456" t="inlineStr">
        <is>
          <t/>
        </is>
      </c>
      <c r="BC456" t="inlineStr">
        <is>
          <t/>
        </is>
      </c>
      <c r="BD456" t="inlineStr">
        <is>
          <t/>
        </is>
      </c>
      <c r="BE456" t="inlineStr">
        <is>
          <t/>
        </is>
      </c>
      <c r="BF456" t="inlineStr">
        <is>
          <t/>
        </is>
      </c>
      <c r="BG456" t="inlineStr">
        <is>
          <t/>
        </is>
      </c>
      <c r="BH456" t="inlineStr">
        <is>
          <t/>
        </is>
      </c>
      <c r="BI456" t="inlineStr">
        <is>
          <t/>
        </is>
      </c>
      <c r="BJ456" t="inlineStr">
        <is>
          <t/>
        </is>
      </c>
      <c r="BK456" t="inlineStr">
        <is>
          <t/>
        </is>
      </c>
      <c r="BL456" t="inlineStr">
        <is>
          <t/>
        </is>
      </c>
      <c r="BM456" t="inlineStr">
        <is>
          <t/>
        </is>
      </c>
      <c r="BN456" t="inlineStr">
        <is>
          <t/>
        </is>
      </c>
      <c r="BO456" t="inlineStr">
        <is>
          <t/>
        </is>
      </c>
      <c r="BP456" t="inlineStr">
        <is>
          <t/>
        </is>
      </c>
      <c r="BQ456" t="inlineStr">
        <is>
          <t/>
        </is>
      </c>
      <c r="BR456" t="inlineStr">
        <is>
          <t/>
        </is>
      </c>
      <c r="BS456" t="inlineStr">
        <is>
          <t/>
        </is>
      </c>
      <c r="BT456" t="inlineStr">
        <is>
          <t/>
        </is>
      </c>
      <c r="BU456" t="inlineStr">
        <is>
          <t/>
        </is>
      </c>
      <c r="BV456" t="inlineStr">
        <is>
          <t/>
        </is>
      </c>
      <c r="BW456" t="inlineStr">
        <is>
          <t/>
        </is>
      </c>
      <c r="BX456" t="inlineStr">
        <is>
          <t/>
        </is>
      </c>
      <c r="BY456" t="inlineStr">
        <is>
          <t/>
        </is>
      </c>
      <c r="BZ456" t="inlineStr">
        <is>
          <t/>
        </is>
      </c>
      <c r="CA456" t="inlineStr">
        <is>
          <t/>
        </is>
      </c>
      <c r="CB456" t="inlineStr">
        <is>
          <t/>
        </is>
      </c>
      <c r="CC456" t="inlineStr">
        <is>
          <t/>
        </is>
      </c>
      <c r="CD456" t="inlineStr">
        <is>
          <t/>
        </is>
      </c>
      <c r="CE456" t="inlineStr">
        <is>
          <t/>
        </is>
      </c>
      <c r="CF456" t="inlineStr">
        <is>
          <t/>
        </is>
      </c>
      <c r="CG456" t="inlineStr">
        <is>
          <t/>
        </is>
      </c>
      <c r="CH456" t="inlineStr">
        <is>
          <t/>
        </is>
      </c>
      <c r="CI456" t="inlineStr">
        <is>
          <t/>
        </is>
      </c>
      <c r="CJ456" t="inlineStr">
        <is>
          <t/>
        </is>
      </c>
      <c r="CK456" t="inlineStr">
        <is>
          <t/>
        </is>
      </c>
      <c r="CL456" t="inlineStr">
        <is>
          <t/>
        </is>
      </c>
      <c r="CM456" t="inlineStr">
        <is>
          <t/>
        </is>
      </c>
      <c r="CN456" t="inlineStr">
        <is>
          <t/>
        </is>
      </c>
      <c r="CO456" t="inlineStr">
        <is>
          <t/>
        </is>
      </c>
      <c r="CP456" t="inlineStr">
        <is>
          <t/>
        </is>
      </c>
      <c r="CQ456" t="inlineStr">
        <is>
          <t/>
        </is>
      </c>
      <c r="CR456" s="2" t="inlineStr">
        <is>
          <t>avståndsbaserat mål</t>
        </is>
      </c>
      <c r="CS456" s="2" t="inlineStr">
        <is>
          <t>3</t>
        </is>
      </c>
      <c r="CT456" s="2" t="inlineStr">
        <is>
          <t/>
        </is>
      </c>
      <c r="CU456" t="inlineStr">
        <is>
          <t/>
        </is>
      </c>
    </row>
    <row r="457">
      <c r="A457" s="1" t="str">
        <f>HYPERLINK("https://iate.europa.eu/entry/result/3578014/all", "3578014")</f>
        <v>3578014</v>
      </c>
      <c r="B457" t="inlineStr">
        <is>
          <t>EDUCATION AND COMMUNICATIONS</t>
        </is>
      </c>
      <c r="C457" t="inlineStr">
        <is>
          <t>EDUCATION AND COMMUNICATIONS|information technology and data processing|computer system|information security</t>
        </is>
      </c>
      <c r="D457" s="2" t="inlineStr">
        <is>
          <t>експертна общност в сферата на киберсигурността</t>
        </is>
      </c>
      <c r="E457" s="2" t="inlineStr">
        <is>
          <t>3</t>
        </is>
      </c>
      <c r="F457" s="2" t="inlineStr">
        <is>
          <t/>
        </is>
      </c>
      <c r="G457" t="inlineStr">
        <is>
          <t/>
        </is>
      </c>
      <c r="H457" s="2" t="inlineStr">
        <is>
          <t>komunita kompetencí pro kybernetickou bezpečnost</t>
        </is>
      </c>
      <c r="I457" s="2" t="inlineStr">
        <is>
          <t>3</t>
        </is>
      </c>
      <c r="J457" s="2" t="inlineStr">
        <is>
          <t/>
        </is>
      </c>
      <c r="K457" t="inlineStr">
        <is>
          <t/>
        </is>
      </c>
      <c r="L457" s="2" t="inlineStr">
        <is>
          <t>kreds af interessenter med cybersikkerhedskompetence|
Kompetencefællesskabet for Cybersikkerhed</t>
        </is>
      </c>
      <c r="M457" s="2" t="inlineStr">
        <is>
          <t>2|
3</t>
        </is>
      </c>
      <c r="N457" s="2" t="inlineStr">
        <is>
          <t xml:space="preserve">|
</t>
        </is>
      </c>
      <c r="O457" t="inlineStr">
        <is>
          <t/>
        </is>
      </c>
      <c r="P457" s="2" t="inlineStr">
        <is>
          <t>Kompetenzgemeinschaft für Cybersicherheit</t>
        </is>
      </c>
      <c r="Q457" s="2" t="inlineStr">
        <is>
          <t>3</t>
        </is>
      </c>
      <c r="R457" s="2" t="inlineStr">
        <is>
          <t/>
        </is>
      </c>
      <c r="S457" t="inlineStr">
        <is>
          <t/>
        </is>
      </c>
      <c r="T457" s="2" t="inlineStr">
        <is>
          <t>κοινότητα αρμοδιότητας στον τομέα της κυβερνοασφάλειας</t>
        </is>
      </c>
      <c r="U457" s="2" t="inlineStr">
        <is>
          <t>3</t>
        </is>
      </c>
      <c r="V457" s="2" t="inlineStr">
        <is>
          <t/>
        </is>
      </c>
      <c r="W457" t="inlineStr">
        <is>
          <t>ομάδα φορέων που υποστηρίζει την αποστολή του &lt;a href="https://iate.europa.eu/entry/result/3574089/en-el" target="_blank"&gt;Ευρωπαϊκού Κέντρου Αρμοδιότητας για Βιομηχανικά, Τεχνολογικά και Ερευνητικά Θέματα Κυβερνοασφάλειας&lt;/a&gt;, και παράλληλα ενισχύει και μεταφέρει την εμπειρογνωσία σε θέματα κυβερνοασφάλειας σε ολόκληρη την Ένωση</t>
        </is>
      </c>
      <c r="X457" s="2" t="inlineStr">
        <is>
          <t>Cybersecurity Competence Community</t>
        </is>
      </c>
      <c r="Y457" s="2" t="inlineStr">
        <is>
          <t>3</t>
        </is>
      </c>
      <c r="Z457" s="2" t="inlineStr">
        <is>
          <t/>
        </is>
      </c>
      <c r="AA457" t="inlineStr">
        <is>
          <t>group of entities supporting the mission of the &lt;i&gt;European Cybersecurity Industrial, Technology and Research Competence Centre&lt;/i&gt; [ &lt;a href="https://iate.europa.eu/entry/result/3574089/all" target="_blank"&gt;3574089&lt;/a&gt; ], and enhancing and disseminating cybersecurity expertise across the Union</t>
        </is>
      </c>
      <c r="AB457" s="2" t="inlineStr">
        <is>
          <t>Comunidad de Competencias en Ciberseguridad</t>
        </is>
      </c>
      <c r="AC457" s="2" t="inlineStr">
        <is>
          <t>3</t>
        </is>
      </c>
      <c r="AD457" s="2" t="inlineStr">
        <is>
          <t/>
        </is>
      </c>
      <c r="AE457" t="inlineStr">
        <is>
          <t>Amplio y diverso grupo de agentes implicados en el desarrollo de tecnologías de ciberseguridad, como entidades de investigación, industrias de la oferta, industrias de la demanda y sector público, establecido para contribuir a las actividades y al plan de trabajo del Centro Europeo de Competencia Industrial, Tecnológica y de Investigación en Ciberseguridad [ &lt;a href="/entry/result/3574089/all" id="ENTRY_TO_ENTRY_CONVERTER" target="_blank"&gt;IATE:3574089&lt;/a&gt; ].</t>
        </is>
      </c>
      <c r="AF457" s="2" t="inlineStr">
        <is>
          <t>küberturvalisuse pädevuskogukond</t>
        </is>
      </c>
      <c r="AG457" s="2" t="inlineStr">
        <is>
          <t>2</t>
        </is>
      </c>
      <c r="AH457" s="2" t="inlineStr">
        <is>
          <t/>
        </is>
      </c>
      <c r="AI457" t="inlineStr">
        <is>
          <t/>
        </is>
      </c>
      <c r="AJ457" s="2" t="inlineStr">
        <is>
          <t>kyberturvallisuuden osaamisyhteisö</t>
        </is>
      </c>
      <c r="AK457" s="2" t="inlineStr">
        <is>
          <t>3</t>
        </is>
      </c>
      <c r="AL457" s="2" t="inlineStr">
        <is>
          <t/>
        </is>
      </c>
      <c r="AM457" t="inlineStr">
        <is>
          <t>joukko elimiä, jotka edistävät Euroopan kyberturvallisuuden teollisuus-, teknologia- ja tutkimusosaamiskeskuksen [ &lt;a href="/entry/result/3574089/all" id="ENTRY_TO_ENTRY_CONVERTER" target="_blank"&gt;IATE:3574089&lt;/a&gt; ] mission toteuttamista sekä parantavat ja levittävät kyberturvallisuutta koskevaa asiantuntemusta kaikkialla unionissa</t>
        </is>
      </c>
      <c r="AN457" s="2" t="inlineStr">
        <is>
          <t>communauté des compétences en matière de cybersécurité</t>
        </is>
      </c>
      <c r="AO457" s="2" t="inlineStr">
        <is>
          <t>3</t>
        </is>
      </c>
      <c r="AP457" s="2" t="inlineStr">
        <is>
          <t/>
        </is>
      </c>
      <c r="AQ457" t="inlineStr">
        <is>
          <t>structure réunissant les principales parties prenantes afin d'améliorer et de diffuser l'expertise en matière de cybersécurité dans toute l'UE ainsi que de soutenir le &lt;a href="https://iate.europa.eu/entry/result/3574089/fr" target="_blank"&gt;Centre européen industriel, technologique et de recherche en matière de cybersécurité&lt;/a&gt; dans sa mission</t>
        </is>
      </c>
      <c r="AR457" s="2" t="inlineStr">
        <is>
          <t>pobal inniúlachta cibearshlándála</t>
        </is>
      </c>
      <c r="AS457" s="2" t="inlineStr">
        <is>
          <t>3</t>
        </is>
      </c>
      <c r="AT457" s="2" t="inlineStr">
        <is>
          <t/>
        </is>
      </c>
      <c r="AU457" t="inlineStr">
        <is>
          <t/>
        </is>
      </c>
      <c r="AV457" s="2" t="inlineStr">
        <is>
          <t>Zajednica stručnjaka za kibersigurnost</t>
        </is>
      </c>
      <c r="AW457" s="2" t="inlineStr">
        <is>
          <t>2</t>
        </is>
      </c>
      <c r="AX457" s="2" t="inlineStr">
        <is>
          <t/>
        </is>
      </c>
      <c r="AY457" t="inlineStr">
        <is>
          <t/>
        </is>
      </c>
      <c r="AZ457" s="2" t="inlineStr">
        <is>
          <t>kiberbiztonsági kompetenciaközösség</t>
        </is>
      </c>
      <c r="BA457" s="2" t="inlineStr">
        <is>
          <t>2</t>
        </is>
      </c>
      <c r="BB457" s="2" t="inlineStr">
        <is>
          <t/>
        </is>
      </c>
      <c r="BC457" t="inlineStr">
        <is>
          <t>a kiberbiztonsági technológiák fejlesztésével foglalkozó szereplők alkotta csoport</t>
        </is>
      </c>
      <c r="BD457" s="2" t="inlineStr">
        <is>
          <t>comunità delle competenze in materia di cibersicurezza</t>
        </is>
      </c>
      <c r="BE457" s="2" t="inlineStr">
        <is>
          <t>3</t>
        </is>
      </c>
      <c r="BF457" s="2" t="inlineStr">
        <is>
          <t/>
        </is>
      </c>
      <c r="BG457" t="inlineStr">
        <is>
          <t>comunità costituita
da organizzazioni industriali, comprese le PMI, accademiche e di ricerca, da
altre associazioni pertinenti della società civile, nonché, se del caso, da
organizzazioni europee di normazione, enti pubblici o altri enti pertinenti che
si occupano di questioni operative e tecniche in materia di cibersicurezza che contribuisce
alla missione del &lt;a href="https://iate.europa.eu/entry/slideshow/1632128672812/3574089/en-it" target="_blank"&gt;Centro europeo di competenza per la cibersicurezza nell’ambito industriale, tecnologico e della ricerca&lt;/a&gt; e della &lt;a href="https://iate.europa.eu/entry/result/3578011/en-it" target="_blank"&gt;rete dei centri nazionali di coordinamento&lt;/a&gt;, consolidando, condividendo e divulgando le
competenze in materia di cibersicurezza in tutta l’Unione</t>
        </is>
      </c>
      <c r="BH457" s="2" t="inlineStr">
        <is>
          <t>kibernetinio saugumo kompetencijos bendruomenė</t>
        </is>
      </c>
      <c r="BI457" s="2" t="inlineStr">
        <is>
          <t>2</t>
        </is>
      </c>
      <c r="BJ457" s="2" t="inlineStr">
        <is>
          <t/>
        </is>
      </c>
      <c r="BK457" t="inlineStr">
        <is>
          <t>subjektai, padedantys &lt;i&gt;Europos kibernetinio saugumo pramonės, technologijų ir mokslinių tyrimų kompetencijos centrui&lt;/i&gt; (&lt;a href="/entry/result/3574089/all" id="ENTRY_TO_ENTRY_CONVERTER" target="_blank"&gt;IATE:3574089&lt;/a&gt;) vykdyti savo misiją ir skleisti kibernetinio saugumo žinias visoje Sąjungoje</t>
        </is>
      </c>
      <c r="BL457" s="2" t="inlineStr">
        <is>
          <t>kiberdrošības kompetenču kopiena</t>
        </is>
      </c>
      <c r="BM457" s="2" t="inlineStr">
        <is>
          <t>3</t>
        </is>
      </c>
      <c r="BN457" s="2" t="inlineStr">
        <is>
          <t/>
        </is>
      </c>
      <c r="BO457" t="inlineStr">
        <is>
          <t/>
        </is>
      </c>
      <c r="BP457" s="2" t="inlineStr">
        <is>
          <t>Komunità ta' Kompetenza fiċ-Ċibersigurtà</t>
        </is>
      </c>
      <c r="BQ457" s="2" t="inlineStr">
        <is>
          <t>3</t>
        </is>
      </c>
      <c r="BR457" s="2" t="inlineStr">
        <is>
          <t/>
        </is>
      </c>
      <c r="BS457" t="inlineStr">
        <is>
          <t>grupp ta' entitajiet li jappoġġjaw il-missjoni taċ-Ċentru Ewropew ta’ Kompetenza Industrijali, Teknoloġika u tar-Riċerka fil-qasam taċ-Ċibersigurtà&lt;sup&gt;1&lt;/sup&gt; u li jsaħħu u jiddisseminaw l-għarfien espert dwar iċ-ċibersigurtà&lt;sup&gt;2&lt;/sup&gt; mal-Unjoni kollha &lt;p&gt;&lt;sup&gt;1&lt;/sup&gt; Ċentru Ewropew ta’ Kompetenza Industrijali, Teknoloġika u tar-Riċerka fil-qasam taċ-Ċibersigurtà [ &lt;a href="/entry/result/3574089/all" id="ENTRY_TO_ENTRY_CONVERTER" target="_blank"&gt;IATE:3574089&lt;/a&gt; ] &lt;br&gt;&lt;sup&gt;2&lt;/sup&gt; ċibersigurtà [ &lt;a href="/entry/result/2229866/all" id="ENTRY_TO_ENTRY_CONVERTER" target="_blank"&gt;IATE:2229866&lt;/a&gt; ]&lt;/p&gt;</t>
        </is>
      </c>
      <c r="BT457" s="2" t="inlineStr">
        <is>
          <t>kennisgemeenschap voor cyberbeveiliging</t>
        </is>
      </c>
      <c r="BU457" s="2" t="inlineStr">
        <is>
          <t>3</t>
        </is>
      </c>
      <c r="BV457" s="2" t="inlineStr">
        <is>
          <t/>
        </is>
      </c>
      <c r="BW457" t="inlineStr">
        <is>
          <t>groep entiteiten die de missie van het Europees kenniscentrum voor industrie, technologie en onderzoek op het gebied van cyberbeveiliging ondersteunen en expertise op het gebied van cyberbeveiliging in de Europese Unie versterken en verspreiden</t>
        </is>
      </c>
      <c r="BX457" s="2" t="inlineStr">
        <is>
          <t>społeczność kompetentna w zakresie cyberbezpieczeństwa</t>
        </is>
      </c>
      <c r="BY457" s="2" t="inlineStr">
        <is>
          <t>3</t>
        </is>
      </c>
      <c r="BZ457" s="2" t="inlineStr">
        <is>
          <t/>
        </is>
      </c>
      <c r="CA457" t="inlineStr">
        <is>
          <t>grupa jednostek wnosząca wklad w misję Europejskiego Centrum Kompetencji w dziedzinie Cyberbezpieczeństwa w kwestiach Przemysłu, Technologii i Badań Naukowych oraz wzmacniająca i rozpowszechniająca wiedzę fachową z zakresu cyberbezpieczeństwa w całej Unii</t>
        </is>
      </c>
      <c r="CB457" s="2" t="inlineStr">
        <is>
          <t>Comunidade de Competências em Cibersegurança</t>
        </is>
      </c>
      <c r="CC457" s="2" t="inlineStr">
        <is>
          <t>3</t>
        </is>
      </c>
      <c r="CD457" s="2" t="inlineStr">
        <is>
          <t/>
        </is>
      </c>
      <c r="CE457" t="inlineStr">
        <is>
          <t>Grupo de organismos que apoiam a missão do Centro Europeu de Competências Industriais, Tecnológicas e de Investigação em matéria de Cibersegurança e promovem e divulgam conhecimentos especializados de cibersegurança em toda a União.</t>
        </is>
      </c>
      <c r="CF457" s="2" t="inlineStr">
        <is>
          <t>comunitatea de competențe în materie de securitate cibernetică</t>
        </is>
      </c>
      <c r="CG457" s="2" t="inlineStr">
        <is>
          <t>3</t>
        </is>
      </c>
      <c r="CH457" s="2" t="inlineStr">
        <is>
          <t/>
        </is>
      </c>
      <c r="CI457" t="inlineStr">
        <is>
          <t>un grup amplu, deschis și diversificat de părți interesate de problema securității cibernetice din sectorul cercetării, sectorul public și sectorul privat, din care fac parte atât autorități civile, cât și de apărare</t>
        </is>
      </c>
      <c r="CJ457" s="2" t="inlineStr">
        <is>
          <t>komunita pre kompetencie v oblasti kybernetickej bezpečnosti</t>
        </is>
      </c>
      <c r="CK457" s="2" t="inlineStr">
        <is>
          <t>3</t>
        </is>
      </c>
      <c r="CL457" s="2" t="inlineStr">
        <is>
          <t/>
        </is>
      </c>
      <c r="CM457" t="inlineStr">
        <is>
          <t>skupina entít, ktorá podporuje poslanie Európskeho centra priemyselných, technologických a výskumných kompetencií v oblasti kybernetickej bezpečnosti a v celej Únii zvyšuje a šíri odborné znalosti v oblasti kybernetickej bezpečnosti</t>
        </is>
      </c>
      <c r="CN457" s="2" t="inlineStr">
        <is>
          <t>kompetenčna skupnost za kibernetsko varnost</t>
        </is>
      </c>
      <c r="CO457" s="2" t="inlineStr">
        <is>
          <t>3</t>
        </is>
      </c>
      <c r="CP457" s="2" t="inlineStr">
        <is>
          <t/>
        </is>
      </c>
      <c r="CQ457" t="inlineStr">
        <is>
          <t/>
        </is>
      </c>
      <c r="CR457" s="2" t="inlineStr">
        <is>
          <t>kompetensgemenskapen för cybersäkerhet</t>
        </is>
      </c>
      <c r="CS457" s="2" t="inlineStr">
        <is>
          <t>3</t>
        </is>
      </c>
      <c r="CT457" s="2" t="inlineStr">
        <is>
          <t/>
        </is>
      </c>
      <c r="CU457" t="inlineStr">
        <is>
          <t>grupp av instanser som ska bidra till det uppdrag som Europeiska kompetenscentrumet för cybersäkerhet inom näringsliv, teknik och forskning har, samt öka och sprida sakkunskap om cybersäkerhet i hela unionen</t>
        </is>
      </c>
    </row>
    <row r="458">
      <c r="A458" s="1" t="str">
        <f>HYPERLINK("https://iate.europa.eu/entry/result/919151/all", "919151")</f>
        <v>919151</v>
      </c>
      <c r="B458" t="inlineStr">
        <is>
          <t>PRODUCTION, TECHNOLOGY AND RESEARCH;SOCIAL QUESTIONS;EDUCATION AND COMMUNICATIONS</t>
        </is>
      </c>
      <c r="C458" t="inlineStr">
        <is>
          <t>PRODUCTION, TECHNOLOGY AND RESEARCH|research and intellectual property|research;SOCIAL QUESTIONS|social affairs;EDUCATION AND COMMUNICATIONS|information technology and data processing</t>
        </is>
      </c>
      <c r="D458" s="2" t="inlineStr">
        <is>
          <t>помощни технологии</t>
        </is>
      </c>
      <c r="E458" s="2" t="inlineStr">
        <is>
          <t>3</t>
        </is>
      </c>
      <c r="F458" s="2" t="inlineStr">
        <is>
          <t/>
        </is>
      </c>
      <c r="G458" t="inlineStr">
        <is>
          <t>оборудване, система от продукти, хардуер, софтуер или услуга, които повишават, поддържат или подобряват функционалните способности на хора с увреждания</t>
        </is>
      </c>
      <c r="H458" s="2" t="inlineStr">
        <is>
          <t>pomocná technologie|
podpůrná technologie</t>
        </is>
      </c>
      <c r="I458" s="2" t="inlineStr">
        <is>
          <t>2|
3</t>
        </is>
      </c>
      <c r="J458" s="2" t="inlineStr">
        <is>
          <t xml:space="preserve">|
</t>
        </is>
      </c>
      <c r="K458" t="inlineStr">
        <is>
          <t>jakýkoli hardware nebo software, který plní funkci uživatelské aplikace tak, aby byly splněny požadavky uživatelů se zdravotním postižením</t>
        </is>
      </c>
      <c r="L458" s="2" t="inlineStr">
        <is>
          <t>hjælpeteknologi|
hjælpemiddelteknologi|
kompenserende teknologi</t>
        </is>
      </c>
      <c r="M458" s="2" t="inlineStr">
        <is>
          <t>3|
3|
3</t>
        </is>
      </c>
      <c r="N458" s="2" t="inlineStr">
        <is>
          <t xml:space="preserve">|
|
</t>
        </is>
      </c>
      <c r="O458" t="inlineStr">
        <is>
          <t>&lt;div&gt;&lt;div&gt;&lt;div&gt;&lt;div&gt;&lt;div&gt;&lt;div&gt;alle genstande, udstyrsdele, tjenester eller produktsystemer, herunder software, der bruges til at øge, bevare, erstatte eller forbedre funktionsmulighederne for personer med handicap eller til lindring af og kompensation for funktionsnedsættelser, aktivitetsbegrænsninger eller deltagelsesbegrænsninger&lt;/div&gt;&lt;/div&gt;&lt;/div&gt;&lt;/div&gt;&lt;/div&gt;&lt;/div&gt;</t>
        </is>
      </c>
      <c r="P458" s="2" t="inlineStr">
        <is>
          <t>assistive Technologie|
AT|
Unterstützungstechnologie</t>
        </is>
      </c>
      <c r="Q458" s="2" t="inlineStr">
        <is>
          <t>3|
3|
3</t>
        </is>
      </c>
      <c r="R458" s="2" t="inlineStr">
        <is>
          <t xml:space="preserve">|
|
</t>
        </is>
      </c>
      <c r="S458" t="inlineStr">
        <is>
          <t>Sammelbezeichnung für technische Hilfsmittel, die Menschen mit Behinderungen bei der alltäglichen Lebensführung unterstützen sollen</t>
        </is>
      </c>
      <c r="T458" s="2" t="inlineStr">
        <is>
          <t>υποστηρικτική τεχνολογία</t>
        </is>
      </c>
      <c r="U458" s="2" t="inlineStr">
        <is>
          <t>3</t>
        </is>
      </c>
      <c r="V458" s="2" t="inlineStr">
        <is>
          <t/>
        </is>
      </c>
      <c r="W458" t="inlineStr">
        <is>
          <t>κάθε στοιχείο, τμήμα εξοπλισμού, υπηρεσία ή προϊόν συστήματος που περιλαμβάνει λογισμικό το οποίο χρησιμοποιείται για να αυξηθούν, να διατηρηθούν, να υποκατασταθούν ή να βελτιωθούν οι λειτουργικές δυνατότητες των ατόμων με αναπηρίες ή για την ανακούφιση και αντιστάθμιση των αναπηριών και των περιορισμών δραστηριότητας ή συμμετοχής</t>
        </is>
      </c>
      <c r="X458" s="2" t="inlineStr">
        <is>
          <t>AT|
assistive technology</t>
        </is>
      </c>
      <c r="Y458" s="2" t="inlineStr">
        <is>
          <t>3|
3</t>
        </is>
      </c>
      <c r="Z458" s="2" t="inlineStr">
        <is>
          <t xml:space="preserve">|
</t>
        </is>
      </c>
      <c r="AA458" t="inlineStr">
        <is>
          <t>a piece of equipment, product system, hardware, software or service that is used to increase, maintain or improve the functional capabilities of older persons and persons with disabilities</t>
        </is>
      </c>
      <c r="AB458" s="2" t="inlineStr">
        <is>
          <t>tecnología de apoyo|
tecnología de ayuda|
TA|
tecnología asistencial</t>
        </is>
      </c>
      <c r="AC458" s="2" t="inlineStr">
        <is>
          <t>3|
3|
3|
2</t>
        </is>
      </c>
      <c r="AD458" s="2" t="inlineStr">
        <is>
          <t xml:space="preserve">|
|
|
</t>
        </is>
      </c>
      <c r="AE458" t="inlineStr">
        <is>
          <t>Todos los aparatos, servicios, estrategias y prácticas diseñados y aplicados para mejorar los problemas de adaptación al entorno de los individuos que padecen discapacidades.</t>
        </is>
      </c>
      <c r="AF458" s="2" t="inlineStr">
        <is>
          <t>hõlbustustehnoloogia|
abitehnoloogia|
tehnilised abivahendid|
tugitehnoloogiad</t>
        </is>
      </c>
      <c r="AG458" s="2" t="inlineStr">
        <is>
          <t>2|
2|
2|
2</t>
        </is>
      </c>
      <c r="AH458" s="2" t="inlineStr">
        <is>
          <t xml:space="preserve">|
|
|
</t>
        </is>
      </c>
      <c r="AI458" t="inlineStr">
        <is>
          <t/>
        </is>
      </c>
      <c r="AJ458" s="2" t="inlineStr">
        <is>
          <t>apuvälineteknologia|
avustava teknologia</t>
        </is>
      </c>
      <c r="AK458" s="2" t="inlineStr">
        <is>
          <t>3|
3</t>
        </is>
      </c>
      <c r="AL458" s="2" t="inlineStr">
        <is>
          <t xml:space="preserve">|
</t>
        </is>
      </c>
      <c r="AM458" t="inlineStr">
        <is>
          <t>mikä tahansa osa, laite, palvelu tai tuotejärjestelmä, ohjelmistot mukaan luettuina, jota
käytetään vammaisten henkilöiden toiminnallisten valmiuksien lisäämiseen, ylläpitämiseen, korvaamiseen tai parantamiseen taikka lievittämään ja kompensoimaan vammoja, toimintarajoitteita tai osallistumista rajoittavia tekijöitä</t>
        </is>
      </c>
      <c r="AN458" s="2" t="inlineStr">
        <is>
          <t>technologie d'assistance|
aide technique</t>
        </is>
      </c>
      <c r="AO458" s="2" t="inlineStr">
        <is>
          <t>3|
3</t>
        </is>
      </c>
      <c r="AP458" s="2" t="inlineStr">
        <is>
          <t xml:space="preserve">|
</t>
        </is>
      </c>
      <c r="AQ458" t="inlineStr">
        <is>
          <t>tout produit, instrument, équipement ou système technique utilisé par une personne atteinte d'une difficulté ou d'un handicap, fabriqué spécialement ou existant sur le marché, destiné à prévenir, compenser, soulager ou neutraliser la déficience, l’incapacité ou le handicap</t>
        </is>
      </c>
      <c r="AR458" s="2" t="inlineStr">
        <is>
          <t>teicneolaíocht chúnta</t>
        </is>
      </c>
      <c r="AS458" s="2" t="inlineStr">
        <is>
          <t>3</t>
        </is>
      </c>
      <c r="AT458" s="2" t="inlineStr">
        <is>
          <t/>
        </is>
      </c>
      <c r="AU458" t="inlineStr">
        <is>
          <t>píosa ar bith fearais ar féidir é a úsáid chun cumas feidhmithe duine a bhfuil riachtanais speisialta aige/aici a fheabhsú</t>
        </is>
      </c>
      <c r="AV458" s="2" t="inlineStr">
        <is>
          <t>pomoćna tehnologija</t>
        </is>
      </c>
      <c r="AW458" s="2" t="inlineStr">
        <is>
          <t>3</t>
        </is>
      </c>
      <c r="AX458" s="2" t="inlineStr">
        <is>
          <t/>
        </is>
      </c>
      <c r="AY458" t="inlineStr">
        <is>
          <t>pojam koji se odnosi na različite uređaje i usluge čiji je cilj pomoć osobama s invaliditetom i posebnim edukacijskim/rehabilitacijskim potrebama u boljem funkcioniranju u svakodnevnim aktivnostima i postizanju bolje kvalitete života</t>
        </is>
      </c>
      <c r="AZ458" s="2" t="inlineStr">
        <is>
          <t>segítő technológia|
támogató-segítő eszközök és technológiák|
támogató-segítő technológia|
támogató technológia</t>
        </is>
      </c>
      <c r="BA458" s="2" t="inlineStr">
        <is>
          <t>3|
3|
3|
3</t>
        </is>
      </c>
      <c r="BB458" s="2" t="inlineStr">
        <is>
          <t xml:space="preserve">|
|
|
</t>
        </is>
      </c>
      <c r="BC458" t="inlineStr">
        <is>
          <t>technológiák, berendezések, eszközök, összetett
technikai berendezések, szolgáltatások, rendszerek, folyamatok és a környezet
átalakításának módszerei és technológiái a fogyatékossággal élő és/vagy idős
emberek számára, a társadalmi, infrastrukturális és egyéb akadályok
felszámolása céljából, a függetlenség, a teljes társadalmi részvétel, az egyes
tevékenységek biztonságos és könnyű elvégzése érdekében</t>
        </is>
      </c>
      <c r="BD458" s="2" t="inlineStr">
        <is>
          <t>tecnologia assistiva</t>
        </is>
      </c>
      <c r="BE458" s="2" t="inlineStr">
        <is>
          <t>3</t>
        </is>
      </c>
      <c r="BF458" s="2" t="inlineStr">
        <is>
          <t/>
        </is>
      </c>
      <c r="BG458" t="inlineStr">
        <is>
          <t>qualsiasi elemento, parte di apparecchiatura, servizio o sistema di prodotti, compresi i software,
utilizzato per accrescere, mantenere, sostituire o migliorare le capacità funzionali delle persone con disabilità oppure
per alleviare o compensare minorazioni, limitazioni dell’attività o restrizioni della partecipazione</t>
        </is>
      </c>
      <c r="BH458" s="2" t="inlineStr">
        <is>
          <t>pagalbinė technologija</t>
        </is>
      </c>
      <c r="BI458" s="2" t="inlineStr">
        <is>
          <t>3</t>
        </is>
      </c>
      <c r="BJ458" s="2" t="inlineStr">
        <is>
          <t/>
        </is>
      </c>
      <c r="BK458" t="inlineStr">
        <is>
          <t>papildomas įrenginys, prietaisas, kompiuterinė taikomoji programa, reikalingi tik specialių poreikių turintiems asmenims (asmenims su negalia), kuomet tokie asmenys naudojasi produktu, paslauga ar kt., kuri tokiam asmeniui nebūna specialiai pritaikyta</t>
        </is>
      </c>
      <c r="BL458" s="2" t="inlineStr">
        <is>
          <t>tehniskais palīglīdzeklis|
palīgtehnoloģija</t>
        </is>
      </c>
      <c r="BM458" s="2" t="inlineStr">
        <is>
          <t>2|
3</t>
        </is>
      </c>
      <c r="BN458" s="2" t="inlineStr">
        <is>
          <t xml:space="preserve">|
</t>
        </is>
      </c>
      <c r="BO458" t="inlineStr">
        <is>
          <t>aprīkojums vai tehniska sistēma, kas novērš, kompensē, atvieglo vai neitralizē funkcijas pazeminājumu vai invaliditāti</t>
        </is>
      </c>
      <c r="BP458" s="2" t="inlineStr">
        <is>
          <t>teknoloġija ta' assistenza|
teknoloġija assistiva</t>
        </is>
      </c>
      <c r="BQ458" s="2" t="inlineStr">
        <is>
          <t>2|
3</t>
        </is>
      </c>
      <c r="BR458" s="2" t="inlineStr">
        <is>
          <t xml:space="preserve">|
</t>
        </is>
      </c>
      <c r="BS458" t="inlineStr">
        <is>
          <t>biċċa apparat, sistema ta' prodott, hardware, software jew servizz li jintużaw biex iżidu, iżommu jew itejbu l-kapaċitajiet funzjonali ta' individwi b'diżabilità</t>
        </is>
      </c>
      <c r="BT458" s="2" t="inlineStr">
        <is>
          <t>assistentietechnologie|
hulptechnologie|
AT</t>
        </is>
      </c>
      <c r="BU458" s="2" t="inlineStr">
        <is>
          <t>3|
4|
2</t>
        </is>
      </c>
      <c r="BV458" s="2" t="inlineStr">
        <is>
          <t xml:space="preserve">|
|
</t>
        </is>
      </c>
      <c r="BW458" t="inlineStr">
        <is>
          <t>onderdelen, uitrusting, diensten- of productsystemen, met inbegrip van software waarmee de functionele mogelijkheden van personen met een handicap of andere beperkingen worden verhoogd, in stand gehouden, vervangen of verbeterd, of waarmee stoornissen, beperkingen of participatiebeperkingen worden verlicht of gecompenseerd</t>
        </is>
      </c>
      <c r="BX458" s="2" t="inlineStr">
        <is>
          <t>technologia wspomagająca</t>
        </is>
      </c>
      <c r="BY458" s="2" t="inlineStr">
        <is>
          <t>3</t>
        </is>
      </c>
      <c r="BZ458" s="2" t="inlineStr">
        <is>
          <t/>
        </is>
      </c>
      <c r="CA458" t="inlineStr">
        <is>
          <t>wszystkie rozwiązania z wykorzystaniem komputera i innych urządzeń elektrycznych i elektronicznych, jakie pomagają osobie z niepełnosprawnością pokonać bariery w codziennym życiu i osiągnąć niezależność</t>
        </is>
      </c>
      <c r="CB458" s="2" t="inlineStr">
        <is>
          <t>tecnologia assistencial|
tecnologia de apoio</t>
        </is>
      </c>
      <c r="CC458" s="2" t="inlineStr">
        <is>
          <t>3|
3</t>
        </is>
      </c>
      <c r="CD458" s="2" t="inlineStr">
        <is>
          <t xml:space="preserve">|
</t>
        </is>
      </c>
      <c r="CE458" t="inlineStr">
        <is>
          <t>Produto ou serviço utilizado por pessoas com necessidades especiais que se destina a prevenir, compensar, monitorizar, atenuar ou neutralizar a limitação da atividade.</t>
        </is>
      </c>
      <c r="CF458" s="2" t="inlineStr">
        <is>
          <t>tehnologie asistivă|
tehnologie de asistare</t>
        </is>
      </c>
      <c r="CG458" s="2" t="inlineStr">
        <is>
          <t>3|
3</t>
        </is>
      </c>
      <c r="CH458" s="2" t="inlineStr">
        <is>
          <t xml:space="preserve">|
</t>
        </is>
      </c>
      <c r="CI458" t="inlineStr">
        <is>
          <t>orice obiect,
articol de echipament, serviciu sau sistem de produse, inclusiv software, care
se utilizează pentru a mări, a menține, a înlocui sau a îmbunătăți capacitățile
funcționale ale persoanelor cu dizabilități sau ale persoanelor în vârstă ori pentru reducerea și compensarea
unor deficiențe, limitări de activitate sau restricții de participare</t>
        </is>
      </c>
      <c r="CJ458" s="2" t="inlineStr">
        <is>
          <t>podporná technológia|
PT|
asistenčná technológia</t>
        </is>
      </c>
      <c r="CK458" s="2" t="inlineStr">
        <is>
          <t>2|
3|
3</t>
        </is>
      </c>
      <c r="CL458" s="2" t="inlineStr">
        <is>
          <t>|
|
preferred</t>
        </is>
      </c>
      <c r="CM458" t="inlineStr">
        <is>
          <t>všeobecný pojem, ktorý zahŕňa podporné, adaptívne a rehabilitačné zariadenia. PT propagujú väčšiu nezávislosť ľudí s postihnutím, tým že im umožňujú vykonávať úlohy, ktoré by inak neboli schopní uskutočniť formou skvalitňovania alebo zmeny spôsobu interakcie s technológiami</t>
        </is>
      </c>
      <c r="CN458" s="2" t="inlineStr">
        <is>
          <t>podporna tehnologija</t>
        </is>
      </c>
      <c r="CO458" s="2" t="inlineStr">
        <is>
          <t>2</t>
        </is>
      </c>
      <c r="CP458" s="2" t="inlineStr">
        <is>
          <t/>
        </is>
      </c>
      <c r="CQ458" t="inlineStr">
        <is>
          <t>Podporna tehnologija je splošni izraz za katero koli napravo ali sistem, ki omogočaposamezniku, da opravi svojo nalogo, ki bi je sicer ne bi mogel narediti, ali pa povečuje enostavnost in varnosti, s katero se lahko določena naloga izvede.</t>
        </is>
      </c>
      <c r="CR458" s="2" t="inlineStr">
        <is>
          <t>hjälpmedelsteknik|
tekniska hjälpmedel</t>
        </is>
      </c>
      <c r="CS458" s="2" t="inlineStr">
        <is>
          <t>3|
3</t>
        </is>
      </c>
      <c r="CT458" s="2" t="inlineStr">
        <is>
          <t xml:space="preserve">|
</t>
        </is>
      </c>
      <c r="CU458" t="inlineStr">
        <is>
          <t>varje föremål, del av utrustning, tjänst eller produktsystem, inbegripet programvara, som används för att öka, upprätthålla, ersätta eller förbättra funktionsförmågan för personer med funktionsnedsättning</t>
        </is>
      </c>
    </row>
    <row r="459">
      <c r="A459" s="1" t="str">
        <f>HYPERLINK("https://iate.europa.eu/entry/result/3626364/all", "3626364")</f>
        <v>3626364</v>
      </c>
      <c r="B459" t="inlineStr">
        <is>
          <t>INDUSTRY;ENERGY</t>
        </is>
      </c>
      <c r="C459" t="inlineStr">
        <is>
          <t>INDUSTRY|building and public works|building industry|building;ENERGY|energy policy|energy policy|energy audit|energy supply</t>
        </is>
      </c>
      <c r="D459" t="inlineStr">
        <is>
          <t/>
        </is>
      </c>
      <c r="E459" t="inlineStr">
        <is>
          <t/>
        </is>
      </c>
      <c r="F459" t="inlineStr">
        <is>
          <t/>
        </is>
      </c>
      <c r="G459" t="inlineStr">
        <is>
          <t/>
        </is>
      </c>
      <c r="H459" t="inlineStr">
        <is>
          <t/>
        </is>
      </c>
      <c r="I459" t="inlineStr">
        <is>
          <t/>
        </is>
      </c>
      <c r="J459" t="inlineStr">
        <is>
          <t/>
        </is>
      </c>
      <c r="K459" t="inlineStr">
        <is>
          <t/>
        </is>
      </c>
      <c r="L459" t="inlineStr">
        <is>
          <t/>
        </is>
      </c>
      <c r="M459" t="inlineStr">
        <is>
          <t/>
        </is>
      </c>
      <c r="N459" t="inlineStr">
        <is>
          <t/>
        </is>
      </c>
      <c r="O459" t="inlineStr">
        <is>
          <t/>
        </is>
      </c>
      <c r="P459" t="inlineStr">
        <is>
          <t/>
        </is>
      </c>
      <c r="Q459" t="inlineStr">
        <is>
          <t/>
        </is>
      </c>
      <c r="R459" t="inlineStr">
        <is>
          <t/>
        </is>
      </c>
      <c r="S459" t="inlineStr">
        <is>
          <t/>
        </is>
      </c>
      <c r="T459" t="inlineStr">
        <is>
          <t/>
        </is>
      </c>
      <c r="U459" t="inlineStr">
        <is>
          <t/>
        </is>
      </c>
      <c r="V459" t="inlineStr">
        <is>
          <t/>
        </is>
      </c>
      <c r="W459" t="inlineStr">
        <is>
          <t/>
        </is>
      </c>
      <c r="X459" s="2" t="inlineStr">
        <is>
          <t>ducting infrastructure</t>
        </is>
      </c>
      <c r="Y459" s="2" t="inlineStr">
        <is>
          <t>3</t>
        </is>
      </c>
      <c r="Z459" s="2" t="inlineStr">
        <is>
          <t/>
        </is>
      </c>
      <c r="AA459" t="inlineStr">
        <is>
          <t>conduits for electric and other types of cables</t>
        </is>
      </c>
      <c r="AB459" t="inlineStr">
        <is>
          <t/>
        </is>
      </c>
      <c r="AC459" t="inlineStr">
        <is>
          <t/>
        </is>
      </c>
      <c r="AD459" t="inlineStr">
        <is>
          <t/>
        </is>
      </c>
      <c r="AE459" t="inlineStr">
        <is>
          <t/>
        </is>
      </c>
      <c r="AF459" t="inlineStr">
        <is>
          <t/>
        </is>
      </c>
      <c r="AG459" t="inlineStr">
        <is>
          <t/>
        </is>
      </c>
      <c r="AH459" t="inlineStr">
        <is>
          <t/>
        </is>
      </c>
      <c r="AI459" t="inlineStr">
        <is>
          <t/>
        </is>
      </c>
      <c r="AJ459" t="inlineStr">
        <is>
          <t/>
        </is>
      </c>
      <c r="AK459" t="inlineStr">
        <is>
          <t/>
        </is>
      </c>
      <c r="AL459" t="inlineStr">
        <is>
          <t/>
        </is>
      </c>
      <c r="AM459" t="inlineStr">
        <is>
          <t/>
        </is>
      </c>
      <c r="AN459" s="2" t="inlineStr">
        <is>
          <t>infrastructure de raccordement</t>
        </is>
      </c>
      <c r="AO459" s="2" t="inlineStr">
        <is>
          <t>3</t>
        </is>
      </c>
      <c r="AP459" s="2" t="inlineStr">
        <is>
          <t/>
        </is>
      </c>
      <c r="AQ459" t="inlineStr">
        <is>
          <t>conduits pour le passage
des câbles électriques permettant de procéder à l’installation de point de
recharge pour les véhicules</t>
        </is>
      </c>
      <c r="AR459" t="inlineStr">
        <is>
          <t/>
        </is>
      </c>
      <c r="AS459" t="inlineStr">
        <is>
          <t/>
        </is>
      </c>
      <c r="AT459" t="inlineStr">
        <is>
          <t/>
        </is>
      </c>
      <c r="AU459" t="inlineStr">
        <is>
          <t/>
        </is>
      </c>
      <c r="AV459" t="inlineStr">
        <is>
          <t/>
        </is>
      </c>
      <c r="AW459" t="inlineStr">
        <is>
          <t/>
        </is>
      </c>
      <c r="AX459" t="inlineStr">
        <is>
          <t/>
        </is>
      </c>
      <c r="AY459" t="inlineStr">
        <is>
          <t/>
        </is>
      </c>
      <c r="AZ459" t="inlineStr">
        <is>
          <t/>
        </is>
      </c>
      <c r="BA459" t="inlineStr">
        <is>
          <t/>
        </is>
      </c>
      <c r="BB459" t="inlineStr">
        <is>
          <t/>
        </is>
      </c>
      <c r="BC459" t="inlineStr">
        <is>
          <t/>
        </is>
      </c>
      <c r="BD459" t="inlineStr">
        <is>
          <t/>
        </is>
      </c>
      <c r="BE459" t="inlineStr">
        <is>
          <t/>
        </is>
      </c>
      <c r="BF459" t="inlineStr">
        <is>
          <t/>
        </is>
      </c>
      <c r="BG459" t="inlineStr">
        <is>
          <t/>
        </is>
      </c>
      <c r="BH459" t="inlineStr">
        <is>
          <t/>
        </is>
      </c>
      <c r="BI459" t="inlineStr">
        <is>
          <t/>
        </is>
      </c>
      <c r="BJ459" t="inlineStr">
        <is>
          <t/>
        </is>
      </c>
      <c r="BK459" t="inlineStr">
        <is>
          <t/>
        </is>
      </c>
      <c r="BL459" t="inlineStr">
        <is>
          <t/>
        </is>
      </c>
      <c r="BM459" t="inlineStr">
        <is>
          <t/>
        </is>
      </c>
      <c r="BN459" t="inlineStr">
        <is>
          <t/>
        </is>
      </c>
      <c r="BO459" t="inlineStr">
        <is>
          <t/>
        </is>
      </c>
      <c r="BP459" s="2" t="inlineStr">
        <is>
          <t>infrastruttura ta' kanali</t>
        </is>
      </c>
      <c r="BQ459" s="2" t="inlineStr">
        <is>
          <t>3</t>
        </is>
      </c>
      <c r="BR459" s="2" t="inlineStr">
        <is>
          <t/>
        </is>
      </c>
      <c r="BS459" t="inlineStr">
        <is>
          <t>kondjuwits għall-kejlbils tal-elettriku u ta' kwalunkwe tip ieħor</t>
        </is>
      </c>
      <c r="BT459" t="inlineStr">
        <is>
          <t/>
        </is>
      </c>
      <c r="BU459" t="inlineStr">
        <is>
          <t/>
        </is>
      </c>
      <c r="BV459" t="inlineStr">
        <is>
          <t/>
        </is>
      </c>
      <c r="BW459" t="inlineStr">
        <is>
          <t/>
        </is>
      </c>
      <c r="BX459" s="2" t="inlineStr">
        <is>
          <t>infrastruktura kanałowa</t>
        </is>
      </c>
      <c r="BY459" s="2" t="inlineStr">
        <is>
          <t>3</t>
        </is>
      </c>
      <c r="BZ459" s="2" t="inlineStr">
        <is>
          <t/>
        </is>
      </c>
      <c r="CA459" t="inlineStr">
        <is>
          <t/>
        </is>
      </c>
      <c r="CB459" t="inlineStr">
        <is>
          <t/>
        </is>
      </c>
      <c r="CC459" t="inlineStr">
        <is>
          <t/>
        </is>
      </c>
      <c r="CD459" t="inlineStr">
        <is>
          <t/>
        </is>
      </c>
      <c r="CE459" t="inlineStr">
        <is>
          <t/>
        </is>
      </c>
      <c r="CF459" t="inlineStr">
        <is>
          <t/>
        </is>
      </c>
      <c r="CG459" t="inlineStr">
        <is>
          <t/>
        </is>
      </c>
      <c r="CH459" t="inlineStr">
        <is>
          <t/>
        </is>
      </c>
      <c r="CI459" t="inlineStr">
        <is>
          <t/>
        </is>
      </c>
      <c r="CJ459" t="inlineStr">
        <is>
          <t/>
        </is>
      </c>
      <c r="CK459" t="inlineStr">
        <is>
          <t/>
        </is>
      </c>
      <c r="CL459" t="inlineStr">
        <is>
          <t/>
        </is>
      </c>
      <c r="CM459" t="inlineStr">
        <is>
          <t/>
        </is>
      </c>
      <c r="CN459" t="inlineStr">
        <is>
          <t/>
        </is>
      </c>
      <c r="CO459" t="inlineStr">
        <is>
          <t/>
        </is>
      </c>
      <c r="CP459" t="inlineStr">
        <is>
          <t/>
        </is>
      </c>
      <c r="CQ459" t="inlineStr">
        <is>
          <t/>
        </is>
      </c>
      <c r="CR459" t="inlineStr">
        <is>
          <t/>
        </is>
      </c>
      <c r="CS459" t="inlineStr">
        <is>
          <t/>
        </is>
      </c>
      <c r="CT459" t="inlineStr">
        <is>
          <t/>
        </is>
      </c>
      <c r="CU459" t="inlineStr">
        <is>
          <t/>
        </is>
      </c>
    </row>
    <row r="460">
      <c r="A460" s="1" t="str">
        <f>HYPERLINK("https://iate.europa.eu/entry/result/3620526/all", "3620526")</f>
        <v>3620526</v>
      </c>
      <c r="B460" t="inlineStr">
        <is>
          <t>TRANSPORT</t>
        </is>
      </c>
      <c r="C460" t="inlineStr">
        <is>
          <t>TRANSPORT|organisation of transport|means of transport|vehicle|electric vehicle</t>
        </is>
      </c>
      <c r="D460" t="inlineStr">
        <is>
          <t/>
        </is>
      </c>
      <c r="E460" t="inlineStr">
        <is>
          <t/>
        </is>
      </c>
      <c r="F460" t="inlineStr">
        <is>
          <t/>
        </is>
      </c>
      <c r="G460" t="inlineStr">
        <is>
          <t/>
        </is>
      </c>
      <c r="H460" t="inlineStr">
        <is>
          <t/>
        </is>
      </c>
      <c r="I460" t="inlineStr">
        <is>
          <t/>
        </is>
      </c>
      <c r="J460" t="inlineStr">
        <is>
          <t/>
        </is>
      </c>
      <c r="K460" t="inlineStr">
        <is>
          <t/>
        </is>
      </c>
      <c r="L460" t="inlineStr">
        <is>
          <t/>
        </is>
      </c>
      <c r="M460" t="inlineStr">
        <is>
          <t/>
        </is>
      </c>
      <c r="N460" t="inlineStr">
        <is>
          <t/>
        </is>
      </c>
      <c r="O460" t="inlineStr">
        <is>
          <t/>
        </is>
      </c>
      <c r="P460" t="inlineStr">
        <is>
          <t/>
        </is>
      </c>
      <c r="Q460" t="inlineStr">
        <is>
          <t/>
        </is>
      </c>
      <c r="R460" t="inlineStr">
        <is>
          <t/>
        </is>
      </c>
      <c r="S460" t="inlineStr">
        <is>
          <t/>
        </is>
      </c>
      <c r="T460" t="inlineStr">
        <is>
          <t/>
        </is>
      </c>
      <c r="U460" t="inlineStr">
        <is>
          <t/>
        </is>
      </c>
      <c r="V460" t="inlineStr">
        <is>
          <t/>
        </is>
      </c>
      <c r="W460" t="inlineStr">
        <is>
          <t/>
        </is>
      </c>
      <c r="X460" s="2" t="inlineStr">
        <is>
          <t>overnight charging|
overnight recharging</t>
        </is>
      </c>
      <c r="Y460" s="2" t="inlineStr">
        <is>
          <t>3|
3</t>
        </is>
      </c>
      <c r="Z460" s="2" t="inlineStr">
        <is>
          <t xml:space="preserve">|
</t>
        </is>
      </c>
      <c r="AA460" t="inlineStr">
        <is>
          <t>slow
charging for electric vehicles carried out during the night</t>
        </is>
      </c>
      <c r="AB460" t="inlineStr">
        <is>
          <t/>
        </is>
      </c>
      <c r="AC460" t="inlineStr">
        <is>
          <t/>
        </is>
      </c>
      <c r="AD460" t="inlineStr">
        <is>
          <t/>
        </is>
      </c>
      <c r="AE460" t="inlineStr">
        <is>
          <t/>
        </is>
      </c>
      <c r="AF460" t="inlineStr">
        <is>
          <t/>
        </is>
      </c>
      <c r="AG460" t="inlineStr">
        <is>
          <t/>
        </is>
      </c>
      <c r="AH460" t="inlineStr">
        <is>
          <t/>
        </is>
      </c>
      <c r="AI460" t="inlineStr">
        <is>
          <t/>
        </is>
      </c>
      <c r="AJ460" t="inlineStr">
        <is>
          <t/>
        </is>
      </c>
      <c r="AK460" t="inlineStr">
        <is>
          <t/>
        </is>
      </c>
      <c r="AL460" t="inlineStr">
        <is>
          <t/>
        </is>
      </c>
      <c r="AM460" t="inlineStr">
        <is>
          <t/>
        </is>
      </c>
      <c r="AN460" s="2" t="inlineStr">
        <is>
          <t>recharge de nuit</t>
        </is>
      </c>
      <c r="AO460" s="2" t="inlineStr">
        <is>
          <t>3</t>
        </is>
      </c>
      <c r="AP460" s="2" t="inlineStr">
        <is>
          <t/>
        </is>
      </c>
      <c r="AQ460" t="inlineStr">
        <is>
          <t>possibilité
de recharge lente des véhicules électriques durant la nuit, habituellement
au domicile des utilisateurs</t>
        </is>
      </c>
      <c r="AR460" t="inlineStr">
        <is>
          <t/>
        </is>
      </c>
      <c r="AS460" t="inlineStr">
        <is>
          <t/>
        </is>
      </c>
      <c r="AT460" t="inlineStr">
        <is>
          <t/>
        </is>
      </c>
      <c r="AU460" t="inlineStr">
        <is>
          <t/>
        </is>
      </c>
      <c r="AV460" t="inlineStr">
        <is>
          <t/>
        </is>
      </c>
      <c r="AW460" t="inlineStr">
        <is>
          <t/>
        </is>
      </c>
      <c r="AX460" t="inlineStr">
        <is>
          <t/>
        </is>
      </c>
      <c r="AY460" t="inlineStr">
        <is>
          <t/>
        </is>
      </c>
      <c r="AZ460" t="inlineStr">
        <is>
          <t/>
        </is>
      </c>
      <c r="BA460" t="inlineStr">
        <is>
          <t/>
        </is>
      </c>
      <c r="BB460" t="inlineStr">
        <is>
          <t/>
        </is>
      </c>
      <c r="BC460" t="inlineStr">
        <is>
          <t/>
        </is>
      </c>
      <c r="BD460" t="inlineStr">
        <is>
          <t/>
        </is>
      </c>
      <c r="BE460" t="inlineStr">
        <is>
          <t/>
        </is>
      </c>
      <c r="BF460" t="inlineStr">
        <is>
          <t/>
        </is>
      </c>
      <c r="BG460" t="inlineStr">
        <is>
          <t/>
        </is>
      </c>
      <c r="BH460" t="inlineStr">
        <is>
          <t/>
        </is>
      </c>
      <c r="BI460" t="inlineStr">
        <is>
          <t/>
        </is>
      </c>
      <c r="BJ460" t="inlineStr">
        <is>
          <t/>
        </is>
      </c>
      <c r="BK460" t="inlineStr">
        <is>
          <t/>
        </is>
      </c>
      <c r="BL460" t="inlineStr">
        <is>
          <t/>
        </is>
      </c>
      <c r="BM460" t="inlineStr">
        <is>
          <t/>
        </is>
      </c>
      <c r="BN460" t="inlineStr">
        <is>
          <t/>
        </is>
      </c>
      <c r="BO460" t="inlineStr">
        <is>
          <t/>
        </is>
      </c>
      <c r="BP460" t="inlineStr">
        <is>
          <t/>
        </is>
      </c>
      <c r="BQ460" t="inlineStr">
        <is>
          <t/>
        </is>
      </c>
      <c r="BR460" t="inlineStr">
        <is>
          <t/>
        </is>
      </c>
      <c r="BS460" t="inlineStr">
        <is>
          <t/>
        </is>
      </c>
      <c r="BT460" t="inlineStr">
        <is>
          <t/>
        </is>
      </c>
      <c r="BU460" t="inlineStr">
        <is>
          <t/>
        </is>
      </c>
      <c r="BV460" t="inlineStr">
        <is>
          <t/>
        </is>
      </c>
      <c r="BW460" t="inlineStr">
        <is>
          <t/>
        </is>
      </c>
      <c r="BX460" t="inlineStr">
        <is>
          <t/>
        </is>
      </c>
      <c r="BY460" t="inlineStr">
        <is>
          <t/>
        </is>
      </c>
      <c r="BZ460" t="inlineStr">
        <is>
          <t/>
        </is>
      </c>
      <c r="CA460" t="inlineStr">
        <is>
          <t/>
        </is>
      </c>
      <c r="CB460" t="inlineStr">
        <is>
          <t/>
        </is>
      </c>
      <c r="CC460" t="inlineStr">
        <is>
          <t/>
        </is>
      </c>
      <c r="CD460" t="inlineStr">
        <is>
          <t/>
        </is>
      </c>
      <c r="CE460" t="inlineStr">
        <is>
          <t/>
        </is>
      </c>
      <c r="CF460" t="inlineStr">
        <is>
          <t/>
        </is>
      </c>
      <c r="CG460" t="inlineStr">
        <is>
          <t/>
        </is>
      </c>
      <c r="CH460" t="inlineStr">
        <is>
          <t/>
        </is>
      </c>
      <c r="CI460" t="inlineStr">
        <is>
          <t/>
        </is>
      </c>
      <c r="CJ460" t="inlineStr">
        <is>
          <t/>
        </is>
      </c>
      <c r="CK460" t="inlineStr">
        <is>
          <t/>
        </is>
      </c>
      <c r="CL460" t="inlineStr">
        <is>
          <t/>
        </is>
      </c>
      <c r="CM460" t="inlineStr">
        <is>
          <t/>
        </is>
      </c>
      <c r="CN460" t="inlineStr">
        <is>
          <t/>
        </is>
      </c>
      <c r="CO460" t="inlineStr">
        <is>
          <t/>
        </is>
      </c>
      <c r="CP460" t="inlineStr">
        <is>
          <t/>
        </is>
      </c>
      <c r="CQ460" t="inlineStr">
        <is>
          <t/>
        </is>
      </c>
      <c r="CR460" s="2" t="inlineStr">
        <is>
          <t>nattladdning|
laddning över natten</t>
        </is>
      </c>
      <c r="CS460" s="2" t="inlineStr">
        <is>
          <t>3|
3</t>
        </is>
      </c>
      <c r="CT460" s="2" t="inlineStr">
        <is>
          <t xml:space="preserve">|
</t>
        </is>
      </c>
      <c r="CU460" t="inlineStr">
        <is>
          <t/>
        </is>
      </c>
    </row>
    <row r="461">
      <c r="A461" s="1" t="str">
        <f>HYPERLINK("https://iate.europa.eu/entry/result/1077665/all", "1077665")</f>
        <v>1077665</v>
      </c>
      <c r="B461" t="inlineStr">
        <is>
          <t>EUROPEAN UNION</t>
        </is>
      </c>
      <c r="C461" t="inlineStr">
        <is>
          <t>EUROPEAN UNION|EU finance|Community budget</t>
        </is>
      </c>
      <c r="D461" s="2" t="inlineStr">
        <is>
          <t>дял|
бюджетен дял</t>
        </is>
      </c>
      <c r="E461" s="2" t="inlineStr">
        <is>
          <t>4|
3</t>
        </is>
      </c>
      <c r="F461" s="2" t="inlineStr">
        <is>
          <t xml:space="preserve">|
</t>
        </is>
      </c>
      <c r="G461" t="inlineStr">
        <is>
          <t>подразделение на бюджета на Европейския съюз, съответстващо на област на политиките</t>
        </is>
      </c>
      <c r="H461" s="2" t="inlineStr">
        <is>
          <t>hlava|
hlava rozpočtu|
rozpočtová hlava</t>
        </is>
      </c>
      <c r="I461" s="2" t="inlineStr">
        <is>
          <t>3|
3|
3</t>
        </is>
      </c>
      <c r="J461" s="2" t="inlineStr">
        <is>
          <t xml:space="preserve">|
|
</t>
        </is>
      </c>
      <c r="K461" t="inlineStr">
        <is>
          <t>Jedna z úrovní členění rozpočtu.</t>
        </is>
      </c>
      <c r="L461" s="2" t="inlineStr">
        <is>
          <t>afsnit</t>
        </is>
      </c>
      <c r="M461" s="2" t="inlineStr">
        <is>
          <t>3</t>
        </is>
      </c>
      <c r="N461" s="2" t="inlineStr">
        <is>
          <t/>
        </is>
      </c>
      <c r="O461" t="inlineStr">
        <is>
          <t/>
        </is>
      </c>
      <c r="P461" s="2" t="inlineStr">
        <is>
          <t>Titel</t>
        </is>
      </c>
      <c r="Q461" s="2" t="inlineStr">
        <is>
          <t>3</t>
        </is>
      </c>
      <c r="R461" s="2" t="inlineStr">
        <is>
          <t/>
        </is>
      </c>
      <c r="S461" t="inlineStr">
        <is>
          <t>(I) Ein Titel entspricht einem Politikbereich, ein Kapitel entspricht in der Regel einem Tätigkeitsfeld.</t>
        </is>
      </c>
      <c r="T461" s="2" t="inlineStr">
        <is>
          <t>τίτλος</t>
        </is>
      </c>
      <c r="U461" s="2" t="inlineStr">
        <is>
          <t>3</t>
        </is>
      </c>
      <c r="V461" s="2" t="inlineStr">
        <is>
          <t/>
        </is>
      </c>
      <c r="W461" t="inlineStr">
        <is>
          <t/>
        </is>
      </c>
      <c r="X461" s="2" t="inlineStr">
        <is>
          <t>budget title|
title</t>
        </is>
      </c>
      <c r="Y461" s="2" t="inlineStr">
        <is>
          <t>3|
3</t>
        </is>
      </c>
      <c r="Z461" s="2" t="inlineStr">
        <is>
          <t xml:space="preserve">|
</t>
        </is>
      </c>
      <c r="AA461" t="inlineStr">
        <is>
          <t>nomenclature category used in the EU general budget corresponding to a policy area</t>
        </is>
      </c>
      <c r="AB461" s="2" t="inlineStr">
        <is>
          <t>título</t>
        </is>
      </c>
      <c r="AC461" s="2" t="inlineStr">
        <is>
          <t>3</t>
        </is>
      </c>
      <c r="AD461" s="2" t="inlineStr">
        <is>
          <t/>
        </is>
      </c>
      <c r="AE461" t="inlineStr">
        <is>
          <t/>
        </is>
      </c>
      <c r="AF461" s="2" t="inlineStr">
        <is>
          <t>jaotis</t>
        </is>
      </c>
      <c r="AG461" s="2" t="inlineStr">
        <is>
          <t>3</t>
        </is>
      </c>
      <c r="AH461" s="2" t="inlineStr">
        <is>
          <t/>
        </is>
      </c>
      <c r="AI461" t="inlineStr">
        <is>
          <t/>
        </is>
      </c>
      <c r="AJ461" s="2" t="inlineStr">
        <is>
          <t>osasto</t>
        </is>
      </c>
      <c r="AK461" s="2" t="inlineStr">
        <is>
          <t>3</t>
        </is>
      </c>
      <c r="AL461" s="2" t="inlineStr">
        <is>
          <t/>
        </is>
      </c>
      <c r="AM461" t="inlineStr">
        <is>
          <t/>
        </is>
      </c>
      <c r="AN461" s="2" t="inlineStr">
        <is>
          <t>titre</t>
        </is>
      </c>
      <c r="AO461" s="2" t="inlineStr">
        <is>
          <t>3</t>
        </is>
      </c>
      <c r="AP461" s="2" t="inlineStr">
        <is>
          <t/>
        </is>
      </c>
      <c r="AQ461" t="inlineStr">
        <is>
          <t>subdivision du budget correspondant à un domaine politique</t>
        </is>
      </c>
      <c r="AR461" s="2" t="inlineStr">
        <is>
          <t>teideal</t>
        </is>
      </c>
      <c r="AS461" s="2" t="inlineStr">
        <is>
          <t>3</t>
        </is>
      </c>
      <c r="AT461" s="2" t="inlineStr">
        <is>
          <t/>
        </is>
      </c>
      <c r="AU461" t="inlineStr">
        <is>
          <t/>
        </is>
      </c>
      <c r="AV461" s="2" t="inlineStr">
        <is>
          <t>glava</t>
        </is>
      </c>
      <c r="AW461" s="2" t="inlineStr">
        <is>
          <t>3</t>
        </is>
      </c>
      <c r="AX461" s="2" t="inlineStr">
        <is>
          <t/>
        </is>
      </c>
      <c r="AY461" t="inlineStr">
        <is>
          <t/>
        </is>
      </c>
      <c r="AZ461" s="2" t="inlineStr">
        <is>
          <t>cím</t>
        </is>
      </c>
      <c r="BA461" s="2" t="inlineStr">
        <is>
          <t>4</t>
        </is>
      </c>
      <c r="BB461" s="2" t="inlineStr">
        <is>
          <t/>
        </is>
      </c>
      <c r="BC461"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D461" s="2" t="inlineStr">
        <is>
          <t>titolo|
titolo del bilancio</t>
        </is>
      </c>
      <c r="BE461" s="2" t="inlineStr">
        <is>
          <t>3|
3</t>
        </is>
      </c>
      <c r="BF461" s="2" t="inlineStr">
        <is>
          <t xml:space="preserve">|
</t>
        </is>
      </c>
      <c r="BG461" t="inlineStr">
        <is>
          <t/>
        </is>
      </c>
      <c r="BH461" s="2" t="inlineStr">
        <is>
          <t>antraštinė dalis|
biudžeto antraštinė dalis</t>
        </is>
      </c>
      <c r="BI461" s="2" t="inlineStr">
        <is>
          <t>3|
3</t>
        </is>
      </c>
      <c r="BJ461" s="2" t="inlineStr">
        <is>
          <t xml:space="preserve">|
</t>
        </is>
      </c>
      <c r="BK461" t="inlineStr">
        <is>
          <t/>
        </is>
      </c>
      <c r="BL461" s="2" t="inlineStr">
        <is>
          <t>sadaļa|
budžeta sadaļa</t>
        </is>
      </c>
      <c r="BM461" s="2" t="inlineStr">
        <is>
          <t>4|
3</t>
        </is>
      </c>
      <c r="BN461" s="2" t="inlineStr">
        <is>
          <t xml:space="preserve">|
</t>
        </is>
      </c>
      <c r="BO461" t="inlineStr">
        <is>
          <t/>
        </is>
      </c>
      <c r="BP461" s="2" t="inlineStr">
        <is>
          <t>titolu</t>
        </is>
      </c>
      <c r="BQ461" s="2" t="inlineStr">
        <is>
          <t>3</t>
        </is>
      </c>
      <c r="BR461" s="2" t="inlineStr">
        <is>
          <t/>
        </is>
      </c>
      <c r="BS461" t="inlineStr">
        <is>
          <t/>
        </is>
      </c>
      <c r="BT461" s="2" t="inlineStr">
        <is>
          <t>titel</t>
        </is>
      </c>
      <c r="BU461" s="2" t="inlineStr">
        <is>
          <t>3</t>
        </is>
      </c>
      <c r="BV461" s="2" t="inlineStr">
        <is>
          <t/>
        </is>
      </c>
      <c r="BW461" t="inlineStr">
        <is>
          <t/>
        </is>
      </c>
      <c r="BX461" s="2" t="inlineStr">
        <is>
          <t>tytuł</t>
        </is>
      </c>
      <c r="BY461" s="2" t="inlineStr">
        <is>
          <t>3</t>
        </is>
      </c>
      <c r="BZ461" s="2" t="inlineStr">
        <is>
          <t/>
        </is>
      </c>
      <c r="CA461" t="inlineStr">
        <is>
          <t/>
        </is>
      </c>
      <c r="CB461" s="2" t="inlineStr">
        <is>
          <t>título orçamental|
título</t>
        </is>
      </c>
      <c r="CC461" s="2" t="inlineStr">
        <is>
          <t>3|
3</t>
        </is>
      </c>
      <c r="CD461" s="2" t="inlineStr">
        <is>
          <t xml:space="preserve">|
</t>
        </is>
      </c>
      <c r="CE461" t="inlineStr">
        <is>
          <t>No contexto do orçamento da União Europeia, primeiro nível de imputação das dotações de um exercício, e que corresponde a um domínio de intervenção.</t>
        </is>
      </c>
      <c r="CF461" s="2" t="inlineStr">
        <is>
          <t>titlu</t>
        </is>
      </c>
      <c r="CG461" s="2" t="inlineStr">
        <is>
          <t>3</t>
        </is>
      </c>
      <c r="CH461" s="2" t="inlineStr">
        <is>
          <t/>
        </is>
      </c>
      <c r="CI461" t="inlineStr">
        <is>
          <t/>
        </is>
      </c>
      <c r="CJ461" s="2" t="inlineStr">
        <is>
          <t>hlava|
rozpočtová hlava</t>
        </is>
      </c>
      <c r="CK461" s="2" t="inlineStr">
        <is>
          <t>3|
3</t>
        </is>
      </c>
      <c r="CL461" s="2" t="inlineStr">
        <is>
          <t xml:space="preserve">|
</t>
        </is>
      </c>
      <c r="CM461" t="inlineStr">
        <is>
          <t/>
        </is>
      </c>
      <c r="CN461" s="2" t="inlineStr">
        <is>
          <t>naslov</t>
        </is>
      </c>
      <c r="CO461" s="2" t="inlineStr">
        <is>
          <t>3</t>
        </is>
      </c>
      <c r="CP461" s="2" t="inlineStr">
        <is>
          <t/>
        </is>
      </c>
      <c r="CQ461" t="inlineStr">
        <is>
          <t/>
        </is>
      </c>
      <c r="CR461" s="2" t="inlineStr">
        <is>
          <t>avdelning</t>
        </is>
      </c>
      <c r="CS461" s="2" t="inlineStr">
        <is>
          <t>3</t>
        </is>
      </c>
      <c r="CT461" s="2" t="inlineStr">
        <is>
          <t/>
        </is>
      </c>
      <c r="CU461" t="inlineStr">
        <is>
          <t/>
        </is>
      </c>
    </row>
    <row r="462">
      <c r="A462" s="1" t="str">
        <f>HYPERLINK("https://iate.europa.eu/entry/result/3589448/all", "3589448")</f>
        <v>3589448</v>
      </c>
      <c r="B462" t="inlineStr">
        <is>
          <t>POLITICS;INTERNATIONAL RELATIONS</t>
        </is>
      </c>
      <c r="C462" t="inlineStr">
        <is>
          <t>POLITICS|politics and public safety|public safety|civil defence;INTERNATIONAL RELATIONS|cooperation policy|humanitarian aid</t>
        </is>
      </c>
      <c r="D462" s="2" t="inlineStr">
        <is>
          <t>Кризисен координационен комитет</t>
        </is>
      </c>
      <c r="E462" s="2" t="inlineStr">
        <is>
          <t>3</t>
        </is>
      </c>
      <c r="F462" s="2" t="inlineStr">
        <is>
          <t/>
        </is>
      </c>
      <c r="G462" t="inlineStr">
        <is>
          <t/>
        </is>
      </c>
      <c r="H462" s="2" t="inlineStr">
        <is>
          <t>krizový koordinační výbor</t>
        </is>
      </c>
      <c r="I462" s="2" t="inlineStr">
        <is>
          <t>3</t>
        </is>
      </c>
      <c r="J462" s="2" t="inlineStr">
        <is>
          <t/>
        </is>
      </c>
      <c r="K462" t="inlineStr">
        <is>
          <t>struktura pro řešení krizí, která je aktivována v rámci &lt;a href="https://iate.europa.eu/entry/result/2203753/cs" target="_blank"&gt;všeobecného systému rychlého varování&lt;/a&gt; (mechanismus Komise pro koordinaci krizí) v případě závažné krizové situace</t>
        </is>
      </c>
      <c r="L462" s="2" t="inlineStr">
        <is>
          <t>krisekoordinationsudvalg</t>
        </is>
      </c>
      <c r="M462" s="2" t="inlineStr">
        <is>
          <t>3</t>
        </is>
      </c>
      <c r="N462" s="2" t="inlineStr">
        <is>
          <t/>
        </is>
      </c>
      <c r="O462" t="inlineStr">
        <is>
          <t>krisestyringsstruktur, der aktiveres under Kommissionens overordnede
hurtige varslingssystem (mekanisme til koordinering af krisesituationer) i tilfælde
af en krisesituation</t>
        </is>
      </c>
      <c r="P462" s="2" t="inlineStr">
        <is>
          <t>Krisenkoordinierungsausschuss</t>
        </is>
      </c>
      <c r="Q462" s="2" t="inlineStr">
        <is>
          <t>3</t>
        </is>
      </c>
      <c r="R462" s="2" t="inlineStr">
        <is>
          <t/>
        </is>
      </c>
      <c r="S462" t="inlineStr">
        <is>
          <t/>
        </is>
      </c>
      <c r="T462" s="2" t="inlineStr">
        <is>
          <t>Επιτροπή Συντονισμού Κρίσεων</t>
        </is>
      </c>
      <c r="U462" s="2" t="inlineStr">
        <is>
          <t>3</t>
        </is>
      </c>
      <c r="V462" s="2" t="inlineStr">
        <is>
          <t/>
        </is>
      </c>
      <c r="W462" t="inlineStr">
        <is>
          <t>δομή διαχείρισης κρίσεων που ενεργοποιείται στο πλαίσιο του &lt;a href="https://iate.europa.eu/entry/result/2203753/en-el" target="_blank"&gt;γενικού συστήματος έγκαιρης προειδοποίησης&lt;/a&gt; (μηχανισμός συντονισμού κρίσεων) της Επιτροπής σε περίπτωση σοβαρής κρίσης</t>
        </is>
      </c>
      <c r="X462" s="2" t="inlineStr">
        <is>
          <t>Crisis Coordination Committee|
CCC</t>
        </is>
      </c>
      <c r="Y462" s="2" t="inlineStr">
        <is>
          <t>3|
3</t>
        </is>
      </c>
      <c r="Z462" s="2" t="inlineStr">
        <is>
          <t xml:space="preserve">|
</t>
        </is>
      </c>
      <c r="AA462" t="inlineStr">
        <is>
          <t>crisis
management structure activated
by the European Commission’s &lt;a href="http://iate.europa.eu/entry/result/2203753/en" target="_blank"&gt;general rapid alert system&lt;/a&gt; (crisis coordination mechanism) in the
event of a major crisis, bringing together representatives of relevant
Commission DGs, Cabinets, and other EU services in order to lead and coordinate
the Commission’s crisis response</t>
        </is>
      </c>
      <c r="AB462" s="2" t="inlineStr">
        <is>
          <t>Comité de Coordinación de Crisis</t>
        </is>
      </c>
      <c r="AC462" s="2" t="inlineStr">
        <is>
          <t>3</t>
        </is>
      </c>
      <c r="AD462" s="2" t="inlineStr">
        <is>
          <t/>
        </is>
      </c>
      <c r="AE462" t="inlineStr">
        <is>
          <t>Estructura de gestión de crisis que se activa bajo el &lt;a href="https://iate.europa.eu/entry/result/2203753/es" target="_blank"&gt;sistema de alerta rápida general &lt;/a&gt;de la Comisión en caso de 
crisis importante.</t>
        </is>
      </c>
      <c r="AF462" s="2" t="inlineStr">
        <is>
          <t>kriisikoordineerimiskomitee</t>
        </is>
      </c>
      <c r="AG462" s="2" t="inlineStr">
        <is>
          <t>2</t>
        </is>
      </c>
      <c r="AH462" s="2" t="inlineStr">
        <is>
          <t/>
        </is>
      </c>
      <c r="AI462" t="inlineStr">
        <is>
          <t/>
        </is>
      </c>
      <c r="AJ462" s="2" t="inlineStr">
        <is>
          <t>kriisinkoordinointikomitea</t>
        </is>
      </c>
      <c r="AK462" s="2" t="inlineStr">
        <is>
          <t>3</t>
        </is>
      </c>
      <c r="AL462" s="2" t="inlineStr">
        <is>
          <t/>
        </is>
      </c>
      <c r="AM462" t="inlineStr">
        <is>
          <t>erityinen operatiivinen
kriisinhallintatyhmä, joka seuraa ja arvioi tilanteen kehittymistä, kartoittaa päätöksiä ja
toimintaa edellyttäviä kysymyksiä ja vaihtoehtoja, varmistaa päätösten ja toimien
täytäntöönpanon ja huolehtii komission reaktioiden johdonmukaisuudesta</t>
        </is>
      </c>
      <c r="AN462" s="2" t="inlineStr">
        <is>
          <t>comité de coordination de crise|
CCC</t>
        </is>
      </c>
      <c r="AO462" s="2" t="inlineStr">
        <is>
          <t>3|
3</t>
        </is>
      </c>
      <c r="AP462" s="2" t="inlineStr">
        <is>
          <t xml:space="preserve">|
</t>
        </is>
      </c>
      <c r="AQ462" t="inlineStr">
        <is>
          <t>structure opérationnelle particulière de gestion des crises regroupant
 les représentants de toutes les directions générales et de tous les 
services compétents de la Commission, créée afin 
de diriger et de coordonner l'intervention en cas de crise, de recenser les problèmes et les solutions
 en vue de prendre des décisions et des mesures, de veiller à l'exécution de
 ces décisions et de ces mesures et d'assurer la cohérence de 
l'intervention de la Commission</t>
        </is>
      </c>
      <c r="AR462" s="2" t="inlineStr">
        <is>
          <t>an Coiste um Chomhordú Géarchéime</t>
        </is>
      </c>
      <c r="AS462" s="2" t="inlineStr">
        <is>
          <t>3</t>
        </is>
      </c>
      <c r="AT462" s="2" t="inlineStr">
        <is>
          <t/>
        </is>
      </c>
      <c r="AU462" t="inlineStr">
        <is>
          <t/>
        </is>
      </c>
      <c r="AV462" s="2" t="inlineStr">
        <is>
          <t>Odbor za koordinaciju u kriznim situacijama</t>
        </is>
      </c>
      <c r="AW462" s="2" t="inlineStr">
        <is>
          <t>2</t>
        </is>
      </c>
      <c r="AX462" s="2" t="inlineStr">
        <is>
          <t/>
        </is>
      </c>
      <c r="AY462" t="inlineStr">
        <is>
          <t/>
        </is>
      </c>
      <c r="AZ462" s="2" t="inlineStr">
        <is>
          <t>Válságkezelési Koordinációs Bizottság|
CCC</t>
        </is>
      </c>
      <c r="BA462" s="2" t="inlineStr">
        <is>
          <t>3|
3</t>
        </is>
      </c>
      <c r="BB462" s="2" t="inlineStr">
        <is>
          <t xml:space="preserve">|
</t>
        </is>
      </c>
      <c r="BC462" t="inlineStr">
        <is>
          <t>a Bizottság érintett főigazgatóságai és szolgálatai 
képviselőit tömörítő, speciális operatív válságkezelési struktúra, amely a válsághelyzetben hozott válaszintézkedéseket irányítja és koordinálja</t>
        </is>
      </c>
      <c r="BD462" s="2" t="inlineStr">
        <is>
          <t>CCC|
comitato di coordinamento di crisi</t>
        </is>
      </c>
      <c r="BE462" s="2" t="inlineStr">
        <is>
          <t>3|
3</t>
        </is>
      </c>
      <c r="BF462" s="2" t="inlineStr">
        <is>
          <t xml:space="preserve">|
</t>
        </is>
      </c>
      <c r="BG462" t="inlineStr">
        <is>
          <t>struttura operativa specifica di gestione delle crisi attivata nell'ambito del &lt;a href="https://iate.europa.eu/entry/result/2203753/en-it" target="_blank"&gt;sistema generale di allarme rapido &lt;/a&gt;in caso di gravi situazioni di crisi che riunisce i
rappresentanti delle pertinenti direzioni generali della Commissione, dei
gabinetti e di altri servizi dell'UE al fine di guidare e coordinare la
risposta della Commissione alla crisi</t>
        </is>
      </c>
      <c r="BH462" s="2" t="inlineStr">
        <is>
          <t>Krizių koordinavimo komitetas</t>
        </is>
      </c>
      <c r="BI462" s="2" t="inlineStr">
        <is>
          <t>3</t>
        </is>
      </c>
      <c r="BJ462" s="2" t="inlineStr">
        <is>
          <t/>
        </is>
      </c>
      <c r="BK462" t="inlineStr">
        <is>
          <t>ypatinga operatyvinė krizių valdymo struktūra, sukurta vadovauti atsakui į krizę ir jam koordinuoti, sutelkianti visų susijusių Komisijos generalinių direktoratų ir tarnybų atstovus</t>
        </is>
      </c>
      <c r="BL462" s="2" t="inlineStr">
        <is>
          <t>Krīzes koordinācijas komiteja</t>
        </is>
      </c>
      <c r="BM462" s="2" t="inlineStr">
        <is>
          <t>3</t>
        </is>
      </c>
      <c r="BN462" s="2" t="inlineStr">
        <is>
          <t/>
        </is>
      </c>
      <c r="BO462" t="inlineStr">
        <is>
          <t>īpaša operatīva krīzes vadības struktūra, ko izveido krīzes risinājuma vadībai un koordinācijai un kurā iekļauti pārstāvji no visiem attiecīgajiem Komisijas ģenerāldirektorātiem un dienestiem</t>
        </is>
      </c>
      <c r="BP462" s="2" t="inlineStr">
        <is>
          <t>CCC|
Kumitat għall-Koordinazzjoni tal-Kriżijiet</t>
        </is>
      </c>
      <c r="BQ462" s="2" t="inlineStr">
        <is>
          <t>3|
3</t>
        </is>
      </c>
      <c r="BR462" s="2" t="inlineStr">
        <is>
          <t xml:space="preserve">|
</t>
        </is>
      </c>
      <c r="BS462" t="inlineStr">
        <is>
          <t>struttura ta' ġestjoni ta' kriżi attivata taħt is-&lt;a href="https://iate.europa.eu/entry/result/2203753/en" target="_blank"&gt;sistema ta' twissija ġenerali rapida&lt;/a&gt; (mekkaniżmu ta' koordinazzjoni ta' kriżi) tal-Kummissjoni fl-event ta' kriżi maġġuri</t>
        </is>
      </c>
      <c r="BT462" s="2" t="inlineStr">
        <is>
          <t>crisiscoördinatiecomité|
CCC</t>
        </is>
      </c>
      <c r="BU462" s="2" t="inlineStr">
        <is>
          <t>3|
3</t>
        </is>
      </c>
      <c r="BV462" s="2" t="inlineStr">
        <is>
          <t xml:space="preserve">|
</t>
        </is>
      </c>
      <c r="BW462" t="inlineStr">
        <is>
          <t>structuur
 voor crisisbeheersing geactiveerd in het kader van het beveiligd algemeen
 systeem voor snelle waarschuwing (crisiscoördinatiemechanisme) van de
 Europese Commissie in geval van een ernstige crisis</t>
        </is>
      </c>
      <c r="BX462" s="2" t="inlineStr">
        <is>
          <t>Komitet Koordynacji Kryzysowej</t>
        </is>
      </c>
      <c r="BY462" s="2" t="inlineStr">
        <is>
          <t>3</t>
        </is>
      </c>
      <c r="BZ462" s="2" t="inlineStr">
        <is>
          <t/>
        </is>
      </c>
      <c r="CA462" t="inlineStr">
        <is>
          <t/>
        </is>
      </c>
      <c r="CB462" s="2" t="inlineStr">
        <is>
          <t>Comité de Coordenação de Crises</t>
        </is>
      </c>
      <c r="CC462" s="2" t="inlineStr">
        <is>
          <t>3</t>
        </is>
      </c>
      <c r="CD462" s="2" t="inlineStr">
        <is>
          <t/>
        </is>
      </c>
      <c r="CE462" t="inlineStr">
        <is>
          <t>Estrutura específica de gestão operacional de situações de crise, criada a fim de dirigir e coordenar a intervenção nessas situações, que agrupa os representantes de todas as direções-gerais e serviços da Comissão relevantes.</t>
        </is>
      </c>
      <c r="CF462" s="2" t="inlineStr">
        <is>
          <t>Comitetul de coordonare în caz de criză</t>
        </is>
      </c>
      <c r="CG462" s="2" t="inlineStr">
        <is>
          <t>3</t>
        </is>
      </c>
      <c r="CH462" s="2" t="inlineStr">
        <is>
          <t/>
        </is>
      </c>
      <c r="CI462" t="inlineStr">
        <is>
          <t/>
        </is>
      </c>
      <c r="CJ462" s="2" t="inlineStr">
        <is>
          <t>krízový koordinačný výbor</t>
        </is>
      </c>
      <c r="CK462" s="2" t="inlineStr">
        <is>
          <t>3</t>
        </is>
      </c>
      <c r="CL462" s="2" t="inlineStr">
        <is>
          <t/>
        </is>
      </c>
      <c r="CM462" t="inlineStr">
        <is>
          <t>osobitný útvar operatívneho krízového riadenia aktivovaný v rámci &lt;a href="https://iate.europa.eu/entry/result/2203753/sk" target="_blank"&gt;spoločného systému rýchleho varovania&lt;/a&gt; Komisie v prípade závažnej krízovej situácie</t>
        </is>
      </c>
      <c r="CN462" s="2" t="inlineStr">
        <is>
          <t>odbor za krizno usklajevanje</t>
        </is>
      </c>
      <c r="CO462" s="2" t="inlineStr">
        <is>
          <t>3</t>
        </is>
      </c>
      <c r="CP462" s="2" t="inlineStr">
        <is>
          <t/>
        </is>
      </c>
      <c r="CQ462" t="inlineStr">
        <is>
          <t/>
        </is>
      </c>
      <c r="CR462" s="2" t="inlineStr">
        <is>
          <t>krissamordningskommitté</t>
        </is>
      </c>
      <c r="CS462" s="2" t="inlineStr">
        <is>
          <t>2</t>
        </is>
      </c>
      <c r="CT462" s="2" t="inlineStr">
        <is>
          <t/>
        </is>
      </c>
      <c r="CU462" t="inlineStr">
        <is>
          <t/>
        </is>
      </c>
    </row>
    <row r="463">
      <c r="A463" s="1" t="str">
        <f>HYPERLINK("https://iate.europa.eu/entry/result/3589563/all", "3589563")</f>
        <v>3589563</v>
      </c>
      <c r="B463" t="inlineStr">
        <is>
          <t>EUROPEAN UNION;ECONOMICS</t>
        </is>
      </c>
      <c r="C463" t="inlineStr">
        <is>
          <t>EUROPEAN UNION;ECONOMICS</t>
        </is>
      </c>
      <c r="D463" s="2" t="inlineStr">
        <is>
          <t>възстановяване|
оживление</t>
        </is>
      </c>
      <c r="E463" s="2" t="inlineStr">
        <is>
          <t>3|
3</t>
        </is>
      </c>
      <c r="F463" s="2" t="inlineStr">
        <is>
          <t xml:space="preserve">|
</t>
        </is>
      </c>
      <c r="G463" t="inlineStr">
        <is>
          <t>фаза на икономическия цикъл, през която производството
постепенно започва да нараства, увеличава се количеството на предлаганите стоки
и услуги, започва
силна инвестиционна
активност, обемът на производството, ценовото равнище и БВП нарастват, а лихвените
равнища, инфлацията
и безработицата спадат</t>
        </is>
      </c>
      <c r="H463" s="2" t="inlineStr">
        <is>
          <t>oživení</t>
        </is>
      </c>
      <c r="I463" s="2" t="inlineStr">
        <is>
          <t>3</t>
        </is>
      </c>
      <c r="J463" s="2" t="inlineStr">
        <is>
          <t/>
        </is>
      </c>
      <c r="K463" t="inlineStr">
        <is>
          <t/>
        </is>
      </c>
      <c r="L463" s="2" t="inlineStr">
        <is>
          <t>genopretning</t>
        </is>
      </c>
      <c r="M463" s="2" t="inlineStr">
        <is>
          <t>3</t>
        </is>
      </c>
      <c r="N463" s="2" t="inlineStr">
        <is>
          <t/>
        </is>
      </c>
      <c r="O463" t="inlineStr">
        <is>
          <t/>
        </is>
      </c>
      <c r="P463" s="2" t="inlineStr">
        <is>
          <t>Erholung</t>
        </is>
      </c>
      <c r="Q463" s="2" t="inlineStr">
        <is>
          <t>3</t>
        </is>
      </c>
      <c r="R463" s="2" t="inlineStr">
        <is>
          <t/>
        </is>
      </c>
      <c r="S463" t="inlineStr">
        <is>
          <t/>
        </is>
      </c>
      <c r="T463" s="2" t="inlineStr">
        <is>
          <t>ανάκαμψη</t>
        </is>
      </c>
      <c r="U463" s="2" t="inlineStr">
        <is>
          <t>3</t>
        </is>
      </c>
      <c r="V463" s="2" t="inlineStr">
        <is>
          <t/>
        </is>
      </c>
      <c r="W463" t="inlineStr">
        <is>
          <t>φάση του οικονομικού κύκλου, κατά τη διάρκεια της οποίας η οικονομία υποβάλλεται σε διαδικασία οικονομικής προσαρμογής στις νέες συνθήκες, συμπεριλαμβανομένων των νέων πολιτικών και κανόνων που εφαρμόζουν οι κυβερνήσεις και οι κεντρικές τράπεζες για την αντιμετώπιση των κοινωνικοοικονομικών επιπτώσεων της κρίσης λόγω της &lt;a href="https://iate.europa.eu/entry/result/3589305/el" target="_blank"&gt;πανδημίας COVID-19&lt;/a&gt;</t>
        </is>
      </c>
      <c r="X463" s="2" t="inlineStr">
        <is>
          <t>recovery</t>
        </is>
      </c>
      <c r="Y463" s="2" t="inlineStr">
        <is>
          <t>3</t>
        </is>
      </c>
      <c r="Z463" s="2" t="inlineStr">
        <is>
          <t/>
        </is>
      </c>
      <c r="AA463" t="inlineStr">
        <is>
          <t/>
        </is>
      </c>
      <c r="AB463" s="2" t="inlineStr">
        <is>
          <t>recuperación</t>
        </is>
      </c>
      <c r="AC463" s="2" t="inlineStr">
        <is>
          <t>3</t>
        </is>
      </c>
      <c r="AD463" s="2" t="inlineStr">
        <is>
          <t/>
        </is>
      </c>
      <c r="AE463" t="inlineStr">
        <is>
          <t/>
        </is>
      </c>
      <c r="AF463" s="2" t="inlineStr">
        <is>
          <t>taastamine|
taaste|
majanduse taastumine|
taastumine|
majanduse taastamine</t>
        </is>
      </c>
      <c r="AG463" s="2" t="inlineStr">
        <is>
          <t>3|
3|
3|
3|
3</t>
        </is>
      </c>
      <c r="AH463" s="2" t="inlineStr">
        <is>
          <t xml:space="preserve">|
|
|
|
</t>
        </is>
      </c>
      <c r="AI463" t="inlineStr">
        <is>
          <t/>
        </is>
      </c>
      <c r="AJ463" s="2" t="inlineStr">
        <is>
          <t>elpyminen|
toipuminen</t>
        </is>
      </c>
      <c r="AK463" s="2" t="inlineStr">
        <is>
          <t>3|
3</t>
        </is>
      </c>
      <c r="AL463" s="2" t="inlineStr">
        <is>
          <t xml:space="preserve">|
</t>
        </is>
      </c>
      <c r="AM463" t="inlineStr">
        <is>
          <t/>
        </is>
      </c>
      <c r="AN463" s="2" t="inlineStr">
        <is>
          <t>reprise|
relance</t>
        </is>
      </c>
      <c r="AO463" s="2" t="inlineStr">
        <is>
          <t>3|
3</t>
        </is>
      </c>
      <c r="AP463" s="2" t="inlineStr">
        <is>
          <t>|
admitted</t>
        </is>
      </c>
      <c r="AQ463" t="inlineStr">
        <is>
          <t/>
        </is>
      </c>
      <c r="AR463" s="2" t="inlineStr">
        <is>
          <t>téarnamh</t>
        </is>
      </c>
      <c r="AS463" s="2" t="inlineStr">
        <is>
          <t>3</t>
        </is>
      </c>
      <c r="AT463" s="2" t="inlineStr">
        <is>
          <t/>
        </is>
      </c>
      <c r="AU463" t="inlineStr">
        <is>
          <t/>
        </is>
      </c>
      <c r="AV463" s="2" t="inlineStr">
        <is>
          <t>oporavak</t>
        </is>
      </c>
      <c r="AW463" s="2" t="inlineStr">
        <is>
          <t>3</t>
        </is>
      </c>
      <c r="AX463" s="2" t="inlineStr">
        <is>
          <t/>
        </is>
      </c>
      <c r="AY463" t="inlineStr">
        <is>
          <t/>
        </is>
      </c>
      <c r="AZ463" s="2" t="inlineStr">
        <is>
          <t>helyreállítás</t>
        </is>
      </c>
      <c r="BA463" s="2" t="inlineStr">
        <is>
          <t>3</t>
        </is>
      </c>
      <c r="BB463" s="2" t="inlineStr">
        <is>
          <t/>
        </is>
      </c>
      <c r="BC463" t="inlineStr">
        <is>
          <t>a konjunktúraciklus azon szakasza, amelyben a Covid19-járvány okozta új feltételek szerint változik a gazdaság és áll ismét felszálló ágra</t>
        </is>
      </c>
      <c r="BD463" s="2" t="inlineStr">
        <is>
          <t>ripresa</t>
        </is>
      </c>
      <c r="BE463" s="2" t="inlineStr">
        <is>
          <t>3</t>
        </is>
      </c>
      <c r="BF463" s="2" t="inlineStr">
        <is>
          <t/>
        </is>
      </c>
      <c r="BG463" t="inlineStr">
        <is>
          <t>&lt;div&gt;fase
del ciclo economico caratterizzata dall’incremento dell’attività economica di
un settore o di tutto un sistema economico dopo una fase di ristagno o di
depressione&lt;br&gt;&lt;/div&gt;</t>
        </is>
      </c>
      <c r="BH463" s="2" t="inlineStr">
        <is>
          <t>atsigavimas|
gaivinimas</t>
        </is>
      </c>
      <c r="BI463" s="2" t="inlineStr">
        <is>
          <t>3|
3</t>
        </is>
      </c>
      <c r="BJ463" s="2" t="inlineStr">
        <is>
          <t xml:space="preserve">|
</t>
        </is>
      </c>
      <c r="BK463" t="inlineStr">
        <is>
          <t/>
        </is>
      </c>
      <c r="BL463" s="2" t="inlineStr">
        <is>
          <t>atveseļošana</t>
        </is>
      </c>
      <c r="BM463" s="2" t="inlineStr">
        <is>
          <t>3</t>
        </is>
      </c>
      <c r="BN463" s="2" t="inlineStr">
        <is>
          <t/>
        </is>
      </c>
      <c r="BO463" t="inlineStr">
        <is>
          <t/>
        </is>
      </c>
      <c r="BP463" s="2" t="inlineStr">
        <is>
          <t>rkupru</t>
        </is>
      </c>
      <c r="BQ463" s="2" t="inlineStr">
        <is>
          <t>3</t>
        </is>
      </c>
      <c r="BR463" s="2" t="inlineStr">
        <is>
          <t/>
        </is>
      </c>
      <c r="BS463" t="inlineStr">
        <is>
          <t/>
        </is>
      </c>
      <c r="BT463" s="2" t="inlineStr">
        <is>
          <t>herstel</t>
        </is>
      </c>
      <c r="BU463" s="2" t="inlineStr">
        <is>
          <t>3</t>
        </is>
      </c>
      <c r="BV463" s="2" t="inlineStr">
        <is>
          <t/>
        </is>
      </c>
      <c r="BW463" t="inlineStr">
        <is>
          <t>fase in de economie waarbij er economische veranderingen gebeuren en aanpassingen worden gemaakt om de diepe recessie, veroorzaakt door de COVID-19-pandemie, aan te pakken, zoals enorme investeringen van de EU om mensen en bedrijven te steunen</t>
        </is>
      </c>
      <c r="BX463" s="2" t="inlineStr">
        <is>
          <t>odbudowa</t>
        </is>
      </c>
      <c r="BY463" s="2" t="inlineStr">
        <is>
          <t>3</t>
        </is>
      </c>
      <c r="BZ463" s="2" t="inlineStr">
        <is>
          <t/>
        </is>
      </c>
      <c r="CA463" t="inlineStr">
        <is>
          <t/>
        </is>
      </c>
      <c r="CB463" s="2" t="inlineStr">
        <is>
          <t>recuperação</t>
        </is>
      </c>
      <c r="CC463" s="2" t="inlineStr">
        <is>
          <t>3</t>
        </is>
      </c>
      <c r="CD463" s="2" t="inlineStr">
        <is>
          <t/>
        </is>
      </c>
      <c r="CE463" t="inlineStr">
        <is>
          <t/>
        </is>
      </c>
      <c r="CF463" s="2" t="inlineStr">
        <is>
          <t>redresare</t>
        </is>
      </c>
      <c r="CG463" s="2" t="inlineStr">
        <is>
          <t>3</t>
        </is>
      </c>
      <c r="CH463" s="2" t="inlineStr">
        <is>
          <t/>
        </is>
      </c>
      <c r="CI463" t="inlineStr">
        <is>
          <t/>
        </is>
      </c>
      <c r="CJ463" s="2" t="inlineStr">
        <is>
          <t>obnova</t>
        </is>
      </c>
      <c r="CK463" s="2" t="inlineStr">
        <is>
          <t>3</t>
        </is>
      </c>
      <c r="CL463" s="2" t="inlineStr">
        <is>
          <t/>
        </is>
      </c>
      <c r="CM463" t="inlineStr">
        <is>
          <t/>
        </is>
      </c>
      <c r="CN463" s="2" t="inlineStr">
        <is>
          <t>okrevanje</t>
        </is>
      </c>
      <c r="CO463" s="2" t="inlineStr">
        <is>
          <t>3</t>
        </is>
      </c>
      <c r="CP463" s="2" t="inlineStr">
        <is>
          <t/>
        </is>
      </c>
      <c r="CQ463" t="inlineStr">
        <is>
          <t/>
        </is>
      </c>
      <c r="CR463" s="2" t="inlineStr">
        <is>
          <t>återhämtning</t>
        </is>
      </c>
      <c r="CS463" s="2" t="inlineStr">
        <is>
          <t>3</t>
        </is>
      </c>
      <c r="CT463" s="2" t="inlineStr">
        <is>
          <t/>
        </is>
      </c>
      <c r="CU463" t="inlineStr">
        <is>
          <t/>
        </is>
      </c>
    </row>
    <row r="464">
      <c r="A464" s="1" t="str">
        <f>HYPERLINK("https://iate.europa.eu/entry/result/158596/all", "158596")</f>
        <v>158596</v>
      </c>
      <c r="B464" t="inlineStr">
        <is>
          <t>TRANSPORT;EMPLOYMENT AND WORKING CONDITIONS</t>
        </is>
      </c>
      <c r="C464" t="inlineStr">
        <is>
          <t>TRANSPORT|maritime and inland waterway transport|maritime transport;EMPLOYMENT AND WORKING CONDITIONS</t>
        </is>
      </c>
      <c r="D464" s="2" t="inlineStr">
        <is>
          <t>моряк</t>
        </is>
      </c>
      <c r="E464" s="2" t="inlineStr">
        <is>
          <t>3</t>
        </is>
      </c>
      <c r="F464" s="2" t="inlineStr">
        <is>
          <t/>
        </is>
      </c>
      <c r="G464" t="inlineStr">
        <is>
          <t>всяко лице, което е наето
или ангажирано, или работи в каквото и да е качество на борда на кораб</t>
        </is>
      </c>
      <c r="H464" s="2" t="inlineStr">
        <is>
          <t>námořník|
člen lodní posádky</t>
        </is>
      </c>
      <c r="I464" s="2" t="inlineStr">
        <is>
          <t>3|
3</t>
        </is>
      </c>
      <c r="J464" s="2" t="inlineStr">
        <is>
          <t xml:space="preserve">|
</t>
        </is>
      </c>
      <c r="K464" t="inlineStr">
        <is>
          <t>osoba, která je v jakékoli funkci zaměstnána nebo najata na palubě námořního plavidla</t>
        </is>
      </c>
      <c r="L464" s="2" t="inlineStr">
        <is>
          <t>sømand|
søfarende</t>
        </is>
      </c>
      <c r="M464" s="2" t="inlineStr">
        <is>
          <t>3|
3</t>
        </is>
      </c>
      <c r="N464" s="2" t="inlineStr">
        <is>
          <t xml:space="preserve">|
</t>
        </is>
      </c>
      <c r="O464" t="inlineStr">
        <is>
          <t>person, der er beskæftiget til søs eller engageret i søfart.</t>
        </is>
      </c>
      <c r="P464" s="2" t="inlineStr">
        <is>
          <t>Seeleute|
Seemann</t>
        </is>
      </c>
      <c r="Q464" s="2" t="inlineStr">
        <is>
          <t>3|
3</t>
        </is>
      </c>
      <c r="R464" s="2" t="inlineStr">
        <is>
          <t>|
admitted</t>
        </is>
      </c>
      <c r="S464" t="inlineStr">
        <is>
          <t>Person, die in irgendeiner Eigenschaft an Bord eines Seeschiffes beschäftigt oder angeheuert ist</t>
        </is>
      </c>
      <c r="T464" s="2" t="inlineStr">
        <is>
          <t>ναυτικός</t>
        </is>
      </c>
      <c r="U464" s="2" t="inlineStr">
        <is>
          <t>3</t>
        </is>
      </c>
      <c r="V464" s="2" t="inlineStr">
        <is>
          <t/>
        </is>
      </c>
      <c r="W464" t="inlineStr">
        <is>
          <t>κάθε πρόσωπο το οποίο απασχολείται ή προσλαμβάνεται ή εργάζεται με οποιαδήποτε ιδιότητα σε πλοίο</t>
        </is>
      </c>
      <c r="X464" s="2" t="inlineStr">
        <is>
          <t>seafarer|
seaman</t>
        </is>
      </c>
      <c r="Y464" s="2" t="inlineStr">
        <is>
          <t>3|
1</t>
        </is>
      </c>
      <c r="Z464" s="2" t="inlineStr">
        <is>
          <t xml:space="preserve">|
</t>
        </is>
      </c>
      <c r="AA464" t="inlineStr">
        <is>
          <t>any person who is employed or engaged or works in any capacity on board a ship</t>
        </is>
      </c>
      <c r="AB464" s="2" t="inlineStr">
        <is>
          <t>marino|
gente de mar</t>
        </is>
      </c>
      <c r="AC464" s="2" t="inlineStr">
        <is>
          <t>4|
3</t>
        </is>
      </c>
      <c r="AD464" s="2" t="inlineStr">
        <is>
          <t xml:space="preserve">|
</t>
        </is>
      </c>
      <c r="AE464" t="inlineStr">
        <is>
          <t>Toda persona que esté empleada o contratada o que trabaje en cualquier puesto a bordo de un buque.</t>
        </is>
      </c>
      <c r="AF464" s="2" t="inlineStr">
        <is>
          <t>meremees</t>
        </is>
      </c>
      <c r="AG464" s="2" t="inlineStr">
        <is>
          <t>3</t>
        </is>
      </c>
      <c r="AH464" s="2" t="inlineStr">
        <is>
          <t/>
        </is>
      </c>
      <c r="AI464" t="inlineStr">
        <is>
          <t>iga isik, kes on laevale tööle võetud või tööle rakendatud või teeb mis tahes ametis tööd laeval</t>
        </is>
      </c>
      <c r="AJ464" s="2" t="inlineStr">
        <is>
          <t>merenkulkija</t>
        </is>
      </c>
      <c r="AK464" s="2" t="inlineStr">
        <is>
          <t>3</t>
        </is>
      </c>
      <c r="AL464" s="2" t="inlineStr">
        <is>
          <t/>
        </is>
      </c>
      <c r="AM464" t="inlineStr">
        <is>
          <t>"Tässä yleissopimuksessa tarkoitetaan "merenkulkijalla" henkilöä, joka on niin määritelty kansallisessa lainsäädännössä tai työehtosopimuksissa ja joka työskentelee tai on palkattu mihin tahansa tehtävään merenkulkuun käytettävälle alukselle, johon tätä yleissopimusta sovelletaan"</t>
        </is>
      </c>
      <c r="AN464" s="2" t="inlineStr">
        <is>
          <t>gens de mer|
marin</t>
        </is>
      </c>
      <c r="AO464" s="2" t="inlineStr">
        <is>
          <t>3|
3</t>
        </is>
      </c>
      <c r="AP464" s="2" t="inlineStr">
        <is>
          <t xml:space="preserve">|
</t>
        </is>
      </c>
      <c r="AQ464" t="inlineStr">
        <is>
          <t>personne employée ou engagée ou travaillant à quelque titre que ce soit à bord d’un navire</t>
        </is>
      </c>
      <c r="AR464" s="2" t="inlineStr">
        <is>
          <t>maraí</t>
        </is>
      </c>
      <c r="AS464" s="2" t="inlineStr">
        <is>
          <t>3</t>
        </is>
      </c>
      <c r="AT464" s="2" t="inlineStr">
        <is>
          <t/>
        </is>
      </c>
      <c r="AU464" t="inlineStr">
        <is>
          <t/>
        </is>
      </c>
      <c r="AV464" s="2" t="inlineStr">
        <is>
          <t>pomorac</t>
        </is>
      </c>
      <c r="AW464" s="2" t="inlineStr">
        <is>
          <t>3</t>
        </is>
      </c>
      <c r="AX464" s="2" t="inlineStr">
        <is>
          <t/>
        </is>
      </c>
      <c r="AY464" t="inlineStr">
        <is>
          <t>svaka osoba koja je zaposlena, uzeta u službu ili koja radi u bilo kojem svojstvu na brodu</t>
        </is>
      </c>
      <c r="AZ464" s="2" t="inlineStr">
        <is>
          <t>tengerész</t>
        </is>
      </c>
      <c r="BA464" s="2" t="inlineStr">
        <is>
          <t>3</t>
        </is>
      </c>
      <c r="BB464" s="2" t="inlineStr">
        <is>
          <t/>
        </is>
      </c>
      <c r="BC464" t="inlineStr">
        <is>
          <t>olyan személy, aki munkavállalóként vagy egyéb alkalmazottként bármely minőségben tengeri hajón dolgozik</t>
        </is>
      </c>
      <c r="BD464" s="2" t="inlineStr">
        <is>
          <t>marittimo|
gente di mare</t>
        </is>
      </c>
      <c r="BE464" s="2" t="inlineStr">
        <is>
          <t>3|
3</t>
        </is>
      </c>
      <c r="BF464" s="2" t="inlineStr">
        <is>
          <t xml:space="preserve">|
</t>
        </is>
      </c>
      <c r="BG464" t="inlineStr">
        <is>
          <t>membro dell’equipaggio di una nave o di una imbarcazione adibite al trasporto sul mare di cose o di persone</t>
        </is>
      </c>
      <c r="BH464" s="2" t="inlineStr">
        <is>
          <t>jūrininkas|
laivo įgulos narys</t>
        </is>
      </c>
      <c r="BI464" s="2" t="inlineStr">
        <is>
          <t>3|
3</t>
        </is>
      </c>
      <c r="BJ464" s="2" t="inlineStr">
        <is>
          <t xml:space="preserve">|
</t>
        </is>
      </c>
      <c r="BK464" t="inlineStr">
        <is>
          <t>laivo įgulos narys, pasamdytas darbui laive</t>
        </is>
      </c>
      <c r="BL464" s="2" t="inlineStr">
        <is>
          <t>jūrnieks</t>
        </is>
      </c>
      <c r="BM464" s="2" t="inlineStr">
        <is>
          <t>3</t>
        </is>
      </c>
      <c r="BN464" s="2" t="inlineStr">
        <is>
          <t/>
        </is>
      </c>
      <c r="BO464" t="inlineStr">
        <is>
          <t>jebkura persona, kas nodarbināta vai iesaistīta darbā, vai ieņem jebkādu amatu uz kuģa</t>
        </is>
      </c>
      <c r="BP464" s="2" t="inlineStr">
        <is>
          <t>baħħar</t>
        </is>
      </c>
      <c r="BQ464" s="2" t="inlineStr">
        <is>
          <t>3</t>
        </is>
      </c>
      <c r="BR464" s="2" t="inlineStr">
        <is>
          <t/>
        </is>
      </c>
      <c r="BS464" t="inlineStr">
        <is>
          <t>kwalunkwe persuna li hija impjegata jew okkupata jew taħdem fi kwalunkwe kapaċità abbord vapur</t>
        </is>
      </c>
      <c r="BT464" s="2" t="inlineStr">
        <is>
          <t>schepeling|
zeevarende</t>
        </is>
      </c>
      <c r="BU464" s="2" t="inlineStr">
        <is>
          <t>3|
3</t>
        </is>
      </c>
      <c r="BV464" s="2" t="inlineStr">
        <is>
          <t xml:space="preserve">|
</t>
        </is>
      </c>
      <c r="BW464" t="inlineStr">
        <is>
          <t>elke persoon die werkzaam is of is gecontracteerd of in enige hoedanigheid werkzaamheden verricht aan boord van een schip (...)</t>
        </is>
      </c>
      <c r="BX464" s="2" t="inlineStr">
        <is>
          <t>marynarz|
członek załogi statku morskiego</t>
        </is>
      </c>
      <c r="BY464" s="2" t="inlineStr">
        <is>
          <t>3|
3</t>
        </is>
      </c>
      <c r="BZ464" s="2" t="inlineStr">
        <is>
          <t>|
preferred</t>
        </is>
      </c>
      <c r="CA464" t="inlineStr">
        <is>
          <t>członek załogi jednostki pływającej bez względu na pełnioną funkcję oraz stopień; pojęcie to dotyczy zarówno marynarki handlowej, marynarki wojennej, jak i żeglugi śródlądowej</t>
        </is>
      </c>
      <c r="CB464" s="2" t="inlineStr">
        <is>
          <t>trabalhador marítimo</t>
        </is>
      </c>
      <c r="CC464" s="2" t="inlineStr">
        <is>
          <t>1</t>
        </is>
      </c>
      <c r="CD464" s="2" t="inlineStr">
        <is>
          <t/>
        </is>
      </c>
      <c r="CE464" t="inlineStr">
        <is>
          <t/>
        </is>
      </c>
      <c r="CF464" s="2" t="inlineStr">
        <is>
          <t>navigator|
personal navigant</t>
        </is>
      </c>
      <c r="CG464" s="2" t="inlineStr">
        <is>
          <t>3|
3</t>
        </is>
      </c>
      <c r="CH464" s="2" t="inlineStr">
        <is>
          <t xml:space="preserve">|
</t>
        </is>
      </c>
      <c r="CI464" t="inlineStr">
        <is>
          <t>orice persoană salariată sau angajată sau care lucrează în orice calitate la bordul unei nave maritime sau fluviale</t>
        </is>
      </c>
      <c r="CJ464" s="2" t="inlineStr">
        <is>
          <t>námorník|
člen lodnej posádky</t>
        </is>
      </c>
      <c r="CK464" s="2" t="inlineStr">
        <is>
          <t>4|
3</t>
        </is>
      </c>
      <c r="CL464" s="2" t="inlineStr">
        <is>
          <t xml:space="preserve">|
</t>
        </is>
      </c>
      <c r="CM464" t="inlineStr">
        <is>
          <t>každá osoba, ktorá je zamestnaná alebo v akomkoľvek pracovnom zaradení najatá na námornú loď</t>
        </is>
      </c>
      <c r="CN464" s="2" t="inlineStr">
        <is>
          <t>pomorščak</t>
        </is>
      </c>
      <c r="CO464" s="2" t="inlineStr">
        <is>
          <t>3</t>
        </is>
      </c>
      <c r="CP464" s="2" t="inlineStr">
        <is>
          <t/>
        </is>
      </c>
      <c r="CQ464" t="inlineStr">
        <is>
          <t>Oseba, ki lahko na ladji opravlja dela, ki so nujna za delovanje ladje, varnost človeškega življenja na morju ali za zaščito okolja, na ravni odgovornosti, za katero ima pooblastilo, kakor tudi dela in opravila iz svoje stroke, ki so nižja od pridobljene ravni odgovornosti.</t>
        </is>
      </c>
      <c r="CR464" s="2" t="inlineStr">
        <is>
          <t>sjöman|
sjöfolk</t>
        </is>
      </c>
      <c r="CS464" s="2" t="inlineStr">
        <is>
          <t>3|
3</t>
        </is>
      </c>
      <c r="CT464" s="2" t="inlineStr">
        <is>
          <t xml:space="preserve">|
</t>
        </is>
      </c>
      <c r="CU464" t="inlineStr">
        <is>
          <t/>
        </is>
      </c>
    </row>
    <row r="465">
      <c r="A465" s="1" t="str">
        <f>HYPERLINK("https://iate.europa.eu/entry/result/51113/all", "51113")</f>
        <v>51113</v>
      </c>
      <c r="B465" t="inlineStr">
        <is>
          <t>ENVIRONMENT</t>
        </is>
      </c>
      <c r="C465" t="inlineStr">
        <is>
          <t>ENVIRONMENT|environmental policy|environmental protection;ENVIRONMENT|environmental policy|waste management</t>
        </is>
      </c>
      <c r="D465" s="2" t="inlineStr">
        <is>
          <t>потоци на материали|
материални потоци</t>
        </is>
      </c>
      <c r="E465" s="2" t="inlineStr">
        <is>
          <t>3|
3</t>
        </is>
      </c>
      <c r="F465" s="2" t="inlineStr">
        <is>
          <t xml:space="preserve">|
</t>
        </is>
      </c>
      <c r="G465" t="inlineStr">
        <is>
          <t>процес на прехвърляне на материали от околната среда към икономиката и обратно, който обхваща добива на материали (например суровини, непреработени или естествени материали) от естествената среда и изхвърлянето на материали (често наричани „остатъчни материали“) в естествената среда</t>
        </is>
      </c>
      <c r="H465" s="2" t="inlineStr">
        <is>
          <t>materiálové toky</t>
        </is>
      </c>
      <c r="I465" s="2" t="inlineStr">
        <is>
          <t>3</t>
        </is>
      </c>
      <c r="J465" s="2" t="inlineStr">
        <is>
          <t/>
        </is>
      </c>
      <c r="K465" t="inlineStr">
        <is>
          <t/>
        </is>
      </c>
      <c r="L465" s="2" t="inlineStr">
        <is>
          <t>materialestrøm</t>
        </is>
      </c>
      <c r="M465" s="2" t="inlineStr">
        <is>
          <t>3</t>
        </is>
      </c>
      <c r="N465" s="2" t="inlineStr">
        <is>
          <t/>
        </is>
      </c>
      <c r="O465" t="inlineStr">
        <is>
          <t>strøm af materialer fra naturen ind i økonomien, gennem økonomiens beholdninger som varer og retur til naturen som emissioner</t>
        </is>
      </c>
      <c r="P465" s="2" t="inlineStr">
        <is>
          <t>Materialströme</t>
        </is>
      </c>
      <c r="Q465" s="2" t="inlineStr">
        <is>
          <t>3</t>
        </is>
      </c>
      <c r="R465" s="2" t="inlineStr">
        <is>
          <t/>
        </is>
      </c>
      <c r="S465" t="inlineStr">
        <is>
          <t/>
        </is>
      </c>
      <c r="T465" s="2" t="inlineStr">
        <is>
          <t>ροές υλικών</t>
        </is>
      </c>
      <c r="U465" s="2" t="inlineStr">
        <is>
          <t>3</t>
        </is>
      </c>
      <c r="V465" s="2" t="inlineStr">
        <is>
          <t/>
        </is>
      </c>
      <c r="W465" t="inlineStr">
        <is>
          <t/>
        </is>
      </c>
      <c r="X465" s="2" t="inlineStr">
        <is>
          <t>material flows</t>
        </is>
      </c>
      <c r="Y465" s="2" t="inlineStr">
        <is>
          <t>3</t>
        </is>
      </c>
      <c r="Z465" s="2" t="inlineStr">
        <is>
          <t/>
        </is>
      </c>
      <c r="AA465" t="inlineStr">
        <is>
          <t>movement of matter into and out of a system of interest from and to the environment</t>
        </is>
      </c>
      <c r="AB465" s="2" t="inlineStr">
        <is>
          <t>flujo de materiales</t>
        </is>
      </c>
      <c r="AC465" s="2" t="inlineStr">
        <is>
          <t>3</t>
        </is>
      </c>
      <c r="AD465" s="2" t="inlineStr">
        <is>
          <t/>
        </is>
      </c>
      <c r="AE465" t="inlineStr">
        <is>
          <t>Circulación de materiales que entran (materias primas, energía, etc.) y salen (emisiones, residuos) de un sistema (empresa, sector industrial, economía, etc.) desde y hacia el medio ambiente.</t>
        </is>
      </c>
      <c r="AF465" s="2" t="inlineStr">
        <is>
          <t>materjalivood</t>
        </is>
      </c>
      <c r="AG465" s="2" t="inlineStr">
        <is>
          <t>3</t>
        </is>
      </c>
      <c r="AH465" s="2" t="inlineStr">
        <is>
          <t/>
        </is>
      </c>
      <c r="AI465" t="inlineStr">
        <is>
          <t/>
        </is>
      </c>
      <c r="AJ465" s="2" t="inlineStr">
        <is>
          <t>materiaalivirrat</t>
        </is>
      </c>
      <c r="AK465" s="2" t="inlineStr">
        <is>
          <t>3</t>
        </is>
      </c>
      <c r="AL465" s="2" t="inlineStr">
        <is>
          <t/>
        </is>
      </c>
      <c r="AM465" t="inlineStr">
        <is>
          <t/>
        </is>
      </c>
      <c r="AN465" s="2" t="inlineStr">
        <is>
          <t>flux de matières</t>
        </is>
      </c>
      <c r="AO465" s="2" t="inlineStr">
        <is>
          <t>3</t>
        </is>
      </c>
      <c r="AP465" s="2" t="inlineStr">
        <is>
          <t/>
        </is>
      </c>
      <c r="AQ465" t="inlineStr">
        <is>
          <t>mouvement des matières résultant des interactions entre activités humaines et environnement</t>
        </is>
      </c>
      <c r="AR465" s="2" t="inlineStr">
        <is>
          <t>sreafaí ábhair</t>
        </is>
      </c>
      <c r="AS465" s="2" t="inlineStr">
        <is>
          <t>3</t>
        </is>
      </c>
      <c r="AT465" s="2" t="inlineStr">
        <is>
          <t/>
        </is>
      </c>
      <c r="AU465" t="inlineStr">
        <is>
          <t/>
        </is>
      </c>
      <c r="AV465" s="2" t="inlineStr">
        <is>
          <t>tokovi materijala</t>
        </is>
      </c>
      <c r="AW465" s="2" t="inlineStr">
        <is>
          <t>2</t>
        </is>
      </c>
      <c r="AX465" s="2" t="inlineStr">
        <is>
          <t/>
        </is>
      </c>
      <c r="AY465" t="inlineStr">
        <is>
          <t/>
        </is>
      </c>
      <c r="AZ465" s="2" t="inlineStr">
        <is>
          <t>anyagáramlás</t>
        </is>
      </c>
      <c r="BA465" s="2" t="inlineStr">
        <is>
          <t>3</t>
        </is>
      </c>
      <c r="BB465" s="2" t="inlineStr">
        <is>
          <t/>
        </is>
      </c>
      <c r="BC465" t="inlineStr">
        <is>
          <t>egy adott rendszer és a környezet közötti, oda-vissza irányú, bárminemű anyagmozgás</t>
        </is>
      </c>
      <c r="BD465" s="2" t="inlineStr">
        <is>
          <t>flusso di materia|
flusso di materiali</t>
        </is>
      </c>
      <c r="BE465" s="2" t="inlineStr">
        <is>
          <t>3|
2</t>
        </is>
      </c>
      <c r="BF465" s="2" t="inlineStr">
        <is>
          <t xml:space="preserve">|
</t>
        </is>
      </c>
      <c r="BG465" t="inlineStr">
        <is>
          <t/>
        </is>
      </c>
      <c r="BH465" s="2" t="inlineStr">
        <is>
          <t>medžiagų srautai</t>
        </is>
      </c>
      <c r="BI465" s="2" t="inlineStr">
        <is>
          <t>3</t>
        </is>
      </c>
      <c r="BJ465" s="2" t="inlineStr">
        <is>
          <t/>
        </is>
      </c>
      <c r="BK465" t="inlineStr">
        <is>
          <t/>
        </is>
      </c>
      <c r="BL465" s="2" t="inlineStr">
        <is>
          <t>materiālu plūsma</t>
        </is>
      </c>
      <c r="BM465" s="2" t="inlineStr">
        <is>
          <t>3</t>
        </is>
      </c>
      <c r="BN465" s="2" t="inlineStr">
        <is>
          <t/>
        </is>
      </c>
      <c r="BO465" t="inlineStr">
        <is>
          <t/>
        </is>
      </c>
      <c r="BP465" s="2" t="inlineStr">
        <is>
          <t>flussi ta' materjali</t>
        </is>
      </c>
      <c r="BQ465" s="2" t="inlineStr">
        <is>
          <t>3</t>
        </is>
      </c>
      <c r="BR465" s="2" t="inlineStr">
        <is>
          <t/>
        </is>
      </c>
      <c r="BS465" t="inlineStr">
        <is>
          <t/>
        </is>
      </c>
      <c r="BT465" s="2" t="inlineStr">
        <is>
          <t>materiaalstromen</t>
        </is>
      </c>
      <c r="BU465" s="2" t="inlineStr">
        <is>
          <t>3</t>
        </is>
      </c>
      <c r="BV465" s="2" t="inlineStr">
        <is>
          <t/>
        </is>
      </c>
      <c r="BW465" t="inlineStr">
        <is>
          <t>circulatie van grondstoffen, halffabricaten en eindproducten van en naar een bepaald belangensysteem, van en naar het milieu</t>
        </is>
      </c>
      <c r="BX465" s="2" t="inlineStr">
        <is>
          <t>przepływy materiałów|
przepływy materiałowe</t>
        </is>
      </c>
      <c r="BY465" s="2" t="inlineStr">
        <is>
          <t>3|
3</t>
        </is>
      </c>
      <c r="BZ465" s="2" t="inlineStr">
        <is>
          <t xml:space="preserve">|
</t>
        </is>
      </c>
      <c r="CA465" t="inlineStr">
        <is>
          <t>obieg materiałów (w szerokim rozumieniu, tj. technicznych i biologicznych, zob. nota) pomiędzy danym systemem a środowiskiem</t>
        </is>
      </c>
      <c r="CB465" s="2" t="inlineStr">
        <is>
          <t>fluxos de materiais</t>
        </is>
      </c>
      <c r="CC465" s="2" t="inlineStr">
        <is>
          <t>3</t>
        </is>
      </c>
      <c r="CD465" s="2" t="inlineStr">
        <is>
          <t/>
        </is>
      </c>
      <c r="CE465" t="inlineStr">
        <is>
          <t/>
        </is>
      </c>
      <c r="CF465" s="2" t="inlineStr">
        <is>
          <t>flux de materiale</t>
        </is>
      </c>
      <c r="CG465" s="2" t="inlineStr">
        <is>
          <t>3</t>
        </is>
      </c>
      <c r="CH465" s="2" t="inlineStr">
        <is>
          <t/>
        </is>
      </c>
      <c r="CI465" t="inlineStr">
        <is>
          <t>circulația materialelor utilizate (materii prime, energie etc.) și generate (emisii, reziduuri) de un sistem (întreprindere, sector industrial, economie etc.) dinspre și către mediul înconjurător</t>
        </is>
      </c>
      <c r="CJ465" s="2" t="inlineStr">
        <is>
          <t>toky materiálov|
materiálové toky</t>
        </is>
      </c>
      <c r="CK465" s="2" t="inlineStr">
        <is>
          <t>3|
3</t>
        </is>
      </c>
      <c r="CL465" s="2" t="inlineStr">
        <is>
          <t>admitted|
preferred</t>
        </is>
      </c>
      <c r="CM465" t="inlineStr">
        <is>
          <t>organizovaný pohyb materiálu, surovín, polovýrobkov a rozpracovaných výrobkov vo výrobnom procese a sfére obehu</t>
        </is>
      </c>
      <c r="CN465" s="2" t="inlineStr">
        <is>
          <t>snovni tokovi</t>
        </is>
      </c>
      <c r="CO465" s="2" t="inlineStr">
        <is>
          <t>3</t>
        </is>
      </c>
      <c r="CP465" s="2" t="inlineStr">
        <is>
          <t/>
        </is>
      </c>
      <c r="CQ465" t="inlineStr">
        <is>
          <t/>
        </is>
      </c>
      <c r="CR465" s="2" t="inlineStr">
        <is>
          <t>materialflöde</t>
        </is>
      </c>
      <c r="CS465" s="2" t="inlineStr">
        <is>
          <t>3</t>
        </is>
      </c>
      <c r="CT465" s="2" t="inlineStr">
        <is>
          <t/>
        </is>
      </c>
      <c r="CU465" t="inlineStr">
        <is>
          <t/>
        </is>
      </c>
    </row>
    <row r="466">
      <c r="A466" s="1" t="str">
        <f>HYPERLINK("https://iate.europa.eu/entry/result/46895/all", "46895")</f>
        <v>46895</v>
      </c>
      <c r="B466" t="inlineStr">
        <is>
          <t>ENVIRONMENT;INDUSTRY;SCIENCE</t>
        </is>
      </c>
      <c r="C466" t="inlineStr">
        <is>
          <t>ENVIRONMENT;INDUSTRY;SCIENCE|natural and applied sciences</t>
        </is>
      </c>
      <c r="D466" s="2" t="inlineStr">
        <is>
          <t>екологична сграда|
зелена сграда</t>
        </is>
      </c>
      <c r="E466" s="2" t="inlineStr">
        <is>
          <t>3|
2</t>
        </is>
      </c>
      <c r="F466" s="2" t="inlineStr">
        <is>
          <t xml:space="preserve">|
</t>
        </is>
      </c>
      <c r="G466" t="inlineStr">
        <is>
          <t>сграда, която
съответства на принципите на устойчивата архитектура и отговоря на следните изисквания: 1) строителните материали и
изделия и свързаните с тях производствени процеси не създават токсични отпадъци и не са енергоемки; 2) използваните строителните методи и технологии не нанасят трайни и непоправими щети на околната среда по време на
строителството и след това; 3) местоположението на сградата се вписва в
околната среда и не я уврежда трайно и непоправимо; 4) по време на строителството и на експлоатацията на сградата, потреблението на енергия не
надхвърля минимално необходимото; 5) строителните материали и изделия
могат да се рециклират, след като сградата е изпълнила функцията си и трябва да бъде разрушена; 6) отпадъците от строителството и от експлоатацията
на сградата могат да се рециклират</t>
        </is>
      </c>
      <c r="H466" s="2" t="inlineStr">
        <is>
          <t>ekologická budova|
zelená budova</t>
        </is>
      </c>
      <c r="I466" s="2" t="inlineStr">
        <is>
          <t>3|
3</t>
        </is>
      </c>
      <c r="J466" s="2" t="inlineStr">
        <is>
          <t xml:space="preserve">|
</t>
        </is>
      </c>
      <c r="K466" t="inlineStr">
        <is>
          <t>budova, která má oproti
běžným budovám výrazně nižší spotřebu energie a vody, efektivně využívá
materiálové zdroje a minimalizuje škodlivé dopady své výstavby
a provozu na životní prostředí</t>
        </is>
      </c>
      <c r="L466" s="2" t="inlineStr">
        <is>
          <t>miljøvenlig bygning|
grøn bygning</t>
        </is>
      </c>
      <c r="M466" s="2" t="inlineStr">
        <is>
          <t>3|
3</t>
        </is>
      </c>
      <c r="N466" s="2" t="inlineStr">
        <is>
          <t xml:space="preserve">|
</t>
        </is>
      </c>
      <c r="O466" t="inlineStr">
        <is>
          <t>bygning, der anvender energi, vand, materialer og andre naturressourcer på en ansvarlig måde, og som minimerer eller eliminerer miljøskader i hele sin livscyklus (fra placering til design, opførelse, drift, vedligeholdelse, renovering og nedrivning)</t>
        </is>
      </c>
      <c r="P466" s="2" t="inlineStr">
        <is>
          <t>umweltfreundliches Gebäude|
grünes Gebäude|
nachhaltiges Gebäude|
ökologisches Gebäude|
Öko-Haus</t>
        </is>
      </c>
      <c r="Q466" s="2" t="inlineStr">
        <is>
          <t>3|
3|
3|
3|
3</t>
        </is>
      </c>
      <c r="R466" s="2" t="inlineStr">
        <is>
          <t xml:space="preserve">|
|
|
|
</t>
        </is>
      </c>
      <c r="S466" t="inlineStr">
        <is>
          <t>Gebäude, das unter dem Leitgedanken der Nachhaltigkeit entwickelt wurde, wobei das Konzept über den ganzen Lebenszyklus, angefangen bei der Planung, der Konstruktion sowie beim Betrieb und der Wartung, und letztlich bei der Demontage verfolgt werden soll</t>
        </is>
      </c>
      <c r="T466" s="2" t="inlineStr">
        <is>
          <t>πράσινο κτίριο</t>
        </is>
      </c>
      <c r="U466" s="2" t="inlineStr">
        <is>
          <t>3</t>
        </is>
      </c>
      <c r="V466" s="2" t="inlineStr">
        <is>
          <t/>
        </is>
      </c>
      <c r="W466" t="inlineStr">
        <is>
          <t/>
        </is>
      </c>
      <c r="X466" s="2" t="inlineStr">
        <is>
          <t>green building|
sustainable building</t>
        </is>
      </c>
      <c r="Y466" s="2" t="inlineStr">
        <is>
          <t>3|
3</t>
        </is>
      </c>
      <c r="Z466" s="2" t="inlineStr">
        <is>
          <t xml:space="preserve">|
</t>
        </is>
      </c>
      <c r="AA466" t="inlineStr">
        <is>
          <t>building which uses energy, water,
materials and other natural resources responsibly and which minimises or
eliminates harm to the environment throughout its
life cycle (from siting to design, construction, operation, maintenance, renovation, and demolition)</t>
        </is>
      </c>
      <c r="AB466" s="2" t="inlineStr">
        <is>
          <t>edificio verde|
edificio ecológico</t>
        </is>
      </c>
      <c r="AC466" s="2" t="inlineStr">
        <is>
          <t>3|
3</t>
        </is>
      </c>
      <c r="AD466" s="2" t="inlineStr">
        <is>
          <t xml:space="preserve">|
</t>
        </is>
      </c>
      <c r="AE466" t="inlineStr">
        <is>
          <t>Construcción sostenible que utiliza materiales naturales, rechaza el uso de sustancias tóxicas en la fabricación de los materiales de construcción, limita los impactos negativos del hábitat humano en el medio ambiente y reduce el consumo de energía, asimismo debería también tener en cuenta prácticas respetuosas con el medio ambiente en cada etapa del proceso: diseño, construcción, mantenimiento, rehabilitación, demolición y reciclaje.</t>
        </is>
      </c>
      <c r="AF466" s="2" t="inlineStr">
        <is>
          <t>keskkonnahoidlik hoone</t>
        </is>
      </c>
      <c r="AG466" s="2" t="inlineStr">
        <is>
          <t>3</t>
        </is>
      </c>
      <c r="AH466" s="2" t="inlineStr">
        <is>
          <t/>
        </is>
      </c>
      <c r="AI466" t="inlineStr">
        <is>
          <t>hoone, millega seoses kasutatakse energiat, vett,
materjale ja muid loodusvarasid vastutustundlikult ning minimeeritakse või
kõrvaldatakse keskkonnakahju kogu selle elutsükli jooksul (sh asukoha määramine,
projekteerimine, ehitus, käitamine, hooldus, renoveerimine ja lammutamine)</t>
        </is>
      </c>
      <c r="AJ466" s="2" t="inlineStr">
        <is>
          <t>vihreä rakennus|
ekologinen rakennus</t>
        </is>
      </c>
      <c r="AK466" s="2" t="inlineStr">
        <is>
          <t>3|
3</t>
        </is>
      </c>
      <c r="AL466" s="2" t="inlineStr">
        <is>
          <t xml:space="preserve">|
</t>
        </is>
      </c>
      <c r="AM466" t="inlineStr">
        <is>
          <t/>
        </is>
      </c>
      <c r="AN466" s="2" t="inlineStr">
        <is>
          <t>bâtiment vert|
bâtiment durable|
construction durable|
écoconstruction|
bâtiment écologique|
construction écologique|
construction "verte"</t>
        </is>
      </c>
      <c r="AO466" s="2" t="inlineStr">
        <is>
          <t>3|
3|
3|
3|
3|
3|
3</t>
        </is>
      </c>
      <c r="AP466" s="2" t="inlineStr">
        <is>
          <t xml:space="preserve">|
|
|
|
|
|
</t>
        </is>
      </c>
      <c r="AQ466" t="inlineStr">
        <is>
          <t>bâtiment ayant pour objectif de respecter l’environnement en réduisant son impact environnemental en termes de pollution et de consommation d’énergie</t>
        </is>
      </c>
      <c r="AR466" s="2" t="inlineStr">
        <is>
          <t>foirgneamh glas|
éiceafhoirgneamh</t>
        </is>
      </c>
      <c r="AS466" s="2" t="inlineStr">
        <is>
          <t>3|
3</t>
        </is>
      </c>
      <c r="AT466" s="2" t="inlineStr">
        <is>
          <t xml:space="preserve">|
</t>
        </is>
      </c>
      <c r="AU466" t="inlineStr">
        <is>
          <t/>
        </is>
      </c>
      <c r="AV466" s="2" t="inlineStr">
        <is>
          <t>zelena zgrada|
zelena gradnja</t>
        </is>
      </c>
      <c r="AW466" s="2" t="inlineStr">
        <is>
          <t>3|
3</t>
        </is>
      </c>
      <c r="AX466" s="2" t="inlineStr">
        <is>
          <t xml:space="preserve">|
</t>
        </is>
      </c>
      <c r="AY466" t="inlineStr">
        <is>
          <t/>
        </is>
      </c>
      <c r="AZ466" s="2" t="inlineStr">
        <is>
          <t>zöld épület|
környezetbarát épület</t>
        </is>
      </c>
      <c r="BA466" s="2" t="inlineStr">
        <is>
          <t>3|
3</t>
        </is>
      </c>
      <c r="BB466" s="2" t="inlineStr">
        <is>
          <t xml:space="preserve">|
</t>
        </is>
      </c>
      <c r="BC466" t="inlineStr">
        <is>
          <t>olyan épület, amely a környezet védelmét szolgálja oly módon, hogy a
környezetszennyezés és az energiafogyasztás szempontjából kisebb a környezeti
hatása</t>
        </is>
      </c>
      <c r="BD466" s="2" t="inlineStr">
        <is>
          <t>edificio ecocompatibile|
edificio verde</t>
        </is>
      </c>
      <c r="BE466" s="2" t="inlineStr">
        <is>
          <t>3|
3</t>
        </is>
      </c>
      <c r="BF466" s="2" t="inlineStr">
        <is>
          <t xml:space="preserve">|
</t>
        </is>
      </c>
      <c r="BG466" t="inlineStr">
        <is>
          <t>strutture progettate, costruite, ristrutturate e gestite in accordo con principi di alta efficienza energetica e che avranno un impatto positivo sull’ambiente, sull’economia e sul sociale per tutto il loro ciclo di vita</t>
        </is>
      </c>
      <c r="BH466" s="2" t="inlineStr">
        <is>
          <t>žaliasis pastatas</t>
        </is>
      </c>
      <c r="BI466" s="2" t="inlineStr">
        <is>
          <t>3</t>
        </is>
      </c>
      <c r="BJ466" s="2" t="inlineStr">
        <is>
          <t/>
        </is>
      </c>
      <c r="BK466" t="inlineStr">
        <is>
          <t>atsakingai energiją, vandenį, medžiagas ir kitus gamtos išteklius naudojantis pastatas, kurio viso gyvavimo ciklo metu žala aplinkai yra minimali arba jos iš viso nėra</t>
        </is>
      </c>
      <c r="BL466" s="2" t="inlineStr">
        <is>
          <t>zaļā ēka|
zaļais mājoklis</t>
        </is>
      </c>
      <c r="BM466" s="2" t="inlineStr">
        <is>
          <t>3|
3</t>
        </is>
      </c>
      <c r="BN466" s="2" t="inlineStr">
        <is>
          <t xml:space="preserve">|
</t>
        </is>
      </c>
      <c r="BO466" t="inlineStr">
        <is>
          <t>ēka, kas visā tās dzīves ciklā enerģiju, ūdeni, materiālus un citus dabas rezursus izmanto atbildīgā veidā un kas rada pēc iespējas mazu vai nerada nekādu kaitējumu videi</t>
        </is>
      </c>
      <c r="BP466" s="2" t="inlineStr">
        <is>
          <t>bini ekoloġiku</t>
        </is>
      </c>
      <c r="BQ466" s="2" t="inlineStr">
        <is>
          <t>3</t>
        </is>
      </c>
      <c r="BR466" s="2" t="inlineStr">
        <is>
          <t/>
        </is>
      </c>
      <c r="BS466" t="inlineStr">
        <is>
          <t>&lt;div&gt;&lt;div&gt;&lt;div&gt;struttura li fiha jiġu applikati proċessi li huma responsabbli għall-ambjent u effiċjenti fir-riżorsi matul iċ-ċiklu tal-ħajja tal-bini, mill-ippjanar sad-disinn, il-kostruzzjoni, l-operazzjoni, il-manutenzjoni, ir-rinnovazzjoni u d-demolizzjoni&lt;/div&gt;&lt;/div&gt;&lt;/div&gt;</t>
        </is>
      </c>
      <c r="BT466" s="2" t="inlineStr">
        <is>
          <t>groen gebouw</t>
        </is>
      </c>
      <c r="BU466" s="2" t="inlineStr">
        <is>
          <t>3</t>
        </is>
      </c>
      <c r="BV466" s="2" t="inlineStr">
        <is>
          <t/>
        </is>
      </c>
      <c r="BW466" t="inlineStr">
        <is>
          <t>duurzame constructie en duurzaam bouwproces, waarbij tijdens de gehele levenscyclus van het gebouw gebruik gemaakt wordt van duurzame en energiebesparende procedures, vanaf de conceptie tot de ontwerpfase, bouwfase, gebruiksfase, onderhoudsfase, renovatiefase en afbraakfase</t>
        </is>
      </c>
      <c r="BX466" s="2" t="inlineStr">
        <is>
          <t>budynek ekologiczny|
zielony budynek</t>
        </is>
      </c>
      <c r="BY466" s="2" t="inlineStr">
        <is>
          <t>3|
3</t>
        </is>
      </c>
      <c r="BZ466" s="2" t="inlineStr">
        <is>
          <t xml:space="preserve">|
</t>
        </is>
      </c>
      <c r="CA466" t="inlineStr">
        <is>
          <t>budynek, którego projekt, konstrukcja i funkcjonowanie sprzyjają zmniejszeniu lub eliminacji negatywnego wpływu na klimat i środowisko, a nawet oddziałują na nie pozytywnie</t>
        </is>
      </c>
      <c r="CB466" s="2" t="inlineStr">
        <is>
          <t>edifício verde|
edifício ecológico|
ecoedifício</t>
        </is>
      </c>
      <c r="CC466" s="2" t="inlineStr">
        <is>
          <t>3|
3|
2</t>
        </is>
      </c>
      <c r="CD466" s="2" t="inlineStr">
        <is>
          <t xml:space="preserve">|
|
</t>
        </is>
      </c>
      <c r="CE466" t="inlineStr">
        <is>
          <t>Edifício em que a energia, a água e os materiais são utilizados de uma forma responsável e em que são reduzidos os impactos negativos sobre a saúde humana e o meio ambiente durante todo o ciclo de vida do edíficio, desde a construção e operação até a reforma e demolição.</t>
        </is>
      </c>
      <c r="CF466" s="2" t="inlineStr">
        <is>
          <t>clădire ecologică|
clădire durabilă|
clădire verde</t>
        </is>
      </c>
      <c r="CG466" s="2" t="inlineStr">
        <is>
          <t>3|
3|
3</t>
        </is>
      </c>
      <c r="CH466" s="2" t="inlineStr">
        <is>
          <t>|
|
preferred</t>
        </is>
      </c>
      <c r="CI466" t="inlineStr">
        <is>
          <t>clădire construită și folosită într-un mod responsabil față de mediul înconjurător, în tot ciclul de viață al acesteia: design, construcție, folosință, întreținere, renovare și demolare</t>
        </is>
      </c>
      <c r="CJ466" s="2" t="inlineStr">
        <is>
          <t>ekologická budova|
zelená budova</t>
        </is>
      </c>
      <c r="CK466" s="2" t="inlineStr">
        <is>
          <t>3|
3</t>
        </is>
      </c>
      <c r="CL466" s="2" t="inlineStr">
        <is>
          <t xml:space="preserve">|
</t>
        </is>
      </c>
      <c r="CM466" t="inlineStr">
        <is>
          <t>budova, ktorá
samotná, ako aj jej využívanie sú šetrné k životnému prostrediu, a to už pri
jej navrhovaní a konštrukcii, takisto v jej prevádzke, údržbe, renovovaní aj
pri jej zbúraní</t>
        </is>
      </c>
      <c r="CN466" s="2" t="inlineStr">
        <is>
          <t>zelena gradnja|
zelena stavba</t>
        </is>
      </c>
      <c r="CO466" s="2" t="inlineStr">
        <is>
          <t>3|
3</t>
        </is>
      </c>
      <c r="CP466" s="2" t="inlineStr">
        <is>
          <t xml:space="preserve">|
</t>
        </is>
      </c>
      <c r="CQ466" t="inlineStr">
        <is>
          <t>stavba oz. gradnja, ki je bolj prijazna do okolja v svojem celotnem življenjskem ciklusu, od samega začetka gradnje pa do njene razgradnje oziroma odstranitve iz okolja</t>
        </is>
      </c>
      <c r="CR466" s="2" t="inlineStr">
        <is>
          <t>grön byggnad</t>
        </is>
      </c>
      <c r="CS466" s="2" t="inlineStr">
        <is>
          <t>3</t>
        </is>
      </c>
      <c r="CT466" s="2" t="inlineStr">
        <is>
          <t/>
        </is>
      </c>
      <c r="CU466" t="inlineStr">
        <is>
          <t/>
        </is>
      </c>
    </row>
    <row r="467">
      <c r="A467" s="1" t="str">
        <f>HYPERLINK("https://iate.europa.eu/entry/result/847319/all", "847319")</f>
        <v>847319</v>
      </c>
      <c r="B467" t="inlineStr">
        <is>
          <t>SOCIAL QUESTIONS</t>
        </is>
      </c>
      <c r="C467" t="inlineStr">
        <is>
          <t>SOCIAL QUESTIONS|construction and town planning</t>
        </is>
      </c>
      <c r="D467" t="inlineStr">
        <is>
          <t/>
        </is>
      </c>
      <c r="E467" t="inlineStr">
        <is>
          <t/>
        </is>
      </c>
      <c r="F467" t="inlineStr">
        <is>
          <t/>
        </is>
      </c>
      <c r="G467" t="inlineStr">
        <is>
          <t/>
        </is>
      </c>
      <c r="H467" s="2" t="inlineStr">
        <is>
          <t>sanitární systém</t>
        </is>
      </c>
      <c r="I467" s="2" t="inlineStr">
        <is>
          <t>3</t>
        </is>
      </c>
      <c r="J467" s="2" t="inlineStr">
        <is>
          <t/>
        </is>
      </c>
      <c r="K467" t="inlineStr">
        <is>
          <t>systém umožňující zachycování, skladování, přepravu, úpravu a likvidaci nebo opětovné využití lidských výkalů a odpadních vod</t>
        </is>
      </c>
      <c r="L467" s="2" t="inlineStr">
        <is>
          <t>kloakeringssystem|
kloaknet</t>
        </is>
      </c>
      <c r="M467" s="2" t="inlineStr">
        <is>
          <t>4|
4</t>
        </is>
      </c>
      <c r="N467" s="2" t="inlineStr">
        <is>
          <t xml:space="preserve">|
</t>
        </is>
      </c>
      <c r="O467" t="inlineStr">
        <is>
          <t/>
        </is>
      </c>
      <c r="P467" s="2" t="inlineStr">
        <is>
          <t>System zur Sanitärversorgung</t>
        </is>
      </c>
      <c r="Q467" s="2" t="inlineStr">
        <is>
          <t>3</t>
        </is>
      </c>
      <c r="R467" s="2" t="inlineStr">
        <is>
          <t/>
        </is>
      </c>
      <c r="S467" t="inlineStr">
        <is>
          <t/>
        </is>
      </c>
      <c r="T467" t="inlineStr">
        <is>
          <t/>
        </is>
      </c>
      <c r="U467" t="inlineStr">
        <is>
          <t/>
        </is>
      </c>
      <c r="V467" t="inlineStr">
        <is>
          <t/>
        </is>
      </c>
      <c r="W467" t="inlineStr">
        <is>
          <t/>
        </is>
      </c>
      <c r="X467" s="2" t="inlineStr">
        <is>
          <t>sanitation system</t>
        </is>
      </c>
      <c r="Y467" s="2" t="inlineStr">
        <is>
          <t>3</t>
        </is>
      </c>
      <c r="Z467" s="2" t="inlineStr">
        <is>
          <t/>
        </is>
      </c>
      <c r="AA467" t="inlineStr">
        <is>
          <t>system enabling the capture, storage, transport, treatment and
disposal or reuse of human excreta and wastewater</t>
        </is>
      </c>
      <c r="AB467" s="2" t="inlineStr">
        <is>
          <t>sistema de saneamiento</t>
        </is>
      </c>
      <c r="AC467" s="2" t="inlineStr">
        <is>
          <t>3</t>
        </is>
      </c>
      <c r="AD467" s="2" t="inlineStr">
        <is>
          <t/>
        </is>
      </c>
      <c r="AE467" t="inlineStr">
        <is>
          <t>Conjunto de tecnologías y servicios destinados a la gestión del lodo fecal o las aguas residuales mediante las etapas de contención, vaciado, transporte, tratamiento y eliminación y uso final.</t>
        </is>
      </c>
      <c r="AF467" t="inlineStr">
        <is>
          <t/>
        </is>
      </c>
      <c r="AG467" t="inlineStr">
        <is>
          <t/>
        </is>
      </c>
      <c r="AH467" t="inlineStr">
        <is>
          <t/>
        </is>
      </c>
      <c r="AI467" t="inlineStr">
        <is>
          <t/>
        </is>
      </c>
      <c r="AJ467" s="2" t="inlineStr">
        <is>
          <t>sanitaatiojärjestelmä|
jätevesijärjestelmä</t>
        </is>
      </c>
      <c r="AK467" s="2" t="inlineStr">
        <is>
          <t>3|
3</t>
        </is>
      </c>
      <c r="AL467" s="2" t="inlineStr">
        <is>
          <t xml:space="preserve">|
</t>
        </is>
      </c>
      <c r="AM467" t="inlineStr">
        <is>
          <t>"Rakennuksissa ja rakennusten ulkopuolella olevien talousjätevesiviemäreiden sekä jätevesien käsittelyjärjestelmien muodostamaa kokonaisuus, joka on tarpeen kiinteistön talousjätevesien johtamiseksi ja käsittelemiseksi."</t>
        </is>
      </c>
      <c r="AN467" s="2" t="inlineStr">
        <is>
          <t>réseau d'assainissement</t>
        </is>
      </c>
      <c r="AO467" s="2" t="inlineStr">
        <is>
          <t>1</t>
        </is>
      </c>
      <c r="AP467" s="2" t="inlineStr">
        <is>
          <t/>
        </is>
      </c>
      <c r="AQ467" t="inlineStr">
        <is>
          <t/>
        </is>
      </c>
      <c r="AR467" s="2" t="inlineStr">
        <is>
          <t>córas sláintíochta</t>
        </is>
      </c>
      <c r="AS467" s="2" t="inlineStr">
        <is>
          <t>3</t>
        </is>
      </c>
      <c r="AT467" s="2" t="inlineStr">
        <is>
          <t/>
        </is>
      </c>
      <c r="AU467" t="inlineStr">
        <is>
          <t/>
        </is>
      </c>
      <c r="AV467" t="inlineStr">
        <is>
          <t/>
        </is>
      </c>
      <c r="AW467" t="inlineStr">
        <is>
          <t/>
        </is>
      </c>
      <c r="AX467" t="inlineStr">
        <is>
          <t/>
        </is>
      </c>
      <c r="AY467" t="inlineStr">
        <is>
          <t/>
        </is>
      </c>
      <c r="AZ467" s="2" t="inlineStr">
        <is>
          <t>szennyvízelvezető és -tisztító hálózat</t>
        </is>
      </c>
      <c r="BA467" s="2" t="inlineStr">
        <is>
          <t>3</t>
        </is>
      </c>
      <c r="BB467" s="2" t="inlineStr">
        <is>
          <t/>
        </is>
      </c>
      <c r="BC467" t="inlineStr">
        <is>
          <t>a település házi, közintézményi, ipari és
mezőgazdasági szennyvizeinek, továbbá egyesített rendszer esetén a csapadékvíz összegyűjtésére, elvezetésére és tisztítására szolgáló
létesítmények alkotta hálózat</t>
        </is>
      </c>
      <c r="BD467" s="2" t="inlineStr">
        <is>
          <t>sistema di collettamento, fognatura e depurazione|
impianto di collettamento e depurazione</t>
        </is>
      </c>
      <c r="BE467" s="2" t="inlineStr">
        <is>
          <t>3|
3</t>
        </is>
      </c>
      <c r="BF467" s="2" t="inlineStr">
        <is>
          <t xml:space="preserve">|
</t>
        </is>
      </c>
      <c r="BG467" t="inlineStr">
        <is>
          <t>impianto adibito alla raccolta e delle acque reflue urbane, domestiche e/o industriali, alla loro depurazione e al loro smaltimento o riciclo</t>
        </is>
      </c>
      <c r="BH467" s="2" t="inlineStr">
        <is>
          <t>nuotekų tvarkymo sistema</t>
        </is>
      </c>
      <c r="BI467" s="2" t="inlineStr">
        <is>
          <t>2</t>
        </is>
      </c>
      <c r="BJ467" s="2" t="inlineStr">
        <is>
          <t/>
        </is>
      </c>
      <c r="BK467" t="inlineStr">
        <is>
          <t>inžinerinių įrenginių, statinių ir technologinių procesų kompleksas 
(visuma) nuotekoms surinkti, kaupti, transportuoti, apskaityti, valyti 
ir išleisti bei valymo metu susidarančioms atliekoms (šlamui, dumblui) 
tvarkyti</t>
        </is>
      </c>
      <c r="BL467" t="inlineStr">
        <is>
          <t/>
        </is>
      </c>
      <c r="BM467" t="inlineStr">
        <is>
          <t/>
        </is>
      </c>
      <c r="BN467" t="inlineStr">
        <is>
          <t/>
        </is>
      </c>
      <c r="BO467" t="inlineStr">
        <is>
          <t/>
        </is>
      </c>
      <c r="BP467" t="inlineStr">
        <is>
          <t/>
        </is>
      </c>
      <c r="BQ467" t="inlineStr">
        <is>
          <t/>
        </is>
      </c>
      <c r="BR467" t="inlineStr">
        <is>
          <t/>
        </is>
      </c>
      <c r="BS467" t="inlineStr">
        <is>
          <t/>
        </is>
      </c>
      <c r="BT467" s="2" t="inlineStr">
        <is>
          <t>sanitaire voorzieningen|
sanitair systeem|
sanitatiesysteem</t>
        </is>
      </c>
      <c r="BU467" s="2" t="inlineStr">
        <is>
          <t>3|
3|
2</t>
        </is>
      </c>
      <c r="BV467" s="2" t="inlineStr">
        <is>
          <t xml:space="preserve">|
|
</t>
        </is>
      </c>
      <c r="BW467" t="inlineStr">
        <is>
          <t>systeem dat de inzameling, afvoer, opslag en verwerking van afvalwater, menselijke urine en ontlasting naar de riolering regelt</t>
        </is>
      </c>
      <c r="BX467" s="2" t="inlineStr">
        <is>
          <t>system sanitacyjny</t>
        </is>
      </c>
      <c r="BY467" s="2" t="inlineStr">
        <is>
          <t>3</t>
        </is>
      </c>
      <c r="BZ467" s="2" t="inlineStr">
        <is>
          <t/>
        </is>
      </c>
      <c r="CA467" t="inlineStr">
        <is>
          <t>system zbierania, unieszkodliwiania i usuwania ścieków</t>
        </is>
      </c>
      <c r="CB467" s="2" t="inlineStr">
        <is>
          <t>sistema de saneamento|
sistema de saneamento de águas residuais</t>
        </is>
      </c>
      <c r="CC467" s="2" t="inlineStr">
        <is>
          <t>2|
2</t>
        </is>
      </c>
      <c r="CD467" s="2" t="inlineStr">
        <is>
          <t xml:space="preserve">|
</t>
        </is>
      </c>
      <c r="CE467" t="inlineStr">
        <is>
          <t/>
        </is>
      </c>
      <c r="CF467" t="inlineStr">
        <is>
          <t/>
        </is>
      </c>
      <c r="CG467" t="inlineStr">
        <is>
          <t/>
        </is>
      </c>
      <c r="CH467" t="inlineStr">
        <is>
          <t/>
        </is>
      </c>
      <c r="CI467" t="inlineStr">
        <is>
          <t/>
        </is>
      </c>
      <c r="CJ467" t="inlineStr">
        <is>
          <t/>
        </is>
      </c>
      <c r="CK467" t="inlineStr">
        <is>
          <t/>
        </is>
      </c>
      <c r="CL467" t="inlineStr">
        <is>
          <t/>
        </is>
      </c>
      <c r="CM467" t="inlineStr">
        <is>
          <t/>
        </is>
      </c>
      <c r="CN467" t="inlineStr">
        <is>
          <t/>
        </is>
      </c>
      <c r="CO467" t="inlineStr">
        <is>
          <t/>
        </is>
      </c>
      <c r="CP467" t="inlineStr">
        <is>
          <t/>
        </is>
      </c>
      <c r="CQ467" t="inlineStr">
        <is>
          <t/>
        </is>
      </c>
      <c r="CR467" t="inlineStr">
        <is>
          <t/>
        </is>
      </c>
      <c r="CS467" t="inlineStr">
        <is>
          <t/>
        </is>
      </c>
      <c r="CT467" t="inlineStr">
        <is>
          <t/>
        </is>
      </c>
      <c r="CU467" t="inlineStr">
        <is>
          <t/>
        </is>
      </c>
    </row>
    <row r="468">
      <c r="A468" s="1" t="str">
        <f>HYPERLINK("https://iate.europa.eu/entry/result/3574043/all", "3574043")</f>
        <v>3574043</v>
      </c>
      <c r="B468" t="inlineStr">
        <is>
          <t>SOCIAL QUESTIONS</t>
        </is>
      </c>
      <c r="C468" t="inlineStr">
        <is>
          <t>SOCIAL QUESTIONS|health|health policy|organisation of health care|public health</t>
        </is>
      </c>
      <c r="D468" t="inlineStr">
        <is>
          <t/>
        </is>
      </c>
      <c r="E468" t="inlineStr">
        <is>
          <t/>
        </is>
      </c>
      <c r="F468" t="inlineStr">
        <is>
          <t/>
        </is>
      </c>
      <c r="G468" t="inlineStr">
        <is>
          <t/>
        </is>
      </c>
      <c r="H468" s="2" t="inlineStr">
        <is>
          <t>sanitace</t>
        </is>
      </c>
      <c r="I468" s="2" t="inlineStr">
        <is>
          <t>3</t>
        </is>
      </c>
      <c r="J468" s="2" t="inlineStr">
        <is>
          <t/>
        </is>
      </c>
      <c r="K468" t="inlineStr">
        <is>
          <t>zajištění zařízení a služeb pro bezpečnou likvidaci lidské moči a výkalů</t>
        </is>
      </c>
      <c r="L468" s="2" t="inlineStr">
        <is>
          <t>sanitære forhold|
sanitet</t>
        </is>
      </c>
      <c r="M468" s="2" t="inlineStr">
        <is>
          <t>3|
3</t>
        </is>
      </c>
      <c r="N468" s="2" t="inlineStr">
        <is>
          <t xml:space="preserve">|
</t>
        </is>
      </c>
      <c r="O468" t="inlineStr">
        <is>
          <t>adgang til sikre faciliteter til bortskaffelse af menneskers urin og afføring</t>
        </is>
      </c>
      <c r="P468" s="2" t="inlineStr">
        <is>
          <t>Sanitärversorgung</t>
        </is>
      </c>
      <c r="Q468" s="2" t="inlineStr">
        <is>
          <t>3</t>
        </is>
      </c>
      <c r="R468" s="2" t="inlineStr">
        <is>
          <t/>
        </is>
      </c>
      <c r="S468" t="inlineStr">
        <is>
          <t>Bereitstellung von Einrichtungen und Leistungen für die sichere 
Entsorgung von menschlichem Urin und Fäkalien und Aufrechterhaltung von Hygienebedingungen durch Leistungen wie Abfall- 
und Abwasserentsorgung</t>
        </is>
      </c>
      <c r="T468" t="inlineStr">
        <is>
          <t/>
        </is>
      </c>
      <c r="U468" t="inlineStr">
        <is>
          <t/>
        </is>
      </c>
      <c r="V468" t="inlineStr">
        <is>
          <t/>
        </is>
      </c>
      <c r="W468" t="inlineStr">
        <is>
          <t/>
        </is>
      </c>
      <c r="X468" s="2" t="inlineStr">
        <is>
          <t>sanitation</t>
        </is>
      </c>
      <c r="Y468" s="2" t="inlineStr">
        <is>
          <t>3</t>
        </is>
      </c>
      <c r="Z468" s="2" t="inlineStr">
        <is>
          <t/>
        </is>
      </c>
      <c r="AA468" t="inlineStr">
        <is>
          <t>provision of facilities and services for the safe disposal of human urine and faeces</t>
        </is>
      </c>
      <c r="AB468" s="2" t="inlineStr">
        <is>
          <t>saneamiento</t>
        </is>
      </c>
      <c r="AC468" s="2" t="inlineStr">
        <is>
          <t>3</t>
        </is>
      </c>
      <c r="AD468" s="2" t="inlineStr">
        <is>
          <t/>
        </is>
      </c>
      <c r="AE468" t="inlineStr">
        <is>
          <t>Instalaciones y servicios para la gestión y la eliminación seguras de la orina y las heces humanas.</t>
        </is>
      </c>
      <c r="AF468" s="2" t="inlineStr">
        <is>
          <t>käimlatingimused</t>
        </is>
      </c>
      <c r="AG468" s="2" t="inlineStr">
        <is>
          <t>2</t>
        </is>
      </c>
      <c r="AH468" s="2" t="inlineStr">
        <is>
          <t/>
        </is>
      </c>
      <c r="AI468" t="inlineStr">
        <is>
          <t>tingimused inimeste uriini ja fekaalide ohutuks kõrvaldamiseks</t>
        </is>
      </c>
      <c r="AJ468" s="2" t="inlineStr">
        <is>
          <t>sanitaatio</t>
        </is>
      </c>
      <c r="AK468" s="2" t="inlineStr">
        <is>
          <t>3</t>
        </is>
      </c>
      <c r="AL468" s="2" t="inlineStr">
        <is>
          <t/>
        </is>
      </c>
      <c r="AM468" t="inlineStr">
        <is>
          <t>joukko keinoja, joilla ihmisten ulosteet ja
virtsa kerätään hygieenisellä tavalla, jolloin ne eivät t vaaranna ihmisten ja
yhteisön terveyttä</t>
        </is>
      </c>
      <c r="AN468" s="2" t="inlineStr">
        <is>
          <t>assainissement</t>
        </is>
      </c>
      <c r="AO468" s="2" t="inlineStr">
        <is>
          <t>3</t>
        </is>
      </c>
      <c r="AP468" s="2" t="inlineStr">
        <is>
          <t/>
        </is>
      </c>
      <c r="AQ468" t="inlineStr">
        <is>
          <t>mise à disposition d'installations et de services permettant d'éliminer sans risque l'urine et les matières fécales</t>
        </is>
      </c>
      <c r="AR468" t="inlineStr">
        <is>
          <t/>
        </is>
      </c>
      <c r="AS468" t="inlineStr">
        <is>
          <t/>
        </is>
      </c>
      <c r="AT468" t="inlineStr">
        <is>
          <t/>
        </is>
      </c>
      <c r="AU468" t="inlineStr">
        <is>
          <t/>
        </is>
      </c>
      <c r="AV468" t="inlineStr">
        <is>
          <t/>
        </is>
      </c>
      <c r="AW468" t="inlineStr">
        <is>
          <t/>
        </is>
      </c>
      <c r="AX468" t="inlineStr">
        <is>
          <t/>
        </is>
      </c>
      <c r="AY468" t="inlineStr">
        <is>
          <t/>
        </is>
      </c>
      <c r="AZ468" t="inlineStr">
        <is>
          <t/>
        </is>
      </c>
      <c r="BA468" t="inlineStr">
        <is>
          <t/>
        </is>
      </c>
      <c r="BB468" t="inlineStr">
        <is>
          <t/>
        </is>
      </c>
      <c r="BC468" t="inlineStr">
        <is>
          <t/>
        </is>
      </c>
      <c r="BD468" s="2" t="inlineStr">
        <is>
          <t>strutture igienico-sanitarie|
servizi igienico-sanitari</t>
        </is>
      </c>
      <c r="BE468" s="2" t="inlineStr">
        <is>
          <t>3|
3</t>
        </is>
      </c>
      <c r="BF468" s="2" t="inlineStr">
        <is>
          <t xml:space="preserve">|
</t>
        </is>
      </c>
      <c r="BG468" t="inlineStr">
        <is>
          <t>fornitura di strutture e servizi per la gestione sicura degli escrementi umani e il trattamento e smaltimento sicuri</t>
        </is>
      </c>
      <c r="BH468" s="2" t="inlineStr">
        <is>
          <t>asenizacija</t>
        </is>
      </c>
      <c r="BI468" s="2" t="inlineStr">
        <is>
          <t>3</t>
        </is>
      </c>
      <c r="BJ468" s="2" t="inlineStr">
        <is>
          <t/>
        </is>
      </c>
      <c r="BK468" t="inlineStr">
        <is>
          <t/>
        </is>
      </c>
      <c r="BL468" s="2" t="inlineStr">
        <is>
          <t>asenizācija</t>
        </is>
      </c>
      <c r="BM468" s="2" t="inlineStr">
        <is>
          <t>3</t>
        </is>
      </c>
      <c r="BN468" s="2" t="inlineStr">
        <is>
          <t/>
        </is>
      </c>
      <c r="BO468" t="inlineStr">
        <is>
          <t>kanalizācijas notekūdeņu nosēdbedru šķidro frakciju savākšana un utilizācija</t>
        </is>
      </c>
      <c r="BP468" t="inlineStr">
        <is>
          <t/>
        </is>
      </c>
      <c r="BQ468" t="inlineStr">
        <is>
          <t/>
        </is>
      </c>
      <c r="BR468" t="inlineStr">
        <is>
          <t/>
        </is>
      </c>
      <c r="BS468" t="inlineStr">
        <is>
          <t/>
        </is>
      </c>
      <c r="BT468" s="2" t="inlineStr">
        <is>
          <t>riolering aanleggen|
riolering</t>
        </is>
      </c>
      <c r="BU468" s="2" t="inlineStr">
        <is>
          <t>3|
3</t>
        </is>
      </c>
      <c r="BV468" s="2" t="inlineStr">
        <is>
          <t xml:space="preserve">|
</t>
        </is>
      </c>
      <c r="BW468" t="inlineStr">
        <is>
          <t>beschikbaar stellen van faciliteiten en diensten om menselijke urine en ontlasting op een veilige en hygiënische manier af te voeren</t>
        </is>
      </c>
      <c r="BX468" s="2" t="inlineStr">
        <is>
          <t>asenizacja</t>
        </is>
      </c>
      <c r="BY468" s="2" t="inlineStr">
        <is>
          <t>2</t>
        </is>
      </c>
      <c r="BZ468" s="2" t="inlineStr">
        <is>
          <t/>
        </is>
      </c>
      <c r="CA468" t="inlineStr">
        <is>
          <t>usługa polegająca na wywozie nieczystości ciekłych z szamb przydomowych, przydomowych oczyszczalni ścieków, zakładów produkcyjnych, w tym z zakładowych oczyszczalni ścieków, oraz gospodarstw rolnych</t>
        </is>
      </c>
      <c r="CB468" s="2" t="inlineStr">
        <is>
          <t>SAR|
saneamento de águas residuais urbanas|
saneamento de águas residuais</t>
        </is>
      </c>
      <c r="CC468" s="2" t="inlineStr">
        <is>
          <t>3|
3|
3</t>
        </is>
      </c>
      <c r="CD468" s="2" t="inlineStr">
        <is>
          <t xml:space="preserve">|
|
</t>
        </is>
      </c>
      <c r="CE468" t="inlineStr">
        <is>
          <t/>
        </is>
      </c>
      <c r="CF468" t="inlineStr">
        <is>
          <t/>
        </is>
      </c>
      <c r="CG468" t="inlineStr">
        <is>
          <t/>
        </is>
      </c>
      <c r="CH468" t="inlineStr">
        <is>
          <t/>
        </is>
      </c>
      <c r="CI468" t="inlineStr">
        <is>
          <t/>
        </is>
      </c>
      <c r="CJ468" t="inlineStr">
        <is>
          <t/>
        </is>
      </c>
      <c r="CK468" t="inlineStr">
        <is>
          <t/>
        </is>
      </c>
      <c r="CL468" t="inlineStr">
        <is>
          <t/>
        </is>
      </c>
      <c r="CM468" t="inlineStr">
        <is>
          <t/>
        </is>
      </c>
      <c r="CN468" t="inlineStr">
        <is>
          <t/>
        </is>
      </c>
      <c r="CO468" t="inlineStr">
        <is>
          <t/>
        </is>
      </c>
      <c r="CP468" t="inlineStr">
        <is>
          <t/>
        </is>
      </c>
      <c r="CQ468" t="inlineStr">
        <is>
          <t/>
        </is>
      </c>
      <c r="CR468" t="inlineStr">
        <is>
          <t/>
        </is>
      </c>
      <c r="CS468" t="inlineStr">
        <is>
          <t/>
        </is>
      </c>
      <c r="CT468" t="inlineStr">
        <is>
          <t/>
        </is>
      </c>
      <c r="CU468" t="inlineStr">
        <is>
          <t/>
        </is>
      </c>
    </row>
    <row r="469">
      <c r="A469" s="1" t="str">
        <f>HYPERLINK("https://iate.europa.eu/entry/result/1085514/all", "1085514")</f>
        <v>1085514</v>
      </c>
      <c r="B469" t="inlineStr">
        <is>
          <t>POLITICS;INDUSTRY</t>
        </is>
      </c>
      <c r="C469" t="inlineStr">
        <is>
          <t>POLITICS|executive power and public service|public administration|public service;INDUSTRY|building and public works</t>
        </is>
      </c>
      <c r="D469" t="inlineStr">
        <is>
          <t/>
        </is>
      </c>
      <c r="E469" t="inlineStr">
        <is>
          <t/>
        </is>
      </c>
      <c r="F469" t="inlineStr">
        <is>
          <t/>
        </is>
      </c>
      <c r="G469" t="inlineStr">
        <is>
          <t/>
        </is>
      </c>
      <c r="H469" s="2" t="inlineStr">
        <is>
          <t>sanitace</t>
        </is>
      </c>
      <c r="I469" s="2" t="inlineStr">
        <is>
          <t>3</t>
        </is>
      </c>
      <c r="J469" s="2" t="inlineStr">
        <is>
          <t/>
        </is>
      </c>
      <c r="K469" t="inlineStr">
        <is>
          <t>zajištění veřejných služeb pro čistou pitnou vodu a adekvátní likvidaci splašků</t>
        </is>
      </c>
      <c r="L469" s="2" t="inlineStr">
        <is>
          <t>teknisk hygiejne|
sanitet|
sanering|
sanitære forhold</t>
        </is>
      </c>
      <c r="M469" s="2" t="inlineStr">
        <is>
          <t>3|
3|
3|
3</t>
        </is>
      </c>
      <c r="N469" s="2" t="inlineStr">
        <is>
          <t xml:space="preserve">|
|
|
</t>
        </is>
      </c>
      <c r="O469" t="inlineStr">
        <is>
          <t>Anvendelse af forholdsregler og teknikker, som har til hensigt at sikre og forbedre det ydre miljø i et samfund. Det omfatter indsamling og fjernelse af regnvand samt væskeformige og faste affaldsstoffer med eller uden forudgående behandling ; adgang til sikre faciliteter til bortskaffelse af menneskers urin og afføring</t>
        </is>
      </c>
      <c r="P469" s="2" t="inlineStr">
        <is>
          <t>Sanierung</t>
        </is>
      </c>
      <c r="Q469" s="2" t="inlineStr">
        <is>
          <t>3</t>
        </is>
      </c>
      <c r="R469" s="2" t="inlineStr">
        <is>
          <t/>
        </is>
      </c>
      <c r="S469" t="inlineStr">
        <is>
          <t>Bedingungen für die öffentliche Gesundheit, insbesondere die Bereitstellung von sauberem Trinkwasser und einer angemessenen Abwasserentsorgung</t>
        </is>
      </c>
      <c r="T469" s="2" t="inlineStr">
        <is>
          <t>εξυγίανση</t>
        </is>
      </c>
      <c r="U469" s="2" t="inlineStr">
        <is>
          <t>3</t>
        </is>
      </c>
      <c r="V469" s="2" t="inlineStr">
        <is>
          <t/>
        </is>
      </c>
      <c r="W469" t="inlineStr">
        <is>
          <t>Εφαρμογή μέτρων και τεχνικών που αποσκοπούν να διασφαλίσουν και να βελτιώσουν την περιβαλλοντική υγεία μιας κοινότητας,μεταξύ άλλων και με τη συλλογή,αποχέτευση και διάθεση των ομβρίων υδάτων,των λυμάτων και των στερεών απορριμμάτων,με ή χωρίς προηγούμενη κατεργασία</t>
        </is>
      </c>
      <c r="X469" s="2" t="inlineStr">
        <is>
          <t>sanitation</t>
        </is>
      </c>
      <c r="Y469" s="2" t="inlineStr">
        <is>
          <t>3</t>
        </is>
      </c>
      <c r="Z469" s="2" t="inlineStr">
        <is>
          <t/>
        </is>
      </c>
      <c r="AA469" t="inlineStr">
        <is>
          <t>provision of public services for clean drinking water and adequate sewage disposal</t>
        </is>
      </c>
      <c r="AB469" s="2" t="inlineStr">
        <is>
          <t>saneamiento</t>
        </is>
      </c>
      <c r="AC469" s="2" t="inlineStr">
        <is>
          <t>3</t>
        </is>
      </c>
      <c r="AD469" s="2" t="inlineStr">
        <is>
          <t/>
        </is>
      </c>
      <c r="AE469" t="inlineStr">
        <is>
          <t>Conjunto de actividades e 
instalaciones que tienen por finalidad la recogida de las aguas 
residuales y pluviales y la depuración o tratamiento de las mismas hasta
 su vertido en los medios receptores, con el objetivo de reducir o 
eliminar la carga contaminante y facilitar su reutilización.</t>
        </is>
      </c>
      <c r="AF469" s="2" t="inlineStr">
        <is>
          <t>sanitaartingimused</t>
        </is>
      </c>
      <c r="AG469" s="2" t="inlineStr">
        <is>
          <t>3</t>
        </is>
      </c>
      <c r="AH469" s="2" t="inlineStr">
        <is>
          <t/>
        </is>
      </c>
      <c r="AI469" t="inlineStr">
        <is>
          <t/>
        </is>
      </c>
      <c r="AJ469" s="2" t="inlineStr">
        <is>
          <t>sanitaatio</t>
        </is>
      </c>
      <c r="AK469" s="2" t="inlineStr">
        <is>
          <t>3</t>
        </is>
      </c>
      <c r="AL469" s="2" t="inlineStr">
        <is>
          <t/>
        </is>
      </c>
      <c r="AM469" t="inlineStr">
        <is>
          <t>terveyshaittojen torjuntaan tähtäävät toiminnat, kuten vesihuolto, jätehuolto jne.</t>
        </is>
      </c>
      <c r="AN469" s="2" t="inlineStr">
        <is>
          <t>assainissement|
système sanitaire</t>
        </is>
      </c>
      <c r="AO469" s="2" t="inlineStr">
        <is>
          <t>3|
3</t>
        </is>
      </c>
      <c r="AP469" s="2" t="inlineStr">
        <is>
          <t xml:space="preserve">|
</t>
        </is>
      </c>
      <c r="AQ469" t="inlineStr">
        <is>
          <t>application de mesures techniques visant à assurer et améliorer l'hygiène du milieu d'une communauté et comprenant la collecte, l'évacuation et le rejet, avec ou sans traitement préalable, des eaux fluviales, des eaux usées et des déchets solides ; mise à disposition d'installations et de services permettant d'éliminer sans risque l'urine et les matières fécales</t>
        </is>
      </c>
      <c r="AR469" t="inlineStr">
        <is>
          <t/>
        </is>
      </c>
      <c r="AS469" t="inlineStr">
        <is>
          <t/>
        </is>
      </c>
      <c r="AT469" t="inlineStr">
        <is>
          <t/>
        </is>
      </c>
      <c r="AU469" t="inlineStr">
        <is>
          <t/>
        </is>
      </c>
      <c r="AV469" t="inlineStr">
        <is>
          <t/>
        </is>
      </c>
      <c r="AW469" t="inlineStr">
        <is>
          <t/>
        </is>
      </c>
      <c r="AX469" t="inlineStr">
        <is>
          <t/>
        </is>
      </c>
      <c r="AY469" t="inlineStr">
        <is>
          <t/>
        </is>
      </c>
      <c r="AZ469" s="2" t="inlineStr">
        <is>
          <t>víziközmű-szolgáltatás</t>
        </is>
      </c>
      <c r="BA469" s="2" t="inlineStr">
        <is>
          <t>3</t>
        </is>
      </c>
      <c r="BB469" s="2" t="inlineStr">
        <is>
          <t/>
        </is>
      </c>
      <c r="BC469" t="inlineStr">
        <is>
          <t>&lt;div&gt;közműves ivóvízellátás az ahhoz kapcsolódó tűzivíz-biztosítással, továbbá a közműves szennyvízelvezetés és -tisztítás, ideértve az egyesített rendszerű csapadékvíz-elvezetést is&lt;/div&gt;</t>
        </is>
      </c>
      <c r="BD469" s="2" t="inlineStr">
        <is>
          <t>condizioni igieniche|
disponibilità di servizi igienici|
accesso a strutture igienico-sanitarie</t>
        </is>
      </c>
      <c r="BE469" s="2" t="inlineStr">
        <is>
          <t>3|
3|
3</t>
        </is>
      </c>
      <c r="BF469" s="2" t="inlineStr">
        <is>
          <t xml:space="preserve">|
|
</t>
        </is>
      </c>
      <c r="BG469" t="inlineStr">
        <is>
          <t>misure volte a dare accesso a impianti sanitari e igienici adeguati ed equi per tutti</t>
        </is>
      </c>
      <c r="BH469" s="2" t="inlineStr">
        <is>
          <t>sanitarija</t>
        </is>
      </c>
      <c r="BI469" s="2" t="inlineStr">
        <is>
          <t>3</t>
        </is>
      </c>
      <c r="BJ469" s="2" t="inlineStr">
        <is>
          <t/>
        </is>
      </c>
      <c r="BK469" t="inlineStr">
        <is>
          <t>praktinių priemonių higienos reikalavimams įgyvendinti visuma; praktinė higiena</t>
        </is>
      </c>
      <c r="BL469" s="2" t="inlineStr">
        <is>
          <t>sanitārija</t>
        </is>
      </c>
      <c r="BM469" s="2" t="inlineStr">
        <is>
          <t>3</t>
        </is>
      </c>
      <c r="BN469" s="2" t="inlineStr">
        <is>
          <t/>
        </is>
      </c>
      <c r="BO469" t="inlineStr">
        <is>
          <t>sabiedrisko pakalpojumu kopums, kas nodrošina tīru dzeramo ūdeni un kanalizācijas pakalpojumus</t>
        </is>
      </c>
      <c r="BP469" s="2" t="inlineStr">
        <is>
          <t>miżuri sanitarji|
kondizzjonijiet tajba għall-ħarsien tas-saħħa</t>
        </is>
      </c>
      <c r="BQ469" s="2" t="inlineStr">
        <is>
          <t>3|
3</t>
        </is>
      </c>
      <c r="BR469" s="2" t="inlineStr">
        <is>
          <t xml:space="preserve">|
</t>
        </is>
      </c>
      <c r="BS469" t="inlineStr">
        <is>
          <t>kondizzjonijiet marbutin mas-saħħa pubblika, b'mod speċjali l-proviżjoni ta' ilma tax-xorb nadif u t-tqassim tad-drenaġġ</t>
        </is>
      </c>
      <c r="BT469" s="2" t="inlineStr">
        <is>
          <t>sanitatie|
sanitaire voorzieningen</t>
        </is>
      </c>
      <c r="BU469" s="2" t="inlineStr">
        <is>
          <t>3|
3</t>
        </is>
      </c>
      <c r="BV469" s="2" t="inlineStr">
        <is>
          <t xml:space="preserve">|
</t>
        </is>
      </c>
      <c r="BW469" t="inlineStr">
        <is>
          <t>beschikbaar stellen van adequate sanitaire voorzieningen zoals wc’s, waterleiding, riolering en onderwijs over hygiëne (wc-gebruik, handen wassen enz.), en toegang tot het duurzame gebruik van schoon drinkwater</t>
        </is>
      </c>
      <c r="BX469" s="2" t="inlineStr">
        <is>
          <t>system wodno-kanalizacyjny|
sanitacja</t>
        </is>
      </c>
      <c r="BY469" s="2" t="inlineStr">
        <is>
          <t>3|
3</t>
        </is>
      </c>
      <c r="BZ469" s="2" t="inlineStr">
        <is>
          <t xml:space="preserve">|
</t>
        </is>
      </c>
      <c r="CA469" t="inlineStr">
        <is>
          <t>usługi publiczne w zakresie dostarczania wody pitnej i usuwania ścieków</t>
        </is>
      </c>
      <c r="CB469" s="2" t="inlineStr">
        <is>
          <t>saneamento público</t>
        </is>
      </c>
      <c r="CC469" s="2" t="inlineStr">
        <is>
          <t>3</t>
        </is>
      </c>
      <c r="CD469" s="2" t="inlineStr">
        <is>
          <t/>
        </is>
      </c>
      <c r="CE469" t="inlineStr">
        <is>
          <t/>
        </is>
      </c>
      <c r="CF469" s="2" t="inlineStr">
        <is>
          <t>salubritate|
salubrizare</t>
        </is>
      </c>
      <c r="CG469" s="2" t="inlineStr">
        <is>
          <t>4|
4</t>
        </is>
      </c>
      <c r="CH469" s="2" t="inlineStr">
        <is>
          <t xml:space="preserve">|
</t>
        </is>
      </c>
      <c r="CI469" t="inlineStr">
        <is>
          <t>acțiunea de a face favorabil sănătății locul de trai sau de muncă al populației; serviciu public care se ocupă cu curățenia dintr-o localitate</t>
        </is>
      </c>
      <c r="CJ469" s="2" t="inlineStr">
        <is>
          <t>sanitácia</t>
        </is>
      </c>
      <c r="CK469" s="2" t="inlineStr">
        <is>
          <t>3</t>
        </is>
      </c>
      <c r="CL469" s="2" t="inlineStr">
        <is>
          <t/>
        </is>
      </c>
      <c r="CM469" t="inlineStr">
        <is>
          <t>Činnosť, ktorej cieľom je zabezpečiť hygienické podmienky.</t>
        </is>
      </c>
      <c r="CN469" t="inlineStr">
        <is>
          <t/>
        </is>
      </c>
      <c r="CO469" t="inlineStr">
        <is>
          <t/>
        </is>
      </c>
      <c r="CP469" t="inlineStr">
        <is>
          <t/>
        </is>
      </c>
      <c r="CQ469" t="inlineStr">
        <is>
          <t/>
        </is>
      </c>
      <c r="CR469" s="2" t="inlineStr">
        <is>
          <t>sanitet|
upprustning|
teknisk sanering|
sanering</t>
        </is>
      </c>
      <c r="CS469" s="2" t="inlineStr">
        <is>
          <t>3|
3|
3|
3</t>
        </is>
      </c>
      <c r="CT469" s="2" t="inlineStr">
        <is>
          <t xml:space="preserve">|
|
|
</t>
        </is>
      </c>
      <c r="CU469" t="inlineStr">
        <is>
          <t/>
        </is>
      </c>
    </row>
    <row r="470">
      <c r="A470" s="1" t="str">
        <f>HYPERLINK("https://iate.europa.eu/entry/result/3522928/all", "3522928")</f>
        <v>3522928</v>
      </c>
      <c r="B470" t="inlineStr">
        <is>
          <t>INDUSTRY;ENERGY</t>
        </is>
      </c>
      <c r="C470" t="inlineStr">
        <is>
          <t>INDUSTRY|building and public works|building industry|building;ENERGY|energy policy|energy policy</t>
        </is>
      </c>
      <c r="D470" t="inlineStr">
        <is>
          <t/>
        </is>
      </c>
      <c r="E470" t="inlineStr">
        <is>
          <t/>
        </is>
      </c>
      <c r="F470" t="inlineStr">
        <is>
          <t/>
        </is>
      </c>
      <c r="G470" t="inlineStr">
        <is>
          <t/>
        </is>
      </c>
      <c r="H470" t="inlineStr">
        <is>
          <t/>
        </is>
      </c>
      <c r="I470" t="inlineStr">
        <is>
          <t/>
        </is>
      </c>
      <c r="J470" t="inlineStr">
        <is>
          <t/>
        </is>
      </c>
      <c r="K470" t="inlineStr">
        <is>
          <t/>
        </is>
      </c>
      <c r="L470" t="inlineStr">
        <is>
          <t/>
        </is>
      </c>
      <c r="M470" t="inlineStr">
        <is>
          <t/>
        </is>
      </c>
      <c r="N470" t="inlineStr">
        <is>
          <t/>
        </is>
      </c>
      <c r="O470" t="inlineStr">
        <is>
          <t/>
        </is>
      </c>
      <c r="P470" t="inlineStr">
        <is>
          <t/>
        </is>
      </c>
      <c r="Q470" t="inlineStr">
        <is>
          <t/>
        </is>
      </c>
      <c r="R470" t="inlineStr">
        <is>
          <t/>
        </is>
      </c>
      <c r="S470" t="inlineStr">
        <is>
          <t/>
        </is>
      </c>
      <c r="T470" s="2" t="inlineStr">
        <is>
          <t>βέλτιστο από πλευράς κόστους επίπεδο</t>
        </is>
      </c>
      <c r="U470" s="2" t="inlineStr">
        <is>
          <t>2</t>
        </is>
      </c>
      <c r="V470" s="2" t="inlineStr">
        <is>
          <t/>
        </is>
      </c>
      <c r="W470" t="inlineStr">
        <is>
          <t>"το επίπεδο ενεργειακής απόδοσης που έχει ως αποτέλεσμα το χαμηλότερο κόστος κατά την εκτιμώμενη διάρκεια του οικονομικού κύκλου ζωής, όπου:&lt;br&gt;α) το χαμηλότερο κόστος καθορίζεται λαμβανομένου υπόψη του κόστους ενεργειακών επενδύσεων, του κόστους συντήρησης και λειτουργίας (συμπεριλαμβανομένων των ενεργειακών δαπανών και οικονομιών, της κατηγορίας του κτιρίου, των κερδών από την παραχθείσα ενέργεια), κατά περίπτωση, και των δαπανών διάθεσης, κατά περίπτωση· &lt;br&gt;β) ο εκτιμώμενος οικονομικός κύκλος ζωής καθορίζεται από κάθε κράτος μέλος. Αναφέρεται στον υπόλοιπο εκτιμώμενο οικονομικό κύκλο ζωής ενός κτιρίου εφόσον οι απαιτήσεις για ενεργειακή απόδοση έχουν τεθεί για το σύνολο του κτιρίου ή στον εκτιμώμενο οικονομικό κύκλο ζωής δομικού στοιχείο εφόσον οι απαιτήσεις για ενεργειακή απόδοση έχουν τεθεί για τα δομικά στοιχεία·&lt;br&gt;Το βέλτιστο από πλευράς κόστους επίπεδο πρέπει να ευρίσκεται εντός του φάσματος επιπέδων απόδοσης όπου η ανάλυση της σχέσης κόστους-οφέλους για ολόκληρο τον εκτιμώμενο οικονομικό κύκλο ζωής είναι θετική"</t>
        </is>
      </c>
      <c r="X470" s="2" t="inlineStr">
        <is>
          <t>cost-optimal level</t>
        </is>
      </c>
      <c r="Y470" s="2" t="inlineStr">
        <is>
          <t>3</t>
        </is>
      </c>
      <c r="Z470" s="2" t="inlineStr">
        <is>
          <t/>
        </is>
      </c>
      <c r="AA470" t="inlineStr">
        <is>
          <t>the energy performance level which leads to the lowest cost during the estimated economic lifecycle</t>
        </is>
      </c>
      <c r="AB470" s="2" t="inlineStr">
        <is>
          <t>nivel óptimo de rentabilidad</t>
        </is>
      </c>
      <c r="AC470" s="2" t="inlineStr">
        <is>
          <t>3</t>
        </is>
      </c>
      <c r="AD470" s="2" t="inlineStr">
        <is>
          <t/>
        </is>
      </c>
      <c r="AE470" t="inlineStr">
        <is>
          <t>Nivel de eficiencia energética que conlleve el
 coste más bajo durante el ciclo de vida útil estimada.</t>
        </is>
      </c>
      <c r="AF470" s="2" t="inlineStr">
        <is>
          <t>kulutõhus tase</t>
        </is>
      </c>
      <c r="AG470" s="2" t="inlineStr">
        <is>
          <t>3</t>
        </is>
      </c>
      <c r="AH470" s="2" t="inlineStr">
        <is>
          <t>preferred</t>
        </is>
      </c>
      <c r="AI470" t="inlineStr">
        <is>
          <t>energiatõhususe tase, mis viib väikseimate kuludeni hinnangulise majandusliku olelusringi jooksul</t>
        </is>
      </c>
      <c r="AJ470" s="2" t="inlineStr">
        <is>
          <t>kustannusoptimaalinen taso</t>
        </is>
      </c>
      <c r="AK470" s="2" t="inlineStr">
        <is>
          <t>3</t>
        </is>
      </c>
      <c r="AL470" s="2" t="inlineStr">
        <is>
          <t/>
        </is>
      </c>
      <c r="AM470" t="inlineStr">
        <is>
          <t>energiatehokkuuden taso, joka johtaa alimpiin kustannuksiin arvioidun taloudellisen elinkaaren aikana</t>
        </is>
      </c>
      <c r="AN470" s="2" t="inlineStr">
        <is>
          <t>niveau optimal en fonction des coûts</t>
        </is>
      </c>
      <c r="AO470" s="2" t="inlineStr">
        <is>
          <t>3</t>
        </is>
      </c>
      <c r="AP470" s="2" t="inlineStr">
        <is>
          <t/>
        </is>
      </c>
      <c r="AQ470" t="inlineStr">
        <is>
          <t>le niveau de performance énergétique qui entraîne les coûts les plus bas sur la durée de vie économique estimée</t>
        </is>
      </c>
      <c r="AR470" t="inlineStr">
        <is>
          <t/>
        </is>
      </c>
      <c r="AS470" t="inlineStr">
        <is>
          <t/>
        </is>
      </c>
      <c r="AT470" t="inlineStr">
        <is>
          <t/>
        </is>
      </c>
      <c r="AU470" t="inlineStr">
        <is>
          <t/>
        </is>
      </c>
      <c r="AV470" s="2" t="inlineStr">
        <is>
          <t>troškovno optimalna razina</t>
        </is>
      </c>
      <c r="AW470" s="2" t="inlineStr">
        <is>
          <t>3</t>
        </is>
      </c>
      <c r="AX470" s="2" t="inlineStr">
        <is>
          <t/>
        </is>
      </c>
      <c r="AY470" t="inlineStr">
        <is>
          <t>razina energetskih svojstava koja omogućava najniži trošak tijekom procijenjenog gospodarskog vijeka zgrade</t>
        </is>
      </c>
      <c r="AZ470" t="inlineStr">
        <is>
          <t/>
        </is>
      </c>
      <c r="BA470" t="inlineStr">
        <is>
          <t/>
        </is>
      </c>
      <c r="BB470" t="inlineStr">
        <is>
          <t/>
        </is>
      </c>
      <c r="BC470" t="inlineStr">
        <is>
          <t/>
        </is>
      </c>
      <c r="BD470" t="inlineStr">
        <is>
          <t/>
        </is>
      </c>
      <c r="BE470" t="inlineStr">
        <is>
          <t/>
        </is>
      </c>
      <c r="BF470" t="inlineStr">
        <is>
          <t/>
        </is>
      </c>
      <c r="BG470" t="inlineStr">
        <is>
          <t/>
        </is>
      </c>
      <c r="BH470" s="2" t="inlineStr">
        <is>
          <t>sąnaudų atžvilgiu optimalus lygis|
išlaidų atžvilgiu optimalus lygis|
kaštų atžvilgiu optimalus lygis</t>
        </is>
      </c>
      <c r="BI470" s="2" t="inlineStr">
        <is>
          <t>2|
3|
3</t>
        </is>
      </c>
      <c r="BJ470" s="2" t="inlineStr">
        <is>
          <t xml:space="preserve">|
|
</t>
        </is>
      </c>
      <c r="BK470" t="inlineStr">
        <is>
          <t/>
        </is>
      </c>
      <c r="BL470" t="inlineStr">
        <is>
          <t/>
        </is>
      </c>
      <c r="BM470" t="inlineStr">
        <is>
          <t/>
        </is>
      </c>
      <c r="BN470" t="inlineStr">
        <is>
          <t/>
        </is>
      </c>
      <c r="BO470" t="inlineStr">
        <is>
          <t/>
        </is>
      </c>
      <c r="BP470" t="inlineStr">
        <is>
          <t/>
        </is>
      </c>
      <c r="BQ470" t="inlineStr">
        <is>
          <t/>
        </is>
      </c>
      <c r="BR470" t="inlineStr">
        <is>
          <t/>
        </is>
      </c>
      <c r="BS470" t="inlineStr">
        <is>
          <t/>
        </is>
      </c>
      <c r="BT470" s="2" t="inlineStr">
        <is>
          <t>kostenoptimaal niveau</t>
        </is>
      </c>
      <c r="BU470" s="2" t="inlineStr">
        <is>
          <t>3</t>
        </is>
      </c>
      <c r="BV470" s="2" t="inlineStr">
        <is>
          <t/>
        </is>
      </c>
      <c r="BW470" t="inlineStr">
        <is>
          <t>"energieprestatieniveau dat gedurende de geraamde economische levensduur de laagste kosten met zich meebrengt"</t>
        </is>
      </c>
      <c r="BX470" s="2" t="inlineStr">
        <is>
          <t>poziom optymalny pod względem kosztów</t>
        </is>
      </c>
      <c r="BY470" s="2" t="inlineStr">
        <is>
          <t>3</t>
        </is>
      </c>
      <c r="BZ470" s="2" t="inlineStr">
        <is>
          <t/>
        </is>
      </c>
      <c r="CA470" t="inlineStr">
        <is>
          <t>poziom charakterystyki energetycznej skutkujący najniższym kosztem w trakcie szacunkowego ekonomicznego cyklu życia</t>
        </is>
      </c>
      <c r="CB470" t="inlineStr">
        <is>
          <t/>
        </is>
      </c>
      <c r="CC470" t="inlineStr">
        <is>
          <t/>
        </is>
      </c>
      <c r="CD470" t="inlineStr">
        <is>
          <t/>
        </is>
      </c>
      <c r="CE470" t="inlineStr">
        <is>
          <t/>
        </is>
      </c>
      <c r="CF470" t="inlineStr">
        <is>
          <t/>
        </is>
      </c>
      <c r="CG470" t="inlineStr">
        <is>
          <t/>
        </is>
      </c>
      <c r="CH470" t="inlineStr">
        <is>
          <t/>
        </is>
      </c>
      <c r="CI470" t="inlineStr">
        <is>
          <t/>
        </is>
      </c>
      <c r="CJ470" t="inlineStr">
        <is>
          <t/>
        </is>
      </c>
      <c r="CK470" t="inlineStr">
        <is>
          <t/>
        </is>
      </c>
      <c r="CL470" t="inlineStr">
        <is>
          <t/>
        </is>
      </c>
      <c r="CM470" t="inlineStr">
        <is>
          <t/>
        </is>
      </c>
      <c r="CN470" s="2" t="inlineStr">
        <is>
          <t>stroškovno optimalna raven</t>
        </is>
      </c>
      <c r="CO470" s="2" t="inlineStr">
        <is>
          <t>3</t>
        </is>
      </c>
      <c r="CP470" s="2" t="inlineStr">
        <is>
          <t/>
        </is>
      </c>
      <c r="CQ470" t="inlineStr">
        <is>
          <t>raven energetske učinkovitosti, ki vodi v najnižje stroške med ocenjenim ekonomskim življenjskim ciklom</t>
        </is>
      </c>
      <c r="CR470" s="2" t="inlineStr">
        <is>
          <t>kostnadsoptimal nivå</t>
        </is>
      </c>
      <c r="CS470" s="2" t="inlineStr">
        <is>
          <t>3</t>
        </is>
      </c>
      <c r="CT470" s="2" t="inlineStr">
        <is>
          <t/>
        </is>
      </c>
      <c r="CU470" t="inlineStr">
        <is>
          <t>den energiprestandanivå som leder till den lägsta kostnaden under den beräknade ekonomiska livscykel</t>
        </is>
      </c>
    </row>
    <row r="471">
      <c r="A471" s="1" t="str">
        <f>HYPERLINK("https://iate.europa.eu/entry/result/3592782/all", "3592782")</f>
        <v>3592782</v>
      </c>
      <c r="B471" t="inlineStr">
        <is>
          <t>TRANSPORT;EUROPEAN UNION;ENERGY</t>
        </is>
      </c>
      <c r="C471" t="inlineStr">
        <is>
          <t>TRANSPORT|air and space transport|air transport;EUROPEAN UNION|EU institutions and European civil service|EU office or agency|European Joint Undertaking;ENERGY|energy policy|energy policy</t>
        </is>
      </c>
      <c r="D471" s="2" t="inlineStr">
        <is>
          <t>съвместно предприятие „Чисто въздухоплаване“</t>
        </is>
      </c>
      <c r="E471" s="2" t="inlineStr">
        <is>
          <t>4</t>
        </is>
      </c>
      <c r="F471" s="2" t="inlineStr">
        <is>
          <t/>
        </is>
      </c>
      <c r="G471" t="inlineStr">
        <is>
          <t/>
        </is>
      </c>
      <c r="H471" s="2" t="inlineStr">
        <is>
          <t>společný podnik CA|
CA JU|
společný podnik pro čisté letectví</t>
        </is>
      </c>
      <c r="I471" s="2" t="inlineStr">
        <is>
          <t>2|
2|
4</t>
        </is>
      </c>
      <c r="J471" s="2" t="inlineStr">
        <is>
          <t xml:space="preserve">|
|
</t>
        </is>
      </c>
      <c r="K471" t="inlineStr">
        <is>
          <t>společný podnik zřízený v rámci programu
Horizont Evropa na období končící dnem 31. prosince 2031, který má tyto obecné cíle:&lt;div&gt;a) přispět ke snížení ekologické stopy letectví urychlením vývoje klimaticky neutrálních leteckých technologií pro jejich co nejrychlejší zavedení, a tím významně přispět k dosažení obecných cílů Zelené dohody pro Evropu, zejména co se týká cíle spočívajícího ve snížení čistých emisí skleníkových plynů v Unii do roku 2030 nejméně o 55 % ve srovnání s úrovněmi v roce 1990 a směřování k dosažení klimatické neutrality nejpozději do roku 2050;&lt;/div&gt;&lt;div&gt;b) zajistit, aby výzkumné a inovační činnosti související s letectvím, se zvláštním zaměřením na iniciativy v oblasti průlomových technologií, přispěly k celosvětové udržitelné konkurenceschopnosti leteckého průmyslu Unie, aby klimaticky neutrální letecké technologie splňovaly příslušné požadavky na bezpečnost a ochranu letectví a aby letectví i nadále bylo bezpečným, spolehlivým, nákladově efektivním a účinným prostředkem osobní a nákladní dopravy;&lt;/div&gt;&lt;div&gt;c) zvýšit výzkumné a inovační kapacity evropského letectví&lt;br&gt;&lt;/div&gt;</t>
        </is>
      </c>
      <c r="L471" s="2" t="inlineStr">
        <is>
          <t>CA JU|
fællesforetagendet for ren luftfart</t>
        </is>
      </c>
      <c r="M471" s="2" t="inlineStr">
        <is>
          <t>3|
4</t>
        </is>
      </c>
      <c r="N471" s="2" t="inlineStr">
        <is>
          <t xml:space="preserve">|
</t>
        </is>
      </c>
      <c r="O471" t="inlineStr">
        <is>
          <t>partnerskab under &lt;a href="https://iate.europa.eu/entry/result/3576720/da" target="_blank"&gt;Horisont Europa&lt;/a&gt;, der bygger
på erfaringerne fra fællesforetagenderne Clean Sky og Clean Sky 2. Det
skal bidrage til at reducere luftfartens økologiske fodaftryk ved at
fremskynde udviklingen af klimaneutrale luftfartsteknologier, og derved bidrage
væsentligt til at nå målet om en reduktion på 55 % af emissionerne senest
i 2030 og klimaneutralitet senest
i 2050</t>
        </is>
      </c>
      <c r="P471" s="2" t="inlineStr">
        <is>
          <t>Gemeinsames Unternehmen für saubere Luftfahrt</t>
        </is>
      </c>
      <c r="Q471" s="2" t="inlineStr">
        <is>
          <t>4</t>
        </is>
      </c>
      <c r="R471" s="2" t="inlineStr">
        <is>
          <t/>
        </is>
      </c>
      <c r="S471" t="inlineStr">
        <is>
          <t>&lt;a href="https://iate.europa.eu/entry/result/783051/de" target="_blank"&gt;gemeinsames Unternehmen&lt;time datetime="28.1.2022"&gt; (28.1.2022)&lt;/time&gt;&lt;/a&gt;, das im Rahmen von &lt;a href="https://iate.europa.eu/entry/result/3576720/en" target="_blank"&gt;Horizont Europa&lt;/a&gt; gegründet wurde, um den ökologischen Fußabdruck des Luftverkehrs zu verringern, indem die Entwicklung klimaneutraler Luftverkehrstechnologien für ihren frühestmöglichen Einsatz beschleunigt wird, und um zu gewährleisten, dass ein sauberer Luftverkehr für die Beförderung von Passagieren und Gütern auf dem Luftweg sicher und effizient bleibt</t>
        </is>
      </c>
      <c r="T471" s="2" t="inlineStr">
        <is>
          <t>κοινή επιχείρηση «Καθαρές αερομεταφορές»|
ΚΕ «Καθαρές αερομεταφορές»</t>
        </is>
      </c>
      <c r="U471" s="2" t="inlineStr">
        <is>
          <t>4|
2</t>
        </is>
      </c>
      <c r="V471" s="2" t="inlineStr">
        <is>
          <t xml:space="preserve">|
</t>
        </is>
      </c>
      <c r="W471"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αποστολή τη μείωση του οικολογικού αποτυπώματος των αερομεταφορών μέσω της επιτάχυνσης της ανάπτυξης κλιματικά ουδέτερων τεχνολογιών αερομεταφορών για τη συντομότερη δυνατή αξιοποίησή τους και να διασφαλίζει ότι η καθαρότερη αεροπορία παραμένει ασφαλής, προστατευμένη και αποδοτική για τις αεροπορικές μεταφορές επιβατών και εμπορευμάτων</t>
        </is>
      </c>
      <c r="X471" s="2" t="inlineStr">
        <is>
          <t>Clean Aviation Joint Undertaking</t>
        </is>
      </c>
      <c r="Y471" s="2" t="inlineStr">
        <is>
          <t>4</t>
        </is>
      </c>
      <c r="Z471" s="2" t="inlineStr">
        <is>
          <t/>
        </is>
      </c>
      <c r="AA471" t="inlineStr">
        <is>
          <t>&lt;a href="https://iate.europa.eu/entry/result/783051/en" target="_blank"&gt;joint undertaking&lt;/a&gt; established under &lt;a href="https://iate.europa.eu/entry/result/3576720/en" target="_blank"&gt;Horizon Europe&lt;/a&gt; to reduce the ecological footprint of aviation by 
accelerating the development of climate neutral aviation technologies 
for their earliest possible deployment, and to ensure that cleaner aviation remains safe, 
secure and efficient for the transportation of passengers and goods by 
air</t>
        </is>
      </c>
      <c r="AB471" s="2" t="inlineStr">
        <is>
          <t>Empresa Común para una Aviación Limpia</t>
        </is>
      </c>
      <c r="AC471" s="2" t="inlineStr">
        <is>
          <t>3</t>
        </is>
      </c>
      <c r="AD471" s="2" t="inlineStr">
        <is>
          <t/>
        </is>
      </c>
      <c r="AE471" t="inlineStr">
        <is>
          <t>empresa común creada en el marco de Horizonte Europa con el fin de reducir la huella ecológica de la aviación acelerando el desarrollo de tecnologías aeronáuticas climáticamente neutras para su despliegue lo antes posible</t>
        </is>
      </c>
      <c r="AF471" s="2" t="inlineStr">
        <is>
          <t>Keskkonnahoidliku Lennunduse Ühisettevõte</t>
        </is>
      </c>
      <c r="AG471" s="2" t="inlineStr">
        <is>
          <t>4</t>
        </is>
      </c>
      <c r="AH471" s="2" t="inlineStr">
        <is>
          <t/>
        </is>
      </c>
      <c r="AI471" t="inlineStr">
        <is>
          <t>programmi „Euroopa horisont“ raames asutatud ühisettevõte, mille ülesanne on lisaks ELi ühisettevõtete üldistele ülesannetele aidata vähendada lennunduse ökoloogilist jalajälge, kiirendades kliimaneutraalse lennundustehnoloogia väljatöötamist selle võimalikult varajaseks kasutuselevõtuks</t>
        </is>
      </c>
      <c r="AJ471" s="2" t="inlineStr">
        <is>
          <t>puhtaan ilmailun yhteisyritys|
Puhdas ilmailu -yhteisyritys</t>
        </is>
      </c>
      <c r="AK471" s="2" t="inlineStr">
        <is>
          <t>4|
4</t>
        </is>
      </c>
      <c r="AL471" s="2" t="inlineStr">
        <is>
          <t xml:space="preserve">preferred|
</t>
        </is>
      </c>
      <c r="AM471" t="inlineStr">
        <is>
          <t>&lt;div&gt;&lt;a href="http://iate.europa.eu/entry/result/3576720/fi" target="_blank"&gt;Horisontti 2020&lt;/a&gt; -ohjelman puitteissa perustettu &lt;a href="http://iate.europa.eu/entry/result/783051/fi" target="_blank"&gt;yhteisyritys&lt;/a&gt;, jonka päätavoitteena on edistää ilmailun ekologisen jalanjäljen pienentämistä nopeuttamalla ilmastoneutraalien ilmailuteknologioiden kehittämistä, jotta ne voidaan ottaa käyttöön mahdollisimman pian ja varmistetaan, että puhtaampi matkustus- ja tavaraliikenne ilmateitse pysyy turvallisena ja tehokkaana&lt;/div&gt;</t>
        </is>
      </c>
      <c r="AN471" s="2" t="inlineStr">
        <is>
          <t>entreprise commune «Aviation propre»</t>
        </is>
      </c>
      <c r="AO471" s="2" t="inlineStr">
        <is>
          <t>4</t>
        </is>
      </c>
      <c r="AP471" s="2" t="inlineStr">
        <is>
          <t/>
        </is>
      </c>
      <c r="AQ471" t="inlineStr">
        <is>
          <t>entreprise commune créée dans le cadre d’Horizon Europe pour réduire l’empreinte écologique du secteur de l’aviation en accélérant le développement de technologies aéronautiques neutres sur le plan climatique en vue de leur déploiement le plus précoce possible, et pour veiller à ce que l’aviation propre demeure sûre, sécurisée et efficace pour le transport aérien de passagers et de marchandises</t>
        </is>
      </c>
      <c r="AR471" s="2" t="inlineStr">
        <is>
          <t>an Comhghnóthas um Eitlíocht Ghlan|
an Comhghnóthas um an Eitlíocht Ghlan|
Comhghnóthas CA</t>
        </is>
      </c>
      <c r="AS471" s="2" t="inlineStr">
        <is>
          <t>4|
3|
2</t>
        </is>
      </c>
      <c r="AT471" s="2" t="inlineStr">
        <is>
          <t>|
|
proposed</t>
        </is>
      </c>
      <c r="AU471" t="inlineStr">
        <is>
          <t/>
        </is>
      </c>
      <c r="AV471" s="2" t="inlineStr">
        <is>
          <t>Zajedničko poduzeće za čisto zrakoplovstvo</t>
        </is>
      </c>
      <c r="AW471" s="2" t="inlineStr">
        <is>
          <t>4</t>
        </is>
      </c>
      <c r="AX471" s="2" t="inlineStr">
        <is>
          <t/>
        </is>
      </c>
      <c r="AY471" t="inlineStr">
        <is>
          <t>zajedničko poduzeće osnovano u sklopu programa Obzor Europa s ciljem smanjenja ekološkog otiska zrakoplovstva ubrzavanjem razvoja klimatski neutralnih zrakoplovnih tehnologija</t>
        </is>
      </c>
      <c r="AZ471" s="2" t="inlineStr">
        <is>
          <t>Tiszta Légi Közlekedés Közös Vállalkozás</t>
        </is>
      </c>
      <c r="BA471" s="2" t="inlineStr">
        <is>
          <t>4</t>
        </is>
      </c>
      <c r="BB471" s="2" t="inlineStr">
        <is>
          <t/>
        </is>
      </c>
      <c r="BC471" t="inlineStr">
        <is>
          <t>fő célkitűzése, hogy hozzájáruljon a légi közlekedés ökológiai 
lábnyomának csökkentéséhez azáltal, hogy felgyorsítja a klímasemleges 
légi közlekedési technológiák kifejlesztését azok lehető legkorábbi 
bevezetése érdekében, ezáltal jelentősen hozzájárulva az európai zöld 
megállapodásban foglalt, a környezeti hatások csökkentésére irányuló 
ambiciózus célokhoz</t>
        </is>
      </c>
      <c r="BD471" s="2" t="inlineStr">
        <is>
          <t>impresa comune CA|
CA JU|
impresa comune «Aviazione pulita»</t>
        </is>
      </c>
      <c r="BE471" s="2" t="inlineStr">
        <is>
          <t>2|
2|
4</t>
        </is>
      </c>
      <c r="BF471" s="2" t="inlineStr">
        <is>
          <t xml:space="preserve">|
|
</t>
        </is>
      </c>
      <c r="BG471" t="inlineStr">
        <is>
          <t>impresa che persegue principalmente l'obiettivo di contribuire a ridurre l’impronta ecologica del trasporto aereo accelerando lo sviluppo di tecnologie di trasporto aereo climaticamente neutre da diffondere il più rapidamente possibile, contribuendo quindi in modo significativo agli ambiziosi obiettivi di attenuazione dell’impatto ambientale del Green Deal europeo e al regolamento (UE) 2021/1119 del Parlamento europeo e del Consiglio («normativa europea sul clima»), ossia una riduzione delle emissioni del 55 % entro il 2030 rispetto ai livelli del 1990 e la neutralità climatica al più tardi entro il 2050 in linea con l’accordo di Parigi adottato nell’ambito della convenzione quadro delle Nazioni Unite sui cambiamenti climatici</t>
        </is>
      </c>
      <c r="BH471" s="2" t="inlineStr">
        <is>
          <t>Netaršios aviacijos bendroji įmonė</t>
        </is>
      </c>
      <c r="BI471" s="2" t="inlineStr">
        <is>
          <t>4</t>
        </is>
      </c>
      <c r="BJ471" s="2" t="inlineStr">
        <is>
          <t/>
        </is>
      </c>
      <c r="BK471" t="inlineStr">
        <is>
          <t>pagal programą „Europos horizontas“ įsteigta bendroji įmonė, kurios tikslas – prisidėti prie aviacijos ekologinio pėdsako mažinimo, paspartinant neutralaus poveikio klimatui aviacijos technologijų kūrimą, kad jos būtų kuo greičiau įdiegtos, ir užtikrinti, kad švaresnė aviacija išliktų saugi, patikima ir veiksminga keleiviams ir kroviniams gabenti oru</t>
        </is>
      </c>
      <c r="BL471" s="2" t="inlineStr">
        <is>
          <t>kopuzņēmums "Tīra aviācija"</t>
        </is>
      </c>
      <c r="BM471" s="2" t="inlineStr">
        <is>
          <t>4</t>
        </is>
      </c>
      <c r="BN471" s="2" t="inlineStr">
        <is>
          <t/>
        </is>
      </c>
      <c r="BO471" t="inlineStr">
        <is>
          <t/>
        </is>
      </c>
      <c r="BP471" s="2" t="inlineStr">
        <is>
          <t>Impriża Konġunta Avjazzjoni Nadifa</t>
        </is>
      </c>
      <c r="BQ471" s="2" t="inlineStr">
        <is>
          <t>3</t>
        </is>
      </c>
      <c r="BR471" s="2" t="inlineStr">
        <is>
          <t/>
        </is>
      </c>
      <c r="BS471" t="inlineStr">
        <is>
          <t>&lt;a href="https://iate.europa.eu/entry/result/783051/mt" target="_blank"&gt;impriża konġunta&lt;/a&gt; proposta biex tissuċċedi u tissostitwixxi lill-&lt;a href="https://iate.europa.eu/entry/result/2242666/mt" target="_blank"&gt;Impriża Konġunta Clean Sky&lt;/a&gt; u l-&lt;a href="https://iate.europa.eu/entry/result/3555557/mt" target="_blank"&gt;Impriża Konġunta Clean Sky 2&lt;/a&gt;</t>
        </is>
      </c>
      <c r="BT471" s="2" t="inlineStr">
        <is>
          <t>Gemeenschappelijke Onderneming “Schone luchtvaart”</t>
        </is>
      </c>
      <c r="BU471" s="2" t="inlineStr">
        <is>
          <t>4</t>
        </is>
      </c>
      <c r="BV471" s="2" t="inlineStr">
        <is>
          <t/>
        </is>
      </c>
      <c r="BW471" t="inlineStr">
        <is>
          <t>gemeenschappelijke onderneming in het kader van Horizon Europa die tot doel heeft de ecologische voetafdruk van de luchtvaart te verkleinen door het versneld ontwikkelen van klimaatneutrale luchtvaarttechnologieën, zodat deze zo snel mogelijk kunnen worden ingezet, en ervoor te zorgen dat de schonere luchtvaart veilig, beveiligd en efficiënt blijft voor het vervoer van passagiers en goederen</t>
        </is>
      </c>
      <c r="BX471" s="2" t="inlineStr">
        <is>
          <t>Wspólne Przedsięwzięcie na rzecz Ekologicznego Lotnictwa</t>
        </is>
      </c>
      <c r="BY471" s="2" t="inlineStr">
        <is>
          <t>4</t>
        </is>
      </c>
      <c r="BZ471" s="2" t="inlineStr">
        <is>
          <t/>
        </is>
      </c>
      <c r="CA471" t="inlineStr">
        <is>
          <t>&lt;a href="https://iate.europa.eu/entry/result/783051/pl" target="_blank"&gt;wspólne przedsięwzięcie&lt;time datetime="26.1.2022"&gt; (26.1.2022)&lt;/time&gt;&lt;/a&gt; ustanowione na podstawie programu „&lt;a href="https://iate.europa.eu/entry/result/3576720/pl" target="_blank"&gt;Horyzont Europa&lt;/a&gt;" w celu zmniejszenia śladu ekologicznego lotnictwa poprzez przyspieszenie procesu opracowywania neutralnych dla klimatu technologii lotniczych w celu ich możliwie jak najszybszego wdrożenia i zapewnienia, aby bardziej ekologiczne lotnictwo było nadal bezpieczne, pewne i wydajne w odniesieniu do transportu lotniczego pasażerów i towarów</t>
        </is>
      </c>
      <c r="CB471" s="2" t="inlineStr">
        <is>
          <t>Empresa Comum de Aviação Limpa</t>
        </is>
      </c>
      <c r="CC471" s="2" t="inlineStr">
        <is>
          <t>4</t>
        </is>
      </c>
      <c r="CD471" s="2" t="inlineStr">
        <is>
          <t/>
        </is>
      </c>
      <c r="CE471" t="inlineStr">
        <is>
          <t>&lt;div&gt;Empresa Comum constituída ao abrigo do Horizonte Europa que tem como objetivo contribuir para a redução da pegada ecológica
da aviação mediante a aceleração do desenvolvimento de tecnologias da aviação
climaticamente neutras para a sua implantação tão rápida quanto possível
e assegurar que a aviação mais ecológica continua a ser segura, protegida e
eficiente para o transporte de passageiros e mercadorias por via aérea.&lt;br&gt;&lt;/div&gt;</t>
        </is>
      </c>
      <c r="CF471" s="2" t="inlineStr">
        <is>
          <t>întreprinderea comună pentru o aviație curată</t>
        </is>
      </c>
      <c r="CG471" s="2" t="inlineStr">
        <is>
          <t>3</t>
        </is>
      </c>
      <c r="CH471" s="2" t="inlineStr">
        <is>
          <t/>
        </is>
      </c>
      <c r="CI471" t="inlineStr">
        <is>
          <t/>
        </is>
      </c>
      <c r="CJ471" s="2" t="inlineStr">
        <is>
          <t>spoločný podnik pre čisté letectvo</t>
        </is>
      </c>
      <c r="CK471" s="2" t="inlineStr">
        <is>
          <t>4</t>
        </is>
      </c>
      <c r="CL471" s="2" t="inlineStr">
        <is>
          <t/>
        </is>
      </c>
      <c r="CM471"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prispievať k znižovaniu
ekologickej stopy letectva urýchlením vývoja klimaticky neutrálnych leteckých
technológií pre ich čo najrýchlejšie zavádzanie do praxe, a tým významne
prispievať k dosiahnutiu všeobecných cieľov Európskej zelenej dohody,
ďalej zabezpečiť, aby výskumné a inovačné činnosti v oblasti
aeronautiky, s osobitným zameraním na prelomové technologické iniciatívy,
prispievali k celosvetovej udržateľnej konkurencieschopnosti leteckého
odvetvia Únie a podporovať európsku výskumnú a inovačnú
kapacitu v oblasti letectva</t>
        </is>
      </c>
      <c r="CN471" s="2" t="inlineStr">
        <is>
          <t>Skupno podjetje za čisto letalstvo</t>
        </is>
      </c>
      <c r="CO471" s="2" t="inlineStr">
        <is>
          <t>4</t>
        </is>
      </c>
      <c r="CP471" s="2" t="inlineStr">
        <is>
          <t/>
        </is>
      </c>
      <c r="CQ471" t="inlineStr">
        <is>
          <t>&lt;div&gt;&lt;a href="https://iate.europa.eu/entry/result/783051/sl" target="_blank"&gt;skupno podjetje&lt;/a&gt;, ustanovljeno v okviru programa &lt;a href="https://iate.europa.eu/entry/result/3576720/sl" target="_blank"&gt;Obzorje Evropa&lt;/a&gt;, katerega cilj je pospešiti razvoj podnebno nevtralnih letalskih tehnologij s takojšnjo uporabo in tako zmanjšati ekološki odtis ter hkrati zagotoviti, da čistejše letalstvo ostane varno, zanesljivo in učinkovito za prevoz potnikov in blaga po zraku&lt;br&gt;&lt;/div&gt;</t>
        </is>
      </c>
      <c r="CR471" s="2" t="inlineStr">
        <is>
          <t>det gemensamma företaget för ren luftfart</t>
        </is>
      </c>
      <c r="CS471" s="2" t="inlineStr">
        <is>
          <t>4</t>
        </is>
      </c>
      <c r="CT471" s="2" t="inlineStr">
        <is>
          <t/>
        </is>
      </c>
      <c r="CU471" t="inlineStr">
        <is>
          <t>gemensamt företag som inrättats för att bidra till att minska luftfartens ekologiska fotavtryck genom att påskynda utvecklingen av klimatneutral luftfartsteknik så att den kan tas i bruk så snart som möjligt och för att se till att en renare luftfart förblir säker, trygg och effektiv för lufttransport av passagerare och gods</t>
        </is>
      </c>
    </row>
    <row r="472">
      <c r="A472" s="1" t="str">
        <f>HYPERLINK("https://iate.europa.eu/entry/result/3592786/all", "3592786")</f>
        <v>3592786</v>
      </c>
      <c r="B472" t="inlineStr">
        <is>
          <t>EUROPEAN UNION;TRANSPORT</t>
        </is>
      </c>
      <c r="C472" t="inlineStr">
        <is>
          <t>EUROPEAN UNION|EU institutions and European civil service|EU office or agency|European Joint Undertaking;TRANSPORT|transport policy|transport policy;TRANSPORT|land transport|land transport|rail transport|rail network</t>
        </is>
      </c>
      <c r="D472" s="2" t="inlineStr">
        <is>
          <t>съвместно предприятие „Европейски железопътен транспорт“</t>
        </is>
      </c>
      <c r="E472" s="2" t="inlineStr">
        <is>
          <t>4</t>
        </is>
      </c>
      <c r="F472" s="2" t="inlineStr">
        <is>
          <t/>
        </is>
      </c>
      <c r="G472" t="inlineStr">
        <is>
          <t/>
        </is>
      </c>
      <c r="H472" s="2" t="inlineStr">
        <is>
          <t>ER JU|
společný podnik pro evropské železnice|
společný podnik ER</t>
        </is>
      </c>
      <c r="I472" s="2" t="inlineStr">
        <is>
          <t>2|
4|
2</t>
        </is>
      </c>
      <c r="J472" s="2" t="inlineStr">
        <is>
          <t xml:space="preserve">|
|
</t>
        </is>
      </c>
      <c r="K472" t="inlineStr">
        <is>
          <t>společný podnik zřízený v rámci programu
Horizont Evropa na období končící dnem 31. prosince 2031, který má tyto obecné cíle:&lt;div&gt;a) přispět k dosažení jednotného evropského železničního prostoru;&lt;/div&gt;&lt;div&gt;b) zajistit rychlý přechod na atraktivnější, uživatelsky vstřícný, konkurenceschopný, cenově dostupný, snadno udržovatelný, účinný a udržitelný evropský železniční systém, který je začleněn do širšího systému mobility;&lt;/div&gt;&lt;div&gt;c) podporovat rozvoj silného a celosvětově konkurenceschopného evropského železničního průmyslu&lt;br&gt;&lt;/div&gt;</t>
        </is>
      </c>
      <c r="L472" s="2" t="inlineStr">
        <is>
          <t>fællesforetagendet for Europas jernbaner</t>
        </is>
      </c>
      <c r="M472" s="2" t="inlineStr">
        <is>
          <t>4</t>
        </is>
      </c>
      <c r="N472" s="2" t="inlineStr">
        <is>
          <t/>
        </is>
      </c>
      <c r="O472" t="inlineStr">
        <is>
          <t>&lt;a href="https://iate.europa.eu/entry/result/783051/da" target="_blank"&gt;fællesforetagende&lt;/a&gt; under &lt;a href="https://iate.europa.eu/entry/result/3576720/da" target="_blank"&gt;Horisont Europa&lt;/a&gt;, der har til formål at levere et
integreret europæisk jernbanenet med høj kapacitet ved at fjerne hindringer for
interoperabilitet og tilvejebringe løsninger til fuld integration, der omfatter
trafikstyring, køretøjer, infrastruktur og tjenester</t>
        </is>
      </c>
      <c r="P472" s="2" t="inlineStr">
        <is>
          <t>Gemeinsames Unternehmen für Europas Eisenbahnen</t>
        </is>
      </c>
      <c r="Q472" s="2" t="inlineStr">
        <is>
          <t>4</t>
        </is>
      </c>
      <c r="R472" s="2" t="inlineStr">
        <is>
          <t/>
        </is>
      </c>
      <c r="S472" t="inlineStr">
        <is>
          <t>&lt;a href="https://iate.europa.eu/entry/result/783051/de" target="_blank"&gt;gemeinsames Unternehmen&lt;time datetime="28.1.2022"&gt; (28.1.2022)&lt;/time&gt;&lt;/a&gt; unter &lt;a href="https://iate.europa.eu/entry/result/3576720/en" target="_blank"&gt;Horizont Europa&lt;/a&gt; zur Schaffung eines integrierten europäischen Eisenbahnnetzes mit hoher Kapazität durch die Beseitigung von Hindernissen für die Interoperabilität und die Bereitstellung von Lösungen für eine vollständige Integration, die Verkehrsmanagement, Fahrzeuge, Infrastruktur und Dienstleistungen umfassen</t>
        </is>
      </c>
      <c r="T472" s="2" t="inlineStr">
        <is>
          <t>ΚΕ «Ευρωπαϊκοί σιδηρόδρομοι»|
κοινή επιχείρηση «Ευρωπαϊκοί σιδηρόδρομοι»</t>
        </is>
      </c>
      <c r="U472" s="2" t="inlineStr">
        <is>
          <t>2|
4</t>
        </is>
      </c>
      <c r="V472" s="2" t="inlineStr">
        <is>
          <t xml:space="preserve">|
</t>
        </is>
      </c>
      <c r="W472"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αποστολή τη δημιουργία ολοκληρωμένου ευρωπαϊκού σιδηροδρομικού δικτύου υψηλής μεταφορικής ικανότητας, με την εξάλειψη των εμποδίων στη διαλειτουργικότητα και την παροχή λύσεων για την πλήρη ολοκλήρωση, καλύπτοντας τη διαχείριση της κυκλοφορίας, τα οχήματα, τις υποδομές και τις υπηρεσίες</t>
        </is>
      </c>
      <c r="X472" s="2" t="inlineStr">
        <is>
          <t>ER Joint Undertaking|
Europe’s Rail Joint Undertaking</t>
        </is>
      </c>
      <c r="Y472" s="2" t="inlineStr">
        <is>
          <t>4|
4</t>
        </is>
      </c>
      <c r="Z472" s="2" t="inlineStr">
        <is>
          <t xml:space="preserve">|
</t>
        </is>
      </c>
      <c r="AA472" t="inlineStr">
        <is>
          <t>&lt;a href="https://iate.europa.eu/entry/result/783051/en" target="_blank"&gt;joint undertaking&lt;/a&gt; under &lt;a href="https://iate.europa.eu/entry/result/3576720/en" target="_blank"&gt;Horizon Europe&lt;/a&gt; to deliver a high capacity integrated European railway network by eliminating barriers to interoperability and providing solutions for full integration, covering traffic management, vehicles, infrastructure and services</t>
        </is>
      </c>
      <c r="AB472" s="2" t="inlineStr">
        <is>
          <t>Empresa Común para el Ferrocarril Europeo</t>
        </is>
      </c>
      <c r="AC472" s="2" t="inlineStr">
        <is>
          <t>3</t>
        </is>
      </c>
      <c r="AD472" s="2" t="inlineStr">
        <is>
          <t/>
        </is>
      </c>
      <c r="AE472" t="inlineStr">
        <is>
          <t>empresa común creada en
el marco del programa&lt;a href="https://iate.europa.eu/entry/result/3576720/es" target="_blank"&gt; Horizonte Europa&lt;/a&gt; para ofrecer una red ferroviaria europea integrada de alta capacidad eliminando los obstáculos a la interoperabilidad, proporcionando soluciones para la plena integración que abarquen la gestión del tráfico, los vehículos, las infraestructuras y los servicios</t>
        </is>
      </c>
      <c r="AF472" s="2" t="inlineStr">
        <is>
          <t>Euroopa Raudtee Ühisettevõte</t>
        </is>
      </c>
      <c r="AG472" s="2" t="inlineStr">
        <is>
          <t>4</t>
        </is>
      </c>
      <c r="AH472" s="2" t="inlineStr">
        <is>
          <t/>
        </is>
      </c>
      <c r="AI472" t="inlineStr">
        <is>
          <t>programmi „Euroopa horisont“ raames asutatud ühisettevõte, mille ülesanne on lisaks ELi ühisettevõtete üldistele ülesannetele tagada suure läbilaskevõimega integreeritud Euroopa raudteevõrk, kaotades koostalitlusvõimet pärssivad tõkked ja pakkudes täielikuks integreerimiseks lahendusi, mis hõlmavad liikluskorraldust, sõidukeid, taristut ja teenuseid, ning seades sihiks projektide ja innovatiivsete lahenduste kiirema kasutuselevõtu ja kasutamise</t>
        </is>
      </c>
      <c r="AJ472" s="2" t="inlineStr">
        <is>
          <t>ER-yhteisyritys|
Euroopan rautatiet -yhteisyritys</t>
        </is>
      </c>
      <c r="AK472" s="2" t="inlineStr">
        <is>
          <t>3|
4</t>
        </is>
      </c>
      <c r="AL472" s="2" t="inlineStr">
        <is>
          <t xml:space="preserve">|
</t>
        </is>
      </c>
      <c r="AM472" t="inlineStr">
        <is>
          <t>&lt;a href="http://iate.europa.eu/entry/result/3576720/fi" target="_blank"&gt;Horisontti 2020&lt;/a&gt; -ohjelman puitteissa perustettu &lt;a href="http://iate.europa.eu/entry/result/783051/fi" target="_blank"&gt;yhteisyritys&lt;/a&gt;, jonka tavoitteena on suuren kapasiteetin yhdennetyn eurooppalaisen rautatieverkon toteuttaminen poistamalla yhteentoimivuuden esteitä ja tarjoamalla ratkaisuja täysimääräistä integrointia varten, muun muassa liikenteen hallinnan, kalustoyksikköjen, infrastruktuurien ja palvelujen osalta</t>
        </is>
      </c>
      <c r="AN472" s="2" t="inlineStr">
        <is>
          <t>entreprise commune «Système ferroviaire européen»</t>
        </is>
      </c>
      <c r="AO472" s="2" t="inlineStr">
        <is>
          <t>4</t>
        </is>
      </c>
      <c r="AP472" s="2" t="inlineStr">
        <is>
          <t/>
        </is>
      </c>
      <c r="AQ472" t="inlineStr">
        <is>
          <t>entreprise commune créée dans le cadre d’Horizon Europe pour créer un réseau ferroviaire européen intégré de grande capacité en éliminant les obstacles à l’interopérabilité et en fournissant des solutions en faveur d’une intégration totale, couvrant la gestion du trafic, les véhicules, les infrastructures et les services</t>
        </is>
      </c>
      <c r="AR472" s="2" t="inlineStr">
        <is>
          <t>an Comhghnóthas um Chóras Eorpach Iarnróid|
Comhghnóthas ER|
an Comhghnóthas um Iarnród na hEorpa</t>
        </is>
      </c>
      <c r="AS472" s="2" t="inlineStr">
        <is>
          <t>3|
2|
4</t>
        </is>
      </c>
      <c r="AT472" s="2" t="inlineStr">
        <is>
          <t xml:space="preserve">|
proposed|
</t>
        </is>
      </c>
      <c r="AU472" t="inlineStr">
        <is>
          <t/>
        </is>
      </c>
      <c r="AV472" s="2" t="inlineStr">
        <is>
          <t>Zajedničko poduzeće za europsku željeznicu</t>
        </is>
      </c>
      <c r="AW472" s="2" t="inlineStr">
        <is>
          <t>4</t>
        </is>
      </c>
      <c r="AX472" s="2" t="inlineStr">
        <is>
          <t/>
        </is>
      </c>
      <c r="AY472" t="inlineStr">
        <is>
          <t>zajedničko poduzeće osnovano u sklopu programa Obzor Europa s ciljem uspostave integrirane europske željezničke mreže velikog kapaciteta kroz uklanjanje prepreka interoperabilnosti i osiguravanje pune integracije koja obuhvaća upravljanje prometom, vozilima, infrastrukturom i uslugama</t>
        </is>
      </c>
      <c r="AZ472" s="2" t="inlineStr">
        <is>
          <t>Európai Vasút Közös Vállalkozás</t>
        </is>
      </c>
      <c r="BA472" s="2" t="inlineStr">
        <is>
          <t>4</t>
        </is>
      </c>
      <c r="BB472" s="2" t="inlineStr">
        <is>
          <t/>
        </is>
      </c>
      <c r="BC472" t="inlineStr">
        <is>
          <t>közös vállalkozás, amelynek célja a nagy kapacitású integrált európai vasúti hálózat létrehozása a 
kölcsönös átjárhatóságot gátló akadályok felszámolása és a teljes 
integrációra vonatkozó megoldások biztosítása révén, amely integráció 
kiterjed a forgalomirányításra, a járművekre, az infrastruktúrára és a 
szolgáltatásokra</t>
        </is>
      </c>
      <c r="BD472" s="2" t="inlineStr">
        <is>
          <t>ER JU|
impresa comune ER|
impresa comune «Ferrovie europee»</t>
        </is>
      </c>
      <c r="BE472" s="2" t="inlineStr">
        <is>
          <t>2|
2|
4</t>
        </is>
      </c>
      <c r="BF472" s="2" t="inlineStr">
        <is>
          <t xml:space="preserve">|
|
</t>
        </is>
      </c>
      <c r="BG472" t="inlineStr">
        <is>
          <t>impresa con l'obiettivo di mettere a disposizione una rete ferroviaria europea integrata ad alta capacità eliminando gli ostacoli all’interoperabilità e fornendo soluzioni per la piena integrazione, in relazione alla gestione del traffico, ai veicoli, alle infrastrutture e ai servizi, mirando a conseguire una più rapida adozione e diffusione di progetti e innovazioni</t>
        </is>
      </c>
      <c r="BH472" s="2" t="inlineStr">
        <is>
          <t>Europos geležinkelių bendroji įmonė</t>
        </is>
      </c>
      <c r="BI472" s="2" t="inlineStr">
        <is>
          <t>4</t>
        </is>
      </c>
      <c r="BJ472" s="2" t="inlineStr">
        <is>
          <t/>
        </is>
      </c>
      <c r="BK472" t="inlineStr">
        <is>
          <t>pagal programą „Europos horizontas“ įsteigta bendroji įmonė, kurios tikslas – sukurti didelio pajėgumo integruotą Europos geležinkelių tinklą, pašalinant sąveikumo kliūtis ir teikiant visapusiško integravimo sprendimus, apimančius eismo valdymą, transporto priemones, infrastruktūrą ir paslaugas</t>
        </is>
      </c>
      <c r="BL472" s="2" t="inlineStr">
        <is>
          <t>kopuzņēmums "Eiropas dzelzceļš"</t>
        </is>
      </c>
      <c r="BM472" s="2" t="inlineStr">
        <is>
          <t>4</t>
        </is>
      </c>
      <c r="BN472" s="2" t="inlineStr">
        <is>
          <t/>
        </is>
      </c>
      <c r="BO472" t="inlineStr">
        <is>
          <t/>
        </is>
      </c>
      <c r="BP472" s="2" t="inlineStr">
        <is>
          <t>Impriża Konġunta Sistema Ferrovjarja Ewropea</t>
        </is>
      </c>
      <c r="BQ472" s="2" t="inlineStr">
        <is>
          <t>3</t>
        </is>
      </c>
      <c r="BR472" s="2" t="inlineStr">
        <is>
          <t/>
        </is>
      </c>
      <c r="BS472" t="inlineStr">
        <is>
          <t>sħubija (&lt;a href="https://iate.europa.eu/entry/result/783051/mt" target="_blank"&gt;impriża konġunta&lt;/a&gt;) fil-qafas tal-&lt;a href="https://iate.europa.eu/entry/result/3576720/mt" target="_blank"&gt;Orizzont Ewropa&lt;/a&gt;, maħsuba biex tipprovdi network ferrovjarju Ewropew integrat b’kapaċità għolja, billi telimina l-ostakli għall-interoperabbiltà u tipprovdi soluzzjonijiet għall-integrazzjoni sħiħa, li jkopru l-ġestjoni tat-traffiku, il-vetturi, l-infrastruttura u s-servizzi</t>
        </is>
      </c>
      <c r="BT472" s="2" t="inlineStr">
        <is>
          <t>Gemeenschappelijke Onderneming “Europese spoorwegen”</t>
        </is>
      </c>
      <c r="BU472" s="2" t="inlineStr">
        <is>
          <t>4</t>
        </is>
      </c>
      <c r="BV472" s="2" t="inlineStr">
        <is>
          <t/>
        </is>
      </c>
      <c r="BW472" t="inlineStr">
        <is>
          <t>gemeenschappelijke onderneming in het kader van Horizon Europa die tot doel heeft een geïntegreerd Europees spoorwegnet met hoge capaciteit tot stand te brengen door belemmeringen voor interoperabiliteit weg te nemen en oplossingen te bieden voor volledige integratie, met inbegrip van verkeersbeheer, voertuigen, infrastructuur en diensten</t>
        </is>
      </c>
      <c r="BX472" s="2" t="inlineStr">
        <is>
          <t>Wspólne Europejskie Przedsięwzięcie Kolejowe</t>
        </is>
      </c>
      <c r="BY472" s="2" t="inlineStr">
        <is>
          <t>4</t>
        </is>
      </c>
      <c r="BZ472" s="2" t="inlineStr">
        <is>
          <t/>
        </is>
      </c>
      <c r="CA472" t="inlineStr">
        <is>
          <t>&lt;a href="https://iate.europa.eu/entry/result/783051/pl" target="_blank"&gt;wspólne przedsięwzięcie&lt;time datetime="26.1.2022"&gt; (26.1.2022)&lt;/time&gt;&lt;/a&gt; ustanowione na podstawie programu „&lt;a href="https://iate.europa.eu/entry/result/3576720/pl" target="_blank"&gt;Horyzont Europa&lt;/a&gt;" w celu stworzenia zintegrowanej europejskiej sieci kolejowej o wysokiej przepustowości poprzez usunięcie barier dla interoperacyjności i zapewnienie rozwiązań na rzecz pełnej integracji obejmujących zarządzanie ruchem, pojazdy, infrastrukturę i usługi</t>
        </is>
      </c>
      <c r="CB472" s="2" t="inlineStr">
        <is>
          <t>Empresa Comum do Setor Ferroviário Europeu</t>
        </is>
      </c>
      <c r="CC472" s="2" t="inlineStr">
        <is>
          <t>4</t>
        </is>
      </c>
      <c r="CD472" s="2" t="inlineStr">
        <is>
          <t/>
        </is>
      </c>
      <c r="CE472" t="inlineStr">
        <is>
          <t>Empresa comum constituída ao abrigo do Horizonte Europa que tem como objetivo criar uma rede ferroviária europeia de elevada capacidade mediante a eliminação de obstáculos à interoperabilidade e a oferta de soluções para a plena integração, desde a gestão do tráfego, os veículos, a infraestrutura aos serviços.</t>
        </is>
      </c>
      <c r="CF472" s="2" t="inlineStr">
        <is>
          <t>întreprinderea comună pentru căile ferate ale Europei</t>
        </is>
      </c>
      <c r="CG472" s="2" t="inlineStr">
        <is>
          <t>3</t>
        </is>
      </c>
      <c r="CH472" s="2" t="inlineStr">
        <is>
          <t/>
        </is>
      </c>
      <c r="CI472" t="inlineStr">
        <is>
          <t/>
        </is>
      </c>
      <c r="CJ472" s="2" t="inlineStr">
        <is>
          <t>spoločný podnik pre európske železnice</t>
        </is>
      </c>
      <c r="CK472" s="2" t="inlineStr">
        <is>
          <t>4</t>
        </is>
      </c>
      <c r="CL472" s="2" t="inlineStr">
        <is>
          <t/>
        </is>
      </c>
      <c r="CM472"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prispievať
k dosiahnutiu jednotného európskeho železničného priestoru, zabezpečiť
rýchly prechod na atraktívnejší, užívateľsky ústretový, konkurencieschopný,
cenovo dostupný, ľahko udržiavateľný, efektívny a udržateľný európsky
železničný systém integrovaný do širšieho systému mobility a podporovať
rozvoj silného a globálne konkurencieschopného odvetvia európskej
železničnej dopravy</t>
        </is>
      </c>
      <c r="CN472" s="2" t="inlineStr">
        <is>
          <t>Skupno podjetje za evropske železnice</t>
        </is>
      </c>
      <c r="CO472" s="2" t="inlineStr">
        <is>
          <t>4</t>
        </is>
      </c>
      <c r="CP472" s="2" t="inlineStr">
        <is>
          <t/>
        </is>
      </c>
      <c r="CQ472" t="inlineStr">
        <is>
          <t>&lt;a href="https://iate.europa.eu/entry/result/783051/sl" target="_blank"&gt;skupno podjetje&lt;/a&gt;, ustanovljeno v okviru programa &lt;a href="https://iate.europa.eu/entry/result/3576720/sl" target="_blank"&gt;Obzorje Evropa&lt;/a&gt;, da se vzpostavi visokozmogljivo povezano evropsko železniško omrežje, pri čemer se odpravijo ovire za interoperabilnost in zagotovijo rešitve za popolno integracijo, ki vključuje upravljanje prometa, vozila, infrastrukturo in storitve</t>
        </is>
      </c>
      <c r="CR472" s="2" t="inlineStr">
        <is>
          <t>gemensamma företaget för Europas järnvägar</t>
        </is>
      </c>
      <c r="CS472" s="2" t="inlineStr">
        <is>
          <t>4</t>
        </is>
      </c>
      <c r="CT472" s="2" t="inlineStr">
        <is>
          <t/>
        </is>
      </c>
      <c r="CU472" t="inlineStr">
        <is>
          <t>gemensamt företag som inrättats för att skapa ett integrerat europeiskt järnvägsnät med hög kapacitet genom att undanröja hinder för driftskompatibilitet och tillhandahålla lösningar för fullständig integration som omfattar trafikledning, fordon, infrastruktur och tjänster som syftar till att uppnå snabbare utnyttjande och spridning av projekt och innovationer</t>
        </is>
      </c>
    </row>
    <row r="473">
      <c r="A473" s="1" t="str">
        <f>HYPERLINK("https://iate.europa.eu/entry/result/1697627/all", "1697627")</f>
        <v>1697627</v>
      </c>
      <c r="B473" t="inlineStr">
        <is>
          <t>INDUSTRY</t>
        </is>
      </c>
      <c r="C473" t="inlineStr">
        <is>
          <t>INDUSTRY|mechanical engineering</t>
        </is>
      </c>
      <c r="D473" t="inlineStr">
        <is>
          <t/>
        </is>
      </c>
      <c r="E473" t="inlineStr">
        <is>
          <t/>
        </is>
      </c>
      <c r="F473" t="inlineStr">
        <is>
          <t/>
        </is>
      </c>
      <c r="G473" t="inlineStr">
        <is>
          <t/>
        </is>
      </c>
      <c r="H473" t="inlineStr">
        <is>
          <t/>
        </is>
      </c>
      <c r="I473" t="inlineStr">
        <is>
          <t/>
        </is>
      </c>
      <c r="J473" t="inlineStr">
        <is>
          <t/>
        </is>
      </c>
      <c r="K473" t="inlineStr">
        <is>
          <t/>
        </is>
      </c>
      <c r="L473" s="2" t="inlineStr">
        <is>
          <t>tankdæksel</t>
        </is>
      </c>
      <c r="M473" s="2" t="inlineStr">
        <is>
          <t>3</t>
        </is>
      </c>
      <c r="N473" s="2" t="inlineStr">
        <is>
          <t/>
        </is>
      </c>
      <c r="O473" t="inlineStr">
        <is>
          <t/>
        </is>
      </c>
      <c r="P473" s="2" t="inlineStr">
        <is>
          <t>Behälterverschluß|
Tankverschluß</t>
        </is>
      </c>
      <c r="Q473" s="2" t="inlineStr">
        <is>
          <t>3|
3</t>
        </is>
      </c>
      <c r="R473" s="2" t="inlineStr">
        <is>
          <t xml:space="preserve">|
</t>
        </is>
      </c>
      <c r="S473" t="inlineStr">
        <is>
          <t/>
        </is>
      </c>
      <c r="T473" s="2" t="inlineStr">
        <is>
          <t>καπάκι στομίου πλήρωσης δοχείου καυσίμου|
καπάκι δοχείου καυσίμου</t>
        </is>
      </c>
      <c r="U473" s="2" t="inlineStr">
        <is>
          <t>3|
3</t>
        </is>
      </c>
      <c r="V473" s="2" t="inlineStr">
        <is>
          <t xml:space="preserve">|
</t>
        </is>
      </c>
      <c r="W473" t="inlineStr">
        <is>
          <t/>
        </is>
      </c>
      <c r="X473" s="2" t="inlineStr">
        <is>
          <t>tank filler cap|
fuel filler cap|
filling cap|
fuel tank cap|
filler cap</t>
        </is>
      </c>
      <c r="Y473" s="2" t="inlineStr">
        <is>
          <t>3|
3|
3|
3|
3</t>
        </is>
      </c>
      <c r="Z473" s="2" t="inlineStr">
        <is>
          <t xml:space="preserve">|
|
|
|
</t>
        </is>
      </c>
      <c r="AA473" t="inlineStr">
        <is>
          <t>device that
closes the opening of a tank, e.g. the fuel tank of a car, from which the tank
can be filled</t>
        </is>
      </c>
      <c r="AB473" s="2" t="inlineStr">
        <is>
          <t>tapón del depósito</t>
        </is>
      </c>
      <c r="AC473" s="2" t="inlineStr">
        <is>
          <t>3</t>
        </is>
      </c>
      <c r="AD473" s="2" t="inlineStr">
        <is>
          <t/>
        </is>
      </c>
      <c r="AE473" t="inlineStr">
        <is>
          <t/>
        </is>
      </c>
      <c r="AF473" t="inlineStr">
        <is>
          <t/>
        </is>
      </c>
      <c r="AG473" t="inlineStr">
        <is>
          <t/>
        </is>
      </c>
      <c r="AH473" t="inlineStr">
        <is>
          <t/>
        </is>
      </c>
      <c r="AI473" t="inlineStr">
        <is>
          <t/>
        </is>
      </c>
      <c r="AJ473" s="2" t="inlineStr">
        <is>
          <t>polttonestesäiliön täyttöaukon tulppa</t>
        </is>
      </c>
      <c r="AK473" s="2" t="inlineStr">
        <is>
          <t>2</t>
        </is>
      </c>
      <c r="AL473" s="2" t="inlineStr">
        <is>
          <t/>
        </is>
      </c>
      <c r="AM473" t="inlineStr">
        <is>
          <t/>
        </is>
      </c>
      <c r="AN473" s="2" t="inlineStr">
        <is>
          <t>bouchon de réservoir|
bouchon du réservoir</t>
        </is>
      </c>
      <c r="AO473" s="2" t="inlineStr">
        <is>
          <t>3|
3</t>
        </is>
      </c>
      <c r="AP473" s="2" t="inlineStr">
        <is>
          <t xml:space="preserve">|
</t>
        </is>
      </c>
      <c r="AQ473" t="inlineStr">
        <is>
          <t>accessoire destiné à obstruer l'orifice de remplissage du réservoir de combustible, suivant le cas, au quart de tour étanche ou percé d'un trou de mise à l'air</t>
        </is>
      </c>
      <c r="AR473" t="inlineStr">
        <is>
          <t/>
        </is>
      </c>
      <c r="AS473" t="inlineStr">
        <is>
          <t/>
        </is>
      </c>
      <c r="AT473" t="inlineStr">
        <is>
          <t/>
        </is>
      </c>
      <c r="AU473" t="inlineStr">
        <is>
          <t/>
        </is>
      </c>
      <c r="AV473" t="inlineStr">
        <is>
          <t/>
        </is>
      </c>
      <c r="AW473" t="inlineStr">
        <is>
          <t/>
        </is>
      </c>
      <c r="AX473" t="inlineStr">
        <is>
          <t/>
        </is>
      </c>
      <c r="AY473" t="inlineStr">
        <is>
          <t/>
        </is>
      </c>
      <c r="AZ473" s="2" t="inlineStr">
        <is>
          <t>tanksapka</t>
        </is>
      </c>
      <c r="BA473" s="2" t="inlineStr">
        <is>
          <t>3</t>
        </is>
      </c>
      <c r="BB473" s="2" t="inlineStr">
        <is>
          <t/>
        </is>
      </c>
      <c r="BC473" t="inlineStr">
        <is>
          <t/>
        </is>
      </c>
      <c r="BD473" s="2" t="inlineStr">
        <is>
          <t>tappo del serbatoio</t>
        </is>
      </c>
      <c r="BE473" s="2" t="inlineStr">
        <is>
          <t>3</t>
        </is>
      </c>
      <c r="BF473" s="2" t="inlineStr">
        <is>
          <t/>
        </is>
      </c>
      <c r="BG473" t="inlineStr">
        <is>
          <t/>
        </is>
      </c>
      <c r="BH473" s="2" t="inlineStr">
        <is>
          <t>degalų bako dangtelis</t>
        </is>
      </c>
      <c r="BI473" s="2" t="inlineStr">
        <is>
          <t>3</t>
        </is>
      </c>
      <c r="BJ473" s="2" t="inlineStr">
        <is>
          <t/>
        </is>
      </c>
      <c r="BK473" t="inlineStr">
        <is>
          <t/>
        </is>
      </c>
      <c r="BL473" t="inlineStr">
        <is>
          <t/>
        </is>
      </c>
      <c r="BM473" t="inlineStr">
        <is>
          <t/>
        </is>
      </c>
      <c r="BN473" t="inlineStr">
        <is>
          <t/>
        </is>
      </c>
      <c r="BO473" t="inlineStr">
        <is>
          <t/>
        </is>
      </c>
      <c r="BP473" t="inlineStr">
        <is>
          <t/>
        </is>
      </c>
      <c r="BQ473" t="inlineStr">
        <is>
          <t/>
        </is>
      </c>
      <c r="BR473" t="inlineStr">
        <is>
          <t/>
        </is>
      </c>
      <c r="BS473" t="inlineStr">
        <is>
          <t/>
        </is>
      </c>
      <c r="BT473" s="2" t="inlineStr">
        <is>
          <t>brandstoftankdop</t>
        </is>
      </c>
      <c r="BU473" s="2" t="inlineStr">
        <is>
          <t>3</t>
        </is>
      </c>
      <c r="BV473" s="2" t="inlineStr">
        <is>
          <t/>
        </is>
      </c>
      <c r="BW473" t="inlineStr">
        <is>
          <t/>
        </is>
      </c>
      <c r="BX473" t="inlineStr">
        <is>
          <t/>
        </is>
      </c>
      <c r="BY473" t="inlineStr">
        <is>
          <t/>
        </is>
      </c>
      <c r="BZ473" t="inlineStr">
        <is>
          <t/>
        </is>
      </c>
      <c r="CA473" t="inlineStr">
        <is>
          <t/>
        </is>
      </c>
      <c r="CB473" s="2" t="inlineStr">
        <is>
          <t>tampão do depósito</t>
        </is>
      </c>
      <c r="CC473" s="2" t="inlineStr">
        <is>
          <t>3</t>
        </is>
      </c>
      <c r="CD473" s="2" t="inlineStr">
        <is>
          <t/>
        </is>
      </c>
      <c r="CE473" t="inlineStr">
        <is>
          <t/>
        </is>
      </c>
      <c r="CF473" t="inlineStr">
        <is>
          <t/>
        </is>
      </c>
      <c r="CG473" t="inlineStr">
        <is>
          <t/>
        </is>
      </c>
      <c r="CH473" t="inlineStr">
        <is>
          <t/>
        </is>
      </c>
      <c r="CI473" t="inlineStr">
        <is>
          <t/>
        </is>
      </c>
      <c r="CJ473" t="inlineStr">
        <is>
          <t/>
        </is>
      </c>
      <c r="CK473" t="inlineStr">
        <is>
          <t/>
        </is>
      </c>
      <c r="CL473" t="inlineStr">
        <is>
          <t/>
        </is>
      </c>
      <c r="CM473" t="inlineStr">
        <is>
          <t/>
        </is>
      </c>
      <c r="CN473" t="inlineStr">
        <is>
          <t/>
        </is>
      </c>
      <c r="CO473" t="inlineStr">
        <is>
          <t/>
        </is>
      </c>
      <c r="CP473" t="inlineStr">
        <is>
          <t/>
        </is>
      </c>
      <c r="CQ473" t="inlineStr">
        <is>
          <t/>
        </is>
      </c>
      <c r="CR473" t="inlineStr">
        <is>
          <t/>
        </is>
      </c>
      <c r="CS473" t="inlineStr">
        <is>
          <t/>
        </is>
      </c>
      <c r="CT473" t="inlineStr">
        <is>
          <t/>
        </is>
      </c>
      <c r="CU473" t="inlineStr">
        <is>
          <t/>
        </is>
      </c>
    </row>
    <row r="474">
      <c r="A474" s="1" t="str">
        <f>HYPERLINK("https://iate.europa.eu/entry/result/833696/all", "833696")</f>
        <v>833696</v>
      </c>
      <c r="B474" t="inlineStr">
        <is>
          <t>TRANSPORT</t>
        </is>
      </c>
      <c r="C474" t="inlineStr">
        <is>
          <t>TRANSPORT|air and space transport|air transport</t>
        </is>
      </c>
      <c r="D474" t="inlineStr">
        <is>
          <t/>
        </is>
      </c>
      <c r="E474" t="inlineStr">
        <is>
          <t/>
        </is>
      </c>
      <c r="F474" t="inlineStr">
        <is>
          <t/>
        </is>
      </c>
      <c r="G474" t="inlineStr">
        <is>
          <t/>
        </is>
      </c>
      <c r="H474" t="inlineStr">
        <is>
          <t/>
        </is>
      </c>
      <c r="I474" t="inlineStr">
        <is>
          <t/>
        </is>
      </c>
      <c r="J474" t="inlineStr">
        <is>
          <t/>
        </is>
      </c>
      <c r="K474" t="inlineStr">
        <is>
          <t/>
        </is>
      </c>
      <c r="L474" s="2" t="inlineStr">
        <is>
          <t>flyvning|
luftfartøjsoperation</t>
        </is>
      </c>
      <c r="M474" s="2" t="inlineStr">
        <is>
          <t>2|
4</t>
        </is>
      </c>
      <c r="N474" s="2" t="inlineStr">
        <is>
          <t xml:space="preserve">|
</t>
        </is>
      </c>
      <c r="O474" t="inlineStr">
        <is>
          <t>Herved forstås et luftfartøjs start eller landing.</t>
        </is>
      </c>
      <c r="P474" s="2" t="inlineStr">
        <is>
          <t>Flugzeugbewegung|
Luftfahrzeugbewegung</t>
        </is>
      </c>
      <c r="Q474" s="2" t="inlineStr">
        <is>
          <t>2|
2</t>
        </is>
      </c>
      <c r="R474" s="2" t="inlineStr">
        <is>
          <t xml:space="preserve">|
</t>
        </is>
      </c>
      <c r="S474" t="inlineStr">
        <is>
          <t/>
        </is>
      </c>
      <c r="T474" t="inlineStr">
        <is>
          <t/>
        </is>
      </c>
      <c r="U474" t="inlineStr">
        <is>
          <t/>
        </is>
      </c>
      <c r="V474" t="inlineStr">
        <is>
          <t/>
        </is>
      </c>
      <c r="W474" t="inlineStr">
        <is>
          <t/>
        </is>
      </c>
      <c r="X474" s="2" t="inlineStr">
        <is>
          <t>air movement|
flight movement|
aircraft movement</t>
        </is>
      </c>
      <c r="Y474" s="2" t="inlineStr">
        <is>
          <t>3|
3|
3</t>
        </is>
      </c>
      <c r="Z474" s="2" t="inlineStr">
        <is>
          <t xml:space="preserve">|
|
</t>
        </is>
      </c>
      <c r="AA474" t="inlineStr">
        <is>
          <t>an
aircraft take-off or landing at an airport, whereby one arrival and one
departure is counted as two movements</t>
        </is>
      </c>
      <c r="AB474" s="2" t="inlineStr">
        <is>
          <t>movimiento aéreo|
movimiento de aeronave</t>
        </is>
      </c>
      <c r="AC474" s="2" t="inlineStr">
        <is>
          <t>1|
2</t>
        </is>
      </c>
      <c r="AD474" s="2" t="inlineStr">
        <is>
          <t xml:space="preserve">|
</t>
        </is>
      </c>
      <c r="AE474" t="inlineStr">
        <is>
          <t/>
        </is>
      </c>
      <c r="AF474" t="inlineStr">
        <is>
          <t/>
        </is>
      </c>
      <c r="AG474" t="inlineStr">
        <is>
          <t/>
        </is>
      </c>
      <c r="AH474" t="inlineStr">
        <is>
          <t/>
        </is>
      </c>
      <c r="AI474" t="inlineStr">
        <is>
          <t/>
        </is>
      </c>
      <c r="AJ474" s="2" t="inlineStr">
        <is>
          <t>lento-operaatio|
ilma-aluksen toiminta</t>
        </is>
      </c>
      <c r="AK474" s="2" t="inlineStr">
        <is>
          <t>2|
3</t>
        </is>
      </c>
      <c r="AL474" s="2" t="inlineStr">
        <is>
          <t xml:space="preserve">|
</t>
        </is>
      </c>
      <c r="AM474" t="inlineStr">
        <is>
          <t/>
        </is>
      </c>
      <c r="AN474" s="2" t="inlineStr">
        <is>
          <t>mouvement d'aéronef|
mouvement d'avion|
mouvement aérien</t>
        </is>
      </c>
      <c r="AO474" s="2" t="inlineStr">
        <is>
          <t>3|
3|
3</t>
        </is>
      </c>
      <c r="AP474" s="2" t="inlineStr">
        <is>
          <t xml:space="preserve">|
|
</t>
        </is>
      </c>
      <c r="AQ474" t="inlineStr">
        <is>
          <t>décollage ou atterrissage d'un aéronef dans un aéroport</t>
        </is>
      </c>
      <c r="AR474" t="inlineStr">
        <is>
          <t/>
        </is>
      </c>
      <c r="AS474" t="inlineStr">
        <is>
          <t/>
        </is>
      </c>
      <c r="AT474" t="inlineStr">
        <is>
          <t/>
        </is>
      </c>
      <c r="AU474" t="inlineStr">
        <is>
          <t/>
        </is>
      </c>
      <c r="AV474" t="inlineStr">
        <is>
          <t/>
        </is>
      </c>
      <c r="AW474" t="inlineStr">
        <is>
          <t/>
        </is>
      </c>
      <c r="AX474" t="inlineStr">
        <is>
          <t/>
        </is>
      </c>
      <c r="AY474" t="inlineStr">
        <is>
          <t/>
        </is>
      </c>
      <c r="AZ474" t="inlineStr">
        <is>
          <t/>
        </is>
      </c>
      <c r="BA474" t="inlineStr">
        <is>
          <t/>
        </is>
      </c>
      <c r="BB474" t="inlineStr">
        <is>
          <t/>
        </is>
      </c>
      <c r="BC474" t="inlineStr">
        <is>
          <t/>
        </is>
      </c>
      <c r="BD474" s="2" t="inlineStr">
        <is>
          <t>movimento aereo|
movimento di aeromobile|
movimento aeronavale</t>
        </is>
      </c>
      <c r="BE474" s="2" t="inlineStr">
        <is>
          <t>1|
2|
2</t>
        </is>
      </c>
      <c r="BF474" s="2" t="inlineStr">
        <is>
          <t xml:space="preserve">|
|
</t>
        </is>
      </c>
      <c r="BG474" t="inlineStr">
        <is>
          <t>Decollo o atterraggio di un aeromobile in un aeroporto.</t>
        </is>
      </c>
      <c r="BH474" t="inlineStr">
        <is>
          <t/>
        </is>
      </c>
      <c r="BI474" t="inlineStr">
        <is>
          <t/>
        </is>
      </c>
      <c r="BJ474" t="inlineStr">
        <is>
          <t/>
        </is>
      </c>
      <c r="BK474" t="inlineStr">
        <is>
          <t/>
        </is>
      </c>
      <c r="BL474" t="inlineStr">
        <is>
          <t/>
        </is>
      </c>
      <c r="BM474" t="inlineStr">
        <is>
          <t/>
        </is>
      </c>
      <c r="BN474" t="inlineStr">
        <is>
          <t/>
        </is>
      </c>
      <c r="BO474" t="inlineStr">
        <is>
          <t/>
        </is>
      </c>
      <c r="BP474" t="inlineStr">
        <is>
          <t/>
        </is>
      </c>
      <c r="BQ474" t="inlineStr">
        <is>
          <t/>
        </is>
      </c>
      <c r="BR474" t="inlineStr">
        <is>
          <t/>
        </is>
      </c>
      <c r="BS474" t="inlineStr">
        <is>
          <t/>
        </is>
      </c>
      <c r="BT474" s="2" t="inlineStr">
        <is>
          <t>luchtvaartuigbeweging|
vliegtuigbeweging</t>
        </is>
      </c>
      <c r="BU474" s="2" t="inlineStr">
        <is>
          <t>3|
1</t>
        </is>
      </c>
      <c r="BV474" s="2" t="inlineStr">
        <is>
          <t xml:space="preserve">|
</t>
        </is>
      </c>
      <c r="BW474" t="inlineStr">
        <is>
          <t>Eén start of landing. Het aantal vliegtuigbewegingen per jaar is derhalve het aantal starts plus het aantal landingen per jaar.</t>
        </is>
      </c>
      <c r="BX474" t="inlineStr">
        <is>
          <t/>
        </is>
      </c>
      <c r="BY474" t="inlineStr">
        <is>
          <t/>
        </is>
      </c>
      <c r="BZ474" t="inlineStr">
        <is>
          <t/>
        </is>
      </c>
      <c r="CA474" t="inlineStr">
        <is>
          <t/>
        </is>
      </c>
      <c r="CB474" s="2" t="inlineStr">
        <is>
          <t>movimento da aeronave</t>
        </is>
      </c>
      <c r="CC474" s="2" t="inlineStr">
        <is>
          <t>2</t>
        </is>
      </c>
      <c r="CD474" s="2" t="inlineStr">
        <is>
          <t/>
        </is>
      </c>
      <c r="CE474" t="inlineStr">
        <is>
          <t/>
        </is>
      </c>
      <c r="CF474" s="2" t="inlineStr">
        <is>
          <t>mișcare de aeronavă</t>
        </is>
      </c>
      <c r="CG474" s="2" t="inlineStr">
        <is>
          <t>3</t>
        </is>
      </c>
      <c r="CH474" s="2" t="inlineStr">
        <is>
          <t/>
        </is>
      </c>
      <c r="CI474" t="inlineStr">
        <is>
          <t/>
        </is>
      </c>
      <c r="CJ474" t="inlineStr">
        <is>
          <t/>
        </is>
      </c>
      <c r="CK474" t="inlineStr">
        <is>
          <t/>
        </is>
      </c>
      <c r="CL474" t="inlineStr">
        <is>
          <t/>
        </is>
      </c>
      <c r="CM474" t="inlineStr">
        <is>
          <t/>
        </is>
      </c>
      <c r="CN474" s="2" t="inlineStr">
        <is>
          <t>premiki letal</t>
        </is>
      </c>
      <c r="CO474" s="2" t="inlineStr">
        <is>
          <t>3</t>
        </is>
      </c>
      <c r="CP474" s="2" t="inlineStr">
        <is>
          <t/>
        </is>
      </c>
      <c r="CQ474" t="inlineStr">
        <is>
          <t/>
        </is>
      </c>
      <c r="CR474" s="2" t="inlineStr">
        <is>
          <t>luftfartygsrörelse</t>
        </is>
      </c>
      <c r="CS474" s="2" t="inlineStr">
        <is>
          <t>2</t>
        </is>
      </c>
      <c r="CT474" s="2" t="inlineStr">
        <is>
          <t/>
        </is>
      </c>
      <c r="CU474" t="inlineStr">
        <is>
          <t/>
        </is>
      </c>
    </row>
    <row r="475">
      <c r="A475" s="1" t="str">
        <f>HYPERLINK("https://iate.europa.eu/entry/result/159399/all", "159399")</f>
        <v>159399</v>
      </c>
      <c r="B475" t="inlineStr">
        <is>
          <t>TRANSPORT</t>
        </is>
      </c>
      <c r="C475" t="inlineStr">
        <is>
          <t>TRANSPORT</t>
        </is>
      </c>
      <c r="D475" t="inlineStr">
        <is>
          <t/>
        </is>
      </c>
      <c r="E475" t="inlineStr">
        <is>
          <t/>
        </is>
      </c>
      <c r="F475" t="inlineStr">
        <is>
          <t/>
        </is>
      </c>
      <c r="G475" t="inlineStr">
        <is>
          <t/>
        </is>
      </c>
      <c r="H475" t="inlineStr">
        <is>
          <t/>
        </is>
      </c>
      <c r="I475" t="inlineStr">
        <is>
          <t/>
        </is>
      </c>
      <c r="J475" t="inlineStr">
        <is>
          <t/>
        </is>
      </c>
      <c r="K475" t="inlineStr">
        <is>
          <t/>
        </is>
      </c>
      <c r="L475" s="2" t="inlineStr">
        <is>
          <t>godsterminal</t>
        </is>
      </c>
      <c r="M475" s="2" t="inlineStr">
        <is>
          <t>3</t>
        </is>
      </c>
      <c r="N475" s="2" t="inlineStr">
        <is>
          <t/>
        </is>
      </c>
      <c r="O475" t="inlineStr">
        <is>
          <t/>
        </is>
      </c>
      <c r="P475" s="2" t="inlineStr">
        <is>
          <t>Frachtterminal|
Güterterminal</t>
        </is>
      </c>
      <c r="Q475" s="2" t="inlineStr">
        <is>
          <t>3|
3</t>
        </is>
      </c>
      <c r="R475" s="2" t="inlineStr">
        <is>
          <t xml:space="preserve">|
</t>
        </is>
      </c>
      <c r="S475" t="inlineStr">
        <is>
          <t/>
        </is>
      </c>
      <c r="T475" s="2" t="inlineStr">
        <is>
          <t>τερματικός σταθμός εμπορευμάτων|
τερματικός σταθμός μεταφοράς φορτίου|
τερματικός εμπορευματικός σταθμός</t>
        </is>
      </c>
      <c r="U475" s="2" t="inlineStr">
        <is>
          <t>3|
3|
3</t>
        </is>
      </c>
      <c r="V475" s="2" t="inlineStr">
        <is>
          <t xml:space="preserve">|
|
</t>
        </is>
      </c>
      <c r="W475" t="inlineStr">
        <is>
          <t/>
        </is>
      </c>
      <c r="X475" s="2" t="inlineStr">
        <is>
          <t>freight terminal</t>
        </is>
      </c>
      <c r="Y475" s="2" t="inlineStr">
        <is>
          <t>3</t>
        </is>
      </c>
      <c r="Z475" s="2" t="inlineStr">
        <is>
          <t/>
        </is>
      </c>
      <c r="AA475" t="inlineStr">
        <is>
          <t>a structure equipped for transhipment between at least two transport modes or between two different rail systems, and for temporary storage of freight</t>
        </is>
      </c>
      <c r="AB475" s="2" t="inlineStr">
        <is>
          <t>terminal de flete|
terminal de mercancías|
terminal de carga</t>
        </is>
      </c>
      <c r="AC475" s="2" t="inlineStr">
        <is>
          <t>3|
3|
3</t>
        </is>
      </c>
      <c r="AD475" s="2" t="inlineStr">
        <is>
          <t xml:space="preserve">|
|
</t>
        </is>
      </c>
      <c r="AE475" t="inlineStr">
        <is>
          <t/>
        </is>
      </c>
      <c r="AF475" s="2" t="inlineStr">
        <is>
          <t>kaubaterminal</t>
        </is>
      </c>
      <c r="AG475" s="2" t="inlineStr">
        <is>
          <t>3</t>
        </is>
      </c>
      <c r="AH475" s="2" t="inlineStr">
        <is>
          <t/>
        </is>
      </c>
      <c r="AI475" t="inlineStr">
        <is>
          <t>rajatis, mis on varustatud vähemalt kahe transpordiliigi või kahe erineva raudteesüsteemi vahel ümberlaadimist ja kauba ajutist ladustamist võimaldavate seadeldistega, nt sadama-, siseveesadama-, lennujaama- ning raudtee/maanteeterminalid</t>
        </is>
      </c>
      <c r="AJ475" s="2" t="inlineStr">
        <is>
          <t>tavaraliikenneterminaali</t>
        </is>
      </c>
      <c r="AK475" s="2" t="inlineStr">
        <is>
          <t>3</t>
        </is>
      </c>
      <c r="AL475" s="2" t="inlineStr">
        <is>
          <t/>
        </is>
      </c>
      <c r="AM475" t="inlineStr">
        <is>
          <t>rakenne, joka on varustettu siten, että siellä voidaan suorittaa vähintään kahden liikennemuodon välinen tai kahden erilaisen rautatiejärjestelmän välinen uudelleenlastaus ja varastoida rahtia väliaikaisesti</t>
        </is>
      </c>
      <c r="AN475" s="2" t="inlineStr">
        <is>
          <t>terminal de frêt</t>
        </is>
      </c>
      <c r="AO475" s="2" t="inlineStr">
        <is>
          <t>3</t>
        </is>
      </c>
      <c r="AP475" s="2" t="inlineStr">
        <is>
          <t/>
        </is>
      </c>
      <c r="AQ475" t="inlineStr">
        <is>
          <t>structure équipée pour le transbordement entre deux ou plusieurs modes de transport ou entre deux systèmes ferroviaires différents, et pour le stockage provisoire de fret</t>
        </is>
      </c>
      <c r="AR475" s="2" t="inlineStr">
        <is>
          <t>críochfort lasta</t>
        </is>
      </c>
      <c r="AS475" s="2" t="inlineStr">
        <is>
          <t>3</t>
        </is>
      </c>
      <c r="AT475" s="2" t="inlineStr">
        <is>
          <t/>
        </is>
      </c>
      <c r="AU475" t="inlineStr">
        <is>
          <t>struchtúr atá feistithe chun athlastála idir dhá mhodh iompair ar a laghad nó idir dhá chóras dhifriúla iarnróid, agus chun lasta a stóráil go sealadach, amhail calafoirt, calafoirt intíre, aerfoirt agus críochfoirt iarnróid</t>
        </is>
      </c>
      <c r="AV475" s="2" t="inlineStr">
        <is>
          <t>teretni terminal</t>
        </is>
      </c>
      <c r="AW475" s="2" t="inlineStr">
        <is>
          <t>3</t>
        </is>
      </c>
      <c r="AX475" s="2" t="inlineStr">
        <is>
          <t/>
        </is>
      </c>
      <c r="AY475" t="inlineStr">
        <is>
          <t>objekt koji je opremljen za prekrcaj između najmanje dva oblika prijevoza ili između dva različita željeznička sustava te za privremeno skladištenje tereta, kao što su luke, luke unutarnjih plovnih putova, zračne luke i željezničko-cestovni terminali</t>
        </is>
      </c>
      <c r="AZ475" s="2" t="inlineStr">
        <is>
          <t>áruterminál</t>
        </is>
      </c>
      <c r="BA475" s="2" t="inlineStr">
        <is>
          <t>3</t>
        </is>
      </c>
      <c r="BB475" s="2" t="inlineStr">
        <is>
          <t/>
        </is>
      </c>
      <c r="BC475" t="inlineStr">
        <is>
          <t>legalább két közlekedési mód vagy két eltérő vasúti rendszer közötti áruátrakás és áruk ideiglenes tárolása céljára felszerelt létesítmény, például kikötő, belvízi kikötő, repülőtér és vasúti-közúti terminál</t>
        </is>
      </c>
      <c r="BD475" s="2" t="inlineStr">
        <is>
          <t>terminale merci</t>
        </is>
      </c>
      <c r="BE475" s="2" t="inlineStr">
        <is>
          <t>3</t>
        </is>
      </c>
      <c r="BF475" s="2" t="inlineStr">
        <is>
          <t/>
        </is>
      </c>
      <c r="BG475" t="inlineStr">
        <is>
          <t>struttura
attrezzata per il trasbordo tra almeno due modi di trasporto o tra due sistemi
ferroviari diversi e per lo stoccaggio temporaneo delle merci, quale un porto,
un porto interno, un aeroporto o un terminale ferroviario-stradale</t>
        </is>
      </c>
      <c r="BH475" t="inlineStr">
        <is>
          <t/>
        </is>
      </c>
      <c r="BI475" t="inlineStr">
        <is>
          <t/>
        </is>
      </c>
      <c r="BJ475" t="inlineStr">
        <is>
          <t/>
        </is>
      </c>
      <c r="BK475" t="inlineStr">
        <is>
          <t/>
        </is>
      </c>
      <c r="BL475" s="2" t="inlineStr">
        <is>
          <t>kravas terminālis</t>
        </is>
      </c>
      <c r="BM475" s="2" t="inlineStr">
        <is>
          <t>3</t>
        </is>
      </c>
      <c r="BN475" s="2" t="inlineStr">
        <is>
          <t/>
        </is>
      </c>
      <c r="BO475" t="inlineStr">
        <is>
          <t>struktūra, kas aprīkota pārkraušanai starp vismaz diviem transporta veidiem vai starp divām dažādām dzelzceļa sistēmām un kravas pagaidu uzglabāšanai, piemēram, ostas, iekšzemes ostas, lidostas un dzelzceļa termināļi</t>
        </is>
      </c>
      <c r="BP475" s="2" t="inlineStr">
        <is>
          <t>terminal tal-merkanzija</t>
        </is>
      </c>
      <c r="BQ475" s="2" t="inlineStr">
        <is>
          <t>3</t>
        </is>
      </c>
      <c r="BR475" s="2" t="inlineStr">
        <is>
          <t/>
        </is>
      </c>
      <c r="BS475" t="inlineStr">
        <is>
          <t>struttura mgħammra għat-trasbord bejn tal-anqas żewġ mezzi ta' trasport jew bejn żewġ sistemi ferrovjarji differenti, u għall-ħżin temporanju tal-merkanzija</t>
        </is>
      </c>
      <c r="BT475" s="2" t="inlineStr">
        <is>
          <t>vrachtterminal|
goederenterminal</t>
        </is>
      </c>
      <c r="BU475" s="2" t="inlineStr">
        <is>
          <t>3|
3</t>
        </is>
      </c>
      <c r="BV475" s="2" t="inlineStr">
        <is>
          <t xml:space="preserve">|
</t>
        </is>
      </c>
      <c r="BW475" t="inlineStr">
        <is>
          <t/>
        </is>
      </c>
      <c r="BX475" t="inlineStr">
        <is>
          <t/>
        </is>
      </c>
      <c r="BY475" t="inlineStr">
        <is>
          <t/>
        </is>
      </c>
      <c r="BZ475" t="inlineStr">
        <is>
          <t/>
        </is>
      </c>
      <c r="CA475" t="inlineStr">
        <is>
          <t/>
        </is>
      </c>
      <c r="CB475" s="2" t="inlineStr">
        <is>
          <t>terminal de mercadorias|
terminal para mercadorias</t>
        </is>
      </c>
      <c r="CC475" s="2" t="inlineStr">
        <is>
          <t>3|
3</t>
        </is>
      </c>
      <c r="CD475" s="2" t="inlineStr">
        <is>
          <t xml:space="preserve">|
</t>
        </is>
      </c>
      <c r="CE475" t="inlineStr">
        <is>
          <t/>
        </is>
      </c>
      <c r="CF475" t="inlineStr">
        <is>
          <t/>
        </is>
      </c>
      <c r="CG475" t="inlineStr">
        <is>
          <t/>
        </is>
      </c>
      <c r="CH475" t="inlineStr">
        <is>
          <t/>
        </is>
      </c>
      <c r="CI475" t="inlineStr">
        <is>
          <t/>
        </is>
      </c>
      <c r="CJ475" t="inlineStr">
        <is>
          <t/>
        </is>
      </c>
      <c r="CK475" t="inlineStr">
        <is>
          <t/>
        </is>
      </c>
      <c r="CL475" t="inlineStr">
        <is>
          <t/>
        </is>
      </c>
      <c r="CM475" t="inlineStr">
        <is>
          <t/>
        </is>
      </c>
      <c r="CN475" s="2" t="inlineStr">
        <is>
          <t>tovorni terminal</t>
        </is>
      </c>
      <c r="CO475" s="2" t="inlineStr">
        <is>
          <t>3</t>
        </is>
      </c>
      <c r="CP475" s="2" t="inlineStr">
        <is>
          <t/>
        </is>
      </c>
      <c r="CQ475" t="inlineStr">
        <is>
          <t>struktura, ki je opremljena za pretovarjanje med vsaj dvema načinoma 
prevoza ali med dvema različnima železniškima sistemoma in za začasno 
hrambo tovora, kot so na primer pristanišča, pristanišča na celinskih 
plovnih poteh, letališča in železniško-cestni terminali</t>
        </is>
      </c>
      <c r="CR475" s="2" t="inlineStr">
        <is>
          <t>godsterminal</t>
        </is>
      </c>
      <c r="CS475" s="2" t="inlineStr">
        <is>
          <t>3</t>
        </is>
      </c>
      <c r="CT475" s="2" t="inlineStr">
        <is>
          <t/>
        </is>
      </c>
      <c r="CU475" t="inlineStr">
        <is>
          <t>struktur som är utrustad för omlastning mellan minst två transportsätt eller mellan två olika järnvägssystem, och för tillfällig förvaring av gods, som kusthamnar, inlandshamnar, flygplatser och järnvägs-/vägterminaler</t>
        </is>
      </c>
    </row>
    <row r="476">
      <c r="A476" s="1" t="str">
        <f>HYPERLINK("https://iate.europa.eu/entry/result/3502983/all", "3502983")</f>
        <v>3502983</v>
      </c>
      <c r="B476" t="inlineStr">
        <is>
          <t>TRANSPORT</t>
        </is>
      </c>
      <c r="C476" t="inlineStr">
        <is>
          <t>TRANSPORT|land transport</t>
        </is>
      </c>
      <c r="D476" t="inlineStr">
        <is>
          <t/>
        </is>
      </c>
      <c r="E476" t="inlineStr">
        <is>
          <t/>
        </is>
      </c>
      <c r="F476" t="inlineStr">
        <is>
          <t/>
        </is>
      </c>
      <c r="G476" t="inlineStr">
        <is>
          <t/>
        </is>
      </c>
      <c r="H476" t="inlineStr">
        <is>
          <t/>
        </is>
      </c>
      <c r="I476" t="inlineStr">
        <is>
          <t/>
        </is>
      </c>
      <c r="J476" t="inlineStr">
        <is>
          <t/>
        </is>
      </c>
      <c r="K476" t="inlineStr">
        <is>
          <t/>
        </is>
      </c>
      <c r="L476" s="2" t="inlineStr">
        <is>
          <t>køretøj til vejtransport</t>
        </is>
      </c>
      <c r="M476" s="2" t="inlineStr">
        <is>
          <t>4</t>
        </is>
      </c>
      <c r="N476" s="2" t="inlineStr">
        <is>
          <t/>
        </is>
      </c>
      <c r="O476" t="inlineStr">
        <is>
          <t/>
        </is>
      </c>
      <c r="P476" t="inlineStr">
        <is>
          <t/>
        </is>
      </c>
      <c r="Q476" t="inlineStr">
        <is>
          <t/>
        </is>
      </c>
      <c r="R476" t="inlineStr">
        <is>
          <t/>
        </is>
      </c>
      <c r="S476" t="inlineStr">
        <is>
          <t/>
        </is>
      </c>
      <c r="T476" s="2" t="inlineStr">
        <is>
          <t>όχημα οδικών μεταφορών</t>
        </is>
      </c>
      <c r="U476" s="2" t="inlineStr">
        <is>
          <t>3</t>
        </is>
      </c>
      <c r="V476" s="2" t="inlineStr">
        <is>
          <t/>
        </is>
      </c>
      <c r="W476" t="inlineStr">
        <is>
          <t/>
        </is>
      </c>
      <c r="X476" s="2" t="inlineStr">
        <is>
          <t>road transport vehicle</t>
        </is>
      </c>
      <c r="Y476" s="2" t="inlineStr">
        <is>
          <t>3</t>
        </is>
      </c>
      <c r="Z476" s="2" t="inlineStr">
        <is>
          <t/>
        </is>
      </c>
      <c r="AA476" t="inlineStr">
        <is>
          <t>for the purposes of Directive 2009/33/EC,
category M motor vehicles designed and constructed primarily for the carriage
of passengers and their luggage, and category N motor vehicles designed and
constructed primarily for the carriage of goods</t>
        </is>
      </c>
      <c r="AB476" s="2" t="inlineStr">
        <is>
          <t>vehículo de transporte por carretera</t>
        </is>
      </c>
      <c r="AC476" s="2" t="inlineStr">
        <is>
          <t>3</t>
        </is>
      </c>
      <c r="AD476" s="2" t="inlineStr">
        <is>
          <t/>
        </is>
      </c>
      <c r="AE476" t="inlineStr">
        <is>
          <t>A efectos de la Propuesta revisada de Directiva relativa a la promoción de vehículos limpios y eficientes energéticamente de transporte por carretera, se entenderá por "vehículos de transporte por carretera", vehículos de turismo (M1) vehículos industriales ligeros (N1), vehículos pesados para el transporte de mercancías (N2, N3) y autobuses (M2, M3)</t>
        </is>
      </c>
      <c r="AF476" t="inlineStr">
        <is>
          <t/>
        </is>
      </c>
      <c r="AG476" t="inlineStr">
        <is>
          <t/>
        </is>
      </c>
      <c r="AH476" t="inlineStr">
        <is>
          <t/>
        </is>
      </c>
      <c r="AI476" t="inlineStr">
        <is>
          <t/>
        </is>
      </c>
      <c r="AJ476" t="inlineStr">
        <is>
          <t/>
        </is>
      </c>
      <c r="AK476" t="inlineStr">
        <is>
          <t/>
        </is>
      </c>
      <c r="AL476" t="inlineStr">
        <is>
          <t/>
        </is>
      </c>
      <c r="AM476" t="inlineStr">
        <is>
          <t/>
        </is>
      </c>
      <c r="AN476" s="2" t="inlineStr">
        <is>
          <t>véhicule de transport routier</t>
        </is>
      </c>
      <c r="AO476" s="2" t="inlineStr">
        <is>
          <t>3</t>
        </is>
      </c>
      <c r="AP476" s="2" t="inlineStr">
        <is>
          <t/>
        </is>
      </c>
      <c r="AQ476" t="inlineStr">
        <is>
          <t>véhicule appartenant à l'une des catégories suivantes: voitures particulières, véhicules utilitaires légers, poids lourds, autobus</t>
        </is>
      </c>
      <c r="AR476" t="inlineStr">
        <is>
          <t/>
        </is>
      </c>
      <c r="AS476" t="inlineStr">
        <is>
          <t/>
        </is>
      </c>
      <c r="AT476" t="inlineStr">
        <is>
          <t/>
        </is>
      </c>
      <c r="AU476" t="inlineStr">
        <is>
          <t/>
        </is>
      </c>
      <c r="AV476" s="2" t="inlineStr">
        <is>
          <t>vozilo za cestovni prijevoz</t>
        </is>
      </c>
      <c r="AW476" s="2" t="inlineStr">
        <is>
          <t>3</t>
        </is>
      </c>
      <c r="AX476" s="2" t="inlineStr">
        <is>
          <t/>
        </is>
      </c>
      <c r="AY476" t="inlineStr">
        <is>
          <t>vozilo obuhvaćeno sljedećim kategorijama: osobni automobili, laka gospodarska vozila, teška teretna vozila i autobusi</t>
        </is>
      </c>
      <c r="AZ476" t="inlineStr">
        <is>
          <t/>
        </is>
      </c>
      <c r="BA476" t="inlineStr">
        <is>
          <t/>
        </is>
      </c>
      <c r="BB476" t="inlineStr">
        <is>
          <t/>
        </is>
      </c>
      <c r="BC476" t="inlineStr">
        <is>
          <t/>
        </is>
      </c>
      <c r="BD476" t="inlineStr">
        <is>
          <t/>
        </is>
      </c>
      <c r="BE476" t="inlineStr">
        <is>
          <t/>
        </is>
      </c>
      <c r="BF476" t="inlineStr">
        <is>
          <t/>
        </is>
      </c>
      <c r="BG476" t="inlineStr">
        <is>
          <t/>
        </is>
      </c>
      <c r="BH476" t="inlineStr">
        <is>
          <t/>
        </is>
      </c>
      <c r="BI476" t="inlineStr">
        <is>
          <t/>
        </is>
      </c>
      <c r="BJ476" t="inlineStr">
        <is>
          <t/>
        </is>
      </c>
      <c r="BK476" t="inlineStr">
        <is>
          <t/>
        </is>
      </c>
      <c r="BL476" s="2" t="inlineStr">
        <is>
          <t>autotransporta līdzeklis|
ceļu transportlīdzeklis</t>
        </is>
      </c>
      <c r="BM476" s="2" t="inlineStr">
        <is>
          <t>3|
2</t>
        </is>
      </c>
      <c r="BN476" s="2" t="inlineStr">
        <is>
          <t xml:space="preserve">|
</t>
        </is>
      </c>
      <c r="BO476" t="inlineStr">
        <is>
          <t>Direktīvas projektā "ceļu transportlīdzekļi" ir vieglie pasažieru automobiļi, vieglie komerciālie transportlīdzekļi, autobus un smagie kravas transportlīdzekļi.</t>
        </is>
      </c>
      <c r="BP476" t="inlineStr">
        <is>
          <t/>
        </is>
      </c>
      <c r="BQ476" t="inlineStr">
        <is>
          <t/>
        </is>
      </c>
      <c r="BR476" t="inlineStr">
        <is>
          <t/>
        </is>
      </c>
      <c r="BS476" t="inlineStr">
        <is>
          <t/>
        </is>
      </c>
      <c r="BT476" t="inlineStr">
        <is>
          <t/>
        </is>
      </c>
      <c r="BU476" t="inlineStr">
        <is>
          <t/>
        </is>
      </c>
      <c r="BV476" t="inlineStr">
        <is>
          <t/>
        </is>
      </c>
      <c r="BW476" t="inlineStr">
        <is>
          <t/>
        </is>
      </c>
      <c r="BX476" s="2" t="inlineStr">
        <is>
          <t>pojazd transportu drogowego</t>
        </is>
      </c>
      <c r="BY476" s="2" t="inlineStr">
        <is>
          <t>3</t>
        </is>
      </c>
      <c r="BZ476" s="2" t="inlineStr">
        <is>
          <t/>
        </is>
      </c>
      <c r="CA476" t="inlineStr">
        <is>
          <t>pojazd należący do jednej z następujących kategorii: samochody osobowe, lekkie pojazdy ciężarowe, pojazdy ciężarowe o dużej ładowności, autobusy</t>
        </is>
      </c>
      <c r="CB476" t="inlineStr">
        <is>
          <t/>
        </is>
      </c>
      <c r="CC476" t="inlineStr">
        <is>
          <t/>
        </is>
      </c>
      <c r="CD476" t="inlineStr">
        <is>
          <t/>
        </is>
      </c>
      <c r="CE476" t="inlineStr">
        <is>
          <t/>
        </is>
      </c>
      <c r="CF476" t="inlineStr">
        <is>
          <t/>
        </is>
      </c>
      <c r="CG476" t="inlineStr">
        <is>
          <t/>
        </is>
      </c>
      <c r="CH476" t="inlineStr">
        <is>
          <t/>
        </is>
      </c>
      <c r="CI476" t="inlineStr">
        <is>
          <t/>
        </is>
      </c>
      <c r="CJ476" t="inlineStr">
        <is>
          <t/>
        </is>
      </c>
      <c r="CK476" t="inlineStr">
        <is>
          <t/>
        </is>
      </c>
      <c r="CL476" t="inlineStr">
        <is>
          <t/>
        </is>
      </c>
      <c r="CM476" t="inlineStr">
        <is>
          <t/>
        </is>
      </c>
      <c r="CN476" t="inlineStr">
        <is>
          <t/>
        </is>
      </c>
      <c r="CO476" t="inlineStr">
        <is>
          <t/>
        </is>
      </c>
      <c r="CP476" t="inlineStr">
        <is>
          <t/>
        </is>
      </c>
      <c r="CQ476" t="inlineStr">
        <is>
          <t/>
        </is>
      </c>
      <c r="CR476" t="inlineStr">
        <is>
          <t/>
        </is>
      </c>
      <c r="CS476" t="inlineStr">
        <is>
          <t/>
        </is>
      </c>
      <c r="CT476" t="inlineStr">
        <is>
          <t/>
        </is>
      </c>
      <c r="CU476" t="inlineStr">
        <is>
          <t/>
        </is>
      </c>
    </row>
    <row r="477">
      <c r="A477" s="1" t="str">
        <f>HYPERLINK("https://iate.europa.eu/entry/result/826601/all", "826601")</f>
        <v>826601</v>
      </c>
      <c r="B477" t="inlineStr">
        <is>
          <t>TRANSPORT</t>
        </is>
      </c>
      <c r="C477" t="inlineStr">
        <is>
          <t>TRANSPORT|land transport|land transport|road transport;TRANSPORT</t>
        </is>
      </c>
      <c r="D477" s="2" t="inlineStr">
        <is>
          <t>пътно превозно средство</t>
        </is>
      </c>
      <c r="E477" s="2" t="inlineStr">
        <is>
          <t>3</t>
        </is>
      </c>
      <c r="F477" s="2" t="inlineStr">
        <is>
          <t/>
        </is>
      </c>
      <c r="G477" t="inlineStr">
        <is>
          <t/>
        </is>
      </c>
      <c r="H477" s="2" t="inlineStr">
        <is>
          <t>silniční vozidlo</t>
        </is>
      </c>
      <c r="I477" s="2" t="inlineStr">
        <is>
          <t>3</t>
        </is>
      </c>
      <c r="J477" s="2" t="inlineStr">
        <is>
          <t/>
        </is>
      </c>
      <c r="K477" t="inlineStr">
        <is>
          <t>motorové nebo nemotorové vozidlo, které je vyrobené za účelem provozu na pozemních komunikacích pro přepravu osob, zvířat nebo věcí</t>
        </is>
      </c>
      <c r="L477" s="2" t="inlineStr">
        <is>
          <t>vejkøretøj</t>
        </is>
      </c>
      <c r="M477" s="2" t="inlineStr">
        <is>
          <t>4</t>
        </is>
      </c>
      <c r="N477" s="2" t="inlineStr">
        <is>
          <t/>
        </is>
      </c>
      <c r="O477" t="inlineStr">
        <is>
          <t/>
        </is>
      </c>
      <c r="P477" s="2" t="inlineStr">
        <is>
          <t>Strassenfahrzeug|
Straßenfahrzeug|
Straßenfahrzeuge</t>
        </is>
      </c>
      <c r="Q477" s="2" t="inlineStr">
        <is>
          <t>3|
3|
2</t>
        </is>
      </c>
      <c r="R477" s="2" t="inlineStr">
        <is>
          <t xml:space="preserve">|
|
</t>
        </is>
      </c>
      <c r="S477" t="inlineStr">
        <is>
          <t/>
        </is>
      </c>
      <c r="T477" s="2" t="inlineStr">
        <is>
          <t>οδικό όχημα</t>
        </is>
      </c>
      <c r="U477" s="2" t="inlineStr">
        <is>
          <t>3</t>
        </is>
      </c>
      <c r="V477" s="2" t="inlineStr">
        <is>
          <t/>
        </is>
      </c>
      <c r="W477" t="inlineStr">
        <is>
          <t>μεταφορικό ή άλλων χρήσεων μέσο που κινείται σε οδούς και σε χώρους που χρησιμοποιούνται για δημόσια κυκλοφορία οχημάτων, πεζών και ζώων και οδηγείται από πρόσωπο, με εξαίρεση των μέσων που χρησιμοποιούνται για τη μεταφορά βρεφών και ατόμων με μειωμένη κινητικότητα</t>
        </is>
      </c>
      <c r="X477" s="2" t="inlineStr">
        <is>
          <t>road vehicle</t>
        </is>
      </c>
      <c r="Y477" s="2" t="inlineStr">
        <is>
          <t>3</t>
        </is>
      </c>
      <c r="Z477" s="2" t="inlineStr">
        <is>
          <t/>
        </is>
      </c>
      <c r="AA477" t="inlineStr">
        <is>
          <t>a vehicle running on wheels and intended for use on roads.</t>
        </is>
      </c>
      <c r="AB477" s="2" t="inlineStr">
        <is>
          <t>vehículo de carretera</t>
        </is>
      </c>
      <c r="AC477" s="2" t="inlineStr">
        <is>
          <t>3</t>
        </is>
      </c>
      <c r="AD477" s="2" t="inlineStr">
        <is>
          <t/>
        </is>
      </c>
      <c r="AE477" t="inlineStr">
        <is>
          <t/>
        </is>
      </c>
      <c r="AF477" t="inlineStr">
        <is>
          <t/>
        </is>
      </c>
      <c r="AG477" t="inlineStr">
        <is>
          <t/>
        </is>
      </c>
      <c r="AH477" t="inlineStr">
        <is>
          <t/>
        </is>
      </c>
      <c r="AI477" t="inlineStr">
        <is>
          <t/>
        </is>
      </c>
      <c r="AJ477" s="2" t="inlineStr">
        <is>
          <t>maantiekulkuneuvo|
maantieajoneuvo</t>
        </is>
      </c>
      <c r="AK477" s="2" t="inlineStr">
        <is>
          <t>3|
3</t>
        </is>
      </c>
      <c r="AL477" s="2" t="inlineStr">
        <is>
          <t xml:space="preserve">|
</t>
        </is>
      </c>
      <c r="AM477" t="inlineStr">
        <is>
          <t>1) tieliikenteessä käytettävä (moottori)ajoneuvo tai ajoneuvoyhdistelmä, myös esim. perävaunu 2) moottorikäyttöinen maantiekulkuneuvo tai sellaisen vedettäväksi tarkoitettu perävaunu tai puoliperävaunu</t>
        </is>
      </c>
      <c r="AN477" s="2" t="inlineStr">
        <is>
          <t>véhicule routier|
véhicules routiers</t>
        </is>
      </c>
      <c r="AO477" s="2" t="inlineStr">
        <is>
          <t>3|
2</t>
        </is>
      </c>
      <c r="AP477" s="2" t="inlineStr">
        <is>
          <t xml:space="preserve">|
</t>
        </is>
      </c>
      <c r="AQ477" t="inlineStr">
        <is>
          <t>non seulement un véhicule routier à moteur, mais aussi toute remorque ou semi-remorque conçue pour y être attelée</t>
        </is>
      </c>
      <c r="AR477" s="2" t="inlineStr">
        <is>
          <t>feithicil bhóthair</t>
        </is>
      </c>
      <c r="AS477" s="2" t="inlineStr">
        <is>
          <t>3</t>
        </is>
      </c>
      <c r="AT477" s="2" t="inlineStr">
        <is>
          <t/>
        </is>
      </c>
      <c r="AU477" t="inlineStr">
        <is>
          <t/>
        </is>
      </c>
      <c r="AV477" s="2" t="inlineStr">
        <is>
          <t>cestovno vozilo</t>
        </is>
      </c>
      <c r="AW477" s="2" t="inlineStr">
        <is>
          <t>3</t>
        </is>
      </c>
      <c r="AX477" s="2" t="inlineStr">
        <is>
          <t/>
        </is>
      </c>
      <c r="AY477" t="inlineStr">
        <is>
          <t/>
        </is>
      </c>
      <c r="AZ477" t="inlineStr">
        <is>
          <t/>
        </is>
      </c>
      <c r="BA477" t="inlineStr">
        <is>
          <t/>
        </is>
      </c>
      <c r="BB477" t="inlineStr">
        <is>
          <t/>
        </is>
      </c>
      <c r="BC477" t="inlineStr">
        <is>
          <t/>
        </is>
      </c>
      <c r="BD477" s="2" t="inlineStr">
        <is>
          <t>veicolo stradale</t>
        </is>
      </c>
      <c r="BE477" s="2" t="inlineStr">
        <is>
          <t>3</t>
        </is>
      </c>
      <c r="BF477" s="2" t="inlineStr">
        <is>
          <t/>
        </is>
      </c>
      <c r="BG477" t="inlineStr">
        <is>
          <t/>
        </is>
      </c>
      <c r="BH477" s="2" t="inlineStr">
        <is>
          <t>kelių transporto priemonė</t>
        </is>
      </c>
      <c r="BI477" s="2" t="inlineStr">
        <is>
          <t>3</t>
        </is>
      </c>
      <c r="BJ477" s="2" t="inlineStr">
        <is>
          <t/>
        </is>
      </c>
      <c r="BK477" t="inlineStr">
        <is>
          <t>variklio varoma kelių transporto priemonė, taip pat priekaba ar puspriekabė, kurios gali būti tempiamos tokios transporto priemonės</t>
        </is>
      </c>
      <c r="BL477" t="inlineStr">
        <is>
          <t/>
        </is>
      </c>
      <c r="BM477" t="inlineStr">
        <is>
          <t/>
        </is>
      </c>
      <c r="BN477" t="inlineStr">
        <is>
          <t/>
        </is>
      </c>
      <c r="BO477" t="inlineStr">
        <is>
          <t/>
        </is>
      </c>
      <c r="BP477" t="inlineStr">
        <is>
          <t/>
        </is>
      </c>
      <c r="BQ477" t="inlineStr">
        <is>
          <t/>
        </is>
      </c>
      <c r="BR477" t="inlineStr">
        <is>
          <t/>
        </is>
      </c>
      <c r="BS477" t="inlineStr">
        <is>
          <t/>
        </is>
      </c>
      <c r="BT477" s="2" t="inlineStr">
        <is>
          <t>wegvervoermiddel|
wegvoertuig</t>
        </is>
      </c>
      <c r="BU477" s="2" t="inlineStr">
        <is>
          <t>1|
3</t>
        </is>
      </c>
      <c r="BV477" s="2" t="inlineStr">
        <is>
          <t xml:space="preserve">|
</t>
        </is>
      </c>
      <c r="BW477" t="inlineStr">
        <is>
          <t/>
        </is>
      </c>
      <c r="BX477" s="2" t="inlineStr">
        <is>
          <t>pojazdy drogowe|
pojazd drogowy</t>
        </is>
      </c>
      <c r="BY477" s="2" t="inlineStr">
        <is>
          <t>3|
1</t>
        </is>
      </c>
      <c r="BZ477" s="2" t="inlineStr">
        <is>
          <t xml:space="preserve">|
</t>
        </is>
      </c>
      <c r="CA477" t="inlineStr">
        <is>
          <t/>
        </is>
      </c>
      <c r="CB477" s="2" t="inlineStr">
        <is>
          <t>veículo rodoviário</t>
        </is>
      </c>
      <c r="CC477" s="2" t="inlineStr">
        <is>
          <t>1</t>
        </is>
      </c>
      <c r="CD477" s="2" t="inlineStr">
        <is>
          <t/>
        </is>
      </c>
      <c r="CE477" t="inlineStr">
        <is>
          <t/>
        </is>
      </c>
      <c r="CF477" s="2" t="inlineStr">
        <is>
          <t>vehicul rutier</t>
        </is>
      </c>
      <c r="CG477" s="2" t="inlineStr">
        <is>
          <t>3</t>
        </is>
      </c>
      <c r="CH477" s="2" t="inlineStr">
        <is>
          <t/>
        </is>
      </c>
      <c r="CI477" t="inlineStr">
        <is>
          <t/>
        </is>
      </c>
      <c r="CJ477" s="2" t="inlineStr">
        <is>
          <t>cestné vozidlo</t>
        </is>
      </c>
      <c r="CK477" s="2" t="inlineStr">
        <is>
          <t>3</t>
        </is>
      </c>
      <c r="CL477" s="2" t="inlineStr">
        <is>
          <t/>
        </is>
      </c>
      <c r="CM477" t="inlineStr">
        <is>
          <t>motorové cestné vozidlá, ale aj akékoľvek prívesy alebo návesy určené na pripojenie k nim</t>
        </is>
      </c>
      <c r="CN477" t="inlineStr">
        <is>
          <t/>
        </is>
      </c>
      <c r="CO477" t="inlineStr">
        <is>
          <t/>
        </is>
      </c>
      <c r="CP477" t="inlineStr">
        <is>
          <t/>
        </is>
      </c>
      <c r="CQ477" t="inlineStr">
        <is>
          <t/>
        </is>
      </c>
      <c r="CR477" t="inlineStr">
        <is>
          <t/>
        </is>
      </c>
      <c r="CS477" t="inlineStr">
        <is>
          <t/>
        </is>
      </c>
      <c r="CT477" t="inlineStr">
        <is>
          <t/>
        </is>
      </c>
      <c r="CU477" t="inlineStr">
        <is>
          <t/>
        </is>
      </c>
    </row>
    <row r="478">
      <c r="A478" s="1" t="str">
        <f>HYPERLINK("https://iate.europa.eu/entry/result/1695558/all", "1695558")</f>
        <v>1695558</v>
      </c>
      <c r="B478" t="inlineStr">
        <is>
          <t>EDUCATION AND COMMUNICATIONS</t>
        </is>
      </c>
      <c r="C478" t="inlineStr">
        <is>
          <t>EDUCATION AND COMMUNICATIONS|information technology and data processing|information technology industry|software</t>
        </is>
      </c>
      <c r="D478" t="inlineStr">
        <is>
          <t/>
        </is>
      </c>
      <c r="E478" t="inlineStr">
        <is>
          <t/>
        </is>
      </c>
      <c r="F478" t="inlineStr">
        <is>
          <t/>
        </is>
      </c>
      <c r="G478" t="inlineStr">
        <is>
          <t/>
        </is>
      </c>
      <c r="H478" t="inlineStr">
        <is>
          <t/>
        </is>
      </c>
      <c r="I478" t="inlineStr">
        <is>
          <t/>
        </is>
      </c>
      <c r="J478" t="inlineStr">
        <is>
          <t/>
        </is>
      </c>
      <c r="K478" t="inlineStr">
        <is>
          <t/>
        </is>
      </c>
      <c r="L478" s="2" t="inlineStr">
        <is>
          <t>back-end-programmel|
back-end-software|
back-end</t>
        </is>
      </c>
      <c r="M478" s="2" t="inlineStr">
        <is>
          <t>3|
3|
3</t>
        </is>
      </c>
      <c r="N478" s="2" t="inlineStr">
        <is>
          <t xml:space="preserve">|
|
</t>
        </is>
      </c>
      <c r="O478" t="inlineStr">
        <is>
          <t/>
        </is>
      </c>
      <c r="P478" s="2" t="inlineStr">
        <is>
          <t>Backend</t>
        </is>
      </c>
      <c r="Q478" s="2" t="inlineStr">
        <is>
          <t>3</t>
        </is>
      </c>
      <c r="R478" s="2" t="inlineStr">
        <is>
          <t/>
        </is>
      </c>
      <c r="S478" t="inlineStr">
        <is>
          <t/>
        </is>
      </c>
      <c r="T478" s="2" t="inlineStr">
        <is>
          <t>νωτιαίο άκρο</t>
        </is>
      </c>
      <c r="U478" s="2" t="inlineStr">
        <is>
          <t>3</t>
        </is>
      </c>
      <c r="V478" s="2" t="inlineStr">
        <is>
          <t/>
        </is>
      </c>
      <c r="W478" t="inlineStr">
        <is>
          <t/>
        </is>
      </c>
      <c r="X478" s="2" t="inlineStr">
        <is>
          <t>backend|
back-end</t>
        </is>
      </c>
      <c r="Y478" s="2" t="inlineStr">
        <is>
          <t>1|
3</t>
        </is>
      </c>
      <c r="Z478" s="2" t="inlineStr">
        <is>
          <t xml:space="preserve">|
</t>
        </is>
      </c>
      <c r="AA478" t="inlineStr">
        <is>
          <t>software performing either the final stage in a process, or a task not apparent to the user</t>
        </is>
      </c>
      <c r="AB478" s="2" t="inlineStr">
        <is>
          <t>trasero final</t>
        </is>
      </c>
      <c r="AC478" s="2" t="inlineStr">
        <is>
          <t>0</t>
        </is>
      </c>
      <c r="AD478" s="2" t="inlineStr">
        <is>
          <t/>
        </is>
      </c>
      <c r="AE478" t="inlineStr">
        <is>
          <t>servidor posterior que almacena los datos a los que se accede desde un Front-end</t>
        </is>
      </c>
      <c r="AF478" t="inlineStr">
        <is>
          <t/>
        </is>
      </c>
      <c r="AG478" t="inlineStr">
        <is>
          <t/>
        </is>
      </c>
      <c r="AH478" t="inlineStr">
        <is>
          <t/>
        </is>
      </c>
      <c r="AI478" t="inlineStr">
        <is>
          <t/>
        </is>
      </c>
      <c r="AJ478" s="2" t="inlineStr">
        <is>
          <t>taustaohjelma</t>
        </is>
      </c>
      <c r="AK478" s="2" t="inlineStr">
        <is>
          <t>3</t>
        </is>
      </c>
      <c r="AL478" s="2" t="inlineStr">
        <is>
          <t/>
        </is>
      </c>
      <c r="AM478" t="inlineStr">
        <is>
          <t/>
        </is>
      </c>
      <c r="AN478" s="2" t="inlineStr">
        <is>
          <t>arrière-plan</t>
        </is>
      </c>
      <c r="AO478" s="2" t="inlineStr">
        <is>
          <t>3</t>
        </is>
      </c>
      <c r="AP478" s="2" t="inlineStr">
        <is>
          <t/>
        </is>
      </c>
      <c r="AQ478" t="inlineStr">
        <is>
          <t>système fonctionnant en arrière-plan (et qui n'est donc pas visible pour les utilisateurs), qui traite et transmet les données à l'interface utilisateur, à l'appareil ou au véhicule</t>
        </is>
      </c>
      <c r="AR478" t="inlineStr">
        <is>
          <t/>
        </is>
      </c>
      <c r="AS478" t="inlineStr">
        <is>
          <t/>
        </is>
      </c>
      <c r="AT478" t="inlineStr">
        <is>
          <t/>
        </is>
      </c>
      <c r="AU478" t="inlineStr">
        <is>
          <t/>
        </is>
      </c>
      <c r="AV478" t="inlineStr">
        <is>
          <t/>
        </is>
      </c>
      <c r="AW478" t="inlineStr">
        <is>
          <t/>
        </is>
      </c>
      <c r="AX478" t="inlineStr">
        <is>
          <t/>
        </is>
      </c>
      <c r="AY478" t="inlineStr">
        <is>
          <t/>
        </is>
      </c>
      <c r="AZ478" s="2" t="inlineStr">
        <is>
          <t>back-end</t>
        </is>
      </c>
      <c r="BA478" s="2" t="inlineStr">
        <is>
          <t>3</t>
        </is>
      </c>
      <c r="BB478" s="2" t="inlineStr">
        <is>
          <t/>
        </is>
      </c>
      <c r="BC478" t="inlineStr">
        <is>
          <t>adott rendszer alsóbb, a tényleges feldolgozást végző rétege</t>
        </is>
      </c>
      <c r="BD478" t="inlineStr">
        <is>
          <t/>
        </is>
      </c>
      <c r="BE478" t="inlineStr">
        <is>
          <t/>
        </is>
      </c>
      <c r="BF478" t="inlineStr">
        <is>
          <t/>
        </is>
      </c>
      <c r="BG478" t="inlineStr">
        <is>
          <t/>
        </is>
      </c>
      <c r="BH478" t="inlineStr">
        <is>
          <t/>
        </is>
      </c>
      <c r="BI478" t="inlineStr">
        <is>
          <t/>
        </is>
      </c>
      <c r="BJ478" t="inlineStr">
        <is>
          <t/>
        </is>
      </c>
      <c r="BK478" t="inlineStr">
        <is>
          <t/>
        </is>
      </c>
      <c r="BL478" t="inlineStr">
        <is>
          <t/>
        </is>
      </c>
      <c r="BM478" t="inlineStr">
        <is>
          <t/>
        </is>
      </c>
      <c r="BN478" t="inlineStr">
        <is>
          <t/>
        </is>
      </c>
      <c r="BO478" t="inlineStr">
        <is>
          <t/>
        </is>
      </c>
      <c r="BP478" t="inlineStr">
        <is>
          <t/>
        </is>
      </c>
      <c r="BQ478" t="inlineStr">
        <is>
          <t/>
        </is>
      </c>
      <c r="BR478" t="inlineStr">
        <is>
          <t/>
        </is>
      </c>
      <c r="BS478" t="inlineStr">
        <is>
          <t/>
        </is>
      </c>
      <c r="BT478" s="2" t="inlineStr">
        <is>
          <t>achtergrondtaak</t>
        </is>
      </c>
      <c r="BU478" s="2" t="inlineStr">
        <is>
          <t>3</t>
        </is>
      </c>
      <c r="BV478" s="2" t="inlineStr">
        <is>
          <t/>
        </is>
      </c>
      <c r="BW478" t="inlineStr">
        <is>
          <t/>
        </is>
      </c>
      <c r="BX478" s="2" t="inlineStr">
        <is>
          <t>procesor końcowy</t>
        </is>
      </c>
      <c r="BY478" s="2" t="inlineStr">
        <is>
          <t>2</t>
        </is>
      </c>
      <c r="BZ478" s="2" t="inlineStr">
        <is>
          <t/>
        </is>
      </c>
      <c r="CA478" t="inlineStr">
        <is>
          <t/>
        </is>
      </c>
      <c r="CB478" s="2" t="inlineStr">
        <is>
          <t>apoio de retaguarda</t>
        </is>
      </c>
      <c r="CC478" s="2" t="inlineStr">
        <is>
          <t>3</t>
        </is>
      </c>
      <c r="CD478" s="2" t="inlineStr">
        <is>
          <t/>
        </is>
      </c>
      <c r="CE478" t="inlineStr">
        <is>
          <t/>
        </is>
      </c>
      <c r="CF478" t="inlineStr">
        <is>
          <t/>
        </is>
      </c>
      <c r="CG478" t="inlineStr">
        <is>
          <t/>
        </is>
      </c>
      <c r="CH478" t="inlineStr">
        <is>
          <t/>
        </is>
      </c>
      <c r="CI478" t="inlineStr">
        <is>
          <t/>
        </is>
      </c>
      <c r="CJ478" t="inlineStr">
        <is>
          <t/>
        </is>
      </c>
      <c r="CK478" t="inlineStr">
        <is>
          <t/>
        </is>
      </c>
      <c r="CL478" t="inlineStr">
        <is>
          <t/>
        </is>
      </c>
      <c r="CM478" t="inlineStr">
        <is>
          <t/>
        </is>
      </c>
      <c r="CN478" t="inlineStr">
        <is>
          <t/>
        </is>
      </c>
      <c r="CO478" t="inlineStr">
        <is>
          <t/>
        </is>
      </c>
      <c r="CP478" t="inlineStr">
        <is>
          <t/>
        </is>
      </c>
      <c r="CQ478" t="inlineStr">
        <is>
          <t/>
        </is>
      </c>
      <c r="CR478" s="2" t="inlineStr">
        <is>
          <t>backend|
back-end</t>
        </is>
      </c>
      <c r="CS478" s="2" t="inlineStr">
        <is>
          <t>3|
3</t>
        </is>
      </c>
      <c r="CT478" s="2" t="inlineStr">
        <is>
          <t xml:space="preserve">|
</t>
        </is>
      </c>
      <c r="CU478" t="inlineStr">
        <is>
          <t>administrationsdel, grundsystem, bakände. Servrar och databaser som inte är synliga för slutanvändaren, men som är grunden för frontend, frontsystemet</t>
        </is>
      </c>
    </row>
    <row r="479">
      <c r="A479" s="1" t="str">
        <f>HYPERLINK("https://iate.europa.eu/entry/result/3569210/all", "3569210")</f>
        <v>3569210</v>
      </c>
      <c r="B479" t="inlineStr">
        <is>
          <t>EDUCATION AND COMMUNICATIONS;SCIENCE;TRANSPORT</t>
        </is>
      </c>
      <c r="C479" t="inlineStr">
        <is>
          <t>EDUCATION AND COMMUNICATIONS|information technology and data processing|computer systems;SCIENCE|natural and applied sciences|applied sciences;TRANSPORT|land transport|land transport;TRANSPORT|organisation of transport|means of transport</t>
        </is>
      </c>
      <c r="D479" s="2" t="inlineStr">
        <is>
          <t>автомобил без водач|
автономен автомобил|
автономно превозно средство|
автоматично управляемо превозно средство</t>
        </is>
      </c>
      <c r="E479" s="2" t="inlineStr">
        <is>
          <t>3|
3|
3|
3</t>
        </is>
      </c>
      <c r="F479" s="2" t="inlineStr">
        <is>
          <t xml:space="preserve">|
|
|
</t>
        </is>
      </c>
      <c r="G479" t="inlineStr">
        <is>
          <t>превозно средство със самоуправление, способно да усеща заобикалящата го среда и да навигира без човешка намеса, поради което може да изпълнява главните транспортни нужди на управляваното от човек превозно средство</t>
        </is>
      </c>
      <c r="H479" s="2" t="inlineStr">
        <is>
          <t>vozidlo bez řidiče|
samořízené vozidlo|
autonomní vozidlo|
samořídící vozidlo</t>
        </is>
      </c>
      <c r="I479" s="2" t="inlineStr">
        <is>
          <t>3|
3|
3|
3</t>
        </is>
      </c>
      <c r="J479" s="2" t="inlineStr">
        <is>
          <t xml:space="preserve">|
|
|
</t>
        </is>
      </c>
      <c r="K479" t="inlineStr">
        <is>
          <t>vozidlo, které ke svému provozu nepotřebuje řidiče a orientuje se zcela za pomoci počítačových systémů, které detekují okolí vozidla a určují jeho trasu</t>
        </is>
      </c>
      <c r="L479" s="2" t="inlineStr">
        <is>
          <t>selvkørende motorkøretøj|
førerløst køretøj|
autonomt køretøj|
selvkørende køretøj</t>
        </is>
      </c>
      <c r="M479" s="2" t="inlineStr">
        <is>
          <t>3|
3|
3|
3</t>
        </is>
      </c>
      <c r="N479" s="2" t="inlineStr">
        <is>
          <t xml:space="preserve">|
|
|
</t>
        </is>
      </c>
      <c r="O479" t="inlineStr">
        <is>
          <t>køretøj, der anvender computerstyret sensorudstyr til at navigere og ikke har brug for en menneskelig fører</t>
        </is>
      </c>
      <c r="P479" s="2" t="inlineStr">
        <is>
          <t>autonomes Fahrzeug|
selbstfahrendes Fahrzeug|
fahrerloses Fahrzeug</t>
        </is>
      </c>
      <c r="Q479" s="2" t="inlineStr">
        <is>
          <t>3|
3|
3</t>
        </is>
      </c>
      <c r="R479" s="2" t="inlineStr">
        <is>
          <t xml:space="preserve">|
|
</t>
        </is>
      </c>
      <c r="S479" t="inlineStr">
        <is>
          <t>Kraftfahrzeug, das ohne Einfluss eines menschlichen Fahrers fahren, steuern und einparken kann</t>
        </is>
      </c>
      <c r="T479" s="2" t="inlineStr">
        <is>
          <t>αυτόνομο όχημα</t>
        </is>
      </c>
      <c r="U479" s="2" t="inlineStr">
        <is>
          <t>3</t>
        </is>
      </c>
      <c r="V479" s="2" t="inlineStr">
        <is>
          <t/>
        </is>
      </c>
      <c r="W479" t="inlineStr">
        <is>
          <t/>
        </is>
      </c>
      <c r="X479" s="2" t="inlineStr">
        <is>
          <t>autonomous vehicle|
driverless vehicle|
self-driving vehicle</t>
        </is>
      </c>
      <c r="Y479" s="2" t="inlineStr">
        <is>
          <t>3|
3|
3</t>
        </is>
      </c>
      <c r="Z479" s="2" t="inlineStr">
        <is>
          <t xml:space="preserve">|
|
</t>
        </is>
      </c>
      <c r="AA479" t="inlineStr">
        <is>
          <t>vehicle that uses computer sensing equipment to navigate without the need for a human driver</t>
        </is>
      </c>
      <c r="AB479" s="2" t="inlineStr">
        <is>
          <t>coche sin conductor|
vehículo autónomo</t>
        </is>
      </c>
      <c r="AC479" s="2" t="inlineStr">
        <is>
          <t>3|
3</t>
        </is>
      </c>
      <c r="AD479" s="2" t="inlineStr">
        <is>
          <t xml:space="preserve">|
</t>
        </is>
      </c>
      <c r="AE479" t="inlineStr">
        <is>
          <t/>
        </is>
      </c>
      <c r="AF479" s="2" t="inlineStr">
        <is>
          <t>autonoomne sõiduk|
isejuhtiv sõiduk</t>
        </is>
      </c>
      <c r="AG479" s="2" t="inlineStr">
        <is>
          <t>3|
3</t>
        </is>
      </c>
      <c r="AH479" s="2" t="inlineStr">
        <is>
          <t xml:space="preserve">|
</t>
        </is>
      </c>
      <c r="AI479" t="inlineStr">
        <is>
          <t>sõiduk, mis täidab tavapärase sõiduki funktsionaalsusi, jälgides ümbritsevat keskkonda ning navigeerides ilma juhi abita</t>
        </is>
      </c>
      <c r="AJ479" s="2" t="inlineStr">
        <is>
          <t>itseajava ajoneuvo|
robottiajoneuvo|
itseohjautuva ajoneuvo|
autonominen ajoneuvo</t>
        </is>
      </c>
      <c r="AK479" s="2" t="inlineStr">
        <is>
          <t>3|
3|
3|
3</t>
        </is>
      </c>
      <c r="AL479" s="2" t="inlineStr">
        <is>
          <t xml:space="preserve">|
|
|
</t>
        </is>
      </c>
      <c r="AM479" t="inlineStr">
        <is>
          <t>automaattiajoneuvo, joka on kokonaan tietokoneen ohjaama ja pystyy ympäristöään havainnoimalla ajamaan ja navigoimaan itsenäisesti</t>
        </is>
      </c>
      <c r="AN479" s="2" t="inlineStr">
        <is>
          <t>véhicule autonome</t>
        </is>
      </c>
      <c r="AO479" s="2" t="inlineStr">
        <is>
          <t>3</t>
        </is>
      </c>
      <c r="AP479" s="2" t="inlineStr">
        <is>
          <t/>
        </is>
      </c>
      <c r="AQ479" t="inlineStr">
        <is>
          <t>véhicule connecté qui, une fois programmé, se déplace sur la voie publique de façon automatique, sans intervention de ses utilisateurs</t>
        </is>
      </c>
      <c r="AR479" s="2" t="inlineStr">
        <is>
          <t>feithicil gan tiománaí|
feithicil uathrialaitheach</t>
        </is>
      </c>
      <c r="AS479" s="2" t="inlineStr">
        <is>
          <t>3|
3</t>
        </is>
      </c>
      <c r="AT479" s="2" t="inlineStr">
        <is>
          <t xml:space="preserve">|
</t>
        </is>
      </c>
      <c r="AU479" t="inlineStr">
        <is>
          <t/>
        </is>
      </c>
      <c r="AV479" s="2" t="inlineStr">
        <is>
          <t>vozilo bez vozača|
autonomno vozilo</t>
        </is>
      </c>
      <c r="AW479" s="2" t="inlineStr">
        <is>
          <t>3|
3</t>
        </is>
      </c>
      <c r="AX479" s="2" t="inlineStr">
        <is>
          <t xml:space="preserve">|
</t>
        </is>
      </c>
      <c r="AY479" t="inlineStr">
        <is>
          <t/>
        </is>
      </c>
      <c r="AZ479" s="2" t="inlineStr">
        <is>
          <t>önvezető jármű|
vezető nélküli jármű|
autonóm jármű</t>
        </is>
      </c>
      <c r="BA479" s="2" t="inlineStr">
        <is>
          <t>3|
3|
3</t>
        </is>
      </c>
      <c r="BB479" s="2" t="inlineStr">
        <is>
          <t xml:space="preserve">|
|
</t>
        </is>
      </c>
      <c r="BC479" t="inlineStr">
        <is>
          <t/>
        </is>
      </c>
      <c r="BD479" s="2" t="inlineStr">
        <is>
          <t>veicolo autonomo|
veicolo automatico|
veicolo senza conducente</t>
        </is>
      </c>
      <c r="BE479" s="2" t="inlineStr">
        <is>
          <t>2|
2|
3</t>
        </is>
      </c>
      <c r="BF479" s="2" t="inlineStr">
        <is>
          <t xml:space="preserve">|
|
</t>
        </is>
      </c>
      <c r="BG479" t="inlineStr">
        <is>
          <t>veicolo dotato di numerosi sensori e in grado di funzionare grazie a un software</t>
        </is>
      </c>
      <c r="BH479" s="2" t="inlineStr">
        <is>
          <t>autonominė transporto priemonė|
autonominis automobilis</t>
        </is>
      </c>
      <c r="BI479" s="2" t="inlineStr">
        <is>
          <t>2|
2</t>
        </is>
      </c>
      <c r="BJ479" s="2" t="inlineStr">
        <is>
          <t xml:space="preserve">|
</t>
        </is>
      </c>
      <c r="BK479" t="inlineStr">
        <is>
          <t>savarankiška transporto priemonė, kuri gali orientuotis kelyje be žmogaus įsikišimo. Automobilis su integruotomis technologijomis (automatinės stabdymo, mašinos statymo aikštelėje ir į kelio ženklus reaguojanti greičio palaikymo sistemos bei kita) nėra laikomas autonominiu automobiliu</t>
        </is>
      </c>
      <c r="BL479" s="2" t="inlineStr">
        <is>
          <t>bezvadītāja transportlīdzeklis|
autonoms transportlīdzeklis</t>
        </is>
      </c>
      <c r="BM479" s="2" t="inlineStr">
        <is>
          <t>3|
3</t>
        </is>
      </c>
      <c r="BN479" s="2" t="inlineStr">
        <is>
          <t xml:space="preserve">|
</t>
        </is>
      </c>
      <c r="BO479" t="inlineStr">
        <is>
          <t>transportlīdzeklis, kurā izmanto datorizētu sensoru iekārtu, lai pārvietotos bez vajadzības pēc vadītāja-cilvēka</t>
        </is>
      </c>
      <c r="BP479" s="2" t="inlineStr">
        <is>
          <t>vettura mingħajr sewwieq|
vettura awtonoma</t>
        </is>
      </c>
      <c r="BQ479" s="2" t="inlineStr">
        <is>
          <t>2|
3</t>
        </is>
      </c>
      <c r="BR479" s="2" t="inlineStr">
        <is>
          <t xml:space="preserve">|
</t>
        </is>
      </c>
      <c r="BS479" t="inlineStr">
        <is>
          <t>vettura li tuża tagħmir ta' rilevament kompjuterizzat biex issib triqitha mingħajr il-bżonn ta' sewwieq</t>
        </is>
      </c>
      <c r="BT479" s="2" t="inlineStr">
        <is>
          <t>autonoom voertuig|
zelfsturend voertuig|
onbemand voertuig|
zelfrijdend voertuig|
robotvoertuig|
voertuig zonder bestuurder</t>
        </is>
      </c>
      <c r="BU479" s="2" t="inlineStr">
        <is>
          <t>3|
2|
2|
3|
3|
3</t>
        </is>
      </c>
      <c r="BV479" s="2" t="inlineStr">
        <is>
          <t xml:space="preserve">|
|
|
|
|
</t>
        </is>
      </c>
      <c r="BW479" t="inlineStr">
        <is>
          <t>voertuig dat zichzelf volledig automatisch en zelfstandig voortbeweegt</t>
        </is>
      </c>
      <c r="BX479" s="2" t="inlineStr">
        <is>
          <t>pojazd autonomiczny</t>
        </is>
      </c>
      <c r="BY479" s="2" t="inlineStr">
        <is>
          <t>3</t>
        </is>
      </c>
      <c r="BZ479" s="2" t="inlineStr">
        <is>
          <t/>
        </is>
      </c>
      <c r="CA479" t="inlineStr">
        <is>
          <t>pojazd sterowany przez komputer, który potrafi wykrywać przeszkody i poruszać się po drogach bez udziału człowieka</t>
        </is>
      </c>
      <c r="CB479" s="2" t="inlineStr">
        <is>
          <t>veículo sem condutor|
veículo autónomo|
veículo autoconduzido</t>
        </is>
      </c>
      <c r="CC479" s="2" t="inlineStr">
        <is>
          <t>3|
3|
3</t>
        </is>
      </c>
      <c r="CD479" s="2" t="inlineStr">
        <is>
          <t xml:space="preserve">|
|
</t>
        </is>
      </c>
      <c r="CE479" t="inlineStr">
        <is>
          <t>Veículos com capacidade de funcionar de forma autónoma, embora em muitos casos o controlo humano em tempo real ainda seja uma opção.</t>
        </is>
      </c>
      <c r="CF479" s="2" t="inlineStr">
        <is>
          <t>vehicul autonom</t>
        </is>
      </c>
      <c r="CG479" s="2" t="inlineStr">
        <is>
          <t>3</t>
        </is>
      </c>
      <c r="CH479" s="2" t="inlineStr">
        <is>
          <t/>
        </is>
      </c>
      <c r="CI479" t="inlineStr">
        <is>
          <t>sistem mobil independent echipat cu diferite dispozitive mecatronice care acționează asupra direcției, accelerației și respectiv asupra frânei, pentru a realiza deplasări fără intervenția conducătorului, într-un mediu real</t>
        </is>
      </c>
      <c r="CJ479" s="2" t="inlineStr">
        <is>
          <t>autonómne auto|
samojazdiace auto|
vozidlo bez vodiča|
auto bez vodiča|
autonómne vozidlo</t>
        </is>
      </c>
      <c r="CK479" s="2" t="inlineStr">
        <is>
          <t>2|
3|
3|
2|
3</t>
        </is>
      </c>
      <c r="CL479" s="2" t="inlineStr">
        <is>
          <t xml:space="preserve">|
|
|
|
</t>
        </is>
      </c>
      <c r="CM479" t="inlineStr">
        <is>
          <t>autonómny systém, ktorý sa dokáže pohybovať po krajine; [...] vozidlo, ktoré dokáže samostatne plniť vopred určené ciele</t>
        </is>
      </c>
      <c r="CN479" s="2" t="inlineStr">
        <is>
          <t>avtonomno vozilo|
vozilo brez voznika|
samovozeče vozilo</t>
        </is>
      </c>
      <c r="CO479" s="2" t="inlineStr">
        <is>
          <t>3|
3|
3</t>
        </is>
      </c>
      <c r="CP479" s="2" t="inlineStr">
        <is>
          <t xml:space="preserve">|
|
</t>
        </is>
      </c>
      <c r="CQ479" t="inlineStr">
        <is>
          <t>računalniško vodeno vozilo, ki vozi brez človeškega posredovanja</t>
        </is>
      </c>
      <c r="CR479" s="2" t="inlineStr">
        <is>
          <t>förarlöst fordon|
autonomt fordon|
självkörande fordon</t>
        </is>
      </c>
      <c r="CS479" s="2" t="inlineStr">
        <is>
          <t>3|
3|
3</t>
        </is>
      </c>
      <c r="CT479" s="2" t="inlineStr">
        <is>
          <t xml:space="preserve">|
|
</t>
        </is>
      </c>
      <c r="CU479" t="inlineStr">
        <is>
          <t>Fordon som styrs och körs med en hög grad av automatisering.</t>
        </is>
      </c>
    </row>
    <row r="480">
      <c r="A480" s="1" t="str">
        <f>HYPERLINK("https://iate.europa.eu/entry/result/861029/all", "861029")</f>
        <v>861029</v>
      </c>
      <c r="B480" t="inlineStr">
        <is>
          <t>TRANSPORT</t>
        </is>
      </c>
      <c r="C480" t="inlineStr">
        <is>
          <t>TRANSPORT|land transport|land transport|road transport</t>
        </is>
      </c>
      <c r="D480" t="inlineStr">
        <is>
          <t/>
        </is>
      </c>
      <c r="E480" t="inlineStr">
        <is>
          <t/>
        </is>
      </c>
      <c r="F480" t="inlineStr">
        <is>
          <t/>
        </is>
      </c>
      <c r="G480" t="inlineStr">
        <is>
          <t/>
        </is>
      </c>
      <c r="H480" t="inlineStr">
        <is>
          <t/>
        </is>
      </c>
      <c r="I480" t="inlineStr">
        <is>
          <t/>
        </is>
      </c>
      <c r="J480" t="inlineStr">
        <is>
          <t/>
        </is>
      </c>
      <c r="K480" t="inlineStr">
        <is>
          <t/>
        </is>
      </c>
      <c r="L480" s="2" t="inlineStr">
        <is>
          <t>kontrolleret køretøjsflåde|
kontrolleret bilpark|
kontrolleret flåde</t>
        </is>
      </c>
      <c r="M480" s="2" t="inlineStr">
        <is>
          <t>4|
4|
4</t>
        </is>
      </c>
      <c r="N480" s="2" t="inlineStr">
        <is>
          <t xml:space="preserve">|
|
</t>
        </is>
      </c>
      <c r="O480" t="inlineStr">
        <is>
          <t>"Remarque : pour les non-initiés, on appelle "flotte captive" un ensemble de véhicules qui dépendent d'une gestion commune et s'approvisionnent à leur propre source de stockage de carburant."</t>
        </is>
      </c>
      <c r="P480" t="inlineStr">
        <is>
          <t/>
        </is>
      </c>
      <c r="Q480" t="inlineStr">
        <is>
          <t/>
        </is>
      </c>
      <c r="R480" t="inlineStr">
        <is>
          <t/>
        </is>
      </c>
      <c r="S480" t="inlineStr">
        <is>
          <t/>
        </is>
      </c>
      <c r="T480" s="2" t="inlineStr">
        <is>
          <t>δέσμιος στόλος οχημάτων</t>
        </is>
      </c>
      <c r="U480" s="2" t="inlineStr">
        <is>
          <t>1</t>
        </is>
      </c>
      <c r="V480" s="2" t="inlineStr">
        <is>
          <t/>
        </is>
      </c>
      <c r="W480" t="inlineStr">
        <is>
          <t>Ταξί, τουριστικά λεωφορεία, φορτηγάκια, απορριμματοφόρα, οχήματα για μεταφορά προσωπικού κλπ.</t>
        </is>
      </c>
      <c r="X480" s="2" t="inlineStr">
        <is>
          <t>captive fleet</t>
        </is>
      </c>
      <c r="Y480" s="2" t="inlineStr">
        <is>
          <t>3</t>
        </is>
      </c>
      <c r="Z480" s="2" t="inlineStr">
        <is>
          <t/>
        </is>
      </c>
      <c r="AA480" t="inlineStr">
        <is>
          <t>fleet vehicles with predictable driving and refuelling patterns and/or vehicles making regular visits to or overnight parking at a depot</t>
        </is>
      </c>
      <c r="AB480" t="inlineStr">
        <is>
          <t/>
        </is>
      </c>
      <c r="AC480" t="inlineStr">
        <is>
          <t/>
        </is>
      </c>
      <c r="AD480" t="inlineStr">
        <is>
          <t/>
        </is>
      </c>
      <c r="AE480" t="inlineStr">
        <is>
          <t/>
        </is>
      </c>
      <c r="AF480" t="inlineStr">
        <is>
          <t/>
        </is>
      </c>
      <c r="AG480" t="inlineStr">
        <is>
          <t/>
        </is>
      </c>
      <c r="AH480" t="inlineStr">
        <is>
          <t/>
        </is>
      </c>
      <c r="AI480" t="inlineStr">
        <is>
          <t/>
        </is>
      </c>
      <c r="AJ480" s="2" t="inlineStr">
        <is>
          <t>sidonnaisajoneuvo</t>
        </is>
      </c>
      <c r="AK480" s="2" t="inlineStr">
        <is>
          <t>2</t>
        </is>
      </c>
      <c r="AL480" s="2" t="inlineStr">
        <is>
          <t/>
        </is>
      </c>
      <c r="AM480" t="inlineStr">
        <is>
          <t>Tarkoittaa julkisen kaupunkiliikenteen ajoneuvoja, takseja, jäteautoja jne.</t>
        </is>
      </c>
      <c r="AN480" s="2" t="inlineStr">
        <is>
          <t>flotte captive</t>
        </is>
      </c>
      <c r="AO480" s="2" t="inlineStr">
        <is>
          <t>3</t>
        </is>
      </c>
      <c r="AP480" s="2" t="inlineStr">
        <is>
          <t/>
        </is>
      </c>
      <c r="AQ480" t="inlineStr">
        <is>
          <t>flotte de véhicules avec des trajectoires et des consommations prévisibles, qui rentre régulièrement au
même parking ou dépôt</t>
        </is>
      </c>
      <c r="AR480" t="inlineStr">
        <is>
          <t/>
        </is>
      </c>
      <c r="AS480" t="inlineStr">
        <is>
          <t/>
        </is>
      </c>
      <c r="AT480" t="inlineStr">
        <is>
          <t/>
        </is>
      </c>
      <c r="AU480" t="inlineStr">
        <is>
          <t/>
        </is>
      </c>
      <c r="AV480" t="inlineStr">
        <is>
          <t/>
        </is>
      </c>
      <c r="AW480" t="inlineStr">
        <is>
          <t/>
        </is>
      </c>
      <c r="AX480" t="inlineStr">
        <is>
          <t/>
        </is>
      </c>
      <c r="AY480" t="inlineStr">
        <is>
          <t/>
        </is>
      </c>
      <c r="AZ480" s="2" t="inlineStr">
        <is>
          <t>fogoly járműállomány</t>
        </is>
      </c>
      <c r="BA480" s="2" t="inlineStr">
        <is>
          <t>2</t>
        </is>
      </c>
      <c r="BB480" s="2" t="inlineStr">
        <is>
          <t>proposed</t>
        </is>
      </c>
      <c r="BC480" t="inlineStr">
        <is>
          <t/>
        </is>
      </c>
      <c r="BD480" s="2" t="inlineStr">
        <is>
          <t>parco chiuso di autoveicoli vincolati</t>
        </is>
      </c>
      <c r="BE480" s="2" t="inlineStr">
        <is>
          <t>2</t>
        </is>
      </c>
      <c r="BF480" s="2" t="inlineStr">
        <is>
          <t/>
        </is>
      </c>
      <c r="BG480" t="inlineStr">
        <is>
          <t/>
        </is>
      </c>
      <c r="BH480" t="inlineStr">
        <is>
          <t/>
        </is>
      </c>
      <c r="BI480" t="inlineStr">
        <is>
          <t/>
        </is>
      </c>
      <c r="BJ480" t="inlineStr">
        <is>
          <t/>
        </is>
      </c>
      <c r="BK480" t="inlineStr">
        <is>
          <t/>
        </is>
      </c>
      <c r="BL480" t="inlineStr">
        <is>
          <t/>
        </is>
      </c>
      <c r="BM480" t="inlineStr">
        <is>
          <t/>
        </is>
      </c>
      <c r="BN480" t="inlineStr">
        <is>
          <t/>
        </is>
      </c>
      <c r="BO480" t="inlineStr">
        <is>
          <t/>
        </is>
      </c>
      <c r="BP480" t="inlineStr">
        <is>
          <t/>
        </is>
      </c>
      <c r="BQ480" t="inlineStr">
        <is>
          <t/>
        </is>
      </c>
      <c r="BR480" t="inlineStr">
        <is>
          <t/>
        </is>
      </c>
      <c r="BS480" t="inlineStr">
        <is>
          <t/>
        </is>
      </c>
      <c r="BT480" s="2" t="inlineStr">
        <is>
          <t>bedrijfswagenpark</t>
        </is>
      </c>
      <c r="BU480" s="2" t="inlineStr">
        <is>
          <t>2</t>
        </is>
      </c>
      <c r="BV480" s="2" t="inlineStr">
        <is>
          <t/>
        </is>
      </c>
      <c r="BW480" t="inlineStr">
        <is>
          <t>Bedoeld worden bijvoorbeeld taxi's, bussen, touringcars, bestelwagens, vuilniswagens, personeelsauto's.</t>
        </is>
      </c>
      <c r="BX480" t="inlineStr">
        <is>
          <t/>
        </is>
      </c>
      <c r="BY480" t="inlineStr">
        <is>
          <t/>
        </is>
      </c>
      <c r="BZ480" t="inlineStr">
        <is>
          <t/>
        </is>
      </c>
      <c r="CA480" t="inlineStr">
        <is>
          <t/>
        </is>
      </c>
      <c r="CB480" s="2" t="inlineStr">
        <is>
          <t>frota cativa</t>
        </is>
      </c>
      <c r="CC480" s="2" t="inlineStr">
        <is>
          <t>2</t>
        </is>
      </c>
      <c r="CD480" s="2" t="inlineStr">
        <is>
          <t/>
        </is>
      </c>
      <c r="CE480" t="inlineStr">
        <is>
          <t/>
        </is>
      </c>
      <c r="CF480" t="inlineStr">
        <is>
          <t/>
        </is>
      </c>
      <c r="CG480" t="inlineStr">
        <is>
          <t/>
        </is>
      </c>
      <c r="CH480" t="inlineStr">
        <is>
          <t/>
        </is>
      </c>
      <c r="CI480" t="inlineStr">
        <is>
          <t/>
        </is>
      </c>
      <c r="CJ480" t="inlineStr">
        <is>
          <t/>
        </is>
      </c>
      <c r="CK480" t="inlineStr">
        <is>
          <t/>
        </is>
      </c>
      <c r="CL480" t="inlineStr">
        <is>
          <t/>
        </is>
      </c>
      <c r="CM480" t="inlineStr">
        <is>
          <t/>
        </is>
      </c>
      <c r="CN480" t="inlineStr">
        <is>
          <t/>
        </is>
      </c>
      <c r="CO480" t="inlineStr">
        <is>
          <t/>
        </is>
      </c>
      <c r="CP480" t="inlineStr">
        <is>
          <t/>
        </is>
      </c>
      <c r="CQ480" t="inlineStr">
        <is>
          <t/>
        </is>
      </c>
      <c r="CR480" s="2" t="inlineStr">
        <is>
          <t>avgränsad fordonspark</t>
        </is>
      </c>
      <c r="CS480" s="2" t="inlineStr">
        <is>
          <t>3</t>
        </is>
      </c>
      <c r="CT480" s="2" t="inlineStr">
        <is>
          <t/>
        </is>
      </c>
      <c r="CU480" t="inlineStr">
        <is>
          <t/>
        </is>
      </c>
    </row>
    <row r="481">
      <c r="A481" s="1" t="str">
        <f>HYPERLINK("https://iate.europa.eu/entry/result/1427748/all", "1427748")</f>
        <v>1427748</v>
      </c>
      <c r="B481" t="inlineStr">
        <is>
          <t>TRANSPORT</t>
        </is>
      </c>
      <c r="C481" t="inlineStr">
        <is>
          <t>TRANSPORT|maritime and inland waterway transport</t>
        </is>
      </c>
      <c r="D481" t="inlineStr">
        <is>
          <t/>
        </is>
      </c>
      <c r="E481" t="inlineStr">
        <is>
          <t/>
        </is>
      </c>
      <c r="F481" t="inlineStr">
        <is>
          <t/>
        </is>
      </c>
      <c r="G481" t="inlineStr">
        <is>
          <t/>
        </is>
      </c>
      <c r="H481" s="2" t="inlineStr">
        <is>
          <t>zásobovací plavidlo|
loď pro zásobování palivem</t>
        </is>
      </c>
      <c r="I481" s="2" t="inlineStr">
        <is>
          <t>3|
3</t>
        </is>
      </c>
      <c r="J481" s="2" t="inlineStr">
        <is>
          <t xml:space="preserve">|
</t>
        </is>
      </c>
      <c r="K481" t="inlineStr">
        <is>
          <t/>
        </is>
      </c>
      <c r="L481" s="2" t="inlineStr">
        <is>
          <t>bunkerbåd</t>
        </is>
      </c>
      <c r="M481" s="2" t="inlineStr">
        <is>
          <t>3</t>
        </is>
      </c>
      <c r="N481" s="2" t="inlineStr">
        <is>
          <t/>
        </is>
      </c>
      <c r="O481" t="inlineStr">
        <is>
          <t/>
        </is>
      </c>
      <c r="P481" s="2" t="inlineStr">
        <is>
          <t>Bunkerboot</t>
        </is>
      </c>
      <c r="Q481" s="2" t="inlineStr">
        <is>
          <t>3</t>
        </is>
      </c>
      <c r="R481" s="2" t="inlineStr">
        <is>
          <t/>
        </is>
      </c>
      <c r="S481" t="inlineStr">
        <is>
          <t/>
        </is>
      </c>
      <c r="T481" s="2" t="inlineStr">
        <is>
          <t>σκάφος με καύσιμα</t>
        </is>
      </c>
      <c r="U481" s="2" t="inlineStr">
        <is>
          <t>3</t>
        </is>
      </c>
      <c r="V481" s="2" t="inlineStr">
        <is>
          <t/>
        </is>
      </c>
      <c r="W481" t="inlineStr">
        <is>
          <t/>
        </is>
      </c>
      <c r="X481" s="2" t="inlineStr">
        <is>
          <t>bunkership|
bunkering vessel|
bunker vessel</t>
        </is>
      </c>
      <c r="Y481" s="2" t="inlineStr">
        <is>
          <t>3|
1|
3</t>
        </is>
      </c>
      <c r="Z481" s="2" t="inlineStr">
        <is>
          <t xml:space="preserve">|
|
</t>
        </is>
      </c>
      <c r="AA481" t="inlineStr">
        <is>
          <t>a small
tanker fitted with fuel pumps and a crane for hose handling, used for loading
fuel oils into ship tanks</t>
        </is>
      </c>
      <c r="AB481" t="inlineStr">
        <is>
          <t/>
        </is>
      </c>
      <c r="AC481" t="inlineStr">
        <is>
          <t/>
        </is>
      </c>
      <c r="AD481" t="inlineStr">
        <is>
          <t/>
        </is>
      </c>
      <c r="AE481" t="inlineStr">
        <is>
          <t/>
        </is>
      </c>
      <c r="AF481" t="inlineStr">
        <is>
          <t/>
        </is>
      </c>
      <c r="AG481" t="inlineStr">
        <is>
          <t/>
        </is>
      </c>
      <c r="AH481" t="inlineStr">
        <is>
          <t/>
        </is>
      </c>
      <c r="AI481" t="inlineStr">
        <is>
          <t/>
        </is>
      </c>
      <c r="AJ481" t="inlineStr">
        <is>
          <t/>
        </is>
      </c>
      <c r="AK481" t="inlineStr">
        <is>
          <t/>
        </is>
      </c>
      <c r="AL481" t="inlineStr">
        <is>
          <t/>
        </is>
      </c>
      <c r="AM481" t="inlineStr">
        <is>
          <t/>
        </is>
      </c>
      <c r="AN481" s="2" t="inlineStr">
        <is>
          <t>navire de soutage|
bateau de soutage</t>
        </is>
      </c>
      <c r="AO481" s="2" t="inlineStr">
        <is>
          <t>3|
3</t>
        </is>
      </c>
      <c r="AP481" s="2" t="inlineStr">
        <is>
          <t xml:space="preserve">|
</t>
        </is>
      </c>
      <c r="AQ481" t="inlineStr">
        <is>
          <t>navire utilisé pour
transporter du combustible vers un autre navire aux fins de sa propulsion</t>
        </is>
      </c>
      <c r="AR481" t="inlineStr">
        <is>
          <t/>
        </is>
      </c>
      <c r="AS481" t="inlineStr">
        <is>
          <t/>
        </is>
      </c>
      <c r="AT481" t="inlineStr">
        <is>
          <t/>
        </is>
      </c>
      <c r="AU481" t="inlineStr">
        <is>
          <t/>
        </is>
      </c>
      <c r="AV481" t="inlineStr">
        <is>
          <t/>
        </is>
      </c>
      <c r="AW481" t="inlineStr">
        <is>
          <t/>
        </is>
      </c>
      <c r="AX481" t="inlineStr">
        <is>
          <t/>
        </is>
      </c>
      <c r="AY481" t="inlineStr">
        <is>
          <t/>
        </is>
      </c>
      <c r="AZ481" s="2" t="inlineStr">
        <is>
          <t>tartályhajó</t>
        </is>
      </c>
      <c r="BA481" s="2" t="inlineStr">
        <is>
          <t>3</t>
        </is>
      </c>
      <c r="BB481" s="2" t="inlineStr">
        <is>
          <t/>
        </is>
      </c>
      <c r="BC481" t="inlineStr">
        <is>
          <t/>
        </is>
      </c>
      <c r="BD481" t="inlineStr">
        <is>
          <t/>
        </is>
      </c>
      <c r="BE481" t="inlineStr">
        <is>
          <t/>
        </is>
      </c>
      <c r="BF481" t="inlineStr">
        <is>
          <t/>
        </is>
      </c>
      <c r="BG481" t="inlineStr">
        <is>
          <t/>
        </is>
      </c>
      <c r="BH481" t="inlineStr">
        <is>
          <t/>
        </is>
      </c>
      <c r="BI481" t="inlineStr">
        <is>
          <t/>
        </is>
      </c>
      <c r="BJ481" t="inlineStr">
        <is>
          <t/>
        </is>
      </c>
      <c r="BK481" t="inlineStr">
        <is>
          <t/>
        </is>
      </c>
      <c r="BL481" s="2" t="inlineStr">
        <is>
          <t>kuģis-bunkerētājs</t>
        </is>
      </c>
      <c r="BM481" s="2" t="inlineStr">
        <is>
          <t>3</t>
        </is>
      </c>
      <c r="BN481" s="2" t="inlineStr">
        <is>
          <t/>
        </is>
      </c>
      <c r="BO481" t="inlineStr">
        <is>
          <t/>
        </is>
      </c>
      <c r="BP481" t="inlineStr">
        <is>
          <t/>
        </is>
      </c>
      <c r="BQ481" t="inlineStr">
        <is>
          <t/>
        </is>
      </c>
      <c r="BR481" t="inlineStr">
        <is>
          <t/>
        </is>
      </c>
      <c r="BS481" t="inlineStr">
        <is>
          <t/>
        </is>
      </c>
      <c r="BT481" s="2" t="inlineStr">
        <is>
          <t>bunkerboot</t>
        </is>
      </c>
      <c r="BU481" s="2" t="inlineStr">
        <is>
          <t>3</t>
        </is>
      </c>
      <c r="BV481" s="2" t="inlineStr">
        <is>
          <t/>
        </is>
      </c>
      <c r="BW481" t="inlineStr">
        <is>
          <t/>
        </is>
      </c>
      <c r="BX481" t="inlineStr">
        <is>
          <t/>
        </is>
      </c>
      <c r="BY481" t="inlineStr">
        <is>
          <t/>
        </is>
      </c>
      <c r="BZ481" t="inlineStr">
        <is>
          <t/>
        </is>
      </c>
      <c r="CA481" t="inlineStr">
        <is>
          <t/>
        </is>
      </c>
      <c r="CB481" s="2" t="inlineStr">
        <is>
          <t>navio de bancas</t>
        </is>
      </c>
      <c r="CC481" s="2" t="inlineStr">
        <is>
          <t>3</t>
        </is>
      </c>
      <c r="CD481" s="2" t="inlineStr">
        <is>
          <t/>
        </is>
      </c>
      <c r="CE481" t="inlineStr">
        <is>
          <t/>
        </is>
      </c>
      <c r="CF481" t="inlineStr">
        <is>
          <t/>
        </is>
      </c>
      <c r="CG481" t="inlineStr">
        <is>
          <t/>
        </is>
      </c>
      <c r="CH481" t="inlineStr">
        <is>
          <t/>
        </is>
      </c>
      <c r="CI481" t="inlineStr">
        <is>
          <t/>
        </is>
      </c>
      <c r="CJ481" t="inlineStr">
        <is>
          <t/>
        </is>
      </c>
      <c r="CK481" t="inlineStr">
        <is>
          <t/>
        </is>
      </c>
      <c r="CL481" t="inlineStr">
        <is>
          <t/>
        </is>
      </c>
      <c r="CM481" t="inlineStr">
        <is>
          <t/>
        </is>
      </c>
      <c r="CN481" t="inlineStr">
        <is>
          <t/>
        </is>
      </c>
      <c r="CO481" t="inlineStr">
        <is>
          <t/>
        </is>
      </c>
      <c r="CP481" t="inlineStr">
        <is>
          <t/>
        </is>
      </c>
      <c r="CQ481" t="inlineStr">
        <is>
          <t/>
        </is>
      </c>
      <c r="CR481" t="inlineStr">
        <is>
          <t/>
        </is>
      </c>
      <c r="CS481" t="inlineStr">
        <is>
          <t/>
        </is>
      </c>
      <c r="CT481" t="inlineStr">
        <is>
          <t/>
        </is>
      </c>
      <c r="CU481" t="inlineStr">
        <is>
          <t/>
        </is>
      </c>
    </row>
    <row r="482">
      <c r="A482" s="1" t="str">
        <f>HYPERLINK("https://iate.europa.eu/entry/result/1401295/all", "1401295")</f>
        <v>1401295</v>
      </c>
      <c r="B482" t="inlineStr">
        <is>
          <t>PRODUCTION, TECHNOLOGY AND RESEARCH;TRANSPORT</t>
        </is>
      </c>
      <c r="C482" t="inlineStr">
        <is>
          <t>PRODUCTION, TECHNOLOGY AND RESEARCH|technology and technical regulations|materials technology;TRANSPORT;TRANSPORT|land transport|land transport</t>
        </is>
      </c>
      <c r="D482" t="inlineStr">
        <is>
          <t/>
        </is>
      </c>
      <c r="E482" t="inlineStr">
        <is>
          <t/>
        </is>
      </c>
      <c r="F482" t="inlineStr">
        <is>
          <t/>
        </is>
      </c>
      <c r="G482" t="inlineStr">
        <is>
          <t/>
        </is>
      </c>
      <c r="H482" t="inlineStr">
        <is>
          <t/>
        </is>
      </c>
      <c r="I482" t="inlineStr">
        <is>
          <t/>
        </is>
      </c>
      <c r="J482" t="inlineStr">
        <is>
          <t/>
        </is>
      </c>
      <c r="K482" t="inlineStr">
        <is>
          <t/>
        </is>
      </c>
      <c r="L482" s="2" t="inlineStr">
        <is>
          <t>trafikvolumen|
trafikmængde|
trafikintensitet</t>
        </is>
      </c>
      <c r="M482" s="2" t="inlineStr">
        <is>
          <t>4|
3|
3</t>
        </is>
      </c>
      <c r="N482" s="2" t="inlineStr">
        <is>
          <t xml:space="preserve">|
|
</t>
        </is>
      </c>
      <c r="O482" t="inlineStr">
        <is>
          <t/>
        </is>
      </c>
      <c r="P482" s="2" t="inlineStr">
        <is>
          <t>Verkehrsstärke|
Verkehrsmenge|
Verkehrsvolumen|
Stärke eines Verkehrsstromes|
Verkehrsaufkommen</t>
        </is>
      </c>
      <c r="Q482" s="2" t="inlineStr">
        <is>
          <t>3|
3|
3|
1|
3</t>
        </is>
      </c>
      <c r="R482" s="2" t="inlineStr">
        <is>
          <t xml:space="preserve">|
|
|
|
</t>
        </is>
      </c>
      <c r="S482" t="inlineStr">
        <is>
          <t>Menge der Verkehrsteilnehmer, ausgedrückt in der Anzahl von Fahrzeugen, die eine bestimmte Verkehrseinrichtung während einer bestimmten Zeit regelm 0Z ig oder periodisch benutzen</t>
        </is>
      </c>
      <c r="T482" s="2" t="inlineStr">
        <is>
          <t>κυκλοφοριακός φόρτος|
όγκος κυκλοφορίας</t>
        </is>
      </c>
      <c r="U482" s="2" t="inlineStr">
        <is>
          <t>3|
3</t>
        </is>
      </c>
      <c r="V482" s="2" t="inlineStr">
        <is>
          <t xml:space="preserve">|
</t>
        </is>
      </c>
      <c r="W482" t="inlineStr">
        <is>
          <t/>
        </is>
      </c>
      <c r="X482" s="2" t="inlineStr">
        <is>
          <t>traffic volume|
volume of traffic</t>
        </is>
      </c>
      <c r="Y482" s="2" t="inlineStr">
        <is>
          <t>3|
3</t>
        </is>
      </c>
      <c r="Z482" s="2" t="inlineStr">
        <is>
          <t xml:space="preserve">|
</t>
        </is>
      </c>
      <c r="AA482" t="inlineStr">
        <is>
          <t>number of
vehicles, trains, vessels and aircraft that use a particular road, railway,
seaway/waterway or airspace section or pass a particular point (e.g. a border)
of that section within a predefined period; it can be expressed as vehicles/hour,
vehicles/day, etc.</t>
        </is>
      </c>
      <c r="AB482" s="2" t="inlineStr">
        <is>
          <t>volumen de tránsito|
tráfico|
volumen de tráfico|
volumen de circulación</t>
        </is>
      </c>
      <c r="AC482" s="2" t="inlineStr">
        <is>
          <t>3|
3|
3|
3</t>
        </is>
      </c>
      <c r="AD482" s="2" t="inlineStr">
        <is>
          <t xml:space="preserve">|
|
|
</t>
        </is>
      </c>
      <c r="AE482" t="inlineStr">
        <is>
          <t/>
        </is>
      </c>
      <c r="AF482" t="inlineStr">
        <is>
          <t/>
        </is>
      </c>
      <c r="AG482" t="inlineStr">
        <is>
          <t/>
        </is>
      </c>
      <c r="AH482" t="inlineStr">
        <is>
          <t/>
        </is>
      </c>
      <c r="AI482" t="inlineStr">
        <is>
          <t/>
        </is>
      </c>
      <c r="AJ482" s="2" t="inlineStr">
        <is>
          <t>liikennemäärä</t>
        </is>
      </c>
      <c r="AK482" s="2" t="inlineStr">
        <is>
          <t>3</t>
        </is>
      </c>
      <c r="AL482" s="2" t="inlineStr">
        <is>
          <t/>
        </is>
      </c>
      <c r="AM482" t="inlineStr">
        <is>
          <t/>
        </is>
      </c>
      <c r="AN482" s="2" t="inlineStr">
        <is>
          <t>volume du trafic|
volume de circulation|
volume de trafic|
trafic|
débit</t>
        </is>
      </c>
      <c r="AO482" s="2" t="inlineStr">
        <is>
          <t>3|
3|
3|
3|
3</t>
        </is>
      </c>
      <c r="AP482" s="2" t="inlineStr">
        <is>
          <t xml:space="preserve">|
|
|
|
</t>
        </is>
      </c>
      <c r="AQ482" t="inlineStr">
        <is>
          <t>nombre de véhicules, trains, navires et aéronefs
empruntant une section donnée d'une route, voie ferrée, voie maritime ou
navigable ou de l'espace aérien ou qui franchissent un point donné (comme une
frontière) de cette section au cours d'une période donnée; peut être exprimé en
véhicules/heure, véhicules/jour, etc.</t>
        </is>
      </c>
      <c r="AR482" t="inlineStr">
        <is>
          <t/>
        </is>
      </c>
      <c r="AS482" t="inlineStr">
        <is>
          <t/>
        </is>
      </c>
      <c r="AT482" t="inlineStr">
        <is>
          <t/>
        </is>
      </c>
      <c r="AU482" t="inlineStr">
        <is>
          <t/>
        </is>
      </c>
      <c r="AV482" t="inlineStr">
        <is>
          <t/>
        </is>
      </c>
      <c r="AW482" t="inlineStr">
        <is>
          <t/>
        </is>
      </c>
      <c r="AX482" t="inlineStr">
        <is>
          <t/>
        </is>
      </c>
      <c r="AY482" t="inlineStr">
        <is>
          <t/>
        </is>
      </c>
      <c r="AZ482" t="inlineStr">
        <is>
          <t/>
        </is>
      </c>
      <c r="BA482" t="inlineStr">
        <is>
          <t/>
        </is>
      </c>
      <c r="BB482" t="inlineStr">
        <is>
          <t/>
        </is>
      </c>
      <c r="BC482" t="inlineStr">
        <is>
          <t/>
        </is>
      </c>
      <c r="BD482" s="2" t="inlineStr">
        <is>
          <t>volume del traffico|
volume di circolazione|
volume di traffico</t>
        </is>
      </c>
      <c r="BE482" s="2" t="inlineStr">
        <is>
          <t>1|
3|
3</t>
        </is>
      </c>
      <c r="BF482" s="2" t="inlineStr">
        <is>
          <t xml:space="preserve">|
|
</t>
        </is>
      </c>
      <c r="BG482" t="inlineStr">
        <is>
          <t/>
        </is>
      </c>
      <c r="BH482" s="2" t="inlineStr">
        <is>
          <t>vežimų mastas|
eismo apimtis</t>
        </is>
      </c>
      <c r="BI482" s="2" t="inlineStr">
        <is>
          <t>1|
1</t>
        </is>
      </c>
      <c r="BJ482" s="2" t="inlineStr">
        <is>
          <t xml:space="preserve">|
</t>
        </is>
      </c>
      <c r="BK482" t="inlineStr">
        <is>
          <t/>
        </is>
      </c>
      <c r="BL482" t="inlineStr">
        <is>
          <t/>
        </is>
      </c>
      <c r="BM482" t="inlineStr">
        <is>
          <t/>
        </is>
      </c>
      <c r="BN482" t="inlineStr">
        <is>
          <t/>
        </is>
      </c>
      <c r="BO482" t="inlineStr">
        <is>
          <t/>
        </is>
      </c>
      <c r="BP482" t="inlineStr">
        <is>
          <t/>
        </is>
      </c>
      <c r="BQ482" t="inlineStr">
        <is>
          <t/>
        </is>
      </c>
      <c r="BR482" t="inlineStr">
        <is>
          <t/>
        </is>
      </c>
      <c r="BS482" t="inlineStr">
        <is>
          <t/>
        </is>
      </c>
      <c r="BT482" s="2" t="inlineStr">
        <is>
          <t>verkeersomvang|
verkeersintensiteit|
verkeersvolume</t>
        </is>
      </c>
      <c r="BU482" s="2" t="inlineStr">
        <is>
          <t>3|
3|
1</t>
        </is>
      </c>
      <c r="BV482" s="2" t="inlineStr">
        <is>
          <t xml:space="preserve">|
|
</t>
        </is>
      </c>
      <c r="BW482" t="inlineStr">
        <is>
          <t/>
        </is>
      </c>
      <c r="BX482" s="2" t="inlineStr">
        <is>
          <t>wielkość ruchu</t>
        </is>
      </c>
      <c r="BY482" s="2" t="inlineStr">
        <is>
          <t>1</t>
        </is>
      </c>
      <c r="BZ482" s="2" t="inlineStr">
        <is>
          <t/>
        </is>
      </c>
      <c r="CA482" t="inlineStr">
        <is>
          <t/>
        </is>
      </c>
      <c r="CB482" s="2" t="inlineStr">
        <is>
          <t>volume do tráfego|
volume de tráfego</t>
        </is>
      </c>
      <c r="CC482" s="2" t="inlineStr">
        <is>
          <t>3|
3</t>
        </is>
      </c>
      <c r="CD482" s="2" t="inlineStr">
        <is>
          <t xml:space="preserve">|
</t>
        </is>
      </c>
      <c r="CE482" t="inlineStr">
        <is>
          <t>número de veículos que passa numa dada secção da estrada durante um período determinado</t>
        </is>
      </c>
      <c r="CF482" t="inlineStr">
        <is>
          <t/>
        </is>
      </c>
      <c r="CG482" t="inlineStr">
        <is>
          <t/>
        </is>
      </c>
      <c r="CH482" t="inlineStr">
        <is>
          <t/>
        </is>
      </c>
      <c r="CI482" t="inlineStr">
        <is>
          <t/>
        </is>
      </c>
      <c r="CJ482" t="inlineStr">
        <is>
          <t/>
        </is>
      </c>
      <c r="CK482" t="inlineStr">
        <is>
          <t/>
        </is>
      </c>
      <c r="CL482" t="inlineStr">
        <is>
          <t/>
        </is>
      </c>
      <c r="CM482" t="inlineStr">
        <is>
          <t/>
        </is>
      </c>
      <c r="CN482" s="2" t="inlineStr">
        <is>
          <t>obseg prometa</t>
        </is>
      </c>
      <c r="CO482" s="2" t="inlineStr">
        <is>
          <t>3</t>
        </is>
      </c>
      <c r="CP482" s="2" t="inlineStr">
        <is>
          <t/>
        </is>
      </c>
      <c r="CQ482" t="inlineStr">
        <is>
          <t/>
        </is>
      </c>
      <c r="CR482" t="inlineStr">
        <is>
          <t/>
        </is>
      </c>
      <c r="CS482" t="inlineStr">
        <is>
          <t/>
        </is>
      </c>
      <c r="CT482" t="inlineStr">
        <is>
          <t/>
        </is>
      </c>
      <c r="CU482" t="inlineStr">
        <is>
          <t/>
        </is>
      </c>
    </row>
    <row r="483">
      <c r="A483" s="1" t="str">
        <f>HYPERLINK("https://iate.europa.eu/entry/result/1155095/all", "1155095")</f>
        <v>1155095</v>
      </c>
      <c r="B483" t="inlineStr">
        <is>
          <t>SCIENCE;INDUSTRY</t>
        </is>
      </c>
      <c r="C483" t="inlineStr">
        <is>
          <t>SCIENCE|natural and applied sciences|earth sciences;INDUSTRY|electronics and electrical engineering</t>
        </is>
      </c>
      <c r="D483" t="inlineStr">
        <is>
          <t/>
        </is>
      </c>
      <c r="E483" t="inlineStr">
        <is>
          <t/>
        </is>
      </c>
      <c r="F483" t="inlineStr">
        <is>
          <t/>
        </is>
      </c>
      <c r="G483" t="inlineStr">
        <is>
          <t/>
        </is>
      </c>
      <c r="H483" t="inlineStr">
        <is>
          <t/>
        </is>
      </c>
      <c r="I483" t="inlineStr">
        <is>
          <t/>
        </is>
      </c>
      <c r="J483" t="inlineStr">
        <is>
          <t/>
        </is>
      </c>
      <c r="K483" t="inlineStr">
        <is>
          <t/>
        </is>
      </c>
      <c r="L483" s="2" t="inlineStr">
        <is>
          <t>gasformig hydrogen|
hydrogen i gasfase</t>
        </is>
      </c>
      <c r="M483" s="2" t="inlineStr">
        <is>
          <t>3|
3</t>
        </is>
      </c>
      <c r="N483" s="2" t="inlineStr">
        <is>
          <t xml:space="preserve">|
</t>
        </is>
      </c>
      <c r="O483" t="inlineStr">
        <is>
          <t/>
        </is>
      </c>
      <c r="P483" s="2" t="inlineStr">
        <is>
          <t>Wasserstoffgas|
gasförmiger Wasserstoff</t>
        </is>
      </c>
      <c r="Q483" s="2" t="inlineStr">
        <is>
          <t>3|
3</t>
        </is>
      </c>
      <c r="R483" s="2" t="inlineStr">
        <is>
          <t xml:space="preserve">|
</t>
        </is>
      </c>
      <c r="S483" t="inlineStr">
        <is>
          <t/>
        </is>
      </c>
      <c r="T483" t="inlineStr">
        <is>
          <t/>
        </is>
      </c>
      <c r="U483" t="inlineStr">
        <is>
          <t/>
        </is>
      </c>
      <c r="V483" t="inlineStr">
        <is>
          <t/>
        </is>
      </c>
      <c r="W483" t="inlineStr">
        <is>
          <t/>
        </is>
      </c>
      <c r="X483" s="2" t="inlineStr">
        <is>
          <t>hydrogen gas|
gaseous hydrogen</t>
        </is>
      </c>
      <c r="Y483" s="2" t="inlineStr">
        <is>
          <t>3|
3</t>
        </is>
      </c>
      <c r="Z483" s="2" t="inlineStr">
        <is>
          <t xml:space="preserve">|
</t>
        </is>
      </c>
      <c r="AA483" t="inlineStr">
        <is>
          <t>hydrogen in a gaseous state</t>
        </is>
      </c>
      <c r="AB483" s="2" t="inlineStr">
        <is>
          <t>hidrógeno gaseoso</t>
        </is>
      </c>
      <c r="AC483" s="2" t="inlineStr">
        <is>
          <t>3</t>
        </is>
      </c>
      <c r="AD483" s="2" t="inlineStr">
        <is>
          <t/>
        </is>
      </c>
      <c r="AE483" t="inlineStr">
        <is>
          <t/>
        </is>
      </c>
      <c r="AF483" s="2" t="inlineStr">
        <is>
          <t>gaasiline vesinik</t>
        </is>
      </c>
      <c r="AG483" s="2" t="inlineStr">
        <is>
          <t>3</t>
        </is>
      </c>
      <c r="AH483" s="2" t="inlineStr">
        <is>
          <t/>
        </is>
      </c>
      <c r="AI483" t="inlineStr">
        <is>
          <t/>
        </is>
      </c>
      <c r="AJ483" s="2" t="inlineStr">
        <is>
          <t>kaasumainen vety</t>
        </is>
      </c>
      <c r="AK483" s="2" t="inlineStr">
        <is>
          <t>3</t>
        </is>
      </c>
      <c r="AL483" s="2" t="inlineStr">
        <is>
          <t/>
        </is>
      </c>
      <c r="AM483" t="inlineStr">
        <is>
          <t/>
        </is>
      </c>
      <c r="AN483" s="2" t="inlineStr">
        <is>
          <t>hydrogène gazeux|
dihydrogène</t>
        </is>
      </c>
      <c r="AO483" s="2" t="inlineStr">
        <is>
          <t>3|
3</t>
        </is>
      </c>
      <c r="AP483" s="2" t="inlineStr">
        <is>
          <t xml:space="preserve">|
</t>
        </is>
      </c>
      <c r="AQ483" t="inlineStr">
        <is>
          <t>forme moléculaire de l'élément hydrogène, dont la formule est H&lt;sub&gt;2&lt;/sub&gt;</t>
        </is>
      </c>
      <c r="AR483" t="inlineStr">
        <is>
          <t/>
        </is>
      </c>
      <c r="AS483" t="inlineStr">
        <is>
          <t/>
        </is>
      </c>
      <c r="AT483" t="inlineStr">
        <is>
          <t/>
        </is>
      </c>
      <c r="AU483" t="inlineStr">
        <is>
          <t/>
        </is>
      </c>
      <c r="AV483" t="inlineStr">
        <is>
          <t/>
        </is>
      </c>
      <c r="AW483" t="inlineStr">
        <is>
          <t/>
        </is>
      </c>
      <c r="AX483" t="inlineStr">
        <is>
          <t/>
        </is>
      </c>
      <c r="AY483" t="inlineStr">
        <is>
          <t/>
        </is>
      </c>
      <c r="AZ483" t="inlineStr">
        <is>
          <t/>
        </is>
      </c>
      <c r="BA483" t="inlineStr">
        <is>
          <t/>
        </is>
      </c>
      <c r="BB483" t="inlineStr">
        <is>
          <t/>
        </is>
      </c>
      <c r="BC483" t="inlineStr">
        <is>
          <t/>
        </is>
      </c>
      <c r="BD483" s="2" t="inlineStr">
        <is>
          <t>idrogeno gassoso</t>
        </is>
      </c>
      <c r="BE483" s="2" t="inlineStr">
        <is>
          <t>3</t>
        </is>
      </c>
      <c r="BF483" s="2" t="inlineStr">
        <is>
          <t/>
        </is>
      </c>
      <c r="BG483" t="inlineStr">
        <is>
          <t/>
        </is>
      </c>
      <c r="BH483" t="inlineStr">
        <is>
          <t/>
        </is>
      </c>
      <c r="BI483" t="inlineStr">
        <is>
          <t/>
        </is>
      </c>
      <c r="BJ483" t="inlineStr">
        <is>
          <t/>
        </is>
      </c>
      <c r="BK483" t="inlineStr">
        <is>
          <t/>
        </is>
      </c>
      <c r="BL483" t="inlineStr">
        <is>
          <t/>
        </is>
      </c>
      <c r="BM483" t="inlineStr">
        <is>
          <t/>
        </is>
      </c>
      <c r="BN483" t="inlineStr">
        <is>
          <t/>
        </is>
      </c>
      <c r="BO483" t="inlineStr">
        <is>
          <t/>
        </is>
      </c>
      <c r="BP483" t="inlineStr">
        <is>
          <t/>
        </is>
      </c>
      <c r="BQ483" t="inlineStr">
        <is>
          <t/>
        </is>
      </c>
      <c r="BR483" t="inlineStr">
        <is>
          <t/>
        </is>
      </c>
      <c r="BS483" t="inlineStr">
        <is>
          <t/>
        </is>
      </c>
      <c r="BT483" s="2" t="inlineStr">
        <is>
          <t>gasvormige waterstof</t>
        </is>
      </c>
      <c r="BU483" s="2" t="inlineStr">
        <is>
          <t>3</t>
        </is>
      </c>
      <c r="BV483" s="2" t="inlineStr">
        <is>
          <t/>
        </is>
      </c>
      <c r="BW483" t="inlineStr">
        <is>
          <t/>
        </is>
      </c>
      <c r="BX483" t="inlineStr">
        <is>
          <t/>
        </is>
      </c>
      <c r="BY483" t="inlineStr">
        <is>
          <t/>
        </is>
      </c>
      <c r="BZ483" t="inlineStr">
        <is>
          <t/>
        </is>
      </c>
      <c r="CA483" t="inlineStr">
        <is>
          <t/>
        </is>
      </c>
      <c r="CB483" s="2" t="inlineStr">
        <is>
          <t>hidrogénio gasoso</t>
        </is>
      </c>
      <c r="CC483" s="2" t="inlineStr">
        <is>
          <t>3</t>
        </is>
      </c>
      <c r="CD483" s="2" t="inlineStr">
        <is>
          <t/>
        </is>
      </c>
      <c r="CE483" t="inlineStr">
        <is>
          <t/>
        </is>
      </c>
      <c r="CF483" t="inlineStr">
        <is>
          <t/>
        </is>
      </c>
      <c r="CG483" t="inlineStr">
        <is>
          <t/>
        </is>
      </c>
      <c r="CH483" t="inlineStr">
        <is>
          <t/>
        </is>
      </c>
      <c r="CI483" t="inlineStr">
        <is>
          <t/>
        </is>
      </c>
      <c r="CJ483" t="inlineStr">
        <is>
          <t/>
        </is>
      </c>
      <c r="CK483" t="inlineStr">
        <is>
          <t/>
        </is>
      </c>
      <c r="CL483" t="inlineStr">
        <is>
          <t/>
        </is>
      </c>
      <c r="CM483" t="inlineStr">
        <is>
          <t/>
        </is>
      </c>
      <c r="CN483" t="inlineStr">
        <is>
          <t/>
        </is>
      </c>
      <c r="CO483" t="inlineStr">
        <is>
          <t/>
        </is>
      </c>
      <c r="CP483" t="inlineStr">
        <is>
          <t/>
        </is>
      </c>
      <c r="CQ483" t="inlineStr">
        <is>
          <t/>
        </is>
      </c>
      <c r="CR483" s="2" t="inlineStr">
        <is>
          <t>vätgas</t>
        </is>
      </c>
      <c r="CS483" s="2" t="inlineStr">
        <is>
          <t>3</t>
        </is>
      </c>
      <c r="CT483" s="2" t="inlineStr">
        <is>
          <t/>
        </is>
      </c>
      <c r="CU483" t="inlineStr">
        <is>
          <t/>
        </is>
      </c>
    </row>
    <row r="484">
      <c r="A484" s="1" t="str">
        <f>HYPERLINK("https://iate.europa.eu/entry/result/1228119/all", "1228119")</f>
        <v>1228119</v>
      </c>
      <c r="B484" t="inlineStr">
        <is>
          <t>TRANSPORT</t>
        </is>
      </c>
      <c r="C484" t="inlineStr">
        <is>
          <t>TRANSPORT</t>
        </is>
      </c>
      <c r="D484" t="inlineStr">
        <is>
          <t/>
        </is>
      </c>
      <c r="E484" t="inlineStr">
        <is>
          <t/>
        </is>
      </c>
      <c r="F484" t="inlineStr">
        <is>
          <t/>
        </is>
      </c>
      <c r="G484" t="inlineStr">
        <is>
          <t/>
        </is>
      </c>
      <c r="H484" t="inlineStr">
        <is>
          <t/>
        </is>
      </c>
      <c r="I484" t="inlineStr">
        <is>
          <t/>
        </is>
      </c>
      <c r="J484" t="inlineStr">
        <is>
          <t/>
        </is>
      </c>
      <c r="K484" t="inlineStr">
        <is>
          <t/>
        </is>
      </c>
      <c r="L484" s="2" t="inlineStr">
        <is>
          <t>multimodalcentret|
intermodalcentret</t>
        </is>
      </c>
      <c r="M484" s="2" t="inlineStr">
        <is>
          <t>3|
3</t>
        </is>
      </c>
      <c r="N484" s="2" t="inlineStr">
        <is>
          <t xml:space="preserve">|
</t>
        </is>
      </c>
      <c r="O484" t="inlineStr">
        <is>
          <t/>
        </is>
      </c>
      <c r="P484" s="2" t="inlineStr">
        <is>
          <t>multimodaler Terminal</t>
        </is>
      </c>
      <c r="Q484" s="2" t="inlineStr">
        <is>
          <t>3</t>
        </is>
      </c>
      <c r="R484" s="2" t="inlineStr">
        <is>
          <t/>
        </is>
      </c>
      <c r="S484" t="inlineStr">
        <is>
          <t/>
        </is>
      </c>
      <c r="T484" t="inlineStr">
        <is>
          <t/>
        </is>
      </c>
      <c r="U484" t="inlineStr">
        <is>
          <t/>
        </is>
      </c>
      <c r="V484" t="inlineStr">
        <is>
          <t/>
        </is>
      </c>
      <c r="W484" t="inlineStr">
        <is>
          <t/>
        </is>
      </c>
      <c r="X484" s="2" t="inlineStr">
        <is>
          <t>multimodal freight centre|
multimodal centre|
multimodal hub</t>
        </is>
      </c>
      <c r="Y484" s="2" t="inlineStr">
        <is>
          <t>1|
3|
2</t>
        </is>
      </c>
      <c r="Z484" s="2" t="inlineStr">
        <is>
          <t xml:space="preserve">|
|
</t>
        </is>
      </c>
      <c r="AA484" t="inlineStr">
        <is>
          <t>freight system in which road, rail, and/or water transports can
be connected</t>
        </is>
      </c>
      <c r="AB484" s="2" t="inlineStr">
        <is>
          <t>centro multimodal|
centro intermodal</t>
        </is>
      </c>
      <c r="AC484" s="2" t="inlineStr">
        <is>
          <t>3|
3</t>
        </is>
      </c>
      <c r="AD484" s="2" t="inlineStr">
        <is>
          <t xml:space="preserve">|
</t>
        </is>
      </c>
      <c r="AE484" t="inlineStr">
        <is>
          <t/>
        </is>
      </c>
      <c r="AF484" t="inlineStr">
        <is>
          <t/>
        </is>
      </c>
      <c r="AG484" t="inlineStr">
        <is>
          <t/>
        </is>
      </c>
      <c r="AH484" t="inlineStr">
        <is>
          <t/>
        </is>
      </c>
      <c r="AI484" t="inlineStr">
        <is>
          <t/>
        </is>
      </c>
      <c r="AJ484" t="inlineStr">
        <is>
          <t/>
        </is>
      </c>
      <c r="AK484" t="inlineStr">
        <is>
          <t/>
        </is>
      </c>
      <c r="AL484" t="inlineStr">
        <is>
          <t/>
        </is>
      </c>
      <c r="AM484" t="inlineStr">
        <is>
          <t/>
        </is>
      </c>
      <c r="AN484" s="2" t="inlineStr">
        <is>
          <t>centre multimodal|
plateforme multimodale|
centre de fret multimodal|
plateforme de marchandises multimodale</t>
        </is>
      </c>
      <c r="AO484" s="2" t="inlineStr">
        <is>
          <t>3|
3|
3|
3</t>
        </is>
      </c>
      <c r="AP484" s="2" t="inlineStr">
        <is>
          <t xml:space="preserve">|
|
|
</t>
        </is>
      </c>
      <c r="AQ484" t="inlineStr">
        <is>
          <t>centre logistique équipé de manière à connecter entre
eux plusieurs modes de transport (routier, ferroviaire, maritime et/ou aérien), de façon à rendre
compatibles les transbordements de marchandises de l'un à l'autre dans des
conditions optimales de temps et d'efficacité</t>
        </is>
      </c>
      <c r="AR484" t="inlineStr">
        <is>
          <t/>
        </is>
      </c>
      <c r="AS484" t="inlineStr">
        <is>
          <t/>
        </is>
      </c>
      <c r="AT484" t="inlineStr">
        <is>
          <t/>
        </is>
      </c>
      <c r="AU484" t="inlineStr">
        <is>
          <t/>
        </is>
      </c>
      <c r="AV484" t="inlineStr">
        <is>
          <t/>
        </is>
      </c>
      <c r="AW484" t="inlineStr">
        <is>
          <t/>
        </is>
      </c>
      <c r="AX484" t="inlineStr">
        <is>
          <t/>
        </is>
      </c>
      <c r="AY484" t="inlineStr">
        <is>
          <t/>
        </is>
      </c>
      <c r="AZ484" t="inlineStr">
        <is>
          <t/>
        </is>
      </c>
      <c r="BA484" t="inlineStr">
        <is>
          <t/>
        </is>
      </c>
      <c r="BB484" t="inlineStr">
        <is>
          <t/>
        </is>
      </c>
      <c r="BC484" t="inlineStr">
        <is>
          <t/>
        </is>
      </c>
      <c r="BD484" s="2" t="inlineStr">
        <is>
          <t>centro intermodale|
centro multimodale</t>
        </is>
      </c>
      <c r="BE484" s="2" t="inlineStr">
        <is>
          <t>3|
3</t>
        </is>
      </c>
      <c r="BF484" s="2" t="inlineStr">
        <is>
          <t xml:space="preserve">|
</t>
        </is>
      </c>
      <c r="BG484" t="inlineStr">
        <is>
          <t/>
        </is>
      </c>
      <c r="BH484" t="inlineStr">
        <is>
          <t/>
        </is>
      </c>
      <c r="BI484" t="inlineStr">
        <is>
          <t/>
        </is>
      </c>
      <c r="BJ484" t="inlineStr">
        <is>
          <t/>
        </is>
      </c>
      <c r="BK484" t="inlineStr">
        <is>
          <t/>
        </is>
      </c>
      <c r="BL484" t="inlineStr">
        <is>
          <t/>
        </is>
      </c>
      <c r="BM484" t="inlineStr">
        <is>
          <t/>
        </is>
      </c>
      <c r="BN484" t="inlineStr">
        <is>
          <t/>
        </is>
      </c>
      <c r="BO484" t="inlineStr">
        <is>
          <t/>
        </is>
      </c>
      <c r="BP484" t="inlineStr">
        <is>
          <t/>
        </is>
      </c>
      <c r="BQ484" t="inlineStr">
        <is>
          <t/>
        </is>
      </c>
      <c r="BR484" t="inlineStr">
        <is>
          <t/>
        </is>
      </c>
      <c r="BS484" t="inlineStr">
        <is>
          <t/>
        </is>
      </c>
      <c r="BT484" s="2" t="inlineStr">
        <is>
          <t>intermodaal centrum|
multimodaal centrum</t>
        </is>
      </c>
      <c r="BU484" s="2" t="inlineStr">
        <is>
          <t>3|
3</t>
        </is>
      </c>
      <c r="BV484" s="2" t="inlineStr">
        <is>
          <t xml:space="preserve">|
</t>
        </is>
      </c>
      <c r="BW484" t="inlineStr">
        <is>
          <t/>
        </is>
      </c>
      <c r="BX484" t="inlineStr">
        <is>
          <t/>
        </is>
      </c>
      <c r="BY484" t="inlineStr">
        <is>
          <t/>
        </is>
      </c>
      <c r="BZ484" t="inlineStr">
        <is>
          <t/>
        </is>
      </c>
      <c r="CA484" t="inlineStr">
        <is>
          <t/>
        </is>
      </c>
      <c r="CB484" s="2" t="inlineStr">
        <is>
          <t>centro intermodal|
centro multimodal</t>
        </is>
      </c>
      <c r="CC484" s="2" t="inlineStr">
        <is>
          <t>3|
3</t>
        </is>
      </c>
      <c r="CD484" s="2" t="inlineStr">
        <is>
          <t xml:space="preserve">|
</t>
        </is>
      </c>
      <c r="CE484" t="inlineStr">
        <is>
          <t/>
        </is>
      </c>
      <c r="CF484" t="inlineStr">
        <is>
          <t/>
        </is>
      </c>
      <c r="CG484" t="inlineStr">
        <is>
          <t/>
        </is>
      </c>
      <c r="CH484" t="inlineStr">
        <is>
          <t/>
        </is>
      </c>
      <c r="CI484" t="inlineStr">
        <is>
          <t/>
        </is>
      </c>
      <c r="CJ484" t="inlineStr">
        <is>
          <t/>
        </is>
      </c>
      <c r="CK484" t="inlineStr">
        <is>
          <t/>
        </is>
      </c>
      <c r="CL484" t="inlineStr">
        <is>
          <t/>
        </is>
      </c>
      <c r="CM484" t="inlineStr">
        <is>
          <t/>
        </is>
      </c>
      <c r="CN484" t="inlineStr">
        <is>
          <t/>
        </is>
      </c>
      <c r="CO484" t="inlineStr">
        <is>
          <t/>
        </is>
      </c>
      <c r="CP484" t="inlineStr">
        <is>
          <t/>
        </is>
      </c>
      <c r="CQ484" t="inlineStr">
        <is>
          <t/>
        </is>
      </c>
      <c r="CR484" t="inlineStr">
        <is>
          <t/>
        </is>
      </c>
      <c r="CS484" t="inlineStr">
        <is>
          <t/>
        </is>
      </c>
      <c r="CT484" t="inlineStr">
        <is>
          <t/>
        </is>
      </c>
      <c r="CU484" t="inlineStr">
        <is>
          <t/>
        </is>
      </c>
    </row>
    <row r="485">
      <c r="A485" s="1" t="str">
        <f>HYPERLINK("https://iate.europa.eu/entry/result/3568402/all", "3568402")</f>
        <v>3568402</v>
      </c>
      <c r="B485" t="inlineStr">
        <is>
          <t>EDUCATION AND COMMUNICATIONS;PRODUCTION, TECHNOLOGY AND RESEARCH</t>
        </is>
      </c>
      <c r="C485" t="inlineStr">
        <is>
          <t>EDUCATION AND COMMUNICATIONS|communications|communications industry|publishing;PRODUCTION, TECHNOLOGY AND RESEARCH|research and intellectual property|research;EDUCATION AND COMMUNICATIONS|documentation</t>
        </is>
      </c>
      <c r="D485" s="2" t="inlineStr">
        <is>
          <t>свободен достъп</t>
        </is>
      </c>
      <c r="E485" s="2" t="inlineStr">
        <is>
          <t>3</t>
        </is>
      </c>
      <c r="F485" s="2" t="inlineStr">
        <is>
          <t/>
        </is>
      </c>
      <c r="G485" t="inlineStr">
        <is>
          <t/>
        </is>
      </c>
      <c r="H485" s="2" t="inlineStr">
        <is>
          <t>otevřený přístup</t>
        </is>
      </c>
      <c r="I485" s="2" t="inlineStr">
        <is>
          <t>3</t>
        </is>
      </c>
      <c r="J485" s="2" t="inlineStr">
        <is>
          <t/>
        </is>
      </c>
      <c r="K485" t="inlineStr">
        <is>
          <t>obecná koncepce publikování materiálů určitého druhu otevřeně, tj. tak, 
aby byly přístupné a použitelné pro co největší možnou skupinu uživatelů
 a pro co největší počet případů použití</t>
        </is>
      </c>
      <c r="L485" s="2" t="inlineStr">
        <is>
          <t>fri adgang|
open access|
åben adgang</t>
        </is>
      </c>
      <c r="M485" s="2" t="inlineStr">
        <is>
          <t>3|
3|
3</t>
        </is>
      </c>
      <c r="N485" s="2" t="inlineStr">
        <is>
          <t xml:space="preserve">|
|
</t>
        </is>
      </c>
      <c r="O485" t="inlineStr">
        <is>
          <t>generelt begreb for gratis offentliggørelse af bestemte typer materialer, så de er tilgængelige for og kan anvendes af den størst mulige brugergruppe og i flest mulige situationer</t>
        </is>
      </c>
      <c r="P485" s="2" t="inlineStr">
        <is>
          <t>Open Access</t>
        </is>
      </c>
      <c r="Q485" s="2" t="inlineStr">
        <is>
          <t>3</t>
        </is>
      </c>
      <c r="R485" s="2" t="inlineStr">
        <is>
          <t/>
        </is>
      </c>
      <c r="S485" t="inlineStr">
        <is>
          <t>freier Austausch von Forschungsergebnissen, indem wissenschaftliche Publikationen (als Volltexte in digitaler Form) im freien Zugang online verfügbar gemacht werden</t>
        </is>
      </c>
      <c r="T485" s="2" t="inlineStr">
        <is>
          <t>ανοικτή πρόσβαση</t>
        </is>
      </c>
      <c r="U485" s="2" t="inlineStr">
        <is>
          <t>3</t>
        </is>
      </c>
      <c r="V485" s="2" t="inlineStr">
        <is>
          <t/>
        </is>
      </c>
      <c r="W485" t="inlineStr">
        <is>
          <t>δωρεάν (ή με πολύ χαμηλό κόστος) πρόσβαση, χρήση και επαναχρησιμοποίηση ερευνητικών και επιστημονικών δεδομένων (είτε πρωτογενών δεδομένων είτε δημοσιεύσεων βασισμένων σε αυτά) χωρίς τους αυστηρούς περιορισμούς που θέτουν οι επιχειρήσεις του επιστημονικού εκδοτικού κόσμου λόγω των πνευματικών τους δικαιωμάτων</t>
        </is>
      </c>
      <c r="X485" s="2" t="inlineStr">
        <is>
          <t>open access|
OA</t>
        </is>
      </c>
      <c r="Y485" s="2" t="inlineStr">
        <is>
          <t>3|
3</t>
        </is>
      </c>
      <c r="Z485" s="2" t="inlineStr">
        <is>
          <t xml:space="preserve">|
</t>
        </is>
      </c>
      <c r="AA485" t="inlineStr">
        <is>
          <t>immediate, online, free availability of research outputs without the severe restrictions on use commonly imposed by publisher copyright agreements</t>
        </is>
      </c>
      <c r="AB485" s="2" t="inlineStr">
        <is>
          <t>acceso libre|
acceso abierto</t>
        </is>
      </c>
      <c r="AC485" s="2" t="inlineStr">
        <is>
          <t>3|
3</t>
        </is>
      </c>
      <c r="AD485" s="2" t="inlineStr">
        <is>
          <t>|
preferred</t>
        </is>
      </c>
      <c r="AE485" t="inlineStr">
        <is>
          <t>Libre accesso a los recursos digitales derivados de la producción 
científica o académica sin barreras económicas o restricciones 
derivadas de los derechos de propiedad intelectual sobre los mismos.</t>
        </is>
      </c>
      <c r="AF485" s="2" t="inlineStr">
        <is>
          <t>avatud juurdepääs</t>
        </is>
      </c>
      <c r="AG485" s="2" t="inlineStr">
        <is>
          <t>3</t>
        </is>
      </c>
      <c r="AH485" s="2" t="inlineStr">
        <is>
          <t/>
        </is>
      </c>
      <c r="AI485" t="inlineStr">
        <is>
          <t>teatavat liiki materjalide avaldamine avatuna, st sellisena, et neile pääseb juurde ja neid saab kasutada võimalikult suur kasutajarühm võimalikult suure kasutuskordade arvuga</t>
        </is>
      </c>
      <c r="AJ485" s="2" t="inlineStr">
        <is>
          <t>avoin saatavuus</t>
        </is>
      </c>
      <c r="AK485" s="2" t="inlineStr">
        <is>
          <t>3</t>
        </is>
      </c>
      <c r="AL485" s="2" t="inlineStr">
        <is>
          <t/>
        </is>
      </c>
      <c r="AM485" t="inlineStr">
        <is>
          <t>yleinen käsite, jolla tarkoitetaan tietynlaisten materiaalien julkaisemista avoimesti, eli niin, että ne ovat mahdollisimman suuren käyttäjäryhmän saatavissa ja käytettävissä mahdollisimman monenlaisiin tarkoituksiin</t>
        </is>
      </c>
      <c r="AN485" s="2" t="inlineStr">
        <is>
          <t>libre accès|
accès ouvert</t>
        </is>
      </c>
      <c r="AO485" s="2" t="inlineStr">
        <is>
          <t>3|
3</t>
        </is>
      </c>
      <c r="AP485" s="2" t="inlineStr">
        <is>
          <t xml:space="preserve">|
</t>
        </is>
      </c>
      <c r="AQ485" t="inlineStr">
        <is>
          <t>mise à disposition gratuite sur l'internet public de la littérature de
recherche validée par les pairs, permettant à tout un chacun de lire,
télécharger, copier, transmettre, imprimer, chercher ou créer un lien vers le
texte intégral de ces articles, les analyser automatiquement pour les indexer,
s'en servir comme données pour un logiciel, ou s'en servir à toute autre fin
légale, sans barrière financière, légale ou technique autre que celles
indissociables de l'accès et de l'utilisation d'internet</t>
        </is>
      </c>
      <c r="AR485" s="2" t="inlineStr">
        <is>
          <t>rochtain oscailte</t>
        </is>
      </c>
      <c r="AS485" s="2" t="inlineStr">
        <is>
          <t>3</t>
        </is>
      </c>
      <c r="AT485" s="2" t="inlineStr">
        <is>
          <t/>
        </is>
      </c>
      <c r="AU485" t="inlineStr">
        <is>
          <t/>
        </is>
      </c>
      <c r="AV485" s="2" t="inlineStr">
        <is>
          <t>otvoreni pristup</t>
        </is>
      </c>
      <c r="AW485" s="2" t="inlineStr">
        <is>
          <t>3</t>
        </is>
      </c>
      <c r="AX485" s="2" t="inlineStr">
        <is>
          <t/>
        </is>
      </c>
      <c r="AY485" t="inlineStr">
        <is>
          <t>opće načelo slobodnog objavljivanja određene vrste materijala, tj. načelo da mu može pristupiti najveća moguća skupina korisnika te da služi za najveći broj slučajeva upotrebe</t>
        </is>
      </c>
      <c r="AZ485" s="2" t="inlineStr">
        <is>
          <t>nyílt hozzáférés|
szabad hozzáférés</t>
        </is>
      </c>
      <c r="BA485" s="2" t="inlineStr">
        <is>
          <t>4|
3</t>
        </is>
      </c>
      <c r="BB485" s="2" t="inlineStr">
        <is>
          <t xml:space="preserve">preferred|
</t>
        </is>
      </c>
      <c r="BC485" t="inlineStr">
        <is>
          <t>a kutatási eredményekhez, illetve a tudományos információkhoz és adatokhoz való korlátok nélküli hozzáférés</t>
        </is>
      </c>
      <c r="BD485" s="2" t="inlineStr">
        <is>
          <t>accesso aperto</t>
        </is>
      </c>
      <c r="BE485" s="2" t="inlineStr">
        <is>
          <t>3</t>
        </is>
      </c>
      <c r="BF485" s="2" t="inlineStr">
        <is>
          <t/>
        </is>
      </c>
      <c r="BG485" t="inlineStr">
        <is>
          <t>disponibilità a titolo gratuito e online dei risultati della ricerca senza
le restrizioni previste dalle licenze tradizionali</t>
        </is>
      </c>
      <c r="BH485" s="2" t="inlineStr">
        <is>
          <t>atviroji prieiga</t>
        </is>
      </c>
      <c r="BI485" s="2" t="inlineStr">
        <is>
          <t>3</t>
        </is>
      </c>
      <c r="BJ485" s="2" t="inlineStr">
        <is>
          <t/>
        </is>
      </c>
      <c r="BK485" t="inlineStr">
        <is>
          <t>laisva ir nemokama internetinė prieiga prie mokslo publikacijų ir t.t.</t>
        </is>
      </c>
      <c r="BL485" s="2" t="inlineStr">
        <is>
          <t>atvērtā piekļuve</t>
        </is>
      </c>
      <c r="BM485" s="2" t="inlineStr">
        <is>
          <t>3</t>
        </is>
      </c>
      <c r="BN485" s="2" t="inlineStr">
        <is>
          <t/>
        </is>
      </c>
      <c r="BO485" t="inlineStr">
        <is>
          <t>[B]ezmaksas, brīva, tūlītēja, nemainīga tiešsaistes piekļuve pilnteksta zinātniskai informācijai, kas ļauj lietotājiem to lasīt, lejuplādēt, kopēt, izplatīt, drukāt, meklēt un citēt, indeksēt, pārraidīt kā datus vai izmantot jebkurā citā legālā veidā bez finansiāliem, tiesiskiem vai tehniskiem ierobežojumiem. Izmantojot zinātnisko informāciju, lietotājiem ir jāsaglabā darba integritāti, attiecīgi norādot citētā darba autoru.</t>
        </is>
      </c>
      <c r="BP485" s="2" t="inlineStr">
        <is>
          <t>OA|
aċċess miftuħ</t>
        </is>
      </c>
      <c r="BQ485" s="2" t="inlineStr">
        <is>
          <t>3|
3</t>
        </is>
      </c>
      <c r="BR485" s="2" t="inlineStr">
        <is>
          <t xml:space="preserve">|
</t>
        </is>
      </c>
      <c r="BS485" t="inlineStr">
        <is>
          <t>disponibbiltà immedjata, online u bla ħlas ta' outputs tar-riċerka mingħajr ir-restrizzjonijiet severi fuq l-użu li b'mod komuni jiġu imposti minn ftehimiet ta' drittijiet tal-awtur tal-pubblikaturi</t>
        </is>
      </c>
      <c r="BT485" s="2" t="inlineStr">
        <is>
          <t>open toegang|
open access|
OA</t>
        </is>
      </c>
      <c r="BU485" s="2" t="inlineStr">
        <is>
          <t>3|
4|
2</t>
        </is>
      </c>
      <c r="BV485" s="2" t="inlineStr">
        <is>
          <t xml:space="preserve">|
|
</t>
        </is>
      </c>
      <c r="BW485" t="inlineStr">
        <is>
          <t>het zonder beperkingen, met name gratis online, beschikbaar stellen van culturele en wetenschappelijke informatie, hetgeen inhoudt dat de auteurs instemmen met het verspreiden van hun werk, maar ook dat er een geschikte technische uitrusting is om die verspreiding te ondersteunen</t>
        </is>
      </c>
      <c r="BX485" s="2" t="inlineStr">
        <is>
          <t>otwarty dostęp|
OD</t>
        </is>
      </c>
      <c r="BY485" s="2" t="inlineStr">
        <is>
          <t>3|
3</t>
        </is>
      </c>
      <c r="BZ485" s="2" t="inlineStr">
        <is>
          <t xml:space="preserve">|
</t>
        </is>
      </c>
      <c r="CA485" t="inlineStr">
        <is>
          <t>wolny, powszechny, trwały i natychmiastowy dostęp dla każdego do cyfrowych form zapisu danych i treści naukowych oraz edukacyjnych</t>
        </is>
      </c>
      <c r="CB485" s="2" t="inlineStr">
        <is>
          <t>acesso aberto</t>
        </is>
      </c>
      <c r="CC485" s="2" t="inlineStr">
        <is>
          <t>3</t>
        </is>
      </c>
      <c r="CD485" s="2" t="inlineStr">
        <is>
          <t/>
        </is>
      </c>
      <c r="CE485" t="inlineStr">
        <is>
          <t>Disponibilização livre na Internet de cópias gratuitas, 
&lt;i&gt;online&lt;/i&gt;, de artigos de revistas científicas revistos por pares ( 
&lt;i&gt;peer-reviewed&lt;/i&gt;), comunicações em conferências, bem como relatórios técnicos, teses e documentos de trabalho.</t>
        </is>
      </c>
      <c r="CF485" s="2" t="inlineStr">
        <is>
          <t>acces deschis|
acces liber</t>
        </is>
      </c>
      <c r="CG485" s="2" t="inlineStr">
        <is>
          <t>3|
3</t>
        </is>
      </c>
      <c r="CH485" s="2" t="inlineStr">
        <is>
          <t xml:space="preserve">|
</t>
        </is>
      </c>
      <c r="CI485" t="inlineStr">
        <is>
          <t>acces prin care literatura de cercetare evaluată colegial este liber disponibilă publicului pe internet permiţând oricăror utilizatori să citească, descarce, copieze, distribuie, tipărească, să caute sau să se lege la textele integrale ale acestor articole, să le parcurgă pentru a le indexa, să le paseze ca date unui software sau să le folosească în orice scop respectând legea, fără bariere financiare, legale sau tehnice altele decât cele inseparabile de accesul pe internet în sine</t>
        </is>
      </c>
      <c r="CJ485" s="2" t="inlineStr">
        <is>
          <t>otvorený prístup</t>
        </is>
      </c>
      <c r="CK485" s="2" t="inlineStr">
        <is>
          <t>3</t>
        </is>
      </c>
      <c r="CL485" s="2" t="inlineStr">
        <is>
          <t/>
        </is>
      </c>
      <c r="CM485" t="inlineStr">
        <is>
          <t>všeobecná koncepcia voľného zverejňovania materiálov konkrétneho druhu, t. j. ich sprístupnenia čo najväčšej skupine používateľov a ich maximálneho využitia</t>
        </is>
      </c>
      <c r="CN485" s="2" t="inlineStr">
        <is>
          <t>odprti dostop|
prosti dostop</t>
        </is>
      </c>
      <c r="CO485" s="2" t="inlineStr">
        <is>
          <t>3|
3</t>
        </is>
      </c>
      <c r="CP485" s="2" t="inlineStr">
        <is>
          <t xml:space="preserve">|
</t>
        </is>
      </c>
      <c r="CQ485" t="inlineStr">
        <is>
          <t>politika, ki temelji na licenci CC in zagotavlja vsem uporabnikom z dovoljenjem avtorjev prost in neomejen dostop, možnost kopiranja, uporabe, razširjanja in predelave avtorskih del, navadno shranjenih v repozitoriju</t>
        </is>
      </c>
      <c r="CR485" s="2" t="inlineStr">
        <is>
          <t>öppen tillgång|
fri tillgång</t>
        </is>
      </c>
      <c r="CS485" s="2" t="inlineStr">
        <is>
          <t>3|
3</t>
        </is>
      </c>
      <c r="CT485" s="2" t="inlineStr">
        <is>
          <t xml:space="preserve">|
</t>
        </is>
      </c>
      <c r="CU485" t="inlineStr">
        <is>
          <t>ett allmänt begrepp som handlar om att publicera material av en viss typ öppet, dvs. att det är tillgängligt för och kan användas av en så stor användargrupp och för så många användningsområden som möjligt</t>
        </is>
      </c>
    </row>
    <row r="486">
      <c r="A486" s="1" t="str">
        <f>HYPERLINK("https://iate.europa.eu/entry/result/3574353/all", "3574353")</f>
        <v>3574353</v>
      </c>
      <c r="B486" t="inlineStr">
        <is>
          <t>EDUCATION AND COMMUNICATIONS</t>
        </is>
      </c>
      <c r="C486" t="inlineStr">
        <is>
          <t>EDUCATION AND COMMUNICATIONS|information technology and data processing</t>
        </is>
      </c>
      <c r="D486" s="2" t="inlineStr">
        <is>
          <t>доверен подател</t>
        </is>
      </c>
      <c r="E486" s="2" t="inlineStr">
        <is>
          <t>3</t>
        </is>
      </c>
      <c r="F486" s="2" t="inlineStr">
        <is>
          <t/>
        </is>
      </c>
      <c r="G486" t="inlineStr">
        <is>
          <t/>
        </is>
      </c>
      <c r="H486" s="2" t="inlineStr">
        <is>
          <t>důvěryhodný oznamovatel</t>
        </is>
      </c>
      <c r="I486" s="2" t="inlineStr">
        <is>
          <t>3</t>
        </is>
      </c>
      <c r="J486" s="2" t="inlineStr">
        <is>
          <t/>
        </is>
      </c>
      <c r="K486" t="inlineStr">
        <is>
          <t>specializovaný subjekt se specifickými odbornými znalostmi v oblasti identifikace nelegálního obsahu a se strukturami specializovanými na odhalování a identifikaci tohoto obsahu online</t>
        </is>
      </c>
      <c r="L486" s="2" t="inlineStr">
        <is>
          <t>pålidelig indberetter</t>
        </is>
      </c>
      <c r="M486" s="2" t="inlineStr">
        <is>
          <t>3</t>
        </is>
      </c>
      <c r="N486" s="2" t="inlineStr">
        <is>
          <t/>
        </is>
      </c>
      <c r="O486" t="inlineStr">
        <is>
          <t>specialiseret enhed med særlig ekspertise i at identificere ulovligt indhold og særlige strukturer til at påvise og identificere sådant indhold online</t>
        </is>
      </c>
      <c r="P486" s="2" t="inlineStr">
        <is>
          <t>vertrauenswürdiger Hinweisgeber</t>
        </is>
      </c>
      <c r="Q486" s="2" t="inlineStr">
        <is>
          <t>3</t>
        </is>
      </c>
      <c r="R486" s="2" t="inlineStr">
        <is>
          <t/>
        </is>
      </c>
      <c r="S486" t="inlineStr">
        <is>
          <t>spezialisierte Einrichtung mit besonderen Fachkenntnissen in der Ermittlung illegaler Inhalte sowie spezielle Strukturen zur Erkennung und Ermittlung derartiger Online-Inhalte</t>
        </is>
      </c>
      <c r="T486" s="2" t="inlineStr">
        <is>
          <t>αξιόπιστες πηγές επισήμανσης παράνομου περιεχομένου</t>
        </is>
      </c>
      <c r="U486" s="2" t="inlineStr">
        <is>
          <t>3</t>
        </is>
      </c>
      <c r="V486" s="2" t="inlineStr">
        <is>
          <t/>
        </is>
      </c>
      <c r="W486" t="inlineStr">
        <is>
          <t>ειδικευμένοι φορείς που διαθέτουν ειδική εμπειρογνωμοσύνη στον εντοπισμό παράνομου περιεχομένου, καθώς και ειδικές δομές για την ανίχνευση και τον εντοπισμό του εν λόγω περιεχομένου στο διαδίκτυο</t>
        </is>
      </c>
      <c r="X486" s="2" t="inlineStr">
        <is>
          <t>trusted flagger</t>
        </is>
      </c>
      <c r="Y486" s="2" t="inlineStr">
        <is>
          <t>3</t>
        </is>
      </c>
      <c r="Z486" s="2" t="inlineStr">
        <is>
          <t/>
        </is>
      </c>
      <c r="AA486" t="inlineStr">
        <is>
          <t>approved specialised entity with specific expertise and dedicated structures for detecting and identifying illegal content online</t>
        </is>
      </c>
      <c r="AB486" s="2" t="inlineStr">
        <is>
          <t>alertador fiable</t>
        </is>
      </c>
      <c r="AC486" s="2" t="inlineStr">
        <is>
          <t>3</t>
        </is>
      </c>
      <c r="AD486" s="2" t="inlineStr">
        <is>
          <t/>
        </is>
      </c>
      <c r="AE486" t="inlineStr">
        <is>
          <t>Entidad o estructura especializada en la identificación de contenidos ilícitos que aporta sus conocimientos y experiencia para trabajar con arreglo a normas muy exigentes, obteniendo como resultado una comunicación más fiable y una retirada más rápida.</t>
        </is>
      </c>
      <c r="AF486" s="2" t="inlineStr">
        <is>
          <t>usaldusväärne teavitaja</t>
        </is>
      </c>
      <c r="AG486" s="2" t="inlineStr">
        <is>
          <t>3</t>
        </is>
      </c>
      <c r="AH486" s="2" t="inlineStr">
        <is>
          <t/>
        </is>
      </c>
      <c r="AI486" t="inlineStr">
        <is>
          <t>spetsialiseerunud üksus, kellel on ebaseadusliku sisu kindlakstegemiseks vajalikud erialased teadmised ja eristruktuurid, mis võimaldavad sellist sisu veebis avastada ja kindlaks teha</t>
        </is>
      </c>
      <c r="AJ486" s="2" t="inlineStr">
        <is>
          <t>luotettava ilmoittaja</t>
        </is>
      </c>
      <c r="AK486" s="2" t="inlineStr">
        <is>
          <t>3</t>
        </is>
      </c>
      <c r="AL486" s="2" t="inlineStr">
        <is>
          <t/>
        </is>
      </c>
      <c r="AM486" t="inlineStr">
        <is>
          <t>erikoistunut taho, jolla on erityistä asiantuntemusta laittoman sisällön tunnistamisessa ja erityiset rakenteet tällaisen verkkosisällön havaitsemiseksi ja tunnistamiseksi</t>
        </is>
      </c>
      <c r="AN486" s="2" t="inlineStr">
        <is>
          <t>signaleur de confiance</t>
        </is>
      </c>
      <c r="AO486" s="2" t="inlineStr">
        <is>
          <t>4</t>
        </is>
      </c>
      <c r="AP486" s="2" t="inlineStr">
        <is>
          <t/>
        </is>
      </c>
      <c r="AQ486" t="inlineStr">
        <is>
          <t>entité spécialisée ayant des compétences précises en matière de repérage de contenu illicite, et des structures destinées à la détection et à l’identification d’un tel contenu en ligne</t>
        </is>
      </c>
      <c r="AR486" s="2" t="inlineStr">
        <is>
          <t>comharthóir iontaofa</t>
        </is>
      </c>
      <c r="AS486" s="2" t="inlineStr">
        <is>
          <t>3</t>
        </is>
      </c>
      <c r="AT486" s="2" t="inlineStr">
        <is>
          <t/>
        </is>
      </c>
      <c r="AU486" t="inlineStr">
        <is>
          <t/>
        </is>
      </c>
      <c r="AV486" s="2" t="inlineStr">
        <is>
          <t>provjereni označivač</t>
        </is>
      </c>
      <c r="AW486" s="2" t="inlineStr">
        <is>
          <t>3</t>
        </is>
      </c>
      <c r="AX486" s="2" t="inlineStr">
        <is>
          <t/>
        </is>
      </c>
      <c r="AY486" t="inlineStr">
        <is>
          <t/>
        </is>
      </c>
      <c r="AZ486" s="2" t="inlineStr">
        <is>
          <t>megbízható bejelentő</t>
        </is>
      </c>
      <c r="BA486" s="2" t="inlineStr">
        <is>
          <t>4</t>
        </is>
      </c>
      <c r="BB486" s="2" t="inlineStr">
        <is>
          <t/>
        </is>
      </c>
      <c r="BC486" t="inlineStr">
        <is>
          <t>online jogellenes tartalmak azonosítása terén különleges szakértelemmel rendelkező jogi személy, amely kifejezetten az ilyen tartalmak online felderítésére és azonosítására szolgáló struktúrákkal rendelkezik</t>
        </is>
      </c>
      <c r="BD486" s="2" t="inlineStr">
        <is>
          <t>segnalatore attendibile</t>
        </is>
      </c>
      <c r="BE486" s="2" t="inlineStr">
        <is>
          <t>3</t>
        </is>
      </c>
      <c r="BF486" s="2" t="inlineStr">
        <is>
          <t/>
        </is>
      </c>
      <c r="BG486" t="inlineStr">
        <is>
          <t>entità specializzata dotata di competenza specifica nell'identificazione di contenuti illegali e di strutture dedicate per l'individuazione e l'identificazione di tali contenuti online</t>
        </is>
      </c>
      <c r="BH486" s="2" t="inlineStr">
        <is>
          <t>patikimas pranešėjas</t>
        </is>
      </c>
      <c r="BI486" s="2" t="inlineStr">
        <is>
          <t>3</t>
        </is>
      </c>
      <c r="BJ486" s="2" t="inlineStr">
        <is>
          <t/>
        </is>
      </c>
      <c r="BK486" t="inlineStr">
        <is>
          <t>specializuotas subjektas, turintis specialią kompetenciją identifikuoti neteisėtą turinį, ir speciali tokiam turiniui internete aptikti ir identifikuoti skirta struktūra</t>
        </is>
      </c>
      <c r="BL486" s="2" t="inlineStr">
        <is>
          <t>uzticams signalizētājs</t>
        </is>
      </c>
      <c r="BM486" s="2" t="inlineStr">
        <is>
          <t>2</t>
        </is>
      </c>
      <c r="BN486" s="2" t="inlineStr">
        <is>
          <t/>
        </is>
      </c>
      <c r="BO486" t="inlineStr">
        <is>
          <t>specializēta vienība ar īpašām zināšanām nelikumīga satura identificēšanā un īpaši izveidota struktūra šāda satura atklāšanai un identificēšanai tiešsaistē</t>
        </is>
      </c>
      <c r="BP486" s="2" t="inlineStr">
        <is>
          <t>sinjalatur fdat</t>
        </is>
      </c>
      <c r="BQ486" s="2" t="inlineStr">
        <is>
          <t>3</t>
        </is>
      </c>
      <c r="BR486" s="2" t="inlineStr">
        <is>
          <t/>
        </is>
      </c>
      <c r="BS486" t="inlineStr">
        <is>
          <t>entità speċjalizzata approvata b'għarfien espert speċifiku u bi strutturi apposta biex jiġi individwat u identifikat kontenut illegali online</t>
        </is>
      </c>
      <c r="BT486" s="2" t="inlineStr">
        <is>
          <t>betrouwbare flagger</t>
        </is>
      </c>
      <c r="BU486" s="2" t="inlineStr">
        <is>
          <t>3</t>
        </is>
      </c>
      <c r="BV486" s="2" t="inlineStr">
        <is>
          <t/>
        </is>
      </c>
      <c r="BW486" t="inlineStr">
        <is>
          <t>gespecialiseerde entiteit met specifieke expertise in het identificeren van illegale inhoud en met speciale structuren voor het opsporen en identificeren van dergelijke online-inhoud</t>
        </is>
      </c>
      <c r="BX486" s="2" t="inlineStr">
        <is>
          <t>zaufany podmiot sygnalizujący</t>
        </is>
      </c>
      <c r="BY486" s="2" t="inlineStr">
        <is>
          <t>2</t>
        </is>
      </c>
      <c r="BZ486" s="2" t="inlineStr">
        <is>
          <t/>
        </is>
      </c>
      <c r="CA486" t="inlineStr">
        <is>
          <t>wyspecjalizowany podmiot dysponujący szczególną wiedzą ekspercką w zakresie identyfikacji nielegalnych treści</t>
        </is>
      </c>
      <c r="CB486" s="2" t="inlineStr">
        <is>
          <t>sinalizador de confiança</t>
        </is>
      </c>
      <c r="CC486" s="2" t="inlineStr">
        <is>
          <t>3</t>
        </is>
      </c>
      <c r="CD486" s="2" t="inlineStr">
        <is>
          <t/>
        </is>
      </c>
      <c r="CE486" t="inlineStr">
        <is>
          <t>Entidade especializada com conhecimentos específicos na deteção de conteúdos ilegais e estruturas para a deteção e identificação desses conteúdos na Internet.</t>
        </is>
      </c>
      <c r="CF486" s="2" t="inlineStr">
        <is>
          <t>notificator de încredere</t>
        </is>
      </c>
      <c r="CG486" s="2" t="inlineStr">
        <is>
          <t>2</t>
        </is>
      </c>
      <c r="CH486" s="2" t="inlineStr">
        <is>
          <t/>
        </is>
      </c>
      <c r="CI486" t="inlineStr">
        <is>
          <t>entitate specializată, cu expertiză specifică în identificarea conținutului ilegal și cu structuri dedicate pentru detectarea și identificarea acestui tip de conținut online</t>
        </is>
      </c>
      <c r="CJ486" s="2" t="inlineStr">
        <is>
          <t>dôveryhodný nahlasovateľ|
dôveryhodný oznamovateľ</t>
        </is>
      </c>
      <c r="CK486" s="2" t="inlineStr">
        <is>
          <t>3|
2</t>
        </is>
      </c>
      <c r="CL486" s="2" t="inlineStr">
        <is>
          <t xml:space="preserve">|
</t>
        </is>
      </c>
      <c r="CM486" t="inlineStr">
        <is>
          <t>subjekt, ktorý má osobitné odborné znalosti a spôsobilosť na účely odhaľovania, identifikácie a oznamovania nezákonného obsahu, zastupuje kolektívne záujmy a nie je závislý od žiadnej online platformy, svoju činnosť vykonáva na účely včasného, dôsledného a objektívneho predkladania oznámení a ktorému štatút dôveryhodného nahlasovateľa udelil koordinátor digitálnych služieb členského štátu, v ktorom je subjekt usadený</t>
        </is>
      </c>
      <c r="CN486" s="2" t="inlineStr">
        <is>
          <t>zaupanja vredni prijavitelj</t>
        </is>
      </c>
      <c r="CO486" s="2" t="inlineStr">
        <is>
          <t>3</t>
        </is>
      </c>
      <c r="CP486" s="2" t="inlineStr">
        <is>
          <t/>
        </is>
      </c>
      <c r="CQ486" t="inlineStr">
        <is>
          <t>specializirani subjekti s posebnim strokovnim znanjem v odkrivanju nezakonitih vsebin in namenske strukture za odkrivanje takšnih vsebin na spletu</t>
        </is>
      </c>
      <c r="CR486" s="2" t="inlineStr">
        <is>
          <t>betrodd anmälare</t>
        </is>
      </c>
      <c r="CS486" s="2" t="inlineStr">
        <is>
          <t>3</t>
        </is>
      </c>
      <c r="CT486" s="2" t="inlineStr">
        <is>
          <t/>
        </is>
      </c>
      <c r="CU486" t="inlineStr">
        <is>
          <t/>
        </is>
      </c>
    </row>
    <row r="487">
      <c r="A487" s="1" t="str">
        <f>HYPERLINK("https://iate.europa.eu/entry/result/3623416/all", "3623416")</f>
        <v>3623416</v>
      </c>
      <c r="B487" t="inlineStr">
        <is>
          <t>EDUCATION AND COMMUNICATIONS</t>
        </is>
      </c>
      <c r="C487" t="inlineStr">
        <is>
          <t>EDUCATION AND COMMUNICATIONS|information technology and data processing</t>
        </is>
      </c>
      <c r="D487" t="inlineStr">
        <is>
          <t/>
        </is>
      </c>
      <c r="E487" t="inlineStr">
        <is>
          <t/>
        </is>
      </c>
      <c r="F487" t="inlineStr">
        <is>
          <t/>
        </is>
      </c>
      <c r="G487" t="inlineStr">
        <is>
          <t/>
        </is>
      </c>
      <c r="H487" s="2" t="inlineStr">
        <is>
          <t>slabina</t>
        </is>
      </c>
      <c r="I487" s="2" t="inlineStr">
        <is>
          <t>3</t>
        </is>
      </c>
      <c r="J487" s="2" t="inlineStr">
        <is>
          <t/>
        </is>
      </c>
      <c r="K487" t="inlineStr">
        <is>
          <t>jakákoliv chyba v architektuře, návrhu, kódu nebo implementaci, která může vést ke zranitelnosti přímo zneužitelné útočníkem</t>
        </is>
      </c>
      <c r="L487" t="inlineStr">
        <is>
          <t/>
        </is>
      </c>
      <c r="M487" t="inlineStr">
        <is>
          <t/>
        </is>
      </c>
      <c r="N487" t="inlineStr">
        <is>
          <t/>
        </is>
      </c>
      <c r="O487" t="inlineStr">
        <is>
          <t/>
        </is>
      </c>
      <c r="P487" t="inlineStr">
        <is>
          <t/>
        </is>
      </c>
      <c r="Q487" t="inlineStr">
        <is>
          <t/>
        </is>
      </c>
      <c r="R487" t="inlineStr">
        <is>
          <t/>
        </is>
      </c>
      <c r="S487" t="inlineStr">
        <is>
          <t/>
        </is>
      </c>
      <c r="T487" t="inlineStr">
        <is>
          <t/>
        </is>
      </c>
      <c r="U487" t="inlineStr">
        <is>
          <t/>
        </is>
      </c>
      <c r="V487" t="inlineStr">
        <is>
          <t/>
        </is>
      </c>
      <c r="W487" t="inlineStr">
        <is>
          <t/>
        </is>
      </c>
      <c r="X487" s="2" t="inlineStr">
        <is>
          <t>weakness</t>
        </is>
      </c>
      <c r="Y487" s="2" t="inlineStr">
        <is>
          <t>3</t>
        </is>
      </c>
      <c r="Z487" s="2" t="inlineStr">
        <is>
          <t/>
        </is>
      </c>
      <c r="AA487" t="inlineStr">
        <is>
          <t>implementation flaws or security implications due to design choices</t>
        </is>
      </c>
      <c r="AB487" t="inlineStr">
        <is>
          <t/>
        </is>
      </c>
      <c r="AC487" t="inlineStr">
        <is>
          <t/>
        </is>
      </c>
      <c r="AD487" t="inlineStr">
        <is>
          <t/>
        </is>
      </c>
      <c r="AE487" t="inlineStr">
        <is>
          <t/>
        </is>
      </c>
      <c r="AF487" t="inlineStr">
        <is>
          <t/>
        </is>
      </c>
      <c r="AG487" t="inlineStr">
        <is>
          <t/>
        </is>
      </c>
      <c r="AH487" t="inlineStr">
        <is>
          <t/>
        </is>
      </c>
      <c r="AI487" t="inlineStr">
        <is>
          <t/>
        </is>
      </c>
      <c r="AJ487" t="inlineStr">
        <is>
          <t/>
        </is>
      </c>
      <c r="AK487" t="inlineStr">
        <is>
          <t/>
        </is>
      </c>
      <c r="AL487" t="inlineStr">
        <is>
          <t/>
        </is>
      </c>
      <c r="AM487" t="inlineStr">
        <is>
          <t/>
        </is>
      </c>
      <c r="AN487" t="inlineStr">
        <is>
          <t/>
        </is>
      </c>
      <c r="AO487" t="inlineStr">
        <is>
          <t/>
        </is>
      </c>
      <c r="AP487" t="inlineStr">
        <is>
          <t/>
        </is>
      </c>
      <c r="AQ487" t="inlineStr">
        <is>
          <t/>
        </is>
      </c>
      <c r="AR487" t="inlineStr">
        <is>
          <t/>
        </is>
      </c>
      <c r="AS487" t="inlineStr">
        <is>
          <t/>
        </is>
      </c>
      <c r="AT487" t="inlineStr">
        <is>
          <t/>
        </is>
      </c>
      <c r="AU487" t="inlineStr">
        <is>
          <t/>
        </is>
      </c>
      <c r="AV487" t="inlineStr">
        <is>
          <t/>
        </is>
      </c>
      <c r="AW487" t="inlineStr">
        <is>
          <t/>
        </is>
      </c>
      <c r="AX487" t="inlineStr">
        <is>
          <t/>
        </is>
      </c>
      <c r="AY487" t="inlineStr">
        <is>
          <t/>
        </is>
      </c>
      <c r="AZ487" t="inlineStr">
        <is>
          <t/>
        </is>
      </c>
      <c r="BA487" t="inlineStr">
        <is>
          <t/>
        </is>
      </c>
      <c r="BB487" t="inlineStr">
        <is>
          <t/>
        </is>
      </c>
      <c r="BC487" t="inlineStr">
        <is>
          <t/>
        </is>
      </c>
      <c r="BD487" t="inlineStr">
        <is>
          <t/>
        </is>
      </c>
      <c r="BE487" t="inlineStr">
        <is>
          <t/>
        </is>
      </c>
      <c r="BF487" t="inlineStr">
        <is>
          <t/>
        </is>
      </c>
      <c r="BG487" t="inlineStr">
        <is>
          <t/>
        </is>
      </c>
      <c r="BH487" t="inlineStr">
        <is>
          <t/>
        </is>
      </c>
      <c r="BI487" t="inlineStr">
        <is>
          <t/>
        </is>
      </c>
      <c r="BJ487" t="inlineStr">
        <is>
          <t/>
        </is>
      </c>
      <c r="BK487" t="inlineStr">
        <is>
          <t/>
        </is>
      </c>
      <c r="BL487" t="inlineStr">
        <is>
          <t/>
        </is>
      </c>
      <c r="BM487" t="inlineStr">
        <is>
          <t/>
        </is>
      </c>
      <c r="BN487" t="inlineStr">
        <is>
          <t/>
        </is>
      </c>
      <c r="BO487" t="inlineStr">
        <is>
          <t/>
        </is>
      </c>
      <c r="BP487" t="inlineStr">
        <is>
          <t/>
        </is>
      </c>
      <c r="BQ487" t="inlineStr">
        <is>
          <t/>
        </is>
      </c>
      <c r="BR487" t="inlineStr">
        <is>
          <t/>
        </is>
      </c>
      <c r="BS487" t="inlineStr">
        <is>
          <t/>
        </is>
      </c>
      <c r="BT487" t="inlineStr">
        <is>
          <t/>
        </is>
      </c>
      <c r="BU487" t="inlineStr">
        <is>
          <t/>
        </is>
      </c>
      <c r="BV487" t="inlineStr">
        <is>
          <t/>
        </is>
      </c>
      <c r="BW487" t="inlineStr">
        <is>
          <t/>
        </is>
      </c>
      <c r="BX487" t="inlineStr">
        <is>
          <t/>
        </is>
      </c>
      <c r="BY487" t="inlineStr">
        <is>
          <t/>
        </is>
      </c>
      <c r="BZ487" t="inlineStr">
        <is>
          <t/>
        </is>
      </c>
      <c r="CA487" t="inlineStr">
        <is>
          <t/>
        </is>
      </c>
      <c r="CB487" t="inlineStr">
        <is>
          <t/>
        </is>
      </c>
      <c r="CC487" t="inlineStr">
        <is>
          <t/>
        </is>
      </c>
      <c r="CD487" t="inlineStr">
        <is>
          <t/>
        </is>
      </c>
      <c r="CE487" t="inlineStr">
        <is>
          <t/>
        </is>
      </c>
      <c r="CF487" t="inlineStr">
        <is>
          <t/>
        </is>
      </c>
      <c r="CG487" t="inlineStr">
        <is>
          <t/>
        </is>
      </c>
      <c r="CH487" t="inlineStr">
        <is>
          <t/>
        </is>
      </c>
      <c r="CI487" t="inlineStr">
        <is>
          <t/>
        </is>
      </c>
      <c r="CJ487" t="inlineStr">
        <is>
          <t/>
        </is>
      </c>
      <c r="CK487" t="inlineStr">
        <is>
          <t/>
        </is>
      </c>
      <c r="CL487" t="inlineStr">
        <is>
          <t/>
        </is>
      </c>
      <c r="CM487" t="inlineStr">
        <is>
          <t/>
        </is>
      </c>
      <c r="CN487" t="inlineStr">
        <is>
          <t/>
        </is>
      </c>
      <c r="CO487" t="inlineStr">
        <is>
          <t/>
        </is>
      </c>
      <c r="CP487" t="inlineStr">
        <is>
          <t/>
        </is>
      </c>
      <c r="CQ487" t="inlineStr">
        <is>
          <t/>
        </is>
      </c>
      <c r="CR487" t="inlineStr">
        <is>
          <t/>
        </is>
      </c>
      <c r="CS487" t="inlineStr">
        <is>
          <t/>
        </is>
      </c>
      <c r="CT487" t="inlineStr">
        <is>
          <t/>
        </is>
      </c>
      <c r="CU487" t="inlineStr">
        <is>
          <t/>
        </is>
      </c>
    </row>
    <row r="488">
      <c r="A488" s="1" t="str">
        <f>HYPERLINK("https://iate.europa.eu/entry/result/314843/all", "314843")</f>
        <v>314843</v>
      </c>
      <c r="B488" t="inlineStr">
        <is>
          <t>EDUCATION AND COMMUNICATIONS</t>
        </is>
      </c>
      <c r="C488" t="inlineStr">
        <is>
          <t>EDUCATION AND COMMUNICATIONS|communications|communications systems;EDUCATION AND COMMUNICATIONS|information technology and data processing|information technology industry|software</t>
        </is>
      </c>
      <c r="D488" s="2" t="inlineStr">
        <is>
          <t>чатбот</t>
        </is>
      </c>
      <c r="E488" s="2" t="inlineStr">
        <is>
          <t>3</t>
        </is>
      </c>
      <c r="F488" s="2" t="inlineStr">
        <is>
          <t/>
        </is>
      </c>
      <c r="G488" t="inlineStr">
        <is>
          <t/>
        </is>
      </c>
      <c r="H488" s="2" t="inlineStr">
        <is>
          <t>chatbot|
chatovací robot</t>
        </is>
      </c>
      <c r="I488" s="2" t="inlineStr">
        <is>
          <t>3|
3</t>
        </is>
      </c>
      <c r="J488" s="2" t="inlineStr">
        <is>
          <t xml:space="preserve">|
</t>
        </is>
      </c>
      <c r="K488" t="inlineStr">
        <is>
          <t>počítačový program určený k automatizované komunikaci s lidmi</t>
        </is>
      </c>
      <c r="L488" s="2" t="inlineStr">
        <is>
          <t>chatbot</t>
        </is>
      </c>
      <c r="M488" s="2" t="inlineStr">
        <is>
          <t>3</t>
        </is>
      </c>
      <c r="N488" s="2" t="inlineStr">
        <is>
          <t/>
        </is>
      </c>
      <c r="O488" t="inlineStr">
        <is>
          <t>et stykke software, der er opbygget af regler og evt. en kunstig intelligens, som med tekst og/eller tale kan føre en samtale med et menneske eller en anden bot via et chat interface</t>
        </is>
      </c>
      <c r="P488" s="2" t="inlineStr">
        <is>
          <t>Bot|
Chatterbot|
Chatbot</t>
        </is>
      </c>
      <c r="Q488" s="2" t="inlineStr">
        <is>
          <t>3|
3|
3</t>
        </is>
      </c>
      <c r="R488" s="2" t="inlineStr">
        <is>
          <t xml:space="preserve">|
|
</t>
        </is>
      </c>
      <c r="S488" t="inlineStr">
        <is>
          <t>textbasiertes Dialogsystem, über das mit einem technischen System &lt;a href="https://de.wikipedia.org/wiki/Chat" target="_blank"&gt;gechattet &lt;/a&gt;werden kann</t>
        </is>
      </c>
      <c r="T488" s="2" t="inlineStr">
        <is>
          <t>διαλογικό ρομπότ</t>
        </is>
      </c>
      <c r="U488" s="2" t="inlineStr">
        <is>
          <t>3</t>
        </is>
      </c>
      <c r="V488" s="2" t="inlineStr">
        <is>
          <t/>
        </is>
      </c>
      <c r="W488" t="inlineStr">
        <is>
          <t>πρόγραμμα υπολογιστή ή τεχνητή νοημοσύνη που πραγματοποιεί συζήτηση μέσω ήχου ή κειμένου</t>
        </is>
      </c>
      <c r="X488" s="2" t="inlineStr">
        <is>
          <t>chatbot|
smartbot|
chatterbot|
interactive agent|
talkbot</t>
        </is>
      </c>
      <c r="Y488" s="2" t="inlineStr">
        <is>
          <t>3|
1|
1|
1|
1</t>
        </is>
      </c>
      <c r="Z488" s="2" t="inlineStr">
        <is>
          <t xml:space="preserve">|
|
|
|
</t>
        </is>
      </c>
      <c r="AA488" t="inlineStr">
        <is>
          <t>artificial intelligence (AI) software that can simulate a conversation (or a chat) with a user in natural language through messaging applications, websites, mobile apps or through the telephone</t>
        </is>
      </c>
      <c r="AB488" s="2" t="inlineStr">
        <is>
          <t>bot conversacional|
chatbot|
robot conversacional</t>
        </is>
      </c>
      <c r="AC488" s="2" t="inlineStr">
        <is>
          <t>3|
3|
3</t>
        </is>
      </c>
      <c r="AD488" s="2" t="inlineStr">
        <is>
          <t xml:space="preserve">|
|
</t>
        </is>
      </c>
      <c r="AE488" t="inlineStr">
        <is>
          <t>Software que puede imitar una conversación con una persona utilizando un lenguaje natural.</t>
        </is>
      </c>
      <c r="AF488" s="2" t="inlineStr">
        <is>
          <t>juturobot</t>
        </is>
      </c>
      <c r="AG488" s="2" t="inlineStr">
        <is>
          <t>3</t>
        </is>
      </c>
      <c r="AH488" s="2" t="inlineStr">
        <is>
          <t/>
        </is>
      </c>
      <c r="AI488" t="inlineStr">
        <is>
          <t>inimvastaja või -vestleja kirja või kõnet simuleeriv teenus, põhineb reeglitel või tehisintellektil</t>
        </is>
      </c>
      <c r="AJ488" s="2" t="inlineStr">
        <is>
          <t>asiointibotti|
chattibotti|
palvelubotti</t>
        </is>
      </c>
      <c r="AK488" s="2" t="inlineStr">
        <is>
          <t>3|
3|
3</t>
        </is>
      </c>
      <c r="AL488" s="2" t="inlineStr">
        <is>
          <t xml:space="preserve">|
|
</t>
        </is>
      </c>
      <c r="AM488" t="inlineStr">
        <is>
          <t>ohjelma, joka on suunniteltu keskustelemaan ihmisen kanssa joko puheen tai kirjoitetun tekstin välityksellä</t>
        </is>
      </c>
      <c r="AN488" s="2" t="inlineStr">
        <is>
          <t>agent de dialogue|
dialogueur</t>
        </is>
      </c>
      <c r="AO488" s="2" t="inlineStr">
        <is>
          <t>3|
3</t>
        </is>
      </c>
      <c r="AP488" s="2" t="inlineStr">
        <is>
          <t xml:space="preserve">|
</t>
        </is>
      </c>
      <c r="AQ488" t="inlineStr">
        <is>
          <t>logiciel spécialisé dans le dialogue en langage naturel avec un humain, qui est capable notamment de répondre à des questions ou de déclencher l’exécution de tâches, le tout par le biais de messages écrits</t>
        </is>
      </c>
      <c r="AR488" s="2" t="inlineStr">
        <is>
          <t>bota comhrá</t>
        </is>
      </c>
      <c r="AS488" s="2" t="inlineStr">
        <is>
          <t>3</t>
        </is>
      </c>
      <c r="AT488" s="2" t="inlineStr">
        <is>
          <t/>
        </is>
      </c>
      <c r="AU488" t="inlineStr">
        <is>
          <t/>
        </is>
      </c>
      <c r="AV488" t="inlineStr">
        <is>
          <t/>
        </is>
      </c>
      <c r="AW488" t="inlineStr">
        <is>
          <t/>
        </is>
      </c>
      <c r="AX488" t="inlineStr">
        <is>
          <t/>
        </is>
      </c>
      <c r="AY488" t="inlineStr">
        <is>
          <t/>
        </is>
      </c>
      <c r="AZ488" s="2" t="inlineStr">
        <is>
          <t>csevegőrobot|
csetbot</t>
        </is>
      </c>
      <c r="BA488" s="2" t="inlineStr">
        <is>
          <t>3|
3</t>
        </is>
      </c>
      <c r="BB488" s="2" t="inlineStr">
        <is>
          <t xml:space="preserve">|
</t>
        </is>
      </c>
      <c r="BC488" t="inlineStr">
        <is>
          <t>olyan mesterségesintelligencia-alapú szoftver, amely képes beszélgetést folytatni a felhasználóval mobilappon, weboldalakon, üzenetküldő alkalmazásokban vagy telefonon</t>
        </is>
      </c>
      <c r="BD488" s="2" t="inlineStr">
        <is>
          <t>chatbot|
chat robot</t>
        </is>
      </c>
      <c r="BE488" s="2" t="inlineStr">
        <is>
          <t>3|
3</t>
        </is>
      </c>
      <c r="BF488" s="2" t="inlineStr">
        <is>
          <t xml:space="preserve">|
</t>
        </is>
      </c>
      <c r="BG488" t="inlineStr">
        <is>
          <t>sotftware di intelligenza artificiale che imita la conversazione umana interattiva</t>
        </is>
      </c>
      <c r="BH488" s="2" t="inlineStr">
        <is>
          <t>pokalbių robotas</t>
        </is>
      </c>
      <c r="BI488" s="2" t="inlineStr">
        <is>
          <t>3</t>
        </is>
      </c>
      <c r="BJ488" s="2" t="inlineStr">
        <is>
          <t/>
        </is>
      </c>
      <c r="BK488" t="inlineStr">
        <is>
          <t/>
        </is>
      </c>
      <c r="BL488" s="2" t="inlineStr">
        <is>
          <t>sarunbots</t>
        </is>
      </c>
      <c r="BM488" s="2" t="inlineStr">
        <is>
          <t>3</t>
        </is>
      </c>
      <c r="BN488" s="2" t="inlineStr">
        <is>
          <t/>
        </is>
      </c>
      <c r="BO488" t="inlineStr">
        <is>
          <t/>
        </is>
      </c>
      <c r="BP488" s="2" t="inlineStr">
        <is>
          <t>chatbot</t>
        </is>
      </c>
      <c r="BQ488" s="2" t="inlineStr">
        <is>
          <t>3</t>
        </is>
      </c>
      <c r="BR488" s="2" t="inlineStr">
        <is>
          <t/>
        </is>
      </c>
      <c r="BS488" t="inlineStr">
        <is>
          <t>software tal-intelliġenza artifiċjali (IA) li jista' jissimula konverżazzjoni (jew chat) ma' utent b'lingwa naturali permezz ta' applikazzjonijiet tal-messaging, websites, apps tal-mobile jew permezz tat-telefown</t>
        </is>
      </c>
      <c r="BT488" s="2" t="inlineStr">
        <is>
          <t>chatbot</t>
        </is>
      </c>
      <c r="BU488" s="2" t="inlineStr">
        <is>
          <t>3</t>
        </is>
      </c>
      <c r="BV488" s="2" t="inlineStr">
        <is>
          <t/>
        </is>
      </c>
      <c r="BW488" t="inlineStr">
        <is>
          <t>"softwareprogramma dat kan communiceren of ‘chatten’ met menselijke gebruikers via auditieve of tekstuele methoden door gebruik te maken van natuurlijke taal met als doel menselijke interacties te simuleren"</t>
        </is>
      </c>
      <c r="BX488" s="2" t="inlineStr">
        <is>
          <t>chatbot|
wirtualny doradca|
wirtualny rozmówca</t>
        </is>
      </c>
      <c r="BY488" s="2" t="inlineStr">
        <is>
          <t>3|
3|
3</t>
        </is>
      </c>
      <c r="BZ488" s="2" t="inlineStr">
        <is>
          <t xml:space="preserve">|
|
</t>
        </is>
      </c>
      <c r="CA488" t="inlineStr">
        <is>
          <t>oprogramowanie, które analizuje i rozumie najczęstsze pytania klientów i dostarcza natychmiastowych odpowiedzi, bez zatrudniania konsultantów</t>
        </is>
      </c>
      <c r="CB488" s="2" t="inlineStr">
        <is>
          <t>robô de conversação</t>
        </is>
      </c>
      <c r="CC488" s="2" t="inlineStr">
        <is>
          <t>3</t>
        </is>
      </c>
      <c r="CD488" s="2" t="inlineStr">
        <is>
          <t/>
        </is>
      </c>
      <c r="CE488" t="inlineStr">
        <is>
          <t/>
        </is>
      </c>
      <c r="CF488" s="2" t="inlineStr">
        <is>
          <t>chatbot|
robot de chat</t>
        </is>
      </c>
      <c r="CG488" s="2" t="inlineStr">
        <is>
          <t>3|
3</t>
        </is>
      </c>
      <c r="CH488" s="2" t="inlineStr">
        <is>
          <t xml:space="preserve">|
</t>
        </is>
      </c>
      <c r="CI488" t="inlineStr">
        <is>
          <t/>
        </is>
      </c>
      <c r="CJ488" s="2" t="inlineStr">
        <is>
          <t>chatbot|
konverzačný robot</t>
        </is>
      </c>
      <c r="CK488" s="2" t="inlineStr">
        <is>
          <t>3|
3</t>
        </is>
      </c>
      <c r="CL488" s="2" t="inlineStr">
        <is>
          <t xml:space="preserve">|
</t>
        </is>
      </c>
      <c r="CM488" t="inlineStr">
        <is>
          <t>umelá inteligencia, ktorá simuluje rozhovor (chat) s používaľom v prirodzenom jazyku prostredníctvom aplikácie na prijímanie a posielanie správ, prostredníctvom webových stránok, mobilných aplikáciií alebo telefónu</t>
        </is>
      </c>
      <c r="CN488" s="2" t="inlineStr">
        <is>
          <t>klepetalni bot|
avtomatski klepetalnik|
digitalni asistent|
klepetalni robot</t>
        </is>
      </c>
      <c r="CO488" s="2" t="inlineStr">
        <is>
          <t>3|
3|
3|
3</t>
        </is>
      </c>
      <c r="CP488" s="2" t="inlineStr">
        <is>
          <t xml:space="preserve">|
|
|
</t>
        </is>
      </c>
      <c r="CQ488" t="inlineStr">
        <is>
          <t>storitev, ki jo poganjajo pravila in včasih umetna inteligenca ter omogoča interakcijo prek vmesnika za klepet</t>
        </is>
      </c>
      <c r="CR488" s="2" t="inlineStr">
        <is>
          <t>dialogrobot|
chatbot</t>
        </is>
      </c>
      <c r="CS488" s="2" t="inlineStr">
        <is>
          <t>2|
3</t>
        </is>
      </c>
      <c r="CT488" s="2" t="inlineStr">
        <is>
          <t xml:space="preserve">|
</t>
        </is>
      </c>
      <c r="CU488" t="inlineStr">
        <is>
          <t/>
        </is>
      </c>
    </row>
    <row r="489">
      <c r="A489" s="1" t="str">
        <f>HYPERLINK("https://iate.europa.eu/entry/result/3532118/all", "3532118")</f>
        <v>3532118</v>
      </c>
      <c r="B489" t="inlineStr">
        <is>
          <t>TRANSPORT;ENERGY;ENVIRONMENT</t>
        </is>
      </c>
      <c r="C489" t="inlineStr">
        <is>
          <t>TRANSPORT;ENERGY;ENVIRONMENT</t>
        </is>
      </c>
      <c r="D489" t="inlineStr">
        <is>
          <t/>
        </is>
      </c>
      <c r="E489" t="inlineStr">
        <is>
          <t/>
        </is>
      </c>
      <c r="F489" t="inlineStr">
        <is>
          <t/>
        </is>
      </c>
      <c r="G489" t="inlineStr">
        <is>
          <t/>
        </is>
      </c>
      <c r="H489" t="inlineStr">
        <is>
          <t/>
        </is>
      </c>
      <c r="I489" t="inlineStr">
        <is>
          <t/>
        </is>
      </c>
      <c r="J489" t="inlineStr">
        <is>
          <t/>
        </is>
      </c>
      <c r="K489" t="inlineStr">
        <is>
          <t/>
        </is>
      </c>
      <c r="L489" t="inlineStr">
        <is>
          <t/>
        </is>
      </c>
      <c r="M489" t="inlineStr">
        <is>
          <t/>
        </is>
      </c>
      <c r="N489" t="inlineStr">
        <is>
          <t/>
        </is>
      </c>
      <c r="O489" t="inlineStr">
        <is>
          <t/>
        </is>
      </c>
      <c r="P489" t="inlineStr">
        <is>
          <t/>
        </is>
      </c>
      <c r="Q489" t="inlineStr">
        <is>
          <t/>
        </is>
      </c>
      <c r="R489" t="inlineStr">
        <is>
          <t/>
        </is>
      </c>
      <c r="S489" t="inlineStr">
        <is>
          <t/>
        </is>
      </c>
      <c r="T489" t="inlineStr">
        <is>
          <t/>
        </is>
      </c>
      <c r="U489" t="inlineStr">
        <is>
          <t/>
        </is>
      </c>
      <c r="V489" t="inlineStr">
        <is>
          <t/>
        </is>
      </c>
      <c r="W489" t="inlineStr">
        <is>
          <t/>
        </is>
      </c>
      <c r="X489" s="2" t="inlineStr">
        <is>
          <t>modelling scenario</t>
        </is>
      </c>
      <c r="Y489" s="2" t="inlineStr">
        <is>
          <t>3</t>
        </is>
      </c>
      <c r="Z489" s="2" t="inlineStr">
        <is>
          <t/>
        </is>
      </c>
      <c r="AA489" t="inlineStr">
        <is>
          <t>forecast
of a multitude of possible futures and their comparison against some common
basis, instead of attempting to predict just one future or the most likely
future</t>
        </is>
      </c>
      <c r="AB489" t="inlineStr">
        <is>
          <t/>
        </is>
      </c>
      <c r="AC489" t="inlineStr">
        <is>
          <t/>
        </is>
      </c>
      <c r="AD489" t="inlineStr">
        <is>
          <t/>
        </is>
      </c>
      <c r="AE489" t="inlineStr">
        <is>
          <t/>
        </is>
      </c>
      <c r="AF489" t="inlineStr">
        <is>
          <t/>
        </is>
      </c>
      <c r="AG489" t="inlineStr">
        <is>
          <t/>
        </is>
      </c>
      <c r="AH489" t="inlineStr">
        <is>
          <t/>
        </is>
      </c>
      <c r="AI489" t="inlineStr">
        <is>
          <t/>
        </is>
      </c>
      <c r="AJ489" t="inlineStr">
        <is>
          <t/>
        </is>
      </c>
      <c r="AK489" t="inlineStr">
        <is>
          <t/>
        </is>
      </c>
      <c r="AL489" t="inlineStr">
        <is>
          <t/>
        </is>
      </c>
      <c r="AM489" t="inlineStr">
        <is>
          <t/>
        </is>
      </c>
      <c r="AN489" s="2" t="inlineStr">
        <is>
          <t>scénario de modélisation</t>
        </is>
      </c>
      <c r="AO489" s="2" t="inlineStr">
        <is>
          <t>3</t>
        </is>
      </c>
      <c r="AP489" s="2" t="inlineStr">
        <is>
          <t/>
        </is>
      </c>
      <c r="AQ489" t="inlineStr">
        <is>
          <t>outil utilisé pour
déterminer quelles tendances sont susceptibles de se dégager dans un avenir
plus ou moins proche; la comparaison de différents scénarios possibles
par rapport à un scénario de base doit permettre à une organisation de mieux se
préparer aux développements futurs, d’atténuer les risques et de tirer parti
des possibilités offertes</t>
        </is>
      </c>
      <c r="AR489" t="inlineStr">
        <is>
          <t/>
        </is>
      </c>
      <c r="AS489" t="inlineStr">
        <is>
          <t/>
        </is>
      </c>
      <c r="AT489" t="inlineStr">
        <is>
          <t/>
        </is>
      </c>
      <c r="AU489" t="inlineStr">
        <is>
          <t/>
        </is>
      </c>
      <c r="AV489" t="inlineStr">
        <is>
          <t/>
        </is>
      </c>
      <c r="AW489" t="inlineStr">
        <is>
          <t/>
        </is>
      </c>
      <c r="AX489" t="inlineStr">
        <is>
          <t/>
        </is>
      </c>
      <c r="AY489" t="inlineStr">
        <is>
          <t/>
        </is>
      </c>
      <c r="AZ489" t="inlineStr">
        <is>
          <t/>
        </is>
      </c>
      <c r="BA489" t="inlineStr">
        <is>
          <t/>
        </is>
      </c>
      <c r="BB489" t="inlineStr">
        <is>
          <t/>
        </is>
      </c>
      <c r="BC489" t="inlineStr">
        <is>
          <t/>
        </is>
      </c>
      <c r="BD489" t="inlineStr">
        <is>
          <t/>
        </is>
      </c>
      <c r="BE489" t="inlineStr">
        <is>
          <t/>
        </is>
      </c>
      <c r="BF489" t="inlineStr">
        <is>
          <t/>
        </is>
      </c>
      <c r="BG489" t="inlineStr">
        <is>
          <t/>
        </is>
      </c>
      <c r="BH489" t="inlineStr">
        <is>
          <t/>
        </is>
      </c>
      <c r="BI489" t="inlineStr">
        <is>
          <t/>
        </is>
      </c>
      <c r="BJ489" t="inlineStr">
        <is>
          <t/>
        </is>
      </c>
      <c r="BK489" t="inlineStr">
        <is>
          <t/>
        </is>
      </c>
      <c r="BL489" t="inlineStr">
        <is>
          <t/>
        </is>
      </c>
      <c r="BM489" t="inlineStr">
        <is>
          <t/>
        </is>
      </c>
      <c r="BN489" t="inlineStr">
        <is>
          <t/>
        </is>
      </c>
      <c r="BO489" t="inlineStr">
        <is>
          <t/>
        </is>
      </c>
      <c r="BP489" t="inlineStr">
        <is>
          <t/>
        </is>
      </c>
      <c r="BQ489" t="inlineStr">
        <is>
          <t/>
        </is>
      </c>
      <c r="BR489" t="inlineStr">
        <is>
          <t/>
        </is>
      </c>
      <c r="BS489" t="inlineStr">
        <is>
          <t/>
        </is>
      </c>
      <c r="BT489" t="inlineStr">
        <is>
          <t/>
        </is>
      </c>
      <c r="BU489" t="inlineStr">
        <is>
          <t/>
        </is>
      </c>
      <c r="BV489" t="inlineStr">
        <is>
          <t/>
        </is>
      </c>
      <c r="BW489" t="inlineStr">
        <is>
          <t/>
        </is>
      </c>
      <c r="BX489" t="inlineStr">
        <is>
          <t/>
        </is>
      </c>
      <c r="BY489" t="inlineStr">
        <is>
          <t/>
        </is>
      </c>
      <c r="BZ489" t="inlineStr">
        <is>
          <t/>
        </is>
      </c>
      <c r="CA489" t="inlineStr">
        <is>
          <t/>
        </is>
      </c>
      <c r="CB489" t="inlineStr">
        <is>
          <t/>
        </is>
      </c>
      <c r="CC489" t="inlineStr">
        <is>
          <t/>
        </is>
      </c>
      <c r="CD489" t="inlineStr">
        <is>
          <t/>
        </is>
      </c>
      <c r="CE489" t="inlineStr">
        <is>
          <t/>
        </is>
      </c>
      <c r="CF489" t="inlineStr">
        <is>
          <t/>
        </is>
      </c>
      <c r="CG489" t="inlineStr">
        <is>
          <t/>
        </is>
      </c>
      <c r="CH489" t="inlineStr">
        <is>
          <t/>
        </is>
      </c>
      <c r="CI489" t="inlineStr">
        <is>
          <t/>
        </is>
      </c>
      <c r="CJ489" t="inlineStr">
        <is>
          <t/>
        </is>
      </c>
      <c r="CK489" t="inlineStr">
        <is>
          <t/>
        </is>
      </c>
      <c r="CL489" t="inlineStr">
        <is>
          <t/>
        </is>
      </c>
      <c r="CM489" t="inlineStr">
        <is>
          <t/>
        </is>
      </c>
      <c r="CN489" t="inlineStr">
        <is>
          <t/>
        </is>
      </c>
      <c r="CO489" t="inlineStr">
        <is>
          <t/>
        </is>
      </c>
      <c r="CP489" t="inlineStr">
        <is>
          <t/>
        </is>
      </c>
      <c r="CQ489" t="inlineStr">
        <is>
          <t/>
        </is>
      </c>
      <c r="CR489" t="inlineStr">
        <is>
          <t/>
        </is>
      </c>
      <c r="CS489" t="inlineStr">
        <is>
          <t/>
        </is>
      </c>
      <c r="CT489" t="inlineStr">
        <is>
          <t/>
        </is>
      </c>
      <c r="CU489" t="inlineStr">
        <is>
          <t/>
        </is>
      </c>
    </row>
    <row r="490">
      <c r="A490" s="1" t="str">
        <f>HYPERLINK("https://iate.europa.eu/entry/result/3574596/all", "3574596")</f>
        <v>3574596</v>
      </c>
      <c r="B490" t="inlineStr">
        <is>
          <t>EDUCATION AND COMMUNICATIONS</t>
        </is>
      </c>
      <c r="C490" t="inlineStr">
        <is>
          <t>EDUCATION AND COMMUNICATIONS|information technology and data processing</t>
        </is>
      </c>
      <c r="D490" s="2" t="inlineStr">
        <is>
          <t>хеширане</t>
        </is>
      </c>
      <c r="E490" s="2" t="inlineStr">
        <is>
          <t>3</t>
        </is>
      </c>
      <c r="F490" s="2" t="inlineStr">
        <is>
          <t/>
        </is>
      </c>
      <c r="G490" t="inlineStr">
        <is>
          <t>метод за получаване на хеш стойност, чрез която се извършва сравнение на данните</t>
        </is>
      </c>
      <c r="H490" s="2" t="inlineStr">
        <is>
          <t>hašování</t>
        </is>
      </c>
      <c r="I490" s="2" t="inlineStr">
        <is>
          <t>3</t>
        </is>
      </c>
      <c r="J490" s="2" t="inlineStr">
        <is>
          <t/>
        </is>
      </c>
      <c r="K490" t="inlineStr">
        <is>
          <t>v oblasti databází technika řešící přístup k datovým záznamům na základě znalosti klíče</t>
        </is>
      </c>
      <c r="L490" s="2" t="inlineStr">
        <is>
          <t>hashing</t>
        </is>
      </c>
      <c r="M490" s="2" t="inlineStr">
        <is>
          <t>3</t>
        </is>
      </c>
      <c r="N490" s="2" t="inlineStr">
        <is>
          <t/>
        </is>
      </c>
      <c r="O490" t="inlineStr">
        <is>
          <t/>
        </is>
      </c>
      <c r="P490" s="2" t="inlineStr">
        <is>
          <t>Hashing|
Streuspeicherung</t>
        </is>
      </c>
      <c r="Q490" s="2" t="inlineStr">
        <is>
          <t>3|
3</t>
        </is>
      </c>
      <c r="R490" s="2" t="inlineStr">
        <is>
          <t xml:space="preserve">|
</t>
        </is>
      </c>
      <c r="S490" t="inlineStr">
        <is>
          <t/>
        </is>
      </c>
      <c r="T490" s="2" t="inlineStr">
        <is>
          <t>κατακερματισμός</t>
        </is>
      </c>
      <c r="U490" s="2" t="inlineStr">
        <is>
          <t>3</t>
        </is>
      </c>
      <c r="V490" s="2" t="inlineStr">
        <is>
          <t/>
        </is>
      </c>
      <c r="W490" t="inlineStr">
        <is>
          <t>μία από τις διαθέσιμες τεχνολογίες αυτόματου εντοπισμού και φιλτραρίσματος διαδικτυακού περιεχομένου που στηρίζεται σε αλγορίθμους αντιστοίχισης</t>
        </is>
      </c>
      <c r="X490" s="2" t="inlineStr">
        <is>
          <t>hashing</t>
        </is>
      </c>
      <c r="Y490" s="2" t="inlineStr">
        <is>
          <t>3</t>
        </is>
      </c>
      <c r="Z490" s="2" t="inlineStr">
        <is>
          <t/>
        </is>
      </c>
      <c r="AA490" t="inlineStr">
        <is>
          <t>method of taking data, encrypting it, and creating unpredictable, irreversible output</t>
        </is>
      </c>
      <c r="AB490" s="2" t="inlineStr">
        <is>
          <t>método de dispersión|
direccionamiento asociativo|
dispersión|
direccionamiento calculado</t>
        </is>
      </c>
      <c r="AC490" s="2" t="inlineStr">
        <is>
          <t>3|
3|
3|
3</t>
        </is>
      </c>
      <c r="AD490" s="2" t="inlineStr">
        <is>
          <t xml:space="preserve">|
|
|
</t>
        </is>
      </c>
      <c r="AE490" t="inlineStr">
        <is>
          <t>Método que permite encontrar, con el mínimo esfuerzo, una clave dada dentro de un conjunto de elementos, aplicando cálculos o transformaciones aritméticas sobre la clave buscada para producir directamente una dirección en una tabla o archivo de acceso directo.</t>
        </is>
      </c>
      <c r="AF490" s="2" t="inlineStr">
        <is>
          <t>räsimine</t>
        </is>
      </c>
      <c r="AG490" s="2" t="inlineStr">
        <is>
          <t>3</t>
        </is>
      </c>
      <c r="AH490" s="2" t="inlineStr">
        <is>
          <t/>
        </is>
      </c>
      <c r="AI490" t="inlineStr">
        <is>
          <t>tervikluse kontrolli võimaldava räsi loomine räsifunktsiooniga</t>
        </is>
      </c>
      <c r="AJ490" s="2" t="inlineStr">
        <is>
          <t>tiivistäminen</t>
        </is>
      </c>
      <c r="AK490" s="2" t="inlineStr">
        <is>
          <t>3</t>
        </is>
      </c>
      <c r="AL490" s="2" t="inlineStr">
        <is>
          <t/>
        </is>
      </c>
      <c r="AM490" t="inlineStr">
        <is>
          <t/>
        </is>
      </c>
      <c r="AN490" s="2" t="inlineStr">
        <is>
          <t>hachage</t>
        </is>
      </c>
      <c r="AO490" s="2" t="inlineStr">
        <is>
          <t>4</t>
        </is>
      </c>
      <c r="AP490" s="2" t="inlineStr">
        <is>
          <t/>
        </is>
      </c>
      <c r="AQ490" t="inlineStr">
        <is>
          <t>opération qui consiste à appliquer une fonction mathématique permettant de créer l'empreinte numérique d'un message, en transformant un message de taille variable en un code de taille fixe, en vue de son authentification ou de son stockage</t>
        </is>
      </c>
      <c r="AR490" s="2" t="inlineStr">
        <is>
          <t>haiseáil</t>
        </is>
      </c>
      <c r="AS490" s="2" t="inlineStr">
        <is>
          <t>3</t>
        </is>
      </c>
      <c r="AT490" s="2" t="inlineStr">
        <is>
          <t/>
        </is>
      </c>
      <c r="AU490" t="inlineStr">
        <is>
          <t/>
        </is>
      </c>
      <c r="AV490" s="2" t="inlineStr">
        <is>
          <t>hashiranje|
hashing|
haširanje</t>
        </is>
      </c>
      <c r="AW490" s="2" t="inlineStr">
        <is>
          <t>3|
2|
2</t>
        </is>
      </c>
      <c r="AX490" s="2" t="inlineStr">
        <is>
          <t xml:space="preserve">|
|
</t>
        </is>
      </c>
      <c r="AY490" t="inlineStr">
        <is>
          <t/>
        </is>
      </c>
      <c r="AZ490" s="2" t="inlineStr">
        <is>
          <t>hasítás</t>
        </is>
      </c>
      <c r="BA490" s="2" t="inlineStr">
        <is>
          <t>4</t>
        </is>
      </c>
      <c r="BB490" s="2" t="inlineStr">
        <is>
          <t/>
        </is>
      </c>
      <c r="BC490" t="inlineStr">
        <is>
          <t>adattitkosítási módszer, amelynek során tetszőleges hosszúságú jelsorozatot fix hosszúságú jelsorozatba képeznek le hasítófüggvény [ &lt;a href="/entry/result/1484745/all" id="ENTRY_TO_ENTRY_CONVERTER" target="_blank"&gt;IATE:1484745&lt;/a&gt; ] segítségével</t>
        </is>
      </c>
      <c r="BD490" s="2" t="inlineStr">
        <is>
          <t>hashing</t>
        </is>
      </c>
      <c r="BE490" s="2" t="inlineStr">
        <is>
          <t>3</t>
        </is>
      </c>
      <c r="BF490" s="2" t="inlineStr">
        <is>
          <t/>
        </is>
      </c>
      <c r="BG490" t="inlineStr">
        <is>
          <t>tecnica di produzione di una stringa (sequenza di caratteri) di lunghezza fissa partendo da qualunque file o testo</t>
        </is>
      </c>
      <c r="BH490" s="2" t="inlineStr">
        <is>
          <t>maiša</t>
        </is>
      </c>
      <c r="BI490" s="2" t="inlineStr">
        <is>
          <t>3</t>
        </is>
      </c>
      <c r="BJ490" s="2" t="inlineStr">
        <is>
          <t/>
        </is>
      </c>
      <c r="BK490" t="inlineStr">
        <is>
          <t>metodas formaliai duomenų rinkinio santraukai, vadinamai maišos reikšme, gauti</t>
        </is>
      </c>
      <c r="BL490" s="2" t="inlineStr">
        <is>
          <t>jaukšana</t>
        </is>
      </c>
      <c r="BM490" s="2" t="inlineStr">
        <is>
          <t>3</t>
        </is>
      </c>
      <c r="BN490" s="2" t="inlineStr">
        <is>
          <t/>
        </is>
      </c>
      <c r="BO490" t="inlineStr">
        <is>
          <t/>
        </is>
      </c>
      <c r="BP490" s="2" t="inlineStr">
        <is>
          <t>hashing</t>
        </is>
      </c>
      <c r="BQ490" s="2" t="inlineStr">
        <is>
          <t>3</t>
        </is>
      </c>
      <c r="BR490" s="2" t="inlineStr">
        <is>
          <t/>
        </is>
      </c>
      <c r="BS490" t="inlineStr">
        <is>
          <t>metodu li bih tittieħed id-data, tiġi maqluba f'kowd u jinħoloq output irreversibbli u imprevedibbli</t>
        </is>
      </c>
      <c r="BT490" s="2" t="inlineStr">
        <is>
          <t>hashing</t>
        </is>
      </c>
      <c r="BU490" s="2" t="inlineStr">
        <is>
          <t>3</t>
        </is>
      </c>
      <c r="BV490" s="2" t="inlineStr">
        <is>
          <t/>
        </is>
      </c>
      <c r="BW490" t="inlineStr">
        <is>
          <t>cryptografische functie die ingevoerde gegevens omvormt tot een unieke code die niet teruggerekend kan worden naar de oorspronkelijk gegevens</t>
        </is>
      </c>
      <c r="BX490" s="2" t="inlineStr">
        <is>
          <t>haszowanie</t>
        </is>
      </c>
      <c r="BY490" s="2" t="inlineStr">
        <is>
          <t>3</t>
        </is>
      </c>
      <c r="BZ490" s="2" t="inlineStr">
        <is>
          <t/>
        </is>
      </c>
      <c r="CA490" t="inlineStr">
        <is>
          <t>technika szybkiego dostępu do rekordów zapisanych w bazie danych</t>
        </is>
      </c>
      <c r="CB490" s="2" t="inlineStr">
        <is>
          <t>resumo|
dispersão</t>
        </is>
      </c>
      <c r="CC490" s="2" t="inlineStr">
        <is>
          <t>3|
3</t>
        </is>
      </c>
      <c r="CD490" s="2" t="inlineStr">
        <is>
          <t xml:space="preserve">|
</t>
        </is>
      </c>
      <c r="CE490" t="inlineStr">
        <is>
          <t>Método de encriptação de dados, criando resultados imprevisíveis e irreversíveis.</t>
        </is>
      </c>
      <c r="CF490" s="2" t="inlineStr">
        <is>
          <t>hashing</t>
        </is>
      </c>
      <c r="CG490" s="2" t="inlineStr">
        <is>
          <t>3</t>
        </is>
      </c>
      <c r="CH490" s="2" t="inlineStr">
        <is>
          <t/>
        </is>
      </c>
      <c r="CI490" t="inlineStr">
        <is>
          <t>o funcție hash (&lt;i&gt;hash function&lt;/i&gt;) reprezintă un algoritm matematic criptografic care generează un &lt;i&gt;checksum&lt;/i&gt; (rezumat criptografic) unic pentru fiecare mesaj</t>
        </is>
      </c>
      <c r="CJ490" s="2" t="inlineStr">
        <is>
          <t>hašovanie</t>
        </is>
      </c>
      <c r="CK490" s="2" t="inlineStr">
        <is>
          <t>3</t>
        </is>
      </c>
      <c r="CL490" s="2" t="inlineStr">
        <is>
          <t/>
        </is>
      </c>
      <c r="CM490" t="inlineStr">
        <is>
          <t>transformácia reťazca znakov do obsahu alebo kľúča zvyčajne kratšej pevnej dĺžky, ktorý reprezentuje pôvodný text</t>
        </is>
      </c>
      <c r="CN490" s="2" t="inlineStr">
        <is>
          <t>zgoščevanje</t>
        </is>
      </c>
      <c r="CO490" s="2" t="inlineStr">
        <is>
          <t>3</t>
        </is>
      </c>
      <c r="CP490" s="2" t="inlineStr">
        <is>
          <t/>
        </is>
      </c>
      <c r="CQ490" t="inlineStr">
        <is>
          <t>proces pretvarjanja niza podatkov v krajši standardizirani zapis z namenom hitrejšega dostopa do podatkov</t>
        </is>
      </c>
      <c r="CR490" s="2" t="inlineStr">
        <is>
          <t>hashteknik|
hashning</t>
        </is>
      </c>
      <c r="CS490" s="2" t="inlineStr">
        <is>
          <t>3|
3</t>
        </is>
      </c>
      <c r="CT490" s="2" t="inlineStr">
        <is>
          <t xml:space="preserve">|
</t>
        </is>
      </c>
      <c r="CU490" t="inlineStr">
        <is>
          <t/>
        </is>
      </c>
    </row>
    <row r="491">
      <c r="A491" s="1" t="str">
        <f>HYPERLINK("https://iate.europa.eu/entry/result/1562669/all", "1562669")</f>
        <v>1562669</v>
      </c>
      <c r="B491" t="inlineStr">
        <is>
          <t>PRODUCTION, TECHNOLOGY AND RESEARCH;EDUCATION AND COMMUNICATIONS</t>
        </is>
      </c>
      <c r="C491" t="inlineStr">
        <is>
          <t>PRODUCTION, TECHNOLOGY AND RESEARCH|technology and technical regulations;EDUCATION AND COMMUNICATIONS|information technology and data processing</t>
        </is>
      </c>
      <c r="D491" s="2" t="inlineStr">
        <is>
          <t>център за данни|
център за електронно обработване на данни</t>
        </is>
      </c>
      <c r="E491" s="2" t="inlineStr">
        <is>
          <t>3|
3</t>
        </is>
      </c>
      <c r="F491" s="2" t="inlineStr">
        <is>
          <t xml:space="preserve">|
</t>
        </is>
      </c>
      <c r="G491" t="inlineStr">
        <is>
          <t/>
        </is>
      </c>
      <c r="H491" s="2" t="inlineStr">
        <is>
          <t>datové centrum</t>
        </is>
      </c>
      <c r="I491" s="2" t="inlineStr">
        <is>
          <t>3</t>
        </is>
      </c>
      <c r="J491" s="2" t="inlineStr">
        <is>
          <t/>
        </is>
      </c>
      <c r="K491" t="inlineStr">
        <is>
          <t/>
        </is>
      </c>
      <c r="L491" s="2" t="inlineStr">
        <is>
          <t>datacenter</t>
        </is>
      </c>
      <c r="M491" s="2" t="inlineStr">
        <is>
          <t>3</t>
        </is>
      </c>
      <c r="N491" s="2" t="inlineStr">
        <is>
          <t/>
        </is>
      </c>
      <c r="O491" t="inlineStr">
        <is>
          <t>sted, der bruges til at huse computersystemer og tilhørende komponenter såsom servere og telekommunikations- og oplagringssystemer, og som generelt omfatter reservekomponenter og infrastruktur til strømforsyning, datakommunikationsforbindelser, miljøkontrol (f.eks. klimaanlæg og brandbekæmpelse) og forskellige sikkerhedsanordninger</t>
        </is>
      </c>
      <c r="P491" s="2" t="inlineStr">
        <is>
          <t>Rechenzentrum</t>
        </is>
      </c>
      <c r="Q491" s="2" t="inlineStr">
        <is>
          <t>3</t>
        </is>
      </c>
      <c r="R491" s="2" t="inlineStr">
        <is>
          <t/>
        </is>
      </c>
      <c r="S491" t="inlineStr">
        <is>
          <t>Gebäude bzw. Räumlichkeiten, in denen die zentrale Rechentechnik (z. B. Rechner, aber auch die zum Betrieb notwendige Infrastruktur) einer oder mehrerer Unternehmen bzw. Organisationen untergebracht ist, oder die Organisation selbst, die sich um diese Computer kümmert</t>
        </is>
      </c>
      <c r="T491" s="2" t="inlineStr">
        <is>
          <t>κέντρο δεδομένων</t>
        </is>
      </c>
      <c r="U491" s="2" t="inlineStr">
        <is>
          <t>3</t>
        </is>
      </c>
      <c r="V491" s="2" t="inlineStr">
        <is>
          <t/>
        </is>
      </c>
      <c r="W491" t="inlineStr">
        <is>
          <t/>
        </is>
      </c>
      <c r="X491" s="2" t="inlineStr">
        <is>
          <t>data centre|
data center</t>
        </is>
      </c>
      <c r="Y491" s="2" t="inlineStr">
        <is>
          <t>3|
1</t>
        </is>
      </c>
      <c r="Z491" s="2" t="inlineStr">
        <is>
          <t xml:space="preserve">|
</t>
        </is>
      </c>
      <c r="AA491" t="inlineStr">
        <is>
          <t>facility used to house computer systems and associated components, such as telecommunications and storage systems, generally including redundant or backup power supplies, redundant data communications connections, environmental controls (e.g., air conditioning, fire suppression) and various security devices</t>
        </is>
      </c>
      <c r="AB491" s="2" t="inlineStr">
        <is>
          <t>centro de datos</t>
        </is>
      </c>
      <c r="AC491" s="2" t="inlineStr">
        <is>
          <t>3</t>
        </is>
      </c>
      <c r="AD491" s="2" t="inlineStr">
        <is>
          <t/>
        </is>
      </c>
      <c r="AE491" t="inlineStr">
        <is>
          <t>Espacio físico —que puede ampliarse con una nube— que las organizaciones y empresas utilizan para alojar los sistemas informáticos (servidores, aplicaciones, datos, etc.) que son esenciales para su actividad.</t>
        </is>
      </c>
      <c r="AF491" s="2" t="inlineStr">
        <is>
          <t>andmekeskus</t>
        </is>
      </c>
      <c r="AG491" s="2" t="inlineStr">
        <is>
          <t>3</t>
        </is>
      </c>
      <c r="AH491" s="2" t="inlineStr">
        <is>
          <t/>
        </is>
      </c>
      <c r="AI491" t="inlineStr">
        <is>
          <t>rajatis, mida kasutatakse arvutisüsteemide ja seotud komponentide majutamiseks</t>
        </is>
      </c>
      <c r="AJ491" s="2" t="inlineStr">
        <is>
          <t>datakeskus</t>
        </is>
      </c>
      <c r="AK491" s="2" t="inlineStr">
        <is>
          <t>3</t>
        </is>
      </c>
      <c r="AL491" s="2" t="inlineStr">
        <is>
          <t/>
        </is>
      </c>
      <c r="AM491" t="inlineStr">
        <is>
          <t>tila, jossa toimii paljon suurten tietomäärien tallentamiseen ja käsittelyyn tarkoitettuja tietokoneita</t>
        </is>
      </c>
      <c r="AN491" s="2" t="inlineStr">
        <is>
          <t>centre de traitement de données|
centre de données</t>
        </is>
      </c>
      <c r="AO491" s="2" t="inlineStr">
        <is>
          <t>3|
3</t>
        </is>
      </c>
      <c r="AP491" s="2" t="inlineStr">
        <is>
          <t>|
preferred</t>
        </is>
      </c>
      <c r="AQ491" t="inlineStr">
        <is>
          <t>installation sécurisée où les systèmes de traitement des données et les réseaux de télécommunications sont gérés et exploités et où le stockage des données est centralisé</t>
        </is>
      </c>
      <c r="AR491" s="2" t="inlineStr">
        <is>
          <t>lárionad sonraí</t>
        </is>
      </c>
      <c r="AS491" s="2" t="inlineStr">
        <is>
          <t>3</t>
        </is>
      </c>
      <c r="AT491" s="2" t="inlineStr">
        <is>
          <t/>
        </is>
      </c>
      <c r="AU491" t="inlineStr">
        <is>
          <t/>
        </is>
      </c>
      <c r="AV491" s="2" t="inlineStr">
        <is>
          <t>podatkovni centar</t>
        </is>
      </c>
      <c r="AW491" s="2" t="inlineStr">
        <is>
          <t>3</t>
        </is>
      </c>
      <c r="AX491" s="2" t="inlineStr">
        <is>
          <t/>
        </is>
      </c>
      <c r="AY491" t="inlineStr">
        <is>
          <t>objekt u kojem se nalaze računalni sustavi i pripadajuće komponente, kao što su telekomunikacijski sustavi i sustavi za pohranu, uključujući redundantna ili pričuvna napajanja, redundantne podatkovne komunikacijske veze, kontrole utjecaja na okoliš (npr. klimatizacija, gašenje požara) i razne sigurnosne uređaje</t>
        </is>
      </c>
      <c r="AZ491" s="2" t="inlineStr">
        <is>
          <t>adatközpont</t>
        </is>
      </c>
      <c r="BA491" s="2" t="inlineStr">
        <is>
          <t>3</t>
        </is>
      </c>
      <c r="BB491" s="2" t="inlineStr">
        <is>
          <t/>
        </is>
      </c>
      <c r="BC491" t="inlineStr">
        <is>
          <t>számítógépes
rendszerek és a hozzájuk kapcsolódó komponensek (távközlési rendszerek és kommunikációs kapcsolatok,
redundáns áramforrás, adattárolók,
légkondicionáló, tűzvédelmi és biztonsági rendszerek) elhelyezésére és üzemeltetésére kialakított
létesítmények</t>
        </is>
      </c>
      <c r="BD491" s="2" t="inlineStr">
        <is>
          <t>centro dati</t>
        </is>
      </c>
      <c r="BE491" s="2" t="inlineStr">
        <is>
          <t>3</t>
        </is>
      </c>
      <c r="BF491" s="2" t="inlineStr">
        <is>
          <t/>
        </is>
      </c>
      <c r="BG491" t="inlineStr">
        <is>
          <t>struttura composta da computer e sistemi di archiviazione in rete che le aziende e altre organizzazioni utilizzano per organizzare, elaborare, archiviare e diffondere grandi quantità di dati</t>
        </is>
      </c>
      <c r="BH491" s="2" t="inlineStr">
        <is>
          <t>duomenų centras</t>
        </is>
      </c>
      <c r="BI491" s="2" t="inlineStr">
        <is>
          <t>3</t>
        </is>
      </c>
      <c r="BJ491" s="2" t="inlineStr">
        <is>
          <t/>
        </is>
      </c>
      <c r="BK491" t="inlineStr">
        <is>
          <t>didelė duomenų saugykla drauge su duomenis teikiančiais serveriais</t>
        </is>
      </c>
      <c r="BL491" s="2" t="inlineStr">
        <is>
          <t>datu centrs</t>
        </is>
      </c>
      <c r="BM491" s="2" t="inlineStr">
        <is>
          <t>3</t>
        </is>
      </c>
      <c r="BN491" s="2" t="inlineStr">
        <is>
          <t/>
        </is>
      </c>
      <c r="BO491" t="inlineStr">
        <is>
          <t>īpašas telpas, kas atbilst visām prasībām, kas skar aprīkojumu, temperatūras apstākļus, aizsardzības sistēmas un citus svarīgus parametrus drošam un nepārtrauktam darbam</t>
        </is>
      </c>
      <c r="BP491" s="2" t="inlineStr">
        <is>
          <t>ċentru ta' data</t>
        </is>
      </c>
      <c r="BQ491" s="2" t="inlineStr">
        <is>
          <t>3</t>
        </is>
      </c>
      <c r="BR491" s="2" t="inlineStr">
        <is>
          <t/>
        </is>
      </c>
      <c r="BS491" t="inlineStr">
        <is>
          <t>faċilità sigura fejn jinżammu u jiġu ġestiti sistemi tal-ipproċessar tad-data u networks tat-telekomunikazzjoni u fejn ikun ċentralizzat il-ħżin ta' data</t>
        </is>
      </c>
      <c r="BT491" s="2" t="inlineStr">
        <is>
          <t>datacentrum|
datacenter|
gegevenscentrum</t>
        </is>
      </c>
      <c r="BU491" s="2" t="inlineStr">
        <is>
          <t>3|
3|
3</t>
        </is>
      </c>
      <c r="BV491" s="2" t="inlineStr">
        <is>
          <t xml:space="preserve">|
|
</t>
        </is>
      </c>
      <c r="BW491" t="inlineStr">
        <is>
          <t>industriële, beveiligde ruimte die dienst doet als opslag/huisvesting voor ICT-apparatuur</t>
        </is>
      </c>
      <c r="BX491" s="2" t="inlineStr">
        <is>
          <t>centrum danych|
ośrodek przetwarzania danych</t>
        </is>
      </c>
      <c r="BY491" s="2" t="inlineStr">
        <is>
          <t>3|
3</t>
        </is>
      </c>
      <c r="BZ491" s="2" t="inlineStr">
        <is>
          <t xml:space="preserve">admitted|
</t>
        </is>
      </c>
      <c r="CA491" t="inlineStr">
        <is>
          <t>budynek lub pomieszczenie przeznaczone do przechowywania działającej infrastruktury informatycznej: serwerów, urządzeń przechowywania danych (storage) oraz infrastruktury sieciowej. Zawiera infrastrukturę techniczną, mechanizmy i procedury zwiększające bezpieczeństwo i ciągłość działania serwerów, taką jak: redundancja serwerów, elementów sieciowych i dysków, systemy wentylacji i chłodzenia, zabezpieczenia przeciwpożarowe i kontrolę wstępu</t>
        </is>
      </c>
      <c r="CB491" s="2" t="inlineStr">
        <is>
          <t>centro de dados</t>
        </is>
      </c>
      <c r="CC491" s="2" t="inlineStr">
        <is>
          <t>3</t>
        </is>
      </c>
      <c r="CD491" s="2" t="inlineStr">
        <is>
          <t/>
        </is>
      </c>
      <c r="CE491" t="inlineStr">
        <is>
          <t>Instalações físicas que albergam uma rede de recursos de computação e armazenamento que permite a entrega de aplicações e dados de software partilhados.</t>
        </is>
      </c>
      <c r="CF491" s="2" t="inlineStr">
        <is>
          <t>centru de date</t>
        </is>
      </c>
      <c r="CG491" s="2" t="inlineStr">
        <is>
          <t>3</t>
        </is>
      </c>
      <c r="CH491" s="2" t="inlineStr">
        <is>
          <t/>
        </is>
      </c>
      <c r="CI491" t="inlineStr">
        <is>
          <t>spațiu securizat, dotat cu tehnică de calcul și echipamente de comunicații prin intermediul cărora se primesc, se stochează și se transmit date în formă electronică</t>
        </is>
      </c>
      <c r="CJ491" s="2" t="inlineStr">
        <is>
          <t>dátové centrum|
dátové stredisko</t>
        </is>
      </c>
      <c r="CK491" s="2" t="inlineStr">
        <is>
          <t>3|
3</t>
        </is>
      </c>
      <c r="CL491" s="2" t="inlineStr">
        <is>
          <t xml:space="preserve">|
</t>
        </is>
      </c>
      <c r="CM491" t="inlineStr">
        <is>
          <t>budova, vyčlenený
priestor v budove alebo komplex budov, v ktorých sa nachádzajú počítačové
systémy a pridružené komponenty, ako sú telekomunikačné a úložné systémy</t>
        </is>
      </c>
      <c r="CN491" s="2" t="inlineStr">
        <is>
          <t>podatkovni center|
podatkovno središče</t>
        </is>
      </c>
      <c r="CO491" s="2" t="inlineStr">
        <is>
          <t>3|
3</t>
        </is>
      </c>
      <c r="CP491" s="2" t="inlineStr">
        <is>
          <t xml:space="preserve">|
</t>
        </is>
      </c>
      <c r="CQ491" t="inlineStr">
        <is>
          <t/>
        </is>
      </c>
      <c r="CR491" s="2" t="inlineStr">
        <is>
          <t>datacentral</t>
        </is>
      </c>
      <c r="CS491" s="2" t="inlineStr">
        <is>
          <t>3</t>
        </is>
      </c>
      <c r="CT491" s="2" t="inlineStr">
        <is>
          <t/>
        </is>
      </c>
      <c r="CU491" t="inlineStr">
        <is>
          <t>central dataanläggning som betjänar flera användare</t>
        </is>
      </c>
    </row>
    <row r="492">
      <c r="A492" s="1" t="str">
        <f>HYPERLINK("https://iate.europa.eu/entry/result/3546876/all", "3546876")</f>
        <v>3546876</v>
      </c>
      <c r="B492" t="inlineStr">
        <is>
          <t>PRODUCTION, TECHNOLOGY AND RESEARCH;TRADE</t>
        </is>
      </c>
      <c r="C492" t="inlineStr">
        <is>
          <t>PRODUCTION, TECHNOLOGY AND RESEARCH|technology and technical regulations|technology|digital technology;TRADE|marketing|commercial transaction|sale|distance selling|electronic commerce|electronic signature</t>
        </is>
      </c>
      <c r="D492" s="2" t="inlineStr">
        <is>
          <t>квалифициран електронен подпис</t>
        </is>
      </c>
      <c r="E492" s="2" t="inlineStr">
        <is>
          <t>3</t>
        </is>
      </c>
      <c r="F492" s="2" t="inlineStr">
        <is>
          <t/>
        </is>
      </c>
      <c r="G492" t="inlineStr">
        <is>
          <t>усъвършенстван електронен подпис, който е създаден от устройство за създаване на квалифициран електронен подпис и се основава на квалифицирано удостоверение за електронни подписи</t>
        </is>
      </c>
      <c r="H492" s="2" t="inlineStr">
        <is>
          <t>kvalifikovaný elektronický podpis</t>
        </is>
      </c>
      <c r="I492" s="2" t="inlineStr">
        <is>
          <t>3</t>
        </is>
      </c>
      <c r="J492" s="2" t="inlineStr">
        <is>
          <t/>
        </is>
      </c>
      <c r="K492" t="inlineStr">
        <is>
          <t>&lt;a href="https://iate.europa.eu/entry/result/911152/cs" target="_blank"&gt;zaručený elektronický podpis&lt;/a&gt;&lt;small&gt;,&lt;/small&gt; který je vytvořen kvalifikovaným prostředkem pro vytváření elektronických podpisů a který je založen na kvalifikovaném certifikátu pro elektronické podpisy</t>
        </is>
      </c>
      <c r="L492" s="2" t="inlineStr">
        <is>
          <t>kvalificeret elektronisk signatur</t>
        </is>
      </c>
      <c r="M492" s="2" t="inlineStr">
        <is>
          <t>3</t>
        </is>
      </c>
      <c r="N492" s="2" t="inlineStr">
        <is>
          <t/>
        </is>
      </c>
      <c r="O492" t="inlineStr">
        <is>
          <t>&lt;a href="https://iate.europa.eu/entry/result/911152/da" target="_blank"&gt;avanceret elektronisk signatur&lt;/a&gt;, der er genereret af et &lt;a href="https://iate.europa.eu/entry/result/3564435/da" target="_blank"&gt;kvalificeret elektronisk signaturgenereringssystem&lt;/a&gt; og baseret på et &lt;a href="https://iate.europa.eu/entry/result/3546938/da" target="_blank"&gt;kvalificeret certifikat for elektroniske signaturer&lt;/a&gt;</t>
        </is>
      </c>
      <c r="P492" s="2" t="inlineStr">
        <is>
          <t>qualifizierte elektronische Signatur</t>
        </is>
      </c>
      <c r="Q492" s="2" t="inlineStr">
        <is>
          <t>3</t>
        </is>
      </c>
      <c r="R492" s="2" t="inlineStr">
        <is>
          <t/>
        </is>
      </c>
      <c r="S492" t="inlineStr">
        <is>
          <t>fortgeschrittene elektronische Signatur, die von einer qualifizierten elektronischen Signaturerstellungseinheit erstellt wurde und auf einem qualifizierten Zertifikat für elektronische Signaturen beruht</t>
        </is>
      </c>
      <c r="T492" s="2" t="inlineStr">
        <is>
          <t>εγκεκριμένη ηλεκτρονική υπογραφή|
αναγνωρισμένη ηλεκτρονική υπογραφή</t>
        </is>
      </c>
      <c r="U492" s="2" t="inlineStr">
        <is>
          <t>3|
3</t>
        </is>
      </c>
      <c r="V492" s="2" t="inlineStr">
        <is>
          <t xml:space="preserve">|
</t>
        </is>
      </c>
      <c r="W492" t="inlineStr">
        <is>
          <t/>
        </is>
      </c>
      <c r="X492" s="2" t="inlineStr">
        <is>
          <t>qualified electronic signature</t>
        </is>
      </c>
      <c r="Y492" s="2" t="inlineStr">
        <is>
          <t>3</t>
        </is>
      </c>
      <c r="Z492" s="2" t="inlineStr">
        <is>
          <t/>
        </is>
      </c>
      <c r="AA492" t="inlineStr">
        <is>
          <t>&lt;i&gt;advanced electronic signature&lt;/i&gt; [ &lt;a href="/entry/result/911152/all" id="ENTRY_TO_ENTRY_CONVERTER" target="_blank"&gt;IATE:911152&lt;/a&gt; ] which is created by a qualified electronic signature creation device, and which is based on a qualified certificate for electronic signatures</t>
        </is>
      </c>
      <c r="AB492" s="2" t="inlineStr">
        <is>
          <t>firma electrónica cualificada</t>
        </is>
      </c>
      <c r="AC492" s="2" t="inlineStr">
        <is>
          <t>3</t>
        </is>
      </c>
      <c r="AD492" s="2" t="inlineStr">
        <is>
          <t/>
        </is>
      </c>
      <c r="AE492" t="inlineStr">
        <is>
          <t>Firma electrónica avanzada que se crea mediante un dispositivo de creación de firmas electrónicas cualificado y que se basa en un certificado cualificado de firma electrónica. [18.9.2013]</t>
        </is>
      </c>
      <c r="AF492" s="2" t="inlineStr">
        <is>
          <t>kvalifitseeritud e-allkiri</t>
        </is>
      </c>
      <c r="AG492" s="2" t="inlineStr">
        <is>
          <t>3</t>
        </is>
      </c>
      <c r="AH492" s="2" t="inlineStr">
        <is>
          <t/>
        </is>
      </c>
      <c r="AI492" t="inlineStr">
        <is>
          <t>täiustatud e-allkiri, mis antakse kvalifitseeritud 
&lt;i&gt;e-allkirja andmise vahendi&lt;/i&gt; [ &lt;a href="/entry/result/3537041/all" id="ENTRY_TO_ENTRY_CONVERTER" target="_blank"&gt;IATE:3537041&lt;/a&gt; ] abil ja mis põhineb e-allkirja kvalifitseeritud sertifikaadil</t>
        </is>
      </c>
      <c r="AJ492" s="2" t="inlineStr">
        <is>
          <t>hyväksytty sähköinen allekirjoitus</t>
        </is>
      </c>
      <c r="AK492" s="2" t="inlineStr">
        <is>
          <t>3</t>
        </is>
      </c>
      <c r="AL492" s="2" t="inlineStr">
        <is>
          <t/>
        </is>
      </c>
      <c r="AM492" t="inlineStr">
        <is>
          <t>kehittynyt sähköinen allekirjoitus, joka on luotu hyväksytyllä sähköisen allekirjoituksen luontivälineellä ja joka perustuu sähköisten allekirjoitusten hyväksyttyyn varmenteeseen</t>
        </is>
      </c>
      <c r="AN492" s="2" t="inlineStr">
        <is>
          <t>signature électronique qualifiée</t>
        </is>
      </c>
      <c r="AO492" s="2" t="inlineStr">
        <is>
          <t>3</t>
        </is>
      </c>
      <c r="AP492" s="2" t="inlineStr">
        <is>
          <t/>
        </is>
      </c>
      <c r="AQ492" t="inlineStr">
        <is>
          <t>signature électronique avancée qui est créée à l'aide d'un dispositif de création de signature électronique qualifié et qui repose sur un certificat qualifié de signature électronique</t>
        </is>
      </c>
      <c r="AR492" s="2" t="inlineStr">
        <is>
          <t>síniú leictreonach cáilithe</t>
        </is>
      </c>
      <c r="AS492" s="2" t="inlineStr">
        <is>
          <t>3</t>
        </is>
      </c>
      <c r="AT492" s="2" t="inlineStr">
        <is>
          <t/>
        </is>
      </c>
      <c r="AU492" t="inlineStr">
        <is>
          <t/>
        </is>
      </c>
      <c r="AV492" s="2" t="inlineStr">
        <is>
          <t>kvalificirani elektronički potpis</t>
        </is>
      </c>
      <c r="AW492" s="2" t="inlineStr">
        <is>
          <t>2</t>
        </is>
      </c>
      <c r="AX492" s="2" t="inlineStr">
        <is>
          <t/>
        </is>
      </c>
      <c r="AY492" t="inlineStr">
        <is>
          <t>napredan elektronički potpis koji je izrađen pomoću kvalificiranih sredstava za izradu elektroničkog potpisa i temelji se na kvalificiranom certifikatu za elektroničke potpise</t>
        </is>
      </c>
      <c r="AZ492" s="2" t="inlineStr">
        <is>
          <t>minősített elektronikus aláírás</t>
        </is>
      </c>
      <c r="BA492" s="2" t="inlineStr">
        <is>
          <t>4</t>
        </is>
      </c>
      <c r="BB492" s="2" t="inlineStr">
        <is>
          <t/>
        </is>
      </c>
      <c r="BC492" t="inlineStr">
        <is>
          <t>olyan, fokozott biztonságú elektronikus aláírás, amelyet minősített elektronikus aláírást létrehozó eszközzel állítottak elő, és amely elektronikus aláírás minősített tanúsítványán alapul</t>
        </is>
      </c>
      <c r="BD492" s="2" t="inlineStr">
        <is>
          <t>firma elettronica qualificata</t>
        </is>
      </c>
      <c r="BE492" s="2" t="inlineStr">
        <is>
          <t>3</t>
        </is>
      </c>
      <c r="BF492" s="2" t="inlineStr">
        <is>
          <t/>
        </is>
      </c>
      <c r="BG492" t="inlineStr">
        <is>
          <t>firma elettronica avanzata creata da un dispositivo per la creazione di una firma elettronica qualificata e basata su un certificato qualificato per firme elettroniche</t>
        </is>
      </c>
      <c r="BH492" s="2" t="inlineStr">
        <is>
          <t>kvalifikuotas elektroninis parašas</t>
        </is>
      </c>
      <c r="BI492" s="2" t="inlineStr">
        <is>
          <t>3</t>
        </is>
      </c>
      <c r="BJ492" s="2" t="inlineStr">
        <is>
          <t/>
        </is>
      </c>
      <c r="BK492" t="inlineStr">
        <is>
          <t>saugus elektroninis parašas, sukurtas naudojant kvalifikuotą elektroninio parašo kūrimo įtaisą ir patvirtintas kvalifikuotu elektroninio parašo sertifikatu</t>
        </is>
      </c>
      <c r="BL492" s="2" t="inlineStr">
        <is>
          <t>kvalificēts elektroniskais paraksts</t>
        </is>
      </c>
      <c r="BM492" s="2" t="inlineStr">
        <is>
          <t>3</t>
        </is>
      </c>
      <c r="BN492" s="2" t="inlineStr">
        <is>
          <t/>
        </is>
      </c>
      <c r="BO492" t="inlineStr">
        <is>
          <t>uzlabots elektroniskais paraksts, kas radīts ar kvalificētu elektroniskā paraksta radīšanas ierīci, pamatā izmantojot kvalificētu elektroniskā paraksta sertifikātu</t>
        </is>
      </c>
      <c r="BP492" s="2" t="inlineStr">
        <is>
          <t>firma elettronika kwalifikata</t>
        </is>
      </c>
      <c r="BQ492" s="2" t="inlineStr">
        <is>
          <t>3</t>
        </is>
      </c>
      <c r="BR492" s="2" t="inlineStr">
        <is>
          <t/>
        </is>
      </c>
      <c r="BS492" t="inlineStr">
        <is>
          <t>&lt;i&gt;firma elettronika avvanzata&lt;/i&gt; [ &lt;a href="/entry/result/911152/all" id="ENTRY_TO_ENTRY_CONVERTER" target="_blank"&gt;IATE:911152&lt;/a&gt; ] li tkun maħluqa minn apparat għall-ħolqien tal-firem elettroniċi kwalifikati, u li tkun ibbażata fuq ċertifikat kwalifikat għall-firem elettroniċi</t>
        </is>
      </c>
      <c r="BT492" s="2" t="inlineStr">
        <is>
          <t>gekwalificeerde elektronische handtekening</t>
        </is>
      </c>
      <c r="BU492" s="2" t="inlineStr">
        <is>
          <t>3</t>
        </is>
      </c>
      <c r="BV492" s="2" t="inlineStr">
        <is>
          <t/>
        </is>
      </c>
      <c r="BW492" t="inlineStr">
        <is>
          <t>geavanceerde elektronische handtekening die is aangemaakt met een gekwalificeerd middel voor het aanmaken van elektronische handtekeningen en die gebaseerd is op een gekwalificeerd certificaat voor elektronische handtekeningen</t>
        </is>
      </c>
      <c r="BX492" s="2" t="inlineStr">
        <is>
          <t>kwalifikowany podpis elektroniczny</t>
        </is>
      </c>
      <c r="BY492" s="2" t="inlineStr">
        <is>
          <t>3</t>
        </is>
      </c>
      <c r="BZ492" s="2" t="inlineStr">
        <is>
          <t/>
        </is>
      </c>
      <c r="CA492" t="inlineStr">
        <is>
          <t>zaawansowany podpis elektroniczny, który jest składany za pomocą kwalifikowanego urządzenia do składania podpisu elektronicznego i który opiera się na kwalifikowanym certyfikacie podpisu elektronicznego</t>
        </is>
      </c>
      <c r="CB492" s="2" t="inlineStr">
        <is>
          <t>assinatura eletrónica qualificada</t>
        </is>
      </c>
      <c r="CC492" s="2" t="inlineStr">
        <is>
          <t>3</t>
        </is>
      </c>
      <c r="CD492" s="2" t="inlineStr">
        <is>
          <t/>
        </is>
      </c>
      <c r="CE492" t="inlineStr">
        <is>
          <t>Assinatura eletrónica avançada que é criada por um dispositivo de criação de assinaturas eletrónicas qualificado e que se baseia num certificado qualificado de assinatura eletrónica.</t>
        </is>
      </c>
      <c r="CF492" s="2" t="inlineStr">
        <is>
          <t>semnătură electronică calificată</t>
        </is>
      </c>
      <c r="CG492" s="2" t="inlineStr">
        <is>
          <t>3</t>
        </is>
      </c>
      <c r="CH492" s="2" t="inlineStr">
        <is>
          <t/>
        </is>
      </c>
      <c r="CI492" t="inlineStr">
        <is>
          <t>&lt;i&gt;semnătură electronică extinsă&lt;/i&gt; [ &lt;a href="/entry/result/911152/all" id="ENTRY_TO_ENTRY_CONVERTER" target="_blank"&gt;IATE:911152&lt;/a&gt; ], bazată pe un certificat calificat</t>
        </is>
      </c>
      <c r="CJ492" s="2" t="inlineStr">
        <is>
          <t>kvalifikovaný elektronický podpis</t>
        </is>
      </c>
      <c r="CK492" s="2" t="inlineStr">
        <is>
          <t>3</t>
        </is>
      </c>
      <c r="CL492" s="2" t="inlineStr">
        <is>
          <t/>
        </is>
      </c>
      <c r="CM492" t="inlineStr">
        <is>
          <t>zdokonalený elektronický podpis vyhotovený s použitím kvalifikovaného zariadenia na vyhotovenie elektronického podpisu a založený na kvalifikovanom certifikáte pre elektronické podpisy</t>
        </is>
      </c>
      <c r="CN492" s="2" t="inlineStr">
        <is>
          <t>kvalificirani elektronski podpis</t>
        </is>
      </c>
      <c r="CO492" s="2" t="inlineStr">
        <is>
          <t>3</t>
        </is>
      </c>
      <c r="CP492" s="2" t="inlineStr">
        <is>
          <t/>
        </is>
      </c>
      <c r="CQ492" t="inlineStr">
        <is>
          <t>napredni elektronski podpis, ki se ustvari z napravo za ustvarjanje kvalificiranega elektronskega podpisa in temelji na kvalificiranem potrdilu za elektronske podpise</t>
        </is>
      </c>
      <c r="CR492" s="2" t="inlineStr">
        <is>
          <t>kvalificerad elektronisk underskrift</t>
        </is>
      </c>
      <c r="CS492" s="2" t="inlineStr">
        <is>
          <t>3</t>
        </is>
      </c>
      <c r="CT492" s="2" t="inlineStr">
        <is>
          <t/>
        </is>
      </c>
      <c r="CU492" t="inlineStr">
        <is>
          <t>&lt;a href="https://iate.europa.eu/entry/result/911152" target="_blank"&gt;avancerad elektronisk underskrift &lt;/a&gt;som skapas med hjälp av en kvalificerad anordning för underskriftframställning och som är baserad på ett kvalificerat certifikat för elektroniska underskrifter</t>
        </is>
      </c>
    </row>
    <row r="493">
      <c r="A493" s="1" t="str">
        <f>HYPERLINK("https://iate.europa.eu/entry/result/1212613/all", "1212613")</f>
        <v>1212613</v>
      </c>
      <c r="B493" t="inlineStr">
        <is>
          <t>ENERGY;ENVIRONMENT</t>
        </is>
      </c>
      <c r="C493" t="inlineStr">
        <is>
          <t>ENERGY|energy policy|energy industry|fuel;ENVIRONMENT</t>
        </is>
      </c>
      <c r="D493" t="inlineStr">
        <is>
          <t/>
        </is>
      </c>
      <c r="E493" t="inlineStr">
        <is>
          <t/>
        </is>
      </c>
      <c r="F493" t="inlineStr">
        <is>
          <t/>
        </is>
      </c>
      <c r="G493" t="inlineStr">
        <is>
          <t/>
        </is>
      </c>
      <c r="H493" t="inlineStr">
        <is>
          <t/>
        </is>
      </c>
      <c r="I493" t="inlineStr">
        <is>
          <t/>
        </is>
      </c>
      <c r="J493" t="inlineStr">
        <is>
          <t/>
        </is>
      </c>
      <c r="K493" t="inlineStr">
        <is>
          <t/>
        </is>
      </c>
      <c r="L493" s="2" t="inlineStr">
        <is>
          <t>gasformigt brændstof</t>
        </is>
      </c>
      <c r="M493" s="2" t="inlineStr">
        <is>
          <t>3</t>
        </is>
      </c>
      <c r="N493" s="2" t="inlineStr">
        <is>
          <t/>
        </is>
      </c>
      <c r="O493" t="inlineStr">
        <is>
          <t/>
        </is>
      </c>
      <c r="P493" s="2" t="inlineStr">
        <is>
          <t>gasförmiger Brennstoff|
gasförmige Brennstoffe|
gasfoermiger Brennstoff</t>
        </is>
      </c>
      <c r="Q493" s="2" t="inlineStr">
        <is>
          <t>1|
3|
3</t>
        </is>
      </c>
      <c r="R493" s="2" t="inlineStr">
        <is>
          <t xml:space="preserve">|
|
</t>
        </is>
      </c>
      <c r="S493" t="inlineStr">
        <is>
          <t/>
        </is>
      </c>
      <c r="T493" s="2" t="inlineStr">
        <is>
          <t>αέριο καύσιμο|
αέρια καύσιμα</t>
        </is>
      </c>
      <c r="U493" s="2" t="inlineStr">
        <is>
          <t>3|
3</t>
        </is>
      </c>
      <c r="V493" s="2" t="inlineStr">
        <is>
          <t xml:space="preserve">|
</t>
        </is>
      </c>
      <c r="W493" t="inlineStr">
        <is>
          <t/>
        </is>
      </c>
      <c r="X493" s="2" t="inlineStr">
        <is>
          <t>combustible gas|
fuel gas|
gaseous fuel</t>
        </is>
      </c>
      <c r="Y493" s="2" t="inlineStr">
        <is>
          <t>3|
3|
3</t>
        </is>
      </c>
      <c r="Z493" s="2" t="inlineStr">
        <is>
          <t xml:space="preserve">|
|
</t>
        </is>
      </c>
      <c r="AA493" t="inlineStr">
        <is>
          <t>gas (such
as acetylene, natural gas, propane, propylene and hydrogen) that is used as a
fuel for heating, transportation and various industrial processes, and that for
the purposes of Regulation (EU) 2016/426 is in a gaseous state at a temperature
of 15 °C under an absolute pressure of 1 bar</t>
        </is>
      </c>
      <c r="AB493" s="2" t="inlineStr">
        <is>
          <t>combustible gaseoso</t>
        </is>
      </c>
      <c r="AC493" s="2" t="inlineStr">
        <is>
          <t>3</t>
        </is>
      </c>
      <c r="AD493" s="2" t="inlineStr">
        <is>
          <t/>
        </is>
      </c>
      <c r="AE493" t="inlineStr">
        <is>
          <t/>
        </is>
      </c>
      <c r="AF493" t="inlineStr">
        <is>
          <t/>
        </is>
      </c>
      <c r="AG493" t="inlineStr">
        <is>
          <t/>
        </is>
      </c>
      <c r="AH493" t="inlineStr">
        <is>
          <t/>
        </is>
      </c>
      <c r="AI493" t="inlineStr">
        <is>
          <t/>
        </is>
      </c>
      <c r="AJ493" s="2" t="inlineStr">
        <is>
          <t>kaasumainen polttoaine</t>
        </is>
      </c>
      <c r="AK493" s="2" t="inlineStr">
        <is>
          <t>3</t>
        </is>
      </c>
      <c r="AL493" s="2" t="inlineStr">
        <is>
          <t/>
        </is>
      </c>
      <c r="AM493" t="inlineStr">
        <is>
          <t>polttoaine, joka on kaasumaisessa muodossa 15°C lämpötilassa ja 1 bar paineessa</t>
        </is>
      </c>
      <c r="AN493" s="2" t="inlineStr">
        <is>
          <t>gaz combustible|
combustible gazeux</t>
        </is>
      </c>
      <c r="AO493" s="2" t="inlineStr">
        <is>
          <t>3|
3</t>
        </is>
      </c>
      <c r="AP493" s="2" t="inlineStr">
        <is>
          <t xml:space="preserve">|
</t>
        </is>
      </c>
      <c r="AQ493" t="inlineStr">
        <is>
          <t>combustible, seul ou en mélange, dont l'état habituel est l'état gazeux, utilisé pour différentes applications (chauffage, transport, processus industriels…)</t>
        </is>
      </c>
      <c r="AR493" t="inlineStr">
        <is>
          <t/>
        </is>
      </c>
      <c r="AS493" t="inlineStr">
        <is>
          <t/>
        </is>
      </c>
      <c r="AT493" t="inlineStr">
        <is>
          <t/>
        </is>
      </c>
      <c r="AU493" t="inlineStr">
        <is>
          <t/>
        </is>
      </c>
      <c r="AV493" t="inlineStr">
        <is>
          <t/>
        </is>
      </c>
      <c r="AW493" t="inlineStr">
        <is>
          <t/>
        </is>
      </c>
      <c r="AX493" t="inlineStr">
        <is>
          <t/>
        </is>
      </c>
      <c r="AY493" t="inlineStr">
        <is>
          <t/>
        </is>
      </c>
      <c r="AZ493" t="inlineStr">
        <is>
          <t/>
        </is>
      </c>
      <c r="BA493" t="inlineStr">
        <is>
          <t/>
        </is>
      </c>
      <c r="BB493" t="inlineStr">
        <is>
          <t/>
        </is>
      </c>
      <c r="BC493" t="inlineStr">
        <is>
          <t/>
        </is>
      </c>
      <c r="BD493" s="2" t="inlineStr">
        <is>
          <t>combustibile gassoso|
combustibili gassosi</t>
        </is>
      </c>
      <c r="BE493" s="2" t="inlineStr">
        <is>
          <t>3|
3</t>
        </is>
      </c>
      <c r="BF493" s="2" t="inlineStr">
        <is>
          <t xml:space="preserve">|
</t>
        </is>
      </c>
      <c r="BG493" t="inlineStr">
        <is>
          <t/>
        </is>
      </c>
      <c r="BH493" s="2" t="inlineStr">
        <is>
          <t>dujinis kuras</t>
        </is>
      </c>
      <c r="BI493" s="2" t="inlineStr">
        <is>
          <t>3</t>
        </is>
      </c>
      <c r="BJ493" s="2" t="inlineStr">
        <is>
          <t/>
        </is>
      </c>
      <c r="BK493" t="inlineStr">
        <is>
          <t/>
        </is>
      </c>
      <c r="BL493" s="2" t="inlineStr">
        <is>
          <t>gāzveida kurināmais</t>
        </is>
      </c>
      <c r="BM493" s="2" t="inlineStr">
        <is>
          <t>3</t>
        </is>
      </c>
      <c r="BN493" s="2" t="inlineStr">
        <is>
          <t/>
        </is>
      </c>
      <c r="BO493" t="inlineStr">
        <is>
          <t>kurināmais, kurš sastāv no degošām un nedegošām gāzēm</t>
        </is>
      </c>
      <c r="BP493" t="inlineStr">
        <is>
          <t/>
        </is>
      </c>
      <c r="BQ493" t="inlineStr">
        <is>
          <t/>
        </is>
      </c>
      <c r="BR493" t="inlineStr">
        <is>
          <t/>
        </is>
      </c>
      <c r="BS493" t="inlineStr">
        <is>
          <t/>
        </is>
      </c>
      <c r="BT493" s="2" t="inlineStr">
        <is>
          <t>gasvormige brandstof</t>
        </is>
      </c>
      <c r="BU493" s="2" t="inlineStr">
        <is>
          <t>3</t>
        </is>
      </c>
      <c r="BV493" s="2" t="inlineStr">
        <is>
          <t/>
        </is>
      </c>
      <c r="BW493" t="inlineStr">
        <is>
          <t/>
        </is>
      </c>
      <c r="BX493" s="2" t="inlineStr">
        <is>
          <t>paliwo gazowe</t>
        </is>
      </c>
      <c r="BY493" s="2" t="inlineStr">
        <is>
          <t>3</t>
        </is>
      </c>
      <c r="BZ493" s="2" t="inlineStr">
        <is>
          <t/>
        </is>
      </c>
      <c r="CA493" t="inlineStr">
        <is>
          <t>każde paliwo, które znajduje się w stanie gazowym w temperaturze 15 °C pod ciśnieniem 1 bar</t>
        </is>
      </c>
      <c r="CB493" s="2" t="inlineStr">
        <is>
          <t>combustível gasoso</t>
        </is>
      </c>
      <c r="CC493" s="2" t="inlineStr">
        <is>
          <t>3</t>
        </is>
      </c>
      <c r="CD493" s="2" t="inlineStr">
        <is>
          <t/>
        </is>
      </c>
      <c r="CE493" t="inlineStr">
        <is>
          <t/>
        </is>
      </c>
      <c r="CF493" t="inlineStr">
        <is>
          <t/>
        </is>
      </c>
      <c r="CG493" t="inlineStr">
        <is>
          <t/>
        </is>
      </c>
      <c r="CH493" t="inlineStr">
        <is>
          <t/>
        </is>
      </c>
      <c r="CI493" t="inlineStr">
        <is>
          <t/>
        </is>
      </c>
      <c r="CJ493" t="inlineStr">
        <is>
          <t/>
        </is>
      </c>
      <c r="CK493" t="inlineStr">
        <is>
          <t/>
        </is>
      </c>
      <c r="CL493" t="inlineStr">
        <is>
          <t/>
        </is>
      </c>
      <c r="CM493" t="inlineStr">
        <is>
          <t/>
        </is>
      </c>
      <c r="CN493" t="inlineStr">
        <is>
          <t/>
        </is>
      </c>
      <c r="CO493" t="inlineStr">
        <is>
          <t/>
        </is>
      </c>
      <c r="CP493" t="inlineStr">
        <is>
          <t/>
        </is>
      </c>
      <c r="CQ493" t="inlineStr">
        <is>
          <t/>
        </is>
      </c>
      <c r="CR493" s="2" t="inlineStr">
        <is>
          <t>gasformiga bränslen</t>
        </is>
      </c>
      <c r="CS493" s="2" t="inlineStr">
        <is>
          <t>2</t>
        </is>
      </c>
      <c r="CT493" s="2" t="inlineStr">
        <is>
          <t/>
        </is>
      </c>
      <c r="CU493" t="inlineStr">
        <is>
          <t/>
        </is>
      </c>
    </row>
    <row r="494">
      <c r="A494" s="1" t="str">
        <f>HYPERLINK("https://iate.europa.eu/entry/result/1484728/all", "1484728")</f>
        <v>1484728</v>
      </c>
      <c r="B494" t="inlineStr">
        <is>
          <t>PRODUCTION, TECHNOLOGY AND RESEARCH;EDUCATION AND COMMUNICATIONS</t>
        </is>
      </c>
      <c r="C494" t="inlineStr">
        <is>
          <t>PRODUCTION, TECHNOLOGY AND RESEARCH|technology and technical regulations|technology|digital technology;EDUCATION AND COMMUNICATIONS|information technology and data processing|data processing;EDUCATION AND COMMUNICATIONS|information technology and data processing|computer system|information security</t>
        </is>
      </c>
      <c r="D494" s="2" t="inlineStr">
        <is>
          <t>свидетелство за самоличност</t>
        </is>
      </c>
      <c r="E494" s="2" t="inlineStr">
        <is>
          <t>3</t>
        </is>
      </c>
      <c r="F494" s="2" t="inlineStr">
        <is>
          <t/>
        </is>
      </c>
      <c r="G494" t="inlineStr">
        <is>
          <t/>
        </is>
      </c>
      <c r="H494" s="2" t="inlineStr">
        <is>
          <t>pověření</t>
        </is>
      </c>
      <c r="I494" s="2" t="inlineStr">
        <is>
          <t>3</t>
        </is>
      </c>
      <c r="J494" s="2" t="inlineStr">
        <is>
          <t/>
        </is>
      </c>
      <c r="K494" t="inlineStr">
        <is>
          <t>data přenášená za účelem prokázání proklamované totožnosti, schopnosti, praxe, práva nebo povolení příslušné osoby nebo entity</t>
        </is>
      </c>
      <c r="L494" s="2" t="inlineStr">
        <is>
          <t>bevis|
dokumentation|
identifikationsoplysninger|
legitimation|
legitimationsoplysninger</t>
        </is>
      </c>
      <c r="M494" s="2" t="inlineStr">
        <is>
          <t>2|
3|
3|
3|
3</t>
        </is>
      </c>
      <c r="N494" s="2" t="inlineStr">
        <is>
          <t xml:space="preserve">|
|
|
|
</t>
        </is>
      </c>
      <c r="O494" t="inlineStr">
        <is>
          <t>bevis for en persons eller enheds påståede identitet, evner, erfaring, rettigheder eller tilladelser</t>
        </is>
      </c>
      <c r="P494" s="2" t="inlineStr">
        <is>
          <t>Berechtigungsnachweise</t>
        </is>
      </c>
      <c r="Q494" s="2" t="inlineStr">
        <is>
          <t>3</t>
        </is>
      </c>
      <c r="R494" s="2" t="inlineStr">
        <is>
          <t/>
        </is>
      </c>
      <c r="S494" t="inlineStr">
        <is>
          <t/>
        </is>
      </c>
      <c r="T494" s="2" t="inlineStr">
        <is>
          <t>διαπιστευτήριο</t>
        </is>
      </c>
      <c r="U494" s="2" t="inlineStr">
        <is>
          <t>3</t>
        </is>
      </c>
      <c r="V494" s="2" t="inlineStr">
        <is>
          <t/>
        </is>
      </c>
      <c r="W494" t="inlineStr">
        <is>
          <t>απόδειξη των ικανοτήτων, της πείρας, του δικαιώματος ή της άδειας ενός προσώπου</t>
        </is>
      </c>
      <c r="X494" s="2" t="inlineStr">
        <is>
          <t>credential|
credentials</t>
        </is>
      </c>
      <c r="Y494" s="2" t="inlineStr">
        <is>
          <t>2|
3</t>
        </is>
      </c>
      <c r="Z494" s="2" t="inlineStr">
        <is>
          <t xml:space="preserve">|
</t>
        </is>
      </c>
      <c r="AA494" t="inlineStr">
        <is>
          <t>proof to establish the claimed identity, ability, experience, right or permission of a person or entity</t>
        </is>
      </c>
      <c r="AB494" s="2" t="inlineStr">
        <is>
          <t>credenciales|
credencial</t>
        </is>
      </c>
      <c r="AC494" s="2" t="inlineStr">
        <is>
          <t>3|
3</t>
        </is>
      </c>
      <c r="AD494" s="2" t="inlineStr">
        <is>
          <t xml:space="preserve">|
</t>
        </is>
      </c>
      <c r="AE494" t="inlineStr">
        <is>
          <t>&lt;div&gt;a) Prueba que demuestra las capacidades, la experiencia, un derecho o un permiso de una persona.&lt;/div&gt;&lt;div&gt;b) Conjunto de
datos transferidos entre entidades para comprobar la identidad alegada por una
de ellas.&lt;/div&gt;</t>
        </is>
      </c>
      <c r="AF494" s="2" t="inlineStr">
        <is>
          <t>mandaat</t>
        </is>
      </c>
      <c r="AG494" s="2" t="inlineStr">
        <is>
          <t>3</t>
        </is>
      </c>
      <c r="AH494" s="2" t="inlineStr">
        <is>
          <t/>
        </is>
      </c>
      <c r="AI494" t="inlineStr">
        <is>
          <t>kasutaja või süsteemi väidetava identiteedi, pädevuse, kogemuste, õiguse või loa tõendamiseks edastatavad andmed</t>
        </is>
      </c>
      <c r="AJ494" s="2" t="inlineStr">
        <is>
          <t>valtuustiedot|
valtuustieto</t>
        </is>
      </c>
      <c r="AK494" s="2" t="inlineStr">
        <is>
          <t>3|
3</t>
        </is>
      </c>
      <c r="AL494" s="2" t="inlineStr">
        <is>
          <t xml:space="preserve">|
</t>
        </is>
      </c>
      <c r="AM494" t="inlineStr">
        <is>
          <t>todiste henkilön pätevyydestä, kokemuksesta, oikeudesta tai luvasta</t>
        </is>
      </c>
      <c r="AN494" s="2" t="inlineStr">
        <is>
          <t>justificatif</t>
        </is>
      </c>
      <c r="AO494" s="2" t="inlineStr">
        <is>
          <t>3</t>
        </is>
      </c>
      <c r="AP494" s="2" t="inlineStr">
        <is>
          <t/>
        </is>
      </c>
      <c r="AQ494" t="inlineStr">
        <is>
          <t>preuve des aptitudes d’une personne, de son expérience, de son droit ou de son autorisation</t>
        </is>
      </c>
      <c r="AR494" s="2" t="inlineStr">
        <is>
          <t>dintiúr</t>
        </is>
      </c>
      <c r="AS494" s="2" t="inlineStr">
        <is>
          <t>3</t>
        </is>
      </c>
      <c r="AT494" s="2" t="inlineStr">
        <is>
          <t/>
        </is>
      </c>
      <c r="AU494" t="inlineStr">
        <is>
          <t>cruthúnas ar chumais, ar thaithí, ar cheart nó ar chead duine</t>
        </is>
      </c>
      <c r="AV494" s="2" t="inlineStr">
        <is>
          <t>vjerodajnica</t>
        </is>
      </c>
      <c r="AW494" s="2" t="inlineStr">
        <is>
          <t>3</t>
        </is>
      </c>
      <c r="AX494" s="2" t="inlineStr">
        <is>
          <t/>
        </is>
      </c>
      <c r="AY494" t="inlineStr">
        <is>
          <t>dokaz sposobnosti, iskustva, prava ili dopuštenja osobe</t>
        </is>
      </c>
      <c r="AZ494" s="2" t="inlineStr">
        <is>
          <t>hitelesítő adat</t>
        </is>
      </c>
      <c r="BA494" s="2" t="inlineStr">
        <is>
          <t>3</t>
        </is>
      </c>
      <c r="BB494" s="2" t="inlineStr">
        <is>
          <t/>
        </is>
      </c>
      <c r="BC494" t="inlineStr">
        <is>
          <t/>
        </is>
      </c>
      <c r="BD494" s="2" t="inlineStr">
        <is>
          <t>credenziale</t>
        </is>
      </c>
      <c r="BE494" s="2" t="inlineStr">
        <is>
          <t>3</t>
        </is>
      </c>
      <c r="BF494" s="2" t="inlineStr">
        <is>
          <t/>
        </is>
      </c>
      <c r="BG494" t="inlineStr">
        <is>
          <t>prova delle abilità, dell'esperienza, dei diritti o dei permessi di una persona</t>
        </is>
      </c>
      <c r="BH494" s="2" t="inlineStr">
        <is>
          <t>kredencialas</t>
        </is>
      </c>
      <c r="BI494" s="2" t="inlineStr">
        <is>
          <t>3</t>
        </is>
      </c>
      <c r="BJ494" s="2" t="inlineStr">
        <is>
          <t/>
        </is>
      </c>
      <c r="BK494" t="inlineStr">
        <is>
          <t>asmens
gebėjimų, patirties, teisės ar leidimo įrodymas</t>
        </is>
      </c>
      <c r="BL494" s="2" t="inlineStr">
        <is>
          <t>akreditācijas dati</t>
        </is>
      </c>
      <c r="BM494" s="2" t="inlineStr">
        <is>
          <t>3</t>
        </is>
      </c>
      <c r="BN494" s="2" t="inlineStr">
        <is>
          <t/>
        </is>
      </c>
      <c r="BO494" t="inlineStr">
        <is>
          <t>pierādījums par norādīto personas vai struktūras identitāti, spējām, pieredzi, tiesībām vai atļauju</t>
        </is>
      </c>
      <c r="BP494" s="2" t="inlineStr">
        <is>
          <t>kredenzjali|
kredenzjal</t>
        </is>
      </c>
      <c r="BQ494" s="2" t="inlineStr">
        <is>
          <t>3|
3</t>
        </is>
      </c>
      <c r="BR494" s="2" t="inlineStr">
        <is>
          <t xml:space="preserve">|
</t>
        </is>
      </c>
      <c r="BS494" t="inlineStr">
        <is>
          <t>prova li tistabbilixxi l-identità, il-ħiliet, l-esperjenza, id-dritt jew il-permess iddikjarati minn persuna jew entità</t>
        </is>
      </c>
      <c r="BT494" s="2" t="inlineStr">
        <is>
          <t>identiteitsgegevens|
gegevens|
inloggegevens</t>
        </is>
      </c>
      <c r="BU494" s="2" t="inlineStr">
        <is>
          <t>3|
3|
3</t>
        </is>
      </c>
      <c r="BV494" s="2" t="inlineStr">
        <is>
          <t xml:space="preserve">|
|
</t>
        </is>
      </c>
      <c r="BW494" t="inlineStr">
        <is>
          <t>bewijs van identiteit, bekwaamheid, ervaring, rechten of toestemming van een persoon of entiteit</t>
        </is>
      </c>
      <c r="BX494" s="2" t="inlineStr">
        <is>
          <t>dane uwierzytelniające</t>
        </is>
      </c>
      <c r="BY494" s="2" t="inlineStr">
        <is>
          <t>3</t>
        </is>
      </c>
      <c r="BZ494" s="2" t="inlineStr">
        <is>
          <t/>
        </is>
      </c>
      <c r="CA494" t="inlineStr">
        <is>
          <t>dane, które są
przekazywane w celu
ustalenia deklarowanej
tożsamości jednostki</t>
        </is>
      </c>
      <c r="CB494" s="2" t="inlineStr">
        <is>
          <t>credencial|
credenciais</t>
        </is>
      </c>
      <c r="CC494" s="2" t="inlineStr">
        <is>
          <t>3|
3</t>
        </is>
      </c>
      <c r="CD494" s="2" t="inlineStr">
        <is>
          <t xml:space="preserve">|
</t>
        </is>
      </c>
      <c r="CE494" t="inlineStr">
        <is>
          <t>Comprovativo das capacidades, experiência e direito ou permissão de uma pessoa.</t>
        </is>
      </c>
      <c r="CF494" s="2" t="inlineStr">
        <is>
          <t>credențiale</t>
        </is>
      </c>
      <c r="CG494" s="2" t="inlineStr">
        <is>
          <t>3</t>
        </is>
      </c>
      <c r="CH494" s="2" t="inlineStr">
        <is>
          <t/>
        </is>
      </c>
      <c r="CI494" t="inlineStr">
        <is>
          <t/>
        </is>
      </c>
      <c r="CJ494" s="2" t="inlineStr">
        <is>
          <t>potvrdenie</t>
        </is>
      </c>
      <c r="CK494" s="2" t="inlineStr">
        <is>
          <t>3</t>
        </is>
      </c>
      <c r="CL494" s="2" t="inlineStr">
        <is>
          <t/>
        </is>
      </c>
      <c r="CM494" t="inlineStr">
        <is>
          <t>doklad o schopnostiach, skúsenostiach, právach alebo povolení osoby</t>
        </is>
      </c>
      <c r="CN494" s="2" t="inlineStr">
        <is>
          <t>poverilnica</t>
        </is>
      </c>
      <c r="CO494" s="2" t="inlineStr">
        <is>
          <t>3</t>
        </is>
      </c>
      <c r="CP494" s="2" t="inlineStr">
        <is>
          <t/>
        </is>
      </c>
      <c r="CQ494" t="inlineStr">
        <is>
          <t>dokaz sposobnosti, izkušenj, pravice ali dovoljenja osebe</t>
        </is>
      </c>
      <c r="CR494" s="2" t="inlineStr">
        <is>
          <t>identifieringsinformation|
behörighetsuppgift</t>
        </is>
      </c>
      <c r="CS494" s="2" t="inlineStr">
        <is>
          <t>3|
3</t>
        </is>
      </c>
      <c r="CT494" s="2" t="inlineStr">
        <is>
          <t xml:space="preserve">|
</t>
        </is>
      </c>
      <c r="CU494" t="inlineStr">
        <is>
          <t>kompletterande information vilken används vid identifiering, eventuellt inkluderande indikation om viss behörighet eller roll</t>
        </is>
      </c>
    </row>
    <row r="495">
      <c r="A495" s="1" t="str">
        <f>HYPERLINK("https://iate.europa.eu/entry/result/3590928/all", "3590928")</f>
        <v>3590928</v>
      </c>
      <c r="B495" t="inlineStr">
        <is>
          <t>ENVIRONMENT</t>
        </is>
      </c>
      <c r="C495" t="inlineStr">
        <is>
          <t>ENVIRONMENT|deterioration of the environment|degradation of the environment|climate change;ENVIRONMENT|environmental policy|climate change policy|reduction of gas emissions</t>
        </is>
      </c>
      <c r="D495" s="2" t="inlineStr">
        <is>
          <t>цел за неутралност по отношение на климата|
цел за неутрален по отношение на климата ЕС до 2050 г.|
цел за постигане на климатична неутралност</t>
        </is>
      </c>
      <c r="E495" s="2" t="inlineStr">
        <is>
          <t>3|
3|
3</t>
        </is>
      </c>
      <c r="F495" s="2" t="inlineStr">
        <is>
          <t xml:space="preserve">|
|
</t>
        </is>
      </c>
      <c r="G495" t="inlineStr">
        <is>
          <t>правнообвързващ политически ангажимент ЕС да стане неутрален по отношение на климата до 2050 г.</t>
        </is>
      </c>
      <c r="H495" s="2" t="inlineStr">
        <is>
          <t>cíl dosažení klimatické neutrality EU do roku 2050|
cíl klimatické neutrality EU do roku 2050|
cíl klimatické neutrality</t>
        </is>
      </c>
      <c r="I495" s="2" t="inlineStr">
        <is>
          <t>3|
3|
3</t>
        </is>
      </c>
      <c r="J495" s="2" t="inlineStr">
        <is>
          <t xml:space="preserve">|
|
</t>
        </is>
      </c>
      <c r="K495" t="inlineStr">
        <is>
          <t>právně
závazný politický závazek dosáhnout do roku 2050 neutrální bilance emisí
skleníkových plynů</t>
        </is>
      </c>
      <c r="L495" s="2" t="inlineStr">
        <is>
          <t>mål om klimaneutralitet|
mål om et klimaneutralt EU senest i 2050</t>
        </is>
      </c>
      <c r="M495" s="2" t="inlineStr">
        <is>
          <t>3|
3</t>
        </is>
      </c>
      <c r="N495" s="2" t="inlineStr">
        <is>
          <t xml:space="preserve">|
</t>
        </is>
      </c>
      <c r="O495" t="inlineStr">
        <is>
          <t>juridisk bindende politisk forpligtelse om, at EU senest i 2050 skal være klimaneutralt</t>
        </is>
      </c>
      <c r="P495" s="2" t="inlineStr">
        <is>
          <t>Klimaneutralitätsziel|
Ziel der Klimaneutralität</t>
        </is>
      </c>
      <c r="Q495" s="2" t="inlineStr">
        <is>
          <t>3|
3</t>
        </is>
      </c>
      <c r="R495" s="2" t="inlineStr">
        <is>
          <t xml:space="preserve">|
</t>
        </is>
      </c>
      <c r="S495" t="inlineStr">
        <is>
          <t>rechtlich verbindliche politische Vorgabe, die Emissionen von durch Rechtsvorschriften der Union regulierten Treibhausgasen bis 2050 auf netto null zu reduzieren</t>
        </is>
      </c>
      <c r="T495" s="2" t="inlineStr">
        <is>
          <t>στόχος για κλιματική ουδετερότητα|
στόχος της ΕΕ για κλιματική ουδετερότητα έως το 2050</t>
        </is>
      </c>
      <c r="U495" s="2" t="inlineStr">
        <is>
          <t>3|
3</t>
        </is>
      </c>
      <c r="V495" s="2" t="inlineStr">
        <is>
          <t xml:space="preserve">|
</t>
        </is>
      </c>
      <c r="W495" t="inlineStr">
        <is>
          <t>πολιτική αλλά και νομική δέσμευση να καταστεί η ΕΕ κλιματικά ουδέτερη έως το 2050</t>
        </is>
      </c>
      <c r="X495" s="2" t="inlineStr">
        <is>
          <t>climate-neutrality goal|
climate neutrality objective|
2050 climate neutrality objective|
objective of a climate-neutral EU by 2050|
EU 2050 climate-neutrality objective|
climate-neutrality objective|
EU’s objective of climate neutrality by 2050|
2050 climate-neutrality goal</t>
        </is>
      </c>
      <c r="Y495" s="2" t="inlineStr">
        <is>
          <t>3|
1|
3|
1|
3|
3|
3|
3</t>
        </is>
      </c>
      <c r="Z495" s="2" t="inlineStr">
        <is>
          <t xml:space="preserve">|
|
|
|
|
|
|
</t>
        </is>
      </c>
      <c r="AA495" t="inlineStr">
        <is>
          <t>legally-binding political commitment to make the EU climate-neutral by 2050</t>
        </is>
      </c>
      <c r="AB495" s="2" t="inlineStr">
        <is>
          <t>objetivo de neutralidad climática|
objetivo de neutralidad climática de la UE para 2050</t>
        </is>
      </c>
      <c r="AC495" s="2" t="inlineStr">
        <is>
          <t>3|
3</t>
        </is>
      </c>
      <c r="AD495" s="2" t="inlineStr">
        <is>
          <t xml:space="preserve">|
</t>
        </is>
      </c>
      <c r="AE495" t="inlineStr">
        <is>
          <t>&lt;div&gt;Objetivo vinculante de neutralidad climática en la Unión de aquí a 2050, por el que las emisiones y absorciones de gases de efecto invernadero reguladas en la legislación de la Unión estarán equilibradas a más tardar en 2050, con vistas a alcanzar el objetivo a largo plazo referente a la temperatura establecido en el artículo 2 del Acuerdo de París.&lt;br&gt;&lt;/div&gt;</t>
        </is>
      </c>
      <c r="AF495" s="2" t="inlineStr">
        <is>
          <t>kliimaneutraalsuse eesmärk|
ELi 2050. aasta kliimaneutraalsuse eesmärk</t>
        </is>
      </c>
      <c r="AG495" s="2" t="inlineStr">
        <is>
          <t>2|
2</t>
        </is>
      </c>
      <c r="AH495" s="2" t="inlineStr">
        <is>
          <t xml:space="preserve">|
</t>
        </is>
      </c>
      <c r="AI495" t="inlineStr">
        <is>
          <t>õiguslikult siduv poliitiline kohustus muuta EL 2050. aastaks kliimaneutraalseks</t>
        </is>
      </c>
      <c r="AJ495" s="2" t="inlineStr">
        <is>
          <t>vuoden 2050 ilmastoneutraaliustavoite|
EU:n vuodelle 2050 asettama ilmastoneutraaliustavoite|
ilmastoneutraaliustavoite</t>
        </is>
      </c>
      <c r="AK495" s="2" t="inlineStr">
        <is>
          <t>3|
3|
3</t>
        </is>
      </c>
      <c r="AL495" s="2" t="inlineStr">
        <is>
          <t xml:space="preserve">|
|
</t>
        </is>
      </c>
      <c r="AM495" t="inlineStr">
        <is>
          <t/>
        </is>
      </c>
      <c r="AN495" s="2" t="inlineStr">
        <is>
          <t>objectif de neutralité climatique|
objectif de neutralité climatique de l’UE à l’horizon 2050</t>
        </is>
      </c>
      <c r="AO495" s="2" t="inlineStr">
        <is>
          <t>3|
3</t>
        </is>
      </c>
      <c r="AP495" s="2" t="inlineStr">
        <is>
          <t xml:space="preserve">|
</t>
        </is>
      </c>
      <c r="AQ495" t="inlineStr">
        <is>
          <t>objectif visant à atteindre d'ici 2050 un équilibre entre les émissions et les absorptions de gaz à effet de serre dans l’Union, en vue de ramener à zéro les émissions nettes</t>
        </is>
      </c>
      <c r="AR495" s="2" t="inlineStr">
        <is>
          <t>cuspóir aeráidneodrachta an Aontais do 2050|
an cuspóir Aontas aeráidneodrach a bheith ann faoi 2050|
cuspóir aeráidneodrachta|
sprioc aeráidneodrachta</t>
        </is>
      </c>
      <c r="AS495" s="2" t="inlineStr">
        <is>
          <t>3|
3|
3|
3</t>
        </is>
      </c>
      <c r="AT495" s="2" t="inlineStr">
        <is>
          <t xml:space="preserve">|
|
|
</t>
        </is>
      </c>
      <c r="AU495" t="inlineStr">
        <is>
          <t/>
        </is>
      </c>
      <c r="AV495" s="2" t="inlineStr">
        <is>
          <t>cilj klimatske neutralnosti EU-a do 2050.|
cilj klimatske neutralnosti</t>
        </is>
      </c>
      <c r="AW495" s="2" t="inlineStr">
        <is>
          <t>3|
3</t>
        </is>
      </c>
      <c r="AX495" s="2" t="inlineStr">
        <is>
          <t xml:space="preserve">|
</t>
        </is>
      </c>
      <c r="AY495" t="inlineStr">
        <is>
          <t/>
        </is>
      </c>
      <c r="AZ495" s="2" t="inlineStr">
        <is>
          <t>2050-re teljesítendő uniós klímasemlegességi célkitűzés|
klímasemlegességi célkitűzés</t>
        </is>
      </c>
      <c r="BA495" s="2" t="inlineStr">
        <is>
          <t>3|
3</t>
        </is>
      </c>
      <c r="BB495" s="2" t="inlineStr">
        <is>
          <t xml:space="preserve">|
</t>
        </is>
      </c>
      <c r="BC495" t="inlineStr">
        <is>
          <t>jogilag kötelező erejű politikai kötelezettségvállalás arra vonatkozóan, hogy az EU 2050-re klímasemlegessé váljon</t>
        </is>
      </c>
      <c r="BD495" s="2" t="inlineStr">
        <is>
          <t>obiettivo della neutralità climatica dell'UE per il 2050|
obiettivo della neutralità climatica</t>
        </is>
      </c>
      <c r="BE495" s="2" t="inlineStr">
        <is>
          <t>3|
3</t>
        </is>
      </c>
      <c r="BF495" s="2" t="inlineStr">
        <is>
          <t xml:space="preserve">|
</t>
        </is>
      </c>
      <c r="BG495" t="inlineStr">
        <is>
          <t>impegno politico giuridicamente vincolante finalizzato a conseguire la neutralità climatica dell'UE entro il 2050</t>
        </is>
      </c>
      <c r="BH495" s="2" t="inlineStr">
        <is>
          <t>ES 2050 m. poveikio klimatui neutralumo tikslas|
poveikio klimatui neutralumo tikslas</t>
        </is>
      </c>
      <c r="BI495" s="2" t="inlineStr">
        <is>
          <t>3|
3</t>
        </is>
      </c>
      <c r="BJ495" s="2" t="inlineStr">
        <is>
          <t xml:space="preserve">|
</t>
        </is>
      </c>
      <c r="BK495" t="inlineStr">
        <is>
          <t>teisiškai saistantis politinis įsipareigojimas pasiekti, kad iki 2050 m. ES pasiektų neutralaus poveikio klimatui padėtį</t>
        </is>
      </c>
      <c r="BL495" s="2" t="inlineStr">
        <is>
          <t>ES 2050. gada klimatneitralitātes mērķis|
klimatneitralitātes mērķis</t>
        </is>
      </c>
      <c r="BM495" s="2" t="inlineStr">
        <is>
          <t>3|
3</t>
        </is>
      </c>
      <c r="BN495" s="2" t="inlineStr">
        <is>
          <t xml:space="preserve">|
</t>
        </is>
      </c>
      <c r="BO495" t="inlineStr">
        <is>
          <t>juridiski saistoša politiska apņemšanās līdz 2050. gadam Eiropas Savienību padarīt klimatneitrālu</t>
        </is>
      </c>
      <c r="BP495" s="2" t="inlineStr">
        <is>
          <t>objettiv tan-newtralità klimatika fl-UE sal-2050|
objettiv tan-newtralità klimatika</t>
        </is>
      </c>
      <c r="BQ495" s="2" t="inlineStr">
        <is>
          <t>3|
3</t>
        </is>
      </c>
      <c r="BR495" s="2" t="inlineStr">
        <is>
          <t xml:space="preserve">|
</t>
        </is>
      </c>
      <c r="BS495" t="inlineStr">
        <is>
          <t>impenn politiku legalment vinkolanti biex l-UE tikseb in-newtralità klimatika sal-2050</t>
        </is>
      </c>
      <c r="BT495" s="2" t="inlineStr">
        <is>
          <t>doelstelling van een klimaatneutrale EU in 2050|
EU-doelstelling van klimaatneutraliteit in 2050|
doelstelling inzake klimaatneutraliteit</t>
        </is>
      </c>
      <c r="BU495" s="2" t="inlineStr">
        <is>
          <t>3|
3|
3</t>
        </is>
      </c>
      <c r="BV495" s="2" t="inlineStr">
        <is>
          <t xml:space="preserve">|
|
</t>
        </is>
      </c>
      <c r="BW495" t="inlineStr">
        <is>
          <t>bindende doelstelling van een klimaatneutrale EU in 2050</t>
        </is>
      </c>
      <c r="BX495" s="2" t="inlineStr">
        <is>
          <t>cel polegający na osiągnięciu neutralności klimatycznej do 2050 r.|
cel neutralności klimatycznej</t>
        </is>
      </c>
      <c r="BY495" s="2" t="inlineStr">
        <is>
          <t>3|
3</t>
        </is>
      </c>
      <c r="BZ495" s="2" t="inlineStr">
        <is>
          <t xml:space="preserve">|
</t>
        </is>
      </c>
      <c r="CA495" t="inlineStr">
        <is>
          <t>prawnie wiążące zobowiązanie polityczne mające na celu doprowadzenie do neutralności UE dla klimatu do 2050 roku</t>
        </is>
      </c>
      <c r="CB495" s="2" t="inlineStr">
        <is>
          <t>objetivo de neutralidade climática|
objetivo de uma UE com impacto neutro no clima até 2050|
objetivo da UE de neutralidade climática até 2050</t>
        </is>
      </c>
      <c r="CC495" s="2" t="inlineStr">
        <is>
          <t>3|
3|
3</t>
        </is>
      </c>
      <c r="CD495" s="2" t="inlineStr">
        <is>
          <t xml:space="preserve">preferred|
|
</t>
        </is>
      </c>
      <c r="CE495" t="inlineStr">
        <is>
          <t>Objetivo vinculativo da UE que consiste em alcançar, até 2050, o equilíbrio, à escala da União, entre as emissões antropogénicas dos gases com efeito de estufa nela regulamentados e as respetivas remoções por sumidouros, reduzindo assim a zero o balanço líquido das emissões.</t>
        </is>
      </c>
      <c r="CF495" s="2" t="inlineStr">
        <is>
          <t>obiectivul neutralității climatice|
obiectivul UE de realizare a neutralității climatice până în 2050</t>
        </is>
      </c>
      <c r="CG495" s="2" t="inlineStr">
        <is>
          <t>3|
3</t>
        </is>
      </c>
      <c r="CH495" s="2" t="inlineStr">
        <is>
          <t xml:space="preserve">|
</t>
        </is>
      </c>
      <c r="CI495" t="inlineStr">
        <is>
          <t>angajament politic obligatoriu din punct de vedere juridic de a obține neutralitatea climatică a UE până în 2050</t>
        </is>
      </c>
      <c r="CJ495" s="2" t="inlineStr">
        <is>
          <t>cieľ dosiahnuť klimatickú neutralitu|
cieľ dosiahnuť klimatickú neutralitu v EÚ do roku 2050|
cieľ klimatickej neutrality</t>
        </is>
      </c>
      <c r="CK495" s="2" t="inlineStr">
        <is>
          <t>3|
3|
3</t>
        </is>
      </c>
      <c r="CL495" s="2" t="inlineStr">
        <is>
          <t xml:space="preserve">|
preferred|
</t>
        </is>
      </c>
      <c r="CM495" t="inlineStr">
        <is>
          <t>právne záväzný politický záväzok dosiahnuť do roku 2050 &lt;a href="https://iate.europa.eu/entry/result/3567524/sk" target="_blank"&gt;klimatickú neutralitu&lt;/a&gt; Únie</t>
        </is>
      </c>
      <c r="CN495" s="2" t="inlineStr">
        <is>
          <t>cilj podnebne nevtralnosti EU do leta 2050|
cilj podnebne nevtralnosti</t>
        </is>
      </c>
      <c r="CO495" s="2" t="inlineStr">
        <is>
          <t>3|
3</t>
        </is>
      </c>
      <c r="CP495" s="2" t="inlineStr">
        <is>
          <t xml:space="preserve">|
</t>
        </is>
      </c>
      <c r="CQ495" t="inlineStr">
        <is>
          <t>pravno zavezujoč politični cilj, da Evropa do leta 2050 postane podnebno nevtralna</t>
        </is>
      </c>
      <c r="CR495" s="2" t="inlineStr">
        <is>
          <t>EU:s klimatneutralitetsmål för 2050|
EU:s mål om att uppnå klimatneutralitet senast 2050|
mål om klimatneutralitet|
klimatneutralitetsmål</t>
        </is>
      </c>
      <c r="CS495" s="2" t="inlineStr">
        <is>
          <t>3|
3|
3|
3</t>
        </is>
      </c>
      <c r="CT495" s="2" t="inlineStr">
        <is>
          <t xml:space="preserve">|
|
|
</t>
        </is>
      </c>
      <c r="CU495" t="inlineStr">
        <is>
          <t/>
        </is>
      </c>
    </row>
    <row r="496">
      <c r="A496" s="1" t="str">
        <f>HYPERLINK("https://iate.europa.eu/entry/result/3593442/all", "3593442")</f>
        <v>3593442</v>
      </c>
      <c r="B496" t="inlineStr">
        <is>
          <t>INTERNATIONAL RELATIONS;EDUCATION AND COMMUNICATIONS</t>
        </is>
      </c>
      <c r="C496" t="inlineStr">
        <is>
          <t>INTERNATIONAL RELATIONS|defence;EDUCATION AND COMMUNICATIONS|information technology and data processing|computer system|information security</t>
        </is>
      </c>
      <c r="D496" t="inlineStr">
        <is>
          <t/>
        </is>
      </c>
      <c r="E496" t="inlineStr">
        <is>
          <t/>
        </is>
      </c>
      <c r="F496" t="inlineStr">
        <is>
          <t/>
        </is>
      </c>
      <c r="G496" t="inlineStr">
        <is>
          <t/>
        </is>
      </c>
      <c r="H496" s="2" t="inlineStr">
        <is>
          <t>hodnocení kybernetické situace</t>
        </is>
      </c>
      <c r="I496" s="2" t="inlineStr">
        <is>
          <t>3</t>
        </is>
      </c>
      <c r="J496" s="2" t="inlineStr">
        <is>
          <t/>
        </is>
      </c>
      <c r="K496" t="inlineStr">
        <is>
          <t/>
        </is>
      </c>
      <c r="L496" t="inlineStr">
        <is>
          <t/>
        </is>
      </c>
      <c r="M496" t="inlineStr">
        <is>
          <t/>
        </is>
      </c>
      <c r="N496" t="inlineStr">
        <is>
          <t/>
        </is>
      </c>
      <c r="O496" t="inlineStr">
        <is>
          <t/>
        </is>
      </c>
      <c r="P496" t="inlineStr">
        <is>
          <t/>
        </is>
      </c>
      <c r="Q496" t="inlineStr">
        <is>
          <t/>
        </is>
      </c>
      <c r="R496" t="inlineStr">
        <is>
          <t/>
        </is>
      </c>
      <c r="S496" t="inlineStr">
        <is>
          <t/>
        </is>
      </c>
      <c r="T496" t="inlineStr">
        <is>
          <t/>
        </is>
      </c>
      <c r="U496" t="inlineStr">
        <is>
          <t/>
        </is>
      </c>
      <c r="V496" t="inlineStr">
        <is>
          <t/>
        </is>
      </c>
      <c r="W496" t="inlineStr">
        <is>
          <t/>
        </is>
      </c>
      <c r="X496" s="2" t="inlineStr">
        <is>
          <t>cyber situation awareness|
cyber situational awareness|
cyber SA</t>
        </is>
      </c>
      <c r="Y496" s="2" t="inlineStr">
        <is>
          <t>1|
3|
3</t>
        </is>
      </c>
      <c r="Z496" s="2" t="inlineStr">
        <is>
          <t xml:space="preserve">|
|
</t>
        </is>
      </c>
      <c r="AA496" t="inlineStr">
        <is>
          <t>the perception and comprehension of elements of the cyberspace and their impact necessary to make well-informed decisions</t>
        </is>
      </c>
      <c r="AB496" t="inlineStr">
        <is>
          <t/>
        </is>
      </c>
      <c r="AC496" t="inlineStr">
        <is>
          <t/>
        </is>
      </c>
      <c r="AD496" t="inlineStr">
        <is>
          <t/>
        </is>
      </c>
      <c r="AE496" t="inlineStr">
        <is>
          <t/>
        </is>
      </c>
      <c r="AF496" t="inlineStr">
        <is>
          <t/>
        </is>
      </c>
      <c r="AG496" t="inlineStr">
        <is>
          <t/>
        </is>
      </c>
      <c r="AH496" t="inlineStr">
        <is>
          <t/>
        </is>
      </c>
      <c r="AI496" t="inlineStr">
        <is>
          <t/>
        </is>
      </c>
      <c r="AJ496" t="inlineStr">
        <is>
          <t/>
        </is>
      </c>
      <c r="AK496" t="inlineStr">
        <is>
          <t/>
        </is>
      </c>
      <c r="AL496" t="inlineStr">
        <is>
          <t/>
        </is>
      </c>
      <c r="AM496" t="inlineStr">
        <is>
          <t/>
        </is>
      </c>
      <c r="AN496" t="inlineStr">
        <is>
          <t/>
        </is>
      </c>
      <c r="AO496" t="inlineStr">
        <is>
          <t/>
        </is>
      </c>
      <c r="AP496" t="inlineStr">
        <is>
          <t/>
        </is>
      </c>
      <c r="AQ496" t="inlineStr">
        <is>
          <t/>
        </is>
      </c>
      <c r="AR496" t="inlineStr">
        <is>
          <t/>
        </is>
      </c>
      <c r="AS496" t="inlineStr">
        <is>
          <t/>
        </is>
      </c>
      <c r="AT496" t="inlineStr">
        <is>
          <t/>
        </is>
      </c>
      <c r="AU496" t="inlineStr">
        <is>
          <t/>
        </is>
      </c>
      <c r="AV496" t="inlineStr">
        <is>
          <t/>
        </is>
      </c>
      <c r="AW496" t="inlineStr">
        <is>
          <t/>
        </is>
      </c>
      <c r="AX496" t="inlineStr">
        <is>
          <t/>
        </is>
      </c>
      <c r="AY496" t="inlineStr">
        <is>
          <t/>
        </is>
      </c>
      <c r="AZ496" t="inlineStr">
        <is>
          <t/>
        </is>
      </c>
      <c r="BA496" t="inlineStr">
        <is>
          <t/>
        </is>
      </c>
      <c r="BB496" t="inlineStr">
        <is>
          <t/>
        </is>
      </c>
      <c r="BC496" t="inlineStr">
        <is>
          <t/>
        </is>
      </c>
      <c r="BD496" t="inlineStr">
        <is>
          <t/>
        </is>
      </c>
      <c r="BE496" t="inlineStr">
        <is>
          <t/>
        </is>
      </c>
      <c r="BF496" t="inlineStr">
        <is>
          <t/>
        </is>
      </c>
      <c r="BG496" t="inlineStr">
        <is>
          <t/>
        </is>
      </c>
      <c r="BH496" t="inlineStr">
        <is>
          <t/>
        </is>
      </c>
      <c r="BI496" t="inlineStr">
        <is>
          <t/>
        </is>
      </c>
      <c r="BJ496" t="inlineStr">
        <is>
          <t/>
        </is>
      </c>
      <c r="BK496" t="inlineStr">
        <is>
          <t/>
        </is>
      </c>
      <c r="BL496" t="inlineStr">
        <is>
          <t/>
        </is>
      </c>
      <c r="BM496" t="inlineStr">
        <is>
          <t/>
        </is>
      </c>
      <c r="BN496" t="inlineStr">
        <is>
          <t/>
        </is>
      </c>
      <c r="BO496" t="inlineStr">
        <is>
          <t/>
        </is>
      </c>
      <c r="BP496" t="inlineStr">
        <is>
          <t/>
        </is>
      </c>
      <c r="BQ496" t="inlineStr">
        <is>
          <t/>
        </is>
      </c>
      <c r="BR496" t="inlineStr">
        <is>
          <t/>
        </is>
      </c>
      <c r="BS496" t="inlineStr">
        <is>
          <t/>
        </is>
      </c>
      <c r="BT496" t="inlineStr">
        <is>
          <t/>
        </is>
      </c>
      <c r="BU496" t="inlineStr">
        <is>
          <t/>
        </is>
      </c>
      <c r="BV496" t="inlineStr">
        <is>
          <t/>
        </is>
      </c>
      <c r="BW496" t="inlineStr">
        <is>
          <t/>
        </is>
      </c>
      <c r="BX496" t="inlineStr">
        <is>
          <t/>
        </is>
      </c>
      <c r="BY496" t="inlineStr">
        <is>
          <t/>
        </is>
      </c>
      <c r="BZ496" t="inlineStr">
        <is>
          <t/>
        </is>
      </c>
      <c r="CA496" t="inlineStr">
        <is>
          <t/>
        </is>
      </c>
      <c r="CB496" t="inlineStr">
        <is>
          <t/>
        </is>
      </c>
      <c r="CC496" t="inlineStr">
        <is>
          <t/>
        </is>
      </c>
      <c r="CD496" t="inlineStr">
        <is>
          <t/>
        </is>
      </c>
      <c r="CE496" t="inlineStr">
        <is>
          <t/>
        </is>
      </c>
      <c r="CF496" t="inlineStr">
        <is>
          <t/>
        </is>
      </c>
      <c r="CG496" t="inlineStr">
        <is>
          <t/>
        </is>
      </c>
      <c r="CH496" t="inlineStr">
        <is>
          <t/>
        </is>
      </c>
      <c r="CI496" t="inlineStr">
        <is>
          <t/>
        </is>
      </c>
      <c r="CJ496" t="inlineStr">
        <is>
          <t/>
        </is>
      </c>
      <c r="CK496" t="inlineStr">
        <is>
          <t/>
        </is>
      </c>
      <c r="CL496" t="inlineStr">
        <is>
          <t/>
        </is>
      </c>
      <c r="CM496" t="inlineStr">
        <is>
          <t/>
        </is>
      </c>
      <c r="CN496" t="inlineStr">
        <is>
          <t/>
        </is>
      </c>
      <c r="CO496" t="inlineStr">
        <is>
          <t/>
        </is>
      </c>
      <c r="CP496" t="inlineStr">
        <is>
          <t/>
        </is>
      </c>
      <c r="CQ496" t="inlineStr">
        <is>
          <t/>
        </is>
      </c>
      <c r="CR496" t="inlineStr">
        <is>
          <t/>
        </is>
      </c>
      <c r="CS496" t="inlineStr">
        <is>
          <t/>
        </is>
      </c>
      <c r="CT496" t="inlineStr">
        <is>
          <t/>
        </is>
      </c>
      <c r="CU496" t="inlineStr">
        <is>
          <t/>
        </is>
      </c>
    </row>
    <row r="497">
      <c r="A497" s="1" t="str">
        <f>HYPERLINK("https://iate.europa.eu/entry/result/3621587/all", "3621587")</f>
        <v>3621587</v>
      </c>
      <c r="B497" t="inlineStr">
        <is>
          <t>EDUCATION AND COMMUNICATIONS;FINANCE</t>
        </is>
      </c>
      <c r="C497" t="inlineStr">
        <is>
          <t>EDUCATION AND COMMUNICATIONS|information technology and data processing;FINANCE|free movement of capital|financial market</t>
        </is>
      </c>
      <c r="D497" s="2" t="inlineStr">
        <is>
          <t>портал</t>
        </is>
      </c>
      <c r="E497" s="2" t="inlineStr">
        <is>
          <t>3</t>
        </is>
      </c>
      <c r="F497" s="2" t="inlineStr">
        <is>
          <t/>
        </is>
      </c>
      <c r="G497" t="inlineStr">
        <is>
          <t>интерфейс или платформа, които свързват групи ползватели (напр. купувачи и продавачи) или бизнес ползватели и крайни ползватели</t>
        </is>
      </c>
      <c r="H497" s="2" t="inlineStr">
        <is>
          <t>brána</t>
        </is>
      </c>
      <c r="I497" s="2" t="inlineStr">
        <is>
          <t>3</t>
        </is>
      </c>
      <c r="J497" s="2" t="inlineStr">
        <is>
          <t/>
        </is>
      </c>
      <c r="K497" t="inlineStr">
        <is>
          <t/>
        </is>
      </c>
      <c r="L497" s="2" t="inlineStr">
        <is>
          <t>gateway</t>
        </is>
      </c>
      <c r="M497" s="2" t="inlineStr">
        <is>
          <t>3</t>
        </is>
      </c>
      <c r="N497" s="2" t="inlineStr">
        <is>
          <t/>
        </is>
      </c>
      <c r="O497" t="inlineStr">
        <is>
          <t>interface eller platform, der forbinder brugergrupper (f.eks. købere og sælgere) eller erhvervsbrugere og slutbrugere/-kunder</t>
        </is>
      </c>
      <c r="P497" s="2" t="inlineStr">
        <is>
          <t>Zugangstor</t>
        </is>
      </c>
      <c r="Q497" s="2" t="inlineStr">
        <is>
          <t>3</t>
        </is>
      </c>
      <c r="R497" s="2" t="inlineStr">
        <is>
          <t/>
        </is>
      </c>
      <c r="S497" t="inlineStr">
        <is>
          <t>Schnittstelle oder Plattform, die Gruppen von Nutzern (z. B. Käufer und Verkäufer) oder gewerbliche Nutzer und Endnutzer miteinander verbindet</t>
        </is>
      </c>
      <c r="T497" s="2" t="inlineStr">
        <is>
          <t>πύλη</t>
        </is>
      </c>
      <c r="U497" s="2" t="inlineStr">
        <is>
          <t>3</t>
        </is>
      </c>
      <c r="V497" s="2" t="inlineStr">
        <is>
          <t>proposed</t>
        </is>
      </c>
      <c r="W497" t="inlineStr">
        <is>
          <t>διεπαφή ή πλατφόρμα που συνδέει ομάδες χρηστών (π.χ. αγοραστές και πωλητές) ή επιχειρηματικών χρηστών με τελικούς χρήστες/πελάτες</t>
        </is>
      </c>
      <c r="X497" s="2" t="inlineStr">
        <is>
          <t>gateway</t>
        </is>
      </c>
      <c r="Y497" s="2" t="inlineStr">
        <is>
          <t>3</t>
        </is>
      </c>
      <c r="Z497" s="2" t="inlineStr">
        <is>
          <t/>
        </is>
      </c>
      <c r="AA497" t="inlineStr">
        <is>
          <t>an interface or platform that connects groups of users (e.g. buyers and sellers) or
business users and final users/customers</t>
        </is>
      </c>
      <c r="AB497" s="2" t="inlineStr">
        <is>
          <t>puerta de acceso</t>
        </is>
      </c>
      <c r="AC497" s="2" t="inlineStr">
        <is>
          <t>3</t>
        </is>
      </c>
      <c r="AD497" s="2" t="inlineStr">
        <is>
          <t/>
        </is>
      </c>
      <c r="AE497" t="inlineStr">
        <is>
          <t>Interfaz o plataforma que vincula entre sí a grupos de usuarios (p. ej., compradores y vendedores) o a grupos de usuarios profesionales con sus clientes o usuarios finales.</t>
        </is>
      </c>
      <c r="AF497" s="2" t="inlineStr">
        <is>
          <t>värav</t>
        </is>
      </c>
      <c r="AG497" s="2" t="inlineStr">
        <is>
          <t>3</t>
        </is>
      </c>
      <c r="AH497" s="2" t="inlineStr">
        <is>
          <t/>
        </is>
      </c>
      <c r="AI497" t="inlineStr">
        <is>
          <t>kasutajarühmi (nt ostjaid ja müüjaid) või ärikasutajaid ja lõppkasutajaid/kliente ühendav liides või platvorm</t>
        </is>
      </c>
      <c r="AJ497" s="2" t="inlineStr">
        <is>
          <t>yhdysväylä|
yhdyskäytävä|
palveluväylä</t>
        </is>
      </c>
      <c r="AK497" s="2" t="inlineStr">
        <is>
          <t>3|
3|
3</t>
        </is>
      </c>
      <c r="AL497" s="2" t="inlineStr">
        <is>
          <t xml:space="preserve">|
|
</t>
        </is>
      </c>
      <c r="AM497" t="inlineStr">
        <is>
          <t/>
        </is>
      </c>
      <c r="AN497" s="2" t="inlineStr">
        <is>
          <t>point d'accès</t>
        </is>
      </c>
      <c r="AO497" s="2" t="inlineStr">
        <is>
          <t>3</t>
        </is>
      </c>
      <c r="AP497" s="2" t="inlineStr">
        <is>
          <t/>
        </is>
      </c>
      <c r="AQ497" t="inlineStr">
        <is>
          <t>interface ou plateforme qui relie des groupes d'utilisateurs (par exemple des acheteurs et des vendeurs) ou des utilisateurs professionnels et des utilisateurs finaux/clients</t>
        </is>
      </c>
      <c r="AR497" s="2" t="inlineStr">
        <is>
          <t>tairseach</t>
        </is>
      </c>
      <c r="AS497" s="2" t="inlineStr">
        <is>
          <t>3</t>
        </is>
      </c>
      <c r="AT497" s="2" t="inlineStr">
        <is>
          <t/>
        </is>
      </c>
      <c r="AU497" t="inlineStr">
        <is>
          <t/>
        </is>
      </c>
      <c r="AV497" s="2" t="inlineStr">
        <is>
          <t>točka pristupa</t>
        </is>
      </c>
      <c r="AW497" s="2" t="inlineStr">
        <is>
          <t>2</t>
        </is>
      </c>
      <c r="AX497" s="2" t="inlineStr">
        <is>
          <t>proposed</t>
        </is>
      </c>
      <c r="AY497" t="inlineStr">
        <is>
          <t/>
        </is>
      </c>
      <c r="AZ497" s="2" t="inlineStr">
        <is>
          <t>kapu</t>
        </is>
      </c>
      <c r="BA497" s="2" t="inlineStr">
        <is>
          <t>3</t>
        </is>
      </c>
      <c r="BB497" s="2" t="inlineStr">
        <is>
          <t/>
        </is>
      </c>
      <c r="BC497" t="inlineStr">
        <is>
          <t>olyan interfész vagy platform, amely összekapcsolja a felhasználók (pl. vevők
és értékesítők), illetve az üzleti felhasználók és a végfelhasználók/ügyfelek
csoportjait</t>
        </is>
      </c>
      <c r="BD497" s="2" t="inlineStr">
        <is>
          <t>punto di accesso|
punto di accesso (gateway)</t>
        </is>
      </c>
      <c r="BE497" s="2" t="inlineStr">
        <is>
          <t>3|
3</t>
        </is>
      </c>
      <c r="BF497" s="2" t="inlineStr">
        <is>
          <t xml:space="preserve">|
</t>
        </is>
      </c>
      <c r="BG497" t="inlineStr">
        <is>
          <t>interfaccia o piattaforma in grado di mettere in collegamento aziende o servizi con un ampio numero di utenti</t>
        </is>
      </c>
      <c r="BH497" s="2" t="inlineStr">
        <is>
          <t>sąsaja</t>
        </is>
      </c>
      <c r="BI497" s="2" t="inlineStr">
        <is>
          <t>3</t>
        </is>
      </c>
      <c r="BJ497" s="2" t="inlineStr">
        <is>
          <t/>
        </is>
      </c>
      <c r="BK497" t="inlineStr">
        <is>
          <t>sąsaja ar platforma, kuri susieja naudotojų grupes (pavyzdžiui, pirkėjus ir pardavėjus) ar verslo naudotojus ir galutinius naudotojus / vartotojus</t>
        </is>
      </c>
      <c r="BL497" s="2" t="inlineStr">
        <is>
          <t>vārteja</t>
        </is>
      </c>
      <c r="BM497" s="2" t="inlineStr">
        <is>
          <t>3</t>
        </is>
      </c>
      <c r="BN497" s="2" t="inlineStr">
        <is>
          <t/>
        </is>
      </c>
      <c r="BO497" t="inlineStr">
        <is>
          <t>saskarne vai platforma, kas savieno lietotāju grupas (piemēram, pircējus un pārdevējus) vai biznesa lietotājus un gala lietotājus/klientus</t>
        </is>
      </c>
      <c r="BP497" s="2" t="inlineStr">
        <is>
          <t>gateway</t>
        </is>
      </c>
      <c r="BQ497" s="2" t="inlineStr">
        <is>
          <t>3</t>
        </is>
      </c>
      <c r="BR497" s="2" t="inlineStr">
        <is>
          <t/>
        </is>
      </c>
      <c r="BS497" t="inlineStr">
        <is>
          <t>interfaċċa jew pjattaforma li tikkonnettja gruppi ta' utenti (eż bejjiegħa u konsumaturi) jew negozji u l-konsumaturi/l-utenti finali</t>
        </is>
      </c>
      <c r="BT497" s="2" t="inlineStr">
        <is>
          <t>toegangspoort</t>
        </is>
      </c>
      <c r="BU497" s="2" t="inlineStr">
        <is>
          <t>3</t>
        </is>
      </c>
      <c r="BV497" s="2" t="inlineStr">
        <is>
          <t/>
        </is>
      </c>
      <c r="BW497" t="inlineStr">
        <is>
          <t>interface of platform die/dat groepen van gebruikers (bijvoorbeeld verkopers en kopers) met elkaar verbindt</t>
        </is>
      </c>
      <c r="BX497" s="2" t="inlineStr">
        <is>
          <t>punkt dostępu</t>
        </is>
      </c>
      <c r="BY497" s="2" t="inlineStr">
        <is>
          <t>2</t>
        </is>
      </c>
      <c r="BZ497" s="2" t="inlineStr">
        <is>
          <t/>
        </is>
      </c>
      <c r="CA497" t="inlineStr">
        <is>
          <t>interfejs lub platforma łącząca grupy użytkowników (np. sprzedawców i kupujących) lub użytkoników biznesowych i ich klientów</t>
        </is>
      </c>
      <c r="CB497" s="2" t="inlineStr">
        <is>
          <t>porta de acesso</t>
        </is>
      </c>
      <c r="CC497" s="2" t="inlineStr">
        <is>
          <t>3</t>
        </is>
      </c>
      <c r="CD497" s="2" t="inlineStr">
        <is>
          <t/>
        </is>
      </c>
      <c r="CE497" t="inlineStr">
        <is>
          <t>Interface ou plataforma que liga grupos de utilizadores (por exemplo, compradores e vendedores) ou utilizadores comerciais e utilizadores finais/clientes.</t>
        </is>
      </c>
      <c r="CF497" s="2" t="inlineStr">
        <is>
          <t>punct de acces</t>
        </is>
      </c>
      <c r="CG497" s="2" t="inlineStr">
        <is>
          <t>3</t>
        </is>
      </c>
      <c r="CH497" s="2" t="inlineStr">
        <is>
          <t/>
        </is>
      </c>
      <c r="CI497" t="inlineStr">
        <is>
          <t>interfață sau platformă care pune în legătură grupuri de utilizatori, (cum ar fi vânzători și cumpărători) sau utilizatori comerciali și clienți/utilizatori finali</t>
        </is>
      </c>
      <c r="CJ497" s="2" t="inlineStr">
        <is>
          <t>brána|
brána prístupu</t>
        </is>
      </c>
      <c r="CK497" s="2" t="inlineStr">
        <is>
          <t>3|
3</t>
        </is>
      </c>
      <c r="CL497" s="2" t="inlineStr">
        <is>
          <t xml:space="preserve">|
</t>
        </is>
      </c>
      <c r="CM497" t="inlineStr">
        <is>
          <t/>
        </is>
      </c>
      <c r="CN497" s="2" t="inlineStr">
        <is>
          <t>vstopna točka</t>
        </is>
      </c>
      <c r="CO497" s="2" t="inlineStr">
        <is>
          <t>3</t>
        </is>
      </c>
      <c r="CP497" s="2" t="inlineStr">
        <is>
          <t/>
        </is>
      </c>
      <c r="CQ497" t="inlineStr">
        <is>
          <t>vmesnik ali platforma, ki povezuje skupine uporabnikov, npr. kupce in prodajalce, ali poslovne in končne uporabnike</t>
        </is>
      </c>
      <c r="CR497" s="2" t="inlineStr">
        <is>
          <t>nätport</t>
        </is>
      </c>
      <c r="CS497" s="2" t="inlineStr">
        <is>
          <t>3</t>
        </is>
      </c>
      <c r="CT497" s="2" t="inlineStr">
        <is>
          <t/>
        </is>
      </c>
      <c r="CU497" t="inlineStr">
        <is>
          <t/>
        </is>
      </c>
    </row>
    <row r="498">
      <c r="A498" s="1" t="str">
        <f>HYPERLINK("https://iate.europa.eu/entry/result/3574233/all", "3574233")</f>
        <v>3574233</v>
      </c>
      <c r="B498" t="inlineStr">
        <is>
          <t>EDUCATION AND COMMUNICATIONS</t>
        </is>
      </c>
      <c r="C498" t="inlineStr">
        <is>
          <t>EDUCATION AND COMMUNICATIONS|communications</t>
        </is>
      </c>
      <c r="D498" s="2" t="inlineStr">
        <is>
          <t>заявител|
DNS резолвер|
разрешаване на име на домейн|
DNS клиент</t>
        </is>
      </c>
      <c r="E498" s="2" t="inlineStr">
        <is>
          <t>3|
3|
2|
3</t>
        </is>
      </c>
      <c r="F498" s="2" t="inlineStr">
        <is>
          <t xml:space="preserve">|
|
|
</t>
        </is>
      </c>
      <c r="G498" t="inlineStr">
        <is>
          <t>услуга, която работи в контекста 
на операционната система и трансформира имената в адреси и обратно</t>
        </is>
      </c>
      <c r="H498" s="2" t="inlineStr">
        <is>
          <t>překladač doménových jmen|
resolver|
překladač</t>
        </is>
      </c>
      <c r="I498" s="2" t="inlineStr">
        <is>
          <t>3|
3|
3</t>
        </is>
      </c>
      <c r="J498" s="2" t="inlineStr">
        <is>
          <t xml:space="preserve">|
|
</t>
        </is>
      </c>
      <c r="K498" t="inlineStr">
        <is>
          <t>programová entita hostitelského počítače, která je iniciátorem převodu doménového jména na IP adresu</t>
        </is>
      </c>
      <c r="L498" s="2" t="inlineStr">
        <is>
          <t>resolver|
DNS-resolver</t>
        </is>
      </c>
      <c r="M498" s="2" t="inlineStr">
        <is>
          <t>3|
3</t>
        </is>
      </c>
      <c r="N498" s="2" t="inlineStr">
        <is>
          <t xml:space="preserve">|
</t>
        </is>
      </c>
      <c r="O498" t="inlineStr">
        <is>
          <t>funktion, der oversætter webstedsadresser til numeriske IP-adresser</t>
        </is>
      </c>
      <c r="P498" s="2" t="inlineStr">
        <is>
          <t>Resolver|
DNS-Resolver</t>
        </is>
      </c>
      <c r="Q498" s="2" t="inlineStr">
        <is>
          <t>3|
3</t>
        </is>
      </c>
      <c r="R498" s="2" t="inlineStr">
        <is>
          <t xml:space="preserve">|
</t>
        </is>
      </c>
      <c r="S498" t="inlineStr">
        <is>
          <t/>
        </is>
      </c>
      <c r="T498" s="2" t="inlineStr">
        <is>
          <t>λύτης|
αναλύτης|
επιλύτης ονομάτων τομέα</t>
        </is>
      </c>
      <c r="U498" s="2" t="inlineStr">
        <is>
          <t>3|
3|
3</t>
        </is>
      </c>
      <c r="V498" s="2" t="inlineStr">
        <is>
          <t xml:space="preserve">|
|
</t>
        </is>
      </c>
      <c r="W498" t="inlineStr">
        <is>
          <t>εφαρμογή επίλυσης ερωτημάτων που επιτρέπει στο σύστημα DNS [ &lt;a href="/entry/result/3574233/all" id="ENTRY_TO_ENTRY_CONVERTER" target="_blank"&gt;IATE:3574233&lt;/a&gt; ] να μεταφράζει τα ονόματα χώρου σε λειτουργικές διευθύνσεις IP [ &lt;a href="/entry/result/1695263/all" id="ENTRY_TO_ENTRY_CONVERTER" target="_blank"&gt;IATE:1695263&lt;/a&gt; ]</t>
        </is>
      </c>
      <c r="X498" s="2" t="inlineStr">
        <is>
          <t>domain name resolver|
DNS resolver|
domain name system resolver|
resolver</t>
        </is>
      </c>
      <c r="Y498" s="2" t="inlineStr">
        <is>
          <t>3|
1|
1|
3</t>
        </is>
      </c>
      <c r="Z498" s="2" t="inlineStr">
        <is>
          <t xml:space="preserve">|
|
|
</t>
        </is>
      </c>
      <c r="AA498" t="inlineStr">
        <is>
          <t>function that converts a domain name, whether private or on the public Internet, into an IP address</t>
        </is>
      </c>
      <c r="AB498" s="2" t="inlineStr">
        <is>
          <t>servicio de resolución de nombres de dominio</t>
        </is>
      </c>
      <c r="AC498" s="2" t="inlineStr">
        <is>
          <t>3</t>
        </is>
      </c>
      <c r="AD498" s="2" t="inlineStr">
        <is>
          <t/>
        </is>
      </c>
      <c r="AE498" t="inlineStr">
        <is>
          <t>Servicio que mejora el rendimiento de la navegación, al convertir un nombre de dominio en una dirección IP.</t>
        </is>
      </c>
      <c r="AF498" s="2" t="inlineStr">
        <is>
          <t>DNS-resolver|
resolver|
aadressiresolver</t>
        </is>
      </c>
      <c r="AG498" s="2" t="inlineStr">
        <is>
          <t>3|
3|
3</t>
        </is>
      </c>
      <c r="AH498" s="2" t="inlineStr">
        <is>
          <t xml:space="preserve">|
|
</t>
        </is>
      </c>
      <c r="AI498" t="inlineStr">
        <is>
          <t>aadressiteisendust sooritav arvuti</t>
        </is>
      </c>
      <c r="AJ498" s="2" t="inlineStr">
        <is>
          <t>ratkaisija|
resolveri|
verkkotunnuksen selvittäjä</t>
        </is>
      </c>
      <c r="AK498" s="2" t="inlineStr">
        <is>
          <t>3|
3|
3</t>
        </is>
      </c>
      <c r="AL498" s="2" t="inlineStr">
        <is>
          <t xml:space="preserve">|
|
</t>
        </is>
      </c>
      <c r="AM498" t="inlineStr">
        <is>
          <t>nimipalvelimen käännösohjelmisto, jonka tehtävänä on kääntää aluenimet IP-osoitteiksi</t>
        </is>
      </c>
      <c r="AN498" s="2" t="inlineStr">
        <is>
          <t>service de résolution de noms de domaine|
résolveur|
résolveur DNS</t>
        </is>
      </c>
      <c r="AO498" s="2" t="inlineStr">
        <is>
          <t>4|
4|
4</t>
        </is>
      </c>
      <c r="AP498" s="2" t="inlineStr">
        <is>
          <t xml:space="preserve">preferred|
|
</t>
        </is>
      </c>
      <c r="AQ498" t="inlineStr">
        <is>
          <t>opération consistant à convertir un nom de domaine en adresse IP, effectuée par le serveur de noms de domaine</t>
        </is>
      </c>
      <c r="AR498" s="2" t="inlineStr">
        <is>
          <t>taifeoir ainmneacha fearainn|
taifeoir</t>
        </is>
      </c>
      <c r="AS498" s="2" t="inlineStr">
        <is>
          <t>3|
3</t>
        </is>
      </c>
      <c r="AT498" s="2" t="inlineStr">
        <is>
          <t xml:space="preserve">|
</t>
        </is>
      </c>
      <c r="AU498" t="inlineStr">
        <is>
          <t/>
        </is>
      </c>
      <c r="AV498" s="2" t="inlineStr">
        <is>
          <t>funkcija za pretvaranje imena domene</t>
        </is>
      </c>
      <c r="AW498" s="2" t="inlineStr">
        <is>
          <t>2</t>
        </is>
      </c>
      <c r="AX498" s="2" t="inlineStr">
        <is>
          <t/>
        </is>
      </c>
      <c r="AY498" t="inlineStr">
        <is>
          <t/>
        </is>
      </c>
      <c r="AZ498" s="2" t="inlineStr">
        <is>
          <t>doménnév-átalakító</t>
        </is>
      </c>
      <c r="BA498" s="2" t="inlineStr">
        <is>
          <t>2</t>
        </is>
      </c>
      <c r="BB498" s="2" t="inlineStr">
        <is>
          <t/>
        </is>
      </c>
      <c r="BC498" t="inlineStr">
        <is>
          <t>a doménnevet IP-címmé átalakító funkció</t>
        </is>
      </c>
      <c r="BD498" s="2" t="inlineStr">
        <is>
          <t>risolutore|
risolutore dei nomi</t>
        </is>
      </c>
      <c r="BE498" s="2" t="inlineStr">
        <is>
          <t>3|
3</t>
        </is>
      </c>
      <c r="BF498" s="2" t="inlineStr">
        <is>
          <t xml:space="preserve">|
</t>
        </is>
      </c>
      <c r="BG498" t="inlineStr">
        <is>
          <t>in informatica, componente di sistema che permette di ricavare l’indirizzo IP associato ad un nome di host e viceversa</t>
        </is>
      </c>
      <c r="BH498" s="2" t="inlineStr">
        <is>
          <t>domeno vardo keitiklis|
keitiklis</t>
        </is>
      </c>
      <c r="BI498" s="2" t="inlineStr">
        <is>
          <t>3|
3</t>
        </is>
      </c>
      <c r="BJ498" s="2" t="inlineStr">
        <is>
          <t xml:space="preserve">|
</t>
        </is>
      </c>
      <c r="BK498" t="inlineStr">
        <is>
          <t>domeno vardo keitimo į skaitinį IP adresą funkcija</t>
        </is>
      </c>
      <c r="BL498" s="2" t="inlineStr">
        <is>
          <t>atrisinātājs|
domēna nosaukuma atrisinātājs</t>
        </is>
      </c>
      <c r="BM498" s="2" t="inlineStr">
        <is>
          <t>3|
2</t>
        </is>
      </c>
      <c r="BN498" s="2" t="inlineStr">
        <is>
          <t xml:space="preserve">|
</t>
        </is>
      </c>
      <c r="BO498" t="inlineStr">
        <is>
          <t>domēnu nosaukumu sistēmas funkcija, ar ko nodrošina domēnu nosaukumu konvertēšanu par IP adresēm</t>
        </is>
      </c>
      <c r="BP498" s="2" t="inlineStr">
        <is>
          <t>riżolvatur tal-ismijiet ta' dominji|
riżolvatur</t>
        </is>
      </c>
      <c r="BQ498" s="2" t="inlineStr">
        <is>
          <t>3|
3</t>
        </is>
      </c>
      <c r="BR498" s="2" t="inlineStr">
        <is>
          <t xml:space="preserve">|
</t>
        </is>
      </c>
      <c r="BS498" t="inlineStr">
        <is>
          <t>funzjoni li tikkonverti isem ta' dominju, kemm jekk privat kemm jekk fuq l-Internet pubbliku, f'indirizz IP</t>
        </is>
      </c>
      <c r="BT498" s="2" t="inlineStr">
        <is>
          <t>DNS-resolver|
omzetter|
resolver</t>
        </is>
      </c>
      <c r="BU498" s="2" t="inlineStr">
        <is>
          <t>3|
3|
3</t>
        </is>
      </c>
      <c r="BV498" s="2" t="inlineStr">
        <is>
          <t xml:space="preserve">|
|
</t>
        </is>
      </c>
      <c r="BW498" t="inlineStr">
        <is>
          <t>klein hulpprogramma dat, wanneer een internetgebruiker een website wil bezoeken en deze ingeeft in de adresbalk, op zoek gaat naar het IP-adres dat bij een bepaalde domeinnaam hoort</t>
        </is>
      </c>
      <c r="BX498" s="2" t="inlineStr">
        <is>
          <t>resolwer DNS|
resolwer|
funkcja rozpoznawania nazw z systemu nazw domen</t>
        </is>
      </c>
      <c r="BY498" s="2" t="inlineStr">
        <is>
          <t>3|
3|
3</t>
        </is>
      </c>
      <c r="BZ498" s="2" t="inlineStr">
        <is>
          <t xml:space="preserve">|
|
</t>
        </is>
      </c>
      <c r="CA498" t="inlineStr">
        <is>
          <t>program, który wysyła zapytania do serwerów DNS w celu przekształcenia nazwy strony w adres IP</t>
        </is>
      </c>
      <c r="CB498" s="2" t="inlineStr">
        <is>
          <t>resolvedor de nome de domínio|
resolvedor</t>
        </is>
      </c>
      <c r="CC498" s="2" t="inlineStr">
        <is>
          <t>3|
3</t>
        </is>
      </c>
      <c r="CD498" s="2" t="inlineStr">
        <is>
          <t xml:space="preserve">|
</t>
        </is>
      </c>
      <c r="CE498" t="inlineStr">
        <is>
          <t>Programa cliente do sistema de nomes de domínios, geralmente formado por uma biblioteca de funções que são compiladas e ligadas às aplicações que as utilizam para pesquisar o nome de um determinado domínio.</t>
        </is>
      </c>
      <c r="CF498" s="2" t="inlineStr">
        <is>
          <t>rezolver DNS|
rezolver</t>
        </is>
      </c>
      <c r="CG498" s="2" t="inlineStr">
        <is>
          <t>3|
3</t>
        </is>
      </c>
      <c r="CH498" s="2" t="inlineStr">
        <is>
          <t xml:space="preserve">|
</t>
        </is>
      </c>
      <c r="CI498" t="inlineStr">
        <is>
          <t>program care extrage informația de la serverele de nume la cererea clienților; o cerere tipică estepentru adresa IP corespunzătoare unui nume de domeniu</t>
        </is>
      </c>
      <c r="CJ498" s="2" t="inlineStr">
        <is>
          <t>resolver|
prekladač</t>
        </is>
      </c>
      <c r="CK498" s="2" t="inlineStr">
        <is>
          <t>3|
3</t>
        </is>
      </c>
      <c r="CL498" s="2" t="inlineStr">
        <is>
          <t xml:space="preserve">preferred|
</t>
        </is>
      </c>
      <c r="CM498" t="inlineStr">
        <is>
          <t>komponent operačného systému, ktorý sprostredkúva prevod doméhového mena na IP adresu</t>
        </is>
      </c>
      <c r="CN498" s="2" t="inlineStr">
        <is>
          <t>razreševalnik|
razreševalnik domenskih imen</t>
        </is>
      </c>
      <c r="CO498" s="2" t="inlineStr">
        <is>
          <t>3|
2</t>
        </is>
      </c>
      <c r="CP498" s="2" t="inlineStr">
        <is>
          <t xml:space="preserve">|
</t>
        </is>
      </c>
      <c r="CQ498" t="inlineStr">
        <is>
          <t>funkcija, ki pretvori ime domene v IP-naslov</t>
        </is>
      </c>
      <c r="CR498" s="2" t="inlineStr">
        <is>
          <t>resolver|
upp­slag­nings­tjänst</t>
        </is>
      </c>
      <c r="CS498" s="2" t="inlineStr">
        <is>
          <t>3|
3</t>
        </is>
      </c>
      <c r="CT498" s="2" t="inlineStr">
        <is>
          <t xml:space="preserve">|
</t>
        </is>
      </c>
      <c r="CU498" t="inlineStr">
        <is>
          <t>funktion i inter­nets namn­system dns som anropar dns-servrar för att få reda på vilken ip-adress (en siffer­serie) som mot­svarar ett domän­namn</t>
        </is>
      </c>
    </row>
    <row r="499">
      <c r="A499" s="1" t="str">
        <f>HYPERLINK("https://iate.europa.eu/entry/result/3592459/all", "3592459")</f>
        <v>3592459</v>
      </c>
      <c r="B499" t="inlineStr">
        <is>
          <t>EDUCATION AND COMMUNICATIONS</t>
        </is>
      </c>
      <c r="C499" t="inlineStr">
        <is>
          <t>EDUCATION AND COMMUNICATIONS|information technology and data processing</t>
        </is>
      </c>
      <c r="D499" s="2" t="inlineStr">
        <is>
          <t>координатор за цифровите услуги</t>
        </is>
      </c>
      <c r="E499" s="2" t="inlineStr">
        <is>
          <t>3</t>
        </is>
      </c>
      <c r="F499" s="2" t="inlineStr">
        <is>
          <t/>
        </is>
      </c>
      <c r="G499" t="inlineStr">
        <is>
          <t/>
        </is>
      </c>
      <c r="H499" s="2" t="inlineStr">
        <is>
          <t>koordinátor digitálních služeb</t>
        </is>
      </c>
      <c r="I499" s="2" t="inlineStr">
        <is>
          <t>2</t>
        </is>
      </c>
      <c r="J499" s="2" t="inlineStr">
        <is>
          <t/>
        </is>
      </c>
      <c r="K499" t="inlineStr">
        <is>
          <t>nezávislý orgán určený členským státem EU, který bude dohlížet na to, zda online platformy mající sídlo v daném státě dodržují povinnosti stanovené v aktu o digitálních službách</t>
        </is>
      </c>
      <c r="L499" s="2" t="inlineStr">
        <is>
          <t>koordinator for digitale tjenester</t>
        </is>
      </c>
      <c r="M499" s="2" t="inlineStr">
        <is>
          <t>3</t>
        </is>
      </c>
      <c r="N499" s="2" t="inlineStr">
        <is>
          <t/>
        </is>
      </c>
      <c r="O499" t="inlineStr">
        <is>
          <t>uafhængig national
myndighed, der er udpeget af de enkelte medlemsstater med henblik på at sikre
en ensartet anvendelse af forordningen om digitale tjenester&lt;br&gt;
a) i den medlemsstat, hvor udbyderen af en formidlingstjeneste er etableret,
eller hvor dennes retlige repræsentant er bosiddende eller etableret&lt;br&gt;
b) i den medlemsstat, hvor formidlingstjenesten leveres</t>
        </is>
      </c>
      <c r="P499" s="2" t="inlineStr">
        <is>
          <t>Koordinator für digitale Dienste</t>
        </is>
      </c>
      <c r="Q499" s="2" t="inlineStr">
        <is>
          <t>3</t>
        </is>
      </c>
      <c r="R499" s="2" t="inlineStr">
        <is>
          <t/>
        </is>
      </c>
      <c r="S499" t="inlineStr">
        <is>
          <t/>
        </is>
      </c>
      <c r="T499" s="2" t="inlineStr">
        <is>
          <t>συντονιστής ψηφιακών υπηρεσιών</t>
        </is>
      </c>
      <c r="U499" s="2" t="inlineStr">
        <is>
          <t>3</t>
        </is>
      </c>
      <c r="V499" s="2" t="inlineStr">
        <is>
          <t/>
        </is>
      </c>
      <c r="W499" t="inlineStr">
        <is>
          <t>ανεξάρτητη εθνική αρχή που ορίζεται από κάθε κράτος μέλος για να επιβλέπει τη συμμόρφωση των επιγραμμικών πλατφορμών που είναι εγκατεστημένες στο έδαφός του προς τις υποχρεώσεις τους που προβλέπονται στην πράξη για τις ψηφιακές υπηρεσίες</t>
        </is>
      </c>
      <c r="X499" s="2" t="inlineStr">
        <is>
          <t>Digital Services Coordinator</t>
        </is>
      </c>
      <c r="Y499" s="2" t="inlineStr">
        <is>
          <t>3</t>
        </is>
      </c>
      <c r="Z499" s="2" t="inlineStr">
        <is>
          <t/>
        </is>
      </c>
      <c r="AA499" t="inlineStr">
        <is>
          <t>independent authority designated by a Member State to supervise the compliance of online platforms established in that Member State with the obligations of the Digital Services Act</t>
        </is>
      </c>
      <c r="AB499" s="2" t="inlineStr">
        <is>
          <t>coordinador de servicios digitales</t>
        </is>
      </c>
      <c r="AC499" s="2" t="inlineStr">
        <is>
          <t>3</t>
        </is>
      </c>
      <c r="AD499" s="2" t="inlineStr">
        <is>
          <t/>
        </is>
      </c>
      <c r="AE499" t="inlineStr">
        <is>
          <t>Autoridad independiente responsable de supervisar los servicios de intermediación establecidos en un Estado miembro y/o de coordinarse con las autoridades sectoriales especializadas.</t>
        </is>
      </c>
      <c r="AF499" s="2" t="inlineStr">
        <is>
          <t>digiteenuste koordinaator</t>
        </is>
      </c>
      <c r="AG499" s="2" t="inlineStr">
        <is>
          <t>2</t>
        </is>
      </c>
      <c r="AH499" s="2" t="inlineStr">
        <is>
          <t/>
        </is>
      </c>
      <c r="AI499" t="inlineStr">
        <is>
          <t>liikmesriigi poolt määratud sõltumatu asutus, kes vastutab digiteenuste õigusakti kohaldamise ja täitmise eest</t>
        </is>
      </c>
      <c r="AJ499" s="2" t="inlineStr">
        <is>
          <t>digitaalisten palvelujen koordinaattori</t>
        </is>
      </c>
      <c r="AK499" s="2" t="inlineStr">
        <is>
          <t>3</t>
        </is>
      </c>
      <c r="AL499" s="2" t="inlineStr">
        <is>
          <t/>
        </is>
      </c>
      <c r="AM499" t="inlineStr">
        <is>
          <t/>
        </is>
      </c>
      <c r="AN499" s="2" t="inlineStr">
        <is>
          <t>coordinateur pour les services numériques</t>
        </is>
      </c>
      <c r="AO499" s="2" t="inlineStr">
        <is>
          <t>3</t>
        </is>
      </c>
      <c r="AP499" s="2" t="inlineStr">
        <is>
          <t/>
        </is>
      </c>
      <c r="AQ499" t="inlineStr">
        <is>
          <t>autorité
indépendante désignée par un État membre, chargée de superviser les services
intermédiaires établis sur le territoire national et/ou d'assurer la
coordination avec les autorités sectorielles spécialisées</t>
        </is>
      </c>
      <c r="AR499" s="2" t="inlineStr">
        <is>
          <t>comhordaitheoir seirbhísí digiteacha</t>
        </is>
      </c>
      <c r="AS499" s="2" t="inlineStr">
        <is>
          <t>3</t>
        </is>
      </c>
      <c r="AT499" s="2" t="inlineStr">
        <is>
          <t/>
        </is>
      </c>
      <c r="AU499" t="inlineStr">
        <is>
          <t/>
        </is>
      </c>
      <c r="AV499" s="2" t="inlineStr">
        <is>
          <t>koordinator za digitalne usluge</t>
        </is>
      </c>
      <c r="AW499" s="2" t="inlineStr">
        <is>
          <t>3</t>
        </is>
      </c>
      <c r="AX499" s="2" t="inlineStr">
        <is>
          <t/>
        </is>
      </c>
      <c r="AY499" t="inlineStr">
        <is>
          <t/>
        </is>
      </c>
      <c r="AZ499" s="2" t="inlineStr">
        <is>
          <t>digitális szolgáltatási koordinátor</t>
        </is>
      </c>
      <c r="BA499" s="2" t="inlineStr">
        <is>
          <t>2</t>
        </is>
      </c>
      <c r="BB499" s="2" t="inlineStr">
        <is>
          <t/>
        </is>
      </c>
      <c r="BC499" t="inlineStr">
        <is>
          <t>a &lt;a href="https://iate.europa.eu/entry/slideshow/1611751617841/3582127/hu" target="_blank"&gt;digitális szolgáltatásokról szóló jogszabálynak&lt;/a&gt; való megfelelés ellenőrzésére valamely uniós tagállam által kijelölt független hatóság</t>
        </is>
      </c>
      <c r="BD499" s="2" t="inlineStr">
        <is>
          <t>coordinatore dei servizi digitali</t>
        </is>
      </c>
      <c r="BE499" s="2" t="inlineStr">
        <is>
          <t>3</t>
        </is>
      </c>
      <c r="BF499" s="2" t="inlineStr">
        <is>
          <t/>
        </is>
      </c>
      <c r="BG499" t="inlineStr">
        <is>
          <t>autorità indipendente destinata ad essere responsabile della supervisione dei servizi di intermediazione online stabiliti nel proprio Stato membro e/o del coordinamento con autorità specializzate nel settore</t>
        </is>
      </c>
      <c r="BH499" s="2" t="inlineStr">
        <is>
          <t>skaitmeninių paslaugų koordinatorius</t>
        </is>
      </c>
      <c r="BI499" s="2" t="inlineStr">
        <is>
          <t>3</t>
        </is>
      </c>
      <c r="BJ499" s="2" t="inlineStr">
        <is>
          <t/>
        </is>
      </c>
      <c r="BK499" t="inlineStr">
        <is>
          <t/>
        </is>
      </c>
      <c r="BL499" s="2" t="inlineStr">
        <is>
          <t>digitālo pakalpojumu koordinators</t>
        </is>
      </c>
      <c r="BM499" s="2" t="inlineStr">
        <is>
          <t>2</t>
        </is>
      </c>
      <c r="BN499" s="2" t="inlineStr">
        <is>
          <t/>
        </is>
      </c>
      <c r="BO499" t="inlineStr">
        <is>
          <t>neatkarīga dalībvalsts izraudzīta iestāde, kuras pienākums ir uzraudzīt šajā dalībvalstī iedibināto tiešsaistes platformu atbilstību Digitālo pakalpojumu akta prasībām</t>
        </is>
      </c>
      <c r="BP499" s="2" t="inlineStr">
        <is>
          <t>Koordinatur tas-Servizzi Diġitali</t>
        </is>
      </c>
      <c r="BQ499" s="2" t="inlineStr">
        <is>
          <t>3</t>
        </is>
      </c>
      <c r="BR499" s="2" t="inlineStr">
        <is>
          <t/>
        </is>
      </c>
      <c r="BS499" t="inlineStr">
        <is>
          <t>awtorità indipendenti ddeżinjata minn Stat Membru biex twettaq superviżjoni tal-konformità mal-pjattaformi online stabbiliti f'dak li Stat Membru mal-obbligi tal-Att dwar is-Servizzi Diġitali</t>
        </is>
      </c>
      <c r="BT499" s="2" t="inlineStr">
        <is>
          <t>coördinator voor digitale diensten</t>
        </is>
      </c>
      <c r="BU499" s="2" t="inlineStr">
        <is>
          <t>3</t>
        </is>
      </c>
      <c r="BV499" s="2" t="inlineStr">
        <is>
          <t/>
        </is>
      </c>
      <c r="BW499" t="inlineStr">
        <is>
          <t>onafhankelijke
 instantie die door een lidstaat is aangewezen om toezicht te houden op de
 naleving van de verplichtingen van de wet inzake digitale diensten door in
 die lidstaat gevestigde onlineplatforms</t>
        </is>
      </c>
      <c r="BX499" s="2" t="inlineStr">
        <is>
          <t>koordynator ds. usług cyfrowych</t>
        </is>
      </c>
      <c r="BY499" s="2" t="inlineStr">
        <is>
          <t>3</t>
        </is>
      </c>
      <c r="BZ499" s="2" t="inlineStr">
        <is>
          <t/>
        </is>
      </c>
      <c r="CA499" t="inlineStr">
        <is>
          <t>niezależny organ wyznaczony przez państwo członkowskie do nadzorowania wypełniania przez platformy internetowe tworzone w danym państwie członkowskim obowiązków określonych w akcie o usługach cyfrowych</t>
        </is>
      </c>
      <c r="CB499" s="2" t="inlineStr">
        <is>
          <t>coordenador dos serviços digitais</t>
        </is>
      </c>
      <c r="CC499" s="2" t="inlineStr">
        <is>
          <t>3</t>
        </is>
      </c>
      <c r="CD499" s="2" t="inlineStr">
        <is>
          <t/>
        </is>
      </c>
      <c r="CE499" t="inlineStr">
        <is>
          <t>Autoridade independente designada por um Estado-Membro para supervisionar a conformidade das plataformas em linha estabelecidas nesse Estado-Membro com as obrigações previstas no ato legislativo sobre os serviços digitais.</t>
        </is>
      </c>
      <c r="CF499" s="2" t="inlineStr">
        <is>
          <t>coordonatorul serviciilor digitale</t>
        </is>
      </c>
      <c r="CG499" s="2" t="inlineStr">
        <is>
          <t>2</t>
        </is>
      </c>
      <c r="CH499" s="2" t="inlineStr">
        <is>
          <t/>
        </is>
      </c>
      <c r="CI499" t="inlineStr">
        <is>
          <t>autoritate independentă desemnată de un stat membru pentru a supraveghea respectarea de către platformele online stabilite în statul membru respectiv a obligațiilor prevăzute de Actul legislativ privind serviciile digitale</t>
        </is>
      </c>
      <c r="CJ499" s="2" t="inlineStr">
        <is>
          <t>koordinátor digitálnych služieb</t>
        </is>
      </c>
      <c r="CK499" s="2" t="inlineStr">
        <is>
          <t>3</t>
        </is>
      </c>
      <c r="CL499" s="2" t="inlineStr">
        <is>
          <t/>
        </is>
      </c>
      <c r="CM499" t="inlineStr">
        <is>
          <t>nezávislý orgán, ktorý je určený členským štátom a ktorý dozerá na to, či si online platformy v danom štáte plnia povinnosti podľa aktu o digitálnych službách</t>
        </is>
      </c>
      <c r="CN499" s="2" t="inlineStr">
        <is>
          <t>koordinator digitalnih storitev</t>
        </is>
      </c>
      <c r="CO499" s="2" t="inlineStr">
        <is>
          <t>3</t>
        </is>
      </c>
      <c r="CP499" s="2" t="inlineStr">
        <is>
          <t/>
        </is>
      </c>
      <c r="CQ499" t="inlineStr">
        <is>
          <t/>
        </is>
      </c>
      <c r="CR499" s="2" t="inlineStr">
        <is>
          <t>samordnare för digitala tjänster</t>
        </is>
      </c>
      <c r="CS499" s="2" t="inlineStr">
        <is>
          <t>2</t>
        </is>
      </c>
      <c r="CT499" s="2" t="inlineStr">
        <is>
          <t/>
        </is>
      </c>
      <c r="CU499" t="inlineStr">
        <is>
          <t>oberoende myndighet utsedd av en medlemsstat med syfte att övervaka att onlineplattformar
uppfyller de skyldigheter som fastställs i rättsakten om digitala
tjänster&lt;div&gt;a) i den medlemsstat där leverantören av en förmedlingstjänst är etablerad
eller där leverantörens rättsliga företrädare har sin hemvist eller är
etablerad, &lt;/div&gt;&lt;div&gt;b) i en medlemsstat där förmedlingstjänsten tillhandahålls&lt;/div&gt;</t>
        </is>
      </c>
    </row>
    <row r="500">
      <c r="A500" s="1" t="str">
        <f>HYPERLINK("https://iate.europa.eu/entry/result/2243252/all", "2243252")</f>
        <v>2243252</v>
      </c>
      <c r="B500" t="inlineStr">
        <is>
          <t>EDUCATION AND COMMUNICATIONS</t>
        </is>
      </c>
      <c r="C500" t="inlineStr">
        <is>
          <t>EDUCATION AND COMMUNICATIONS|information technology and data processing|data processing</t>
        </is>
      </c>
      <c r="D500" s="2" t="inlineStr">
        <is>
          <t>базов удостоверяващ орган</t>
        </is>
      </c>
      <c r="E500" s="2" t="inlineStr">
        <is>
          <t>3</t>
        </is>
      </c>
      <c r="F500" s="2" t="inlineStr">
        <is>
          <t/>
        </is>
      </c>
      <c r="G500" t="inlineStr">
        <is>
          <t/>
        </is>
      </c>
      <c r="H500" s="2" t="inlineStr">
        <is>
          <t>kořenová certifikační autorita</t>
        </is>
      </c>
      <c r="I500" s="2" t="inlineStr">
        <is>
          <t>3</t>
        </is>
      </c>
      <c r="J500" s="2" t="inlineStr">
        <is>
          <t/>
        </is>
      </c>
      <c r="K500" t="inlineStr">
        <is>
          <t>certifikační autorita vydávající certifikáty podřízeným certifikačním autoritám</t>
        </is>
      </c>
      <c r="L500" s="2" t="inlineStr">
        <is>
          <t>rodcertifikatmyndighed|
rodcertificeringsmyndighed</t>
        </is>
      </c>
      <c r="M500" s="2" t="inlineStr">
        <is>
          <t>3|
3</t>
        </is>
      </c>
      <c r="N500" s="2" t="inlineStr">
        <is>
          <t xml:space="preserve">|
</t>
        </is>
      </c>
      <c r="O500" t="inlineStr">
        <is>
          <t/>
        </is>
      </c>
      <c r="P500" s="2" t="inlineStr">
        <is>
          <t>Wurzelzertifizierungstelle</t>
        </is>
      </c>
      <c r="Q500" s="2" t="inlineStr">
        <is>
          <t>3</t>
        </is>
      </c>
      <c r="R500" s="2" t="inlineStr">
        <is>
          <t/>
        </is>
      </c>
      <c r="S500" t="inlineStr">
        <is>
          <t/>
        </is>
      </c>
      <c r="T500" s="2" t="inlineStr">
        <is>
          <t>αρχή πιστοποίησης βάσης</t>
        </is>
      </c>
      <c r="U500" s="2" t="inlineStr">
        <is>
          <t>3</t>
        </is>
      </c>
      <c r="V500" s="2" t="inlineStr">
        <is>
          <t/>
        </is>
      </c>
      <c r="W500" t="inlineStr">
        <is>
          <t/>
        </is>
      </c>
      <c r="X500" s="2" t="inlineStr">
        <is>
          <t>root certification authority|
root certificate authority</t>
        </is>
      </c>
      <c r="Y500" s="2" t="inlineStr">
        <is>
          <t>3|
3</t>
        </is>
      </c>
      <c r="Z500" s="2" t="inlineStr">
        <is>
          <t xml:space="preserve">|
</t>
        </is>
      </c>
      <c r="AA500" t="inlineStr">
        <is>
          <t>entity that issues top-level digital certificates, the private key of which is then used to authenticate other certificates</t>
        </is>
      </c>
      <c r="AB500" s="2" t="inlineStr">
        <is>
          <t>autoridad de certifcación raíz</t>
        </is>
      </c>
      <c r="AC500" s="2" t="inlineStr">
        <is>
          <t>2</t>
        </is>
      </c>
      <c r="AD500" s="2" t="inlineStr">
        <is>
          <t/>
        </is>
      </c>
      <c r="AE500" t="inlineStr">
        <is>
          <t>En una estructura jerárquica de infraestructura de clave pública, es la autoridad de certificación origen de las rutas de confianza, es decir, el origen de la confianza.</t>
        </is>
      </c>
      <c r="AF500" s="2" t="inlineStr">
        <is>
          <t>juursertifikaate väljastav asutus</t>
        </is>
      </c>
      <c r="AG500" s="2" t="inlineStr">
        <is>
          <t>3</t>
        </is>
      </c>
      <c r="AH500" s="2" t="inlineStr">
        <is>
          <t/>
        </is>
      </c>
      <c r="AI500" t="inlineStr">
        <is>
          <t>asutus, mis väljastab tipptaseme sertifikaate</t>
        </is>
      </c>
      <c r="AJ500" s="2" t="inlineStr">
        <is>
          <t>juurivarmentaja</t>
        </is>
      </c>
      <c r="AK500" s="2" t="inlineStr">
        <is>
          <t>3</t>
        </is>
      </c>
      <c r="AL500" s="2" t="inlineStr">
        <is>
          <t/>
        </is>
      </c>
      <c r="AM500" t="inlineStr">
        <is>
          <t>julkisen avaimen järjestelmässä ylin luotettu taho, joka allekirjoittaa, jakelee ja tarvittaessa peruuttaa varmenteet alemman tason varmentajille</t>
        </is>
      </c>
      <c r="AN500" s="2" t="inlineStr">
        <is>
          <t>AC racine|
autorité de certification racine</t>
        </is>
      </c>
      <c r="AO500" s="2" t="inlineStr">
        <is>
          <t>2|
3</t>
        </is>
      </c>
      <c r="AP500" s="2" t="inlineStr">
        <is>
          <t xml:space="preserve">|
</t>
        </is>
      </c>
      <c r="AQ500" t="inlineStr">
        <is>
          <t>autorité de certification qui référence d'autres autorités de certification (dites alors déléguées) dans un modèle hiérarchique</t>
        </is>
      </c>
      <c r="AR500" s="2" t="inlineStr">
        <is>
          <t>údarás fréamhdheimhniúcháin</t>
        </is>
      </c>
      <c r="AS500" s="2" t="inlineStr">
        <is>
          <t>3</t>
        </is>
      </c>
      <c r="AT500" s="2" t="inlineStr">
        <is>
          <t/>
        </is>
      </c>
      <c r="AU500" t="inlineStr">
        <is>
          <t/>
        </is>
      </c>
      <c r="AV500" t="inlineStr">
        <is>
          <t/>
        </is>
      </c>
      <c r="AW500" t="inlineStr">
        <is>
          <t/>
        </is>
      </c>
      <c r="AX500" t="inlineStr">
        <is>
          <t/>
        </is>
      </c>
      <c r="AY500" t="inlineStr">
        <is>
          <t/>
        </is>
      </c>
      <c r="AZ500" s="2" t="inlineStr">
        <is>
          <t>gyökér-hitelesítésszolgáltató</t>
        </is>
      </c>
      <c r="BA500" s="2" t="inlineStr">
        <is>
          <t>3</t>
        </is>
      </c>
      <c r="BB500" s="2" t="inlineStr">
        <is>
          <t/>
        </is>
      </c>
      <c r="BC500" t="inlineStr">
        <is>
          <t>&lt;a href="https://iate.europa.eu/entry/result/2243253/hu" target="_blank"&gt;gyökértanúsítvány &lt;time datetime="2020. 01. 06."&gt; (2020. 01. 06.)&lt;/time&gt;&lt;/a&gt; kibocsátására alkalmas hatóság</t>
        </is>
      </c>
      <c r="BD500" s="2" t="inlineStr">
        <is>
          <t>autorità di certificazione radice</t>
        </is>
      </c>
      <c r="BE500" s="2" t="inlineStr">
        <is>
          <t>3</t>
        </is>
      </c>
      <c r="BF500" s="2" t="inlineStr">
        <is>
          <t/>
        </is>
      </c>
      <c r="BG500" t="inlineStr">
        <is>
          <t>autorità di alto livello che emette certificati di assoluta affidabilità utilizzati per autenticare altri certificati</t>
        </is>
      </c>
      <c r="BH500" s="2" t="inlineStr">
        <is>
          <t>vyriausioji pažymėjimų įstaiga|
pagrindinė sertifikavimo institucija</t>
        </is>
      </c>
      <c r="BI500" s="2" t="inlineStr">
        <is>
          <t>2|
3</t>
        </is>
      </c>
      <c r="BJ500" s="2" t="inlineStr">
        <is>
          <t xml:space="preserve">|
</t>
        </is>
      </c>
      <c r="BK500" t="inlineStr">
        <is>
          <t>institucija, išduodanti aukščiausio lygio skaitmeninius sertifikatus, kurių privatusis raktas naudojamas kitiems sertifikatams autentifikuoti</t>
        </is>
      </c>
      <c r="BL500" s="2" t="inlineStr">
        <is>
          <t>galvenā sertifikācijas iestāde</t>
        </is>
      </c>
      <c r="BM500" s="2" t="inlineStr">
        <is>
          <t>2</t>
        </is>
      </c>
      <c r="BN500" s="2" t="inlineStr">
        <is>
          <t/>
        </is>
      </c>
      <c r="BO500" t="inlineStr">
        <is>
          <t/>
        </is>
      </c>
      <c r="BP500" s="2" t="inlineStr">
        <is>
          <t>awtorità taċ-ċertifikazzjoni root</t>
        </is>
      </c>
      <c r="BQ500" s="2" t="inlineStr">
        <is>
          <t>3</t>
        </is>
      </c>
      <c r="BR500" s="2" t="inlineStr">
        <is>
          <t/>
        </is>
      </c>
      <c r="BS500" t="inlineStr">
        <is>
          <t>entità li toħroġ ċertifikati diġitali tal-ogħla livell, li l-kjavi privata tagħha mbagħad tintuża biex tawtentika ċertifkati oħra</t>
        </is>
      </c>
      <c r="BT500" s="2" t="inlineStr">
        <is>
          <t>certificaatautoriteit</t>
        </is>
      </c>
      <c r="BU500" s="2" t="inlineStr">
        <is>
          <t>3</t>
        </is>
      </c>
      <c r="BV500" s="2" t="inlineStr">
        <is>
          <t/>
        </is>
      </c>
      <c r="BW500" t="inlineStr">
        <is>
          <t>entiteit
 die digitale certificaten op het hoogste niveau uitgeeft, waarmee de publieke
 sleutel van ondergeschikte certificaten wordt ondertekend</t>
        </is>
      </c>
      <c r="BX500" s="2" t="inlineStr">
        <is>
          <t>główny urząd certyfikacji</t>
        </is>
      </c>
      <c r="BY500" s="2" t="inlineStr">
        <is>
          <t>3</t>
        </is>
      </c>
      <c r="BZ500" s="2" t="inlineStr">
        <is>
          <t/>
        </is>
      </c>
      <c r="CA500" t="inlineStr">
        <is>
          <t>podmiot świadczący usługi certyfikacyjne, który sam sobie poświadczył zaświadczenie certyfikacyjne i może wydawać zaświadczenia certyfikacyjne innym podmiotom świadczącym usługi certyfikacyjne. Często jest to także punkt zaufania, względem którego budowane są ścieżki certyfikacji</t>
        </is>
      </c>
      <c r="CB500" s="2" t="inlineStr">
        <is>
          <t>autoridade de certificação de raiz</t>
        </is>
      </c>
      <c r="CC500" s="2" t="inlineStr">
        <is>
          <t>3</t>
        </is>
      </c>
      <c r="CD500" s="2" t="inlineStr">
        <is>
          <t/>
        </is>
      </c>
      <c r="CE500" t="inlineStr">
        <is>
          <t/>
        </is>
      </c>
      <c r="CF500" s="2" t="inlineStr">
        <is>
          <t>autoritate de certificare rădăcină|
CA rădăcină|
autoritate de certificare cu rol de rădăcină</t>
        </is>
      </c>
      <c r="CG500" s="2" t="inlineStr">
        <is>
          <t>3|
3|
3</t>
        </is>
      </c>
      <c r="CH500" s="2" t="inlineStr">
        <is>
          <t xml:space="preserve">|
|
</t>
        </is>
      </c>
      <c r="CI500" t="inlineStr">
        <is>
          <t>autoritate de certificare ce are cel mai înalt nivel în cadrul domeniului TSP (funizor de servicii de încredere) și care
este utilizată pentru semnarea CA-urilor subordonate</t>
        </is>
      </c>
      <c r="CJ500" s="2" t="inlineStr">
        <is>
          <t>koreňová certifikačná autorita|
najvyššia certifikačná autorita|
základná certifikačná autorita</t>
        </is>
      </c>
      <c r="CK500" s="2" t="inlineStr">
        <is>
          <t>3|
3|
3</t>
        </is>
      </c>
      <c r="CL500" s="2" t="inlineStr">
        <is>
          <t xml:space="preserve">|
preferred|
</t>
        </is>
      </c>
      <c r="CM500" t="inlineStr">
        <is>
          <t>subjekt, ktorý vydáva digitálne certifikáty najvyššej úrovne, pričom pomocou jeho verejného kľúča možno overiť pravosť certifikátu kvalifikovanej dôveryhodnej služby</t>
        </is>
      </c>
      <c r="CN500" s="2" t="inlineStr">
        <is>
          <t>overitelj korenskih potrdil</t>
        </is>
      </c>
      <c r="CO500" s="2" t="inlineStr">
        <is>
          <t>3</t>
        </is>
      </c>
      <c r="CP500" s="2" t="inlineStr">
        <is>
          <t/>
        </is>
      </c>
      <c r="CQ500" t="inlineStr">
        <is>
          <t/>
        </is>
      </c>
      <c r="CR500" s="2" t="inlineStr">
        <is>
          <t>rotcertifikatutfärdare</t>
        </is>
      </c>
      <c r="CS500" s="2" t="inlineStr">
        <is>
          <t>3</t>
        </is>
      </c>
      <c r="CT500" s="2" t="inlineStr">
        <is>
          <t/>
        </is>
      </c>
      <c r="CU500" t="inlineStr">
        <is>
          <t/>
        </is>
      </c>
    </row>
    <row r="501">
      <c r="A501" s="1" t="str">
        <f>HYPERLINK("https://iate.europa.eu/entry/result/3599576/all", "3599576")</f>
        <v>3599576</v>
      </c>
      <c r="B501" t="inlineStr">
        <is>
          <t>PRODUCTION, TECHNOLOGY AND RESEARCH;TRADE</t>
        </is>
      </c>
      <c r="C501" t="inlineStr">
        <is>
          <t>PRODUCTION, TECHNOLOGY AND RESEARCH|technology and technical regulations|technology|digital technology;TRADE|marketing|commercial transaction|sale|distance selling|electronic commerce|electronic signature</t>
        </is>
      </c>
      <c r="D501" s="2" t="inlineStr">
        <is>
          <t>квалифицирано устройство за създаване на електронен печат от разстояние</t>
        </is>
      </c>
      <c r="E501" s="2" t="inlineStr">
        <is>
          <t>3</t>
        </is>
      </c>
      <c r="F501" s="2" t="inlineStr">
        <is>
          <t/>
        </is>
      </c>
      <c r="G501" t="inlineStr">
        <is>
          <t>устройство за създаване на квалифициран електронен печат, при което доставчик на квалифицирани удостоверителни услуги генерира, управлява или дублира данните за създаване на електронен подпис от името на създателя на печата</t>
        </is>
      </c>
      <c r="H501" s="2" t="inlineStr">
        <is>
          <t>prostředek pro vytváření kvalifikovaných pečetí na dálku</t>
        </is>
      </c>
      <c r="I501" s="2" t="inlineStr">
        <is>
          <t>3</t>
        </is>
      </c>
      <c r="J501" s="2" t="inlineStr">
        <is>
          <t/>
        </is>
      </c>
      <c r="K501" t="inlineStr">
        <is>
          <t>&lt;a href="https://iate.europa.eu/entry/result/3564436/cs" target="_blank"&gt;prostředek pro vytváření kvalifikovaných elektronických pečetí&lt;/a&gt;,
přičemž &lt;a href="https://iate.europa.eu/entry/slideshow/1625486383785/3599650/cs" target="_blank"&gt;kvalifikovaný poskytovatel služeb vytvářejících důvěru&lt;/a&gt; vytváří,
spravuje nebo kopíruje&lt;a href="https://iate.europa.eu/entry/result/3550884/cs" target="_blank"&gt; data pro vytváření elektronických podpisů &lt;/a&gt;jménem &lt;a href="https://iate.europa.eu/entry/result/3546877/cs" target="_blank"&gt;pečetící osoby&lt;/a&gt;</t>
        </is>
      </c>
      <c r="L501" s="2" t="inlineStr">
        <is>
          <t>kvalificeret system til seglgenerering på afstand</t>
        </is>
      </c>
      <c r="M501" s="2" t="inlineStr">
        <is>
          <t>3</t>
        </is>
      </c>
      <c r="N501" s="2" t="inlineStr">
        <is>
          <t/>
        </is>
      </c>
      <c r="O501" t="inlineStr">
        <is>
          <t>&lt;a href="https://iate.europa.eu/entry/result/3564436/da" target="_blank"&gt;kvalificeret elektronisk seglgenereringssystem&lt;/a&gt;, hvori en &lt;a href="https://iate.europa.eu/entry/result/3599650/da" target="_blank"&gt;kvalificeret tillidstjenesteudbyder&lt;/a&gt; genererer, forvalter eller kopierer &lt;a href="https://iate.europa.eu/entry/result/3550884/da" target="_blank"&gt;elektroniske signaturgenereringsdata&lt;/a&gt; på vegne af en &lt;a href="https://iate.europa.eu/entry/result/3546877/da" target="_blank"&gt;forseglende part&lt;/a&gt;</t>
        </is>
      </c>
      <c r="P501" s="2" t="inlineStr">
        <is>
          <t>qualifizierte Fernsiegelerstellungseinheit</t>
        </is>
      </c>
      <c r="Q501" s="2" t="inlineStr">
        <is>
          <t>3</t>
        </is>
      </c>
      <c r="R501" s="2" t="inlineStr">
        <is>
          <t/>
        </is>
      </c>
      <c r="S501" t="inlineStr">
        <is>
          <t>qualifizierte elektronische Siegelerstellungseinheit, bei der ein qualifizierter Vertrauensdiensteanbieter die elektronischen Siegelerstellungsdaten im Namen eines Siegelerstellers erzeugt, verwaltet oder vervielfältigt</t>
        </is>
      </c>
      <c r="T501" s="2" t="inlineStr">
        <is>
          <t>εγκεκριμένη διάταξη εξ αποστάσεως δημιουργίας σφραγίδας</t>
        </is>
      </c>
      <c r="U501" s="2" t="inlineStr">
        <is>
          <t>3</t>
        </is>
      </c>
      <c r="V501" s="2" t="inlineStr">
        <is>
          <t/>
        </is>
      </c>
      <c r="W501" t="inlineStr">
        <is>
          <t>&lt;a href="https://iate.europa.eu/entry/result/3564436/en-el" target="_blank"&gt;εγκεκριμένη διάταξη δημιουργίας ηλεκτρονικής σφραγίδας&lt;/a&gt; μέσω της οποίας εγκεκριμένος πάροχος υπηρεσιών εμπιστοσύνης δημιουργεί, διαχειρίζεται ή αναπαράγει τα &lt;a href="https://iate.europa.eu/entry/result/3550884/en-el" target="_blank"&gt;δεδομένα δημιουργίας ηλεκτρονικής υπογραφής&lt;/a&gt; για λογαριασμό ενός &lt;a href="https://iate.europa.eu/entry/result/3546877/en-el" target="_blank"&gt;δημιουργού σφραγίδας&lt;/a&gt;</t>
        </is>
      </c>
      <c r="X501" s="2" t="inlineStr">
        <is>
          <t>remote qualified seal creation device</t>
        </is>
      </c>
      <c r="Y501" s="2" t="inlineStr">
        <is>
          <t>3</t>
        </is>
      </c>
      <c r="Z501" s="2" t="inlineStr">
        <is>
          <t/>
        </is>
      </c>
      <c r="AA501" t="inlineStr">
        <is>
          <t>&lt;a href="https://iate.europa.eu/entry/result/3564436/en" target="_blank"&gt;qualified electronic seal creation device&lt;/a&gt; where a &lt;a href="https://iate.europa.eu/entry/result/3547464/en" target="_blank"&gt;qualified trust service&lt;/a&gt; provider generates, manages or duplicates the &lt;a href="https://iate.europa.eu/entry/result/3550884/en" target="_blank"&gt;electronic signature creation data&lt;/a&gt; on behalf of a &lt;a href="https://iate.europa.eu/entry/result/3546877/en" target="_blank"&gt;seal creator&lt;/a&gt;</t>
        </is>
      </c>
      <c r="AB501" s="2" t="inlineStr">
        <is>
          <t>dispositivo cualificado remoto de creación de sellos</t>
        </is>
      </c>
      <c r="AC501" s="2" t="inlineStr">
        <is>
          <t>3</t>
        </is>
      </c>
      <c r="AD501" s="2" t="inlineStr">
        <is>
          <t/>
        </is>
      </c>
      <c r="AE501" t="inlineStr">
        <is>
          <t>&lt;a href="https://iate.europa.eu/entry/result/3564436/es" target="_blank"&gt;Dispositivo cualificado de creación de sellos&lt;/a&gt; utilizado por un prestador cualificado
 de servicios de confianza para generar, gestionar o duplicar los &lt;a href="https://iate.europa.eu/entry/result/3550884/es" target="_blank"&gt;datos de creación de firmas electrónicas&lt;/a&gt; en nombre de un &lt;a href="https://iate.europa.eu/entry/result/3546877/es" target="_blank"&gt;creador de sellos&lt;/a&gt;.</t>
        </is>
      </c>
      <c r="AF501" s="2" t="inlineStr">
        <is>
          <t>vahend kvalifitseeritud e-templi loomiseks vahemaa tagant</t>
        </is>
      </c>
      <c r="AG501" s="2" t="inlineStr">
        <is>
          <t>2</t>
        </is>
      </c>
      <c r="AH501" s="2" t="inlineStr">
        <is>
          <t/>
        </is>
      </c>
      <c r="AI501" t="inlineStr">
        <is>
          <t>&lt;i&gt;kvalifitseeritud e-templi loomise vahend&lt;/i&gt; &lt;a href="/entry/result/3564436/all" id="ENTRY_TO_ENTRY_CONVERTER" target="_blank"&gt;IATE:3564436&lt;/a&gt; , mille puhul &lt;i&gt;kvalifitseeritud usaldusteenuse&lt;/i&gt; &lt;a href="/entry/result/3547464/all" id="ENTRY_TO_ENTRY_CONVERTER" target="_blank"&gt;IATE:3547464&lt;/a&gt; osutaja loob, haldab või dubleerib templi looja nimel e-templi loomiseks vajalikke andmeid</t>
        </is>
      </c>
      <c r="AJ501" s="2" t="inlineStr">
        <is>
          <t>hyväksytty sähköisen leiman etäluontiväline</t>
        </is>
      </c>
      <c r="AK501" s="2" t="inlineStr">
        <is>
          <t>3</t>
        </is>
      </c>
      <c r="AL501" s="2" t="inlineStr">
        <is>
          <t/>
        </is>
      </c>
      <c r="AM501" t="inlineStr">
        <is>
          <t>hyväksytty sähköisen leiman luontiväline, jolla &lt;a href="https://iate.europa.eu/entry/result/3547464/fi" target="_blank"&gt;hyväksytty luottamuspalvelun&lt;/a&gt; tarjoaja muodostaa, hallinnoi tai kahdentaa &lt;a href="https://iate.europa.eu/entry/result/3550884/fi" target="_blank"&gt;sähköisen allekirjoituksen luontitietoja&lt;/a&gt; &lt;a href="https://iate.europa.eu/entry/result/3546877" target="_blank"&gt;leiman luojan &lt;/a&gt;puolesta</t>
        </is>
      </c>
      <c r="AN501" s="2" t="inlineStr">
        <is>
          <t>dispositif de création de cachet électronique qualifié à distance</t>
        </is>
      </c>
      <c r="AO501" s="2" t="inlineStr">
        <is>
          <t>3</t>
        </is>
      </c>
      <c r="AP501" s="2" t="inlineStr">
        <is>
          <t/>
        </is>
      </c>
      <c r="AQ501" t="inlineStr">
        <is>
          <t>dispositif de création de cachet électronique qualifié par lequel un 
prestataire de services de confiance qualifié génère, gère ou reproduit 
les données de création de cachet électronique pour le compte d’un 
créateur de cachet</t>
        </is>
      </c>
      <c r="AR501" s="2" t="inlineStr">
        <is>
          <t>gléas cruthaithe séala cáilithe cianda</t>
        </is>
      </c>
      <c r="AS501" s="2" t="inlineStr">
        <is>
          <t>3</t>
        </is>
      </c>
      <c r="AT501" s="2" t="inlineStr">
        <is>
          <t/>
        </is>
      </c>
      <c r="AU501" t="inlineStr">
        <is>
          <t>gléas cruthaithe ríomhshéala cáilithe lena ndéanann soláthraí seirbhíse iontaoibhe cáilithe na sonraí um chruthú ríomhshínithe a ghiniúint, a bhainistiú nó a dhúbláil thar ceann cruthaitheora séala</t>
        </is>
      </c>
      <c r="AV501" s="2" t="inlineStr">
        <is>
          <t>kvalificirano sredstvo za udaljenu izradu elektroničkog pečata</t>
        </is>
      </c>
      <c r="AW501" s="2" t="inlineStr">
        <is>
          <t>3</t>
        </is>
      </c>
      <c r="AX501" s="2" t="inlineStr">
        <is>
          <t/>
        </is>
      </c>
      <c r="AY501" t="inlineStr">
        <is>
          <t>kvalificirano sredstvo za izradu elektroničkog pečata kojim kvalificirani pružatelj usluga povjerenja u ime autora pečata stvara ili duplicira podatke za izradu elektroničkog pečata ili upravlja njima</t>
        </is>
      </c>
      <c r="AZ501" s="2" t="inlineStr">
        <is>
          <t>távoli minősített bélyegzőt létrehozó eszköz</t>
        </is>
      </c>
      <c r="BA501" s="2" t="inlineStr">
        <is>
          <t>4</t>
        </is>
      </c>
      <c r="BB501" s="2" t="inlineStr">
        <is>
          <t/>
        </is>
      </c>
      <c r="BC501" t="inlineStr">
        <is>
          <t>minősített elektronikus bélyegzőt létrehozó eszköz, amellyel a 
minősített bizalmi szolgáltató a bélyegző létrehozója nevében 
létrehozza, kezeli vagy sokszorosítja az elektronikus aláírás 
létrehozásához használt adatot</t>
        </is>
      </c>
      <c r="BD501" s="2" t="inlineStr">
        <is>
          <t>dispositivo qualificato per la creazione di un sigillo a distanza</t>
        </is>
      </c>
      <c r="BE501" s="2" t="inlineStr">
        <is>
          <t>3</t>
        </is>
      </c>
      <c r="BF501" s="2" t="inlineStr">
        <is>
          <t/>
        </is>
      </c>
      <c r="BG501" t="inlineStr">
        <is>
          <t>dispositivo qualificato per la creazione di un sigillo elettronico in cui un prestatore di servizi fiduciari qualificato genera, gestisce o duplica i dati per la creazione di una firma elettronica per conto di un creatore di un sigillo</t>
        </is>
      </c>
      <c r="BH501" s="2" t="inlineStr">
        <is>
          <t>nuotolinis kvalifikuotas spaudo kūrimo įtaisas</t>
        </is>
      </c>
      <c r="BI501" s="2" t="inlineStr">
        <is>
          <t>3</t>
        </is>
      </c>
      <c r="BJ501" s="2" t="inlineStr">
        <is>
          <t/>
        </is>
      </c>
      <c r="BK501" t="inlineStr">
        <is>
          <t>kvalifikuoto elektroninio spaudo kūrimo įtaisas, kuriuo kvalifikuotas patikimumo užtikrinimo paslaugų teikėjas kuria, administruoja arba dubliuoja elektroninio parašo kūrimo duomenis spaudo kūrėjo vardu</t>
        </is>
      </c>
      <c r="BL501" s="2" t="inlineStr">
        <is>
          <t>attālināta kvalificēta zīmoga radīšanas ierīce</t>
        </is>
      </c>
      <c r="BM501" s="2" t="inlineStr">
        <is>
          <t>2</t>
        </is>
      </c>
      <c r="BN501" s="2" t="inlineStr">
        <is>
          <t/>
        </is>
      </c>
      <c r="BO501" t="inlineStr">
        <is>
          <t>kvalificēta elektroniskā zīmoga radīšanas ierīce, kurā kvalificēts uzticamības pakalpojumu sniedzējs zīmoga radītāja vārdā ģenerē, pārvalda vai dublē elektroniskā paraksta radīšanas datus</t>
        </is>
      </c>
      <c r="BP501" s="2" t="inlineStr">
        <is>
          <t>apparat kwalifikat għall-ħolqien ta' siġill elettroniku mill-bogħod</t>
        </is>
      </c>
      <c r="BQ501" s="2" t="inlineStr">
        <is>
          <t>3</t>
        </is>
      </c>
      <c r="BR501" s="2" t="inlineStr">
        <is>
          <t/>
        </is>
      </c>
      <c r="BS501" t="inlineStr">
        <is>
          <t>&lt;i&gt;apparat &lt;i&gt;kwalifikat &lt;/i&gt;għall-ħolqien ta' siġill elettroniku &lt;/i&gt;&lt;a href="/entry/result/3564436/mt" id="ENTRY_TO_ENTRY_CONVERTER" target="_blank"&gt;IATE:3564436/MT&lt;/a&gt; fejn fornitur kwalifikat ta' servizzi fiduċjarji jiġġenera, jimmaniġġja jew jidduplika d-&lt;i&gt;data għall-ħolqien ta’ firma elettronika &lt;/i&gt;f'isem &lt;i&gt;kreatur ta' siġill &lt;/i&gt;&lt;a href="/entry/result/3546877/mt" id="ENTRY_TO_ENTRY_CONVERTER" target="_blank"&gt;IATE:3546877/MT&lt;/a&gt;</t>
        </is>
      </c>
      <c r="BT501" s="2" t="inlineStr">
        <is>
          <t>gekwalificeerd middel voor het aanmaken van elektronische zegels op afstand</t>
        </is>
      </c>
      <c r="BU501" s="2" t="inlineStr">
        <is>
          <t>3</t>
        </is>
      </c>
      <c r="BV501" s="2" t="inlineStr">
        <is>
          <t/>
        </is>
      </c>
      <c r="BW501" t="inlineStr">
        <is>
          <t>gekwalificeerd middel voor het aanmaken van elektronische zegels waarbij een gekwalificeerde verlener van vertrouwensdiensten de gegevens voor het aanmaken van elektronische zegels namens de zegelaanmaker aanmaakt, beheert of dupliceert</t>
        </is>
      </c>
      <c r="BX501" s="2" t="inlineStr">
        <is>
          <t>kwalifikowane urządzenie do składania pieczęci na odległość</t>
        </is>
      </c>
      <c r="BY501" s="2" t="inlineStr">
        <is>
          <t>3</t>
        </is>
      </c>
      <c r="BZ501" s="2" t="inlineStr">
        <is>
          <t/>
        </is>
      </c>
      <c r="CA501" t="inlineStr">
        <is>
          <t>kwalifikowane urządzenie do składania pieczęci elektronicznej, którym to urządzeniem kwalifikowany dostawca usług zaufania generuje lub kopiuje dane służące do składania podpisu elektronicznego w imieniu podmiotu składającego pieczęć lub zarządza tymi danymi;</t>
        </is>
      </c>
      <c r="CB501" s="2" t="inlineStr">
        <is>
          <t>dispositivo qualificado de criação de selos à distância</t>
        </is>
      </c>
      <c r="CC501" s="2" t="inlineStr">
        <is>
          <t>3</t>
        </is>
      </c>
      <c r="CD501" s="2" t="inlineStr">
        <is>
          <t/>
        </is>
      </c>
      <c r="CE501" t="inlineStr">
        <is>
          <t>Dispositivo qualificado de criação de selos eletrónicos em que um prestador qualificado de serviços de confiança cria, gere ou duplica à distância os dados de criação da assinatura eletrónica em nome do criador do selo.</t>
        </is>
      </c>
      <c r="CF501" s="2" t="inlineStr">
        <is>
          <t>dispozitiv calificat de creare a sigiliului la distanță</t>
        </is>
      </c>
      <c r="CG501" s="2" t="inlineStr">
        <is>
          <t>3</t>
        </is>
      </c>
      <c r="CH501" s="2" t="inlineStr">
        <is>
          <t/>
        </is>
      </c>
      <c r="CI501" t="inlineStr">
        <is>
          <t>un dispozitiv calificat de creare a sigiliului electronic cu ajutorul 
căruia un prestator de servicii de încredere calificat generează, 
gestionează sau duplică datele de creare a semnăturilor electronice în 
numele unui creator de sigilii</t>
        </is>
      </c>
      <c r="CJ501" t="inlineStr">
        <is>
          <t/>
        </is>
      </c>
      <c r="CK501" t="inlineStr">
        <is>
          <t/>
        </is>
      </c>
      <c r="CL501" t="inlineStr">
        <is>
          <t/>
        </is>
      </c>
      <c r="CM501" t="inlineStr">
        <is>
          <t/>
        </is>
      </c>
      <c r="CN501" s="2" t="inlineStr">
        <is>
          <t>naprava za ustvarjanje kvalificiranega elektronskega žiga na daljavo</t>
        </is>
      </c>
      <c r="CO501" s="2" t="inlineStr">
        <is>
          <t>3</t>
        </is>
      </c>
      <c r="CP501" s="2" t="inlineStr">
        <is>
          <t/>
        </is>
      </c>
      <c r="CQ501" t="inlineStr">
        <is>
          <t>&lt;a href="https://iate.europa.eu/entry/result/3564436/sl" target="_blank"&gt;naprava za ustvarjanje kvalificiranega elektronskega žiga&lt;/a&gt;, pri čemer &lt;a href="https://iate.europa.eu/entry/slideshow/1633700323884/3599650/sl" target="_blank"&gt;ponudnik kvalificiranih storitev zaupanja&lt;/a&gt; ustvari, upravlja ali podvoji &lt;a href="https://iate.europa.eu/entry/result/3550884/sl" target="_blank"&gt;podatke za ustvarjanje elektronskega žiga&lt;/a&gt; v imenu &lt;a href="https://iate.europa.eu/entry/result/3546877/sl" target="_blank"&gt;ustvarjalca žiga&lt;/a&gt;</t>
        </is>
      </c>
      <c r="CR501" s="2" t="inlineStr">
        <is>
          <t>anordning för skapande av kvalificerade stämplar på distans</t>
        </is>
      </c>
      <c r="CS501" s="2" t="inlineStr">
        <is>
          <t>3</t>
        </is>
      </c>
      <c r="CT501" s="2" t="inlineStr">
        <is>
          <t/>
        </is>
      </c>
      <c r="CU501" t="inlineStr">
        <is>
          <t>en anordning för skapande av kvalificerade elektroniska stämplar där en kvalificerad tillhandahållare av betrodda tjänster genererar, förvaltar och kopierar de data som skapar den elektroniska underskriften för stämpelskaparens räkning</t>
        </is>
      </c>
    </row>
    <row r="502">
      <c r="A502" s="1" t="str">
        <f>HYPERLINK("https://iate.europa.eu/entry/result/799580/all", "799580")</f>
        <v>799580</v>
      </c>
      <c r="B502" t="inlineStr">
        <is>
          <t>PRODUCTION, TECHNOLOGY AND RESEARCH;SCIENCE</t>
        </is>
      </c>
      <c r="C502" t="inlineStr">
        <is>
          <t>PRODUCTION, TECHNOLOGY AND RESEARCH|research and intellectual property|research;SCIENCE|natural and applied sciences|physical sciences</t>
        </is>
      </c>
      <c r="D502" t="inlineStr">
        <is>
          <t/>
        </is>
      </c>
      <c r="E502" t="inlineStr">
        <is>
          <t/>
        </is>
      </c>
      <c r="F502" t="inlineStr">
        <is>
          <t/>
        </is>
      </c>
      <c r="G502" t="inlineStr">
        <is>
          <t/>
        </is>
      </c>
      <c r="H502" s="2" t="inlineStr">
        <is>
          <t>Evropské zařízení pro synchrotronové záření|
ESFR</t>
        </is>
      </c>
      <c r="I502" s="2" t="inlineStr">
        <is>
          <t>3|
3</t>
        </is>
      </c>
      <c r="J502" s="2" t="inlineStr">
        <is>
          <t xml:space="preserve">|
</t>
        </is>
      </c>
      <c r="K502" t="inlineStr">
        <is>
          <t/>
        </is>
      </c>
      <c r="L502" s="2" t="inlineStr">
        <is>
          <t>Det Europæiske Synkrotronstrålingscenter|
ESRF</t>
        </is>
      </c>
      <c r="M502" s="2" t="inlineStr">
        <is>
          <t>4|
4</t>
        </is>
      </c>
      <c r="N502" s="2" t="inlineStr">
        <is>
          <t xml:space="preserve">|
</t>
        </is>
      </c>
      <c r="O502" t="inlineStr">
        <is>
          <t/>
        </is>
      </c>
      <c r="P502" s="2" t="inlineStr">
        <is>
          <t>Europäisches Laboratorium für Synchrotron-Strahlung|
ESRF|
Europäische Synchrotron-Strahlungsanlage|
Europäische Synchronstrahlungsanlage</t>
        </is>
      </c>
      <c r="Q502" s="2" t="inlineStr">
        <is>
          <t>1|
2|
2|
1</t>
        </is>
      </c>
      <c r="R502" s="2" t="inlineStr">
        <is>
          <t xml:space="preserve">|
|
|
</t>
        </is>
      </c>
      <c r="S502" t="inlineStr">
        <is>
          <t/>
        </is>
      </c>
      <c r="T502" s="2" t="inlineStr">
        <is>
          <t>Ευρωπαϊκό Εργαστήριο Ακτινοβολίας Συγχρότρου|
ESRF</t>
        </is>
      </c>
      <c r="U502" s="2" t="inlineStr">
        <is>
          <t>1|
1</t>
        </is>
      </c>
      <c r="V502" s="2" t="inlineStr">
        <is>
          <t xml:space="preserve">|
</t>
        </is>
      </c>
      <c r="W502" t="inlineStr">
        <is>
          <t/>
        </is>
      </c>
      <c r="X502" s="2" t="inlineStr">
        <is>
          <t>European Synchrotron Radiation Facility|
ESRF</t>
        </is>
      </c>
      <c r="Y502" s="2" t="inlineStr">
        <is>
          <t>3|
3</t>
        </is>
      </c>
      <c r="Z502" s="2" t="inlineStr">
        <is>
          <t xml:space="preserve">|
</t>
        </is>
      </c>
      <c r="AA502" t="inlineStr">
        <is>
          <t>multinational research institute located in Grenoble, France, which operates a powerful x-ray light source</t>
        </is>
      </c>
      <c r="AB502" s="2" t="inlineStr">
        <is>
          <t>Instalación Europea de Radiación Sincrotón|
ESRF|
Fuente Europea de Radiación de Sincrotón|
Instalación Europea de Radiación Sincrotrónica</t>
        </is>
      </c>
      <c r="AC502" s="2" t="inlineStr">
        <is>
          <t>1|
2|
1|
2</t>
        </is>
      </c>
      <c r="AD502" s="2" t="inlineStr">
        <is>
          <t xml:space="preserve">|
|
|
</t>
        </is>
      </c>
      <c r="AE502" t="inlineStr">
        <is>
          <t/>
        </is>
      </c>
      <c r="AF502" t="inlineStr">
        <is>
          <t/>
        </is>
      </c>
      <c r="AG502" t="inlineStr">
        <is>
          <t/>
        </is>
      </c>
      <c r="AH502" t="inlineStr">
        <is>
          <t/>
        </is>
      </c>
      <c r="AI502" t="inlineStr">
        <is>
          <t/>
        </is>
      </c>
      <c r="AJ502" s="2" t="inlineStr">
        <is>
          <t>Eurooppalainen synkrotronisäteilykeskus|
yhteiseurooppalainen synkrotronisäteilylaboratorio|
ESRF</t>
        </is>
      </c>
      <c r="AK502" s="2" t="inlineStr">
        <is>
          <t>3|
1|
4</t>
        </is>
      </c>
      <c r="AL502" s="2" t="inlineStr">
        <is>
          <t xml:space="preserve">|
|
</t>
        </is>
      </c>
      <c r="AM502" t="inlineStr">
        <is>
          <t/>
        </is>
      </c>
      <c r="AN502" s="2" t="inlineStr">
        <is>
          <t>Installation européenne de rayonnement synchrotron|
ESRF|
Laboratoire européen de rayonnement synchrotron</t>
        </is>
      </c>
      <c r="AO502" s="2" t="inlineStr">
        <is>
          <t>2|
2|
2</t>
        </is>
      </c>
      <c r="AP502" s="2" t="inlineStr">
        <is>
          <t xml:space="preserve">|
|
</t>
        </is>
      </c>
      <c r="AQ502" t="inlineStr">
        <is>
          <t/>
        </is>
      </c>
      <c r="AR502" s="2" t="inlineStr">
        <is>
          <t>an tSaoráid Eorpach um Radaíocht Sioncratóin|
ESRF</t>
        </is>
      </c>
      <c r="AS502" s="2" t="inlineStr">
        <is>
          <t>3|
3</t>
        </is>
      </c>
      <c r="AT502" s="2" t="inlineStr">
        <is>
          <t xml:space="preserve">|
</t>
        </is>
      </c>
      <c r="AU502" t="inlineStr">
        <is>
          <t/>
        </is>
      </c>
      <c r="AV502" t="inlineStr">
        <is>
          <t/>
        </is>
      </c>
      <c r="AW502" t="inlineStr">
        <is>
          <t/>
        </is>
      </c>
      <c r="AX502" t="inlineStr">
        <is>
          <t/>
        </is>
      </c>
      <c r="AY502" t="inlineStr">
        <is>
          <t/>
        </is>
      </c>
      <c r="AZ502" t="inlineStr">
        <is>
          <t/>
        </is>
      </c>
      <c r="BA502" t="inlineStr">
        <is>
          <t/>
        </is>
      </c>
      <c r="BB502" t="inlineStr">
        <is>
          <t/>
        </is>
      </c>
      <c r="BC502" t="inlineStr">
        <is>
          <t/>
        </is>
      </c>
      <c r="BD502" s="2" t="inlineStr">
        <is>
          <t>Impianto europeo di radiazione di sincrotrone|
ESRF|
laboratorio europeo delle radiazioni da sincrotone|
European Synchrotron Radiation Facility|
Infrastruttura europea per la radiazione di sincrotrone|
laboratorio europeo di luce di sincrotrone</t>
        </is>
      </c>
      <c r="BE502" s="2" t="inlineStr">
        <is>
          <t>2|
3|
2|
3|
2|
2</t>
        </is>
      </c>
      <c r="BF502" s="2" t="inlineStr">
        <is>
          <t xml:space="preserve">|
|
|
|
|
</t>
        </is>
      </c>
      <c r="BG502" t="inlineStr">
        <is>
          <t>centro scientifico di eccellenza, inaugurato nel 1994 e sostenuto e gestito da 19 Paesi, che produce la radiazione X più potente d’Europa al fine di indagare le strutture più disparate: molecole biologiche e polimeri biocompatibili, nanostrutture e tesori archeologici, fino a nuovi materiali per le celle a combustibile</t>
        </is>
      </c>
      <c r="BH502" s="2" t="inlineStr">
        <is>
          <t>ESRF|
Europos sinchrotroninės spinduliuotės įrenginys|
Europos sinchrotroninės spinduliuotės tyrimų centras</t>
        </is>
      </c>
      <c r="BI502" s="2" t="inlineStr">
        <is>
          <t>3|
3|
2</t>
        </is>
      </c>
      <c r="BJ502" s="2" t="inlineStr">
        <is>
          <t xml:space="preserve">|
|
</t>
        </is>
      </c>
      <c r="BK502" t="inlineStr">
        <is>
          <t>Grenoblyje įsikūręs daugiašalis mokslinių tyrimų institutas, kuriame įrengtas galingiausias Europoje sinchrotroninės spinduliuotės (itin plataus spektro (terahercinės bangos, infraraudonoji spinduliuotė, regimoji bei ultravioletinė šviesa, rentgeno spinduliai) elektromagnetinės bangos, kurias „posūkiuose“ išspinduliuoja įgreitintų dalelių pluoštas) įrenginys Europoje</t>
        </is>
      </c>
      <c r="BL502" s="2" t="inlineStr">
        <is>
          <t>&lt;i&gt;ESRF&lt;/i&gt;|
Eiropas Sinhrotronā starojuma centrs</t>
        </is>
      </c>
      <c r="BM502" s="2" t="inlineStr">
        <is>
          <t>2|
2</t>
        </is>
      </c>
      <c r="BN502" s="2" t="inlineStr">
        <is>
          <t xml:space="preserve">|
</t>
        </is>
      </c>
      <c r="BO502" t="inlineStr">
        <is>
          <t>daudznacionāls pētniecības institūts, kurš atrodas Francijā, Grenoblē, un kurā ir viena no jaudīgākajām rentgena starojuma iekārtām (jeb sinhrotroniem) pasaulē un vairākas sinhotronā starojuma pētniecības laboratorijas</t>
        </is>
      </c>
      <c r="BP502" s="2" t="inlineStr">
        <is>
          <t>ESRF|
Impjant Ewropew tar-Radjazzjoni Synchrotron</t>
        </is>
      </c>
      <c r="BQ502" s="2" t="inlineStr">
        <is>
          <t>3|
3</t>
        </is>
      </c>
      <c r="BR502" s="2" t="inlineStr">
        <is>
          <t xml:space="preserve">|
</t>
        </is>
      </c>
      <c r="BS502" t="inlineStr">
        <is>
          <t>istitut ta' riċerka multinazzjonali li jħaddem l-aktar sors qawwi ta' radjazzjoni synchrotron fl-Ewropa</t>
        </is>
      </c>
      <c r="BT502" s="2" t="inlineStr">
        <is>
          <t>ESRF|
Europese Synchrotron Radiatie Faciliteit|
European Synchrotron Radiation Facility</t>
        </is>
      </c>
      <c r="BU502" s="2" t="inlineStr">
        <is>
          <t>2|
1|
2</t>
        </is>
      </c>
      <c r="BV502" s="2" t="inlineStr">
        <is>
          <t xml:space="preserve">|
|
</t>
        </is>
      </c>
      <c r="BW502" t="inlineStr">
        <is>
          <t/>
        </is>
      </c>
      <c r="BX502" s="2" t="inlineStr">
        <is>
          <t>ESRF|
Europejskie Laboratorium Promieniowania Synchrotronowego</t>
        </is>
      </c>
      <c r="BY502" s="2" t="inlineStr">
        <is>
          <t>3|
3</t>
        </is>
      </c>
      <c r="BZ502" s="2" t="inlineStr">
        <is>
          <t xml:space="preserve">|
</t>
        </is>
      </c>
      <c r="CA502" t="inlineStr">
        <is>
          <t/>
        </is>
      </c>
      <c r="CB502" s="2" t="inlineStr">
        <is>
          <t>Laboratório Europeu de Radiação de Sincrotrão|
Instalação Europeia de Radiação Sincrotrónica|
ESRF</t>
        </is>
      </c>
      <c r="CC502" s="2" t="inlineStr">
        <is>
          <t>2|
2|
3</t>
        </is>
      </c>
      <c r="CD502" s="2" t="inlineStr">
        <is>
          <t xml:space="preserve">|
|
</t>
        </is>
      </c>
      <c r="CE502" t="inlineStr">
        <is>
          <t/>
        </is>
      </c>
      <c r="CF502" t="inlineStr">
        <is>
          <t/>
        </is>
      </c>
      <c r="CG502" t="inlineStr">
        <is>
          <t/>
        </is>
      </c>
      <c r="CH502" t="inlineStr">
        <is>
          <t/>
        </is>
      </c>
      <c r="CI502" t="inlineStr">
        <is>
          <t/>
        </is>
      </c>
      <c r="CJ502" t="inlineStr">
        <is>
          <t/>
        </is>
      </c>
      <c r="CK502" t="inlineStr">
        <is>
          <t/>
        </is>
      </c>
      <c r="CL502" t="inlineStr">
        <is>
          <t/>
        </is>
      </c>
      <c r="CM502" t="inlineStr">
        <is>
          <t/>
        </is>
      </c>
      <c r="CN502" s="2" t="inlineStr">
        <is>
          <t>Evropski sinhrotron|
ESRF</t>
        </is>
      </c>
      <c r="CO502" s="2" t="inlineStr">
        <is>
          <t>2|
2</t>
        </is>
      </c>
      <c r="CP502" s="2" t="inlineStr">
        <is>
          <t xml:space="preserve">|
</t>
        </is>
      </c>
      <c r="CQ502" t="inlineStr">
        <is>
          <t/>
        </is>
      </c>
      <c r="CR502" t="inlineStr">
        <is>
          <t/>
        </is>
      </c>
      <c r="CS502" t="inlineStr">
        <is>
          <t/>
        </is>
      </c>
      <c r="CT502" t="inlineStr">
        <is>
          <t/>
        </is>
      </c>
      <c r="CU502" t="inlineStr">
        <is>
          <t/>
        </is>
      </c>
    </row>
    <row r="503">
      <c r="A503" s="1" t="str">
        <f>HYPERLINK("https://iate.europa.eu/entry/result/1098612/all", "1098612")</f>
        <v>1098612</v>
      </c>
      <c r="B503" t="inlineStr">
        <is>
          <t>TRANSPORT</t>
        </is>
      </c>
      <c r="C503" t="inlineStr">
        <is>
          <t>TRANSPORT|land transport|land transport</t>
        </is>
      </c>
      <c r="D503" t="inlineStr">
        <is>
          <t/>
        </is>
      </c>
      <c r="E503" t="inlineStr">
        <is>
          <t/>
        </is>
      </c>
      <c r="F503" t="inlineStr">
        <is>
          <t/>
        </is>
      </c>
      <c r="G503" t="inlineStr">
        <is>
          <t/>
        </is>
      </c>
      <c r="H503" s="2" t="inlineStr">
        <is>
          <t>silniční cisterna</t>
        </is>
      </c>
      <c r="I503" s="2" t="inlineStr">
        <is>
          <t>1</t>
        </is>
      </c>
      <c r="J503" s="2" t="inlineStr">
        <is>
          <t/>
        </is>
      </c>
      <c r="K503" t="inlineStr">
        <is>
          <t/>
        </is>
      </c>
      <c r="L503" s="2" t="inlineStr">
        <is>
          <t>tankbil|
tankvogn</t>
        </is>
      </c>
      <c r="M503" s="2" t="inlineStr">
        <is>
          <t>3|
3</t>
        </is>
      </c>
      <c r="N503" s="2" t="inlineStr">
        <is>
          <t xml:space="preserve">|
</t>
        </is>
      </c>
      <c r="O503" t="inlineStr">
        <is>
          <t/>
        </is>
      </c>
      <c r="P503" s="2" t="inlineStr">
        <is>
          <t>Tankwagen|
Kesselwagen</t>
        </is>
      </c>
      <c r="Q503" s="2" t="inlineStr">
        <is>
          <t>3|
3</t>
        </is>
      </c>
      <c r="R503" s="2" t="inlineStr">
        <is>
          <t xml:space="preserve">|
</t>
        </is>
      </c>
      <c r="S503" t="inlineStr">
        <is>
          <t/>
        </is>
      </c>
      <c r="T503" s="2" t="inlineStr">
        <is>
          <t>όχημα-δεξαμενή|
βυτίο</t>
        </is>
      </c>
      <c r="U503" s="2" t="inlineStr">
        <is>
          <t>3|
3</t>
        </is>
      </c>
      <c r="V503" s="2" t="inlineStr">
        <is>
          <t xml:space="preserve">|
</t>
        </is>
      </c>
      <c r="W503" t="inlineStr">
        <is>
          <t/>
        </is>
      </c>
      <c r="X503" s="2" t="inlineStr">
        <is>
          <t>truck tanker|
tank truck|
tanker|
road tanker</t>
        </is>
      </c>
      <c r="Y503" s="2" t="inlineStr">
        <is>
          <t>1|
3|
3|
3</t>
        </is>
      </c>
      <c r="Z503" s="2" t="inlineStr">
        <is>
          <t xml:space="preserve">|
|
|
</t>
        </is>
      </c>
      <c r="AA503" t="inlineStr">
        <is>
          <t>a lorry carrying liquid in bulk</t>
        </is>
      </c>
      <c r="AB503" s="2" t="inlineStr">
        <is>
          <t>camión cisterna|
cisterna</t>
        </is>
      </c>
      <c r="AC503" s="2" t="inlineStr">
        <is>
          <t>3|
3</t>
        </is>
      </c>
      <c r="AD503" s="2" t="inlineStr">
        <is>
          <t xml:space="preserve">|
</t>
        </is>
      </c>
      <c r="AE503" t="inlineStr">
        <is>
          <t>camión provisto de un tanque para el transporte de líquidos</t>
        </is>
      </c>
      <c r="AF503" t="inlineStr">
        <is>
          <t/>
        </is>
      </c>
      <c r="AG503" t="inlineStr">
        <is>
          <t/>
        </is>
      </c>
      <c r="AH503" t="inlineStr">
        <is>
          <t/>
        </is>
      </c>
      <c r="AI503" t="inlineStr">
        <is>
          <t/>
        </is>
      </c>
      <c r="AJ503" s="2" t="inlineStr">
        <is>
          <t>säiliöauto</t>
        </is>
      </c>
      <c r="AK503" s="2" t="inlineStr">
        <is>
          <t>3</t>
        </is>
      </c>
      <c r="AL503" s="2" t="inlineStr">
        <is>
          <t/>
        </is>
      </c>
      <c r="AM503" t="inlineStr">
        <is>
          <t/>
        </is>
      </c>
      <c r="AN503" s="2" t="inlineStr">
        <is>
          <t>camion-citerne|
voiture-citerne|
citerne</t>
        </is>
      </c>
      <c r="AO503" s="2" t="inlineStr">
        <is>
          <t>3|
3|
3</t>
        </is>
      </c>
      <c r="AP503" s="2" t="inlineStr">
        <is>
          <t xml:space="preserve">|
|
</t>
        </is>
      </c>
      <c r="AQ503" t="inlineStr">
        <is>
          <t>camion pour le transport des liquides en vrac</t>
        </is>
      </c>
      <c r="AR503" s="2" t="inlineStr">
        <is>
          <t>tancaer</t>
        </is>
      </c>
      <c r="AS503" s="2" t="inlineStr">
        <is>
          <t>3</t>
        </is>
      </c>
      <c r="AT503" s="2" t="inlineStr">
        <is>
          <t/>
        </is>
      </c>
      <c r="AU503" t="inlineStr">
        <is>
          <t/>
        </is>
      </c>
      <c r="AV503" s="2" t="inlineStr">
        <is>
          <t>cestovna cisterna</t>
        </is>
      </c>
      <c r="AW503" s="2" t="inlineStr">
        <is>
          <t>2</t>
        </is>
      </c>
      <c r="AX503" s="2" t="inlineStr">
        <is>
          <t/>
        </is>
      </c>
      <c r="AY503" t="inlineStr">
        <is>
          <t/>
        </is>
      </c>
      <c r="AZ503" t="inlineStr">
        <is>
          <t/>
        </is>
      </c>
      <c r="BA503" t="inlineStr">
        <is>
          <t/>
        </is>
      </c>
      <c r="BB503" t="inlineStr">
        <is>
          <t/>
        </is>
      </c>
      <c r="BC503" t="inlineStr">
        <is>
          <t/>
        </is>
      </c>
      <c r="BD503" s="2" t="inlineStr">
        <is>
          <t>autocisterna|
carro-serbatoio|
autobotte</t>
        </is>
      </c>
      <c r="BE503" s="2" t="inlineStr">
        <is>
          <t>3|
3|
3</t>
        </is>
      </c>
      <c r="BF503" s="2" t="inlineStr">
        <is>
          <t xml:space="preserve">|
|
</t>
        </is>
      </c>
      <c r="BG503" t="inlineStr">
        <is>
          <t/>
        </is>
      </c>
      <c r="BH503" s="2" t="inlineStr">
        <is>
          <t>automobilinė cisterna</t>
        </is>
      </c>
      <c r="BI503" s="2" t="inlineStr">
        <is>
          <t>1</t>
        </is>
      </c>
      <c r="BJ503" s="2" t="inlineStr">
        <is>
          <t/>
        </is>
      </c>
      <c r="BK503" t="inlineStr">
        <is>
          <t/>
        </is>
      </c>
      <c r="BL503" t="inlineStr">
        <is>
          <t/>
        </is>
      </c>
      <c r="BM503" t="inlineStr">
        <is>
          <t/>
        </is>
      </c>
      <c r="BN503" t="inlineStr">
        <is>
          <t/>
        </is>
      </c>
      <c r="BO503" t="inlineStr">
        <is>
          <t/>
        </is>
      </c>
      <c r="BP503" s="2" t="inlineStr">
        <is>
          <t>bawżer</t>
        </is>
      </c>
      <c r="BQ503" s="2" t="inlineStr">
        <is>
          <t>3</t>
        </is>
      </c>
      <c r="BR503" s="2" t="inlineStr">
        <is>
          <t/>
        </is>
      </c>
      <c r="BS503" t="inlineStr">
        <is>
          <t/>
        </is>
      </c>
      <c r="BT503" s="2" t="inlineStr">
        <is>
          <t>tankwagen</t>
        </is>
      </c>
      <c r="BU503" s="2" t="inlineStr">
        <is>
          <t>3</t>
        </is>
      </c>
      <c r="BV503" s="2" t="inlineStr">
        <is>
          <t/>
        </is>
      </c>
      <c r="BW503" t="inlineStr">
        <is>
          <t/>
        </is>
      </c>
      <c r="BX503" s="2" t="inlineStr">
        <is>
          <t>pojazd-cysterna</t>
        </is>
      </c>
      <c r="BY503" s="2" t="inlineStr">
        <is>
          <t>3</t>
        </is>
      </c>
      <c r="BZ503" s="2" t="inlineStr">
        <is>
          <t/>
        </is>
      </c>
      <c r="CA503" t="inlineStr">
        <is>
          <t/>
        </is>
      </c>
      <c r="CB503" s="2" t="inlineStr">
        <is>
          <t>camião-cisterna</t>
        </is>
      </c>
      <c r="CC503" s="2" t="inlineStr">
        <is>
          <t>3</t>
        </is>
      </c>
      <c r="CD503" s="2" t="inlineStr">
        <is>
          <t/>
        </is>
      </c>
      <c r="CE503" t="inlineStr">
        <is>
          <t>Veículo pesado equipado com um depósito próprio para o transporte de líquidos e gases.</t>
        </is>
      </c>
      <c r="CF503" s="2" t="inlineStr">
        <is>
          <t>autocisternă</t>
        </is>
      </c>
      <c r="CG503" s="2" t="inlineStr">
        <is>
          <t>3</t>
        </is>
      </c>
      <c r="CH503" s="2" t="inlineStr">
        <is>
          <t/>
        </is>
      </c>
      <c r="CI503" t="inlineStr">
        <is>
          <t>Automobil prevăzut cu o cisternă (montată pe șasiu).</t>
        </is>
      </c>
      <c r="CJ503" t="inlineStr">
        <is>
          <t/>
        </is>
      </c>
      <c r="CK503" t="inlineStr">
        <is>
          <t/>
        </is>
      </c>
      <c r="CL503" t="inlineStr">
        <is>
          <t/>
        </is>
      </c>
      <c r="CM503" t="inlineStr">
        <is>
          <t/>
        </is>
      </c>
      <c r="CN503" t="inlineStr">
        <is>
          <t/>
        </is>
      </c>
      <c r="CO503" t="inlineStr">
        <is>
          <t/>
        </is>
      </c>
      <c r="CP503" t="inlineStr">
        <is>
          <t/>
        </is>
      </c>
      <c r="CQ503" t="inlineStr">
        <is>
          <t/>
        </is>
      </c>
      <c r="CR503" s="2" t="inlineStr">
        <is>
          <t>tankbil</t>
        </is>
      </c>
      <c r="CS503" s="2" t="inlineStr">
        <is>
          <t>3</t>
        </is>
      </c>
      <c r="CT503" s="2" t="inlineStr">
        <is>
          <t/>
        </is>
      </c>
      <c r="CU503" t="inlineStr">
        <is>
          <t/>
        </is>
      </c>
    </row>
    <row r="504">
      <c r="A504" s="1" t="str">
        <f>HYPERLINK("https://iate.europa.eu/entry/result/3578733/all", "3578733")</f>
        <v>3578733</v>
      </c>
      <c r="B504" t="inlineStr">
        <is>
          <t>EDUCATION AND COMMUNICATIONS</t>
        </is>
      </c>
      <c r="C504" t="inlineStr">
        <is>
          <t>EDUCATION AND COMMUNICATIONS|communications|communications systems</t>
        </is>
      </c>
      <c r="D504" s="2" t="inlineStr">
        <is>
          <t>инжектор на активна мощност по етернет</t>
        </is>
      </c>
      <c r="E504" s="2" t="inlineStr">
        <is>
          <t>3</t>
        </is>
      </c>
      <c r="F504" s="2" t="inlineStr">
        <is>
          <t/>
        </is>
      </c>
      <c r="G504" t="inlineStr">
        <is>
          <t>устройство, което преобразува входното напрежение от захранващата електрическа мрежа в по-ниско изходно постоянно напрежение, има един или повече входни етернет портове и/или един или повече изходни етернет портове, осигурява електрозахранване на едно или няколко устройства, свързани към изходните етернет портове, и осигурява номинално напрежение на изходните портове, само когато чрез стандартизиран процес бъдат открити съвместими устройства</t>
        </is>
      </c>
      <c r="H504" s="2" t="inlineStr">
        <is>
          <t>injektor aktivního PoE|
injektor aktivního napájení přes ethernet</t>
        </is>
      </c>
      <c r="I504" s="2" t="inlineStr">
        <is>
          <t>3|
3</t>
        </is>
      </c>
      <c r="J504" s="2" t="inlineStr">
        <is>
          <t xml:space="preserve">|
</t>
        </is>
      </c>
      <c r="K504" t="inlineStr">
        <is>
          <t>zařízení, které dodává (injektuje) napětí do datové linky ethernetového kabelu pomocí tzv. fantomového napětí, aby ho mohlo použít periferní zařízení s technologií 
&lt;i&gt;PoE&lt;/i&gt; [ &lt;a href="/entry/result/3578731/all" id="ENTRY_TO_ENTRY_CONVERTER" target="_blank"&gt;IATE:3578731&lt;/a&gt; ]</t>
        </is>
      </c>
      <c r="L504" s="2" t="inlineStr">
        <is>
          <t>aktiv PoE-injektor</t>
        </is>
      </c>
      <c r="M504" s="2" t="inlineStr">
        <is>
          <t>3</t>
        </is>
      </c>
      <c r="N504" s="2" t="inlineStr">
        <is>
          <t/>
        </is>
      </c>
      <c r="O504" t="inlineStr">
        <is>
          <t/>
        </is>
      </c>
      <c r="P504" s="2" t="inlineStr">
        <is>
          <t>aktiver PoE-Injektor</t>
        </is>
      </c>
      <c r="Q504" s="2" t="inlineStr">
        <is>
          <t>3</t>
        </is>
      </c>
      <c r="R504" s="2" t="inlineStr">
        <is>
          <t/>
        </is>
      </c>
      <c r="S504" t="inlineStr">
        <is>
          <t/>
        </is>
      </c>
      <c r="T504" s="2" t="inlineStr">
        <is>
          <t>ενεργητικός εγχυτήρας ισχύος PoE</t>
        </is>
      </c>
      <c r="U504" s="2" t="inlineStr">
        <is>
          <t>3</t>
        </is>
      </c>
      <c r="V504" s="2" t="inlineStr">
        <is>
          <t/>
        </is>
      </c>
      <c r="W504" t="inlineStr">
        <is>
          <t>PoE injector [ &lt;a href="/entry/result/3578732/all" id="ENTRY_TO_ENTRY_CONVERTER" target="_blank"&gt;IATE:3578732&lt;/a&gt; ] που επικοινωνεί με τη συσκευή την οποία τροφοδοτεί με ηλεκτρική ισχύ με τρόπο ώστε να διασφαλίζει την προστασία της</t>
        </is>
      </c>
      <c r="X504" s="2" t="inlineStr">
        <is>
          <t>active power-over-Ethernet injector|
active power over Ethernet injector|
active PoE injector</t>
        </is>
      </c>
      <c r="Y504" s="2" t="inlineStr">
        <is>
          <t>1|
3|
3</t>
        </is>
      </c>
      <c r="Z504" s="2" t="inlineStr">
        <is>
          <t xml:space="preserve">|
|
</t>
        </is>
      </c>
      <c r="AA504" t="inlineStr">
        <is>
          <t>injector that negotiates with a powered device to deliver the voltage needed, preventing damage caused by short circuits and protecting against overcurrent and overvoltage</t>
        </is>
      </c>
      <c r="AB504" s="2" t="inlineStr">
        <is>
          <t>inyector de PoE activo</t>
        </is>
      </c>
      <c r="AC504" s="2" t="inlineStr">
        <is>
          <t>3</t>
        </is>
      </c>
      <c r="AD504" s="2" t="inlineStr">
        <is>
          <t/>
        </is>
      </c>
      <c r="AE504" t="inlineStr">
        <is>
          <t>Inyector de potencia a través de Ethernet [ &lt;a href="/entry/result/3578732/all" id="ENTRY_TO_ENTRY_CONVERTER" target="_blank"&gt;IATE:3578732&lt;/a&gt; ] que puede comunicarse con los dispositivos a los que alimenta de modo que se garantiza la proteccion de los mismos frente a sobrecorrientes.</t>
        </is>
      </c>
      <c r="AF504" s="2" t="inlineStr">
        <is>
          <t>aktiivne PoE injektor</t>
        </is>
      </c>
      <c r="AG504" s="2" t="inlineStr">
        <is>
          <t>2</t>
        </is>
      </c>
      <c r="AH504" s="2" t="inlineStr">
        <is>
          <t/>
        </is>
      </c>
      <c r="AI504" t="inlineStr">
        <is>
          <t>PoE injektor, mis suhtleb toidet saava seadmega</t>
        </is>
      </c>
      <c r="AJ504" s="2" t="inlineStr">
        <is>
          <t>aktiivinen PoE-injektori</t>
        </is>
      </c>
      <c r="AK504" s="2" t="inlineStr">
        <is>
          <t>2</t>
        </is>
      </c>
      <c r="AL504" s="2" t="inlineStr">
        <is>
          <t/>
        </is>
      </c>
      <c r="AM504" t="inlineStr">
        <is>
          <t/>
        </is>
      </c>
      <c r="AN504" s="2" t="inlineStr">
        <is>
          <t>injecteur actif PoE</t>
        </is>
      </c>
      <c r="AO504" s="2" t="inlineStr">
        <is>
          <t>3</t>
        </is>
      </c>
      <c r="AP504" s="2" t="inlineStr">
        <is>
          <t/>
        </is>
      </c>
      <c r="AQ504" t="inlineStr">
        <is>
          <t>injecteur PoE qui communique avec l'appareil qu'il alimente en électricité de manière à assurer la protection de ce dernier</t>
        </is>
      </c>
      <c r="AR504" s="2" t="inlineStr">
        <is>
          <t>insteallaire gníomhach PoE|
insteallaire gníomhach Cumhacht thar Ethernet</t>
        </is>
      </c>
      <c r="AS504" s="2" t="inlineStr">
        <is>
          <t>3|
3</t>
        </is>
      </c>
      <c r="AT504" s="2" t="inlineStr">
        <is>
          <t xml:space="preserve">|
</t>
        </is>
      </c>
      <c r="AU504" t="inlineStr">
        <is>
          <t/>
        </is>
      </c>
      <c r="AV504" s="2" t="inlineStr">
        <is>
          <t>aktivni injektor PoE</t>
        </is>
      </c>
      <c r="AW504" s="2" t="inlineStr">
        <is>
          <t>2</t>
        </is>
      </c>
      <c r="AX504" s="2" t="inlineStr">
        <is>
          <t/>
        </is>
      </c>
      <c r="AY504" t="inlineStr">
        <is>
          <t/>
        </is>
      </c>
      <c r="AZ504" s="2" t="inlineStr">
        <is>
          <t>Etherneten keresztüli aktív tápellátáshoz használt tápfeladó|
aktív PoE tápfeladó</t>
        </is>
      </c>
      <c r="BA504" s="2" t="inlineStr">
        <is>
          <t>3|
3</t>
        </is>
      </c>
      <c r="BB504" s="2" t="inlineStr">
        <is>
          <t xml:space="preserve">|
</t>
        </is>
      </c>
      <c r="BC504" t="inlineStr">
        <is>
          <t>olyan eszköz, amely a hálózati áramforrásból származó bemenetet alacsonyabb feszültségű egyenáramú kimenetté alakítja, egy vagy több bemeneti és/vagy egy vagy több kimeneti Ethernet-porttal rendelkezik, áramot szolgáltat egy vagy több, a kimeneti Ethernet-port(ok)hoz csatlakoztatott eszköznek, továbbá csak akkor biztosítja a névleges feszültséget a kimeneti port(ok)on, ha szabványos folyamat útján kompatibilis eszközöket érzékel</t>
        </is>
      </c>
      <c r="BD504" s="2" t="inlineStr">
        <is>
          <t>iniettore Power over Ethernet attivo</t>
        </is>
      </c>
      <c r="BE504" s="2" t="inlineStr">
        <is>
          <t>3</t>
        </is>
      </c>
      <c r="BF504" s="2" t="inlineStr">
        <is>
          <t/>
        </is>
      </c>
      <c r="BG504" t="inlineStr">
        <is>
          <t/>
        </is>
      </c>
      <c r="BH504" s="2" t="inlineStr">
        <is>
          <t>aktyvusis maitinimo per eternetą įrenginys|
aktyvusis PoE įrenginys</t>
        </is>
      </c>
      <c r="BI504" s="2" t="inlineStr">
        <is>
          <t>3|
2</t>
        </is>
      </c>
      <c r="BJ504" s="2" t="inlineStr">
        <is>
          <t xml:space="preserve">|
</t>
        </is>
      </c>
      <c r="BK504" t="inlineStr">
        <is>
          <t>įrenginys, elektros tinklo įtampą verčiantis žemesne nuolatine išėjimo įtampa, turintis vieną ar daugiau eterneto įvadų ir (arba) vieną ar daugiau eterneto išvadų, tiekiantis energiją vienam ar keliems prie eterneto išvado (-ų) prijungtiems įrenginiams ir užtikrinantis vardinę išvado (-ų) įtampą tik standartizuota tvarka aptikęs suderinamų įrenginių</t>
        </is>
      </c>
      <c r="BL504" s="2" t="inlineStr">
        <is>
          <t>aktīvais &lt;i&gt;PoE&lt;/i&gt; inžektors</t>
        </is>
      </c>
      <c r="BM504" s="2" t="inlineStr">
        <is>
          <t>2</t>
        </is>
      </c>
      <c r="BN504" s="2" t="inlineStr">
        <is>
          <t/>
        </is>
      </c>
      <c r="BO504" t="inlineStr">
        <is>
          <t/>
        </is>
      </c>
      <c r="BP504" s="2" t="inlineStr">
        <is>
          <t>injettur PoE attiv|
injettur Power over Ethernet attiv</t>
        </is>
      </c>
      <c r="BQ504" s="2" t="inlineStr">
        <is>
          <t>3|
3</t>
        </is>
      </c>
      <c r="BR504" s="2" t="inlineStr">
        <is>
          <t xml:space="preserve">|
</t>
        </is>
      </c>
      <c r="BS504" t="inlineStr">
        <is>
          <t>tip ta' injettur li jikkomunika ma' apparat imqabbad mad-dawl biex iwassal il-vultaġġ meħtieġ, filwaqt li jevita ħsara kkawżata minn xort fiċ-ċirkwiti u li jassigura li jkun hemm protezzjoni kontra l-kurrenti u l-vultaġġi żejda</t>
        </is>
      </c>
      <c r="BT504" s="2" t="inlineStr">
        <is>
          <t>actieve Power-over-Ethernetinjector|
actieve PoE-injector</t>
        </is>
      </c>
      <c r="BU504" s="2" t="inlineStr">
        <is>
          <t>3|
3</t>
        </is>
      </c>
      <c r="BV504" s="2" t="inlineStr">
        <is>
          <t xml:space="preserve">|
</t>
        </is>
      </c>
      <c r="BW504" t="inlineStr">
        <is>
          <t>toestel dat de ingangsspanning van het elektriciteitsnet omzet in laagspanningsgelijkstroom, dat één of meer ethernetingangen en/of één of meer ethernetuitgangen heeft, dat stroom levert aan één of meer toestellen die zijn verbonden met de ethernetuitgang(en), en dat de nominale spanning aan de uitgang(en) alleen levert wanneer compatibele toestellen worden gedetecteerd volgens een genormaliseerd proces</t>
        </is>
      </c>
      <c r="BX504" s="2" t="inlineStr">
        <is>
          <t>iniektor mocy czynnej przez sieć Ethernet</t>
        </is>
      </c>
      <c r="BY504" s="2" t="inlineStr">
        <is>
          <t>3</t>
        </is>
      </c>
      <c r="BZ504" s="2" t="inlineStr">
        <is>
          <t/>
        </is>
      </c>
      <c r="CA504" t="inlineStr">
        <is>
          <t>urządzenie, które przetwarza prąd z sieci zasilającej o napięciu 230 woltów na prąd stały o niższym napięciu, posiada co najmniej jedno wejście Ethernet oraz co najmniej jeden port wyjściowy Ethernet, dostarcza moc do jednego urządzenia lub kilku urządzeń połączonych z portem wyjściowym (portami wyjściowymi) Ethernet, a także zapewnia napięcie znamionowe w porcie wyjściowym (portach wyjściowych) tylko wtedy, gdy w następstwie zastosowania znormalizowanego procesu wykryte zostaną urządzenia kompatybilne</t>
        </is>
      </c>
      <c r="CB504" s="2" t="inlineStr">
        <is>
          <t>injetor PoE ativo|
injetor ativo de alimentação por Ethernet</t>
        </is>
      </c>
      <c r="CC504" s="2" t="inlineStr">
        <is>
          <t>3|
3</t>
        </is>
      </c>
      <c r="CD504" s="2" t="inlineStr">
        <is>
          <t xml:space="preserve">|
</t>
        </is>
      </c>
      <c r="CE504" t="inlineStr">
        <is>
          <t/>
        </is>
      </c>
      <c r="CF504" s="2" t="inlineStr">
        <is>
          <t>injector de tip Power over Ethernet cu puterea activă furnizată prin cablu Ethernet|
injector PoE activ</t>
        </is>
      </c>
      <c r="CG504" s="2" t="inlineStr">
        <is>
          <t>3|
3</t>
        </is>
      </c>
      <c r="CH504" s="2" t="inlineStr">
        <is>
          <t xml:space="preserve">|
</t>
        </is>
      </c>
      <c r="CI504" t="inlineStr">
        <is>
          <t>dispozitiv care convertește tensiunea de intrare a rețelei de alimentare într-o tensiune de ieșire continuă inferioară, care este prevăzut cu unul sau mai multe porturi de intrare Ethernet și cu unul sau mai multe porturi de ieșire Ethernet, care furnizează putere pentru unul sau mai multe dispozitive conectate la portul (porturile) de ieșire Ethernet și care furnizează tensiunea nominală la portul (porturile) de ieșire numai dacă, în urma unui proceduri standardizate, sunt detectate dispozitive compatibile</t>
        </is>
      </c>
      <c r="CJ504" s="2" t="inlineStr">
        <is>
          <t>aktívny injektor napájania cez Ethernet</t>
        </is>
      </c>
      <c r="CK504" s="2" t="inlineStr">
        <is>
          <t>2</t>
        </is>
      </c>
      <c r="CL504" s="2" t="inlineStr">
        <is>
          <t/>
        </is>
      </c>
      <c r="CM504" t="inlineStr">
        <is>
          <t>zariadenie, ktoré premieňa privádzaný sieťový prúd s napätím 230 voltov na jednosmerný výstupný prúd s nižším napätím, má jeden alebo viac ethernetových vstupov a jeden alebo viac ethernetových výstupov, napája jedno alebo viacero zariadení pripojených k ethernetovým výstupom a menovité napätie na výstupoch dodáva, iba ak štandardizovaným postupom rozpozná kompatibilné zariadenia</t>
        </is>
      </c>
      <c r="CN504" s="2" t="inlineStr">
        <is>
          <t>aktivni injektor za napajanje po eternetu|
aktivni injektor PoE</t>
        </is>
      </c>
      <c r="CO504" s="2" t="inlineStr">
        <is>
          <t>3|
3</t>
        </is>
      </c>
      <c r="CP504" s="2" t="inlineStr">
        <is>
          <t xml:space="preserve">|
</t>
        </is>
      </c>
      <c r="CQ504" t="inlineStr">
        <is>
          <t>---</t>
        </is>
      </c>
      <c r="CR504" s="2" t="inlineStr">
        <is>
          <t>aktiv PoE-injektor</t>
        </is>
      </c>
      <c r="CS504" s="2" t="inlineStr">
        <is>
          <t>2</t>
        </is>
      </c>
      <c r="CT504" s="2" t="inlineStr">
        <is>
          <t/>
        </is>
      </c>
      <c r="CU504" t="inlineStr">
        <is>
          <t/>
        </is>
      </c>
    </row>
    <row r="505">
      <c r="A505" s="1" t="str">
        <f>HYPERLINK("https://iate.europa.eu/entry/result/3592181/all", "3592181")</f>
        <v>3592181</v>
      </c>
      <c r="B505" t="inlineStr">
        <is>
          <t>EDUCATION AND COMMUNICATIONS</t>
        </is>
      </c>
      <c r="C505" t="inlineStr">
        <is>
          <t>EDUCATION AND COMMUNICATIONS|information technology and data processing</t>
        </is>
      </c>
      <c r="D505" s="2" t="inlineStr">
        <is>
          <t>мрежа за връзка на организациите при кибернетични кризи|
EU-CyCLONe</t>
        </is>
      </c>
      <c r="E505" s="2" t="inlineStr">
        <is>
          <t>3|
3</t>
        </is>
      </c>
      <c r="F505" s="2" t="inlineStr">
        <is>
          <t xml:space="preserve">|
</t>
        </is>
      </c>
      <c r="G505" t="inlineStr">
        <is>
          <t/>
        </is>
      </c>
      <c r="H505" s="2" t="inlineStr">
        <is>
          <t>CyCLONe|
Síť styčných organizací pro řešení kybernetických krizí|
Evropská síť styčných organizací pro řešení kybernetických krizí|
EU-CyCLONe</t>
        </is>
      </c>
      <c r="I505" s="2" t="inlineStr">
        <is>
          <t>3|
2|
2|
3</t>
        </is>
      </c>
      <c r="J505" s="2" t="inlineStr">
        <is>
          <t xml:space="preserve">|
|
|
</t>
        </is>
      </c>
      <c r="K505" t="inlineStr">
        <is>
          <t>síť pro spolupráci členských států EU, jejímž cílem je rychlá reakce na rozsáhlé přeshraniční kybernetické incidenty nebo krize</t>
        </is>
      </c>
      <c r="L505" s="2" t="inlineStr">
        <is>
          <t>Det Europæiske Netværk af Forbindelsesorganisationer for Cyberkriser|
EU-CyCLONe|
CyCLONe</t>
        </is>
      </c>
      <c r="M505" s="2" t="inlineStr">
        <is>
          <t>3|
3|
3</t>
        </is>
      </c>
      <c r="N505" s="2" t="inlineStr">
        <is>
          <t xml:space="preserve">|
|
</t>
        </is>
      </c>
      <c r="O505" t="inlineStr">
        <is>
          <t>netværk, som har til opgave at støtte den koordinerede håndtering af væsentlige cybersikkerhedshændelser og -kriser og sikre regelmæssig udveksling af oplysninger mellem medlemsstaterne og EU-institutionerne.</t>
        </is>
      </c>
      <c r="P505" s="2" t="inlineStr">
        <is>
          <t>Netzwerk der Verbindungsorganisationen für Cyberkrisen</t>
        </is>
      </c>
      <c r="Q505" s="2" t="inlineStr">
        <is>
          <t>3</t>
        </is>
      </c>
      <c r="R505" s="2" t="inlineStr">
        <is>
          <t/>
        </is>
      </c>
      <c r="S505" t="inlineStr">
        <is>
          <t>Netzwerk, dessen Aufgabe darin besteht, die koordinierte Bewältigung großer Cybersicherheitsvorfälle und -krisen zu unterstützen und den regelmäßigen Informationsaustausch zwischen Mitgliedstaaten und EU-Organen zu gewährleisten</t>
        </is>
      </c>
      <c r="T505" s="2" t="inlineStr">
        <is>
          <t>CyCLONe|
δίκτυο οργανισμών διασύνδεσης για τις κρίσεις στον κυβερνοχώρο</t>
        </is>
      </c>
      <c r="U505" s="2" t="inlineStr">
        <is>
          <t>3|
3</t>
        </is>
      </c>
      <c r="V505" s="2" t="inlineStr">
        <is>
          <t xml:space="preserve">|
</t>
        </is>
      </c>
      <c r="W505" t="inlineStr">
        <is>
          <t>δίκτυο με σκοπό τη στήριξη της συντονισμένης διαχείρισης περιστατικών και κρίσεων κυβερνοασφάλειας μεγάλης κλίμακας και τη διασφάλιση της τακτικής ανταλλαγής πληροφοριών μεταξύ των κρατών μελών και των θεσμικών οργάνων της ΕΕ</t>
        </is>
      </c>
      <c r="X505" s="2" t="inlineStr">
        <is>
          <t>CyCLONe|
European Cyber Crises Liaison Organisation Network|
Cyber Crisis Liaison Organisation Network|
EU - CyCLONe</t>
        </is>
      </c>
      <c r="Y505" s="2" t="inlineStr">
        <is>
          <t>3|
3|
3|
3</t>
        </is>
      </c>
      <c r="Z505" s="2" t="inlineStr">
        <is>
          <t xml:space="preserve">|
|
|
</t>
        </is>
      </c>
      <c r="AA505" t="inlineStr">
        <is>
          <t>network to support the coordinated management of large-scale cybersecurity
 incidents and crises and to ensure the regular exchange of information 
among Member States and EU institution</t>
        </is>
      </c>
      <c r="AB505" s="2" t="inlineStr">
        <is>
          <t>red de organizaciones de enlace de crisis cibernéticas|
CyCLONe|
red de funcionarios de enlace nacionales para la gestión de cibercrisis|
red de organizaciones de enlace nacionales para la gestión de cibercrisis</t>
        </is>
      </c>
      <c r="AC505" s="2" t="inlineStr">
        <is>
          <t>3|
3|
3|
3</t>
        </is>
      </c>
      <c r="AD505" s="2" t="inlineStr">
        <is>
          <t xml:space="preserve">|
|
|
</t>
        </is>
      </c>
      <c r="AE505" t="inlineStr">
        <is>
          <t>Red de cooperación de la Unión Europea que tiene
como objetivo proporcionar una respuesta
de emergencia rápida ante una crisis o incidente cibernético a gran escala.</t>
        </is>
      </c>
      <c r="AF505" s="2" t="inlineStr">
        <is>
          <t>CyCLONe|
Euroopa küberkriisiga tegelevate kontaktasutuste võrgustik|
küberkriisi kontaktasutuste võrgustik|
EU - CyCLONe</t>
        </is>
      </c>
      <c r="AG505" s="2" t="inlineStr">
        <is>
          <t>3|
3|
3|
3</t>
        </is>
      </c>
      <c r="AH505" s="2" t="inlineStr">
        <is>
          <t xml:space="preserve">|
|
|
</t>
        </is>
      </c>
      <c r="AI505" t="inlineStr">
        <is>
          <t>võrgustik, mille eesmärk on toetada ulatuslike
 küberintsidentide ja kriiside koordineeritud ohjamist operatiivsel tasandil
 ning tagada korrapärane teabevahetus liikmesriikide ja ELi institutsioonide,
 ametite ja asutuste vahel</t>
        </is>
      </c>
      <c r="AJ505" s="2" t="inlineStr">
        <is>
          <t>Euroopan kyberkriisien yhteysorganisaatioiden verkosto|
EU-CyCLONe</t>
        </is>
      </c>
      <c r="AK505" s="2" t="inlineStr">
        <is>
          <t>3|
3</t>
        </is>
      </c>
      <c r="AL505" s="2" t="inlineStr">
        <is>
          <t xml:space="preserve">|
</t>
        </is>
      </c>
      <c r="AM505" t="inlineStr">
        <is>
          <t>Euroopan unionin yhteistyöverkosto, joka pyrkii toteuttamaan nopeita hätätoimia valtioiden rajat ylittävien laajojen kyberturvallisuuden häiriötilanteiden tai kriisien ratkaisemiseksi</t>
        </is>
      </c>
      <c r="AN505" s="2" t="inlineStr">
        <is>
          <t>réseau européen pour la préparation et la gestion des crises cyber|
UE – CyCLONe|
réseau CyCLONe</t>
        </is>
      </c>
      <c r="AO505" s="2" t="inlineStr">
        <is>
          <t>3|
3|
3</t>
        </is>
      </c>
      <c r="AP505" s="2" t="inlineStr">
        <is>
          <t xml:space="preserve">|
|
</t>
        </is>
      </c>
      <c r="AQ505" t="inlineStr">
        <is>
          <t>réseau institué
afin de contribuer à la gestion coordonnée des incidents et crises de grande
ampleur en matière de cybersécurité, et de garantir l’échange régulier
d’informations entre les États membres et les institutions, organes et agences
de l’Union</t>
        </is>
      </c>
      <c r="AR505" s="2" t="inlineStr">
        <is>
          <t>an Líonra Eorpach um Eagrú an Idirchaidrimh maidir le Cibirghéarchéimeanna|
EU-CyCLONe</t>
        </is>
      </c>
      <c r="AS505" s="2" t="inlineStr">
        <is>
          <t>3|
2</t>
        </is>
      </c>
      <c r="AT505" s="2" t="inlineStr">
        <is>
          <t xml:space="preserve">|
</t>
        </is>
      </c>
      <c r="AU505" t="inlineStr">
        <is>
          <t/>
        </is>
      </c>
      <c r="AV505" s="2" t="inlineStr">
        <is>
          <t>EU-CyCLONe|
Europska mreža organizacija za vezu za kiberkrize</t>
        </is>
      </c>
      <c r="AW505" s="2" t="inlineStr">
        <is>
          <t>3|
3</t>
        </is>
      </c>
      <c r="AX505" s="2" t="inlineStr">
        <is>
          <t xml:space="preserve">|
</t>
        </is>
      </c>
      <c r="AY505" t="inlineStr">
        <is>
          <t>mreža uspostavljena radi pružanja potpore koordiniranom upravljanju kiberincidentima i kiberkrizama velikih razmjera te osiguravanja redovite razmjene informacija među državama članicama i institucijama EU-a</t>
        </is>
      </c>
      <c r="AZ505" s="2" t="inlineStr">
        <is>
          <t>EU-CyCLONe|
az Európai Kiberválságügyi Kapcsolattartó Szervezetek Hálózata|
Kiberválságügyi Kapcsolattartó Szervezetek Hálózata</t>
        </is>
      </c>
      <c r="BA505" s="2" t="inlineStr">
        <is>
          <t>2|
2|
2</t>
        </is>
      </c>
      <c r="BB505" s="2" t="inlineStr">
        <is>
          <t xml:space="preserve">|
|
</t>
        </is>
      </c>
      <c r="BC505" t="inlineStr">
        <is>
          <t>a nagy kiberbiztonsági incidensek és válságok összehangolt kezelésével foglalkozó, a tagállamok és uniós intézmények közötti rendszeres információcserére szolgáló fórum</t>
        </is>
      </c>
      <c r="BD505" s="2" t="inlineStr">
        <is>
          <t>CyCLONe|
EU-CyCLONe|
rete delle organizzazioni di collegamento per le crisi informatiche|
rete europea delle organizzazioni di collegamento per le crisi informatiche</t>
        </is>
      </c>
      <c r="BE505" s="2" t="inlineStr">
        <is>
          <t>3|
3|
3|
3</t>
        </is>
      </c>
      <c r="BF505" s="2" t="inlineStr">
        <is>
          <t xml:space="preserve">|
|
|
</t>
        </is>
      </c>
      <c r="BG505" t="inlineStr">
        <is>
          <t>rete destinata ad attuare il piano per le risposte rapide alle emergenze in caso di crisi o incidenti informatici transfrontalieri su vasta scala</t>
        </is>
      </c>
      <c r="BH505" s="2" t="inlineStr">
        <is>
          <t>EU-CyCLONe|
CyCLONe|
Ryšių palaikymo dėl kibernetinių krizių organizacinis tinklas|
Europos ryšių palaikymo dėl kibernetinių krizių organizacinis tinklas</t>
        </is>
      </c>
      <c r="BI505" s="2" t="inlineStr">
        <is>
          <t>3|
3|
3|
3</t>
        </is>
      </c>
      <c r="BJ505" s="2" t="inlineStr">
        <is>
          <t xml:space="preserve">|
|
|
</t>
        </is>
      </c>
      <c r="BK505" t="inlineStr">
        <is>
          <t/>
        </is>
      </c>
      <c r="BL505" s="2" t="inlineStr">
        <is>
          <t>&lt;i&gt;CyCLONe&lt;/i&gt;|
&lt;i&gt;EU-CyCLONe&lt;/i&gt;|
Kiberkrīžu sadarbības organizāciju tīkls</t>
        </is>
      </c>
      <c r="BM505" s="2" t="inlineStr">
        <is>
          <t>2|
2|
2</t>
        </is>
      </c>
      <c r="BN505" s="2" t="inlineStr">
        <is>
          <t xml:space="preserve">|
|
</t>
        </is>
      </c>
      <c r="BO505" t="inlineStr">
        <is>
          <t>tīkls, kas atbalstīs plašapmēra kiberdrošības incidentu un krīžu koordinētu pārvaldību un nodrošinās regulāru informācijas apmaiņu starp dalībvalstīm un ES iestādēm</t>
        </is>
      </c>
      <c r="BP505" s="2" t="inlineStr">
        <is>
          <t>Network ta' Organizzazzjoni ta' Kollegament f'każ ta' Ċiberkriżijiet|
Network Ewropew ta’ Organizzazzjoni ta’ Kollegament f’każ ta’ Ċiberkriżijiet|
CyCLONE|
EU - CyCLONe</t>
        </is>
      </c>
      <c r="BQ505" s="2" t="inlineStr">
        <is>
          <t>3|
3|
3|
3</t>
        </is>
      </c>
      <c r="BR505" s="2" t="inlineStr">
        <is>
          <t xml:space="preserve">|
|
|
</t>
        </is>
      </c>
      <c r="BS505" t="inlineStr">
        <is>
          <t>network ta' kooperazzjoni tal-UE bl-għan li jipprovdi rispons ta' emerġenza rapidu f'każ ta' ċiberinċidenti jew ċiberkriżijiet transfruntieri fuq skala kbira</t>
        </is>
      </c>
      <c r="BT505" s="2" t="inlineStr">
        <is>
          <t>CyCLONe|
Europees Netwerk van verbindingsorganisaties voor cybercrises</t>
        </is>
      </c>
      <c r="BU505" s="2" t="inlineStr">
        <is>
          <t>3|
3</t>
        </is>
      </c>
      <c r="BV505" s="2" t="inlineStr">
        <is>
          <t xml:space="preserve">|
</t>
        </is>
      </c>
      <c r="BW505" t="inlineStr">
        <is>
          <t>&lt;div&gt;netwerk
 waarmee het gecoördineerde beheer van grootschalige
 cyberbeveiligingsincidenten en -crises wordt ondersteund en de regelmatige
 uitwisseling van informatie tussen de lidstaten en de EU-instellingen wordt
 gewaarborgd&lt;br&gt;&lt;/div&gt;</t>
        </is>
      </c>
      <c r="BX505" s="2" t="inlineStr">
        <is>
          <t>EU-CyCLONe|
europejska sieć organizacji łącznikowych do spraw kryzysów cyberbezpieczeństwa</t>
        </is>
      </c>
      <c r="BY505" s="2" t="inlineStr">
        <is>
          <t>3|
3</t>
        </is>
      </c>
      <c r="BZ505" s="2" t="inlineStr">
        <is>
          <t xml:space="preserve">|
</t>
        </is>
      </c>
      <c r="CA505" t="inlineStr">
        <is>
          <t>sieć służąca do skoordynowanego zarządzania cyberincydentami i kryzysami cyberbezpieczeństwa na dużą skalę oraz zapewniania regularnej wymiany informacji między państwami członkowskimi a instytucjami UE</t>
        </is>
      </c>
      <c r="CB505" s="2" t="inlineStr">
        <is>
          <t>Rede de Organizações de Coordenação de Cibercrises</t>
        </is>
      </c>
      <c r="CC505" s="2" t="inlineStr">
        <is>
          <t>3</t>
        </is>
      </c>
      <c r="CD505" s="2" t="inlineStr">
        <is>
          <t>proposed</t>
        </is>
      </c>
      <c r="CE505" t="inlineStr">
        <is>
          <t>Rede da União Europeia cujo objetivo é contribuir para a implementação do plano de resposta rápida a emergências da Comissão Europeia em caso de ciberincidentes ou de cibercrises transfronteiras em grande escala e complementar as estruturas de cibersegurança existentes a nível da UE, associando a cooperação técnica e política.</t>
        </is>
      </c>
      <c r="CF505" s="2" t="inlineStr">
        <is>
          <t>CyCLONe|
Rețeaua europeană a organizațiilor de legătură în materie de crize cibernetice</t>
        </is>
      </c>
      <c r="CG505" s="2" t="inlineStr">
        <is>
          <t>3|
3</t>
        </is>
      </c>
      <c r="CH505" s="2" t="inlineStr">
        <is>
          <t xml:space="preserve">|
</t>
        </is>
      </c>
      <c r="CI505" t="inlineStr">
        <is>
          <t>rețea cu rolul de a sprijini gestionarea coordonată, la nivel operațional, a 
incidentelor și a crizelor de securitate cibernetică de mare amploare și
 pentru a asigura schimbul periodic de informații între statele membre 
și instituțiile, organele și agențiile Uniunii</t>
        </is>
      </c>
      <c r="CJ505" s="2" t="inlineStr">
        <is>
          <t>sieť styčných organizácií pre kybernetické krízy|
CyCLONe|
Európska sieť styčných organizácií pre kybernetické krízy|
EU-CyCLONe</t>
        </is>
      </c>
      <c r="CK505" s="2" t="inlineStr">
        <is>
          <t>3|
3|
3|
3</t>
        </is>
      </c>
      <c r="CL505" s="2" t="inlineStr">
        <is>
          <t xml:space="preserve">|
|
|
</t>
        </is>
      </c>
      <c r="CM505" t="inlineStr">
        <is>
          <t>sieť na podporu koordinovaného riadenia incidentov a kríz veľkého rozsahu v oblasti kybernetickej bezpečnosti a na pravidelnú výmenu informácií medzi členskými štátmi a inštitúciami EÚ</t>
        </is>
      </c>
      <c r="CN505" s="2" t="inlineStr">
        <is>
          <t>organizacijska mreža za povezovanje v kibernetski krizi</t>
        </is>
      </c>
      <c r="CO505" s="2" t="inlineStr">
        <is>
          <t>3</t>
        </is>
      </c>
      <c r="CP505" s="2" t="inlineStr">
        <is>
          <t/>
        </is>
      </c>
      <c r="CQ505" t="inlineStr">
        <is>
          <t/>
        </is>
      </c>
      <c r="CR505" s="2" t="inlineStr">
        <is>
          <t>Europeiska kontaktnätverket för cyberkriser|
EU-CyCLONe</t>
        </is>
      </c>
      <c r="CS505" s="2" t="inlineStr">
        <is>
          <t>3|
3</t>
        </is>
      </c>
      <c r="CT505" s="2" t="inlineStr">
        <is>
          <t xml:space="preserve">|
</t>
        </is>
      </c>
      <c r="CU505" t="inlineStr">
        <is>
          <t/>
        </is>
      </c>
    </row>
    <row r="506">
      <c r="A506" s="1" t="str">
        <f>HYPERLINK("https://iate.europa.eu/entry/result/933803/all", "933803")</f>
        <v>933803</v>
      </c>
      <c r="B506" t="inlineStr">
        <is>
          <t>EDUCATION AND COMMUNICATIONS</t>
        </is>
      </c>
      <c r="C506" t="inlineStr">
        <is>
          <t>EDUCATION AND COMMUNICATIONS|information technology and data processing</t>
        </is>
      </c>
      <c r="D506" s="2" t="inlineStr">
        <is>
          <t>ЕРИКС|
екип за реагиране при инциденти с компютърната сигурност|
CSIRT</t>
        </is>
      </c>
      <c r="E506" s="2" t="inlineStr">
        <is>
          <t>3|
3|
3</t>
        </is>
      </c>
      <c r="F506" s="2" t="inlineStr">
        <is>
          <t xml:space="preserve">|
|
</t>
        </is>
      </c>
      <c r="G506" t="inlineStr">
        <is>
          <t>структура, натоварена да отговаря на инциденти в областта на компютърната сигурност, която предоставя и допълнителни услуги като обмен на информация, изучаване на уязвимости и координиране на дейности в отговор на конкретни заплахи</t>
        </is>
      </c>
      <c r="H506" s="2" t="inlineStr">
        <is>
          <t>bezpečnostní tým typu CSIRT|
skupina pro reakce na počítačové bezpečnostní incidenty|
tým CSIRT</t>
        </is>
      </c>
      <c r="I506" s="2" t="inlineStr">
        <is>
          <t>3|
3|
3</t>
        </is>
      </c>
      <c r="J506" s="2" t="inlineStr">
        <is>
          <t xml:space="preserve">|
|
</t>
        </is>
      </c>
      <c r="K506" t="inlineStr">
        <is>
          <t>servisní organizace odpovědná za přijímání a přezkum hlášení incidentů souvisejících s počítačovou bezpečností a za reakci na tato hlášení a činnosti</t>
        </is>
      </c>
      <c r="L506" s="2" t="inlineStr">
        <is>
          <t>enhed, der håndterer IT-sikkerhedshændelser|
CSIRT</t>
        </is>
      </c>
      <c r="M506" s="2" t="inlineStr">
        <is>
          <t>3|
3</t>
        </is>
      </c>
      <c r="N506" s="2" t="inlineStr">
        <is>
          <t xml:space="preserve">|
</t>
        </is>
      </c>
      <c r="O506" t="inlineStr">
        <is>
          <t>enhed, der håndterer IT-sikkerhedshændelser</t>
        </is>
      </c>
      <c r="P506" s="2" t="inlineStr">
        <is>
          <t>Computer Security Incident Response Team|
CSIRT|
Reaktionsteam für Computersicherheitsverletzungen</t>
        </is>
      </c>
      <c r="Q506" s="2" t="inlineStr">
        <is>
          <t>3|
3|
2</t>
        </is>
      </c>
      <c r="R506" s="2" t="inlineStr">
        <is>
          <t xml:space="preserve">|
|
</t>
        </is>
      </c>
      <c r="S506" t="inlineStr">
        <is>
          <t>Gruppe von EDV-Sicherheitsfachleuten, die sich mit Sicherheitslücken, -risiken und -vorfällen befasst</t>
        </is>
      </c>
      <c r="T506" s="2" t="inlineStr">
        <is>
          <t>Oμάδα Αντιμετώπισης Περιστατικών Ασφάλειας Υπολογιστών|
CSIRT|
ομαδα αντιμετώπισης περιστατικών ασφαλείας σε υπολογιστές</t>
        </is>
      </c>
      <c r="U506" s="2" t="inlineStr">
        <is>
          <t>4|
3|
3</t>
        </is>
      </c>
      <c r="V506" s="2" t="inlineStr">
        <is>
          <t>|
|
admitted</t>
        </is>
      </c>
      <c r="W506" t="inlineStr">
        <is>
          <t>υπηρεσία αρμόδια να παραλαμβάνει, να εξετάζει και να αποκρίνεται σε αναφορές συμβάντων και δραστηριότητας σχετικά με την ασφάλεια σε υπολογιστές</t>
        </is>
      </c>
      <c r="X506" s="2" t="inlineStr">
        <is>
          <t>CERT|
CSIRT|
CSIRTs|
Computer Security Incident Response Team</t>
        </is>
      </c>
      <c r="Y506" s="2" t="inlineStr">
        <is>
          <t>1|
3|
1|
3</t>
        </is>
      </c>
      <c r="Z506" s="2" t="inlineStr">
        <is>
          <t xml:space="preserve">|
|
|
</t>
        </is>
      </c>
      <c r="AA506" t="inlineStr">
        <is>
          <t>service organisation that is responsible for receiving, reviewing, and responding to computer security incident reports and activity</t>
        </is>
      </c>
      <c r="AB506" s="2" t="inlineStr">
        <is>
          <t>CSIRT|
equipo de respuesta a incidentes de seguridad informática</t>
        </is>
      </c>
      <c r="AC506" s="2" t="inlineStr">
        <is>
          <t>3|
3</t>
        </is>
      </c>
      <c r="AD506" s="2" t="inlineStr">
        <is>
          <t xml:space="preserve">|
</t>
        </is>
      </c>
      <c r="AE506" t="inlineStr">
        <is>
          <t>Organización dedicada a la implantación y gestión de medidas tecnológicas destinadas a mitigar el riesgo de ataques contra los sistemas informáticos de la comunidad a la que se proporciona el servicio.</t>
        </is>
      </c>
      <c r="AF506" s="2" t="inlineStr">
        <is>
          <t>küberturbe intsidentide lahendamise üksus|
CSIRT</t>
        </is>
      </c>
      <c r="AG506" s="2" t="inlineStr">
        <is>
          <t>3|
3</t>
        </is>
      </c>
      <c r="AH506" s="2" t="inlineStr">
        <is>
          <t xml:space="preserve">|
</t>
        </is>
      </c>
      <c r="AI506" t="inlineStr">
        <is>
          <t>üksus, kes vastutab 
&lt;i&gt;arvutiturbe&lt;/i&gt; [ &lt;a href="/entry/result/1484664/all" id="ENTRY_TO_ENTRY_CONVERTER" target="_blank"&gt;IATE:1484664&lt;/a&gt; ] intsidente käsitlevate teadete vastuvõtmise, läbivaatamise ja nende intsidentide lahendamise eest</t>
        </is>
      </c>
      <c r="AJ506" s="2" t="inlineStr">
        <is>
          <t>tietoturvaloukkauksiin reagoiva ja niitä tutkiva yksikkö|
CSIRT-toimija</t>
        </is>
      </c>
      <c r="AK506" s="2" t="inlineStr">
        <is>
          <t>2|
2</t>
        </is>
      </c>
      <c r="AL506" s="2" t="inlineStr">
        <is>
          <t xml:space="preserve">|
</t>
        </is>
      </c>
      <c r="AM506" t="inlineStr">
        <is>
          <t>jäsenvaltion nimeämä verkko- ja tietojärjestelmien riskien ja poikkeamien käsittelystä vastaava taho</t>
        </is>
      </c>
      <c r="AN506" s="2" t="inlineStr">
        <is>
          <t>CERT|
CSIRT|
centre de réponse aux urgences informatiques|
centre de réponse aux incidents de sécurité informatique</t>
        </is>
      </c>
      <c r="AO506" s="2" t="inlineStr">
        <is>
          <t>3|
3|
3|
3</t>
        </is>
      </c>
      <c r="AP506" s="2" t="inlineStr">
        <is>
          <t xml:space="preserve">|
|
|
</t>
        </is>
      </c>
      <c r="AQ506" t="inlineStr">
        <is>
          <t>équipe de réaction aux incidents informatiques, chargée de prévenir et détecter les incidents et risques liés aux réseaux et systèmes d'information, de prendre les mesures d'intervention et d'atténuation nécessaires</t>
        </is>
      </c>
      <c r="AR506" s="2" t="inlineStr">
        <is>
          <t>Foireann Freagartha do Theagmhais a bhaineann le Slándáil Ríomhairí|
CSIRT</t>
        </is>
      </c>
      <c r="AS506" s="2" t="inlineStr">
        <is>
          <t>3|
3</t>
        </is>
      </c>
      <c r="AT506" s="2" t="inlineStr">
        <is>
          <t xml:space="preserve">|
</t>
        </is>
      </c>
      <c r="AU506" t="inlineStr">
        <is>
          <t/>
        </is>
      </c>
      <c r="AV506" s="2" t="inlineStr">
        <is>
          <t>tim za odgovor na računalne sigurnosne incidente|
tim za odgovor na računalne incidente</t>
        </is>
      </c>
      <c r="AW506" s="2" t="inlineStr">
        <is>
          <t>3|
3</t>
        </is>
      </c>
      <c r="AX506" s="2" t="inlineStr">
        <is>
          <t xml:space="preserve">|
</t>
        </is>
      </c>
      <c r="AY506" t="inlineStr">
        <is>
          <t/>
        </is>
      </c>
      <c r="AZ506" s="2" t="inlineStr">
        <is>
          <t>CSIRT|
számítógép-biztonsági eseményekre reagáló csoport</t>
        </is>
      </c>
      <c r="BA506" s="2" t="inlineStr">
        <is>
          <t>4|
4</t>
        </is>
      </c>
      <c r="BB506" s="2" t="inlineStr">
        <is>
          <t xml:space="preserve">|
</t>
        </is>
      </c>
      <c r="BC506" t="inlineStr">
        <is>
          <t/>
        </is>
      </c>
      <c r="BD506" s="2" t="inlineStr">
        <is>
          <t>CSIRT|
gruppo di intervento per la sicurezza informatica in caso di incidente|
gruppo di gestione degli incidenti di sicurezza informatica</t>
        </is>
      </c>
      <c r="BE506" s="2" t="inlineStr">
        <is>
          <t>3|
3|
2</t>
        </is>
      </c>
      <c r="BF506" s="2" t="inlineStr">
        <is>
          <t xml:space="preserve">|
|
</t>
        </is>
      </c>
      <c r="BG506" t="inlineStr">
        <is>
          <t>centro di allerta e reazione agli attacchi informatici</t>
        </is>
      </c>
      <c r="BH506" s="2" t="inlineStr">
        <is>
          <t>CSIRT|
reagavimo į kompiuterių saugumo incidentus tarnyba</t>
        </is>
      </c>
      <c r="BI506" s="2" t="inlineStr">
        <is>
          <t>3|
3</t>
        </is>
      </c>
      <c r="BJ506" s="2" t="inlineStr">
        <is>
          <t xml:space="preserve">|
</t>
        </is>
      </c>
      <c r="BK506" t="inlineStr">
        <is>
          <t>tarnyba, atsakinga už pranešimų apie kompiuterių saugumo incidentus gavimą, jų peržiūrą ir reagavimą į šiuos incidentus</t>
        </is>
      </c>
      <c r="BL506" s="2" t="inlineStr">
        <is>
          <t>datordrošības incidentu reaģēšanas vienība|
&lt;i&gt;CSIRT&lt;/i&gt;</t>
        </is>
      </c>
      <c r="BM506" s="2" t="inlineStr">
        <is>
          <t>3|
3</t>
        </is>
      </c>
      <c r="BN506" s="2" t="inlineStr">
        <is>
          <t xml:space="preserve">|
</t>
        </is>
      </c>
      <c r="BO506" t="inlineStr">
        <is>
          <t>IT drošības ekspertu grupa, kuras pamatnodarbošanās ir reaģēt uz datordrošības incidentiem un kas sniedz pakalpojumus, kuri nepieciešami, lai risinātu incidentus un atbalstītu klientūru, palīdzot klientiem likvidēt ielaušanās sekas</t>
        </is>
      </c>
      <c r="BP506" s="2" t="inlineStr">
        <is>
          <t>CSIRT|
Skwadra ta’ Rispons għal Inċidenti relatati mas-Sigurtà tal-Kompjuters</t>
        </is>
      </c>
      <c r="BQ506" s="2" t="inlineStr">
        <is>
          <t>3|
3</t>
        </is>
      </c>
      <c r="BR506" s="2" t="inlineStr">
        <is>
          <t xml:space="preserve">|
</t>
        </is>
      </c>
      <c r="BS506" t="inlineStr">
        <is>
          <t>organizzazzjoni li għandha r-responsabbiltà li tirċievi, tanalizza u tirrispondi għal rapporti ta' inċidenti ta' sigurtà relatati mal-kompjuters. Ġeneralment tipprovdi s-servizzi tagħha lil entità prinċipali bħal korporazzjoni, organizzazzjoni governattiva jew edukattiva; reġjun jew pajjiż; network tar-riċerka; jew klijent li jħallas.</t>
        </is>
      </c>
      <c r="BT506" s="2" t="inlineStr">
        <is>
          <t>CSIRT|
Computer Security Incident Response Team</t>
        </is>
      </c>
      <c r="BU506" s="2" t="inlineStr">
        <is>
          <t>3|
3</t>
        </is>
      </c>
      <c r="BV506" s="2" t="inlineStr">
        <is>
          <t xml:space="preserve">|
</t>
        </is>
      </c>
      <c r="BW506" t="inlineStr">
        <is>
          <t>team van IT-beveiligingsexperts dat zich vooral bezighoudt met het afhandelen van computerbeveiligingsincidenten - het levert de benodigde diensten voor de afhandeling van de incidenten en biedt ondersteuning aan de constituenten om inbreuken te herstellen</t>
        </is>
      </c>
      <c r="BX506" s="2" t="inlineStr">
        <is>
          <t>zespół reagowania na incydenty bezpieczeństwa komputerowego|
CSIRT</t>
        </is>
      </c>
      <c r="BY506" s="2" t="inlineStr">
        <is>
          <t>3|
3</t>
        </is>
      </c>
      <c r="BZ506" s="2" t="inlineStr">
        <is>
          <t xml:space="preserve">|
</t>
        </is>
      </c>
      <c r="CA506" t="inlineStr">
        <is>
          <t>komórka rządowa (w Polsce: w Agencji Bezpieczeństwa Wewnętrznego), której zadaniem jest zapewnianie i rozwijanie zdolności jednostek organizacyjnych administracji publicznej do ochrony przed cyberzagrożeniami</t>
        </is>
      </c>
      <c r="CB506" s="2" t="inlineStr">
        <is>
          <t>Equipa de Resposta a Incidentes de Segurança Informática|
CSIRT</t>
        </is>
      </c>
      <c r="CC506" s="2" t="inlineStr">
        <is>
          <t>3|
3</t>
        </is>
      </c>
      <c r="CD506" s="2" t="inlineStr">
        <is>
          <t xml:space="preserve">|
</t>
        </is>
      </c>
      <c r="CE506" t="inlineStr">
        <is>
          <t>Estrutura responsável por receber, analisar e responder a relatórios sobre incidentes de segurança informática. 
&lt;br&gt;"CSIRT" é uma designação genérica. O Centro de Coordenação CERT ( 
&lt;i&gt;CERT Coordination Center&lt;/i&gt;) foi a primeira CSIRT a existir. Atualmente, numerosas CSIRT governamentais, de organizações internacionais, empresas ou instituições académicas estão autorizadas a utilizar a marca 
&lt;b&gt;CERT&lt;/b&gt;® [&lt;a href="/entry/result/919513/all" id="ENTRY_TO_ENTRY_CONVERTER" target="_blank"&gt;IATE:919513&lt;/a&gt; ] na sua designação.</t>
        </is>
      </c>
      <c r="CF506" s="2" t="inlineStr">
        <is>
          <t>echipă de intervenție în caz de incidente de securitate informatică|
CSIRT|
centru de răspuns la incidente de securitate cibernetică</t>
        </is>
      </c>
      <c r="CG506" s="2" t="inlineStr">
        <is>
          <t>3|
3|
3</t>
        </is>
      </c>
      <c r="CH506" s="2" t="inlineStr">
        <is>
          <t xml:space="preserve">|
|
</t>
        </is>
      </c>
      <c r="CI506" t="inlineStr">
        <is>
          <t>entitate organizațională specializată care dispune de capacitatea necesară pentru prevenirea, analiza, identificarea și reacția la incidentele cibernetice</t>
        </is>
      </c>
      <c r="CJ506" s="2" t="inlineStr">
        <is>
          <t>jednotka pre riešenie počítačových bezpečnostných incidentov|
jednotka CSIRT</t>
        </is>
      </c>
      <c r="CK506" s="2" t="inlineStr">
        <is>
          <t>3|
3</t>
        </is>
      </c>
      <c r="CL506" s="2" t="inlineStr">
        <is>
          <t xml:space="preserve">|
</t>
        </is>
      </c>
      <c r="CM506" t="inlineStr">
        <is>
          <t>jednotka určená každým jednotlivým členským štátom, ktorej úlohou je monitorovať počítačové incidenty na vnútroštátnej úrovni, reagovať na ne a získavať a šíriť súvisiace informácie</t>
        </is>
      </c>
      <c r="CN506" s="2" t="inlineStr">
        <is>
          <t>skupina za odzivanje na incidente na področju računalniške varnosti|
skupina CSIRT</t>
        </is>
      </c>
      <c r="CO506" s="2" t="inlineStr">
        <is>
          <t>3|
3</t>
        </is>
      </c>
      <c r="CP506" s="2" t="inlineStr">
        <is>
          <t xml:space="preserve">|
</t>
        </is>
      </c>
      <c r="CQ506" t="inlineStr">
        <is>
          <t/>
        </is>
      </c>
      <c r="CR506" s="2" t="inlineStr">
        <is>
          <t>CSIRT|
it-incidentcentrum</t>
        </is>
      </c>
      <c r="CS506" s="2" t="inlineStr">
        <is>
          <t>3|
3</t>
        </is>
      </c>
      <c r="CT506" s="2" t="inlineStr">
        <is>
          <t xml:space="preserve">|
</t>
        </is>
      </c>
      <c r="CU506" t="inlineStr">
        <is>
          <t>organ som inrättats i många länder för att hantera och förebygga it-incidenter</t>
        </is>
      </c>
    </row>
    <row r="507">
      <c r="A507" s="1" t="str">
        <f>HYPERLINK("https://iate.europa.eu/entry/result/1890645/all", "1890645")</f>
        <v>1890645</v>
      </c>
      <c r="B507" t="inlineStr">
        <is>
          <t>EDUCATION AND COMMUNICATIONS</t>
        </is>
      </c>
      <c r="C507" t="inlineStr">
        <is>
          <t>EDUCATION AND COMMUNICATIONS|information technology and data processing</t>
        </is>
      </c>
      <c r="D507" s="2" t="inlineStr">
        <is>
          <t>Международна асоциация на горещите линии в интернет|
INHOPE</t>
        </is>
      </c>
      <c r="E507" s="2" t="inlineStr">
        <is>
          <t>3|
3</t>
        </is>
      </c>
      <c r="F507" s="2" t="inlineStr">
        <is>
          <t xml:space="preserve">|
</t>
        </is>
      </c>
      <c r="G507" t="inlineStr">
        <is>
          <t/>
        </is>
      </c>
      <c r="H507" s="2" t="inlineStr">
        <is>
          <t>Mezinárodní asociace internetových horkých linek|
INHOPE</t>
        </is>
      </c>
      <c r="I507" s="2" t="inlineStr">
        <is>
          <t>3|
3</t>
        </is>
      </c>
      <c r="J507" s="2" t="inlineStr">
        <is>
          <t xml:space="preserve">|
</t>
        </is>
      </c>
      <c r="K507" t="inlineStr">
        <is>
          <t>celosvětová síť horkých linek, které umožňují nahlášení nelegálního či škodlivého obsahu na internetu v souvislosti s dětskou pornografií</t>
        </is>
      </c>
      <c r="L507" s="2" t="inlineStr">
        <is>
          <t>INHOPE</t>
        </is>
      </c>
      <c r="M507" s="2" t="inlineStr">
        <is>
          <t>3</t>
        </is>
      </c>
      <c r="N507" s="2" t="inlineStr">
        <is>
          <t/>
        </is>
      </c>
      <c r="O507" t="inlineStr">
        <is>
          <t>verdensomspændende netværk af hotlines mod ulovlige billeder af børn på nettet</t>
        </is>
      </c>
      <c r="P507" s="2" t="inlineStr">
        <is>
          <t>internationaler Verband der Internet-Meldestellen|
INHOPE</t>
        </is>
      </c>
      <c r="Q507" s="2" t="inlineStr">
        <is>
          <t>3|
3</t>
        </is>
      </c>
      <c r="R507" s="2" t="inlineStr">
        <is>
          <t xml:space="preserve">|
</t>
        </is>
      </c>
      <c r="S507" t="inlineStr">
        <is>
          <t>internationaler Dachverband von Internetbeschwerdestellen, die weltweit operieren und Beschwerden über illegale Inhalte (insbesondere Darstellungen des sexuellen Missbrauchs Minderjähriger) im Internet entgegennehmen</t>
        </is>
      </c>
      <c r="T507" s="2" t="inlineStr">
        <is>
          <t>INHOPE</t>
        </is>
      </c>
      <c r="U507" s="2" t="inlineStr">
        <is>
          <t>3</t>
        </is>
      </c>
      <c r="V507" s="2" t="inlineStr">
        <is>
          <t/>
        </is>
      </c>
      <c r="W507" t="inlineStr">
        <is>
          <t>δίκτυο ανοικτών τηλεφωνικών γραμμών για την αναφορά υλικού σεξουαλικής κακοποίησης παιδιών</t>
        </is>
      </c>
      <c r="X507" s="2" t="inlineStr">
        <is>
          <t>International Association of Internet Hotlines|
INHOPE</t>
        </is>
      </c>
      <c r="Y507" s="2" t="inlineStr">
        <is>
          <t>3|
3</t>
        </is>
      </c>
      <c r="Z507" s="2" t="inlineStr">
        <is>
          <t xml:space="preserve">|
</t>
        </is>
      </c>
      <c r="AA507" t="inlineStr">
        <is>
          <t>global network of hotlines, dealing with illegal content online and committed to stamping out child sexual abuse from the Internet</t>
        </is>
      </c>
      <c r="AB507" s="2" t="inlineStr">
        <is>
          <t>Asociación Internacional de Líneas Directas de Internet|
INHOPE</t>
        </is>
      </c>
      <c r="AC507" s="2" t="inlineStr">
        <is>
          <t>3|
3</t>
        </is>
      </c>
      <c r="AD507" s="2" t="inlineStr">
        <is>
          <t xml:space="preserve">|
</t>
        </is>
      </c>
      <c r="AE507" t="inlineStr">
        <is>
          <t>Red internacional que regula las líneas de denuncias de pornografía infantil.</t>
        </is>
      </c>
      <c r="AF507" s="2" t="inlineStr">
        <is>
          <t>rahvusvaheline interneti vihjeliinide liit|
INHOPE</t>
        </is>
      </c>
      <c r="AG507" s="2" t="inlineStr">
        <is>
          <t>3|
3</t>
        </is>
      </c>
      <c r="AH507" s="2" t="inlineStr">
        <is>
          <t xml:space="preserve">|
</t>
        </is>
      </c>
      <c r="AI507" t="inlineStr">
        <is>
          <t>ülemaailmne vihjetelefonide võrgustik, mis tegeleb ebaseadusliku veebisisuga ja lastepornograafia kõrvaldamisega internetist</t>
        </is>
      </c>
      <c r="AJ507" s="2" t="inlineStr">
        <is>
          <t>INHOPE|
International Association of Internet Hotlines|
INHOPE-verkosto</t>
        </is>
      </c>
      <c r="AK507" s="2" t="inlineStr">
        <is>
          <t>3|
3|
3</t>
        </is>
      </c>
      <c r="AL507" s="2" t="inlineStr">
        <is>
          <t xml:space="preserve">|
|
</t>
        </is>
      </c>
      <c r="AM507" t="inlineStr">
        <is>
          <t>verkosto, jonka tavoitteena on edistää lasten seksuaaliseen hyväksikäyttöön liittyvän laittoman materiaalin poistamista verkosta kansallisessa ja kansainvälisessä yhteistyössä</t>
        </is>
      </c>
      <c r="AN507" s="2" t="inlineStr">
        <is>
          <t>INHOPE|
International Association of Internet Hotlines</t>
        </is>
      </c>
      <c r="AO507" s="2" t="inlineStr">
        <is>
          <t>4|
4</t>
        </is>
      </c>
      <c r="AP507" s="2" t="inlineStr">
        <is>
          <t xml:space="preserve">|
</t>
        </is>
      </c>
      <c r="AQ507" t="inlineStr">
        <is>
          <t>réseau international des centres de signalement pour contenus illégaux en ligne</t>
        </is>
      </c>
      <c r="AR507" s="2" t="inlineStr">
        <is>
          <t>INHOPE|
an Comhlachas Idirnáisiúnta um Beolínte Idirlín</t>
        </is>
      </c>
      <c r="AS507" s="2" t="inlineStr">
        <is>
          <t>3|
3</t>
        </is>
      </c>
      <c r="AT507" s="2" t="inlineStr">
        <is>
          <t xml:space="preserve">|
</t>
        </is>
      </c>
      <c r="AU507" t="inlineStr">
        <is>
          <t/>
        </is>
      </c>
      <c r="AV507" s="2" t="inlineStr">
        <is>
          <t>Međunarodno udruženje internetskih dežurnih telefonskih linija|
INHOPE</t>
        </is>
      </c>
      <c r="AW507" s="2" t="inlineStr">
        <is>
          <t>3|
3</t>
        </is>
      </c>
      <c r="AX507" s="2" t="inlineStr">
        <is>
          <t xml:space="preserve">|
</t>
        </is>
      </c>
      <c r="AY507" t="inlineStr">
        <is>
          <t/>
        </is>
      </c>
      <c r="AZ507" s="2" t="inlineStr">
        <is>
          <t>Internetes Forróvonal-szolgáltatók Nemzetközi Szövetsége|
INHOPE</t>
        </is>
      </c>
      <c r="BA507" s="2" t="inlineStr">
        <is>
          <t>4|
4</t>
        </is>
      </c>
      <c r="BB507" s="2" t="inlineStr">
        <is>
          <t xml:space="preserve">|
</t>
        </is>
      </c>
      <c r="BC507" t="inlineStr">
        <is>
          <t>nemzetközi szervezet, amelynek célja a forródrót-szolgáltatók közötti együttműködés elősegítése, a jogsértő tartalmakkal szembeni fellépés, illetve hogy növeljék a gyermekek a biztonságos és tudatos internethasználatát</t>
        </is>
      </c>
      <c r="BD507" s="2" t="inlineStr">
        <is>
          <t>INHOPE</t>
        </is>
      </c>
      <c r="BE507" s="2" t="inlineStr">
        <is>
          <t>3</t>
        </is>
      </c>
      <c r="BF507" s="2" t="inlineStr">
        <is>
          <t/>
        </is>
      </c>
      <c r="BG507" t="inlineStr">
        <is>
          <t>associazione internazionale che promuove la cooperazione tra le hotlines del mondo e la cui missione è la lotta alla pedopornografia su Internet e la protezione dei giovani dagli usi illegali e dannosi del web</t>
        </is>
      </c>
      <c r="BH507" s="2" t="inlineStr">
        <is>
          <t>INHOPE|
Tarptautinė karštųjų interneto linijų asociacija</t>
        </is>
      </c>
      <c r="BI507" s="2" t="inlineStr">
        <is>
          <t>3|
3</t>
        </is>
      </c>
      <c r="BJ507" s="2" t="inlineStr">
        <is>
          <t xml:space="preserve">|
</t>
        </is>
      </c>
      <c r="BK507" t="inlineStr">
        <is>
          <t>kovos su vaikų seksualiniu išnaudojimu (vaikų pornografija) karštųjų linijų tinklas, priimantis ir nagrinėjantis pranešimus apie neteisėtą ar žalingą turinį ir (arba) neteisėtą veiklą internete</t>
        </is>
      </c>
      <c r="BL507" s="2" t="inlineStr">
        <is>
          <t>Starptautiskā interneta uzticības līniju asociācija|
&lt;i&gt;INHOPE&lt;/i&gt;</t>
        </is>
      </c>
      <c r="BM507" s="2" t="inlineStr">
        <is>
          <t>3|
3</t>
        </is>
      </c>
      <c r="BN507" s="2" t="inlineStr">
        <is>
          <t xml:space="preserve">|
</t>
        </is>
      </c>
      <c r="BO507" t="inlineStr">
        <is>
          <t/>
        </is>
      </c>
      <c r="BP507" s="2" t="inlineStr">
        <is>
          <t>INHOPE|
International Association of Internet Hotlines</t>
        </is>
      </c>
      <c r="BQ507" s="2" t="inlineStr">
        <is>
          <t>3|
3</t>
        </is>
      </c>
      <c r="BR507" s="2" t="inlineStr">
        <is>
          <t xml:space="preserve">|
</t>
        </is>
      </c>
      <c r="BS507" t="inlineStr">
        <is>
          <t>network globali ta' hotlines li jittratta l-kontenut illegali online u huwa impenjat biex jelimina l-abbuż sesswali tat-tfal mill-Internet</t>
        </is>
      </c>
      <c r="BT507" s="2" t="inlineStr">
        <is>
          <t>Inhope</t>
        </is>
      </c>
      <c r="BU507" s="2" t="inlineStr">
        <is>
          <t>3</t>
        </is>
      </c>
      <c r="BV507" s="2" t="inlineStr">
        <is>
          <t/>
        </is>
      </c>
      <c r="BW507" t="inlineStr">
        <is>
          <t>internationale koepelorganisatie van kinderpornomeldpunten die zich inzet om het internet te zuiveren van beelden van seksueel misbruikte kinderen</t>
        </is>
      </c>
      <c r="BX507" s="2" t="inlineStr">
        <is>
          <t>stowarzyszenie INHOPE|
Międzynarodowe Stowarzyszenie Internetowych Gorących Linii</t>
        </is>
      </c>
      <c r="BY507" s="2" t="inlineStr">
        <is>
          <t>3|
3</t>
        </is>
      </c>
      <c r="BZ507" s="2" t="inlineStr">
        <is>
          <t xml:space="preserve">|
</t>
        </is>
      </c>
      <c r="CA507" t="inlineStr">
        <is>
          <t>międzynarodowe stowarzyszenie internetowych zespołów reagujących na treści anonimowo zgłaszane do nich przez użytkowników sieci</t>
        </is>
      </c>
      <c r="CB507" s="2" t="inlineStr">
        <is>
          <t>Associação Internacional das Linhas Diretas para a Internet|
INHOPE</t>
        </is>
      </c>
      <c r="CC507" s="2" t="inlineStr">
        <is>
          <t>3|
3</t>
        </is>
      </c>
      <c r="CD507" s="2" t="inlineStr">
        <is>
          <t xml:space="preserve">|
</t>
        </is>
      </c>
      <c r="CE507" t="inlineStr">
        <is>
          <t>Rede mundial de linhas diretas de alerta de denúncia de conteúdos ilegais na Internet e comprometida na eliminação do abuso sexual de menores da Internet.</t>
        </is>
      </c>
      <c r="CF507" s="2" t="inlineStr">
        <is>
          <t>Asociația Internațională a Hotline-urilor de pe Internet|
INHOPE</t>
        </is>
      </c>
      <c r="CG507" s="2" t="inlineStr">
        <is>
          <t>3|
3</t>
        </is>
      </c>
      <c r="CH507" s="2" t="inlineStr">
        <is>
          <t xml:space="preserve">|
</t>
        </is>
      </c>
      <c r="CI507" t="inlineStr">
        <is>
          <t>asociație creată in 1999 în scopul susținerii și facilitării cooperării între operatorii de hotline-uri</t>
        </is>
      </c>
      <c r="CJ507" s="2" t="inlineStr">
        <is>
          <t>Medzinárodná asociácia internetových horúcich liniek|
sieť INHOPE</t>
        </is>
      </c>
      <c r="CK507" s="2" t="inlineStr">
        <is>
          <t>3|
3</t>
        </is>
      </c>
      <c r="CL507" s="2" t="inlineStr">
        <is>
          <t xml:space="preserve">|
</t>
        </is>
      </c>
      <c r="CM507" t="inlineStr">
        <is>
          <t>medzinárodné združenie subjektov umožňujúcich nahlasovanie nezákonného obsahu na internete, ktorý sa týka najmä&lt;br&gt;- zneužívania detí,&lt;br&gt;- prejavov potláčajúcich základné ľudské práva a slobody, prípadne&lt;br&gt;- iného obsahu alebo činností, ktoré vykazujú znaky trestného činu</t>
        </is>
      </c>
      <c r="CN507" s="2" t="inlineStr">
        <is>
          <t>Mednarodno združenje spletnih prijavnih točk|
INHOPE</t>
        </is>
      </c>
      <c r="CO507" s="2" t="inlineStr">
        <is>
          <t>2|
3</t>
        </is>
      </c>
      <c r="CP507" s="2" t="inlineStr">
        <is>
          <t xml:space="preserve">|
</t>
        </is>
      </c>
      <c r="CQ507" t="inlineStr">
        <is>
          <t>Krovna organizacija spletnih prijavnih točk za nezakonite vsebine na internetu. Skrbi za povezovanje in sodelovanje med točkami.</t>
        </is>
      </c>
      <c r="CR507" s="2" t="inlineStr">
        <is>
          <t>Inhope</t>
        </is>
      </c>
      <c r="CS507" s="2" t="inlineStr">
        <is>
          <t>2</t>
        </is>
      </c>
      <c r="CT507" s="2" t="inlineStr">
        <is>
          <t/>
        </is>
      </c>
      <c r="CU507" t="inlineStr">
        <is>
          <t/>
        </is>
      </c>
    </row>
    <row r="508">
      <c r="A508" s="1" t="str">
        <f>HYPERLINK("https://iate.europa.eu/entry/result/3510729/all", "3510729")</f>
        <v>3510729</v>
      </c>
      <c r="B508" t="inlineStr">
        <is>
          <t>EDUCATION AND COMMUNICATIONS;EUROPEAN UNION</t>
        </is>
      </c>
      <c r="C508" t="inlineStr">
        <is>
          <t>EDUCATION AND COMMUNICATIONS|communications;EUROPEAN UNION|European construction|deepening of the European Union|single market;EDUCATION AND COMMUNICATIONS|information technology and data processing</t>
        </is>
      </c>
      <c r="D508" s="2" t="inlineStr">
        <is>
          <t>цифров единен пазар|
електронен единен пазар|
единен онлайн пазар</t>
        </is>
      </c>
      <c r="E508" s="2" t="inlineStr">
        <is>
          <t>3|
3|
2</t>
        </is>
      </c>
      <c r="F508" s="2" t="inlineStr">
        <is>
          <t xml:space="preserve">preferred|
|
</t>
        </is>
      </c>
      <c r="G508" t="inlineStr">
        <is>
          <t>зона без вътрешни граници, обхващаща целия ЕС, в която могат да се продават стоки и услуги и да се прехвърлят средства по електронен път</t>
        </is>
      </c>
      <c r="H508" s="2" t="inlineStr">
        <is>
          <t>jednotný trh online|
elektronický jednotný trh|
jednotný digitální trh</t>
        </is>
      </c>
      <c r="I508" s="2" t="inlineStr">
        <is>
          <t>3|
3|
3</t>
        </is>
      </c>
      <c r="J508" s="2" t="inlineStr">
        <is>
          <t xml:space="preserve">|
|
</t>
        </is>
      </c>
      <c r="K508" t="inlineStr">
        <is>
          <t>prostor bez vnitřních hranic pro digitální, IT a komunikační oblast</t>
        </is>
      </c>
      <c r="L508" s="2" t="inlineStr">
        <is>
          <t>indre onlinemarked|
digitalt indre marked</t>
        </is>
      </c>
      <c r="M508" s="2" t="inlineStr">
        <is>
          <t>4|
4</t>
        </is>
      </c>
      <c r="N508" s="2" t="inlineStr">
        <is>
          <t xml:space="preserve">|
</t>
        </is>
      </c>
      <c r="O508" t="inlineStr">
        <is>
          <t>"Målet er at opnå bæredygtige økonomiske og sociale fordele af et digitalt indre marked baseret på hurtigt og ultrahurtigt internet og interoperable applikationer med bredbåndsadgang for alle inden 2013, adgang for alle til meget højere internethastigheder (30 Mbps eller mere) inden 2020, og adgang for 50 % eller flere af de europæiske husholdninger til internetforbindelser på over 100 Mbps."</t>
        </is>
      </c>
      <c r="P508" s="2" t="inlineStr">
        <is>
          <t>elektronischer Binnenmarkt|
digitaler Binnenmarkt</t>
        </is>
      </c>
      <c r="Q508" s="2" t="inlineStr">
        <is>
          <t>2|
3</t>
        </is>
      </c>
      <c r="R508" s="2" t="inlineStr">
        <is>
          <t>|
preferred</t>
        </is>
      </c>
      <c r="S508" t="inlineStr">
        <is>
          <t>auf die elektronische Datenübertragung über Internet gestützter Binnenmarkt, in dem Güter und Dienstleistungen ge- und verkauft sowie Gelder überwiesen werden können</t>
        </is>
      </c>
      <c r="T508" s="2" t="inlineStr">
        <is>
          <t>ενιαία επιγραμμική αγορά|
ψηφιακή ενιαία αγορά|
ΨΕΑ</t>
        </is>
      </c>
      <c r="U508" s="2" t="inlineStr">
        <is>
          <t>3|
3|
3</t>
        </is>
      </c>
      <c r="V508" s="2" t="inlineStr">
        <is>
          <t xml:space="preserve">|
preferred|
</t>
        </is>
      </c>
      <c r="W508" t="inlineStr">
        <is>
          <t/>
        </is>
      </c>
      <c r="X508" s="2" t="inlineStr">
        <is>
          <t>e-Single Market|
digital single market|
DSM|
online single market</t>
        </is>
      </c>
      <c r="Y508" s="2" t="inlineStr">
        <is>
          <t>2|
3|
2|
2</t>
        </is>
      </c>
      <c r="Z508" s="2" t="inlineStr">
        <is>
          <t xml:space="preserve">|
preferred|
|
</t>
        </is>
      </c>
      <c r="AA508" t="inlineStr">
        <is>
          <t>area without internal frontiers for digital, IT and communications matters, to be created by: &lt;p&gt;- legislative steps in the areas of data protection and telecoms regulation &lt;/p&gt;&lt;p&gt;- modernising and simplifying copyright and consumer rules for online and digital purchases &lt;/p&gt; and which will, amongst other things: &lt;p&gt;- make online transactions safe &lt;/p&gt;&lt;p&gt;- ensure interoperability of different technological solutions &lt;/p&gt;&lt;p&gt;- provide access to digital resources and infrastructures &lt;/p&gt;&lt;p&gt;- give consumers unhindered access to online content and services across Europe, regardless of nationality or place of residence&lt;/p&gt;</t>
        </is>
      </c>
      <c r="AB508" s="2" t="inlineStr">
        <is>
          <t>mercado único digital|
mercado único electrónico|
mercado único en línea</t>
        </is>
      </c>
      <c r="AC508" s="2" t="inlineStr">
        <is>
          <t>3|
2|
2</t>
        </is>
      </c>
      <c r="AD508" s="2" t="inlineStr">
        <is>
          <t xml:space="preserve">|
|
</t>
        </is>
      </c>
      <c r="AE508" t="inlineStr">
        <is>
          <t>Desarrollo del mercado único &lt;a href="/entry/result/1102076/all" id="ENTRY_TO_ENTRY_CONVERTER" target="_blank"&gt;IATE:1102076&lt;/a&gt; como un espacio sin fronteras que permite el intercambio de bienes y servicios y la realización de pagos por medios electrónicos en todo el territorio de la UE.&lt;br&gt;Para ello se requiere una universalización del acceso a Internet, la armonización de las normas sobre sistemas de pago y sobre seguridad de las comunicaciones electrónicas, así como de protección de la intimidad y de los derechos de autor, medidas de fomento de la confianza y de interoperatividad, etc.</t>
        </is>
      </c>
      <c r="AF508" s="2" t="inlineStr">
        <is>
          <t>digitaalne ühtne turg|
ühtne turg internetivaldkonnas|
ühtne e-turg</t>
        </is>
      </c>
      <c r="AG508" s="2" t="inlineStr">
        <is>
          <t>3|
2|
2</t>
        </is>
      </c>
      <c r="AH508" s="2" t="inlineStr">
        <is>
          <t xml:space="preserve">|
|
</t>
        </is>
      </c>
      <c r="AI508" t="inlineStr">
        <is>
          <t>mõiste, mis hõlmab ühtse turu loomist võrgupõhise infosisu ja võrguteenuste sektoris (sh internetiettevõtted), piiriüleste internetitehingute lihtsustamist (e-kaubandus, e-arved, e-allkirjad jne), õiguste kaitse tagamist internetis toimuva äritegevuse puhul ning telekommunikatsiooniteenuste ühtse turu tugevdamist</t>
        </is>
      </c>
      <c r="AJ508" s="2" t="inlineStr">
        <is>
          <t>verkkokaupan yhtenäismarkkinat|
sähköiset sisämarkkinat|
digitaaliset sisämarkkinat</t>
        </is>
      </c>
      <c r="AK508" s="2" t="inlineStr">
        <is>
          <t>2|
3|
3</t>
        </is>
      </c>
      <c r="AL508" s="2" t="inlineStr">
        <is>
          <t xml:space="preserve">|
|
</t>
        </is>
      </c>
      <c r="AM508" t="inlineStr">
        <is>
          <t>sähköisen tiedonsiirron käyttö sisämarkkinoiden toteuttamiseksi</t>
        </is>
      </c>
      <c r="AN508" s="2" t="inlineStr">
        <is>
          <t>MUN|
marché unique numérique</t>
        </is>
      </c>
      <c r="AO508" s="2" t="inlineStr">
        <is>
          <t>2|
3</t>
        </is>
      </c>
      <c r="AP508" s="2" t="inlineStr">
        <is>
          <t>|
preferred</t>
        </is>
      </c>
      <c r="AQ508" t="inlineStr">
        <is>
          <t>espace sans frontières intérieures pour tout ce qui a trait au numérique et aux technologies de l'information et des communications, dans toutes ses dimensions:&lt;br&gt;- accès aux ressources et infrastructures numériques,&lt;br&gt;- interopérabilité des solutions techniques,&lt;br&gt;- échanges de biens, contenus et services numériques,&lt;br&gt;- commerce électronique et sécurité des transactions en ligne,&lt;br&gt;- aspects liés au droit d'auteur,&lt;br&gt;- protection des données à caractère personnel,&lt;br&gt;...</t>
        </is>
      </c>
      <c r="AR508" s="2" t="inlineStr">
        <is>
          <t>ríomh-mhargadh aonair|
margadh aonair ar líne|
margadh aonair digiteach</t>
        </is>
      </c>
      <c r="AS508" s="2" t="inlineStr">
        <is>
          <t>3|
2|
3</t>
        </is>
      </c>
      <c r="AT508" s="2" t="inlineStr">
        <is>
          <t>|
|
preferred</t>
        </is>
      </c>
      <c r="AU508" t="inlineStr">
        <is>
          <t>limistéar gan teorainneacha inmheánacha inar féidir earraí agus seirbhísí a thrádáil agus airgead a aistriú thar an idirlíon</t>
        </is>
      </c>
      <c r="AV508" s="2" t="inlineStr">
        <is>
          <t>digitalno jedinstveno tržište</t>
        </is>
      </c>
      <c r="AW508" s="2" t="inlineStr">
        <is>
          <t>3</t>
        </is>
      </c>
      <c r="AX508" s="2" t="inlineStr">
        <is>
          <t>preferred</t>
        </is>
      </c>
      <c r="AY508" t="inlineStr">
        <is>
          <t>područje bez unutarnjih granica u kojem se može trgovati robom i uslugama i u kojem se sredstva mogu prenositi elektroničkim putem</t>
        </is>
      </c>
      <c r="AZ508" s="2" t="inlineStr">
        <is>
          <t>digitális egységes piac</t>
        </is>
      </c>
      <c r="BA508" s="2" t="inlineStr">
        <is>
          <t>4</t>
        </is>
      </c>
      <c r="BB508" s="2" t="inlineStr">
        <is>
          <t/>
        </is>
      </c>
      <c r="BC508" t="inlineStr">
        <is>
          <t>belső határoktól mentes olyan térség, amelyben az áruk és a szolgáltatások kereskedelme és a pénzügyi ügyletek az internet segítségével bonyolíthatóak</t>
        </is>
      </c>
      <c r="BD508" s="2" t="inlineStr">
        <is>
          <t>mercato unico digitale|
mercato unico in linea</t>
        </is>
      </c>
      <c r="BE508" s="2" t="inlineStr">
        <is>
          <t>3|
3</t>
        </is>
      </c>
      <c r="BF508" s="2" t="inlineStr">
        <is>
          <t xml:space="preserve">preferred|
</t>
        </is>
      </c>
      <c r="BG508" t="inlineStr">
        <is>
          <t>mercato in cui è garantita la libera circolazione delle merci, delle persone, dei servizi e dei capitali e in cui […] persone e imprese non incontrano ostacoli all'accesso e all'esercizio delle attività online in condizioni di concorrenza leale e potendo contare su un livello elevato di protezione dei consumatori e dei dati personali</t>
        </is>
      </c>
      <c r="BH508" s="2" t="inlineStr">
        <is>
          <t>e. bendroji rinka|
bendroji skaitmeninė rinka|
bendroji interneto rinka</t>
        </is>
      </c>
      <c r="BI508" s="2" t="inlineStr">
        <is>
          <t>2|
3|
2</t>
        </is>
      </c>
      <c r="BJ508" s="2" t="inlineStr">
        <is>
          <t xml:space="preserve">|
|
</t>
        </is>
      </c>
      <c r="BK508" t="inlineStr">
        <is>
          <t>vidaus sienų neturinti skaitmeninių aspektų, IT ir komunikacijų erdvė</t>
        </is>
      </c>
      <c r="BL508" s="2" t="inlineStr">
        <is>
          <t>digitālais vienotais tirgus|
elektroniskais vienotais tirgus|
tiešsaistes vienotais tirgus</t>
        </is>
      </c>
      <c r="BM508" s="2" t="inlineStr">
        <is>
          <t>3|
3|
3</t>
        </is>
      </c>
      <c r="BN508" s="2" t="inlineStr">
        <is>
          <t xml:space="preserve">|
|
</t>
        </is>
      </c>
      <c r="BO508" t="inlineStr">
        <is>
          <t>telpa bez robežām, kurā tiešsaistē, izmantojot elektronisku datu pārraidi, notiek preču un pakalpojumu tirdzniecība un līdzekļu pārskaitīšana</t>
        </is>
      </c>
      <c r="BP508" s="2" t="inlineStr">
        <is>
          <t>suq uniku online|
suq uniku elettroniku|
suq uniku diġitali</t>
        </is>
      </c>
      <c r="BQ508" s="2" t="inlineStr">
        <is>
          <t>2|
2|
3</t>
        </is>
      </c>
      <c r="BR508" s="2" t="inlineStr">
        <is>
          <t xml:space="preserve">|
|
</t>
        </is>
      </c>
      <c r="BS508" t="inlineStr">
        <is>
          <t>żona mingħajr fruntieri interni li fiha oġġetti u servizzi jistgħu jiġu nnegozjati u fondi ttrasferiti permezz ta' mezzi elettroniċi</t>
        </is>
      </c>
      <c r="BT508" s="2" t="inlineStr">
        <is>
          <t>DSM|
eengemaakte markt online|
digitale eengemaakte markt</t>
        </is>
      </c>
      <c r="BU508" s="2" t="inlineStr">
        <is>
          <t>3|
2|
3</t>
        </is>
      </c>
      <c r="BV508" s="2" t="inlineStr">
        <is>
          <t xml:space="preserve">|
|
</t>
        </is>
      </c>
      <c r="BW508" t="inlineStr">
        <is>
          <t>markt zonder binnengrenzen waar goederen en diensten zonder beperkingen online kunnen worden gekocht en verkocht</t>
        </is>
      </c>
      <c r="BX508" s="2" t="inlineStr">
        <is>
          <t>jednolity rynek online|
jednolity rynek cyfrowy|
jednolity rynek internetowy</t>
        </is>
      </c>
      <c r="BY508" s="2" t="inlineStr">
        <is>
          <t>2|
3|
2</t>
        </is>
      </c>
      <c r="BZ508" s="2" t="inlineStr">
        <is>
          <t xml:space="preserve">|
preferred|
</t>
        </is>
      </c>
      <c r="CA508" t="inlineStr">
        <is>
          <t>obszar bez granic wewnętrznych, w którym możliwy jest obrót towarami i usługami oraz transfer funduszy przez Internet</t>
        </is>
      </c>
      <c r="CB508" s="2" t="inlineStr">
        <is>
          <t>mercado único digital|
mercado único em linha|
MUD|
mercado único eletrónico</t>
        </is>
      </c>
      <c r="CC508" s="2" t="inlineStr">
        <is>
          <t>3|
3|
3|
3</t>
        </is>
      </c>
      <c r="CD508" s="2" t="inlineStr">
        <is>
          <t xml:space="preserve">|
|
|
</t>
        </is>
      </c>
      <c r="CE508" t="inlineStr">
        <is>
          <t>Mercado único (entendido neste contexto como o mercado único europeu) caracterizado por uma forte utilização da telemática nas transacções comerciais.</t>
        </is>
      </c>
      <c r="CF508" s="2" t="inlineStr">
        <is>
          <t>piață unică online|
piață unică digitală|
piața unică electronică</t>
        </is>
      </c>
      <c r="CG508" s="2" t="inlineStr">
        <is>
          <t>3|
3|
3</t>
        </is>
      </c>
      <c r="CH508" s="2" t="inlineStr">
        <is>
          <t xml:space="preserve">|
|
</t>
        </is>
      </c>
      <c r="CI508" t="inlineStr">
        <is>
          <t>spațiu fără frontiere interne în domeniul digital și al tehnologiilor informației și comunicațiilor</t>
        </is>
      </c>
      <c r="CJ508" s="2" t="inlineStr">
        <is>
          <t>jednotný trh online|
digitálny jednotný trh|
elektronický jednotný trh</t>
        </is>
      </c>
      <c r="CK508" s="2" t="inlineStr">
        <is>
          <t>3|
3|
3</t>
        </is>
      </c>
      <c r="CL508" s="2" t="inlineStr">
        <is>
          <t xml:space="preserve">|
|
</t>
        </is>
      </c>
      <c r="CM508" t="inlineStr">
        <is>
          <t>priestor, v rámci ktorého môžu ľudia ľahko využívať služby online (nákup a predaj cez internet a finančné transakcie) bez ohľadu na hranice</t>
        </is>
      </c>
      <c r="CN508" s="2" t="inlineStr">
        <is>
          <t>digitalni enotni trg|
spletni enotni trg</t>
        </is>
      </c>
      <c r="CO508" s="2" t="inlineStr">
        <is>
          <t>3|
2</t>
        </is>
      </c>
      <c r="CP508" s="2" t="inlineStr">
        <is>
          <t xml:space="preserve">|
</t>
        </is>
      </c>
      <c r="CQ508" t="inlineStr">
        <is>
          <t/>
        </is>
      </c>
      <c r="CR508" s="2" t="inlineStr">
        <is>
          <t>digital inre marknad|
inre e-marknad</t>
        </is>
      </c>
      <c r="CS508" s="2" t="inlineStr">
        <is>
          <t>3|
3</t>
        </is>
      </c>
      <c r="CT508" s="2" t="inlineStr">
        <is>
          <t xml:space="preserve">|
</t>
        </is>
      </c>
      <c r="CU508" t="inlineStr">
        <is>
          <t/>
        </is>
      </c>
    </row>
    <row r="509">
      <c r="A509" s="1" t="str">
        <f>HYPERLINK("https://iate.europa.eu/entry/result/2231330/all", "2231330")</f>
        <v>2231330</v>
      </c>
      <c r="B509" t="inlineStr">
        <is>
          <t>TRADE</t>
        </is>
      </c>
      <c r="C509" t="inlineStr">
        <is>
          <t>TRADE|marketing|marketing</t>
        </is>
      </c>
      <c r="D509" s="2" t="inlineStr">
        <is>
          <t>позициониране на продукт</t>
        </is>
      </c>
      <c r="E509" s="2" t="inlineStr">
        <is>
          <t>3</t>
        </is>
      </c>
      <c r="F509" s="2" t="inlineStr">
        <is>
          <t/>
        </is>
      </c>
      <c r="G509" t="inlineStr">
        <is>
          <t>всяка форма на аудиовизуално търговско съобщение, което представлява включване или споменаване на продукт, услуга или тяхната търговска марка, с цел показването им в рамките на предаване срещу заплащане или подобно възнаграждение</t>
        </is>
      </c>
      <c r="H509" s="2" t="inlineStr">
        <is>
          <t>umístění produktu</t>
        </is>
      </c>
      <c r="I509" s="2" t="inlineStr">
        <is>
          <t>3</t>
        </is>
      </c>
      <c r="J509" s="2" t="inlineStr">
        <is>
          <t/>
        </is>
      </c>
      <c r="K509" t="inlineStr">
        <is>
          <t>jakákoli podoba audiovizuálního obchodního sdělení, jež je tvořeno začleněním produktu, služby nebo odpovídající ochranné známky či zmínky o nich do pořadu za úplatu nebo obdobnou protihodnotu</t>
        </is>
      </c>
      <c r="L509" s="2" t="inlineStr">
        <is>
          <t>produktplacering</t>
        </is>
      </c>
      <c r="M509" s="2" t="inlineStr">
        <is>
          <t>4</t>
        </is>
      </c>
      <c r="N509" s="2" t="inlineStr">
        <is>
          <t/>
        </is>
      </c>
      <c r="O509" t="inlineStr">
        <is>
          <t>"Produktplacering kan ... defineres som et promotionstiltag, der har til formål at få et produkt eller en tjenesteydelse indarbejdet i en spillefilm, en video eller et tv-program med henblik på at skabe en tiltrækkende visuel kontekst omkring produktet eller ydelsen."</t>
        </is>
      </c>
      <c r="P509" s="2" t="inlineStr">
        <is>
          <t>Produktplatzierung</t>
        </is>
      </c>
      <c r="Q509" s="2" t="inlineStr">
        <is>
          <t>3</t>
        </is>
      </c>
      <c r="R509" s="2" t="inlineStr">
        <is>
          <t/>
        </is>
      </c>
      <c r="S509" t="inlineStr">
        <is>
          <t>Produktwerbung, die außerhalb der Werbeblöcke gezielt in Fernsehfilmen und sonstigen TV-Programmen gegen entsprechende Bezahlung durch die jeweiligen Herstellerfirmen untergebracht wird</t>
        </is>
      </c>
      <c r="T509" s="2" t="inlineStr">
        <is>
          <t>τοποθέτηση προϊόντος</t>
        </is>
      </c>
      <c r="U509" s="2" t="inlineStr">
        <is>
          <t>3</t>
        </is>
      </c>
      <c r="V509" s="2" t="inlineStr">
        <is>
          <t/>
        </is>
      </c>
      <c r="W509" t="inlineStr">
        <is>
          <t>κάθε μορφή οπτικοακουστικής εμπορικής ανακοίνωσης που συνίσταται στην παρουσίαση ή στην αναφορά προϊόντος, υπηρεσίας ή του αντίστοιχου εμπορικού σήματος ώστε να εμφανίζεται εντός προγράμματος, έναντι πληρωμής ή αναλόγου ανταλλάγματος</t>
        </is>
      </c>
      <c r="X509" s="2" t="inlineStr">
        <is>
          <t>product placement</t>
        </is>
      </c>
      <c r="Y509" s="2" t="inlineStr">
        <is>
          <t>3</t>
        </is>
      </c>
      <c r="Z509" s="2" t="inlineStr">
        <is>
          <t/>
        </is>
      </c>
      <c r="AA509" t="inlineStr">
        <is>
          <t>practice in which manufacturers of goods or providers of a service gain exposure for their products by paying for them to be featured in films and television programmes</t>
        </is>
      </c>
      <c r="AB509" s="2" t="inlineStr">
        <is>
          <t>emplazamiento de productos|
colocación de productos</t>
        </is>
      </c>
      <c r="AC509" s="2" t="inlineStr">
        <is>
          <t>3|
3</t>
        </is>
      </c>
      <c r="AD509" s="2" t="inlineStr">
        <is>
          <t xml:space="preserve">|
</t>
        </is>
      </c>
      <c r="AE509" t="inlineStr">
        <is>
          <t>Toda forma de comunicación comercial audiovisual consistente en incluir o referirse a un producto, servicio o marca comercial de manera que figure en un programa de la televisión o una película, a cambio de una remuneración o contraprestación similar.</t>
        </is>
      </c>
      <c r="AF509" s="2" t="inlineStr">
        <is>
          <t>tootepaigutus</t>
        </is>
      </c>
      <c r="AG509" s="2" t="inlineStr">
        <is>
          <t>3</t>
        </is>
      </c>
      <c r="AH509" s="2" t="inlineStr">
        <is>
          <t/>
        </is>
      </c>
      <c r="AI509" t="inlineStr">
        <is>
          <t>igasugune audiovisuaalse ärilise teadaande vorm, mis seisneb toote, teenuse või selle kaubamärgi kaasamises või sellele osutamises selliselt, et seda esitatakse saates tasu või samalaadse hüvitise eest</t>
        </is>
      </c>
      <c r="AJ509" s="2" t="inlineStr">
        <is>
          <t>tuotesijoittelu</t>
        </is>
      </c>
      <c r="AK509" s="2" t="inlineStr">
        <is>
          <t>3</t>
        </is>
      </c>
      <c r="AL509" s="2" t="inlineStr">
        <is>
          <t/>
        </is>
      </c>
      <c r="AM509" t="inlineStr">
        <is>
          <t>kaikenlainen audiovisuaalinen kaupallinen viestintä, jossa ohjelmaan sisällytetään tuote, palvelu, tavaramerkki tai näitä koskeva viittaus maksua tai muuta samankaltaista vastiketta vastaan</t>
        </is>
      </c>
      <c r="AN509" s="2" t="inlineStr">
        <is>
          <t>placement de produit</t>
        </is>
      </c>
      <c r="AO509" s="2" t="inlineStr">
        <is>
          <t>3</t>
        </is>
      </c>
      <c r="AP509" s="2" t="inlineStr">
        <is>
          <t/>
        </is>
      </c>
      <c r="AQ509" t="inlineStr">
        <is>
          <t>toute forme de communication commerciale audiovisuelle consistant à inclure un produit, un service, ou leur marque, ou à y faire référence, en l'insérant dans un programme, moyennant paiement ou autre contrepartie</t>
        </is>
      </c>
      <c r="AR509" s="2" t="inlineStr">
        <is>
          <t>suíomh táirgí</t>
        </is>
      </c>
      <c r="AS509" s="2" t="inlineStr">
        <is>
          <t>3</t>
        </is>
      </c>
      <c r="AT509" s="2" t="inlineStr">
        <is>
          <t/>
        </is>
      </c>
      <c r="AU509" t="inlineStr">
        <is>
          <t>táirge nó seirbhís nó tagairt dó a chur san áireamh i gclár as a bhfaigheann an craoltóir nó déantóir clár comaoin agus nach dtugtar aitheantas dó ag tús agus/ná ag deireadh an chláir</t>
        </is>
      </c>
      <c r="AV509" t="inlineStr">
        <is>
          <t/>
        </is>
      </c>
      <c r="AW509" t="inlineStr">
        <is>
          <t/>
        </is>
      </c>
      <c r="AX509" t="inlineStr">
        <is>
          <t/>
        </is>
      </c>
      <c r="AY509" t="inlineStr">
        <is>
          <t/>
        </is>
      </c>
      <c r="AZ509" t="inlineStr">
        <is>
          <t/>
        </is>
      </c>
      <c r="BA509" t="inlineStr">
        <is>
          <t/>
        </is>
      </c>
      <c r="BB509" t="inlineStr">
        <is>
          <t/>
        </is>
      </c>
      <c r="BC509" t="inlineStr">
        <is>
          <t/>
        </is>
      </c>
      <c r="BD509" s="2" t="inlineStr">
        <is>
          <t>inserimento di prodotti</t>
        </is>
      </c>
      <c r="BE509" s="2" t="inlineStr">
        <is>
          <t>3</t>
        </is>
      </c>
      <c r="BF509" s="2" t="inlineStr">
        <is>
          <t/>
        </is>
      </c>
      <c r="BG509" t="inlineStr">
        <is>
          <t>ogni forma di comunicazione commerciale audiovisiva che consiste nell'inserire o nel fare riferimento a un prodotto, a un servizio o al relativo marchio così che appaia all'interno di un programma o di un video generato dall'utente dietro pagamento o altro compenso</t>
        </is>
      </c>
      <c r="BH509" s="2" t="inlineStr">
        <is>
          <t>prekių rodymas</t>
        </is>
      </c>
      <c r="BI509" s="2" t="inlineStr">
        <is>
          <t>3</t>
        </is>
      </c>
      <c r="BJ509" s="2" t="inlineStr">
        <is>
          <t/>
        </is>
      </c>
      <c r="BK509" t="inlineStr">
        <is>
          <t>bet kokios formos komercinis audiovizualinis pranešimas, kuriame už mokestį ar kitą panašų atlygį pateikiama informacija apie produktą, paslaugą ar jų prekės ženklą ar nuoroda į juos, taip, kad ji būtų aiškiai rodoma programos metu</t>
        </is>
      </c>
      <c r="BL509" s="2" t="inlineStr">
        <is>
          <t>produktu izvietošana</t>
        </is>
      </c>
      <c r="BM509" s="2" t="inlineStr">
        <is>
          <t>2</t>
        </is>
      </c>
      <c r="BN509" s="2" t="inlineStr">
        <is>
          <t/>
        </is>
      </c>
      <c r="BO509" t="inlineStr">
        <is>
          <t/>
        </is>
      </c>
      <c r="BP509" s="2" t="inlineStr">
        <is>
          <t>inklużjoni ta' prodotti kummerċjali|
f'dan il-programm jidhru xi prodotti kummerċjali|
f'dan il-programm jissemmew xi prodotti kummerċjali</t>
        </is>
      </c>
      <c r="BQ509" s="2" t="inlineStr">
        <is>
          <t>3|
3|
3</t>
        </is>
      </c>
      <c r="BR509" s="2" t="inlineStr">
        <is>
          <t xml:space="preserve">|
|
</t>
        </is>
      </c>
      <c r="BS509" t="inlineStr">
        <is>
          <t/>
        </is>
      </c>
      <c r="BT509" s="2" t="inlineStr">
        <is>
          <t>productplaatsing</t>
        </is>
      </c>
      <c r="BU509" s="2" t="inlineStr">
        <is>
          <t>3</t>
        </is>
      </c>
      <c r="BV509" s="2" t="inlineStr">
        <is>
          <t/>
        </is>
      </c>
      <c r="BW509" t="inlineStr">
        <is>
          <t>elke vorm van audiovisuele commerciële communicatie in de vorm van opname van of verwijzing naar een product of dienst of een desbetreffend handelsmerk in een programma, film of evenement, tegen betaling of soortgelijke vergoeding</t>
        </is>
      </c>
      <c r="BX509" s="2" t="inlineStr">
        <is>
          <t>plasowanie produktu|
lokowanie produktu</t>
        </is>
      </c>
      <c r="BY509" s="2" t="inlineStr">
        <is>
          <t>3|
3</t>
        </is>
      </c>
      <c r="BZ509" s="2" t="inlineStr">
        <is>
          <t xml:space="preserve">|
</t>
        </is>
      </c>
      <c r="CA509" t="inlineStr">
        <is>
          <t>szczególna forma reklamy polegająca na umieszczeniu w audycji radiowej, telewizyjnej, w prasie lub w filmie towaru lub usługi w celach reklamowych, najczęściej w zamian za udzielenie przez reklamującego nadawcy lub producentowi pewnej korzyści o charakterze majątkowym</t>
        </is>
      </c>
      <c r="CB509" s="2" t="inlineStr">
        <is>
          <t>colocação de produto</t>
        </is>
      </c>
      <c r="CC509" s="2" t="inlineStr">
        <is>
          <t>3</t>
        </is>
      </c>
      <c r="CD509" s="2" t="inlineStr">
        <is>
          <t/>
        </is>
      </c>
      <c r="CE509" t="inlineStr">
        <is>
          <t>Qualquer forma de comunicação comercial audiovisual que consista na inclusão ou referência a um produto ou serviço ou à respetiva marca comercial num programa, a troco de pagamento ou retribuição similar.</t>
        </is>
      </c>
      <c r="CF509" s="2" t="inlineStr">
        <is>
          <t>plasare de produse</t>
        </is>
      </c>
      <c r="CG509" s="2" t="inlineStr">
        <is>
          <t>3</t>
        </is>
      </c>
      <c r="CH509" s="2" t="inlineStr">
        <is>
          <t/>
        </is>
      </c>
      <c r="CI509" t="inlineStr">
        <is>
          <t>orice formă de comunicare comercială audiovizuală constând în includerea unui produs, serviciu sau a mărcilor acestora ori în referirea la acestea, prin inserarea în cadrul unui program, în schimbul unei plăți sau contraprestații</t>
        </is>
      </c>
      <c r="CJ509" s="2" t="inlineStr">
        <is>
          <t>umiestňovanie produktov</t>
        </is>
      </c>
      <c r="CK509" s="2" t="inlineStr">
        <is>
          <t>3</t>
        </is>
      </c>
      <c r="CL509" s="2" t="inlineStr">
        <is>
          <t/>
        </is>
      </c>
      <c r="CM509" t="inlineStr">
        <is>
          <t/>
        </is>
      </c>
      <c r="CN509" s="2" t="inlineStr">
        <is>
          <t>promocijsko umeščanje izdelkov</t>
        </is>
      </c>
      <c r="CO509" s="2" t="inlineStr">
        <is>
          <t>3</t>
        </is>
      </c>
      <c r="CP509" s="2" t="inlineStr">
        <is>
          <t/>
        </is>
      </c>
      <c r="CQ509" t="inlineStr">
        <is>
          <t>kakršna koli oblika avdiovizualnega komercialnega sporočanja, ki vključuje izdelek, storitev ali njuno blagovno znamko ali sklicevanje nanje, tako da se jih pokaže v programski vsebini, v zameno za plačilo ali podobno nadomestilo</t>
        </is>
      </c>
      <c r="CR509" s="2" t="inlineStr">
        <is>
          <t>produktplacering</t>
        </is>
      </c>
      <c r="CS509" s="2" t="inlineStr">
        <is>
          <t>3</t>
        </is>
      </c>
      <c r="CT509" s="2" t="inlineStr">
        <is>
          <t/>
        </is>
      </c>
      <c r="CU509" t="inlineStr">
        <is>
          <t>"produktplacering, metod för att delfinansiera framför allt spelfilmer genom att ett företag betalar för att använda eller visa upp varumärken eller produkter i filmen. "</t>
        </is>
      </c>
    </row>
    <row r="510">
      <c r="A510" s="1" t="str">
        <f>HYPERLINK("https://iate.europa.eu/entry/result/3504681/all", "3504681")</f>
        <v>3504681</v>
      </c>
      <c r="B510" t="inlineStr">
        <is>
          <t>EDUCATION AND COMMUNICATIONS</t>
        </is>
      </c>
      <c r="C510" t="inlineStr">
        <is>
          <t>EDUCATION AND COMMUNICATIONS|communications;EDUCATION AND COMMUNICATIONS|information technology and data processing</t>
        </is>
      </c>
      <c r="D510" t="inlineStr">
        <is>
          <t/>
        </is>
      </c>
      <c r="E510" t="inlineStr">
        <is>
          <t/>
        </is>
      </c>
      <c r="F510" t="inlineStr">
        <is>
          <t/>
        </is>
      </c>
      <c r="G510" t="inlineStr">
        <is>
          <t/>
        </is>
      </c>
      <c r="H510" t="inlineStr">
        <is>
          <t/>
        </is>
      </c>
      <c r="I510" t="inlineStr">
        <is>
          <t/>
        </is>
      </c>
      <c r="J510" t="inlineStr">
        <is>
          <t/>
        </is>
      </c>
      <c r="K510" t="inlineStr">
        <is>
          <t/>
        </is>
      </c>
      <c r="L510" s="2" t="inlineStr">
        <is>
          <t>back-end-system</t>
        </is>
      </c>
      <c r="M510" s="2" t="inlineStr">
        <is>
          <t>3</t>
        </is>
      </c>
      <c r="N510" s="2" t="inlineStr">
        <is>
          <t/>
        </is>
      </c>
      <c r="O510" t="inlineStr">
        <is>
          <t>del af en applikation, der understøtter backofficefunktioner og gemmer, redigerer og behandler data, og som er forbundet til databaser</t>
        </is>
      </c>
      <c r="P510" s="2" t="inlineStr">
        <is>
          <t>Back-End-System</t>
        </is>
      </c>
      <c r="Q510" s="2" t="inlineStr">
        <is>
          <t>3</t>
        </is>
      </c>
      <c r="R510" s="2" t="inlineStr">
        <is>
          <t/>
        </is>
      </c>
      <c r="S510" t="inlineStr">
        <is>
          <t>Teil eines IT-Systems, der sich fern vom Benutzer befindet, z.B. Server, Platten- und Bandspeicher und zentrale Netzwerkkomponenten</t>
        </is>
      </c>
      <c r="T510" s="2" t="inlineStr">
        <is>
          <t>σύστημα υποστηρικτικών λειτουργιών</t>
        </is>
      </c>
      <c r="U510" s="2" t="inlineStr">
        <is>
          <t>3</t>
        </is>
      </c>
      <c r="V510" s="2" t="inlineStr">
        <is>
          <t/>
        </is>
      </c>
      <c r="W510" t="inlineStr">
        <is>
          <t/>
        </is>
      </c>
      <c r="X510" s="2" t="inlineStr">
        <is>
          <t>back-end system</t>
        </is>
      </c>
      <c r="Y510" s="2" t="inlineStr">
        <is>
          <t>3</t>
        </is>
      </c>
      <c r="Z510" s="2" t="inlineStr">
        <is>
          <t/>
        </is>
      </c>
      <c r="AA510" t="inlineStr">
        <is>
          <t>part of an
application that supports back office applications and stores and manipulates
data, dealing with databases and data processing components</t>
        </is>
      </c>
      <c r="AB510" s="2" t="inlineStr">
        <is>
          <t>sistema dorsal</t>
        </is>
      </c>
      <c r="AC510" s="2" t="inlineStr">
        <is>
          <t>3</t>
        </is>
      </c>
      <c r="AD510" s="2" t="inlineStr">
        <is>
          <t/>
        </is>
      </c>
      <c r="AE510" t="inlineStr">
        <is>
          <t>Parte de la estructura de un sistema informático que se ocupa de los procesos internos y automáticos de gestión, y sobre la cual se desarrollan los sistemas frontales de comunicación
con el usuario.</t>
        </is>
      </c>
      <c r="AF510" s="2" t="inlineStr">
        <is>
          <t>tagasüsteem</t>
        </is>
      </c>
      <c r="AG510" s="2" t="inlineStr">
        <is>
          <t>3</t>
        </is>
      </c>
      <c r="AH510" s="2" t="inlineStr">
        <is>
          <t/>
        </is>
      </c>
      <c r="AI510" t="inlineStr">
        <is>
          <t>rakenduse osa, mis toetab siserakendusi ning salvestab ja töötleb andmeid, käsitledes andmebaase ja andmetöötluskomponente</t>
        </is>
      </c>
      <c r="AJ510" s="2" t="inlineStr">
        <is>
          <t>taustajärjestelmä</t>
        </is>
      </c>
      <c r="AK510" s="2" t="inlineStr">
        <is>
          <t>2</t>
        </is>
      </c>
      <c r="AL510" s="2" t="inlineStr">
        <is>
          <t/>
        </is>
      </c>
      <c r="AM510" t="inlineStr">
        <is>
          <t/>
        </is>
      </c>
      <c r="AN510" s="2" t="inlineStr">
        <is>
          <t>système dorsal</t>
        </is>
      </c>
      <c r="AO510" s="2" t="inlineStr">
        <is>
          <t>3</t>
        </is>
      </c>
      <c r="AP510" s="2" t="inlineStr">
        <is>
          <t/>
        </is>
      </c>
      <c r="AQ510" t="inlineStr">
        <is>
          <t>logiciel d'exécution qui, dans une architecture client-serveur, assume, sur le serveur, le traitement principal des tâches définies par la vocation d'une entreprise ou d'un organisme</t>
        </is>
      </c>
      <c r="AR510" s="2" t="inlineStr">
        <is>
          <t>córas cúil</t>
        </is>
      </c>
      <c r="AS510" s="2" t="inlineStr">
        <is>
          <t>3</t>
        </is>
      </c>
      <c r="AT510" s="2" t="inlineStr">
        <is>
          <t/>
        </is>
      </c>
      <c r="AU510" t="inlineStr">
        <is>
          <t/>
        </is>
      </c>
      <c r="AV510" t="inlineStr">
        <is>
          <t/>
        </is>
      </c>
      <c r="AW510" t="inlineStr">
        <is>
          <t/>
        </is>
      </c>
      <c r="AX510" t="inlineStr">
        <is>
          <t/>
        </is>
      </c>
      <c r="AY510" t="inlineStr">
        <is>
          <t/>
        </is>
      </c>
      <c r="AZ510" s="2" t="inlineStr">
        <is>
          <t>háttérrendszer</t>
        </is>
      </c>
      <c r="BA510" s="2" t="inlineStr">
        <is>
          <t>3</t>
        </is>
      </c>
      <c r="BB510" s="2" t="inlineStr">
        <is>
          <t/>
        </is>
      </c>
      <c r="BC510" t="inlineStr">
        <is>
          <t>alkalmazás olyan része, amely háttérirodai alkalmazásokat támogat, adattárolást és adatmanipulációt végez, adatbázisokat kezel és adatkezelési komponenseket működtet</t>
        </is>
      </c>
      <c r="BD510" s="2" t="inlineStr">
        <is>
          <t>sistema &lt;i&gt;back-end&lt;/i&gt;</t>
        </is>
      </c>
      <c r="BE510" s="2" t="inlineStr">
        <is>
          <t>3</t>
        </is>
      </c>
      <c r="BF510" s="2" t="inlineStr">
        <is>
          <t/>
        </is>
      </c>
      <c r="BG510" t="inlineStr">
        <is>
          <t/>
        </is>
      </c>
      <c r="BH510" s="2" t="inlineStr">
        <is>
          <t>galinė sistema</t>
        </is>
      </c>
      <c r="BI510" s="2" t="inlineStr">
        <is>
          <t>3</t>
        </is>
      </c>
      <c r="BJ510" s="2" t="inlineStr">
        <is>
          <t/>
        </is>
      </c>
      <c r="BK510" t="inlineStr">
        <is>
          <t>jeigu sąsajos programavimo (&lt;i&gt;front-end&lt;/i&gt;) pusė yra susijusi su vartotojo sąsaja, vizualine struktūra, išdėstymu, tai galinis (&lt;i&gt;back-end&lt;/i&gt;) komponentas siejamas su serveriais, duomenų bazėmis, šio programavimo esminė užduotis yra užtikrinti, kad programa veiktų sklandžiai ir greitai, kad „nepakibtų“ esant dideliam lankytojų srautui</t>
        </is>
      </c>
      <c r="BL510" s="2" t="inlineStr">
        <is>
          <t>aizmugursistēma</t>
        </is>
      </c>
      <c r="BM510" s="2" t="inlineStr">
        <is>
          <t>3</t>
        </is>
      </c>
      <c r="BN510" s="2" t="inlineStr">
        <is>
          <t/>
        </is>
      </c>
      <c r="BO510" t="inlineStr">
        <is>
          <t>klientservera sistēmas servera daļa; klientservera sistēmā datu apstrāde tiek sadalīta starp priekšgalsistēmu, kas funkcionē klienta darbstacijā, un aizmugursistēmu, kas strādā vienā vai vairākos serveros; klients strādā ar lietojumprogrammu, lai ar tīkla savienojumu starpniecību piekļūtu serverī glabājamiem datiem</t>
        </is>
      </c>
      <c r="BP510" s="2" t="inlineStr">
        <is>
          <t>sistema back-end</t>
        </is>
      </c>
      <c r="BQ510" s="2" t="inlineStr">
        <is>
          <t>3</t>
        </is>
      </c>
      <c r="BR510" s="2" t="inlineStr">
        <is>
          <t/>
        </is>
      </c>
      <c r="BS510" t="inlineStr">
        <is>
          <t>parti minn applikazzjoni li tappoġġa applikazzjonijiet back office u taħżen u timmanipola d-data, li tittratta bażijiet ta' data u komponenti ta' pproċessar ta' data</t>
        </is>
      </c>
      <c r="BT510" s="2" t="inlineStr">
        <is>
          <t>back-endsysteem</t>
        </is>
      </c>
      <c r="BU510" s="2" t="inlineStr">
        <is>
          <t>3</t>
        </is>
      </c>
      <c r="BV510" s="2" t="inlineStr">
        <is>
          <t/>
        </is>
      </c>
      <c r="BW510" t="inlineStr">
        <is>
          <t>gedeelte van een applicatie dat back-officefuncties ondersteunt en waarmee gegevens worden opgeslagen, bewerkt en verwerkt, en dat in verbinding staat met databanken</t>
        </is>
      </c>
      <c r="BX510" s="2" t="inlineStr">
        <is>
          <t>system zaplecza</t>
        </is>
      </c>
      <c r="BY510" s="2" t="inlineStr">
        <is>
          <t>3</t>
        </is>
      </c>
      <c r="BZ510" s="2" t="inlineStr">
        <is>
          <t/>
        </is>
      </c>
      <c r="CA510" t="inlineStr">
        <is>
          <t>wewnętrzny system informatyczny danej organizacji (przedsiębiorstwa) niewidoczny dla użytkownika zewnętrznego (np. klienta)</t>
        </is>
      </c>
      <c r="CB510" s="2" t="inlineStr">
        <is>
          <t>sistema de retaguarda</t>
        </is>
      </c>
      <c r="CC510" s="2" t="inlineStr">
        <is>
          <t>3</t>
        </is>
      </c>
      <c r="CD510" s="2" t="inlineStr">
        <is>
          <t/>
        </is>
      </c>
      <c r="CE510" t="inlineStr">
        <is>
          <t>Sistema
utilizado na gestão de uma empresa, como, por exemplo, um sistema que gere
encomendas e inventário, e que presta apoio à logística de uma empresa,
recolhendo informação inserida pelos utilizadores ou por outros sistemas, com
vista ao seu processamento.</t>
        </is>
      </c>
      <c r="CF510" t="inlineStr">
        <is>
          <t/>
        </is>
      </c>
      <c r="CG510" t="inlineStr">
        <is>
          <t/>
        </is>
      </c>
      <c r="CH510" t="inlineStr">
        <is>
          <t/>
        </is>
      </c>
      <c r="CI510" t="inlineStr">
        <is>
          <t/>
        </is>
      </c>
      <c r="CJ510" s="2" t="inlineStr">
        <is>
          <t>backendový systém|
systém na pozadí</t>
        </is>
      </c>
      <c r="CK510" s="2" t="inlineStr">
        <is>
          <t>3|
3</t>
        </is>
      </c>
      <c r="CL510" s="2" t="inlineStr">
        <is>
          <t xml:space="preserve">preferred|
</t>
        </is>
      </c>
      <c r="CM510" t="inlineStr">
        <is>
          <t>integrovaný manažérsky systém v prostredí s viacerými systémami, ktorý akceptuje transakcie zo systému na popredí, aplikačné volacie programy pre spracovanie transakcií a trás prihlásených k systému na popredí pre odpoveď ku koncovému zariadeniu</t>
        </is>
      </c>
      <c r="CN510" t="inlineStr">
        <is>
          <t/>
        </is>
      </c>
      <c r="CO510" t="inlineStr">
        <is>
          <t/>
        </is>
      </c>
      <c r="CP510" t="inlineStr">
        <is>
          <t/>
        </is>
      </c>
      <c r="CQ510" t="inlineStr">
        <is>
          <t/>
        </is>
      </c>
      <c r="CR510" s="2" t="inlineStr">
        <is>
          <t>back-end-system</t>
        </is>
      </c>
      <c r="CS510" s="2" t="inlineStr">
        <is>
          <t>2</t>
        </is>
      </c>
      <c r="CT510" s="2" t="inlineStr">
        <is>
          <t/>
        </is>
      </c>
      <c r="CU510" t="inlineStr">
        <is>
          <t/>
        </is>
      </c>
    </row>
    <row r="511">
      <c r="A511" s="1" t="str">
        <f>HYPERLINK("https://iate.europa.eu/entry/result/3599433/all", "3599433")</f>
        <v>3599433</v>
      </c>
      <c r="B511" t="inlineStr">
        <is>
          <t>EDUCATION AND COMMUNICATIONS;POLITICS;LAW;EUROPEAN UNION</t>
        </is>
      </c>
      <c r="C511" t="inlineStr">
        <is>
          <t>EDUCATION AND COMMUNICATIONS|information technology and data processing|data processing;POLITICS|executive power and public service|public administration|electronic government;LAW|international law|private international law|identity document;EUROPEAN UNION|European construction|deepening of the European Union|EU activity|EU policy;EDUCATION AND COMMUNICATIONS|documentation|document|electronic document</t>
        </is>
      </c>
      <c r="D511" s="2" t="inlineStr">
        <is>
          <t>Европейска рамка за цифрова самоличност|
рамка за европейска цифрова самоличност</t>
        </is>
      </c>
      <c r="E511" s="2" t="inlineStr">
        <is>
          <t>3|
2</t>
        </is>
      </c>
      <c r="F511" s="2" t="inlineStr">
        <is>
          <t xml:space="preserve">preferred|
</t>
        </is>
      </c>
      <c r="G511" t="inlineStr">
        <is>
          <t/>
        </is>
      </c>
      <c r="H511" s="2" t="inlineStr">
        <is>
          <t>rámec pro evropskou digitální identitu|
evropský rámec digitální identity</t>
        </is>
      </c>
      <c r="I511" s="2" t="inlineStr">
        <is>
          <t>3|
3</t>
        </is>
      </c>
      <c r="J511" s="2" t="inlineStr">
        <is>
          <t xml:space="preserve">|
</t>
        </is>
      </c>
      <c r="K511" t="inlineStr">
        <is>
          <t>návrh rámce, který má uživatelům nabídnout osobní digitální
peněženku s vlastním nastavením, jež by umožňovala bezpečný a snadný
přístup k různým službám, veřejným i soukromým, pod plnou kontrolou
uživatelů</t>
        </is>
      </c>
      <c r="L511" s="2" t="inlineStr">
        <is>
          <t>ramme for en europæisk digital identitet|
europæisk ramme for digital identitet</t>
        </is>
      </c>
      <c r="M511" s="2" t="inlineStr">
        <is>
          <t>3|
3</t>
        </is>
      </c>
      <c r="N511" s="2" t="inlineStr">
        <is>
          <t xml:space="preserve">|
</t>
        </is>
      </c>
      <c r="O511" t="inlineStr">
        <is>
          <t>foreslået ramme, der skal tilbyde brugerne
selvbestemte &lt;a href="https://iate.europa.eu/entry/result/3599432/da" target="_blank"&gt;personlige digitale tegnebøger&lt;/a&gt;, som vil muliggøre sikker og let
adgang til forskellige tjenester, både offentlige og private, under brugernes
fulde kontrol</t>
        </is>
      </c>
      <c r="P511" s="2" t="inlineStr">
        <is>
          <t>europäischer Rahmen für die digitale Identität</t>
        </is>
      </c>
      <c r="Q511" s="2" t="inlineStr">
        <is>
          <t>3</t>
        </is>
      </c>
      <c r="R511" s="2" t="inlineStr">
        <is>
          <t/>
        </is>
      </c>
      <c r="S511" t="inlineStr">
        <is>
          <t/>
        </is>
      </c>
      <c r="T511" s="2" t="inlineStr">
        <is>
          <t>ευρωπαϊκό πλαίσιο για την ψηφιακή ταυτότητα</t>
        </is>
      </c>
      <c r="U511" s="2" t="inlineStr">
        <is>
          <t>3</t>
        </is>
      </c>
      <c r="V511" s="2" t="inlineStr">
        <is>
          <t/>
        </is>
      </c>
      <c r="W511" t="inlineStr">
        <is>
          <t>προτεινόμενο πλαίσιο που θα προσφέρει στους χρήστες και στις χρήστριες προσωπικά ψηφιακά πορτοφόλια που θα καθορίζονται από τους ίδιους και τις ίδιες, στοιχείο το οποίο θα επιτρέπει την ασφαλή και εύκολη πρόσβαση σε διάφορες υπηρεσίες, δημόσιες και ιδιωτικές, υπό τον πλήρη έλεγχο των χρηστών και των χρηστριών</t>
        </is>
      </c>
      <c r="X511" s="2" t="inlineStr">
        <is>
          <t>European Digital Identity framework|
framework for a European Digital Identity</t>
        </is>
      </c>
      <c r="Y511" s="2" t="inlineStr">
        <is>
          <t>3|
3</t>
        </is>
      </c>
      <c r="Z511" s="2" t="inlineStr">
        <is>
          <t xml:space="preserve">|
</t>
        </is>
      </c>
      <c r="AA511" t="inlineStr">
        <is>
          <t>proposed framework to offer users
self-determined personal digital wallets that would allow secure and easy
access to various services, both public and private, under the user's full
control</t>
        </is>
      </c>
      <c r="AB511" s="2" t="inlineStr">
        <is>
          <t>marco europeo para una identidad digital</t>
        </is>
      </c>
      <c r="AC511" s="2" t="inlineStr">
        <is>
          <t>3</t>
        </is>
      </c>
      <c r="AD511" s="2" t="inlineStr">
        <is>
          <t/>
        </is>
      </c>
      <c r="AE511" t="inlineStr">
        <is>
          <t>Marco propuesto para ofrecer a los usuarios unas carteras digitales personales
autodeterminadas que faciliten un acceso fácil y seguro a los distintos
servicios, tanto públicos como privados, bajo su control total.</t>
        </is>
      </c>
      <c r="AF511" s="2" t="inlineStr">
        <is>
          <t>Euroopa digiidentiteedi raamistik</t>
        </is>
      </c>
      <c r="AG511" s="2" t="inlineStr">
        <is>
          <t>2</t>
        </is>
      </c>
      <c r="AH511" s="2" t="inlineStr">
        <is>
          <t/>
        </is>
      </c>
      <c r="AI511" t="inlineStr">
        <is>
          <t>kavandatav raamistik, mis pakub kasutajatele isiklikku digiidentiteeditaskut, mis võimaldaks kasutaja täieliku kontrolli all turvalist ja lihtsat juurdepääsu mitmesugustele avalikele ja erateenustele</t>
        </is>
      </c>
      <c r="AJ511" s="2" t="inlineStr">
        <is>
          <t>eurooppalainen digitaalisen identiteetin kehys</t>
        </is>
      </c>
      <c r="AK511" s="2" t="inlineStr">
        <is>
          <t>3</t>
        </is>
      </c>
      <c r="AL511" s="2" t="inlineStr">
        <is>
          <t/>
        </is>
      </c>
      <c r="AM511" t="inlineStr">
        <is>
          <t/>
        </is>
      </c>
      <c r="AN511" s="2" t="inlineStr">
        <is>
          <t>cadre européen relatif à une identité numérique</t>
        </is>
      </c>
      <c r="AO511" s="2" t="inlineStr">
        <is>
          <t>3</t>
        </is>
      </c>
      <c r="AP511" s="2" t="inlineStr">
        <is>
          <t/>
        </is>
      </c>
      <c r="AQ511" t="inlineStr">
        <is>
          <t/>
        </is>
      </c>
      <c r="AR511" s="2" t="inlineStr">
        <is>
          <t>Creat Eorpach um Chéannacht Dhigiteach</t>
        </is>
      </c>
      <c r="AS511" s="2" t="inlineStr">
        <is>
          <t>3</t>
        </is>
      </c>
      <c r="AT511" s="2" t="inlineStr">
        <is>
          <t/>
        </is>
      </c>
      <c r="AU511" t="inlineStr">
        <is>
          <t/>
        </is>
      </c>
      <c r="AV511" s="2" t="inlineStr">
        <is>
          <t>europski okvir za digitalni identitet</t>
        </is>
      </c>
      <c r="AW511" s="2" t="inlineStr">
        <is>
          <t>3</t>
        </is>
      </c>
      <c r="AX511" s="2" t="inlineStr">
        <is>
          <t/>
        </is>
      </c>
      <c r="AY511" t="inlineStr">
        <is>
          <t/>
        </is>
      </c>
      <c r="AZ511" s="2" t="inlineStr">
        <is>
          <t>a digitális személyazonosság európai kerete|
európai digitális személyazonossági keret</t>
        </is>
      </c>
      <c r="BA511" s="2" t="inlineStr">
        <is>
          <t>2|
3</t>
        </is>
      </c>
      <c r="BB511" s="2" t="inlineStr">
        <is>
          <t xml:space="preserve">|
</t>
        </is>
      </c>
      <c r="BC511" t="inlineStr">
        <is>
          <t>olyan javasolt
keret, amelyben minden felhasználónak egy olyan, általa meghatározott személyes
digitális irattárca állna rendelkezésére, amely biztonságos és egyszerű
hozzáférést tesz lehetővé különböző köz- és magánszolgáltatásokhoz az adott
felhasználó teljeskörű ellenőrzése mellett</t>
        </is>
      </c>
      <c r="BD511" s="2" t="inlineStr">
        <is>
          <t>quadro per un'identità digitale europea|
quadro europeo relativo a un’identità digitale</t>
        </is>
      </c>
      <c r="BE511" s="2" t="inlineStr">
        <is>
          <t>2|
3</t>
        </is>
      </c>
      <c r="BF511" s="2" t="inlineStr">
        <is>
          <t>|
preferred</t>
        </is>
      </c>
      <c r="BG511" t="inlineStr">
        <is>
          <t>quadro armonizzato proposto per creare un'interoperabilità senza soluzione di continuità e a fornire ai cittadini e alle imprese europee servizi pubblici e privati in tutta l'Unione mediante identità elettroniche altamente sicure e affidabili.</t>
        </is>
      </c>
      <c r="BH511" s="2" t="inlineStr">
        <is>
          <t>Europos skaitmeninės tapatybės sistema</t>
        </is>
      </c>
      <c r="BI511" s="2" t="inlineStr">
        <is>
          <t>3</t>
        </is>
      </c>
      <c r="BJ511" s="2" t="inlineStr">
        <is>
          <t/>
        </is>
      </c>
      <c r="BK511" t="inlineStr">
        <is>
          <t/>
        </is>
      </c>
      <c r="BL511" s="2" t="inlineStr">
        <is>
          <t>Eiropas digitālās identitātes satvars|
Eiropas digitālās identitātes regulējums</t>
        </is>
      </c>
      <c r="BM511" s="2" t="inlineStr">
        <is>
          <t>3|
2</t>
        </is>
      </c>
      <c r="BN511" s="2" t="inlineStr">
        <is>
          <t xml:space="preserve">|
</t>
        </is>
      </c>
      <c r="BO511" t="inlineStr">
        <is>
          <t>satvars, kas lietotājiem piedāvātu pašnoteiktus personīgos digitālos makus, kas ļautu lietotājiem pilnībā kontrolēt drošu un vieglu piekļuvi dažādiem – gan publiskiem, gan privātiem – pakalpojumiem</t>
        </is>
      </c>
      <c r="BP511" s="2" t="inlineStr">
        <is>
          <t>qafas għall-Identità Diġitali Ewropea|
Qafas Ewropew għall-Identità Diġitali</t>
        </is>
      </c>
      <c r="BQ511" s="2" t="inlineStr">
        <is>
          <t>3|
3</t>
        </is>
      </c>
      <c r="BR511" s="2" t="inlineStr">
        <is>
          <t xml:space="preserve">|
</t>
        </is>
      </c>
      <c r="BS511" t="inlineStr">
        <is>
          <t>qafas għall-identità propost biex joffri lill-utenti kartieri diġitali personali awtodeterminati, li permezz tagħhom jinkiseb aċċess sikur u faċli għal servizzi differenti, kemm pubbliċi u kif ukoll privati, taħt il-kontroll sħiħ tal-utenti</t>
        </is>
      </c>
      <c r="BT511" s="2" t="inlineStr">
        <is>
          <t>Europees kader voor digitale identiteit|
Europees kader voor een digitale identiteit</t>
        </is>
      </c>
      <c r="BU511" s="2" t="inlineStr">
        <is>
          <t>3|
2</t>
        </is>
      </c>
      <c r="BV511" s="2" t="inlineStr">
        <is>
          <t xml:space="preserve">|
</t>
        </is>
      </c>
      <c r="BW511" t="inlineStr">
        <is>
          <t>voorgesteld EU-kader om gebruikers zelfbepaalde persoonlijke digitale portemonnees te bieden die een veilige en gemakkelijke toegang tot verschillende openbare en particuliere diensten mogelijk maken, met volledige controle door de gebruikers</t>
        </is>
      </c>
      <c r="BX511" s="2" t="inlineStr">
        <is>
          <t>europejskie ramy tożsamości cyfrowej</t>
        </is>
      </c>
      <c r="BY511" s="2" t="inlineStr">
        <is>
          <t>3</t>
        </is>
      </c>
      <c r="BZ511" s="2" t="inlineStr">
        <is>
          <t/>
        </is>
      </c>
      <c r="CA511" t="inlineStr">
        <is>
          <t>proponowane ramy prawne mające zapewnić użytkownikom osobiste portfele
cyfrowe, które użytkownicy tworzyliby samodzielnie, które umożliwiałyby im
bezpieczny i łatwy dostęp do różnych usług, zarówno publicznych, jak
i prywatnych, i nad którymi mieliby pełną kontrolę</t>
        </is>
      </c>
      <c r="CB511" s="2" t="inlineStr">
        <is>
          <t>Quadro Europeu para a Identidade Digital</t>
        </is>
      </c>
      <c r="CC511" s="2" t="inlineStr">
        <is>
          <t>3</t>
        </is>
      </c>
      <c r="CD511" s="2" t="inlineStr">
        <is>
          <t/>
        </is>
      </c>
      <c r="CE511" t="inlineStr">
        <is>
          <t>Quadro que oferece aos utilizadores carteiras digitais pessoais, especificadas pelos próprios utilizadores, que permitem um acesso fácil e seguro a diferentes serviços, tanto públicos como privados, sob o controlo total do utilizador.</t>
        </is>
      </c>
      <c r="CF511" s="2" t="inlineStr">
        <is>
          <t>cadru european al identității digitale</t>
        </is>
      </c>
      <c r="CG511" s="2" t="inlineStr">
        <is>
          <t>3</t>
        </is>
      </c>
      <c r="CH511" s="2" t="inlineStr">
        <is>
          <t/>
        </is>
      </c>
      <c r="CI511" t="inlineStr">
        <is>
          <t>un cadru al identității digitale care
să le ofere utilizatorilor portofele digitale personale confidențiale, care să
permită un acces securizat și ușor la diverse servicii, atât publice, cât și
private, în condiții de control deplin din partea utilizatorilor</t>
        </is>
      </c>
      <c r="CJ511" s="2" t="inlineStr">
        <is>
          <t>európsky rámec digitálnej identity|
rámec pre európsku digitálnu identitu</t>
        </is>
      </c>
      <c r="CK511" s="2" t="inlineStr">
        <is>
          <t>3|
3</t>
        </is>
      </c>
      <c r="CL511" s="2" t="inlineStr">
        <is>
          <t xml:space="preserve">preferred|
</t>
        </is>
      </c>
      <c r="CM511" t="inlineStr">
        <is>
          <t>európsky rámec, ktorý používateľom ponúkne nimi zvolené osobné digitálne peňaženky, ktoré by umožňovali bezpečný a ľahký prístup k rôznym verejným aj súkromným službám, nad ktorými budú mať používatelia plnú kontrolu</t>
        </is>
      </c>
      <c r="CN511" s="2" t="inlineStr">
        <is>
          <t>evropski okvir za digitalno identiteto|
okvir za evropsko digitalno identiteto</t>
        </is>
      </c>
      <c r="CO511" s="2" t="inlineStr">
        <is>
          <t>3|
3</t>
        </is>
      </c>
      <c r="CP511" s="2" t="inlineStr">
        <is>
          <t xml:space="preserve">|
</t>
        </is>
      </c>
      <c r="CQ511" t="inlineStr">
        <is>
          <t>predlagani okvir, ki bi uporabnikom nudil osebne digitalne denarnice, ki bi jih ti uporabniki določili sami ter bi omogočile varen in enostaven dostop do različnih javnih in zasebnih storitev pod popolnim nadzorom uporabnikov</t>
        </is>
      </c>
      <c r="CR511" s="2" t="inlineStr">
        <is>
          <t>europeisk ram för digital identitet</t>
        </is>
      </c>
      <c r="CS511" s="2" t="inlineStr">
        <is>
          <t>3</t>
        </is>
      </c>
      <c r="CT511" s="2" t="inlineStr">
        <is>
          <t/>
        </is>
      </c>
      <c r="CU511" t="inlineStr">
        <is>
          <t/>
        </is>
      </c>
    </row>
    <row r="512">
      <c r="A512" s="1" t="str">
        <f>HYPERLINK("https://iate.europa.eu/entry/result/3599476/all", "3599476")</f>
        <v>3599476</v>
      </c>
      <c r="B512" t="inlineStr">
        <is>
          <t>PRODUCTION, TECHNOLOGY AND RESEARCH;EDUCATION AND COMMUNICATIONS;POLITICS</t>
        </is>
      </c>
      <c r="C512" t="inlineStr">
        <is>
          <t>PRODUCTION, TECHNOLOGY AND RESEARCH|technology and technical regulations|technology|digital technology;EDUCATION AND COMMUNICATIONS|information technology and data processing|data processing;POLITICS|executive power and public service|public administration|electronic government;EDUCATION AND COMMUNICATIONS|documentation|document|electronic document</t>
        </is>
      </c>
      <c r="D512" s="2" t="inlineStr">
        <is>
          <t>европейска цифрова самоличност</t>
        </is>
      </c>
      <c r="E512" s="2" t="inlineStr">
        <is>
          <t>3</t>
        </is>
      </c>
      <c r="F512" s="2" t="inlineStr">
        <is>
          <t/>
        </is>
      </c>
      <c r="G512" t="inlineStr">
        <is>
          <t/>
        </is>
      </c>
      <c r="H512" s="2" t="inlineStr">
        <is>
          <t>evropská digitální identita</t>
        </is>
      </c>
      <c r="I512" s="2" t="inlineStr">
        <is>
          <t>3</t>
        </is>
      </c>
      <c r="J512" s="2" t="inlineStr">
        <is>
          <t/>
        </is>
      </c>
      <c r="K512" t="inlineStr">
        <is>
          <t/>
        </is>
      </c>
      <c r="L512" s="2" t="inlineStr">
        <is>
          <t>europæisk digital identitet</t>
        </is>
      </c>
      <c r="M512" s="2" t="inlineStr">
        <is>
          <t>3</t>
        </is>
      </c>
      <c r="N512" s="2" t="inlineStr">
        <is>
          <t/>
        </is>
      </c>
      <c r="O512" t="inlineStr">
        <is>
          <t/>
        </is>
      </c>
      <c r="P512" s="2" t="inlineStr">
        <is>
          <t>europäische digitale Identität</t>
        </is>
      </c>
      <c r="Q512" s="2" t="inlineStr">
        <is>
          <t>3</t>
        </is>
      </c>
      <c r="R512" s="2" t="inlineStr">
        <is>
          <t/>
        </is>
      </c>
      <c r="S512" t="inlineStr">
        <is>
          <t/>
        </is>
      </c>
      <c r="T512" s="2" t="inlineStr">
        <is>
          <t>ευρωπαϊκή ψηφιακή ταυτότητα</t>
        </is>
      </c>
      <c r="U512" s="2" t="inlineStr">
        <is>
          <t>3</t>
        </is>
      </c>
      <c r="V512" s="2" t="inlineStr">
        <is>
          <t/>
        </is>
      </c>
      <c r="W512" t="inlineStr">
        <is>
          <t/>
        </is>
      </c>
      <c r="X512" s="2" t="inlineStr">
        <is>
          <t>European Digital Identity</t>
        </is>
      </c>
      <c r="Y512" s="2" t="inlineStr">
        <is>
          <t>3</t>
        </is>
      </c>
      <c r="Z512" s="2" t="inlineStr">
        <is>
          <t/>
        </is>
      </c>
      <c r="AA512" t="inlineStr">
        <is>
          <t>means for EU citizens, residents, and
businesses to identify themselves or provide confirmation of certain personal
information, both online and offline, across the EU</t>
        </is>
      </c>
      <c r="AB512" s="2" t="inlineStr">
        <is>
          <t>Identidad Digital Europea</t>
        </is>
      </c>
      <c r="AC512" s="2" t="inlineStr">
        <is>
          <t>3</t>
        </is>
      </c>
      <c r="AD512" s="2" t="inlineStr">
        <is>
          <t/>
        </is>
      </c>
      <c r="AE512" t="inlineStr">
        <is>
          <t/>
        </is>
      </c>
      <c r="AF512" s="2" t="inlineStr">
        <is>
          <t>Euroopa digiidentiteet</t>
        </is>
      </c>
      <c r="AG512" s="2" t="inlineStr">
        <is>
          <t>3</t>
        </is>
      </c>
      <c r="AH512" s="2" t="inlineStr">
        <is>
          <t/>
        </is>
      </c>
      <c r="AI512" t="inlineStr">
        <is>
          <t/>
        </is>
      </c>
      <c r="AJ512" s="2" t="inlineStr">
        <is>
          <t>eurooppalainen digitaalinen identiteetti</t>
        </is>
      </c>
      <c r="AK512" s="2" t="inlineStr">
        <is>
          <t>3</t>
        </is>
      </c>
      <c r="AL512" s="2" t="inlineStr">
        <is>
          <t/>
        </is>
      </c>
      <c r="AM512" t="inlineStr">
        <is>
          <t>EU-kansalaisille, EU:ssa asuville henkilöille sekä yrityksille tarkoitettu väline tunnistautumista tai tiettyjen henkilötietojen vahvistamista varten</t>
        </is>
      </c>
      <c r="AN512" s="2" t="inlineStr">
        <is>
          <t>identité numérique européenne</t>
        </is>
      </c>
      <c r="AO512" s="2" t="inlineStr">
        <is>
          <t>3</t>
        </is>
      </c>
      <c r="AP512" s="2" t="inlineStr">
        <is>
          <t/>
        </is>
      </c>
      <c r="AQ512" t="inlineStr">
        <is>
          <t/>
        </is>
      </c>
      <c r="AR512" s="2" t="inlineStr">
        <is>
          <t>Céannacht Dhigiteach Eorpach</t>
        </is>
      </c>
      <c r="AS512" s="2" t="inlineStr">
        <is>
          <t>3</t>
        </is>
      </c>
      <c r="AT512" s="2" t="inlineStr">
        <is>
          <t/>
        </is>
      </c>
      <c r="AU512" t="inlineStr">
        <is>
          <t/>
        </is>
      </c>
      <c r="AV512" s="2" t="inlineStr">
        <is>
          <t>europski digitalni identitet</t>
        </is>
      </c>
      <c r="AW512" s="2" t="inlineStr">
        <is>
          <t>3</t>
        </is>
      </c>
      <c r="AX512" s="2" t="inlineStr">
        <is>
          <t/>
        </is>
      </c>
      <c r="AY512" t="inlineStr">
        <is>
          <t/>
        </is>
      </c>
      <c r="AZ512" s="2" t="inlineStr">
        <is>
          <t>európai digitális személyazonosság</t>
        </is>
      </c>
      <c r="BA512" s="2" t="inlineStr">
        <is>
          <t>3</t>
        </is>
      </c>
      <c r="BB512" s="2" t="inlineStr">
        <is>
          <t/>
        </is>
      </c>
      <c r="BC512" t="inlineStr">
        <is>
          <t/>
        </is>
      </c>
      <c r="BD512" s="2" t="inlineStr">
        <is>
          <t>identità digitale europea</t>
        </is>
      </c>
      <c r="BE512" s="2" t="inlineStr">
        <is>
          <t>3</t>
        </is>
      </c>
      <c r="BF512" s="2" t="inlineStr">
        <is>
          <t/>
        </is>
      </c>
      <c r="BG512" t="inlineStr">
        <is>
          <t>mezzo per i cittadini, i residenti e le imprese dell'UE di identificarsi o confermare determinate informazioni personali sia online che offline in tutta l'UE</t>
        </is>
      </c>
      <c r="BH512" s="2" t="inlineStr">
        <is>
          <t>Europos skaitmeninė tapatybė</t>
        </is>
      </c>
      <c r="BI512" s="2" t="inlineStr">
        <is>
          <t>3</t>
        </is>
      </c>
      <c r="BJ512" s="2" t="inlineStr">
        <is>
          <t/>
        </is>
      </c>
      <c r="BK512" t="inlineStr">
        <is>
          <t/>
        </is>
      </c>
      <c r="BL512" s="2" t="inlineStr">
        <is>
          <t>Eiropas digitālā identitāte</t>
        </is>
      </c>
      <c r="BM512" s="2" t="inlineStr">
        <is>
          <t>3</t>
        </is>
      </c>
      <c r="BN512" s="2" t="inlineStr">
        <is>
          <t/>
        </is>
      </c>
      <c r="BO512" t="inlineStr">
        <is>
          <t/>
        </is>
      </c>
      <c r="BP512" s="2" t="inlineStr">
        <is>
          <t>Identità Diġitali Ewropea</t>
        </is>
      </c>
      <c r="BQ512" s="2" t="inlineStr">
        <is>
          <t>3</t>
        </is>
      </c>
      <c r="BR512" s="2" t="inlineStr">
        <is>
          <t/>
        </is>
      </c>
      <c r="BS512" t="inlineStr">
        <is>
          <t/>
        </is>
      </c>
      <c r="BT512" s="2" t="inlineStr">
        <is>
          <t>Europese digitale identiteit</t>
        </is>
      </c>
      <c r="BU512" s="2" t="inlineStr">
        <is>
          <t>3</t>
        </is>
      </c>
      <c r="BV512" s="2" t="inlineStr">
        <is>
          <t/>
        </is>
      </c>
      <c r="BW512" t="inlineStr">
        <is>
          <t/>
        </is>
      </c>
      <c r="BX512" s="2" t="inlineStr">
        <is>
          <t>europejska tożsamość cyfrowa</t>
        </is>
      </c>
      <c r="BY512" s="2" t="inlineStr">
        <is>
          <t>3</t>
        </is>
      </c>
      <c r="BZ512" s="2" t="inlineStr">
        <is>
          <t/>
        </is>
      </c>
      <c r="CA512" t="inlineStr">
        <is>
          <t/>
        </is>
      </c>
      <c r="CB512" s="2" t="inlineStr">
        <is>
          <t>Identidade Digital Europeia</t>
        </is>
      </c>
      <c r="CC512" s="2" t="inlineStr">
        <is>
          <t>3</t>
        </is>
      </c>
      <c r="CD512" s="2" t="inlineStr">
        <is>
          <t/>
        </is>
      </c>
      <c r="CE512" t="inlineStr">
        <is>
          <t/>
        </is>
      </c>
      <c r="CF512" s="2" t="inlineStr">
        <is>
          <t>identitate digitală europeană</t>
        </is>
      </c>
      <c r="CG512" s="2" t="inlineStr">
        <is>
          <t>3</t>
        </is>
      </c>
      <c r="CH512" s="2" t="inlineStr">
        <is>
          <t/>
        </is>
      </c>
      <c r="CI512" t="inlineStr">
        <is>
          <t/>
        </is>
      </c>
      <c r="CJ512" s="2" t="inlineStr">
        <is>
          <t>európska digitálna identita</t>
        </is>
      </c>
      <c r="CK512" s="2" t="inlineStr">
        <is>
          <t>3</t>
        </is>
      </c>
      <c r="CL512" s="2" t="inlineStr">
        <is>
          <t/>
        </is>
      </c>
      <c r="CM512" t="inlineStr">
        <is>
          <t/>
        </is>
      </c>
      <c r="CN512" s="2" t="inlineStr">
        <is>
          <t>evropska digitalna identiteta</t>
        </is>
      </c>
      <c r="CO512" s="2" t="inlineStr">
        <is>
          <t>3</t>
        </is>
      </c>
      <c r="CP512" s="2" t="inlineStr">
        <is>
          <t/>
        </is>
      </c>
      <c r="CQ512" t="inlineStr">
        <is>
          <t/>
        </is>
      </c>
      <c r="CR512" s="2" t="inlineStr">
        <is>
          <t>europeisk digital identitet</t>
        </is>
      </c>
      <c r="CS512" s="2" t="inlineStr">
        <is>
          <t>3</t>
        </is>
      </c>
      <c r="CT512" s="2" t="inlineStr">
        <is>
          <t/>
        </is>
      </c>
      <c r="CU512" t="inlineStr">
        <is>
          <t/>
        </is>
      </c>
    </row>
    <row r="513">
      <c r="A513" s="1" t="str">
        <f>HYPERLINK("https://iate.europa.eu/entry/result/3527224/all", "3527224")</f>
        <v>3527224</v>
      </c>
      <c r="B513" t="inlineStr">
        <is>
          <t>EDUCATION AND COMMUNICATIONS</t>
        </is>
      </c>
      <c r="C513" t="inlineStr">
        <is>
          <t>EDUCATION AND COMMUNICATIONS|information technology and data processing</t>
        </is>
      </c>
      <c r="D513" s="2" t="inlineStr">
        <is>
          <t>облак|
изчислителен облак</t>
        </is>
      </c>
      <c r="E513" s="2" t="inlineStr">
        <is>
          <t>3|
3</t>
        </is>
      </c>
      <c r="F513" s="2" t="inlineStr">
        <is>
          <t>|
preferred</t>
        </is>
      </c>
      <c r="G513" t="inlineStr">
        <is>
          <t>голяма съвкупност (мрежа) от ресурси — процесори, оперативна памет, външна памет, свързани към Интернет с бърза широколентова връзка — под управлението на специализирана операционна система, които могат да се използват едновременно от множество потребители</t>
        </is>
      </c>
      <c r="H513" s="2" t="inlineStr">
        <is>
          <t>cloud</t>
        </is>
      </c>
      <c r="I513" s="2" t="inlineStr">
        <is>
          <t>3</t>
        </is>
      </c>
      <c r="J513" s="2" t="inlineStr">
        <is>
          <t/>
        </is>
      </c>
      <c r="K513" t="inlineStr">
        <is>
          <t>velká skupina snadno použitelných a dostupných zdrojů informačních a komunikačních technologií (jako jsou hardware, vývojové platformy nebo aplikace)</t>
        </is>
      </c>
      <c r="L513" s="2" t="inlineStr">
        <is>
          <t>sky|
datasky</t>
        </is>
      </c>
      <c r="M513" s="2" t="inlineStr">
        <is>
          <t>3|
3</t>
        </is>
      </c>
      <c r="N513" s="2" t="inlineStr">
        <is>
          <t xml:space="preserve">|
</t>
        </is>
      </c>
      <c r="O513" t="inlineStr">
        <is>
          <t/>
        </is>
      </c>
      <c r="P513" s="2" t="inlineStr">
        <is>
          <t>Cloud</t>
        </is>
      </c>
      <c r="Q513" s="2" t="inlineStr">
        <is>
          <t>3</t>
        </is>
      </c>
      <c r="R513" s="2" t="inlineStr">
        <is>
          <t/>
        </is>
      </c>
      <c r="S513" t="inlineStr">
        <is>
          <t>abstrahierte IT-Infrastruktur, die über ein Netzwerk zur Verfügung gestellt wird und ausschließlich über definierte technische Schnittstellen und Protokolle genutzt wird</t>
        </is>
      </c>
      <c r="T513" s="2" t="inlineStr">
        <is>
          <t>υπολογιστικό νέφος</t>
        </is>
      </c>
      <c r="U513" s="2" t="inlineStr">
        <is>
          <t>4</t>
        </is>
      </c>
      <c r="V513" s="2" t="inlineStr">
        <is>
          <t/>
        </is>
      </c>
      <c r="W513" t="inlineStr">
        <is>
          <t>η αποθήκευση, η επεξεργασία και η χρήση δεδομένων από απομακρυσμένους υπολογιστές στους οποίους εξασφαλίζεται πρόσβαση μέσω του διαδικτύου.</t>
        </is>
      </c>
      <c r="X513" s="2" t="inlineStr">
        <is>
          <t>cloud</t>
        </is>
      </c>
      <c r="Y513" s="2" t="inlineStr">
        <is>
          <t>3</t>
        </is>
      </c>
      <c r="Z513" s="2" t="inlineStr">
        <is>
          <t/>
        </is>
      </c>
      <c r="AA513" t="inlineStr">
        <is>
          <t>network of servers connected together via the internet and providing storage and computing power to users who are also connected to the internet</t>
        </is>
      </c>
      <c r="AB513" s="2" t="inlineStr">
        <is>
          <t>nube</t>
        </is>
      </c>
      <c r="AC513" s="2" t="inlineStr">
        <is>
          <t>3</t>
        </is>
      </c>
      <c r="AD513" s="2" t="inlineStr">
        <is>
          <t/>
        </is>
      </c>
      <c r="AE513" t="inlineStr">
        <is>
          <t>En informática, metáfora para referirse al paradigma basado en Intenet para gestionar servicios de información y aplicaciones.</t>
        </is>
      </c>
      <c r="AF513" s="2" t="inlineStr">
        <is>
          <t>pilv</t>
        </is>
      </c>
      <c r="AG513" s="2" t="inlineStr">
        <is>
          <t>3</t>
        </is>
      </c>
      <c r="AH513" s="2" t="inlineStr">
        <is>
          <t/>
        </is>
      </c>
      <c r="AI513" t="inlineStr">
        <is>
          <t>interneti kaudu ligipääsetav serverivõrgustik, milles toimub andmete salvestamine, töötlemine ja kasutamine</t>
        </is>
      </c>
      <c r="AJ513" s="2" t="inlineStr">
        <is>
          <t>pilvi</t>
        </is>
      </c>
      <c r="AK513" s="2" t="inlineStr">
        <is>
          <t>3</t>
        </is>
      </c>
      <c r="AL513" s="2" t="inlineStr">
        <is>
          <t/>
        </is>
      </c>
      <c r="AM513" t="inlineStr">
        <is>
          <t>Fyysiset verkon komponentit sekä rajapinta käyttäjän ja tietoliikenteen tarjoajan välillä.</t>
        </is>
      </c>
      <c r="AN513" s="2" t="inlineStr">
        <is>
          <t>nuage|
cloud</t>
        </is>
      </c>
      <c r="AO513" s="2" t="inlineStr">
        <is>
          <t>3|
3</t>
        </is>
      </c>
      <c r="AP513" s="2" t="inlineStr">
        <is>
          <t xml:space="preserve">|
</t>
        </is>
      </c>
      <c r="AQ513" t="inlineStr">
        <is>
          <t>ensemble de matériel, de raccordements réseau et de logiciels qui fournissent des services sophistiqués que les individus et les collectivités peuvent exploiter à volonté depuis n'importe où dans le monde</t>
        </is>
      </c>
      <c r="AR513" s="2" t="inlineStr">
        <is>
          <t>néal</t>
        </is>
      </c>
      <c r="AS513" s="2" t="inlineStr">
        <is>
          <t>3</t>
        </is>
      </c>
      <c r="AT513" s="2" t="inlineStr">
        <is>
          <t/>
        </is>
      </c>
      <c r="AU513" t="inlineStr">
        <is>
          <t/>
        </is>
      </c>
      <c r="AV513" t="inlineStr">
        <is>
          <t/>
        </is>
      </c>
      <c r="AW513" t="inlineStr">
        <is>
          <t/>
        </is>
      </c>
      <c r="AX513" t="inlineStr">
        <is>
          <t/>
        </is>
      </c>
      <c r="AY513" t="inlineStr">
        <is>
          <t/>
        </is>
      </c>
      <c r="AZ513" s="2" t="inlineStr">
        <is>
          <t>felhő|
számítástechnikai felhő|
számítási felhő</t>
        </is>
      </c>
      <c r="BA513" s="2" t="inlineStr">
        <is>
          <t>4|
3|
4</t>
        </is>
      </c>
      <c r="BB513" s="2" t="inlineStr">
        <is>
          <t xml:space="preserve">|
admitted|
</t>
        </is>
      </c>
      <c r="BC513" t="inlineStr">
        <is>
          <t>adott internetes hálózat tárolást szolgáló része, amelynek helye a felhasználó számára ismeretlen</t>
        </is>
      </c>
      <c r="BD513" s="2" t="inlineStr">
        <is>
          <t>nuvola|
cloud|
nuvola informatica</t>
        </is>
      </c>
      <c r="BE513" s="2" t="inlineStr">
        <is>
          <t>3|
3|
3</t>
        </is>
      </c>
      <c r="BF513" s="2" t="inlineStr">
        <is>
          <t xml:space="preserve">|
|
</t>
        </is>
      </c>
      <c r="BG513" t="inlineStr">
        <is>
          <t>tecnologia che prevede e permette la conservazione, l’elaborazione e l’uso di dati su computer remoti accessibili via Internet</t>
        </is>
      </c>
      <c r="BH513" s="2" t="inlineStr">
        <is>
          <t>debesija</t>
        </is>
      </c>
      <c r="BI513" s="2" t="inlineStr">
        <is>
          <t>3</t>
        </is>
      </c>
      <c r="BJ513" s="2" t="inlineStr">
        <is>
          <t/>
        </is>
      </c>
      <c r="BK513" t="inlineStr">
        <is>
          <t>interneto ryšiu sujungtų serverių tinklas, kuriame interneto naudotojai gali saugoti duomenis ir naudotis jo kompiuterių galia</t>
        </is>
      </c>
      <c r="BL513" s="2" t="inlineStr">
        <is>
          <t>mākonis</t>
        </is>
      </c>
      <c r="BM513" s="2" t="inlineStr">
        <is>
          <t>3</t>
        </is>
      </c>
      <c r="BN513" s="2" t="inlineStr">
        <is>
          <t/>
        </is>
      </c>
      <c r="BO513" t="inlineStr">
        <is>
          <t>kāda iepriekš nenoteikta tīkla daļa, pa kuru dati tiek pārsūtīti, izmantojot, piem., kādu no protokolu saimes TCP/IP bezsavienojumu protokoliem</t>
        </is>
      </c>
      <c r="BP513" s="2" t="inlineStr">
        <is>
          <t>cloud</t>
        </is>
      </c>
      <c r="BQ513" s="2" t="inlineStr">
        <is>
          <t>2</t>
        </is>
      </c>
      <c r="BR513" s="2" t="inlineStr">
        <is>
          <t/>
        </is>
      </c>
      <c r="BS513" t="inlineStr">
        <is>
          <t>network ta’ servers konnessi permezz tal-internet u li jipprovdu ħżin u potenza komputazzjonali lill-utenti li jkunu wkoll konnessi bl-internet</t>
        </is>
      </c>
      <c r="BT513" s="2" t="inlineStr">
        <is>
          <t>cloud</t>
        </is>
      </c>
      <c r="BU513" s="2" t="inlineStr">
        <is>
          <t>3</t>
        </is>
      </c>
      <c r="BV513" s="2" t="inlineStr">
        <is>
          <t/>
        </is>
      </c>
      <c r="BW513" t="inlineStr">
        <is>
          <t>"netwerk dat met al de computers die erop aangesloten zijn een soort 'wolk van computers' vormt, waarbij de eindgebruiker niet weet op hoeveel of welke computer(s) de software draait of waar die precies staan [...]. De details van de informatietechnologische infrastructuur worden aan het oog onttrokken en de gebruiker beschikt over een "eigen", in omvang en mogelijkheden schaalbare, virtuele infrastructuur. De cloud is dus een begrip dat onlinediensten ("cloud services") aanduidt."</t>
        </is>
      </c>
      <c r="BX513" s="2" t="inlineStr">
        <is>
          <t>chmura</t>
        </is>
      </c>
      <c r="BY513" s="2" t="inlineStr">
        <is>
          <t>3</t>
        </is>
      </c>
      <c r="BZ513" s="2" t="inlineStr">
        <is>
          <t/>
        </is>
      </c>
      <c r="CA513" t="inlineStr">
        <is>
          <t>rodzaj oprogramowania umożliwiający komunikację pomiędzy różnymi aplikacjami/usługami lub systemami</t>
        </is>
      </c>
      <c r="CB513" s="2" t="inlineStr">
        <is>
          <t>nuvem</t>
        </is>
      </c>
      <c r="CC513" s="2" t="inlineStr">
        <is>
          <t>3</t>
        </is>
      </c>
      <c r="CD513" s="2" t="inlineStr">
        <is>
          <t/>
        </is>
      </c>
      <c r="CE513" t="inlineStr">
        <is>
          <t>Conjunto de servidores remotos alojados na Internet, utilizados para armazenar, gerir e processar dados em vez dos servidores locais ou de computadores pessoais.</t>
        </is>
      </c>
      <c r="CF513" s="2" t="inlineStr">
        <is>
          <t>cloud computing|
cloud|
tehnologie de tip cloud</t>
        </is>
      </c>
      <c r="CG513" s="2" t="inlineStr">
        <is>
          <t>3|
3|
3</t>
        </is>
      </c>
      <c r="CH513" s="2" t="inlineStr">
        <is>
          <t xml:space="preserve">|
|
</t>
        </is>
      </c>
      <c r="CI513" t="inlineStr">
        <is>
          <t>soluție de utilizare a resurselor informatice externe (servere, spațiu de stocare, aplicații și servicii) prin intermediul Internetului</t>
        </is>
      </c>
      <c r="CJ513" s="2" t="inlineStr">
        <is>
          <t>cloud</t>
        </is>
      </c>
      <c r="CK513" s="2" t="inlineStr">
        <is>
          <t>3</t>
        </is>
      </c>
      <c r="CL513" s="2" t="inlineStr">
        <is>
          <t/>
        </is>
      </c>
      <c r="CM513" t="inlineStr">
        <is>
          <t>nepredvídateľná časť akejkoľvek siete v telekomunikáciách, cez ktorú dáta prechádzajú medzi dvomi koncovými bodmi</t>
        </is>
      </c>
      <c r="CN513" s="2" t="inlineStr">
        <is>
          <t>oblak</t>
        </is>
      </c>
      <c r="CO513" s="2" t="inlineStr">
        <is>
          <t>3</t>
        </is>
      </c>
      <c r="CP513" s="2" t="inlineStr">
        <is>
          <t/>
        </is>
      </c>
      <c r="CQ513" t="inlineStr">
        <is>
          <t/>
        </is>
      </c>
      <c r="CR513" s="2" t="inlineStr">
        <is>
          <t>datormoln|
moln</t>
        </is>
      </c>
      <c r="CS513" s="2" t="inlineStr">
        <is>
          <t>3|
3</t>
        </is>
      </c>
      <c r="CT513" s="2" t="inlineStr">
        <is>
          <t xml:space="preserve">|
</t>
        </is>
      </c>
      <c r="CU513" t="inlineStr">
        <is>
          <t>stort antal sammankopplade servrar som gentemot användarna fungerar som en enhet</t>
        </is>
      </c>
    </row>
    <row r="514">
      <c r="A514" s="1" t="str">
        <f>HYPERLINK("https://iate.europa.eu/entry/result/3588554/all", "3588554")</f>
        <v>3588554</v>
      </c>
      <c r="B514" t="inlineStr">
        <is>
          <t>TRADE;EDUCATION AND COMMUNICATIONS</t>
        </is>
      </c>
      <c r="C514" t="inlineStr">
        <is>
          <t>TRADE|trade|supply and demand;EDUCATION AND COMMUNICATIONS|information technology and data processing|computer system|information security</t>
        </is>
      </c>
      <c r="D514" s="2" t="inlineStr">
        <is>
          <t>отрасъл, свързан с търсенето на киберсигурност|
отрасъл, свързан с търсенето</t>
        </is>
      </c>
      <c r="E514" s="2" t="inlineStr">
        <is>
          <t>2|
2</t>
        </is>
      </c>
      <c r="F514" s="2" t="inlineStr">
        <is>
          <t xml:space="preserve">|
</t>
        </is>
      </c>
      <c r="G514" t="inlineStr">
        <is>
          <t>отрасъл, който ползва продукти и решения в областта на киберсигурността</t>
        </is>
      </c>
      <c r="H514" s="2" t="inlineStr">
        <is>
          <t>poptávková strana trhu kybernetické bezpečnosti|
odvětví na straně poptávky</t>
        </is>
      </c>
      <c r="I514" s="2" t="inlineStr">
        <is>
          <t>2|
2</t>
        </is>
      </c>
      <c r="J514" s="2" t="inlineStr">
        <is>
          <t xml:space="preserve">|
</t>
        </is>
      </c>
      <c r="K514" t="inlineStr">
        <is>
          <t>spotřebitelé produktů a řešení v oblasti
kybernetické bezpečnosti</t>
        </is>
      </c>
      <c r="L514" s="2" t="inlineStr">
        <is>
          <t>cybersikkerhedsindustri på efterspørgselssiden|
efterspørgselsbaseret industri|
industri på efterspørgselssiden</t>
        </is>
      </c>
      <c r="M514" s="2" t="inlineStr">
        <is>
          <t>3|
3|
3</t>
        </is>
      </c>
      <c r="N514" s="2" t="inlineStr">
        <is>
          <t xml:space="preserve">|
|
</t>
        </is>
      </c>
      <c r="O514" t="inlineStr">
        <is>
          <t>industri, der bruger cybersikkerhedsprodukter og -løsninger</t>
        </is>
      </c>
      <c r="P514" s="2" t="inlineStr">
        <is>
          <t>nachfragender Marktteilnehmer im Bereich der Cybersicherheit|
nachfrageseitiger Industriezweig|
nachfragende Branche</t>
        </is>
      </c>
      <c r="Q514" s="2" t="inlineStr">
        <is>
          <t>2|
2|
2</t>
        </is>
      </c>
      <c r="R514" s="2" t="inlineStr">
        <is>
          <t xml:space="preserve">|
|
</t>
        </is>
      </c>
      <c r="S514" t="inlineStr">
        <is>
          <t>Käufer von Cybersicherheitsprodukten und -lösungen (darunter öffentliche Verwaltungen und kritische Sektoren wie Verkehr, Gesundheit, Energie, Finanzen)</t>
        </is>
      </c>
      <c r="T514" s="2" t="inlineStr">
        <is>
          <t>τομέας της ζήτησης κυβερνοασφάλειας|
επιχειρήσεις από την πλευρά της ζήτησης</t>
        </is>
      </c>
      <c r="U514" s="2" t="inlineStr">
        <is>
          <t>2|
2</t>
        </is>
      </c>
      <c r="V514" s="2" t="inlineStr">
        <is>
          <t xml:space="preserve">|
</t>
        </is>
      </c>
      <c r="W514" t="inlineStr">
        <is>
          <t/>
        </is>
      </c>
      <c r="X514" s="2" t="inlineStr">
        <is>
          <t>demand side industry|
demand-side industry|
cybersecurity demand industry</t>
        </is>
      </c>
      <c r="Y514" s="2" t="inlineStr">
        <is>
          <t>1|
3|
3</t>
        </is>
      </c>
      <c r="Z514" s="2" t="inlineStr">
        <is>
          <t xml:space="preserve">|
|
</t>
        </is>
      </c>
      <c r="AA514" t="inlineStr">
        <is>
          <t>industry that consumes cybersecurity products and solutions</t>
        </is>
      </c>
      <c r="AB514" s="2" t="inlineStr">
        <is>
          <t>sector de la demanda</t>
        </is>
      </c>
      <c r="AC514" s="2" t="inlineStr">
        <is>
          <t>2</t>
        </is>
      </c>
      <c r="AD514" s="2" t="inlineStr">
        <is>
          <t/>
        </is>
      </c>
      <c r="AE514" t="inlineStr">
        <is>
          <t>En el ámbito de la ciberseguridad, sector productivo que consume productos y soluciones de ciberseguridad.</t>
        </is>
      </c>
      <c r="AF514" s="2" t="inlineStr">
        <is>
          <t>nõudluspoolne tööstusharu|
nõudluspoolne sektor</t>
        </is>
      </c>
      <c r="AG514" s="2" t="inlineStr">
        <is>
          <t>2|
2</t>
        </is>
      </c>
      <c r="AH514" s="2" t="inlineStr">
        <is>
          <t xml:space="preserve">|
</t>
        </is>
      </c>
      <c r="AI514" t="inlineStr">
        <is>
          <t>küberturvalisuse tooteid ja lahendusi tarbiv tööstus</t>
        </is>
      </c>
      <c r="AJ514" s="2" t="inlineStr">
        <is>
          <t>kyberturvallisuuden kysyntäteollisuus|
kysyntäpuolen teollisuus</t>
        </is>
      </c>
      <c r="AK514" s="2" t="inlineStr">
        <is>
          <t>2|
3</t>
        </is>
      </c>
      <c r="AL514" s="2" t="inlineStr">
        <is>
          <t xml:space="preserve">|
</t>
        </is>
      </c>
      <c r="AM514" t="inlineStr">
        <is>
          <t/>
        </is>
      </c>
      <c r="AN514" s="2" t="inlineStr">
        <is>
          <t>secteur du côté de la demande|
secteur de la demande|
secteur de la demande de cybersécurité</t>
        </is>
      </c>
      <c r="AO514" s="2" t="inlineStr">
        <is>
          <t>2|
2|
2</t>
        </is>
      </c>
      <c r="AP514" s="2" t="inlineStr">
        <is>
          <t xml:space="preserve">|
|
</t>
        </is>
      </c>
      <c r="AQ514" t="inlineStr">
        <is>
          <t>secteur
consommateur de produits et de solutions de cybersécurité</t>
        </is>
      </c>
      <c r="AR514" s="2" t="inlineStr">
        <is>
          <t>tionscal ar thaobh an éilimh|
tionscal éilimh cibearslándála</t>
        </is>
      </c>
      <c r="AS514" s="2" t="inlineStr">
        <is>
          <t>3|
3</t>
        </is>
      </c>
      <c r="AT514" s="2" t="inlineStr">
        <is>
          <t xml:space="preserve">|
</t>
        </is>
      </c>
      <c r="AU514" t="inlineStr">
        <is>
          <t/>
        </is>
      </c>
      <c r="AV514" t="inlineStr">
        <is>
          <t/>
        </is>
      </c>
      <c r="AW514" t="inlineStr">
        <is>
          <t/>
        </is>
      </c>
      <c r="AX514" t="inlineStr">
        <is>
          <t/>
        </is>
      </c>
      <c r="AY514" t="inlineStr">
        <is>
          <t/>
        </is>
      </c>
      <c r="AZ514" s="2" t="inlineStr">
        <is>
          <t>a kiberbiztonság keresleti szegmense|
keresleti oldali iparág</t>
        </is>
      </c>
      <c r="BA514" s="2" t="inlineStr">
        <is>
          <t>3|
3</t>
        </is>
      </c>
      <c r="BB514" s="2" t="inlineStr">
        <is>
          <t xml:space="preserve">|
</t>
        </is>
      </c>
      <c r="BC514" t="inlineStr">
        <is>
          <t>kiberbiztonsági
termékeket és megoldásokat felhasználó iparág</t>
        </is>
      </c>
      <c r="BD514" s="2" t="inlineStr">
        <is>
          <t>industria della cibersicurezza sul versante della domanda|
industria sul versante della domanda</t>
        </is>
      </c>
      <c r="BE514" s="2" t="inlineStr">
        <is>
          <t>3|
3</t>
        </is>
      </c>
      <c r="BF514" s="2" t="inlineStr">
        <is>
          <t xml:space="preserve">|
</t>
        </is>
      </c>
      <c r="BG514" t="inlineStr">
        <is>
          <t>settore che fa uso di prodotti e soluzioni per la sicurezza informatica</t>
        </is>
      </c>
      <c r="BH514" s="2" t="inlineStr">
        <is>
          <t>paklausos srities pramonės įmonė|
kibernetinio saugumo paklausos srities pramonės įmonė</t>
        </is>
      </c>
      <c r="BI514" s="2" t="inlineStr">
        <is>
          <t>3|
3</t>
        </is>
      </c>
      <c r="BJ514" s="2" t="inlineStr">
        <is>
          <t xml:space="preserve">|
</t>
        </is>
      </c>
      <c r="BK514" t="inlineStr">
        <is>
          <t>įmonės, kurios naudoja kibernetinio saugumo produktus ir sprendimus</t>
        </is>
      </c>
      <c r="BL514" s="2" t="inlineStr">
        <is>
          <t>pieprasījuma puses industrija|
kiberdrošības pieprasījuma puses industrija</t>
        </is>
      </c>
      <c r="BM514" s="2" t="inlineStr">
        <is>
          <t>2|
2</t>
        </is>
      </c>
      <c r="BN514" s="2" t="inlineStr">
        <is>
          <t xml:space="preserve">|
</t>
        </is>
      </c>
      <c r="BO514" t="inlineStr">
        <is>
          <t>kiberdrošības produktu un risinājumu pircēji, tostarp publiskās pārvaldes pārstāvji un kritiski svarīgu nozaru, piemēram, transporta, veselības, enerģētikas, finanšu nozares, pārstāvji</t>
        </is>
      </c>
      <c r="BP514" s="2" t="inlineStr">
        <is>
          <t>industrija tad-domanda taċ-ċibersigurtà|
industrija min-naħa tad-domanda</t>
        </is>
      </c>
      <c r="BQ514" s="2" t="inlineStr">
        <is>
          <t>3|
3</t>
        </is>
      </c>
      <c r="BR514" s="2" t="inlineStr">
        <is>
          <t xml:space="preserve">|
</t>
        </is>
      </c>
      <c r="BS514" t="inlineStr">
        <is>
          <t>industrija li tikkonsuma prodotti u soluzzjonijiet taċ-ċibersigurtà</t>
        </is>
      </c>
      <c r="BT514" s="2" t="inlineStr">
        <is>
          <t>industrie aan de vraagzijde|
vraagzijde in de cyberbeveiligingssector</t>
        </is>
      </c>
      <c r="BU514" s="2" t="inlineStr">
        <is>
          <t>2|
2</t>
        </is>
      </c>
      <c r="BV514" s="2" t="inlineStr">
        <is>
          <t xml:space="preserve">|
</t>
        </is>
      </c>
      <c r="BW514" t="inlineStr">
        <is>
          <t>sectoren die gebruik maken van produkten en oplossingen op het gebied van cyberbeveiliging</t>
        </is>
      </c>
      <c r="BX514" s="2" t="inlineStr">
        <is>
          <t>branża po stronie popytu</t>
        </is>
      </c>
      <c r="BY514" s="2" t="inlineStr">
        <is>
          <t>2</t>
        </is>
      </c>
      <c r="BZ514" s="2" t="inlineStr">
        <is>
          <t/>
        </is>
      </c>
      <c r="CA514" t="inlineStr">
        <is>
          <t>branża korzystająca z produktów i rozwiązań w zakresie cyberbezpieczeństwa</t>
        </is>
      </c>
      <c r="CB514" s="2" t="inlineStr">
        <is>
          <t>indústria do lado da procura</t>
        </is>
      </c>
      <c r="CC514" s="2" t="inlineStr">
        <is>
          <t>3</t>
        </is>
      </c>
      <c r="CD514" s="2" t="inlineStr">
        <is>
          <t/>
        </is>
      </c>
      <c r="CE514" t="inlineStr">
        <is>
          <t>Indústria consumidora de produtos e soluções de cibersegurança.</t>
        </is>
      </c>
      <c r="CF514" s="2" t="inlineStr">
        <is>
          <t>sector al cererii în materie de securitate cibernetică|
sector al cererii</t>
        </is>
      </c>
      <c r="CG514" s="2" t="inlineStr">
        <is>
          <t>3|
3</t>
        </is>
      </c>
      <c r="CH514" s="2" t="inlineStr">
        <is>
          <t xml:space="preserve">|
</t>
        </is>
      </c>
      <c r="CI514" t="inlineStr">
        <is>
          <t>sector care consumă produse și soluții de securitate cibernetică</t>
        </is>
      </c>
      <c r="CJ514" s="2" t="inlineStr">
        <is>
          <t>odberateľský sektor|
odberateľské odvetvie</t>
        </is>
      </c>
      <c r="CK514" s="2" t="inlineStr">
        <is>
          <t>3|
3</t>
        </is>
      </c>
      <c r="CL514" s="2" t="inlineStr">
        <is>
          <t xml:space="preserve">|
</t>
        </is>
      </c>
      <c r="CM514" t="inlineStr">
        <is>
          <t>spotrebitelia kybernetickobezpečnostných
produktov a riešení</t>
        </is>
      </c>
      <c r="CN514" s="2" t="inlineStr">
        <is>
          <t>povpraševanje na trgu kibernetske varnosti|
panoga na strani povpraševanja</t>
        </is>
      </c>
      <c r="CO514" s="2" t="inlineStr">
        <is>
          <t>3|
3</t>
        </is>
      </c>
      <c r="CP514" s="2" t="inlineStr">
        <is>
          <t xml:space="preserve">|
</t>
        </is>
      </c>
      <c r="CQ514" t="inlineStr">
        <is>
          <t>kupci izdelkov in rešitev za kibernetsko varnost</t>
        </is>
      </c>
      <c r="CR514" s="2" t="inlineStr">
        <is>
          <t>bransch på efterfrågesidan</t>
        </is>
      </c>
      <c r="CS514" s="2" t="inlineStr">
        <is>
          <t>3</t>
        </is>
      </c>
      <c r="CT514" s="2" t="inlineStr">
        <is>
          <t/>
        </is>
      </c>
      <c r="CU514" t="inlineStr">
        <is>
          <t/>
        </is>
      </c>
    </row>
    <row r="515">
      <c r="A515" s="1" t="str">
        <f>HYPERLINK("https://iate.europa.eu/entry/result/3589346/all", "3589346")</f>
        <v>3589346</v>
      </c>
      <c r="B515" t="inlineStr">
        <is>
          <t>LAW;SOCIAL QUESTIONS</t>
        </is>
      </c>
      <c r="C515" t="inlineStr">
        <is>
          <t>LAW|international law|public international law|territorial law|frontier|external border of the EU;SOCIAL QUESTIONS|health|illness|epidemic</t>
        </is>
      </c>
      <c r="D515" s="2" t="inlineStr">
        <is>
          <t>неналожително пътуване</t>
        </is>
      </c>
      <c r="E515" s="2" t="inlineStr">
        <is>
          <t>3</t>
        </is>
      </c>
      <c r="F515" s="2" t="inlineStr">
        <is>
          <t/>
        </is>
      </c>
      <c r="G515" t="inlineStr">
        <is>
          <t/>
        </is>
      </c>
      <c r="H515" s="2" t="inlineStr">
        <is>
          <t>cesta, jež není nezbytně nutná</t>
        </is>
      </c>
      <c r="I515" s="2" t="inlineStr">
        <is>
          <t>3</t>
        </is>
      </c>
      <c r="J515" s="2" t="inlineStr">
        <is>
          <t/>
        </is>
      </c>
      <c r="K515" t="inlineStr">
        <is>
          <t>cesta, kterou podniká jiná osoba než osoba s nezbytnou funkcí či potřebou</t>
        </is>
      </c>
      <c r="L515" s="2" t="inlineStr">
        <is>
          <t>ikkevæsentlige rejser</t>
        </is>
      </c>
      <c r="M515" s="2" t="inlineStr">
        <is>
          <t>3</t>
        </is>
      </c>
      <c r="N515" s="2" t="inlineStr">
        <is>
          <t/>
        </is>
      </c>
      <c r="O515" t="inlineStr">
        <is>
          <t>rejser, der foretages af andre end personer med et væsentligt behov eller en
væsentlig funktion som omhandlet i punkt 2 i Kommissionens vejledning om
gennemførelsen af de midlertidige restriktioner for ikkevæsentlige rejser til
EU</t>
        </is>
      </c>
      <c r="P515" s="2" t="inlineStr">
        <is>
          <t>nicht unbedingt notwendige Reisen</t>
        </is>
      </c>
      <c r="Q515" s="2" t="inlineStr">
        <is>
          <t>3</t>
        </is>
      </c>
      <c r="R515" s="2" t="inlineStr">
        <is>
          <t/>
        </is>
      </c>
      <c r="S515" t="inlineStr">
        <is>
          <t/>
        </is>
      </c>
      <c r="T515" s="2" t="inlineStr">
        <is>
          <t>μη αναγκαίο ταξίδι</t>
        </is>
      </c>
      <c r="U515" s="2" t="inlineStr">
        <is>
          <t>3</t>
        </is>
      </c>
      <c r="V515" s="2" t="inlineStr">
        <is>
          <t>preferred</t>
        </is>
      </c>
      <c r="W515" t="inlineStr">
        <is>
          <t>ταξίδι ατόμου που πραγματοποιείται για σκοπούς άλλους πλην αυτών που ορίζονται στο σημείο β) (2) των &lt;a href="https://eur-lex.europa.eu/legal-content/EL/TXT/?uri=CELEX:52020XC0330(02)" target="_blank"&gt;οδηγιών σχετικά με την εφαρμογή του προσωρινού περιορισμού των μη ουσιωδών μετακινήσεων προς την ΕΕ&lt;/a&gt;</t>
        </is>
      </c>
      <c r="X515" s="2" t="inlineStr">
        <is>
          <t>non-essential travel</t>
        </is>
      </c>
      <c r="Y515" s="2" t="inlineStr">
        <is>
          <t>3</t>
        </is>
      </c>
      <c r="Z515" s="2" t="inlineStr">
        <is>
          <t/>
        </is>
      </c>
      <c r="AA515" t="inlineStr">
        <is>
          <t>travel of persons other than those with
an essential function or need, as referred to in point 2 of the European Commission's &lt;a href="https://eur-lex.europa.eu/legal-content/EN/TXT/?uri=uriserv:OJ.CI.2020.102.01.0003.01.ENG&amp;amp;toc=OJ:C:2020:102I:FULL" target="_blank"&gt;Guidance on the implementation of the temporary restriction on non-essential travel to the EU&lt;/a&gt;</t>
        </is>
      </c>
      <c r="AB515" s="2" t="inlineStr">
        <is>
          <t>viaje no esencial</t>
        </is>
      </c>
      <c r="AC515" s="2" t="inlineStr">
        <is>
          <t>3</t>
        </is>
      </c>
      <c r="AD515" s="2" t="inlineStr">
        <is>
          <t/>
        </is>
      </c>
      <c r="AE515" t="inlineStr">
        <is>
          <t>Viaje
de una persona que no tiene una función o necesidad esencial, según el punto 2
de las Directrices sobre la aplicación de la restricción temporal de los viajes
no esenciales a la UE.</t>
        </is>
      </c>
      <c r="AF515" s="2" t="inlineStr">
        <is>
          <t>vältimatu vajaduseta reisimine|
mittehädavajalik reis|
mittehädavajalik reisimine</t>
        </is>
      </c>
      <c r="AG515" s="2" t="inlineStr">
        <is>
          <t>3|
3|
3</t>
        </is>
      </c>
      <c r="AH515" s="2" t="inlineStr">
        <is>
          <t xml:space="preserve">|
|
</t>
        </is>
      </c>
      <c r="AI515" t="inlineStr">
        <is>
          <t>muu reis kui see, mille eesmärk on olulise ülesande täitmine, või mis on
hädavajalik</t>
        </is>
      </c>
      <c r="AJ515" s="2" t="inlineStr">
        <is>
          <t>ei-välttämätön matkustaminen|
muu kuin välttämätön matkustaminen</t>
        </is>
      </c>
      <c r="AK515" s="2" t="inlineStr">
        <is>
          <t>3|
3</t>
        </is>
      </c>
      <c r="AL515" s="2" t="inlineStr">
        <is>
          <t xml:space="preserve">|
</t>
        </is>
      </c>
      <c r="AM515" t="inlineStr">
        <is>
          <t/>
        </is>
      </c>
      <c r="AN515" s="2" t="inlineStr">
        <is>
          <t>déplacement non essentiel</t>
        </is>
      </c>
      <c r="AO515" s="2" t="inlineStr">
        <is>
          <t>3</t>
        </is>
      </c>
      <c r="AP515" s="2" t="inlineStr">
        <is>
          <t/>
        </is>
      </c>
      <c r="AQ515" t="inlineStr">
        <is>
          <t>déplacement des personnes autres que celles ayant une fonction ou un besoin essentiel</t>
        </is>
      </c>
      <c r="AR515" s="2" t="inlineStr">
        <is>
          <t>taisteal neamhriachtanach</t>
        </is>
      </c>
      <c r="AS515" s="2" t="inlineStr">
        <is>
          <t>3</t>
        </is>
      </c>
      <c r="AT515" s="2" t="inlineStr">
        <is>
          <t/>
        </is>
      </c>
      <c r="AU515" t="inlineStr">
        <is>
          <t/>
        </is>
      </c>
      <c r="AV515" s="2" t="inlineStr">
        <is>
          <t>neobvezno putovanje</t>
        </is>
      </c>
      <c r="AW515" s="2" t="inlineStr">
        <is>
          <t>3</t>
        </is>
      </c>
      <c r="AX515" s="2" t="inlineStr">
        <is>
          <t/>
        </is>
      </c>
      <c r="AY515" t="inlineStr">
        <is>
          <t/>
        </is>
      </c>
      <c r="AZ515" s="2" t="inlineStr">
        <is>
          <t>nem alapvetően szükséges utazás</t>
        </is>
      </c>
      <c r="BA515" s="2" t="inlineStr">
        <is>
          <t>3</t>
        </is>
      </c>
      <c r="BB515" s="2" t="inlineStr">
        <is>
          <t/>
        </is>
      </c>
      <c r="BC515" t="inlineStr">
        <is>
          <t>olyan személyek utazása, akik nem tartoznak &lt;a href="https://eur-lex.europa.eu/legal-content/HU/TXT/?qid=1602762403565&amp;amp;uri=CELEX:52020XC0330(02)" target="_blank"&gt;az EU-ba irányuló, nem alapvető fontosságú utazások ideiglenes korlátozásának végrehajtásáról szóló iránymutatás&lt;/a&gt; 1.b) pontjának (2) bekezdésében említett azon személyek közé, akik alapvető feladatot látnak el, vagy akik
számára az utazás sürgetően szükséges</t>
        </is>
      </c>
      <c r="BD515" s="2" t="inlineStr">
        <is>
          <t>viaggio non indispensabile|
viaggio non essenziale|
spostamento non essenziale</t>
        </is>
      </c>
      <c r="BE515" s="2" t="inlineStr">
        <is>
          <t>2|
3|
3</t>
        </is>
      </c>
      <c r="BF515" s="2" t="inlineStr">
        <is>
          <t xml:space="preserve">|
preferred|
</t>
        </is>
      </c>
      <c r="BG515" t="inlineStr">
        <is>
          <t>viaggio di persone diverse da quelle aventi una funzione o una necessità
essenziale quali elencate nelle&lt;a href="https://eur-lex.europa.eu/legal-content/IT/TXT/?uri=CELEX%3A52020XC0330%2802%29" target="_blank"&gt; Linee guida concernenti l'attuazione della restrizione temporanea dei viaggi non essenziali verso l'UE&lt;/a&gt;</t>
        </is>
      </c>
      <c r="BH515" s="2" t="inlineStr">
        <is>
          <t>nebūtina kelionė</t>
        </is>
      </c>
      <c r="BI515" s="2" t="inlineStr">
        <is>
          <t>3</t>
        </is>
      </c>
      <c r="BJ515" s="2" t="inlineStr">
        <is>
          <t/>
        </is>
      </c>
      <c r="BK515" t="inlineStr">
        <is>
          <t/>
        </is>
      </c>
      <c r="BL515" s="2" t="inlineStr">
        <is>
          <t>nebūtisks ceļojums|
nebūtiska ceļošana</t>
        </is>
      </c>
      <c r="BM515" s="2" t="inlineStr">
        <is>
          <t>3|
3</t>
        </is>
      </c>
      <c r="BN515" s="2" t="inlineStr">
        <is>
          <t xml:space="preserve">|
</t>
        </is>
      </c>
      <c r="BO515" t="inlineStr">
        <is>
          <t>tādu personu ceļojumi, kuras nav personas, kas veic būtiskas funkcijas vai kurām ir būtiskas vajadzības saskaņā ar &lt;a href="https://eur-lex.europa.eu/legal-content/LV/TXT/?uri=CELEX:52020XC0330(02)" target="_blank"&gt;Komisijas Paziņojumu Covid-19 Norādes par to, kā īstenot pagaidu ierobežojumu nebūtiskiem ceļojumiem uz ES, par tranzīta kārtības atvieglināšanu ES pilsoņu repatriācijai un par ietekmi uz vīzu politiku 2020/C 102 I/02&lt;/a&gt;</t>
        </is>
      </c>
      <c r="BP515" s="2" t="inlineStr">
        <is>
          <t>vjaġġar mhux essenzjali</t>
        </is>
      </c>
      <c r="BQ515" s="2" t="inlineStr">
        <is>
          <t>3</t>
        </is>
      </c>
      <c r="BR515" s="2" t="inlineStr">
        <is>
          <t/>
        </is>
      </c>
      <c r="BS515" t="inlineStr">
        <is>
          <t>l-ivvjaġġar ta' persuni għajr ta' dawk b'funzjoni jew ħtieġa essenzjali, kif imsemmi fil-punt 2 tal-&lt;a href="https://eur-lex.europa.eu/legal-content/EN/TXT/?uri=CELEX:52020XC0330(02)" target="_blank"&gt;Gwida dwar l-implimentazzjoni tar-restrizzjoni temporanja fuq vjaġġar mhux essenzjali lejn l-UE, dwar il-faċilitazzjoni tal-arranġamenti ta’ tranżitu għar-ripatrijazzjoni taċ-ċittadini tal-UE, u dwar l-effetti fuq il-politika dwar il-viżi&lt;/a&gt;</t>
        </is>
      </c>
      <c r="BT515" s="2" t="inlineStr">
        <is>
          <t>niet-essentiële reis</t>
        </is>
      </c>
      <c r="BU515" s="2" t="inlineStr">
        <is>
          <t>3</t>
        </is>
      </c>
      <c r="BV515" s="2" t="inlineStr">
        <is>
          <t/>
        </is>
      </c>
      <c r="BW515" t="inlineStr">
        <is>
          <t>reis
 van personen die geen essentiële functie of behoefte (zoals opgelijst in punt
 2 van de Leidraad voor de uitvoering van de tijdelijke beperking van
 niet-essentiële reizen naar de EU, het faciliteren van doorreisregelingen
 voor de repatriëring van EU-burgers, en de gevolgen voor het visumbeleid)
 hebben</t>
        </is>
      </c>
      <c r="BX515" s="2" t="inlineStr">
        <is>
          <t>podróż inna niż niezbędna|
zbędne przemieszczanie się</t>
        </is>
      </c>
      <c r="BY515" s="2" t="inlineStr">
        <is>
          <t>3|
2</t>
        </is>
      </c>
      <c r="BZ515" s="2" t="inlineStr">
        <is>
          <t xml:space="preserve">preferred|
</t>
        </is>
      </c>
      <c r="CA515" t="inlineStr">
        <is>
          <t>przemieszczanie się podróżnego w celu innym niż do pracy w służbie zdrowia, straży granicznej, pracy sezonowej w rolnictwie, pracy w transporcie, w związku z wykonywaniem zadań w dyplomacji, organizacjach międzynarodowych, wojsku, pomocy humanitarnej, podróż w tranzycie, podróż w ważnych sprawach rodzinnych oraz podróż osób wymagających ochrony międzynarodowej lub ochrony z innych przyczyn humanitarnych, z poszanowaniem zasady non-refoulement</t>
        </is>
      </c>
      <c r="CB515" s="2" t="inlineStr">
        <is>
          <t>viagem não indispensável</t>
        </is>
      </c>
      <c r="CC515" s="2" t="inlineStr">
        <is>
          <t>3</t>
        </is>
      </c>
      <c r="CD515" s="2" t="inlineStr">
        <is>
          <t/>
        </is>
      </c>
      <c r="CE515" t="inlineStr">
        <is>
          <t/>
        </is>
      </c>
      <c r="CF515" s="2" t="inlineStr">
        <is>
          <t>călătorie neesențială</t>
        </is>
      </c>
      <c r="CG515" s="2" t="inlineStr">
        <is>
          <t>3</t>
        </is>
      </c>
      <c r="CH515" s="2" t="inlineStr">
        <is>
          <t/>
        </is>
      </c>
      <c r="CI515" t="inlineStr">
        <is>
          <t/>
        </is>
      </c>
      <c r="CJ515" s="2" t="inlineStr">
        <is>
          <t>cesta, ktorá nie je nevyhnutná</t>
        </is>
      </c>
      <c r="CK515" s="2" t="inlineStr">
        <is>
          <t>3</t>
        </is>
      </c>
      <c r="CL515" s="2" t="inlineStr">
        <is>
          <t/>
        </is>
      </c>
      <c r="CM515" t="inlineStr">
        <is>
          <t>cesta, ktorú podniká iná osoba, než je osoba s nevyhnutnou funkciou alebo potrebou</t>
        </is>
      </c>
      <c r="CN515" s="2" t="inlineStr">
        <is>
          <t>nenujno potovanje</t>
        </is>
      </c>
      <c r="CO515" s="2" t="inlineStr">
        <is>
          <t>3</t>
        </is>
      </c>
      <c r="CP515" s="2" t="inlineStr">
        <is>
          <t/>
        </is>
      </c>
      <c r="CQ515" t="inlineStr">
        <is>
          <t/>
        </is>
      </c>
      <c r="CR515" s="2" t="inlineStr">
        <is>
          <t>icke nödvändig resa</t>
        </is>
      </c>
      <c r="CS515" s="2" t="inlineStr">
        <is>
          <t>3</t>
        </is>
      </c>
      <c r="CT515" s="2" t="inlineStr">
        <is>
          <t/>
        </is>
      </c>
      <c r="CU515" t="inlineStr">
        <is>
          <t/>
        </is>
      </c>
    </row>
    <row r="516">
      <c r="A516" s="1" t="str">
        <f>HYPERLINK("https://iate.europa.eu/entry/result/897285/all", "897285")</f>
        <v>897285</v>
      </c>
      <c r="B516" t="inlineStr">
        <is>
          <t>TRADE;EDUCATION AND COMMUNICATIONS</t>
        </is>
      </c>
      <c r="C516" t="inlineStr">
        <is>
          <t>TRADE|marketing;EDUCATION AND COMMUNICATIONS|communications;EDUCATION AND COMMUNICATIONS|information technology and data processing</t>
        </is>
      </c>
      <c r="D516" s="2" t="inlineStr">
        <is>
          <t>електронна търговия</t>
        </is>
      </c>
      <c r="E516" s="2" t="inlineStr">
        <is>
          <t>4</t>
        </is>
      </c>
      <c r="F516" s="2" t="inlineStr">
        <is>
          <t/>
        </is>
      </c>
      <c r="G516" t="inlineStr">
        <is>
          <t>Електронна търговия е предоставянето на услуги на информационното общество.Услуги на информационното общество са такива услуги, включително предоставяне на търговски съобщения, които обикновено са възмездни и се предоставят от разстояние чрез използването на електронни средства след изрично изявление от страна на получателя на услугата.</t>
        </is>
      </c>
      <c r="H516" s="2" t="inlineStr">
        <is>
          <t>elektronické obchodování|
elektronický obchod</t>
        </is>
      </c>
      <c r="I516" s="2" t="inlineStr">
        <is>
          <t>2|
3</t>
        </is>
      </c>
      <c r="J516" s="2" t="inlineStr">
        <is>
          <t xml:space="preserve">|
</t>
        </is>
      </c>
      <c r="K516" t="inlineStr">
        <is>
          <t>poskytování služeb prostřednictvím elektronických prostředků</t>
        </is>
      </c>
      <c r="L516" s="2" t="inlineStr">
        <is>
          <t>e-handel|
elektronisk handel</t>
        </is>
      </c>
      <c r="M516" s="2" t="inlineStr">
        <is>
          <t>4|
4</t>
        </is>
      </c>
      <c r="N516" s="2" t="inlineStr">
        <is>
          <t xml:space="preserve">|
</t>
        </is>
      </c>
      <c r="O516" t="inlineStr">
        <is>
          <t>E-handel er internet-baseret køb og salg af varer og tjenesteydelser.</t>
        </is>
      </c>
      <c r="P516" s="2" t="inlineStr">
        <is>
          <t>elektronischer Geschäftsverkehr|
E-Commerce|
elektronischer Handel</t>
        </is>
      </c>
      <c r="Q516" s="2" t="inlineStr">
        <is>
          <t>3|
3|
3</t>
        </is>
      </c>
      <c r="R516" s="2" t="inlineStr">
        <is>
          <t xml:space="preserve">|
|
</t>
        </is>
      </c>
      <c r="S516" t="inlineStr">
        <is>
          <t>Sammelbegriff für wirtschaftliche Transaktionen, die sich auf die elektronische Verarbeitung und Übertragung von Daten stützen</t>
        </is>
      </c>
      <c r="T516" s="2" t="inlineStr">
        <is>
          <t>ηλεκτρονικό εμπόριο</t>
        </is>
      </c>
      <c r="U516" s="2" t="inlineStr">
        <is>
          <t>3</t>
        </is>
      </c>
      <c r="V516" s="2" t="inlineStr">
        <is>
          <t/>
        </is>
      </c>
      <c r="W516" t="inlineStr">
        <is>
          <t>Conducting business on-line. This includes, for example, buying and selling products with digital cash and via Electronic Data Interchange (EDI).</t>
        </is>
      </c>
      <c r="X516" s="2" t="inlineStr">
        <is>
          <t>e-commerce|
trade|
cybercommerce|
internet commerce|
digital commerce|
electronic commerce|
online commerce|
electronic trade|
electronic trade|
e-business|
e|
ecommerce|
EC</t>
        </is>
      </c>
      <c r="Y516" s="2" t="inlineStr">
        <is>
          <t>3|
1|
1|
1|
1|
3|
1|
1|
3|
1|
1|
1|
1</t>
        </is>
      </c>
      <c r="Z516" s="2" t="inlineStr">
        <is>
          <t xml:space="preserve">|
|
|
|
|
|
|
|
|
|
|
|
</t>
        </is>
      </c>
      <c r="AA516" t="inlineStr">
        <is>
          <t>wide range of activities based on the electronic processing and transmission of data, including electronic trading of goods and services, on-line delivery of digital content, electronic funds transfers, electronic share trading, public procurement, and so on</t>
        </is>
      </c>
      <c r="AB516" s="2" t="inlineStr">
        <is>
          <t>comercio electrónico</t>
        </is>
      </c>
      <c r="AC516" s="2" t="inlineStr">
        <is>
          <t>3</t>
        </is>
      </c>
      <c r="AD516" s="2" t="inlineStr">
        <is>
          <t/>
        </is>
      </c>
      <c r="AE516" t="inlineStr">
        <is>
          <t>Cualquier forma de transacción o intercambio de información comercial basada en la transmisión de datos sobre redes de comunicación como Internet.&lt;br&gt;[....] No sólo incluye la compra y venta electrónica de bienes, información o servicios, sino también el uso de la Red para actividades anteriores o posteriores a la venta, como son:&lt;br&gt;- la publicidad;&lt;br&gt;- la búsqueda de información sobre productos, proveedores, etc.;&lt;br&gt;- la negociación entre comprador y vendedor sobre precio, condiciones de entrega, etc.;&lt;br&gt;- la atención al cliente antes y después de la venta;&lt;br&gt;- la cumplimentación de trámites administrativos relacionados con la actividad comercial;&lt;br&gt;- la colaboración entre empresas con negocios comunes (a largo plazo o sólo de forma coyuntural).</t>
        </is>
      </c>
      <c r="AF516" s="2" t="inlineStr">
        <is>
          <t>e-kaubandus</t>
        </is>
      </c>
      <c r="AG516" s="2" t="inlineStr">
        <is>
          <t>3</t>
        </is>
      </c>
      <c r="AH516" s="2" t="inlineStr">
        <is>
          <t/>
        </is>
      </c>
      <c r="AI516" t="inlineStr">
        <is>
          <t>kauba või teenuse müügiks pakkumine ja müük Internetis ilma osapoolte üheaegse füüsilise kohalolekuta.</t>
        </is>
      </c>
      <c r="AJ516" s="2" t="inlineStr">
        <is>
          <t>nettikauppa|
verkkokauppa|
sähköinen kaupankäynti</t>
        </is>
      </c>
      <c r="AK516" s="2" t="inlineStr">
        <is>
          <t>3|
3|
3</t>
        </is>
      </c>
      <c r="AL516" s="2" t="inlineStr">
        <is>
          <t xml:space="preserve">|
|
</t>
        </is>
      </c>
      <c r="AM516" t="inlineStr">
        <is>
          <t>"tavaroiden ja palvelujen ostaminen ja myyminen tietoverkon välityksellä"</t>
        </is>
      </c>
      <c r="AN516" s="2" t="inlineStr">
        <is>
          <t>commerce électronique</t>
        </is>
      </c>
      <c r="AO516" s="2" t="inlineStr">
        <is>
          <t>3</t>
        </is>
      </c>
      <c r="AP516" s="2" t="inlineStr">
        <is>
          <t/>
        </is>
      </c>
      <c r="AQ516" t="inlineStr">
        <is>
          <t>Expression qui recouvre tout ce qui touche à la vente et à l'achat de produits et de services sur Internet : présentation des produits et des services en ligne dans des catalogues ou des boutiques, prise de commande, facturation, service clients, gestion des transactions et des règlements.</t>
        </is>
      </c>
      <c r="AR516" s="2" t="inlineStr">
        <is>
          <t>r-thráchtáil|
ríomhthráchtáil</t>
        </is>
      </c>
      <c r="AS516" s="2" t="inlineStr">
        <is>
          <t>3|
3</t>
        </is>
      </c>
      <c r="AT516" s="2" t="inlineStr">
        <is>
          <t xml:space="preserve">|
</t>
        </is>
      </c>
      <c r="AU516" t="inlineStr">
        <is>
          <t>réimse leathan de ghníomhaíochta atá bunaithe ar phróiseál agus tarchur leictreonach sonraí, lena n-áirítear earraí agus seirbhísí a thrádáil go leictreonach, ábhar digiteach a sheachadadh ar líne, aistriú leictreonach cistí, scaireanna a thrádáil go leictreonach, soláthar poiblí, srl.</t>
        </is>
      </c>
      <c r="AV516" s="2" t="inlineStr">
        <is>
          <t>e-trgovina|
elektronička trgovina</t>
        </is>
      </c>
      <c r="AW516" s="2" t="inlineStr">
        <is>
          <t>3|
3</t>
        </is>
      </c>
      <c r="AX516" s="2" t="inlineStr">
        <is>
          <t xml:space="preserve">|
</t>
        </is>
      </c>
      <c r="AY516" t="inlineStr">
        <is>
          <t>omogućuje kao sastavni dio elektroničkog poslovanja na E-tržištu svojim internetskim posjetiteljima tj. kupcu naručivanje proizvoda putem Interneta</t>
        </is>
      </c>
      <c r="AZ516" s="2" t="inlineStr">
        <is>
          <t>e-kereskedelem|
elektronikus kereskedelem</t>
        </is>
      </c>
      <c r="BA516" s="2" t="inlineStr">
        <is>
          <t>4|
4</t>
        </is>
      </c>
      <c r="BB516" s="2" t="inlineStr">
        <is>
          <t xml:space="preserve">|
</t>
        </is>
      </c>
      <c r="BC516" t="inlineStr">
        <is>
          <t>az üzleti tranzakcióknak minden olyan formája, melyek során a felek inkább elektronikus, mint fizikai úton, vagy közvetlenül érintkeznek</t>
        </is>
      </c>
      <c r="BD516" s="2" t="inlineStr">
        <is>
          <t>commercio elettronico|
e-commerce|
commercio digitale</t>
        </is>
      </c>
      <c r="BE516" s="2" t="inlineStr">
        <is>
          <t>3|
2|
3</t>
        </is>
      </c>
      <c r="BF516" s="2" t="inlineStr">
        <is>
          <t xml:space="preserve">|
|
</t>
        </is>
      </c>
      <c r="BG516" t="inlineStr">
        <is>
          <t>svolgimento di attività commerciali per via elettronica basato sull'elaborazione e la trasmissione di dati, sempre per via elettronica</t>
        </is>
      </c>
      <c r="BH516" s="2" t="inlineStr">
        <is>
          <t>elektroninė prekyba|
e. prekyba</t>
        </is>
      </c>
      <c r="BI516" s="2" t="inlineStr">
        <is>
          <t>4|
3</t>
        </is>
      </c>
      <c r="BJ516" s="2" t="inlineStr">
        <is>
          <t xml:space="preserve">preferred|
</t>
        </is>
      </c>
      <c r="BK516" t="inlineStr">
        <is>
          <t>prekių pirkimas ir pardavimas naudojant žiniatinklį</t>
        </is>
      </c>
      <c r="BL516" s="2" t="inlineStr">
        <is>
          <t>e-komercija|
elektroniskā tirdzniecība|
elektroniskā komercija</t>
        </is>
      </c>
      <c r="BM516" s="2" t="inlineStr">
        <is>
          <t>3|
1|
3</t>
        </is>
      </c>
      <c r="BN516" s="2" t="inlineStr">
        <is>
          <t xml:space="preserve">|
|
</t>
        </is>
      </c>
      <c r="BO516" t="inlineStr">
        <is>
          <t>uzņēmējdarbības veikšana ar elektronisko sakaru līdzekļu, tostarp ar interneta starpniecību</t>
        </is>
      </c>
      <c r="BP516" s="2" t="inlineStr">
        <is>
          <t>kummerċ elettroniku|
e-kummerċ</t>
        </is>
      </c>
      <c r="BQ516" s="2" t="inlineStr">
        <is>
          <t>4|
3</t>
        </is>
      </c>
      <c r="BR516" s="2" t="inlineStr">
        <is>
          <t xml:space="preserve">|
</t>
        </is>
      </c>
      <c r="BS516" t="inlineStr">
        <is>
          <t>firxa ta' attivitajiet ibbażati fuq l-ipproċessar u t-trasmissjoni ta' data b'mezzi elettroniċi, inkluż in-negozju elettroniku ta' merkanzija u servizzi, il-kunsinna online ta' kontenut diġitali, it-trasferiment elettroniku ta' fondi u attivitajiet oħra</t>
        </is>
      </c>
      <c r="BT516" s="2" t="inlineStr">
        <is>
          <t>e-commerce|
elektronische handel</t>
        </is>
      </c>
      <c r="BU516" s="2" t="inlineStr">
        <is>
          <t>3|
3</t>
        </is>
      </c>
      <c r="BV516" s="2" t="inlineStr">
        <is>
          <t xml:space="preserve">|
</t>
        </is>
      </c>
      <c r="BW516" t="inlineStr">
        <is>
          <t>verzamelnaam voor commerciële transacties die op digitale wijze worden afgehandeld</t>
        </is>
      </c>
      <c r="BX516" s="2" t="inlineStr">
        <is>
          <t>e-handel|
handel elektroniczny</t>
        </is>
      </c>
      <c r="BY516" s="2" t="inlineStr">
        <is>
          <t>3|
3</t>
        </is>
      </c>
      <c r="BZ516" s="2" t="inlineStr">
        <is>
          <t>|
preferred</t>
        </is>
      </c>
      <c r="CA516" t="inlineStr">
        <is>
          <t>rozmaite procedury wykorzystujące środki i urządzenia elektroniczne (telefon stacjonarny i komórkowy, faks, Internet, telewizję) w celu zawarcia transakcji finansowej</t>
        </is>
      </c>
      <c r="CB516" s="2" t="inlineStr">
        <is>
          <t>comércio eletrónico|
trocas comerciais eletrónicas|
cibercomércio</t>
        </is>
      </c>
      <c r="CC516" s="2" t="inlineStr">
        <is>
          <t>4|
4|
2</t>
        </is>
      </c>
      <c r="CD516" s="2" t="inlineStr">
        <is>
          <t xml:space="preserve">|
|
</t>
        </is>
      </c>
      <c r="CE516" t="inlineStr">
        <is>
          <t>Comércio feito por via electrónica, designadamente a Internet, cujas duas principais componentes são as transacções de retalho, ou seja, de empresa a consumidor, e as transacções de empresa a empresa.</t>
        </is>
      </c>
      <c r="CF516" s="2" t="inlineStr">
        <is>
          <t>comerț electronic</t>
        </is>
      </c>
      <c r="CG516" s="2" t="inlineStr">
        <is>
          <t>3</t>
        </is>
      </c>
      <c r="CH516" s="2" t="inlineStr">
        <is>
          <t/>
        </is>
      </c>
      <c r="CI516" t="inlineStr">
        <is>
          <t>numeroase activități, bazate pe prelucrarea și transmiterea electronică a datelor, printre care se numără comerțul de bunuri și de servicii, transmiterea electronică de informații digitale, transferurile electronice de fonduri, activitățile bursiere, achizițiile publice etc.</t>
        </is>
      </c>
      <c r="CJ516" s="2" t="inlineStr">
        <is>
          <t>elektronický obchod</t>
        </is>
      </c>
      <c r="CK516" s="2" t="inlineStr">
        <is>
          <t>3</t>
        </is>
      </c>
      <c r="CL516" s="2" t="inlineStr">
        <is>
          <t/>
        </is>
      </c>
      <c r="CM516" t="inlineStr">
        <is>
          <t>obchod založený na elektronickom spracovaní &lt;br&gt;a prenose údajov, ktorý zahŕňa rôzne činnosti vrátane obchodovania s tovarom a službami, dodania digitálneho obsahu online, elektronických prevodov finančných prostriedkov, elektronického obchodovania s cennými papiermi, verejného obstarávania atď.</t>
        </is>
      </c>
      <c r="CN516" s="2" t="inlineStr">
        <is>
          <t>elektronsko trgovanje|
e-trgovanje</t>
        </is>
      </c>
      <c r="CO516" s="2" t="inlineStr">
        <is>
          <t>3|
3</t>
        </is>
      </c>
      <c r="CP516" s="2" t="inlineStr">
        <is>
          <t xml:space="preserve">|
</t>
        </is>
      </c>
      <c r="CQ516" t="inlineStr">
        <is>
          <t>opravljanje trgovinskih poslov prek interneta (kupovanje ali prodajanje proizvodov in storitev)</t>
        </is>
      </c>
      <c r="CR516" s="2" t="inlineStr">
        <is>
          <t>e-handel|
elektronisk handel|
näthandel</t>
        </is>
      </c>
      <c r="CS516" s="2" t="inlineStr">
        <is>
          <t>3|
3|
2</t>
        </is>
      </c>
      <c r="CT516" s="2" t="inlineStr">
        <is>
          <t xml:space="preserve">|
|
</t>
        </is>
      </c>
      <c r="CU516" t="inlineStr">
        <is>
          <t>&lt;i&gt;e-handel, elektronisk handel, näthandel&lt;/i&gt;, distanshandel som sker med hjälp av fast eller mobil datakommunikation.</t>
        </is>
      </c>
    </row>
    <row r="517">
      <c r="A517" s="1" t="str">
        <f>HYPERLINK("https://iate.europa.eu/entry/result/3580229/all", "3580229")</f>
        <v>3580229</v>
      </c>
      <c r="B517" t="inlineStr">
        <is>
          <t>EDUCATION AND COMMUNICATIONS</t>
        </is>
      </c>
      <c r="C517" t="inlineStr">
        <is>
          <t>EDUCATION AND COMMUNICATIONS|information technology and data processing|computer system|information security</t>
        </is>
      </c>
      <c r="D517" s="2" t="inlineStr">
        <is>
          <t>ECSO|
Европейска организация за киберсигурност</t>
        </is>
      </c>
      <c r="E517" s="2" t="inlineStr">
        <is>
          <t>3|
3</t>
        </is>
      </c>
      <c r="F517" s="2" t="inlineStr">
        <is>
          <t xml:space="preserve">|
</t>
        </is>
      </c>
      <c r="G517" t="inlineStr">
        <is>
          <t>европейско публично-частно партньорство в областта на киберсигурността, създадено през 2016 г. по програмата за изследвания и иновации Хоризонт 2020, което ще включва и членове на националните, регионалните и местните публични администрации, изследователските центрове и академичните среди</t>
        </is>
      </c>
      <c r="H517" s="2" t="inlineStr">
        <is>
          <t>ESCO|
Evropská organizace pro kybernetickou bezpečnost</t>
        </is>
      </c>
      <c r="I517" s="2" t="inlineStr">
        <is>
          <t>3|
3</t>
        </is>
      </c>
      <c r="J517" s="2" t="inlineStr">
        <is>
          <t xml:space="preserve">|
</t>
        </is>
      </c>
      <c r="K517" t="inlineStr">
        <is>
          <t>organizace, jejímž hlavním cílem je rozvíjet konkurenceschopný evropský kybernetický ekosystém, podporovat ochranu evropského jednotného digitálního trhu prostřednictvím důvěryhodných řešení pro kybernetickou bezpečnost a přispět k pokroku v oblasti evropské digitální autonomie</t>
        </is>
      </c>
      <c r="L517" s="2" t="inlineStr">
        <is>
          <t>Den Europæiske Cybersikkerhedsorganisation|
ECSO</t>
        </is>
      </c>
      <c r="M517" s="2" t="inlineStr">
        <is>
          <t>3|
3</t>
        </is>
      </c>
      <c r="N517" s="2" t="inlineStr">
        <is>
          <t xml:space="preserve">|
</t>
        </is>
      </c>
      <c r="O517" t="inlineStr">
        <is>
          <t/>
        </is>
      </c>
      <c r="P517" s="2" t="inlineStr">
        <is>
          <t>ECSO|
Europäische Cybersicherheitsorganisation</t>
        </is>
      </c>
      <c r="Q517" s="2" t="inlineStr">
        <is>
          <t>3|
3</t>
        </is>
      </c>
      <c r="R517" s="2" t="inlineStr">
        <is>
          <t xml:space="preserve">|
</t>
        </is>
      </c>
      <c r="S517" t="inlineStr">
        <is>
          <t>im Juni 2016 gegründete Vereinigung, die die vertragliche Gegenpartei der Europäischen Kommission bei der Umsetzung der vertraglichen öffentlich-privaten Partnerschaft (cPPP) für Cybersicherheit vertritt und deren Hauptziel darin besteht, das europäische Cybersicherheits-Ökosystem zu entwickeln, den Schutz des europäischen digitalen Binnenmarkts zu unterstützen und letztlich zur Weiterentwicklung der europäischen digitalen Autonomie beizutragen</t>
        </is>
      </c>
      <c r="T517" s="2" t="inlineStr">
        <is>
          <t>Ευρωπαϊκός Οργανισμός για την Ασφάλεια στον Κυβερνοχώρο</t>
        </is>
      </c>
      <c r="U517" s="2" t="inlineStr">
        <is>
          <t>3</t>
        </is>
      </c>
      <c r="V517" s="2" t="inlineStr">
        <is>
          <t/>
        </is>
      </c>
      <c r="W517" t="inlineStr">
        <is>
          <t/>
        </is>
      </c>
      <c r="X517" s="2" t="inlineStr">
        <is>
          <t>European Cybersecurity Organisation|
European Cyber Security Organisation|
ECSO</t>
        </is>
      </c>
      <c r="Y517" s="2" t="inlineStr">
        <is>
          <t>2|
3|
3</t>
        </is>
      </c>
      <c r="Z517" s="2" t="inlineStr">
        <is>
          <t xml:space="preserve">|
|
</t>
        </is>
      </c>
      <c r="AA517" t="inlineStr">
        <is>
          <t>organisation established in June 2016, which represents the industry-led contractual counterpart to the European Commission for the implementation of the Cyber Security contractual Public-Private Partnership (cPPP) and whose main objective is to support all types of initiatives or projects that aim to develop, promote and encourage European cybersecurity</t>
        </is>
      </c>
      <c r="AB517" s="2" t="inlineStr">
        <is>
          <t>Organización Europea de Ciberseguridad|
ECSO</t>
        </is>
      </c>
      <c r="AC517" s="2" t="inlineStr">
        <is>
          <t>3|
3</t>
        </is>
      </c>
      <c r="AD517" s="2" t="inlineStr">
        <is>
          <t xml:space="preserve">|
</t>
        </is>
      </c>
      <c r="AE517" t="inlineStr">
        <is>
          <t>Asociación público-privada sobre ciberseguridad europea creada en 2016 en el marco del programa de investigación e innovación Horizonte 2020 [ &lt;a href="/entry/result/3538976/all" id="ENTRY_TO_ENTRY_CONVERTER" target="_blank"&gt;IATE:3538976&lt;/a&gt; ]. Su objetivo es fomentar la cooperación en las primeras etapas del proceso de investigación e innovación y construir soluciones de ciberseguridad para diversos sectores, como la energía, la salud, el transporte y las finanzas.</t>
        </is>
      </c>
      <c r="AF517" s="2" t="inlineStr">
        <is>
          <t>ECSO|
Euroopa Küberturvalisuse Organisatsioon</t>
        </is>
      </c>
      <c r="AG517" s="2" t="inlineStr">
        <is>
          <t>3|
3</t>
        </is>
      </c>
      <c r="AH517" s="2" t="inlineStr">
        <is>
          <t xml:space="preserve">|
</t>
        </is>
      </c>
      <c r="AI517" t="inlineStr">
        <is>
          <t/>
        </is>
      </c>
      <c r="AJ517" s="2" t="inlineStr">
        <is>
          <t>Euroopan kyberturvallisuusjärjestö</t>
        </is>
      </c>
      <c r="AK517" s="2" t="inlineStr">
        <is>
          <t>3</t>
        </is>
      </c>
      <c r="AL517" s="2" t="inlineStr">
        <is>
          <t/>
        </is>
      </c>
      <c r="AM517" t="inlineStr">
        <is>
          <t>sopimusperusteisessa julkisen ja yksityisen sektorin kyberturvallisuuskumppanuudessa komission vastapuolena toimiva järjestö, jonka päätavoitteena on kehittää kilpailukykyinen eurooppalainen kyberturvallisuuden ekosysteemi, tukea Euroopan digitaalisten sisämarkkinoiden suojaamista ja edistää Euroopan digitaalista riippumattomuutta</t>
        </is>
      </c>
      <c r="AN517" s="2" t="inlineStr">
        <is>
          <t>ECSO|
Organisation européenne pour la cybersécurité</t>
        </is>
      </c>
      <c r="AO517" s="2" t="inlineStr">
        <is>
          <t>3|
3</t>
        </is>
      </c>
      <c r="AP517" s="2" t="inlineStr">
        <is>
          <t xml:space="preserve">|
</t>
        </is>
      </c>
      <c r="AQ517" t="inlineStr">
        <is>
          <t>organisation créée en juin 2016, qui est l'homologue de la Commission dans le cadre du partenariat public-privé contractuel en matière de cybersécurité au titre d'Horizon 2020 et dont l'objectif principal est de soutenir tout type d'initiative ou de projet ayant pour but de développer, de promouvoir et d'encourager la cybersécurité européenne</t>
        </is>
      </c>
      <c r="AR517" s="2" t="inlineStr">
        <is>
          <t>an Eagraíocht Eorpach um Chibearshlándáil</t>
        </is>
      </c>
      <c r="AS517" s="2" t="inlineStr">
        <is>
          <t>3</t>
        </is>
      </c>
      <c r="AT517" s="2" t="inlineStr">
        <is>
          <t/>
        </is>
      </c>
      <c r="AU517" t="inlineStr">
        <is>
          <t/>
        </is>
      </c>
      <c r="AV517" s="2" t="inlineStr">
        <is>
          <t>Europska organizacija za kibersigurnost</t>
        </is>
      </c>
      <c r="AW517" s="2" t="inlineStr">
        <is>
          <t>3</t>
        </is>
      </c>
      <c r="AX517" s="2" t="inlineStr">
        <is>
          <t/>
        </is>
      </c>
      <c r="AY517" t="inlineStr">
        <is>
          <t/>
        </is>
      </c>
      <c r="AZ517" s="2" t="inlineStr">
        <is>
          <t>ECSO|
Európai Kiberbiztonsági Szervezet</t>
        </is>
      </c>
      <c r="BA517" s="2" t="inlineStr">
        <is>
          <t>3|
3</t>
        </is>
      </c>
      <c r="BB517" s="2" t="inlineStr">
        <is>
          <t xml:space="preserve">|
</t>
        </is>
      </c>
      <c r="BC517" t="inlineStr">
        <is>
          <t>2016-ban létrehozott nonprofit szervezet, amely a kiberbiztonsági piac szereplőit tömöríti, és a Bizottság partnere a kiberbiztonsági köz-magán társulások végrehajtásában, amelyek célja, hogy Európa felkészültebb legyen a kibertámadásokkal szemben, és javuljon az európai kiberbiztonsági ágazat versenyképessége</t>
        </is>
      </c>
      <c r="BD517" s="2" t="inlineStr">
        <is>
          <t>ECSO|
Organizzazione europea per la cibersicurezza</t>
        </is>
      </c>
      <c r="BE517" s="2" t="inlineStr">
        <is>
          <t>3|
3</t>
        </is>
      </c>
      <c r="BF517" s="2" t="inlineStr">
        <is>
          <t xml:space="preserve">|
</t>
        </is>
      </c>
      <c r="BG517" t="inlineStr">
        <is>
          <t>organizzazione creata nel giugno 2016 che costituisce la controparte della Commissione nel partenariato pubblico-privato contrattuale sulla cibersicurezza nell'ambito di Orizzonte 2020 e il cui obiettivo principale è sostenere le iniziative o i progetti volti a sviluppare, promuovere e incoraggiare la cibersicurezza europea</t>
        </is>
      </c>
      <c r="BH517" s="2" t="inlineStr">
        <is>
          <t>Europos kibernetinio saugumo organizacija</t>
        </is>
      </c>
      <c r="BI517" s="2" t="inlineStr">
        <is>
          <t>3</t>
        </is>
      </c>
      <c r="BJ517" s="2" t="inlineStr">
        <is>
          <t/>
        </is>
      </c>
      <c r="BK517" t="inlineStr">
        <is>
          <t/>
        </is>
      </c>
      <c r="BL517" s="2" t="inlineStr">
        <is>
          <t>Eiropas Kiberdrošības organizācija|
&lt;i&gt; ECSO &lt;/i&gt;</t>
        </is>
      </c>
      <c r="BM517" s="2" t="inlineStr">
        <is>
          <t>2|
2</t>
        </is>
      </c>
      <c r="BN517" s="2" t="inlineStr">
        <is>
          <t xml:space="preserve">|
</t>
        </is>
      </c>
      <c r="BO517" t="inlineStr">
        <is>
          <t>2016. gada jūnijā izveidota organizācija, kuras galvenais uzdevums ir atbalstīt visu veidu iniciatīvas vai projektus ar mērķi attīstīt, popularizēt un veicināt Eiropas kiberdrošību</t>
        </is>
      </c>
      <c r="BP517" s="2" t="inlineStr">
        <is>
          <t>Organizzazzjoni Ewropea taċ-Ċibersigurtà</t>
        </is>
      </c>
      <c r="BQ517" s="2" t="inlineStr">
        <is>
          <t>3</t>
        </is>
      </c>
      <c r="BR517" s="2" t="inlineStr">
        <is>
          <t/>
        </is>
      </c>
      <c r="BS517" t="inlineStr">
        <is>
          <t>organizzazzjoni mwaqqfa f'Ġunju 2016 li hija l-kontroparti privata tal-Kummissjoni Ewropea fl-implimentazzjoni tas-Sħubija Pubblika-Privata Kuntrattwali dwar iċ-Ċibersigurtà u li l-għan prinċipali tagħha huwa li tappoġġa kull tip ta' inizjattiva jew proġett li jkollu l-mira li jiżviluppa, jippromwovi jew iħeġġeġ iċ-Ċibersigurtà Ewropea</t>
        </is>
      </c>
      <c r="BT517" s="2" t="inlineStr">
        <is>
          <t>Europese organisatie voor cyberbeveiliging|
European Cyber Security Organisation|
ECSO</t>
        </is>
      </c>
      <c r="BU517" s="2" t="inlineStr">
        <is>
          <t>2|
2|
2</t>
        </is>
      </c>
      <c r="BV517" s="2" t="inlineStr">
        <is>
          <t xml:space="preserve">|
|
</t>
        </is>
      </c>
      <c r="BW517" t="inlineStr">
        <is>
          <t>in 2016 opgerichte organisatie die samen met de Europese Commissie het publiek-private partnerschap voor cyberbeveiliging vormt en de cyberdreigingen moet aanpakken, de samenwerking op cyberbeveiligingsgebied tussen publieke en private actoren moet bevorderen, en tot innovatieve oplossingen en systemen moet komen</t>
        </is>
      </c>
      <c r="BX517" s="2" t="inlineStr">
        <is>
          <t>Europejska Organizacja ds. Cyberbezpieczeństwa|
ECSO</t>
        </is>
      </c>
      <c r="BY517" s="2" t="inlineStr">
        <is>
          <t>3|
3</t>
        </is>
      </c>
      <c r="BZ517" s="2" t="inlineStr">
        <is>
          <t xml:space="preserve">|
</t>
        </is>
      </c>
      <c r="CA517" t="inlineStr">
        <is>
          <t>powstała w czerwcu 2016 r. w celu ułatwienia kontraktowego partnerstwa publiczno-prywatnego (cPPP) w cyberprzestrzeni pomiędzy sektorem prywatnym, Komisją Europejską a administracją publiczną państw członkowskich. Członkami ECSO są liczni interesariusze reprezentujący m.in. duże firmy, MŚP i start-upy, ośrodki badawcze, uniwersytety, stowarzyszenia, a także administracje lokalne, regionalne i krajowe w państwach członkowskich UE, państw wchodzących w skład Europejskiego Obszaru Gospodarczego (EEA) oraz Europejskiego Stowarzyszenia Wolnego Handlu (EFTA) oraz kraje stowarzyszone w programie UE „Horyzont 2020” (H2020)</t>
        </is>
      </c>
      <c r="CB517" s="2" t="inlineStr">
        <is>
          <t>Organização Europeia para Cibersegurança|
ECSO</t>
        </is>
      </c>
      <c r="CC517" s="2" t="inlineStr">
        <is>
          <t>3|
3</t>
        </is>
      </c>
      <c r="CD517" s="2" t="inlineStr">
        <is>
          <t xml:space="preserve">|
</t>
        </is>
      </c>
      <c r="CE517" t="inlineStr">
        <is>
          <t>Organização criada em junho de 2016 que funciona como contraparte da Comissão na parceria público-privada contratual para a cibersegurança ao abrigo do Horizonte 2020, e cujo principal objectivo é aproximar entidades privadas e públicas a fim de desenvolver soluções e tecnologias de segurança inovadoras.</t>
        </is>
      </c>
      <c r="CF517" s="2" t="inlineStr">
        <is>
          <t>Organizația Europeană de Securitate Cibernetică</t>
        </is>
      </c>
      <c r="CG517" s="2" t="inlineStr">
        <is>
          <t>3</t>
        </is>
      </c>
      <c r="CH517" s="2" t="inlineStr">
        <is>
          <t/>
        </is>
      </c>
      <c r="CI517" t="inlineStr">
        <is>
          <t/>
        </is>
      </c>
      <c r="CJ517" s="2" t="inlineStr">
        <is>
          <t>Európska organizácia kybernetickej bezpečnosti|
ECSO</t>
        </is>
      </c>
      <c r="CK517" s="2" t="inlineStr">
        <is>
          <t>3|
3</t>
        </is>
      </c>
      <c r="CL517" s="2" t="inlineStr">
        <is>
          <t xml:space="preserve">|
</t>
        </is>
      </c>
      <c r="CM517" t="inlineStr">
        <is>
          <t>nezisková organizácia so sídlom v Bruseli, ktorej hlavným cieľom je podporovať všetky druhy iniciatív alebo projektov zameraných na rozvoj, propagáciu a podporu európskej kybernetickej bezpečnosti, podporu a ochranu európskeho digitálneho jednotného trhu pred kybernetickými hrozbami, ako aj rozvoj a rast konkurencieschopnosti v odvetví informačno-komunikačných technológií</t>
        </is>
      </c>
      <c r="CN517" s="2" t="inlineStr">
        <is>
          <t>Evropska organizacija za kibernetsko varnost</t>
        </is>
      </c>
      <c r="CO517" s="2" t="inlineStr">
        <is>
          <t>2</t>
        </is>
      </c>
      <c r="CP517" s="2" t="inlineStr">
        <is>
          <t/>
        </is>
      </c>
      <c r="CQ517" t="inlineStr">
        <is>
          <t/>
        </is>
      </c>
      <c r="CR517" s="2" t="inlineStr">
        <is>
          <t>Europeiska cybersäkerhetsorganisationen|
Ecso</t>
        </is>
      </c>
      <c r="CS517" s="2" t="inlineStr">
        <is>
          <t>3|
3</t>
        </is>
      </c>
      <c r="CT517" s="2" t="inlineStr">
        <is>
          <t xml:space="preserve">|
</t>
        </is>
      </c>
      <c r="CU517" t="inlineStr">
        <is>
          <t/>
        </is>
      </c>
    </row>
    <row r="518">
      <c r="A518" s="1" t="str">
        <f>HYPERLINK("https://iate.europa.eu/entry/result/1074736/all", "1074736")</f>
        <v>1074736</v>
      </c>
      <c r="B518" t="inlineStr">
        <is>
          <t>EDUCATION AND COMMUNICATIONS</t>
        </is>
      </c>
      <c r="C518" t="inlineStr">
        <is>
          <t>EDUCATION AND COMMUNICATIONS|information technology and data processing</t>
        </is>
      </c>
      <c r="D518" t="inlineStr">
        <is>
          <t/>
        </is>
      </c>
      <c r="E518" t="inlineStr">
        <is>
          <t/>
        </is>
      </c>
      <c r="F518" t="inlineStr">
        <is>
          <t/>
        </is>
      </c>
      <c r="G518" t="inlineStr">
        <is>
          <t/>
        </is>
      </c>
      <c r="H518" t="inlineStr">
        <is>
          <t/>
        </is>
      </c>
      <c r="I518" t="inlineStr">
        <is>
          <t/>
        </is>
      </c>
      <c r="J518" t="inlineStr">
        <is>
          <t/>
        </is>
      </c>
      <c r="K518" t="inlineStr">
        <is>
          <t/>
        </is>
      </c>
      <c r="L518" s="2" t="inlineStr">
        <is>
          <t>datafusion</t>
        </is>
      </c>
      <c r="M518" s="2" t="inlineStr">
        <is>
          <t>3</t>
        </is>
      </c>
      <c r="N518" s="2" t="inlineStr">
        <is>
          <t/>
        </is>
      </c>
      <c r="O518" t="inlineStr">
        <is>
          <t/>
        </is>
      </c>
      <c r="P518" s="2" t="inlineStr">
        <is>
          <t>Datenverknüpfung</t>
        </is>
      </c>
      <c r="Q518" s="2" t="inlineStr">
        <is>
          <t>3</t>
        </is>
      </c>
      <c r="R518" s="2" t="inlineStr">
        <is>
          <t/>
        </is>
      </c>
      <c r="S518" t="inlineStr">
        <is>
          <t/>
        </is>
      </c>
      <c r="T518" s="2" t="inlineStr">
        <is>
          <t>συγχώνευση δεδομένων</t>
        </is>
      </c>
      <c r="U518" s="2" t="inlineStr">
        <is>
          <t>3</t>
        </is>
      </c>
      <c r="V518" s="2" t="inlineStr">
        <is>
          <t/>
        </is>
      </c>
      <c r="W518" t="inlineStr">
        <is>
          <t/>
        </is>
      </c>
      <c r="X518" s="2" t="inlineStr">
        <is>
          <t>data fusion</t>
        </is>
      </c>
      <c r="Y518" s="2" t="inlineStr">
        <is>
          <t>3</t>
        </is>
      </c>
      <c r="Z518" s="2" t="inlineStr">
        <is>
          <t/>
        </is>
      </c>
      <c r="AA518" t="inlineStr">
        <is>
          <t/>
        </is>
      </c>
      <c r="AB518" s="2" t="inlineStr">
        <is>
          <t>fusión de datos</t>
        </is>
      </c>
      <c r="AC518" s="2" t="inlineStr">
        <is>
          <t>3</t>
        </is>
      </c>
      <c r="AD518" s="2" t="inlineStr">
        <is>
          <t/>
        </is>
      </c>
      <c r="AE518" t="inlineStr">
        <is>
          <t/>
        </is>
      </c>
      <c r="AF518" t="inlineStr">
        <is>
          <t/>
        </is>
      </c>
      <c r="AG518" t="inlineStr">
        <is>
          <t/>
        </is>
      </c>
      <c r="AH518" t="inlineStr">
        <is>
          <t/>
        </is>
      </c>
      <c r="AI518" t="inlineStr">
        <is>
          <t/>
        </is>
      </c>
      <c r="AJ518" t="inlineStr">
        <is>
          <t/>
        </is>
      </c>
      <c r="AK518" t="inlineStr">
        <is>
          <t/>
        </is>
      </c>
      <c r="AL518" t="inlineStr">
        <is>
          <t/>
        </is>
      </c>
      <c r="AM518" t="inlineStr">
        <is>
          <t/>
        </is>
      </c>
      <c r="AN518" s="2" t="inlineStr">
        <is>
          <t>fusion de données</t>
        </is>
      </c>
      <c r="AO518" s="2" t="inlineStr">
        <is>
          <t>3</t>
        </is>
      </c>
      <c r="AP518" s="2" t="inlineStr">
        <is>
          <t/>
        </is>
      </c>
      <c r="AQ518" t="inlineStr">
        <is>
          <t/>
        </is>
      </c>
      <c r="AR518" t="inlineStr">
        <is>
          <t/>
        </is>
      </c>
      <c r="AS518" t="inlineStr">
        <is>
          <t/>
        </is>
      </c>
      <c r="AT518" t="inlineStr">
        <is>
          <t/>
        </is>
      </c>
      <c r="AU518" t="inlineStr">
        <is>
          <t/>
        </is>
      </c>
      <c r="AV518" t="inlineStr">
        <is>
          <t/>
        </is>
      </c>
      <c r="AW518" t="inlineStr">
        <is>
          <t/>
        </is>
      </c>
      <c r="AX518" t="inlineStr">
        <is>
          <t/>
        </is>
      </c>
      <c r="AY518" t="inlineStr">
        <is>
          <t/>
        </is>
      </c>
      <c r="AZ518" t="inlineStr">
        <is>
          <t/>
        </is>
      </c>
      <c r="BA518" t="inlineStr">
        <is>
          <t/>
        </is>
      </c>
      <c r="BB518" t="inlineStr">
        <is>
          <t/>
        </is>
      </c>
      <c r="BC518" t="inlineStr">
        <is>
          <t/>
        </is>
      </c>
      <c r="BD518" s="2" t="inlineStr">
        <is>
          <t>fusione dei dati</t>
        </is>
      </c>
      <c r="BE518" s="2" t="inlineStr">
        <is>
          <t>3</t>
        </is>
      </c>
      <c r="BF518" s="2" t="inlineStr">
        <is>
          <t/>
        </is>
      </c>
      <c r="BG518" t="inlineStr">
        <is>
          <t/>
        </is>
      </c>
      <c r="BH518" t="inlineStr">
        <is>
          <t/>
        </is>
      </c>
      <c r="BI518" t="inlineStr">
        <is>
          <t/>
        </is>
      </c>
      <c r="BJ518" t="inlineStr">
        <is>
          <t/>
        </is>
      </c>
      <c r="BK518" t="inlineStr">
        <is>
          <t/>
        </is>
      </c>
      <c r="BL518" t="inlineStr">
        <is>
          <t/>
        </is>
      </c>
      <c r="BM518" t="inlineStr">
        <is>
          <t/>
        </is>
      </c>
      <c r="BN518" t="inlineStr">
        <is>
          <t/>
        </is>
      </c>
      <c r="BO518" t="inlineStr">
        <is>
          <t/>
        </is>
      </c>
      <c r="BP518" t="inlineStr">
        <is>
          <t/>
        </is>
      </c>
      <c r="BQ518" t="inlineStr">
        <is>
          <t/>
        </is>
      </c>
      <c r="BR518" t="inlineStr">
        <is>
          <t/>
        </is>
      </c>
      <c r="BS518" t="inlineStr">
        <is>
          <t/>
        </is>
      </c>
      <c r="BT518" s="2" t="inlineStr">
        <is>
          <t>gegevenscombinatie|
datafusie</t>
        </is>
      </c>
      <c r="BU518" s="2" t="inlineStr">
        <is>
          <t>3|
3</t>
        </is>
      </c>
      <c r="BV518" s="2" t="inlineStr">
        <is>
          <t xml:space="preserve">|
</t>
        </is>
      </c>
      <c r="BW518" t="inlineStr">
        <is>
          <t>bij elkaar brengen van data
en informatie van verschillende aard of uit
verschillende bronnen</t>
        </is>
      </c>
      <c r="BX518" t="inlineStr">
        <is>
          <t/>
        </is>
      </c>
      <c r="BY518" t="inlineStr">
        <is>
          <t/>
        </is>
      </c>
      <c r="BZ518" t="inlineStr">
        <is>
          <t/>
        </is>
      </c>
      <c r="CA518" t="inlineStr">
        <is>
          <t/>
        </is>
      </c>
      <c r="CB518" s="2" t="inlineStr">
        <is>
          <t>fusão de dados</t>
        </is>
      </c>
      <c r="CC518" s="2" t="inlineStr">
        <is>
          <t>3</t>
        </is>
      </c>
      <c r="CD518" s="2" t="inlineStr">
        <is>
          <t/>
        </is>
      </c>
      <c r="CE518" t="inlineStr">
        <is>
          <t/>
        </is>
      </c>
      <c r="CF518" t="inlineStr">
        <is>
          <t/>
        </is>
      </c>
      <c r="CG518" t="inlineStr">
        <is>
          <t/>
        </is>
      </c>
      <c r="CH518" t="inlineStr">
        <is>
          <t/>
        </is>
      </c>
      <c r="CI518" t="inlineStr">
        <is>
          <t/>
        </is>
      </c>
      <c r="CJ518" t="inlineStr">
        <is>
          <t/>
        </is>
      </c>
      <c r="CK518" t="inlineStr">
        <is>
          <t/>
        </is>
      </c>
      <c r="CL518" t="inlineStr">
        <is>
          <t/>
        </is>
      </c>
      <c r="CM518" t="inlineStr">
        <is>
          <t/>
        </is>
      </c>
      <c r="CN518" s="2" t="inlineStr">
        <is>
          <t>zlivanje podatkov</t>
        </is>
      </c>
      <c r="CO518" s="2" t="inlineStr">
        <is>
          <t>3</t>
        </is>
      </c>
      <c r="CP518" s="2" t="inlineStr">
        <is>
          <t/>
        </is>
      </c>
      <c r="CQ518" t="inlineStr">
        <is>
          <t>postopek združevanja raznorodnih podatkov o
entiteti, ki da njeno konsistentno, verno in uporabno predstavitev</t>
        </is>
      </c>
      <c r="CR518" s="2" t="inlineStr">
        <is>
          <t>datafusion</t>
        </is>
      </c>
      <c r="CS518" s="2" t="inlineStr">
        <is>
          <t>2</t>
        </is>
      </c>
      <c r="CT518" s="2" t="inlineStr">
        <is>
          <t/>
        </is>
      </c>
      <c r="CU518" t="inlineStr">
        <is>
          <t>"Processen att behandla osäkra uppgifter så att en säkrare överblick kan fås. Datafusion har inget direkt med datorer att göra. Teoretiskt kan datafusion utföras med penna och papper. I praktiken måste man dock använda datorer och automatisering för att snabbt kunna vaska fram ett mönster ur ett kaos av underrättelser av varierande värde."</t>
        </is>
      </c>
    </row>
    <row r="519">
      <c r="A519" s="1" t="str">
        <f>HYPERLINK("https://iate.europa.eu/entry/result/3592787/all", "3592787")</f>
        <v>3592787</v>
      </c>
      <c r="B519" t="inlineStr">
        <is>
          <t>EUROPEAN UNION;INTERNATIONAL RELATIONS;SOCIAL QUESTIONS</t>
        </is>
      </c>
      <c r="C519" t="inlineStr">
        <is>
          <t>EUROPEAN UNION|EU institutions and European civil service|EU office or agency|European Joint Undertaking;INTERNATIONAL RELATIONS|cooperation policy|cooperation policy|scientific cooperation;SOCIAL QUESTIONS|health|health policy;INTERNATIONAL RELATIONS|international affairs|international affairs|North-South relations;INTERNATIONAL RELATIONS|cooperation policy|cooperation policy|South-South cooperation</t>
        </is>
      </c>
      <c r="D519" s="2" t="inlineStr">
        <is>
          <t>съвместно предприятие „EDCTP3“|
съвместно предприятие „Глобално здравеопазване EDCTP3“</t>
        </is>
      </c>
      <c r="E519" s="2" t="inlineStr">
        <is>
          <t>2|
4</t>
        </is>
      </c>
      <c r="F519" s="2" t="inlineStr">
        <is>
          <t xml:space="preserve">|
</t>
        </is>
      </c>
      <c r="G519" t="inlineStr">
        <is>
          <t/>
        </is>
      </c>
      <c r="H519" s="2" t="inlineStr">
        <is>
          <t>společný podnik EDCTP3 v oblasti globálního zdraví|
společný podnik pro partnerství evropských a rozvojových zemí při klinických hodnoceních (EDCTP3) v oblasti globálního zdraví|
EDCTP3 JU</t>
        </is>
      </c>
      <c r="I519" s="2" t="inlineStr">
        <is>
          <t>4|
4|
2</t>
        </is>
      </c>
      <c r="J519" s="2" t="inlineStr">
        <is>
          <t xml:space="preserve">|
|
</t>
        </is>
      </c>
      <c r="K519" t="inlineStr">
        <is>
          <t>společný podnik zřízený v rámci programu
Horizont Evropa na období končící dnem 31. prosince 2031, který vykonává tyto dodatečné činnosti:&lt;div&gt;a) činnosti členských či přidružených subjektů Asociace EDCTP sladěné s podobnými činnostmi jiných členských či přidružených subjektů Asociace EDCTP a řízené nezávisle v souladu s vnitrostátními finančními pravidly;&lt;/div&gt;&lt;div&gt;b) činnosti prováděné vládními výzkumnými organizacemi v subsaharské Africe;&lt;/div&gt;&lt;div&gt;c) činnosti, které podporují vytváření sítí a partnerství budujících vztahy s mnoha organizacemi ze soukromého a veřejného sektoru;&lt;/div&gt;&lt;div&gt;d) podporu rozvoje výzkumných infrastruktur, jako jsou sítě pro klinická hodnocení a kohorty související s oblastí působnosti společného podniku EDCPT3 v oblasti globálního zdraví, a podporu na posílení připravenosti systémů zdravotní péče na provádění výzkumných činností v rámci společného podniku EDCPT3 v oblasti globálního zdraví&lt;/div&gt;</t>
        </is>
      </c>
      <c r="L519" s="2" t="inlineStr">
        <is>
          <t>fællesforetagendet EDCTP3|
fællesforetagendet Global Health EDCTP3</t>
        </is>
      </c>
      <c r="M519" s="2" t="inlineStr">
        <is>
          <t>3|
4</t>
        </is>
      </c>
      <c r="N519" s="2" t="inlineStr">
        <is>
          <t xml:space="preserve">proposed|
</t>
        </is>
      </c>
      <c r="O519" t="inlineStr">
        <is>
          <t>fællesforetagende under &lt;a href="https://iate.europa.eu/entry/result/3576720/da" target="_blank"&gt;Horisont Europa&lt;/a&gt;, der skal bidrage til at mindske den socioøkonomiske byrde af smitsomme sygdomme i Afrika syd for Sahara ved at fremme udvikling og indførelse af nye eller forbedrede sundhedsteknologier og styrke den forsknings- og innovationsbaserede kapacitet vedrørende beredskab og indsats for at få kontrol over smitsomme sygdomme</t>
        </is>
      </c>
      <c r="P519" s="2" t="inlineStr">
        <is>
          <t>Gemeinsames Unternehmen „Global Health EDCTP3“</t>
        </is>
      </c>
      <c r="Q519" s="2" t="inlineStr">
        <is>
          <t>4</t>
        </is>
      </c>
      <c r="R519" s="2" t="inlineStr">
        <is>
          <t/>
        </is>
      </c>
      <c r="S519" t="inlineStr">
        <is>
          <t>&lt;a href="https://iate.europa.eu/entry/result/783051/de" target="_blank"&gt;gemeinsames Unternehmen&lt;time datetime="28.1.2022"&gt; (28.1.2022)&lt;/time&gt;&lt;/a&gt;, das im Rahmen von &lt;a href="https://iate.europa.eu/entry/result/3576720/en" target="_blank"&gt;Horizont Europa&lt;/a&gt; gegründet wurde, um den Mangel an geeigneten Diagnostika, Behandlungen und Impfstoffen sowie an anderen so genannten Gesundheitstechnologien zur Bekämpfung von Infektionskrankheiten wie HIV, Malaria und Tuberkulose, aber auch anderen armutsbedingten und vernachlässigten Infektionskrankheiten, die in Afrika, insbesondere in den afrikanischen Ländern südlich der Sahara, weit verbreitet sind, zu beheben</t>
        </is>
      </c>
      <c r="T519" s="2" t="inlineStr">
        <is>
          <t>κοινή επιχείρηση «Παγκόσμιο πρόγραμμα για την υγεία EDCTP3»|
ΚΕ «Παγκόσμιο πρόγραμμα για την υγεία EDCTP3»</t>
        </is>
      </c>
      <c r="U519" s="2" t="inlineStr">
        <is>
          <t>4|
2</t>
        </is>
      </c>
      <c r="V519" s="2" t="inlineStr">
        <is>
          <t xml:space="preserve">|
</t>
        </is>
      </c>
      <c r="W519"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αποστολή την αντιμετώπιση της έλλειψης κατάλληλων διαγνώσεων, θεραπειών και εμβολίων μεταξύ άλλων αποκαλούμενων τεχνολογιών υγείας, με σκοπό την αντιμετώπιση λοιμωδών νόσων, όπως ο ιός HIV, η ελονοσία και η φυματίωση, αλλά και άλλων λοιμωδών νόσων που συνδέονται με τη φτώχεια και παραμελημένων λοιμωδών νόσων, οι οποίες είναι διαδεδομένες στην Αφρική, κυρίως δε στην υποσαχάρια Αφρική</t>
        </is>
      </c>
      <c r="X519" s="2" t="inlineStr">
        <is>
          <t>EDCTP3 JU|
GH EDCTP3 JU|
Global Health EDCTP3 Joint Undertaking</t>
        </is>
      </c>
      <c r="Y519" s="2" t="inlineStr">
        <is>
          <t>4|
1|
4</t>
        </is>
      </c>
      <c r="Z519" s="2" t="inlineStr">
        <is>
          <t xml:space="preserve">|
|
</t>
        </is>
      </c>
      <c r="AA519" t="inlineStr">
        <is>
          <t>&lt;a href="https://iate.europa.eu/entry/result/783051/en" target="_blank"&gt;joint undertaking&lt;/a&gt; established under &lt;a href="https://iate.europa.eu/entry/result/3576720/en" target="_blank"&gt;Horizon Europe&lt;/a&gt; to address the lack of appropriate diagnostics, treatments and 
vaccines, among other so-called health technologies, to address 
infectious diseases, such as HIV, malaria and tuberculosis, but also 
other poverty related and neglected infectious diseases, that are 
prevalent in Africa, especially in sub-Saharan Africa</t>
        </is>
      </c>
      <c r="AB519" s="2" t="inlineStr">
        <is>
          <t>Empresa Común EDCTP 3|
Empresa Común para la Salud Mundial EDCTP 3</t>
        </is>
      </c>
      <c r="AC519" s="2" t="inlineStr">
        <is>
          <t>3|
3</t>
        </is>
      </c>
      <c r="AD519" s="2" t="inlineStr">
        <is>
          <t xml:space="preserve">|
</t>
        </is>
      </c>
      <c r="AE519" t="inlineStr">
        <is>
          <t>empresa común creada en el marco del programa Horizonte Europa para abordar la falta de diagnósticos, tratamientos y vacunas adecuados, entre otras tecnologías sanitarias, para hacer frente a enfermedades infecciosas como el VIH, el paludismo y la tuberculosis, así como a otras enfermedades infecciosas desatendidas y relacionadas con la pobreza que son frecuentes en África, especialmente en el África subsahariana</t>
        </is>
      </c>
      <c r="AF519" s="2" t="inlineStr">
        <is>
          <t>Ülemaailmse Tervisealgatuse EDCTP3 Ühisettevõte</t>
        </is>
      </c>
      <c r="AG519" s="2" t="inlineStr">
        <is>
          <t>4</t>
        </is>
      </c>
      <c r="AH519" s="2" t="inlineStr">
        <is>
          <t/>
        </is>
      </c>
      <c r="AI519" t="inlineStr">
        <is>
          <t>programmi „Euroopa horisont“ raames asutatud ühisettevõte, mille ülesanne on lisaks ELi ühisettevõtete üldistele ülesannetele keskenduda nakkushaiguste, (nt HIVi, malaaria ja tuberkuloosi) tõrjeks vajaliku diagnostika ja ravi ning asjakohaste vaktsiinide ning muu tervisetehnoloogia puudumise probleemidele, samuti Aafrikas, eelkõige Sahara-taguses Aafrikas, levivatele vaesusega seotud ja tähelepanuta jäetud nakkushaigustele</t>
        </is>
      </c>
      <c r="AJ519" s="2" t="inlineStr">
        <is>
          <t>globaalin terveyden EDCTP3 -yhteisyritys|
EDCTP3-yhteisyritys</t>
        </is>
      </c>
      <c r="AK519" s="2" t="inlineStr">
        <is>
          <t>4|
3</t>
        </is>
      </c>
      <c r="AL519" s="2" t="inlineStr">
        <is>
          <t xml:space="preserve">|
</t>
        </is>
      </c>
      <c r="AM519" t="inlineStr">
        <is>
          <t>&lt;a href="http://iate.europa.eu/entry/result/3576720/fi" target="_blank"&gt;Horisontti 2020&lt;/a&gt; -ohjelman puitteissa perustettu &lt;a href="http://iate.europa.eu/entry/result/783051/fi" target="_blank"&gt;yhteisyritys&lt;/a&gt;, joka puuttuu muiden terveydenhuollon menetelmien ohella asianmukaisen diagnostiikan, hoitojen ja rokotteiden puutteeseen, jotta voidaan ehkäistä tarttuvia tauteja, kuten HIV:tä, malariaa ja tuberkuloosia, mutta myös muita köyhyyteen liittyviä ja vähälle huomiolle jääneitä tartuntatauteja, joita esiintyy Afrikassa, erityisesti Saharan eteläpuolisessa Afrikassa</t>
        </is>
      </c>
      <c r="AN519" s="2" t="inlineStr">
        <is>
          <t>entreprise commune «EDCTP3 pour la santé mondiale»</t>
        </is>
      </c>
      <c r="AO519" s="2" t="inlineStr">
        <is>
          <t>4</t>
        </is>
      </c>
      <c r="AP519" s="2" t="inlineStr">
        <is>
          <t/>
        </is>
      </c>
      <c r="AQ519" t="inlineStr">
        <is>
          <t>entreprise commune créée dans le cadre d’Horizon Europe pour remédier à la pénurie de diagnostics, de traitements et de vaccins appropriés, parmi d’autres technologies dites de santé, pour lutter contre les maladies infectieuses, telles que le VIH, le paludisme et la tuberculose, mais aussi d’autres maladies infectieuses négligées et liées à la pauvreté qui sévissent en Afrique, notamment en Afrique subsaharienne</t>
        </is>
      </c>
      <c r="AR519" s="2" t="inlineStr">
        <is>
          <t>Comhghnóthas EDCTP3|
Comhghnóthas Shláinte Dhomhanda EDCTP3</t>
        </is>
      </c>
      <c r="AS519" s="2" t="inlineStr">
        <is>
          <t>3|
4</t>
        </is>
      </c>
      <c r="AT519" s="2" t="inlineStr">
        <is>
          <t xml:space="preserve">proposed|
</t>
        </is>
      </c>
      <c r="AU519" t="inlineStr">
        <is>
          <t/>
        </is>
      </c>
      <c r="AV519" s="2" t="inlineStr">
        <is>
          <t>Zajedničko poduzeće za globalno zdravlje EDCTP3</t>
        </is>
      </c>
      <c r="AW519" s="2" t="inlineStr">
        <is>
          <t>4</t>
        </is>
      </c>
      <c r="AX519" s="2" t="inlineStr">
        <is>
          <t/>
        </is>
      </c>
      <c r="AY519" t="inlineStr">
        <is>
          <t>zajedničko poduzeće osnovano u sklopu programa Obzor Europa s ciljem rješavanja nedostatka odgovarajuće dijagnostike i liječenja te cjepiva, zajedno s drugim zdravstvenim tehnologijama za suzbijanje zaraznih bolesti kao što su HIV, malarija i tuberkuloza te druge zarazne bolesti povezane sa siromaštvom</t>
        </is>
      </c>
      <c r="AZ519" s="2" t="inlineStr">
        <is>
          <t>Globális Egészségügyi EDCTP3 Közös Vállalkozás</t>
        </is>
      </c>
      <c r="BA519" s="2" t="inlineStr">
        <is>
          <t>4</t>
        </is>
      </c>
      <c r="BB519" s="2" t="inlineStr">
        <is>
          <t/>
        </is>
      </c>
      <c r="BC519" t="inlineStr">
        <is>
          <t>közös vállakozás, amely az Afrikában, különösen a szubszaharai Afrikában 
elterjedt fertőző betegségek, például a HIV, a malária és a 
tuberkulózis, valamint a szegénységgel összefüggő és elhanyagolt fertőző
 betegségek kezelésére szolgáló megfelelő diagnosztikai eszközök, 
kezelések és oltóanyagok – többek között az úgynevezett egészségügyi 
technológiák – hiányával foglalkozik</t>
        </is>
      </c>
      <c r="BD519" s="2" t="inlineStr">
        <is>
          <t>EDCTP3 JU|
impresa comune EDCTP3|
impresa comune «Salute globale EDCTP3»</t>
        </is>
      </c>
      <c r="BE519" s="2" t="inlineStr">
        <is>
          <t>2|
2|
4</t>
        </is>
      </c>
      <c r="BF519" s="2" t="inlineStr">
        <is>
          <t xml:space="preserve">|
|
</t>
        </is>
      </c>
      <c r="BG519" t="inlineStr">
        <is>
          <t>impresa che mira ad affrontare la mancanza di diagnosi, trattamenti e vaccini adeguati, tra le altre cosiddette tecnologie per l’assistenza sanitaria, per affrontare le malattie infettive, quali l’HIV, la malaria e la tubercolosi, ma anche altre malattie infettive legate alla povertà e trascurate, che sono prevalenti in Africa, soprattutto nell’Africa subsahariana</t>
        </is>
      </c>
      <c r="BH519" s="2" t="inlineStr">
        <is>
          <t>Visuotinės sveikatos EDCTP3 bendroji įmonė</t>
        </is>
      </c>
      <c r="BI519" s="2" t="inlineStr">
        <is>
          <t>4</t>
        </is>
      </c>
      <c r="BJ519" s="2" t="inlineStr">
        <is>
          <t/>
        </is>
      </c>
      <c r="BK519" t="inlineStr">
        <is>
          <t>pagal programą „Europos horizontas“ įsteigta bendroji įmonė, kurios tikslas – spręsti tinkamos diagnostikos, gydymo ir vakcinų trūkumo klausimą, siekiant spręsti infekcinių ligų, pavyzdžiui, ŽIV, maliarijos ir tuberkuliozės, taip pat kitų su skurdu susijusių ir apleistų infekcinių ligų, kurios paplitusios Afrikoje, ypač Užsachario Afrikoje, problemą</t>
        </is>
      </c>
      <c r="BL519" s="2" t="inlineStr">
        <is>
          <t>kopuzņēmums "Global Health EDCTP3"|
kopuzņēmums "Global Health EDCTP3"</t>
        </is>
      </c>
      <c r="BM519" s="2" t="inlineStr">
        <is>
          <t>2|
3</t>
        </is>
      </c>
      <c r="BN519" s="2" t="inlineStr">
        <is>
          <t xml:space="preserve">|
</t>
        </is>
      </c>
      <c r="BO519" t="inlineStr">
        <is>
          <t/>
        </is>
      </c>
      <c r="BP519" s="2" t="inlineStr">
        <is>
          <t>Impriża Konġunta Saħħa Globali EDCTP3|
Impriża Konġunta EDCTP3</t>
        </is>
      </c>
      <c r="BQ519" s="2" t="inlineStr">
        <is>
          <t>3|
3</t>
        </is>
      </c>
      <c r="BR519" s="2" t="inlineStr">
        <is>
          <t xml:space="preserve">|
</t>
        </is>
      </c>
      <c r="BS519" t="inlineStr">
        <is>
          <t>sħubija (&lt;a href="https://iate.europa.eu/entry/result/783051/mt" target="_blank"&gt;impriża konġunta&lt;/a&gt;) fil-qafas tal-&lt;a href="https://iate.europa.eu/entry/result/3576720/mt" target="_blank"&gt;Orizzont Ewropa&lt;/a&gt;, maħsuba biex tindirizza n-nuqqas ta’ dijanjostika, trattamenti u vaċċini xierqa, fost l-hekk imsejħa teknoloġiji oħra tas-saħħa, biex jiġu indirizzati mard infettiv, bħall-HIV, il-malarja u t-tuberkulożi, iżda wkoll mard infettiv ieħor relatat mal-faqar u li ma jingħatax biżżejjed attenzjoni, li huwa prevalenti fl-Afrika, speċjalment fl-Afrika sub-Saħarjana</t>
        </is>
      </c>
      <c r="BT519" s="2" t="inlineStr">
        <is>
          <t>Gemeenschappelijke Onderneming “Mondiale gezondheid EDCTP3”|
Gemeenschappelijke Onderneming EDCTP3</t>
        </is>
      </c>
      <c r="BU519" s="2" t="inlineStr">
        <is>
          <t>4|
3</t>
        </is>
      </c>
      <c r="BV519" s="2" t="inlineStr">
        <is>
          <t xml:space="preserve">|
</t>
        </is>
      </c>
      <c r="BW519" t="inlineStr">
        <is>
          <t>gemeenschappelijke onderneming in het kader van Horizon Europa die tot doel heeft het gebrek aan goede diagnostiek, behandelingen, vaccins en andere zogenoemde gezondheidstechnologieën te verhelpen en zo infectieziekten zoals hiv, malaria en tuberculose tegen te gaan, en andere armoedegerelateerde en verwaarloosde infectieziekten in Afrika, met name in de landen ten zuiden van de Sahara</t>
        </is>
      </c>
      <c r="BX519" s="2" t="inlineStr">
        <is>
          <t>Wspólne Przedsięwzięcie na rzecz Programu EDCTP3 w dziedzinie Globalnego Zdrowia</t>
        </is>
      </c>
      <c r="BY519" s="2" t="inlineStr">
        <is>
          <t>4</t>
        </is>
      </c>
      <c r="BZ519" s="2" t="inlineStr">
        <is>
          <t/>
        </is>
      </c>
      <c r="CA519" t="inlineStr">
        <is>
          <t>&lt;a href="https://iate.europa.eu/entry/result/783051/pl" target="_blank"&gt;wspólne przedsięwzięcie&lt;time datetime="26.1.2022"&gt; (26.1.2022)&lt;/time&gt;&lt;/a&gt; ustanowione na podstawie programu „&lt;a href="https://iate.europa.eu/entry/result/3576720/pl" target="_blank"&gt;Horyzont Europa&lt;/a&gt;" w celu zajęcia się kwestią braku odpowiedniej diagnostyki, leczenia i szczepionek w celu zwalczania chorób zakaźnych, takich jak HIV, malaria i gruźlica, a także innych chorób zakaźnych powiązanych z ubóstwem i zaniedbanych, które powszechnie występują w Afryce, zwłaszcza w Afryce Subsaharyjskiej</t>
        </is>
      </c>
      <c r="CB519" s="2" t="inlineStr">
        <is>
          <t>Empresa Comum da Saúde Mundial EDCTP3</t>
        </is>
      </c>
      <c r="CC519" s="2" t="inlineStr">
        <is>
          <t>4</t>
        </is>
      </c>
      <c r="CD519" s="2" t="inlineStr">
        <is>
          <t/>
        </is>
      </c>
      <c r="CE519" t="inlineStr">
        <is>
          <t>&lt;div&gt;empresa comum constituída ao abrigo do Horizonte Europa que tem como objetivo dar resposta à questão da falta de diagnósticos, tratamentos e vacinas apropriadas, entre outras denominadas tecnologias da saúde, para combater as doenças infecciosas, como o HIV, a malária e a tuberculose, mas também outras doenças infecciosas relacionadas com a pobreza e negligenciadas, que são prevalecentes em África, em especial na África Subsariana&lt;/div&gt;</t>
        </is>
      </c>
      <c r="CF519" s="2" t="inlineStr">
        <is>
          <t>întreprinderea comună EDCTP3 „Sănătatea la nivel mondial”</t>
        </is>
      </c>
      <c r="CG519" s="2" t="inlineStr">
        <is>
          <t>3</t>
        </is>
      </c>
      <c r="CH519" s="2" t="inlineStr">
        <is>
          <t/>
        </is>
      </c>
      <c r="CI519" t="inlineStr">
        <is>
          <t/>
        </is>
      </c>
      <c r="CJ519" s="2" t="inlineStr">
        <is>
          <t>spoločný podnik Globálne zdravie EDCPT3</t>
        </is>
      </c>
      <c r="CK519" s="2" t="inlineStr">
        <is>
          <t>4</t>
        </is>
      </c>
      <c r="CL519" s="2" t="inlineStr">
        <is>
          <t/>
        </is>
      </c>
      <c r="CM519"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prispievať k znižovaniu
sociálno-ekonomickej záťaže infekčných chorôb v subsaharskej Afrike
podporovaním vývoja a zavádzania nových alebo vylepšených zdravotníckych
technológií a prispievať k zvyšovaniu zdravotnej bezpečnosti
v subsaharskej Afrike a na celom svete posilnením kapacít
pripravenosti a reakcie založených na výskume a inováciách na účely
kontroly infekčných chorôb</t>
        </is>
      </c>
      <c r="CN519" s="2" t="inlineStr">
        <is>
          <t>Skupno podjetje za svetovno zdravje EDCTP3</t>
        </is>
      </c>
      <c r="CO519" s="2" t="inlineStr">
        <is>
          <t>4</t>
        </is>
      </c>
      <c r="CP519" s="2" t="inlineStr">
        <is>
          <t/>
        </is>
      </c>
      <c r="CQ519" t="inlineStr">
        <is>
          <t>&lt;a href="https://iate.europa.eu/entry/result/783051/sl" target="_blank"&gt;skupno podjetje&lt;/a&gt;, ustanovljeno v okviru programa &lt;a href="https://iate.europa.eu/entry/result/3576720/sl" target="_blank"&gt;Obzorje Evropa&lt;/a&gt;, ki naj bi poskušalo odpraviti pomanjkanje ustrezne diagnostike, zdravljenj in cepiv, med drugim tako imenovane zdravstvene tehnologije, da bi lahko obravnavalo nalezljive bolezni, kot so HIV, malarija in tuberkuloza ter tudi druge z revščino povezane in zapostavljene nalezljive bolezni, ki prevladujejo v Afriki, zlasti v podsaharski Afriki</t>
        </is>
      </c>
      <c r="CR519" s="2" t="inlineStr">
        <is>
          <t>det gemensamma företaget för global hälsa EDCTP3</t>
        </is>
      </c>
      <c r="CS519" s="2" t="inlineStr">
        <is>
          <t>4</t>
        </is>
      </c>
      <c r="CT519" s="2" t="inlineStr">
        <is>
          <t/>
        </is>
      </c>
      <c r="CU519" t="inlineStr">
        <is>
          <t>gemensamt företag som inrättats för att ta itu med bristen på lämpliga diagnoser, behandlingar och vacciner, bland annat så kallad medicinsk teknik, för att hantera infektionssjukdomar som hiv, malaria och tuberkulos men även andra fattigdomsrelaterade och försummade infektionssjukdomar som är vanliga i Afrika, särskilt i Afrika söder om Sahara</t>
        </is>
      </c>
    </row>
    <row r="520">
      <c r="A520" s="1" t="str">
        <f>HYPERLINK("https://iate.europa.eu/entry/result/1128865/all", "1128865")</f>
        <v>1128865</v>
      </c>
      <c r="B520" t="inlineStr">
        <is>
          <t>EDUCATION AND COMMUNICATIONS</t>
        </is>
      </c>
      <c r="C520" t="inlineStr">
        <is>
          <t>EDUCATION AND COMMUNICATIONS|information technology and data processing</t>
        </is>
      </c>
      <c r="D520" s="2" t="inlineStr">
        <is>
          <t>закон на Мур, закон на Мор</t>
        </is>
      </c>
      <c r="E520" s="2" t="inlineStr">
        <is>
          <t>3</t>
        </is>
      </c>
      <c r="F520" s="2" t="inlineStr">
        <is>
          <t/>
        </is>
      </c>
      <c r="G520" t="inlineStr">
        <is>
          <t/>
        </is>
      </c>
      <c r="H520" s="2" t="inlineStr">
        <is>
          <t>Moorův zákon</t>
        </is>
      </c>
      <c r="I520" s="2" t="inlineStr">
        <is>
          <t>3</t>
        </is>
      </c>
      <c r="J520" s="2" t="inlineStr">
        <is>
          <t/>
        </is>
      </c>
      <c r="K520" t="inlineStr">
        <is>
          <t>empirické
pravidlo o exponenciálním růstu výpočetního výkonu obvodů v elektronice</t>
        </is>
      </c>
      <c r="L520" s="2" t="inlineStr">
        <is>
          <t>Moores lov</t>
        </is>
      </c>
      <c r="M520" s="2" t="inlineStr">
        <is>
          <t>3</t>
        </is>
      </c>
      <c r="N520" s="2" t="inlineStr">
        <is>
          <t/>
        </is>
      </c>
      <c r="O520" t="inlineStr">
        <is>
          <t>lov formuleret af Gordon E. Moore, ifølge hvilken antallet af transistorer på en chip fordobles cirka hvert andet år</t>
        </is>
      </c>
      <c r="P520" s="2" t="inlineStr">
        <is>
          <t>Mooresches Gesetz</t>
        </is>
      </c>
      <c r="Q520" s="2" t="inlineStr">
        <is>
          <t>3</t>
        </is>
      </c>
      <c r="R520" s="2" t="inlineStr">
        <is>
          <t/>
        </is>
      </c>
      <c r="S520" t="inlineStr">
        <is>
          <t>vom Geschäftsführer und Mitbegründer von Intel (Gordon Moore) im Jahr 1968 aufgestellte Regel, nach der alle 18 Monate sich die Anzahl der Transistoren, die sich auf einem Prozessor befinden, verdoppelt</t>
        </is>
      </c>
      <c r="T520" s="2" t="inlineStr">
        <is>
          <t>νόµος του Moore</t>
        </is>
      </c>
      <c r="U520" s="2" t="inlineStr">
        <is>
          <t>3</t>
        </is>
      </c>
      <c r="V520" s="2" t="inlineStr">
        <is>
          <t/>
        </is>
      </c>
      <c r="W520" t="inlineStr">
        <is>
          <t/>
        </is>
      </c>
      <c r="X520" s="2" t="inlineStr">
        <is>
          <t>Moore's law</t>
        </is>
      </c>
      <c r="Y520" s="2" t="inlineStr">
        <is>
          <t>3</t>
        </is>
      </c>
      <c r="Z520" s="2" t="inlineStr">
        <is>
          <t/>
        </is>
      </c>
      <c r="AA520" t="inlineStr">
        <is>
          <t>observation that the number of transistors in a dense integrated circuit doubles about every two years</t>
        </is>
      </c>
      <c r="AB520" s="2" t="inlineStr">
        <is>
          <t>ley de Moore</t>
        </is>
      </c>
      <c r="AC520" s="2" t="inlineStr">
        <is>
          <t>3</t>
        </is>
      </c>
      <c r="AD520" s="2" t="inlineStr">
        <is>
          <t/>
        </is>
      </c>
      <c r="AE520" t="inlineStr">
        <is>
          <t>Predicción
realizada por Gordon Moore en 1965 por la que la complejidad de los componentes
electrónicos, en términos el número de transistores por unidad de superficie en los circuitos integrados, se duplicaría aproximadamente cada año.</t>
        </is>
      </c>
      <c r="AF520" s="2" t="inlineStr">
        <is>
          <t>Moore'i seadus</t>
        </is>
      </c>
      <c r="AG520" s="2" t="inlineStr">
        <is>
          <t>3</t>
        </is>
      </c>
      <c r="AH520" s="2" t="inlineStr">
        <is>
          <t/>
        </is>
      </c>
      <c r="AI520" t="inlineStr">
        <is>
          <t>seadus, mis ütleb, et mikrokiibil olevate transistoride arv kahekordistub iga kahe aasta järel</t>
        </is>
      </c>
      <c r="AJ520" s="2" t="inlineStr">
        <is>
          <t>Mooren laki</t>
        </is>
      </c>
      <c r="AK520" s="2" t="inlineStr">
        <is>
          <t>3</t>
        </is>
      </c>
      <c r="AL520" s="2" t="inlineStr">
        <is>
          <t/>
        </is>
      </c>
      <c r="AM520" t="inlineStr">
        <is>
          <t>ennuste, jonka mukaan tietokoneen suorittimen transistorien määrä kaksinkertaistuu 18 kuukauden välein</t>
        </is>
      </c>
      <c r="AN520" s="2" t="inlineStr">
        <is>
          <t>loi de Moore</t>
        </is>
      </c>
      <c r="AO520" s="2" t="inlineStr">
        <is>
          <t>3</t>
        </is>
      </c>
      <c r="AP520" s="2" t="inlineStr">
        <is>
          <t/>
        </is>
      </c>
      <c r="AQ520" t="inlineStr">
        <is>
          <t>loi formulée le 19 avril 1965 dans la revue Electronics Magazine par Gordon Moore selon laquelle la puissance des circuits intégrés double, à coût constant, tous les dix-huit mois</t>
        </is>
      </c>
      <c r="AR520" s="2" t="inlineStr">
        <is>
          <t>dlí Moore</t>
        </is>
      </c>
      <c r="AS520" s="2" t="inlineStr">
        <is>
          <t>3</t>
        </is>
      </c>
      <c r="AT520" s="2" t="inlineStr">
        <is>
          <t/>
        </is>
      </c>
      <c r="AU520" t="inlineStr">
        <is>
          <t/>
        </is>
      </c>
      <c r="AV520" s="2" t="inlineStr">
        <is>
          <t>Mooreov zakon</t>
        </is>
      </c>
      <c r="AW520" s="2" t="inlineStr">
        <is>
          <t>3</t>
        </is>
      </c>
      <c r="AX520" s="2" t="inlineStr">
        <is>
          <t/>
        </is>
      </c>
      <c r="AY520" t="inlineStr">
        <is>
          <t>empirijsko opažanje prema kojem će se postojećom brzinom tehnološkog razvoja složenost integriranih krugova udvostručavati svakih dvadeset četiri mjeseca</t>
        </is>
      </c>
      <c r="AZ520" s="2" t="inlineStr">
        <is>
          <t>Moore törvénye|
Moore-törvény</t>
        </is>
      </c>
      <c r="BA520" s="2" t="inlineStr">
        <is>
          <t>3|
3</t>
        </is>
      </c>
      <c r="BB520" s="2" t="inlineStr">
        <is>
          <t xml:space="preserve">|
</t>
        </is>
      </c>
      <c r="BC520" t="inlineStr">
        <is>
          <t>az Intel egyik alapítója, 
Gordon Moore által 1965-ben megfogalmazott elv, amely szerint az integrált áramkörök kapacitása kétévente megduplázódik</t>
        </is>
      </c>
      <c r="BD520" s="2" t="inlineStr">
        <is>
          <t>legge di Moore</t>
        </is>
      </c>
      <c r="BE520" s="2" t="inlineStr">
        <is>
          <t>3</t>
        </is>
      </c>
      <c r="BF520" s="2" t="inlineStr">
        <is>
          <t/>
        </is>
      </c>
      <c r="BG520" t="inlineStr">
        <is>
          <t>osservazione empirica in base alla quale il numero dei transistor in un
circuito integrato raddoppia periodicamente, dopo circa due anni</t>
        </is>
      </c>
      <c r="BH520" s="2" t="inlineStr">
        <is>
          <t>Moore’o dėsnis|
Muro dėsnis</t>
        </is>
      </c>
      <c r="BI520" s="2" t="inlineStr">
        <is>
          <t>3|
3</t>
        </is>
      </c>
      <c r="BJ520" s="2" t="inlineStr">
        <is>
          <t xml:space="preserve">|
</t>
        </is>
      </c>
      <c r="BK520" t="inlineStr">
        <is>
          <t>1975 metais Gordono Moore'o suformuluotas dėsnis: kas dvejus metus mikroschemoje esančių elektroninių komponenčių skaičius padvigubėja</t>
        </is>
      </c>
      <c r="BL520" s="2" t="inlineStr">
        <is>
          <t>Mūra likums</t>
        </is>
      </c>
      <c r="BM520" s="2" t="inlineStr">
        <is>
          <t>3</t>
        </is>
      </c>
      <c r="BN520" s="2" t="inlineStr">
        <is>
          <t/>
        </is>
      </c>
      <c r="BO520" t="inlineStr">
        <is>
          <t>1965. gadā &lt;i&gt;Intel&lt;/i&gt; līdzdibinātāja Gordona Mūra (&lt;i&gt;Gordon Moore&lt;/i&gt;) pareģojums par to, ka tranzistoru skaits, ko varēs novietot uz vienas mikroshēmas, dubultosies reizi 18 mēnešos</t>
        </is>
      </c>
      <c r="BP520" s="2" t="inlineStr">
        <is>
          <t>liġi ta' Moore</t>
        </is>
      </c>
      <c r="BQ520" s="2" t="inlineStr">
        <is>
          <t>3</t>
        </is>
      </c>
      <c r="BR520" s="2" t="inlineStr">
        <is>
          <t/>
        </is>
      </c>
      <c r="BS520" t="inlineStr">
        <is>
          <t>l-osservazzjoni li l-għadd ta' tranżisturi f'ċirkwit integrat dens jirdoppja madwar kull sentejn</t>
        </is>
      </c>
      <c r="BT520" s="2" t="inlineStr">
        <is>
          <t>wet van Moore</t>
        </is>
      </c>
      <c r="BU520" s="2" t="inlineStr">
        <is>
          <t>3</t>
        </is>
      </c>
      <c r="BV520" s="2" t="inlineStr">
        <is>
          <t/>
        </is>
      </c>
      <c r="BW520" t="inlineStr">
        <is>
          <t>observatie
 dat het aantal elektronische onderdelen op een geïntegreerd circuit elke twee
 jaar verdubbelt</t>
        </is>
      </c>
      <c r="BX520" s="2" t="inlineStr">
        <is>
          <t>prawo Moore'a</t>
        </is>
      </c>
      <c r="BY520" s="2" t="inlineStr">
        <is>
          <t>3</t>
        </is>
      </c>
      <c r="BZ520" s="2" t="inlineStr">
        <is>
          <t/>
        </is>
      </c>
      <c r="CA520" t="inlineStr">
        <is>
          <t>prawo empiryczne, wynikające z obserwacji, że ekonomicznie optymalna liczba tranzystorów w układzie scalonym zwiększa się w kolejnych latach zgodnie z trendem wykładniczym</t>
        </is>
      </c>
      <c r="CB520" s="2" t="inlineStr">
        <is>
          <t>lei de Moore</t>
        </is>
      </c>
      <c r="CC520" s="2" t="inlineStr">
        <is>
          <t>3</t>
        </is>
      </c>
      <c r="CD520" s="2" t="inlineStr">
        <is>
          <t/>
        </is>
      </c>
      <c r="CE520" t="inlineStr">
        <is>
          <t>Observação formulada por Gordon E. Moore segundo a qual o número de transistores num processador dobraria, em média, a cada dois anos, mantendo o mesmo (ou menor) custo e o mesmo espaço.</t>
        </is>
      </c>
      <c r="CF520" s="2" t="inlineStr">
        <is>
          <t>legea lui Moore</t>
        </is>
      </c>
      <c r="CG520" s="2" t="inlineStr">
        <is>
          <t>3</t>
        </is>
      </c>
      <c r="CH520" s="2" t="inlineStr">
        <is>
          <t/>
        </is>
      </c>
      <c r="CI520" t="inlineStr">
        <is>
          <t/>
        </is>
      </c>
      <c r="CJ520" s="2" t="inlineStr">
        <is>
          <t>Moorov zákon</t>
        </is>
      </c>
      <c r="CK520" s="2" t="inlineStr">
        <is>
          <t>3</t>
        </is>
      </c>
      <c r="CL520" s="2" t="inlineStr">
        <is>
          <t/>
        </is>
      </c>
      <c r="CM520" t="inlineStr">
        <is>
          <t>empirické pravidlo, podľa ktorého sa zložitosť integrovaných obvodov, teda počet tranzistorov integrovaných na nich, zdvojnásobuje približne každé dva roky</t>
        </is>
      </c>
      <c r="CN520" s="2" t="inlineStr">
        <is>
          <t>Moorov zakon</t>
        </is>
      </c>
      <c r="CO520" s="2" t="inlineStr">
        <is>
          <t>3</t>
        </is>
      </c>
      <c r="CP520" s="2" t="inlineStr">
        <is>
          <t/>
        </is>
      </c>
      <c r="CQ520" t="inlineStr">
        <is>
          <t>zakon, po katerem se število tranzistorjev v integriranem vezju podvoji približno vsaki dve leti</t>
        </is>
      </c>
      <c r="CR520" s="2" t="inlineStr">
        <is>
          <t>Moores lag</t>
        </is>
      </c>
      <c r="CS520" s="2" t="inlineStr">
        <is>
          <t>3</t>
        </is>
      </c>
      <c r="CT520" s="2" t="inlineStr">
        <is>
          <t/>
        </is>
      </c>
      <c r="CU520" t="inlineStr">
        <is>
          <t>betecknar det fenomen att antalet transistorer som får plats på ett chip växer exponentiellt. Takten som gäller sedan många år tillbaka ger
en fördubbling var 24:e månad</t>
        </is>
      </c>
    </row>
    <row r="521">
      <c r="A521" s="1" t="str">
        <f>HYPERLINK("https://iate.europa.eu/entry/result/1576201/all", "1576201")</f>
        <v>1576201</v>
      </c>
      <c r="B521" t="inlineStr">
        <is>
          <t>EDUCATION AND COMMUNICATIONS</t>
        </is>
      </c>
      <c r="C521" t="inlineStr">
        <is>
          <t>EDUCATION AND COMMUNICATIONS|information technology and data processing</t>
        </is>
      </c>
      <c r="D521" s="2" t="inlineStr">
        <is>
          <t>анализ на изображение</t>
        </is>
      </c>
      <c r="E521" s="2" t="inlineStr">
        <is>
          <t>3</t>
        </is>
      </c>
      <c r="F521" s="2" t="inlineStr">
        <is>
          <t/>
        </is>
      </c>
      <c r="G521" t="inlineStr">
        <is>
          <t/>
        </is>
      </c>
      <c r="H521" s="2" t="inlineStr">
        <is>
          <t>obrazová analýza|
analýza obrazu</t>
        </is>
      </c>
      <c r="I521" s="2" t="inlineStr">
        <is>
          <t>3|
3</t>
        </is>
      </c>
      <c r="J521" s="2" t="inlineStr">
        <is>
          <t xml:space="preserve">|
</t>
        </is>
      </c>
      <c r="K521" t="inlineStr">
        <is>
          <t>metoda zpracování obrazu, při níž se nahrazuje vizuální subjektivní hodnocení člověkem vyhodnocením digitálního obrazu pořízeného digitální kamerou</t>
        </is>
      </c>
      <c r="L521" s="2" t="inlineStr">
        <is>
          <t>fotoanalyse|
billedanalyse</t>
        </is>
      </c>
      <c r="M521" s="2" t="inlineStr">
        <is>
          <t>3|
3</t>
        </is>
      </c>
      <c r="N521" s="2" t="inlineStr">
        <is>
          <t xml:space="preserve">|
</t>
        </is>
      </c>
      <c r="O521" t="inlineStr">
        <is>
          <t>behandling af et billedes grundkomponenter for at udtrække oplysninger</t>
        </is>
      </c>
      <c r="P521" s="2" t="inlineStr">
        <is>
          <t>Bildanalyse</t>
        </is>
      </c>
      <c r="Q521" s="2" t="inlineStr">
        <is>
          <t>3</t>
        </is>
      </c>
      <c r="R521" s="2" t="inlineStr">
        <is>
          <t/>
        </is>
      </c>
      <c r="S521" t="inlineStr">
        <is>
          <t>Erkennung von Bildinhalten mittels mathematischer Methoden und Algorithmen</t>
        </is>
      </c>
      <c r="T521" s="2" t="inlineStr">
        <is>
          <t>ανάλυση εικόνας</t>
        </is>
      </c>
      <c r="U521" s="2" t="inlineStr">
        <is>
          <t>3</t>
        </is>
      </c>
      <c r="V521" s="2" t="inlineStr">
        <is>
          <t/>
        </is>
      </c>
      <c r="W521" t="inlineStr">
        <is>
          <t>η μελέτη των συνιστώντων μερών μιας εικόνας</t>
        </is>
      </c>
      <c r="X521" s="2" t="inlineStr">
        <is>
          <t>picture analysis|
imagery analysis|
image analysis</t>
        </is>
      </c>
      <c r="Y521" s="2" t="inlineStr">
        <is>
          <t>1|
3|
3</t>
        </is>
      </c>
      <c r="Z521" s="2" t="inlineStr">
        <is>
          <t xml:space="preserve">|
|
</t>
        </is>
      </c>
      <c r="AA521" t="inlineStr">
        <is>
          <t>processing an image into fundamental components
to extract meaningful information</t>
        </is>
      </c>
      <c r="AB521" s="2" t="inlineStr">
        <is>
          <t>análisis de imágenes</t>
        </is>
      </c>
      <c r="AC521" s="2" t="inlineStr">
        <is>
          <t>3</t>
        </is>
      </c>
      <c r="AD521" s="2" t="inlineStr">
        <is>
          <t/>
        </is>
      </c>
      <c r="AE521" t="inlineStr">
        <is>
          <t>Conjunto de técnicas destinadas a obtener información a partir de imágenes.</t>
        </is>
      </c>
      <c r="AF521" s="2" t="inlineStr">
        <is>
          <t>pildianalüüs</t>
        </is>
      </c>
      <c r="AG521" s="2" t="inlineStr">
        <is>
          <t>3</t>
        </is>
      </c>
      <c r="AH521" s="2" t="inlineStr">
        <is>
          <t/>
        </is>
      </c>
      <c r="AI521" t="inlineStr">
        <is>
          <t>protsess, millega genereeritakse karakteristikuvektorite hulk pildi kirjeldamiseks</t>
        </is>
      </c>
      <c r="AJ521" s="2" t="inlineStr">
        <is>
          <t>kuva-analyysi</t>
        </is>
      </c>
      <c r="AK521" s="2" t="inlineStr">
        <is>
          <t>3</t>
        </is>
      </c>
      <c r="AL521" s="2" t="inlineStr">
        <is>
          <t/>
        </is>
      </c>
      <c r="AM521" t="inlineStr">
        <is>
          <t/>
        </is>
      </c>
      <c r="AN521" s="2" t="inlineStr">
        <is>
          <t>analyse d'images|
analyse d'image</t>
        </is>
      </c>
      <c r="AO521" s="2" t="inlineStr">
        <is>
          <t>3|
3</t>
        </is>
      </c>
      <c r="AP521" s="2" t="inlineStr">
        <is>
          <t xml:space="preserve">|
</t>
        </is>
      </c>
      <c r="AQ521" t="inlineStr">
        <is>
          <t>reconnaissance des éléments et informations contenus dans une image, en la décomposant en ses éléments consitutifs en vue d'un traitement ultérieur</t>
        </is>
      </c>
      <c r="AR521" t="inlineStr">
        <is>
          <t/>
        </is>
      </c>
      <c r="AS521" t="inlineStr">
        <is>
          <t/>
        </is>
      </c>
      <c r="AT521" t="inlineStr">
        <is>
          <t/>
        </is>
      </c>
      <c r="AU521" t="inlineStr">
        <is>
          <t/>
        </is>
      </c>
      <c r="AV521" s="2" t="inlineStr">
        <is>
          <t>analiza slike</t>
        </is>
      </c>
      <c r="AW521" s="2" t="inlineStr">
        <is>
          <t>3</t>
        </is>
      </c>
      <c r="AX521" s="2" t="inlineStr">
        <is>
          <t/>
        </is>
      </c>
      <c r="AY521" t="inlineStr">
        <is>
          <t>obrada i razrada slike u njezine osnovne sastojke radi izvlačenja smislenih informacija</t>
        </is>
      </c>
      <c r="AZ521" s="2" t="inlineStr">
        <is>
          <t>képelemzés</t>
        </is>
      </c>
      <c r="BA521" s="2" t="inlineStr">
        <is>
          <t>3</t>
        </is>
      </c>
      <c r="BB521" s="2" t="inlineStr">
        <is>
          <t/>
        </is>
      </c>
      <c r="BC521" t="inlineStr">
        <is>
          <t>a képek alapvető összetevőkre történő lebontása képfeldolgozás útján
hasznos információk kinyerése céljából</t>
        </is>
      </c>
      <c r="BD521" s="2" t="inlineStr">
        <is>
          <t>analisi delle immagini</t>
        </is>
      </c>
      <c r="BE521" s="2" t="inlineStr">
        <is>
          <t>3</t>
        </is>
      </c>
      <c r="BF521" s="2" t="inlineStr">
        <is>
          <t/>
        </is>
      </c>
      <c r="BG521" t="inlineStr">
        <is>
          <t>processo che consiste nell'estrarre un'ampia gamma di funzionalità visive dalle immagini (determinando ad esempio se contiene marchi o oggetti specifici o per riconoscere volti umani)</t>
        </is>
      </c>
      <c r="BH521" s="2" t="inlineStr">
        <is>
          <t>vaizdų analizė</t>
        </is>
      </c>
      <c r="BI521" s="2" t="inlineStr">
        <is>
          <t>3</t>
        </is>
      </c>
      <c r="BJ521" s="2" t="inlineStr">
        <is>
          <t/>
        </is>
      </c>
      <c r="BK521" t="inlineStr">
        <is>
          <t>vaizdo išskaidymas į pagrindinius komponentus siekiant išgauti prasmingą informaciją</t>
        </is>
      </c>
      <c r="BL521" s="2" t="inlineStr">
        <is>
          <t>attēla analīze</t>
        </is>
      </c>
      <c r="BM521" s="2" t="inlineStr">
        <is>
          <t>3</t>
        </is>
      </c>
      <c r="BN521" s="2" t="inlineStr">
        <is>
          <t/>
        </is>
      </c>
      <c r="BO521" t="inlineStr">
        <is>
          <t>attēla apstrāde pamatkomponentos ar nolūku iegūt jēgpilnu informāciju</t>
        </is>
      </c>
      <c r="BP521" s="2" t="inlineStr">
        <is>
          <t>analiżi tal-immaġni|
analiżi tal-immaġnijiet</t>
        </is>
      </c>
      <c r="BQ521" s="2" t="inlineStr">
        <is>
          <t>3|
3</t>
        </is>
      </c>
      <c r="BR521" s="2" t="inlineStr">
        <is>
          <t xml:space="preserve">|
</t>
        </is>
      </c>
      <c r="BS521" t="inlineStr">
        <is>
          <t>l-ipproċessar ta' immaġni f'komponenti fundamentali biex issir estrazzjoni ta' informazzjoni utli</t>
        </is>
      </c>
      <c r="BT521" s="2" t="inlineStr">
        <is>
          <t>beeldanalyse</t>
        </is>
      </c>
      <c r="BU521" s="2" t="inlineStr">
        <is>
          <t>3</t>
        </is>
      </c>
      <c r="BV521" s="2" t="inlineStr">
        <is>
          <t/>
        </is>
      </c>
      <c r="BW521" t="inlineStr">
        <is>
          <t>onttrekken van informatie aan meestal fotografische beelden</t>
        </is>
      </c>
      <c r="BX521" s="2" t="inlineStr">
        <is>
          <t>analiza obrazu</t>
        </is>
      </c>
      <c r="BY521" s="2" t="inlineStr">
        <is>
          <t>3</t>
        </is>
      </c>
      <c r="BZ521" s="2" t="inlineStr">
        <is>
          <t/>
        </is>
      </c>
      <c r="CA521" t="inlineStr">
        <is>
          <t>proces polegający na wyodrębnieniu z informacji wizualnej (np. ze zdjęć lub filmów) tej części, która jest istotna z punktu widzenia uytkownika lub procesu</t>
        </is>
      </c>
      <c r="CB521" s="2" t="inlineStr">
        <is>
          <t>análise de imagens</t>
        </is>
      </c>
      <c r="CC521" s="2" t="inlineStr">
        <is>
          <t>3</t>
        </is>
      </c>
      <c r="CD521" s="2" t="inlineStr">
        <is>
          <t/>
        </is>
      </c>
      <c r="CE521" t="inlineStr">
        <is>
          <t>Conjunto de técnicas destinadas a obter informação a partir de imagens.</t>
        </is>
      </c>
      <c r="CF521" s="2" t="inlineStr">
        <is>
          <t>analiză de imagini</t>
        </is>
      </c>
      <c r="CG521" s="2" t="inlineStr">
        <is>
          <t>3</t>
        </is>
      </c>
      <c r="CH521" s="2" t="inlineStr">
        <is>
          <t/>
        </is>
      </c>
      <c r="CI521" t="inlineStr">
        <is>
          <t>extragere de
informații semnificative din imagini, în principal din imagini digitale prin
intermediul tehnicilor de procesare a imaginilor digitale</t>
        </is>
      </c>
      <c r="CJ521" s="2" t="inlineStr">
        <is>
          <t>obrazová analýza|
analýza obrazu</t>
        </is>
      </c>
      <c r="CK521" s="2" t="inlineStr">
        <is>
          <t>3|
3</t>
        </is>
      </c>
      <c r="CL521" s="2" t="inlineStr">
        <is>
          <t xml:space="preserve">|
</t>
        </is>
      </c>
      <c r="CM521" t="inlineStr">
        <is>
          <t>metóda spracovania obrazu, pri ktorej sa vizuálne subjektívne hodnotenie človekom nahrádza počítačovým vyhodnotením digitálneho obrazu získaného digitálnou kamerou</t>
        </is>
      </c>
      <c r="CN521" s="2" t="inlineStr">
        <is>
          <t>analiza slik|
slikovna analiza</t>
        </is>
      </c>
      <c r="CO521" s="2" t="inlineStr">
        <is>
          <t>3|
3</t>
        </is>
      </c>
      <c r="CP521" s="2" t="inlineStr">
        <is>
          <t xml:space="preserve">|
</t>
        </is>
      </c>
      <c r="CQ521" t="inlineStr">
        <is>
          <t/>
        </is>
      </c>
      <c r="CR521" s="2" t="inlineStr">
        <is>
          <t>datoriserad bildanalys|
bildanalys</t>
        </is>
      </c>
      <c r="CS521" s="2" t="inlineStr">
        <is>
          <t>3|
3</t>
        </is>
      </c>
      <c r="CT521" s="2" t="inlineStr">
        <is>
          <t xml:space="preserve">|
</t>
        </is>
      </c>
      <c r="CU521" t="inlineStr">
        <is>
          <t/>
        </is>
      </c>
    </row>
    <row r="522">
      <c r="A522" s="1" t="str">
        <f>HYPERLINK("https://iate.europa.eu/entry/result/2242278/all", "2242278")</f>
        <v>2242278</v>
      </c>
      <c r="B522" t="inlineStr">
        <is>
          <t>EDUCATION AND COMMUNICATIONS</t>
        </is>
      </c>
      <c r="C522" t="inlineStr">
        <is>
          <t>EDUCATION AND COMMUNICATIONS|information technology and data processing</t>
        </is>
      </c>
      <c r="D522" s="2" t="inlineStr">
        <is>
          <t>руткит</t>
        </is>
      </c>
      <c r="E522" s="2" t="inlineStr">
        <is>
          <t>3</t>
        </is>
      </c>
      <c r="F522" s="2" t="inlineStr">
        <is>
          <t/>
        </is>
      </c>
      <c r="G522" t="inlineStr">
        <is>
          <t>програма (или група програми), използвани от нападателя на компютърна система, който е успял да получи привилигерован (административен) достъп до системата с цел подсигуряването на лесно и надеждно влизане с административни привилегии в системата в бъдеще, както и на покриването на следите от дейността му</t>
        </is>
      </c>
      <c r="H522" s="2" t="inlineStr">
        <is>
          <t>rootkit</t>
        </is>
      </c>
      <c r="I522" s="2" t="inlineStr">
        <is>
          <t>3</t>
        </is>
      </c>
      <c r="J522" s="2" t="inlineStr">
        <is>
          <t/>
        </is>
      </c>
      <c r="K522" t="inlineStr">
        <is>
          <t>aplikace nebo skupina aplikací, jež v počítači skrývá svou přítomnost nebo přítomnost jiných aplikací, přičemž využívá nižších vrstev operačního systému; běžný anti-malwarový software ji tak prakticky nedokáže nalézt</t>
        </is>
      </c>
      <c r="L522" s="2" t="inlineStr">
        <is>
          <t>rootkit</t>
        </is>
      </c>
      <c r="M522" s="2" t="inlineStr">
        <is>
          <t>3</t>
        </is>
      </c>
      <c r="N522" s="2" t="inlineStr">
        <is>
          <t/>
        </is>
      </c>
      <c r="O522" t="inlineStr">
        <is>
          <t/>
        </is>
      </c>
      <c r="P522" s="2" t="inlineStr">
        <is>
          <t>Rootkit</t>
        </is>
      </c>
      <c r="Q522" s="2" t="inlineStr">
        <is>
          <t>3</t>
        </is>
      </c>
      <c r="R522" s="2" t="inlineStr">
        <is>
          <t/>
        </is>
      </c>
      <c r="S522" t="inlineStr">
        <is>
          <t>Schadprogramm, das manipulierte Versionen von Systemprogrammen enthält</t>
        </is>
      </c>
      <c r="T522" s="2" t="inlineStr">
        <is>
          <t>σύνεργα διαχείρισης|
σύνεργα απόκρυψης παρουσίας</t>
        </is>
      </c>
      <c r="U522" s="2" t="inlineStr">
        <is>
          <t>3|
3</t>
        </is>
      </c>
      <c r="V522" s="2" t="inlineStr">
        <is>
          <t xml:space="preserve">|
</t>
        </is>
      </c>
      <c r="W522" t="inlineStr">
        <is>
          <t>Τα σύνεργα διαχείρισης (rootkit) είναι μία ομάδα προγραμμάτων που εγκαθίστανται σε ένα σύστημα για να παρέχουν σε κάποιον πρόσβαση σε επίπεδο διαχειριστή με σκοπό την επιτέλεση κακόβουλων ενεργειών.</t>
        </is>
      </c>
      <c r="X522" s="2" t="inlineStr">
        <is>
          <t>rootkit</t>
        </is>
      </c>
      <c r="Y522" s="2" t="inlineStr">
        <is>
          <t>3</t>
        </is>
      </c>
      <c r="Z522" s="2" t="inlineStr">
        <is>
          <t/>
        </is>
      </c>
      <c r="AA522" t="inlineStr">
        <is>
          <t>clandestine computer program designed to provide continued privileged access to a computer while actively hiding its presence</t>
        </is>
      </c>
      <c r="AB522" s="2" t="inlineStr">
        <is>
          <t>&lt;i&gt;rootkit&lt;/i&gt;</t>
        </is>
      </c>
      <c r="AC522" s="2" t="inlineStr">
        <is>
          <t>3</t>
        </is>
      </c>
      <c r="AD522" s="2" t="inlineStr">
        <is>
          <t/>
        </is>
      </c>
      <c r="AE522" t="inlineStr">
        <is>
          <t>Herramienta que sirve para ocultar actividades ilegítimas en un sistema.</t>
        </is>
      </c>
      <c r="AF522" s="2" t="inlineStr">
        <is>
          <t>juurkratt</t>
        </is>
      </c>
      <c r="AG522" s="2" t="inlineStr">
        <is>
          <t>3</t>
        </is>
      </c>
      <c r="AH522" s="2" t="inlineStr">
        <is>
          <t/>
        </is>
      </c>
      <c r="AI522" t="inlineStr">
        <is>
          <t>juurkasutaja õigustega kahjurvara: &lt;div&gt;- käivitub süsteemi igal buutimisel &lt;/div&gt;&lt;div&gt;- enne operatsioonisüsteemi täielikku laadimist ja &lt;/div&gt;&lt;div&gt;- on seetõttu raskesti avastatav &lt;/div&gt;&lt;div&gt;- sisaldab vahendeid enda failide, protsesside ja kontode varjamiseks, näiteks failihalduri töö muutmise teel&lt;/div&gt;</t>
        </is>
      </c>
      <c r="AJ522" s="2" t="inlineStr">
        <is>
          <t>murtopakki|
rootkit-ohjelma|
piilohallintaohjelma|
rootkit</t>
        </is>
      </c>
      <c r="AK522" s="2" t="inlineStr">
        <is>
          <t>3|
3|
3|
3</t>
        </is>
      </c>
      <c r="AL522" s="2" t="inlineStr">
        <is>
          <t xml:space="preserve">admitted|
|
|
</t>
        </is>
      </c>
      <c r="AM522" t="inlineStr">
        <is>
          <t>ohjelma, joka piiloutuu tietokoneeseen käyttöjärjestelmän ulottumattomiin ja joka sisältää valmiita työkaluja, joiden avulla voidaan esimerkiksi tehdä muutoksia suoritettavana olevan ohjelman koodiin</t>
        </is>
      </c>
      <c r="AN522" s="2" t="inlineStr">
        <is>
          <t>outil de dissimulation d’activité|
rootkit|
logiciel passe-droit</t>
        </is>
      </c>
      <c r="AO522" s="2" t="inlineStr">
        <is>
          <t>3|
3|
3</t>
        </is>
      </c>
      <c r="AP522" s="2" t="inlineStr">
        <is>
          <t xml:space="preserve">|
|
</t>
        </is>
      </c>
      <c r="AQ522" t="inlineStr">
        <is>
          <t>tout programme ou ensemble de programmes permettant de dissimuler une activité, malveillante ou non, sur une machine</t>
        </is>
      </c>
      <c r="AR522" s="2" t="inlineStr">
        <is>
          <t>sás forúsáideora</t>
        </is>
      </c>
      <c r="AS522" s="2" t="inlineStr">
        <is>
          <t>3</t>
        </is>
      </c>
      <c r="AT522" s="2" t="inlineStr">
        <is>
          <t/>
        </is>
      </c>
      <c r="AU522" t="inlineStr">
        <is>
          <t/>
        </is>
      </c>
      <c r="AV522" t="inlineStr">
        <is>
          <t/>
        </is>
      </c>
      <c r="AW522" t="inlineStr">
        <is>
          <t/>
        </is>
      </c>
      <c r="AX522" t="inlineStr">
        <is>
          <t/>
        </is>
      </c>
      <c r="AY522" t="inlineStr">
        <is>
          <t/>
        </is>
      </c>
      <c r="AZ522" s="2" t="inlineStr">
        <is>
          <t>rootkit|
rendszergazdai kártevőprogram</t>
        </is>
      </c>
      <c r="BA522" s="2" t="inlineStr">
        <is>
          <t>3|
2</t>
        </is>
      </c>
      <c r="BB522" s="2" t="inlineStr">
        <is>
          <t xml:space="preserve">|
</t>
        </is>
      </c>
      <c r="BC522" t="inlineStr">
        <is>
          <t>olyan eszköz vagy ezek gyűjteménye, amelynek segítségével titokban lehet egy számítógépet vezérelni</t>
        </is>
      </c>
      <c r="BD522" s="2" t="inlineStr">
        <is>
          <t>rootkit</t>
        </is>
      </c>
      <c r="BE522" s="2" t="inlineStr">
        <is>
          <t>3</t>
        </is>
      </c>
      <c r="BF522" s="2" t="inlineStr">
        <is>
          <t/>
        </is>
      </c>
      <c r="BG522" t="inlineStr">
        <is>
          <t>programma progettato per fornire agli hacker accesso come amministratore a un computer senza che l'utente ne sia consapevole</t>
        </is>
      </c>
      <c r="BH522" s="2" t="inlineStr">
        <is>
          <t>pagrindinio vartotojo teisių perėmimo programinė įranga|
šerdinė kenkimo programa</t>
        </is>
      </c>
      <c r="BI522" s="2" t="inlineStr">
        <is>
          <t>2|
3</t>
        </is>
      </c>
      <c r="BJ522" s="2" t="inlineStr">
        <is>
          <t>|
preferred</t>
        </is>
      </c>
      <c r="BK522" t="inlineStr">
        <is>
          <t>visuma
ypač gerai savo buvimo vietą ir vykdomus procesus paslepiančių priemonių ir
programų, kurios pasisavina kompiuterio administratoriaus teises ir, turėdamos
privilegijuotą prieigą prie kompiuterio, modifikuoja operacinę sistemą,
paslepia kitas kenkimo programas ir leidžia įsilaužėliui nuotoliniu būdu
kontroliuoti kompiuterį</t>
        </is>
      </c>
      <c r="BL522" s="2" t="inlineStr">
        <is>
          <t>sistēmlauznis</t>
        </is>
      </c>
      <c r="BM522" s="2" t="inlineStr">
        <is>
          <t>2</t>
        </is>
      </c>
      <c r="BN522" s="2" t="inlineStr">
        <is>
          <t/>
        </is>
      </c>
      <c r="BO522" t="inlineStr">
        <is>
          <t/>
        </is>
      </c>
      <c r="BP522" s="2" t="inlineStr">
        <is>
          <t>rootkit</t>
        </is>
      </c>
      <c r="BQ522" s="2" t="inlineStr">
        <is>
          <t>3</t>
        </is>
      </c>
      <c r="BR522" s="2" t="inlineStr">
        <is>
          <t/>
        </is>
      </c>
      <c r="BS522" t="inlineStr">
        <is>
          <t>programm tal-kompjuter klandestin iddiżinjat biex jipprovdi aċċess privileġġat kontinwu għal kompjuter filwaqt li b'mod attiv jaħbi l-preżenza tiegħu</t>
        </is>
      </c>
      <c r="BT522" s="2" t="inlineStr">
        <is>
          <t>rootkit</t>
        </is>
      </c>
      <c r="BU522" s="2" t="inlineStr">
        <is>
          <t>3</t>
        </is>
      </c>
      <c r="BV522" s="2" t="inlineStr">
        <is>
          <t/>
        </is>
      </c>
      <c r="BW522" t="inlineStr">
        <is>
          <t>verzameling
 softwarehulpmiddelen waarmee een hacker onopgemerkt systeembeheerdertoegang
 kan krijgen op een computer</t>
        </is>
      </c>
      <c r="BX522" s="2" t="inlineStr">
        <is>
          <t>rootkit</t>
        </is>
      </c>
      <c r="BY522" s="2" t="inlineStr">
        <is>
          <t>3</t>
        </is>
      </c>
      <c r="BZ522" s="2" t="inlineStr">
        <is>
          <t/>
        </is>
      </c>
      <c r="CA522" t="inlineStr">
        <is>
          <t>oprogramowanie ukrywające w systemie inny szkodliwy kod; w uruchomionym, zainfekowanym systemie operacyjnym pliki programów stają się niewidoczne, zarówno na dysku jak i w pamięci</t>
        </is>
      </c>
      <c r="CB522" s="2" t="inlineStr">
        <is>
          <t>dissimulador de atividade</t>
        </is>
      </c>
      <c r="CC522" s="2" t="inlineStr">
        <is>
          <t>3</t>
        </is>
      </c>
      <c r="CD522" s="2" t="inlineStr">
        <is>
          <t/>
        </is>
      </c>
      <c r="CE522" t="inlineStr">
        <is>
          <t>&lt;i&gt;Software&lt;/i&gt;, na maioria das vezes malicioso, criado para esconder ou camuflar a existência de certos processos ou programas de métodos normais de deteção e permitir acesso exclusivo a um computador e às suas informações.</t>
        </is>
      </c>
      <c r="CF522" s="2" t="inlineStr">
        <is>
          <t>rootkit</t>
        </is>
      </c>
      <c r="CG522" s="2" t="inlineStr">
        <is>
          <t>3</t>
        </is>
      </c>
      <c r="CH522" s="2" t="inlineStr">
        <is>
          <t/>
        </is>
      </c>
      <c r="CI522" t="inlineStr">
        <is>
          <t>program sau combinație de programe cu ajutorul cărora un atacator poate prelua de la distanță controlul sistemului de operare al unei mașini de calcul</t>
        </is>
      </c>
      <c r="CJ522" s="2" t="inlineStr">
        <is>
          <t>rootkit</t>
        </is>
      </c>
      <c r="CK522" s="2" t="inlineStr">
        <is>
          <t>3</t>
        </is>
      </c>
      <c r="CL522" s="2" t="inlineStr">
        <is>
          <t/>
        </is>
      </c>
      <c r="CM522" t="inlineStr">
        <is>
          <t>malvér, ktorý poskytuje privilegovaný prístup k počítaču, pričom ukrýva existenciu určitých procesov alebo programov pred normálnymi metódami detegovania</t>
        </is>
      </c>
      <c r="CN522" s="2" t="inlineStr">
        <is>
          <t>korenski komplet|
rootkit</t>
        </is>
      </c>
      <c r="CO522" s="2" t="inlineStr">
        <is>
          <t>2|
2</t>
        </is>
      </c>
      <c r="CP522" s="2" t="inlineStr">
        <is>
          <t xml:space="preserve">|
</t>
        </is>
      </c>
      <c r="CQ522" t="inlineStr">
        <is>
          <t>programska oprema, ki omogoča prikrit dostop do računalniškega sistema in uporabo skrbniških pravic, običajno zlonamerno</t>
        </is>
      </c>
      <c r="CR522" s="2" t="inlineStr">
        <is>
          <t>spökprogram</t>
        </is>
      </c>
      <c r="CS522" s="2" t="inlineStr">
        <is>
          <t>3</t>
        </is>
      </c>
      <c r="CT522" s="2" t="inlineStr">
        <is>
          <t/>
        </is>
      </c>
      <c r="CU522" t="inlineStr">
        <is>
          <t>osynligt sabotageprogram som skaffat sig administratörsrättigheter och som kamouflerar andra sabotageprogram, samt ändringar av filer och program</t>
        </is>
      </c>
    </row>
    <row r="523">
      <c r="A523" s="1" t="str">
        <f>HYPERLINK("https://iate.europa.eu/entry/result/3538848/all", "3538848")</f>
        <v>3538848</v>
      </c>
      <c r="B523" t="inlineStr">
        <is>
          <t>ENVIRONMENT</t>
        </is>
      </c>
      <c r="C523" t="inlineStr">
        <is>
          <t>ENVIRONMENT|environmental policy|climate change policy|adaptation to climate change</t>
        </is>
      </c>
      <c r="D523" s="2" t="inlineStr">
        <is>
          <t>Climate-ADAPT|
Европейската платформа за адаптиране към изменението на климата</t>
        </is>
      </c>
      <c r="E523" s="2" t="inlineStr">
        <is>
          <t>3|
3</t>
        </is>
      </c>
      <c r="F523" s="2" t="inlineStr">
        <is>
          <t xml:space="preserve">|
</t>
        </is>
      </c>
      <c r="G523" t="inlineStr">
        <is>
          <t>клирингов механизъм, който би представлявал основаващ се на информационните технологии инструмент и база данни относно въздействията, уязвимостта и най-добрите практики във връзка с изменението на климата</t>
        </is>
      </c>
      <c r="H523" s="2" t="inlineStr">
        <is>
          <t>evropská platforma pro přizpůsobení se změně klimatu|
Climate-ADAPT</t>
        </is>
      </c>
      <c r="I523" s="2" t="inlineStr">
        <is>
          <t>3|
3</t>
        </is>
      </c>
      <c r="J523" s="2" t="inlineStr">
        <is>
          <t xml:space="preserve">|
</t>
        </is>
      </c>
      <c r="K523" t="inlineStr">
        <is>
          <t/>
        </is>
      </c>
      <c r="L523" s="2" t="inlineStr">
        <is>
          <t>europæisk klimatilpasningsplatform</t>
        </is>
      </c>
      <c r="M523" s="2" t="inlineStr">
        <is>
          <t>3</t>
        </is>
      </c>
      <c r="N523" s="2" t="inlineStr">
        <is>
          <t/>
        </is>
      </c>
      <c r="O523" t="inlineStr">
        <is>
          <t>clearingcenter som et IT-værktøj og database for klimaændringsvirkninger, sårbarhed og bedste praksis angående tilpasning</t>
        </is>
      </c>
      <c r="P523" s="2" t="inlineStr">
        <is>
          <t>Europäische Plattform für Klimaanpassung|
Climate-ADAPT</t>
        </is>
      </c>
      <c r="Q523" s="2" t="inlineStr">
        <is>
          <t>4|
3</t>
        </is>
      </c>
      <c r="R523" s="2" t="inlineStr">
        <is>
          <t xml:space="preserve">|
</t>
        </is>
      </c>
      <c r="S523" t="inlineStr">
        <is>
          <t>öffentlich zugängliche Internet-Plattform ( &lt;a href="http://climate-adapt.eea.europa.eu" target="_blank"&gt;http://climate-adapt.eea.europa.eu&lt;/a&gt; ), die politische Entscheidungsträger auf EU-, nationaler, regionaler und lokaler Ebene bei der Entwicklung von Klimaanpassungsmaßnahmen und –strategien unterstützen soll</t>
        </is>
      </c>
      <c r="T523" s="2" t="inlineStr">
        <is>
          <t>ευρωπαϊκή πλατφόρμα προσαρμογής στην κλιματική αλλαγή</t>
        </is>
      </c>
      <c r="U523" s="2" t="inlineStr">
        <is>
          <t>3</t>
        </is>
      </c>
      <c r="V523" s="2" t="inlineStr">
        <is>
          <t/>
        </is>
      </c>
      <c r="W523" t="inlineStr">
        <is>
          <t>μηχανισμός διαλογής πληροφοριών υπό μορφήν εργαλείου πληροφορικής και βάσης δεδομένων σχετικά με τα αποτελέσματα της αλλαγής του κλίματος, την ευπάθεια και τις βέλτιστες πρακτικές όσον αφορά την προσαρμογή</t>
        </is>
      </c>
      <c r="X523" s="2" t="inlineStr">
        <is>
          <t>European Union Clearing House on Adaptation|
EU Climate Change Adaptation Clearing House|
EU Climate Change Adaptation Clearinghouse|
Climate-ADAPT|
European Climate Adaptation Platform|
European Union ClearingHouse on Adaptation, EU clearinghouse on adaptation</t>
        </is>
      </c>
      <c r="Y523" s="2" t="inlineStr">
        <is>
          <t>2|
2|
1|
4|
4|
1</t>
        </is>
      </c>
      <c r="Z523" s="2" t="inlineStr">
        <is>
          <t xml:space="preserve">obsolete|
obsolete|
|
|
|
</t>
        </is>
      </c>
      <c r="AA523" t="inlineStr">
        <is>
          <t>clearing house mechanism as an IT tool and database on climate change impact, vulnerability and best practices on adaptation</t>
        </is>
      </c>
      <c r="AB523" s="2" t="inlineStr">
        <is>
          <t>Plataforma Europea de Adaptación al Cambio Climático|
Climate-ADAPT</t>
        </is>
      </c>
      <c r="AC523" s="2" t="inlineStr">
        <is>
          <t>3|
3</t>
        </is>
      </c>
      <c r="AD523" s="2" t="inlineStr">
        <is>
          <t xml:space="preserve">|
</t>
        </is>
      </c>
      <c r="AE523" t="inlineStr">
        <is>
          <t>Plataforma creada conjuntamente por la Comisión Europea y la Agencia Europea de Medio Ambiente con el fin de apoyar la adaptación de Europa al
cambio climático, en particular dando acceso a información y facilitando el intercambio de datos sobre los
cambios climáticos esperados, la vulnerabilidad presente y futura de las
diferentes regiones y sectores, las estrategias de adaptación nacionales y
transnacionales y las posibles opciones de adaptación.</t>
        </is>
      </c>
      <c r="AF523" s="2" t="inlineStr">
        <is>
          <t>Climate-ADAPT|
kliimamuutustega kohanemise Euroopa platvorm</t>
        </is>
      </c>
      <c r="AG523" s="2" t="inlineStr">
        <is>
          <t>3|
3</t>
        </is>
      </c>
      <c r="AH523" s="2" t="inlineStr">
        <is>
          <t xml:space="preserve">|
</t>
        </is>
      </c>
      <c r="AI523" t="inlineStr">
        <is>
          <t>Euroopa Komisjoni ja Euroopa Keskkonnaameti ühisplatvorm, mille eesmärk on Euroopa toetamine kliimamuutustega kohanemisel</t>
        </is>
      </c>
      <c r="AJ523" s="2" t="inlineStr">
        <is>
          <t>Euroopan Climate-ADAPT-ilmastonmuutosportaali|
Euroopan ilmastonmuutosportaali</t>
        </is>
      </c>
      <c r="AK523" s="2" t="inlineStr">
        <is>
          <t>3|
3</t>
        </is>
      </c>
      <c r="AL523" s="2" t="inlineStr">
        <is>
          <t xml:space="preserve">|
</t>
        </is>
      </c>
      <c r="AM523" t="inlineStr">
        <is>
          <t/>
        </is>
      </c>
      <c r="AN523" s="2" t="inlineStr">
        <is>
          <t>plateforme européenne d’adaptation au changement climatique|
Climate-ADAPT</t>
        </is>
      </c>
      <c r="AO523" s="2" t="inlineStr">
        <is>
          <t>3|
3</t>
        </is>
      </c>
      <c r="AP523" s="2" t="inlineStr">
        <is>
          <t xml:space="preserve">|
</t>
        </is>
      </c>
      <c r="AQ523" t="inlineStr">
        <is>
          <t>&lt;div&gt;centre d'échange d'informations servant d'outil informatique et de base de données en matière d'incidences du changement climatique, de vulnérabilité et de bonnes pratiques dans le domaine de l'adaptation&lt;br&gt;&lt;/div&gt;</t>
        </is>
      </c>
      <c r="AR523" s="2" t="inlineStr">
        <is>
          <t>Teach Imréitigh AE i ndáil le hOiriúnú d'Athrú Aeráide</t>
        </is>
      </c>
      <c r="AS523" s="2" t="inlineStr">
        <is>
          <t>3</t>
        </is>
      </c>
      <c r="AT523" s="2" t="inlineStr">
        <is>
          <t/>
        </is>
      </c>
      <c r="AU523" t="inlineStr">
        <is>
          <t/>
        </is>
      </c>
      <c r="AV523" s="2" t="inlineStr">
        <is>
          <t>Europska platforma za prilagodbu klimatskim promjenama|
Climate-ADAPT</t>
        </is>
      </c>
      <c r="AW523" s="2" t="inlineStr">
        <is>
          <t>3|
3</t>
        </is>
      </c>
      <c r="AX523" s="2" t="inlineStr">
        <is>
          <t xml:space="preserve">|
</t>
        </is>
      </c>
      <c r="AY523" t="inlineStr">
        <is>
          <t/>
        </is>
      </c>
      <c r="AZ523" s="2" t="inlineStr">
        <is>
          <t>az éghajlatváltozáshoz való alkalmazkodás európai platformja|
CLIMATE-ADAPT</t>
        </is>
      </c>
      <c r="BA523" s="2" t="inlineStr">
        <is>
          <t>4|
4</t>
        </is>
      </c>
      <c r="BB523" s="2" t="inlineStr">
        <is>
          <t xml:space="preserve">|
</t>
        </is>
      </c>
      <c r="BC523" t="inlineStr">
        <is>
          <t>olyan elszámolóházi mechanizmus, amely információtechnológiai eszközként az éghajlatváltozás hatásairól, a sebezhetőségről és a legjobban bevált gyakorlatokról rendelkezésre álló információk adatbázisaként működik</t>
        </is>
      </c>
      <c r="BD523" s="2" t="inlineStr">
        <is>
          <t>piattaforma europea sull’adattamento ai cambiamenti climatici|
Climate-ADAPT</t>
        </is>
      </c>
      <c r="BE523" s="2" t="inlineStr">
        <is>
          <t>3|
3</t>
        </is>
      </c>
      <c r="BF523" s="2" t="inlineStr">
        <is>
          <t xml:space="preserve">|
</t>
        </is>
      </c>
      <c r="BG523" t="inlineStr">
        <is>
          <t>meccanismo di scambio di informazioni sotto forma di strumento IT e di database sugli impatti dei cambiamenti climatici, sulla vulnerabilità e sulle buone prassi di adattamento</t>
        </is>
      </c>
      <c r="BH523" s="2" t="inlineStr">
        <is>
          <t>CLIMATE-ADAPT|
Europos prisitaikymo prie klimato kaitos platforma</t>
        </is>
      </c>
      <c r="BI523" s="2" t="inlineStr">
        <is>
          <t>3|
3</t>
        </is>
      </c>
      <c r="BJ523" s="2" t="inlineStr">
        <is>
          <t xml:space="preserve">|
</t>
        </is>
      </c>
      <c r="BK523" t="inlineStr">
        <is>
          <t>IT priemonė ir duomenų bazė apie klimato kaitos poveikį, pažeidžiamumą ir gerąją prisitaikymo veiklos patirtį</t>
        </is>
      </c>
      <c r="BL523" s="2" t="inlineStr">
        <is>
          <t>&lt;i&gt;Climate-ADAPT&lt;/i&gt;|
Eiropas Klimatadaptācijas platforma</t>
        </is>
      </c>
      <c r="BM523" s="2" t="inlineStr">
        <is>
          <t>3|
3</t>
        </is>
      </c>
      <c r="BN523" s="2" t="inlineStr">
        <is>
          <t xml:space="preserve">|
</t>
        </is>
      </c>
      <c r="BO523" t="inlineStr">
        <is>
          <t>interaktīvs tīmeklī balstīts rīks, kas izveidots, lai sniegtu atbalstu ES, valsts, reģionālā un vietējā mēroga politikas veidotājiem pasākumu un politikas pamatnostādņu izstrādē attiecībā uz pielāgošanos klimata pārmaiņām</t>
        </is>
      </c>
      <c r="BP523" s="2" t="inlineStr">
        <is>
          <t>Pjattaforma Ewropea dwar l-Adattament għall-Klima</t>
        </is>
      </c>
      <c r="BQ523" s="2" t="inlineStr">
        <is>
          <t>3</t>
        </is>
      </c>
      <c r="BR523" s="2" t="inlineStr">
        <is>
          <t/>
        </is>
      </c>
      <c r="BS523" t="inlineStr">
        <is>
          <t>mekkaniżmu ta' ċentru ta' skambju ta' tagħrif bħala għodda tal-informatika u bażi ta' data dwar l-impatt tat-tibdil fil-klima, il-vulnerabbiltà u l-aħjar prattiki</t>
        </is>
      </c>
      <c r="BT523" s="2" t="inlineStr">
        <is>
          <t>Climate-ADAPT|
Europees platform voor de aanpassing aan de klimaatverandering</t>
        </is>
      </c>
      <c r="BU523" s="2" t="inlineStr">
        <is>
          <t>3|
3</t>
        </is>
      </c>
      <c r="BV523" s="2" t="inlineStr">
        <is>
          <t xml:space="preserve">|
</t>
        </is>
      </c>
      <c r="BW523" t="inlineStr">
        <is>
          <t>uitwisselingsmechanisme (&lt;a href="https://iate.europa.eu/entry/result/1420504/nl" target="_blank"&gt;clearinghuis&lt;/a&gt;) tussen de Europese Commissie en het &lt;a href="https://iate.europa.eu/entry/result/800658/nl" target="_blank"&gt;Europees Milieuagentschap (EEA)&lt;/a&gt; in de vorm van een IT-tool en een database over de gevolgen van klimaatverandering, de kwetsbare punten en beste adaptatiepraktijken</t>
        </is>
      </c>
      <c r="BX523" s="2" t="inlineStr">
        <is>
          <t>europejska platforma przystosowania się do zmiany klimatu|
Climate-ADAPT</t>
        </is>
      </c>
      <c r="BY523" s="2" t="inlineStr">
        <is>
          <t>3|
3</t>
        </is>
      </c>
      <c r="BZ523" s="2" t="inlineStr">
        <is>
          <t xml:space="preserve">|
</t>
        </is>
      </c>
      <c r="CA523" t="inlineStr">
        <is>
          <t>publicznie dostępna platforma internetowa (&lt;a href="http://climate-adapt.eea.europa.eu" target="_blank"&gt;http://climate-adapt.eea.europa.eu&lt;/a&gt;), której zadaniem jest wspieranie podmiotów odpowiedzialnych za kształtowanie polityki na poziomie UE, krajowym, regionalnym i lokalnym w rozwoju polityki dotyczącej dostosowania do zmian klimatu i powiązanych środków</t>
        </is>
      </c>
      <c r="CB523" s="2" t="inlineStr">
        <is>
          <t>Plataforma Europeia de Adaptação às Alterações Climáticas|
Climate-ADAPT</t>
        </is>
      </c>
      <c r="CC523" s="2" t="inlineStr">
        <is>
          <t>4|
4</t>
        </is>
      </c>
      <c r="CD523" s="2" t="inlineStr">
        <is>
          <t xml:space="preserve">|
</t>
        </is>
      </c>
      <c r="CE523" t="inlineStr">
        <is>
          <t>Mecanismo de partilha de informações, lançado em
março de 2012, que promove
um melhor conhecimento da situação no domínio da investigação sobre a adaptação e as
políticas, projetos, programas e quadros de adaptação às alterações climáticas.</t>
        </is>
      </c>
      <c r="CF523" s="2" t="inlineStr">
        <is>
          <t>Platforma europeană pentru adaptarea la schimbările climatice|
Climate-ADAPT</t>
        </is>
      </c>
      <c r="CG523" s="2" t="inlineStr">
        <is>
          <t>3|
3</t>
        </is>
      </c>
      <c r="CH523" s="2" t="inlineStr">
        <is>
          <t xml:space="preserve">|
</t>
        </is>
      </c>
      <c r="CI523" t="inlineStr">
        <is>
          <t>mecanism de schimb de informații conceput ca instrument IT și bază de date privind impactul schimbărilor climatice, vulnerabilitatea la acestea și cele mai bune practici de adaptare</t>
        </is>
      </c>
      <c r="CJ523" s="2" t="inlineStr">
        <is>
          <t>Climate-ADAPT|
Európska platforma pre adaptáciu na zmenu klímy</t>
        </is>
      </c>
      <c r="CK523" s="2" t="inlineStr">
        <is>
          <t>3|
3</t>
        </is>
      </c>
      <c r="CL523" s="2" t="inlineStr">
        <is>
          <t xml:space="preserve">|
</t>
        </is>
      </c>
      <c r="CM523" t="inlineStr">
        <is>
          <t>webový nástroj vytvorený z iniciatívy Európskej komisie s cieľom poskytnúť priestor na výmenu informácií a zabezpečovať prístup k informáciám o&lt;br&gt; ◦ očakávaniach v súvislosti so zmenou klímy v Európe,&lt;br&gt;◦ súčasných a budúcich ohrozeniach pre regióny a odvetvia,&lt;br&gt;◦ národných a nadnárodných adaptačných stratégiách,&lt;br&gt;◦ prípadových štúdiách týkajúcich sa adaptácie a potenciálnych adaptačných riešení,&lt;br&gt;◦ nástrojoch na podporu plánovania adaptácie</t>
        </is>
      </c>
      <c r="CN523" s="2" t="inlineStr">
        <is>
          <t>evropska platforma za prilagajanje podnebju|
Climate-ADAPT</t>
        </is>
      </c>
      <c r="CO523" s="2" t="inlineStr">
        <is>
          <t>3|
3</t>
        </is>
      </c>
      <c r="CP523" s="2" t="inlineStr">
        <is>
          <t xml:space="preserve">|
</t>
        </is>
      </c>
      <c r="CQ523" t="inlineStr">
        <is>
          <t>mehanizem za izmenjavo informacij kot informacijsko orodje in baza podatkov o vplivu podnebnih sprememb, ranljivosti ter najboljših praksah za prilagajanje</t>
        </is>
      </c>
      <c r="CR523" s="2" t="inlineStr">
        <is>
          <t>europeiska plattformen för klimatanpassning|
Climate-Adapt</t>
        </is>
      </c>
      <c r="CS523" s="2" t="inlineStr">
        <is>
          <t>3|
3</t>
        </is>
      </c>
      <c r="CT523" s="2" t="inlineStr">
        <is>
          <t xml:space="preserve">|
</t>
        </is>
      </c>
      <c r="CU523" t="inlineStr">
        <is>
          <t>den europeiska plattformen för klimatanpassning, som bland annat ska ge kunskap om förväntade klimatförändringar och verktyg för att stödja arbetet med klimatanpassning</t>
        </is>
      </c>
    </row>
    <row r="524">
      <c r="A524" s="1" t="str">
        <f>HYPERLINK("https://iate.europa.eu/entry/result/3500354/all", "3500354")</f>
        <v>3500354</v>
      </c>
      <c r="B524" t="inlineStr">
        <is>
          <t>EDUCATION AND COMMUNICATIONS</t>
        </is>
      </c>
      <c r="C524" t="inlineStr">
        <is>
          <t>EDUCATION AND COMMUNICATIONS|information technology and data processing|computer system|information security</t>
        </is>
      </c>
      <c r="D524" s="2" t="inlineStr">
        <is>
          <t>защита в дълбочина</t>
        </is>
      </c>
      <c r="E524" s="2" t="inlineStr">
        <is>
          <t>3</t>
        </is>
      </c>
      <c r="F524" s="2" t="inlineStr">
        <is>
          <t/>
        </is>
      </c>
      <c r="G524" t="inlineStr">
        <is>
          <t>прилагане на съвкупност от мерки за сигурност, организирани под формата на многослойна защита</t>
        </is>
      </c>
      <c r="H524" s="2" t="inlineStr">
        <is>
          <t>hloubková ochrana|
hloubková obrana</t>
        </is>
      </c>
      <c r="I524" s="2" t="inlineStr">
        <is>
          <t>3|
3</t>
        </is>
      </c>
      <c r="J524" s="2" t="inlineStr">
        <is>
          <t>|
preferred</t>
        </is>
      </c>
      <c r="K524" t="inlineStr">
        <is>
          <t>uplatňování řady bezpečnostních opatření, která jsou uspořádána jako několik obranných linií</t>
        </is>
      </c>
      <c r="L524" s="2" t="inlineStr">
        <is>
          <t>forsvar i dybden|
dybdeforsvar|
sikkerhed i dybden</t>
        </is>
      </c>
      <c r="M524" s="2" t="inlineStr">
        <is>
          <t>3|
3|
3</t>
        </is>
      </c>
      <c r="N524" s="2" t="inlineStr">
        <is>
          <t xml:space="preserve">|
|
</t>
        </is>
      </c>
      <c r="O524" t="inlineStr">
        <is>
          <t>strategi for informationssikkerhed, der involverer mennesker, processer og
teknologi, og som skal indføre forskellige barrierer på tværs af flere lag og
dimensioner i et system eller en organisation</t>
        </is>
      </c>
      <c r="P524" s="2" t="inlineStr">
        <is>
          <t>Konzept der Verteidigung in der Tiefe|
tiefengestaffelte Sicherheitsarchitektur</t>
        </is>
      </c>
      <c r="Q524" s="2" t="inlineStr">
        <is>
          <t>3|
3</t>
        </is>
      </c>
      <c r="R524" s="2" t="inlineStr">
        <is>
          <t xml:space="preserve">|
</t>
        </is>
      </c>
      <c r="S524" t="inlineStr">
        <is>
          <t>in der Informationstechnologie ein umfassendes Sicherheitskonzept für IT-Systeme, bei dem mehrere Verteidigungsmaßnahmen, auch als Abwehrlinien bezeichnet, kombiniert und so Risiken eingegrenzt werden</t>
        </is>
      </c>
      <c r="T524" s="2" t="inlineStr">
        <is>
          <t>άμυνα σε βάθος|
άμυνα εις βάθος</t>
        </is>
      </c>
      <c r="U524" s="2" t="inlineStr">
        <is>
          <t>3|
3</t>
        </is>
      </c>
      <c r="V524" s="2" t="inlineStr">
        <is>
          <t xml:space="preserve">|
</t>
        </is>
      </c>
      <c r="W524" t="inlineStr">
        <is>
          <t>στρατηγική που σχετίζεται με τις ΤΠΕ και περιλαμβάνει άτομα, διαδικασίες και τεχνολογία με σκοπό τη δημιουργία ποικίλων φραγμών σε πολλαπλά επίπεδα και διαστάσεις της οντότητας</t>
        </is>
      </c>
      <c r="X524" s="2" t="inlineStr">
        <is>
          <t>defense-in-depth|
SID|
layered security|
layered defence|
defence in depth|
DiD|
security in depth</t>
        </is>
      </c>
      <c r="Y524" s="2" t="inlineStr">
        <is>
          <t>1|
3|
1|
1|
3|
3|
3</t>
        </is>
      </c>
      <c r="Z524" s="2" t="inlineStr">
        <is>
          <t xml:space="preserve">|
|
|
|
|
|
</t>
        </is>
      </c>
      <c r="AA524" t="inlineStr">
        <is>
          <t>information security strategy integrating people, processes and technology to establish variable barriers across multiple levels or layers in the system or organisation</t>
        </is>
      </c>
      <c r="AB524" s="2" t="inlineStr">
        <is>
          <t>defensa en profundidad</t>
        </is>
      </c>
      <c r="AC524" s="2" t="inlineStr">
        <is>
          <t>3</t>
        </is>
      </c>
      <c r="AD524" s="2" t="inlineStr">
        <is>
          <t/>
        </is>
      </c>
      <c r="AE524" t="inlineStr">
        <is>
          <t>Aplicación de una serie de medidas de seguridad organizadas a modo de defensa en barreras sucesivas.</t>
        </is>
      </c>
      <c r="AF524" s="2" t="inlineStr">
        <is>
          <t>mitmekihiline kaitse|
süvakaitse</t>
        </is>
      </c>
      <c r="AG524" s="2" t="inlineStr">
        <is>
          <t>3|
3</t>
        </is>
      </c>
      <c r="AH524" s="2" t="inlineStr">
        <is>
          <t xml:space="preserve">|
</t>
        </is>
      </c>
      <c r="AI524" t="inlineStr">
        <is>
          <t>erinevate mitme kaitseliinina võetavate turvameetmete kohaldamine. Need kaitseliinid on muu hulgas järgmised:&lt;br&gt;a) tõrje : turvameetmed mõjutamaks side- ja infosüsteemi vastast rünnakut kavandavaid isikuid kavatsusest loobuma;&lt;br&gt;b) ennetamine : side- ja infosüsteemi vastase rünnaku takistamiseks või blokeerimiseks mõeldud turvameetmed;&lt;br&gt;c) avastamine : side- ja infosüsteemi vastu toimuva rünnaku avastamiseks mõeldud turvameetmed;&lt;br&gt;d) vastupidavus : turvameetmed, mille eesmärk on tagada rünnaku minimaalne mõju teabele või side- ja infosüsteemi osadele ja vältida edasise kahju tekitamist ning&lt;br&gt;e) taastamine : side- ja infosüsteemi kasutamiseks turvalise olukorra taastamiseks mõeldud turvameetmed</t>
        </is>
      </c>
      <c r="AJ524" s="2" t="inlineStr">
        <is>
          <t>syväsuojaus|
syvyyssuuntainen turvallisuus|
syvyyssuuntainen puolustus</t>
        </is>
      </c>
      <c r="AK524" s="2" t="inlineStr">
        <is>
          <t>3|
3|
3</t>
        </is>
      </c>
      <c r="AL524" s="2" t="inlineStr">
        <is>
          <t xml:space="preserve">|
|
</t>
        </is>
      </c>
      <c r="AM524" t="inlineStr">
        <is>
          <t>sellaisten erityyppisten turvatoimien soveltaminen, joilla järjestetään monitasoinen puolustus</t>
        </is>
      </c>
      <c r="AN524" s="2" t="inlineStr">
        <is>
          <t>défense en profondeur|
sécurité en profondeur</t>
        </is>
      </c>
      <c r="AO524" s="2" t="inlineStr">
        <is>
          <t>3|
3</t>
        </is>
      </c>
      <c r="AP524" s="2" t="inlineStr">
        <is>
          <t xml:space="preserve">|
</t>
        </is>
      </c>
      <c r="AQ524" t="inlineStr">
        <is>
          <t>système à plusieurs niveaux de protection qui
garantit un niveau de protection absolu même en cas de défaillance ou de
pénétration d’un seul niveau de protection</t>
        </is>
      </c>
      <c r="AR524" s="2" t="inlineStr">
        <is>
          <t>cosaint ilsrathach|
domhainchosaint</t>
        </is>
      </c>
      <c r="AS524" s="2" t="inlineStr">
        <is>
          <t>3|
3</t>
        </is>
      </c>
      <c r="AT524" s="2" t="inlineStr">
        <is>
          <t xml:space="preserve">|
</t>
        </is>
      </c>
      <c r="AU524" t="inlineStr">
        <is>
          <t/>
        </is>
      </c>
      <c r="AV524" s="2" t="inlineStr">
        <is>
          <t>dubinska obrana|
obrana po dubini</t>
        </is>
      </c>
      <c r="AW524" s="2" t="inlineStr">
        <is>
          <t>3|
3</t>
        </is>
      </c>
      <c r="AX524" s="2" t="inlineStr">
        <is>
          <t xml:space="preserve">|
</t>
        </is>
      </c>
      <c r="AY524" t="inlineStr">
        <is>
          <t/>
        </is>
      </c>
      <c r="AZ524" s="2" t="inlineStr">
        <is>
          <t>mélységi védelem</t>
        </is>
      </c>
      <c r="BA524" s="2" t="inlineStr">
        <is>
          <t>3</t>
        </is>
      </c>
      <c r="BB524" s="2" t="inlineStr">
        <is>
          <t/>
        </is>
      </c>
      <c r="BC524" t="inlineStr">
        <is>
          <t>információbiztonsági céllal több rétegű rendszer kiépítését szolgáló stratégia</t>
        </is>
      </c>
      <c r="BD524" s="2" t="inlineStr">
        <is>
          <t>sicurezza in profondità|
difesa in profondità</t>
        </is>
      </c>
      <c r="BE524" s="2" t="inlineStr">
        <is>
          <t>3|
3</t>
        </is>
      </c>
      <c r="BF524" s="2" t="inlineStr">
        <is>
          <t xml:space="preserve">|
</t>
        </is>
      </c>
      <c r="BG524" t="inlineStr">
        <is>
          <t>Modello di difesa, mutuato dalla strategia militare, basato su livelli di sicurezza multipli: la sicurezza del database sarà quindi parte di tale strategia, insieme alle tecniche di protezione della rete, dei server che la compongono e dei sistemi operativi utilizzati, nonché delle regole di utilizzo stabilite. L’aggressore sarà così costretto a superare più barriere, invece di doverne violare una soltanto.</t>
        </is>
      </c>
      <c r="BH524" s="2" t="inlineStr">
        <is>
          <t>pakopinė apsauga</t>
        </is>
      </c>
      <c r="BI524" s="2" t="inlineStr">
        <is>
          <t>3</t>
        </is>
      </c>
      <c r="BJ524" s="2" t="inlineStr">
        <is>
          <t/>
        </is>
      </c>
      <c r="BK524" t="inlineStr">
        <is>
          <t>apsauga, grindžiama principu, pagal kurį fizinės saugos sistema turi būti sudaryta iš kelių organizacinių ir techninių priemonių lygių, kurie sudarytų nepalankias sąlygas neteisėtos veikos vykdytojui, bandančiam vieną po kito šiuos lygius įveikti</t>
        </is>
      </c>
      <c r="BL524" s="2" t="inlineStr">
        <is>
          <t>padziļināta aizsardzība</t>
        </is>
      </c>
      <c r="BM524" s="2" t="inlineStr">
        <is>
          <t>3</t>
        </is>
      </c>
      <c r="BN524" s="2" t="inlineStr">
        <is>
          <t/>
        </is>
      </c>
      <c r="BO524" t="inlineStr">
        <is>
          <t>dažādu drošības pasākumu piemērošana, izveidojot daudzslāņainu aizsardzību</t>
        </is>
      </c>
      <c r="BP524" s="2" t="inlineStr">
        <is>
          <t>sigurtà fil-fond|
difiża fil-fond</t>
        </is>
      </c>
      <c r="BQ524" s="2" t="inlineStr">
        <is>
          <t>3|
3</t>
        </is>
      </c>
      <c r="BR524" s="2" t="inlineStr">
        <is>
          <t xml:space="preserve">|
</t>
        </is>
      </c>
      <c r="BS524" t="inlineStr">
        <is>
          <t>strateġija għas-sigurtà tal-informazzjoni li tintegra n-nies, il-proċessi u t-teknoloġija biex tistabbilixxi barrieri varjabbli f'livelli jew f'saffi multipli fis-sistema jew fl-organizzazzjoni</t>
        </is>
      </c>
      <c r="BT524" s="2" t="inlineStr">
        <is>
          <t>security in depth|
verdediging in de diepte|
beveiliging in de diepte|
defence in depth</t>
        </is>
      </c>
      <c r="BU524" s="2" t="inlineStr">
        <is>
          <t>3|
3|
3|
3</t>
        </is>
      </c>
      <c r="BV524" s="2" t="inlineStr">
        <is>
          <t xml:space="preserve">|
|
|
</t>
        </is>
      </c>
      <c r="BW524" t="inlineStr">
        <is>
          <t>beginsel in de ICT-beveiliging waarbij een reeks beveiligingsmaatregelen wordt toegepast in de vorm van meerdere gelaagde beveiligingsmechanismen</t>
        </is>
      </c>
      <c r="BX524" s="2" t="inlineStr">
        <is>
          <t>ochrona w głąb|
zasada dogłębnej ochrony</t>
        </is>
      </c>
      <c r="BY524" s="2" t="inlineStr">
        <is>
          <t>3|
2</t>
        </is>
      </c>
      <c r="BZ524" s="2" t="inlineStr">
        <is>
          <t xml:space="preserve">preferred|
</t>
        </is>
      </c>
      <c r="CA524" t="inlineStr">
        <is>
          <t>zasada polegająca na tworzeniu wielu warstw zabezpieczeń w systemie informatycznym („w głąb systemu”)</t>
        </is>
      </c>
      <c r="CB524" s="2" t="inlineStr">
        <is>
          <t>segurança em profundidade|
defesa em profundidade</t>
        </is>
      </c>
      <c r="CC524" s="2" t="inlineStr">
        <is>
          <t>3|
3</t>
        </is>
      </c>
      <c r="CD524" s="2" t="inlineStr">
        <is>
          <t xml:space="preserve">|
</t>
        </is>
      </c>
      <c r="CE524" t="inlineStr">
        <is>
          <t>&lt;div&gt;Estratégia de segurança relacionada com as tecnologias de informação e comunicação que integra pessoas, processos e 
tecnologias para criar uma diversidade de obstáculos em diversos níveis e
 dimensões da entidade.&lt;br&gt;&lt;/div&gt;</t>
        </is>
      </c>
      <c r="CF524" s="2" t="inlineStr">
        <is>
          <t>securitate bazată pe mai multe niveluri|
apărare în adâncime</t>
        </is>
      </c>
      <c r="CG524" s="2" t="inlineStr">
        <is>
          <t>3|
3</t>
        </is>
      </c>
      <c r="CH524" s="2" t="inlineStr">
        <is>
          <t xml:space="preserve">|
</t>
        </is>
      </c>
      <c r="CI524" t="inlineStr">
        <is>
          <t>ansamblu de mai multe tipuri de controale care acoperă același risc, precum principiul celor patru ochi, autentificarea pe baza a doi factori, segmentarea rețelei și mecanisme multiple de tip firewall</t>
        </is>
      </c>
      <c r="CJ524" s="2" t="inlineStr">
        <is>
          <t>hĺbková obrana|
hĺbková ochrana</t>
        </is>
      </c>
      <c r="CK524" s="2" t="inlineStr">
        <is>
          <t>3|
3</t>
        </is>
      </c>
      <c r="CL524" s="2" t="inlineStr">
        <is>
          <t xml:space="preserve">preferred|
</t>
        </is>
      </c>
      <c r="CM524" t="inlineStr">
        <is>
          <t>uplatňovanie rôznych bezpečnostných opatrení a mechanizmov organizovaných do viacerých ochranných vrstiev a zaisťujúcich viacúrovňovú bezpečnosť</t>
        </is>
      </c>
      <c r="CN524" s="2" t="inlineStr">
        <is>
          <t>obramba v globino</t>
        </is>
      </c>
      <c r="CO524" s="2" t="inlineStr">
        <is>
          <t>3</t>
        </is>
      </c>
      <c r="CP524" s="2" t="inlineStr">
        <is>
          <t/>
        </is>
      </c>
      <c r="CQ524" t="inlineStr">
        <is>
          <t/>
        </is>
      </c>
      <c r="CR524" s="2" t="inlineStr">
        <is>
          <t>säkerhet på djupet|
flernivåförsvar</t>
        </is>
      </c>
      <c r="CS524" s="2" t="inlineStr">
        <is>
          <t>3|
3</t>
        </is>
      </c>
      <c r="CT524" s="2" t="inlineStr">
        <is>
          <t xml:space="preserve">|
</t>
        </is>
      </c>
      <c r="CU524" t="inlineStr">
        <is>
          <t>Tillämpning av en
rad säkerhetsåtgärder som organiseras som multipla försvarsskikt.</t>
        </is>
      </c>
    </row>
    <row r="525">
      <c r="A525" s="1" t="str">
        <f>HYPERLINK("https://iate.europa.eu/entry/result/1867642/all", "1867642")</f>
        <v>1867642</v>
      </c>
      <c r="B525" t="inlineStr">
        <is>
          <t>EDUCATION AND COMMUNICATIONS</t>
        </is>
      </c>
      <c r="C525" t="inlineStr">
        <is>
          <t>EDUCATION AND COMMUNICATIONS|information technology and data processing</t>
        </is>
      </c>
      <c r="D525" s="2" t="inlineStr">
        <is>
          <t>титуляр на електронен подпис</t>
        </is>
      </c>
      <c r="E525" s="2" t="inlineStr">
        <is>
          <t>3</t>
        </is>
      </c>
      <c r="F525" s="2" t="inlineStr">
        <is>
          <t/>
        </is>
      </c>
      <c r="G525" t="inlineStr">
        <is>
          <t>физическо лице, което създава електронен подпис</t>
        </is>
      </c>
      <c r="H525" s="2" t="inlineStr">
        <is>
          <t>podepisující osoba|
podepisující</t>
        </is>
      </c>
      <c r="I525" s="2" t="inlineStr">
        <is>
          <t>3|
3</t>
        </is>
      </c>
      <c r="J525" s="2" t="inlineStr">
        <is>
          <t xml:space="preserve">|
</t>
        </is>
      </c>
      <c r="K525" t="inlineStr">
        <is>
          <t>fyzická osoba, která vytváří &lt;a href="https://iate.europa.eu/entry/result/1068875/cs" target="_blank"&gt;elektronický podpis&lt;/a&gt;</t>
        </is>
      </c>
      <c r="L525" s="2" t="inlineStr">
        <is>
          <t>underskriver</t>
        </is>
      </c>
      <c r="M525" s="2" t="inlineStr">
        <is>
          <t>3</t>
        </is>
      </c>
      <c r="N525" s="2" t="inlineStr">
        <is>
          <t/>
        </is>
      </c>
      <c r="O525" t="inlineStr">
        <is>
          <t>fysisk person, der genererer en &lt;a href="https://iate.europa.eu/entry/result/1068875/da" target="_blank"&gt;elektronisk signatur&lt;/a&gt;</t>
        </is>
      </c>
      <c r="P525" s="2" t="inlineStr">
        <is>
          <t>Unterzeichner</t>
        </is>
      </c>
      <c r="Q525" s="2" t="inlineStr">
        <is>
          <t>3</t>
        </is>
      </c>
      <c r="R525" s="2" t="inlineStr">
        <is>
          <t/>
        </is>
      </c>
      <c r="S525" t="inlineStr">
        <is>
          <t>natürliche Person, die eine elektronische Signatur erstellt</t>
        </is>
      </c>
      <c r="T525" s="2" t="inlineStr">
        <is>
          <t>υπογράφων</t>
        </is>
      </c>
      <c r="U525" s="2" t="inlineStr">
        <is>
          <t>3</t>
        </is>
      </c>
      <c r="V525" s="2" t="inlineStr">
        <is>
          <t/>
        </is>
      </c>
      <c r="W525" t="inlineStr">
        <is>
          <t>άτομο που δημιουργεί ηλεκτρονική υπογραφή</t>
        </is>
      </c>
      <c r="X525" s="2" t="inlineStr">
        <is>
          <t>signatory</t>
        </is>
      </c>
      <c r="Y525" s="2" t="inlineStr">
        <is>
          <t>3</t>
        </is>
      </c>
      <c r="Z525" s="2" t="inlineStr">
        <is>
          <t/>
        </is>
      </c>
      <c r="AA525" t="inlineStr">
        <is>
          <t>natural person who creates an 
&lt;i&gt;electronic signature&lt;/i&gt; [ &lt;a href="/entry/result/1068875/all" id="ENTRY_TO_ENTRY_CONVERTER" target="_blank"&gt;IATE:1068875&lt;/a&gt; ]</t>
        </is>
      </c>
      <c r="AB525" s="2" t="inlineStr">
        <is>
          <t>firmante</t>
        </is>
      </c>
      <c r="AC525" s="2" t="inlineStr">
        <is>
          <t>3</t>
        </is>
      </c>
      <c r="AD525" s="2" t="inlineStr">
        <is>
          <t/>
        </is>
      </c>
      <c r="AE525" t="inlineStr">
        <is>
          <t>Persona física que crea una firma electrónica. [18.9.2013]</t>
        </is>
      </c>
      <c r="AF525" s="2" t="inlineStr">
        <is>
          <t>allkirja andja|
allakirjutaja</t>
        </is>
      </c>
      <c r="AG525" s="2" t="inlineStr">
        <is>
          <t>3|
2</t>
        </is>
      </c>
      <c r="AH525" s="2" t="inlineStr">
        <is>
          <t xml:space="preserve">preferred|
</t>
        </is>
      </c>
      <c r="AI525" t="inlineStr">
        <is>
          <t>e-allkirja andnud füüsiline isik</t>
        </is>
      </c>
      <c r="AJ525" s="2" t="inlineStr">
        <is>
          <t>allekirjoittaja</t>
        </is>
      </c>
      <c r="AK525" s="2" t="inlineStr">
        <is>
          <t>3</t>
        </is>
      </c>
      <c r="AL525" s="2" t="inlineStr">
        <is>
          <t/>
        </is>
      </c>
      <c r="AM525" t="inlineStr">
        <is>
          <t>luonnollinen henkilö, joka luo sähköisen allekirjoituksen</t>
        </is>
      </c>
      <c r="AN525" s="2" t="inlineStr">
        <is>
          <t>signataire</t>
        </is>
      </c>
      <c r="AO525" s="2" t="inlineStr">
        <is>
          <t>3</t>
        </is>
      </c>
      <c r="AP525" s="2" t="inlineStr">
        <is>
          <t/>
        </is>
      </c>
      <c r="AQ525" t="inlineStr">
        <is>
          <t>personne physique qui crée une signature électronique</t>
        </is>
      </c>
      <c r="AR525" s="2" t="inlineStr">
        <is>
          <t>sínitheoir</t>
        </is>
      </c>
      <c r="AS525" s="2" t="inlineStr">
        <is>
          <t>3</t>
        </is>
      </c>
      <c r="AT525" s="2" t="inlineStr">
        <is>
          <t/>
        </is>
      </c>
      <c r="AU525" t="inlineStr">
        <is>
          <t/>
        </is>
      </c>
      <c r="AV525" s="2" t="inlineStr">
        <is>
          <t>potpisnik</t>
        </is>
      </c>
      <c r="AW525" s="2" t="inlineStr">
        <is>
          <t>3</t>
        </is>
      </c>
      <c r="AX525" s="2" t="inlineStr">
        <is>
          <t/>
        </is>
      </c>
      <c r="AY525" t="inlineStr">
        <is>
          <t/>
        </is>
      </c>
      <c r="AZ525" s="2" t="inlineStr">
        <is>
          <t>aláíró</t>
        </is>
      </c>
      <c r="BA525" s="2" t="inlineStr">
        <is>
          <t>4</t>
        </is>
      </c>
      <c r="BB525" s="2" t="inlineStr">
        <is>
          <t/>
        </is>
      </c>
      <c r="BC525" t="inlineStr">
        <is>
          <t>elektronikus aláírást létrehozó természetes személy</t>
        </is>
      </c>
      <c r="BD525" s="2" t="inlineStr">
        <is>
          <t>firmatario</t>
        </is>
      </c>
      <c r="BE525" s="2" t="inlineStr">
        <is>
          <t>3</t>
        </is>
      </c>
      <c r="BF525" s="2" t="inlineStr">
        <is>
          <t/>
        </is>
      </c>
      <c r="BG525" t="inlineStr">
        <is>
          <t>persona che detiene un dispositivo per la creazione di una firma e agisce per conto proprio o per conto della persona fisica o giuridica o dell'entità che rappresenta 
&lt;br&gt;** 
&lt;br&gt;persona fisica che crea una firma elettronica 
&lt;br&gt;_</t>
        </is>
      </c>
      <c r="BH525" s="2" t="inlineStr">
        <is>
          <t>pasirašantis asmuo</t>
        </is>
      </c>
      <c r="BI525" s="2" t="inlineStr">
        <is>
          <t>3</t>
        </is>
      </c>
      <c r="BJ525" s="2" t="inlineStr">
        <is>
          <t/>
        </is>
      </c>
      <c r="BK525" t="inlineStr">
        <is>
          <t>fizinis asmuo, kuris sukuria elektroninį parašą</t>
        </is>
      </c>
      <c r="BL525" s="2" t="inlineStr">
        <is>
          <t>parakstītājs</t>
        </is>
      </c>
      <c r="BM525" s="2" t="inlineStr">
        <is>
          <t>3</t>
        </is>
      </c>
      <c r="BN525" s="2" t="inlineStr">
        <is>
          <t/>
        </is>
      </c>
      <c r="BO525" t="inlineStr">
        <is>
          <t>fiziska persona, kura rada elektronisku parakstu</t>
        </is>
      </c>
      <c r="BP525" s="2" t="inlineStr">
        <is>
          <t>firmatarju</t>
        </is>
      </c>
      <c r="BQ525" s="2" t="inlineStr">
        <is>
          <t>3</t>
        </is>
      </c>
      <c r="BR525" s="2" t="inlineStr">
        <is>
          <t/>
        </is>
      </c>
      <c r="BS525" t="inlineStr">
        <is>
          <t>persuna fiżika li toħloq &lt;i&gt;firma elettronika&lt;/i&gt; &lt;a href="/entry/result/1068875/mt" id="ENTRY_TO_ENTRY_CONVERTER" target="_blank"&gt;IATE:1068875/MT&lt;/a&gt;</t>
        </is>
      </c>
      <c r="BT525" s="2" t="inlineStr">
        <is>
          <t>ondertekenaar</t>
        </is>
      </c>
      <c r="BU525" s="2" t="inlineStr">
        <is>
          <t>3</t>
        </is>
      </c>
      <c r="BV525" s="2" t="inlineStr">
        <is>
          <t/>
        </is>
      </c>
      <c r="BW525" t="inlineStr">
        <is>
          <t>persoon die de beschikking heeft over een middel voor het aanmaken van handtekeningen en handelt hetzij uit eigen naam hetzij uit naam van de dienst of de natuurlijke of rechtspersoon die hij vertegenwoordigt</t>
        </is>
      </c>
      <c r="BX525" s="2" t="inlineStr">
        <is>
          <t>podpisujący|
osoba składająca podpis elektroniczny</t>
        </is>
      </c>
      <c r="BY525" s="2" t="inlineStr">
        <is>
          <t>3|
3</t>
        </is>
      </c>
      <c r="BZ525" s="2" t="inlineStr">
        <is>
          <t xml:space="preserve">|
</t>
        </is>
      </c>
      <c r="CA525" t="inlineStr">
        <is>
          <t>osoba fizyczna, która składa podpis elektroniczny</t>
        </is>
      </c>
      <c r="CB525" s="2" t="inlineStr">
        <is>
          <t>signatário</t>
        </is>
      </c>
      <c r="CC525" s="2" t="inlineStr">
        <is>
          <t>3</t>
        </is>
      </c>
      <c r="CD525" s="2" t="inlineStr">
        <is>
          <t/>
        </is>
      </c>
      <c r="CE525" t="inlineStr">
        <is>
          <t>Pessoa singular que cria uma assinatura eletrónica.</t>
        </is>
      </c>
      <c r="CF525" s="2" t="inlineStr">
        <is>
          <t>semnatar</t>
        </is>
      </c>
      <c r="CG525" s="2" t="inlineStr">
        <is>
          <t>3</t>
        </is>
      </c>
      <c r="CH525" s="2" t="inlineStr">
        <is>
          <t/>
        </is>
      </c>
      <c r="CI525" t="inlineStr">
        <is>
          <t>persoană care deține un dispozitiv de creare a 
&lt;i&gt;semnăturii electronice&lt;/i&gt; [ &lt;a href="/entry/result/1068875/all" id="ENTRY_TO_ENTRY_CONVERTER" target="_blank"&gt;IATE:1068875&lt;/a&gt; ] și care acționează fie în nume propriu, fie ca reprezentant al unui terț</t>
        </is>
      </c>
      <c r="CJ525" s="2" t="inlineStr">
        <is>
          <t>podpisovateľ</t>
        </is>
      </c>
      <c r="CK525" s="2" t="inlineStr">
        <is>
          <t>3</t>
        </is>
      </c>
      <c r="CL525" s="2" t="inlineStr">
        <is>
          <t/>
        </is>
      </c>
      <c r="CM525" t="inlineStr">
        <is>
          <t>fyzická osoba, ktorá je držiteľom súkromného kľúča a je schopná pomocou tohto kľúča vyhotoviť elektronický podpis elektronického dokumentu</t>
        </is>
      </c>
      <c r="CN525" s="2" t="inlineStr">
        <is>
          <t>podpisnik</t>
        </is>
      </c>
      <c r="CO525" s="2" t="inlineStr">
        <is>
          <t>3</t>
        </is>
      </c>
      <c r="CP525" s="2" t="inlineStr">
        <is>
          <t/>
        </is>
      </c>
      <c r="CQ525" t="inlineStr">
        <is>
          <t>fizična oseba, ki ustvari elektronski podpis</t>
        </is>
      </c>
      <c r="CR525" t="inlineStr">
        <is>
          <t/>
        </is>
      </c>
      <c r="CS525" t="inlineStr">
        <is>
          <t/>
        </is>
      </c>
      <c r="CT525" t="inlineStr">
        <is>
          <t/>
        </is>
      </c>
      <c r="CU525" t="inlineStr">
        <is>
          <t/>
        </is>
      </c>
    </row>
    <row r="526">
      <c r="A526" s="1" t="str">
        <f>HYPERLINK("https://iate.europa.eu/entry/result/3500877/all", "3500877")</f>
        <v>3500877</v>
      </c>
      <c r="B526" t="inlineStr">
        <is>
          <t>EDUCATION AND COMMUNICATIONS</t>
        </is>
      </c>
      <c r="C526" t="inlineStr">
        <is>
          <t>EDUCATION AND COMMUNICATIONS|communications|communications systems;EDUCATION AND COMMUNICATIONS|information technology and data processing</t>
        </is>
      </c>
      <c r="D526" s="2" t="inlineStr">
        <is>
          <t>удостоверение за публичен ключ</t>
        </is>
      </c>
      <c r="E526" s="2" t="inlineStr">
        <is>
          <t>3</t>
        </is>
      </c>
      <c r="F526" s="2" t="inlineStr">
        <is>
          <t/>
        </is>
      </c>
      <c r="G526" t="inlineStr">
        <is>
          <t/>
        </is>
      </c>
      <c r="H526" s="2" t="inlineStr">
        <is>
          <t>certifikát veřejného klíče</t>
        </is>
      </c>
      <c r="I526" s="2" t="inlineStr">
        <is>
          <t>3</t>
        </is>
      </c>
      <c r="J526" s="2" t="inlineStr">
        <is>
          <t/>
        </is>
      </c>
      <c r="K526" t="inlineStr">
        <is>
          <t/>
        </is>
      </c>
      <c r="L526" s="2" t="inlineStr">
        <is>
          <t>offentligt certifikat|
certifikat|
offentligt nøglecertifikat</t>
        </is>
      </c>
      <c r="M526" s="2" t="inlineStr">
        <is>
          <t>3|
3|
3</t>
        </is>
      </c>
      <c r="N526" s="2" t="inlineStr">
        <is>
          <t xml:space="preserve">|
|
</t>
        </is>
      </c>
      <c r="O526" t="inlineStr">
        <is>
          <t/>
        </is>
      </c>
      <c r="P526" s="2" t="inlineStr">
        <is>
          <t>Public-Key-Zertifikat</t>
        </is>
      </c>
      <c r="Q526" s="2" t="inlineStr">
        <is>
          <t>3</t>
        </is>
      </c>
      <c r="R526" s="2" t="inlineStr">
        <is>
          <t/>
        </is>
      </c>
      <c r="S526" t="inlineStr">
        <is>
          <t>&lt;a href="https://iate.europa.eu/entry/result/3527118/de" target="_blank"&gt;digitales Zertifikat&lt;/a&gt; das zusätzlich die Zuordnung des Kommunikationsteilnehmers zu einem öffentlichen Schlüssel bestätigt</t>
        </is>
      </c>
      <c r="T526" s="2" t="inlineStr">
        <is>
          <t>πιστοποιητικό δημόσιου κλειδιού</t>
        </is>
      </c>
      <c r="U526" s="2" t="inlineStr">
        <is>
          <t>3</t>
        </is>
      </c>
      <c r="V526" s="2" t="inlineStr">
        <is>
          <t/>
        </is>
      </c>
      <c r="W526" t="inlineStr">
        <is>
          <t/>
        </is>
      </c>
      <c r="X526" s="2" t="inlineStr">
        <is>
          <t>public key infrastructure certificate|
PKI certificate|
public key certificate</t>
        </is>
      </c>
      <c r="Y526" s="2" t="inlineStr">
        <is>
          <t>3|
2|
3</t>
        </is>
      </c>
      <c r="Z526" s="2" t="inlineStr">
        <is>
          <t xml:space="preserve">|
|
</t>
        </is>
      </c>
      <c r="AA526" t="inlineStr">
        <is>
          <t>cryptographic document utilized by computers to verify the identity of a named party when communicating over the Internet or other network.</t>
        </is>
      </c>
      <c r="AB526" s="2" t="inlineStr">
        <is>
          <t>certificado de clave pública</t>
        </is>
      </c>
      <c r="AC526" s="2" t="inlineStr">
        <is>
          <t>3</t>
        </is>
      </c>
      <c r="AD526" s="2" t="inlineStr">
        <is>
          <t/>
        </is>
      </c>
      <c r="AE526" t="inlineStr">
        <is>
          <t>Clave pública &lt;a href="/entry/result/1484716/all" id="ENTRY_TO_ENTRY_CONVERTER" target="_blank"&gt;IATE:1484716&lt;/a&gt; de un usuario, junto con alguna otra información, hecha infalsificable por firma digital &lt;a href="/entry/result/1484729/all" id="ENTRY_TO_ENTRY_CONVERTER" target="_blank"&gt;IATE:1484729&lt;/a&gt; con la clave privada &lt;a href="/entry/result/1484717/all" id="ENTRY_TO_ENTRY_CONVERTER" target="_blank"&gt;IATE:1484717&lt;/a&gt; de la autoridad de certificación &lt;a href="/entry/result/1484736/all" id="ENTRY_TO_ENTRY_CONVERTER" target="_blank"&gt;IATE:1484736&lt;/a&gt; que la emitió.</t>
        </is>
      </c>
      <c r="AF526" s="2" t="inlineStr">
        <is>
          <t>digitaalsertifikaat</t>
        </is>
      </c>
      <c r="AG526" s="2" t="inlineStr">
        <is>
          <t>3</t>
        </is>
      </c>
      <c r="AH526" s="2" t="inlineStr">
        <is>
          <t/>
        </is>
      </c>
      <c r="AI526" t="inlineStr">
        <is>
          <t>elektrooniline dokument (fail), mis seob kasutaja avaliku võtme kasutajat identifitseerivate andmetega</t>
        </is>
      </c>
      <c r="AJ526" s="2" t="inlineStr">
        <is>
          <t>julkisen avaimen varmenne</t>
        </is>
      </c>
      <c r="AK526" s="2" t="inlineStr">
        <is>
          <t>3</t>
        </is>
      </c>
      <c r="AL526" s="2" t="inlineStr">
        <is>
          <t/>
        </is>
      </c>
      <c r="AM526" t="inlineStr">
        <is>
          <t>julkisen avaimen järjestelmässä varmentajan omalla yksityisellä avaimellaan allekirjoittama tieto, joka sisältää käyttäjän julkista avainta ja käyttäjää itseään koskevaa informaatiota</t>
        </is>
      </c>
      <c r="AN526" s="2" t="inlineStr">
        <is>
          <t>certificat de clé publique</t>
        </is>
      </c>
      <c r="AO526" s="2" t="inlineStr">
        <is>
          <t>3</t>
        </is>
      </c>
      <c r="AP526" s="2" t="inlineStr">
        <is>
          <t/>
        </is>
      </c>
      <c r="AQ526" t="inlineStr">
        <is>
          <t>ensemble des données émises par une autorité de certification (tiers de confiance) qui permet de réaliser des services de sécurité (confidentialité, authentification, intégrité)</t>
        </is>
      </c>
      <c r="AR526" s="2" t="inlineStr">
        <is>
          <t>deimhniú eochrach poiblí</t>
        </is>
      </c>
      <c r="AS526" s="2" t="inlineStr">
        <is>
          <t>3</t>
        </is>
      </c>
      <c r="AT526" s="2" t="inlineStr">
        <is>
          <t/>
        </is>
      </c>
      <c r="AU526" t="inlineStr">
        <is>
          <t/>
        </is>
      </c>
      <c r="AV526" t="inlineStr">
        <is>
          <t/>
        </is>
      </c>
      <c r="AW526" t="inlineStr">
        <is>
          <t/>
        </is>
      </c>
      <c r="AX526" t="inlineStr">
        <is>
          <t/>
        </is>
      </c>
      <c r="AY526" t="inlineStr">
        <is>
          <t/>
        </is>
      </c>
      <c r="AZ526" s="2" t="inlineStr">
        <is>
          <t>nyilvánoskulcs-tanúsítvány</t>
        </is>
      </c>
      <c r="BA526" s="2" t="inlineStr">
        <is>
          <t>3</t>
        </is>
      </c>
      <c r="BB526" s="2" t="inlineStr">
        <is>
          <t/>
        </is>
      </c>
      <c r="BC526" t="inlineStr">
        <is>
          <t>olyan dokumentum, ami digitális
aláírás segítségével egy fizikai azonossághoz kapcsol egy nyilvános kulcsot</t>
        </is>
      </c>
      <c r="BD526" s="2" t="inlineStr">
        <is>
          <t>certificato a chiave pubblica</t>
        </is>
      </c>
      <c r="BE526" s="2" t="inlineStr">
        <is>
          <t>3</t>
        </is>
      </c>
      <c r="BF526" s="2" t="inlineStr">
        <is>
          <t/>
        </is>
      </c>
      <c r="BG526" t="inlineStr">
        <is>
          <t>documento crittografico che assicura l’identità di una persona o un’identità nelle comunicazioni in rete o telematiche</t>
        </is>
      </c>
      <c r="BH526" s="2" t="inlineStr">
        <is>
          <t>viešojo rakto sertifikatas|
viešojo rakto pažymėjimas</t>
        </is>
      </c>
      <c r="BI526" s="2" t="inlineStr">
        <is>
          <t>3|
2</t>
        </is>
      </c>
      <c r="BJ526" s="2" t="inlineStr">
        <is>
          <t xml:space="preserve">|
</t>
        </is>
      </c>
      <c r="BK526" t="inlineStr">
        <is>
          <t>elektroninis dokumentas, naudojamas viešojo rakto ir jo savininko sąsajai pagrįsti</t>
        </is>
      </c>
      <c r="BL526" s="2" t="inlineStr">
        <is>
          <t>publiskās atslēgas sertifikāts</t>
        </is>
      </c>
      <c r="BM526" s="2" t="inlineStr">
        <is>
          <t>2</t>
        </is>
      </c>
      <c r="BN526" s="2" t="inlineStr">
        <is>
          <t/>
        </is>
      </c>
      <c r="BO526" t="inlineStr">
        <is>
          <t/>
        </is>
      </c>
      <c r="BP526" s="2" t="inlineStr">
        <is>
          <t>ċertifikat tal-kjavi pubblika</t>
        </is>
      </c>
      <c r="BQ526" s="2" t="inlineStr">
        <is>
          <t>3</t>
        </is>
      </c>
      <c r="BR526" s="2" t="inlineStr">
        <is>
          <t/>
        </is>
      </c>
      <c r="BS526" t="inlineStr">
        <is>
          <t>dokument kriptografiku użat mill-kompjuters biex tiġi vverifikata l-identità ta' parti msemmija meta ssir komunikazzjoni fuq l-Internet jew network ieħor</t>
        </is>
      </c>
      <c r="BT526" s="2" t="inlineStr">
        <is>
          <t>digitaal certificaat|
PKI-certificaat</t>
        </is>
      </c>
      <c r="BU526" s="2" t="inlineStr">
        <is>
          <t>3|
3</t>
        </is>
      </c>
      <c r="BV526" s="2" t="inlineStr">
        <is>
          <t xml:space="preserve">|
</t>
        </is>
      </c>
      <c r="BW526" t="inlineStr">
        <is>
          <t>door
 een certificeringsautoriteit uitgegeven elektronisch bestand dat een openbare
 sleutel verbindt aan de identiteit van de intekenaar op een certificaat</t>
        </is>
      </c>
      <c r="BX526" s="2" t="inlineStr">
        <is>
          <t>certyfikat klucza publicznego</t>
        </is>
      </c>
      <c r="BY526" s="2" t="inlineStr">
        <is>
          <t>3</t>
        </is>
      </c>
      <c r="BZ526" s="2" t="inlineStr">
        <is>
          <t/>
        </is>
      </c>
      <c r="CA526" t="inlineStr">
        <is>
          <t>elektroniczne zaświadczenie, wystawione przez podmiot świadczący usługi certyfikacyjne (centrum certyfikacji), zawierające dane służące do weryfikacji podpisu elektronicznego</t>
        </is>
      </c>
      <c r="CB526" s="2" t="inlineStr">
        <is>
          <t>certificado digital</t>
        </is>
      </c>
      <c r="CC526" s="2" t="inlineStr">
        <is>
          <t>4</t>
        </is>
      </c>
      <c r="CD526" s="2" t="inlineStr">
        <is>
          <t/>
        </is>
      </c>
      <c r="CE526" t="inlineStr">
        <is>
          <t>Declaração assinada digitalmente por uma entidade certificadora contendo, no mínimo, o nome dessa autoridade, o nome do assinante para quem o certificado é emitido, a chave pública do assinante, o algoritmo criptográfico com o qual a chave pública listada no certificado será usada e o número de série do certificado.</t>
        </is>
      </c>
      <c r="CF526" s="2" t="inlineStr">
        <is>
          <t>certificat de cheie publică</t>
        </is>
      </c>
      <c r="CG526" s="2" t="inlineStr">
        <is>
          <t>3</t>
        </is>
      </c>
      <c r="CH526" s="2" t="inlineStr">
        <is>
          <t/>
        </is>
      </c>
      <c r="CI526" t="inlineStr">
        <is>
          <t>structură de date care conţine cel puţin numele sau identificatorul unei autorităţi de certificare, identificatorul unui abonat, &lt;a href="https://iate.europa.eu/entry/result/1484716" target="_blank"&gt;cheia publică&lt;/a&gt; a acestuia, perioada de validitate, numărul serial şi cel asignat de către autoritatea de certificare</t>
        </is>
      </c>
      <c r="CJ526" s="2" t="inlineStr">
        <is>
          <t>certifikát verejného kľúča</t>
        </is>
      </c>
      <c r="CK526" s="2" t="inlineStr">
        <is>
          <t>3</t>
        </is>
      </c>
      <c r="CL526" s="2" t="inlineStr">
        <is>
          <t/>
        </is>
      </c>
      <c r="CM526" t="inlineStr">
        <is>
          <t>dokument, ktorým vydavateľ potvrdzuje identitu držiteľa daného certifikátu a spája ho s verejným kľúčom uvedeným v certifikáte, čím umožňuje použiť verejný kľúč z certifikátu na overenie totožnosti držiteľa certifikátu</t>
        </is>
      </c>
      <c r="CN526" s="2" t="inlineStr">
        <is>
          <t>potrdilo javnega ključa</t>
        </is>
      </c>
      <c r="CO526" s="2" t="inlineStr">
        <is>
          <t>3</t>
        </is>
      </c>
      <c r="CP526" s="2" t="inlineStr">
        <is>
          <t/>
        </is>
      </c>
      <c r="CQ526" t="inlineStr">
        <is>
          <t>digitalni dokument, ki potrjuje povezavo med javnim ključem in osebo ali institucijo ali strežnikom</t>
        </is>
      </c>
      <c r="CR526" s="2" t="inlineStr">
        <is>
          <t>certifikat för öppen nyckel</t>
        </is>
      </c>
      <c r="CS526" s="2" t="inlineStr">
        <is>
          <t>2</t>
        </is>
      </c>
      <c r="CT526" s="2" t="inlineStr">
        <is>
          <t/>
        </is>
      </c>
      <c r="CU526" t="inlineStr">
        <is>
          <t/>
        </is>
      </c>
    </row>
    <row r="527">
      <c r="A527" s="1" t="str">
        <f>HYPERLINK("https://iate.europa.eu/entry/result/3574956/all", "3574956")</f>
        <v>3574956</v>
      </c>
      <c r="B527" t="inlineStr">
        <is>
          <t>EDUCATION AND COMMUNICATIONS</t>
        </is>
      </c>
      <c r="C527" t="inlineStr">
        <is>
          <t>EDUCATION AND COMMUNICATIONS|communications|communications systems;EDUCATION AND COMMUNICATIONS|information technology and data processing</t>
        </is>
      </c>
      <c r="D527" t="inlineStr">
        <is>
          <t/>
        </is>
      </c>
      <c r="E527" t="inlineStr">
        <is>
          <t/>
        </is>
      </c>
      <c r="F527" t="inlineStr">
        <is>
          <t/>
        </is>
      </c>
      <c r="G527" t="inlineStr">
        <is>
          <t/>
        </is>
      </c>
      <c r="H527" t="inlineStr">
        <is>
          <t/>
        </is>
      </c>
      <c r="I527" t="inlineStr">
        <is>
          <t/>
        </is>
      </c>
      <c r="J527" t="inlineStr">
        <is>
          <t/>
        </is>
      </c>
      <c r="K527" t="inlineStr">
        <is>
          <t/>
        </is>
      </c>
      <c r="L527" t="inlineStr">
        <is>
          <t/>
        </is>
      </c>
      <c r="M527" t="inlineStr">
        <is>
          <t/>
        </is>
      </c>
      <c r="N527" t="inlineStr">
        <is>
          <t/>
        </is>
      </c>
      <c r="O527" t="inlineStr">
        <is>
          <t/>
        </is>
      </c>
      <c r="P527" s="2" t="inlineStr">
        <is>
          <t>SQL-Injection</t>
        </is>
      </c>
      <c r="Q527" s="2" t="inlineStr">
        <is>
          <t>2</t>
        </is>
      </c>
      <c r="R527" s="2" t="inlineStr">
        <is>
          <t/>
        </is>
      </c>
      <c r="S527" t="inlineStr">
        <is>
          <t>Angriffstechnik, die sich Programmierfehler zunutze macht, die Daten in Eingabefeldern als Datenbankbefehle interpretieren und ausführen</t>
        </is>
      </c>
      <c r="T527" s="2" t="inlineStr">
        <is>
          <t>επίθεση με προσθήκη κώδικα SQL</t>
        </is>
      </c>
      <c r="U527" s="2" t="inlineStr">
        <is>
          <t>3</t>
        </is>
      </c>
      <c r="V527" s="2" t="inlineStr">
        <is>
          <t/>
        </is>
      </c>
      <c r="W527" t="inlineStr">
        <is>
          <t>τεχνική με την οποία ο επιτιθέμενος εκμεταλλεύεται μια ευπάθεια της εφαρμογής και εισάγει κακόβουλο SQL κώδικα σε σημεία όπου η εφαρμογή περιμένει θεμιτά δεδομένα από τον χρήστη</t>
        </is>
      </c>
      <c r="X527" s="2" t="inlineStr">
        <is>
          <t>SQL injection</t>
        </is>
      </c>
      <c r="Y527" s="2" t="inlineStr">
        <is>
          <t>3</t>
        </is>
      </c>
      <c r="Z527" s="2" t="inlineStr">
        <is>
          <t/>
        </is>
      </c>
      <c r="AA527" t="inlineStr">
        <is>
          <t>code injection technique, used to attack data-driven applications, in which nefarious SQL statements are inserted into an entry field for execution</t>
        </is>
      </c>
      <c r="AB527" s="2" t="inlineStr">
        <is>
          <t>inyección SQL</t>
        </is>
      </c>
      <c r="AC527" s="2" t="inlineStr">
        <is>
          <t>3</t>
        </is>
      </c>
      <c r="AD527" s="2" t="inlineStr">
        <is>
          <t/>
        </is>
      </c>
      <c r="AE527" t="inlineStr">
        <is>
          <t>Tipo de ataque informático que se aprovecha de una vulnerabilidad en la validación de los contenidos introducidos en un formulario web y que puede permitir la obtención de forma ilegítima de los datos almacenados en la base de datos del sitio web, entre ellos las credenciales de acceso.</t>
        </is>
      </c>
      <c r="AF527" s="2" t="inlineStr">
        <is>
          <t>SQL süst</t>
        </is>
      </c>
      <c r="AG527" s="2" t="inlineStr">
        <is>
          <t>3</t>
        </is>
      </c>
      <c r="AH527" s="2" t="inlineStr">
        <is>
          <t/>
        </is>
      </c>
      <c r="AI527" t="inlineStr">
        <is>
          <t>rünne andmebaasipõhisele rakendusele (millel enamasti on veebipõhine liides), kus ründaja kasutab ära tarkvara nõrkusi, eeskätt sisendandmete valideerimise puudulikkust ning annab lubamatuid käske andmebaasiserverile sobivalt koostatud SQL-päringu kaudu</t>
        </is>
      </c>
      <c r="AJ527" t="inlineStr">
        <is>
          <t/>
        </is>
      </c>
      <c r="AK527" t="inlineStr">
        <is>
          <t/>
        </is>
      </c>
      <c r="AL527" t="inlineStr">
        <is>
          <t/>
        </is>
      </c>
      <c r="AM527" t="inlineStr">
        <is>
          <t/>
        </is>
      </c>
      <c r="AN527" t="inlineStr">
        <is>
          <t/>
        </is>
      </c>
      <c r="AO527" t="inlineStr">
        <is>
          <t/>
        </is>
      </c>
      <c r="AP527" t="inlineStr">
        <is>
          <t/>
        </is>
      </c>
      <c r="AQ527" t="inlineStr">
        <is>
          <t/>
        </is>
      </c>
      <c r="AR527" s="2" t="inlineStr">
        <is>
          <t>inteilgean SQL</t>
        </is>
      </c>
      <c r="AS527" s="2" t="inlineStr">
        <is>
          <t>3</t>
        </is>
      </c>
      <c r="AT527" s="2" t="inlineStr">
        <is>
          <t/>
        </is>
      </c>
      <c r="AU527" t="inlineStr">
        <is>
          <t/>
        </is>
      </c>
      <c r="AV527" t="inlineStr">
        <is>
          <t/>
        </is>
      </c>
      <c r="AW527" t="inlineStr">
        <is>
          <t/>
        </is>
      </c>
      <c r="AX527" t="inlineStr">
        <is>
          <t/>
        </is>
      </c>
      <c r="AY527" t="inlineStr">
        <is>
          <t/>
        </is>
      </c>
      <c r="AZ527" s="2" t="inlineStr">
        <is>
          <t>SQL-befecskendezés</t>
        </is>
      </c>
      <c r="BA527" s="2" t="inlineStr">
        <is>
          <t>3</t>
        </is>
      </c>
      <c r="BB527" s="2" t="inlineStr">
        <is>
          <t/>
        </is>
      </c>
      <c r="BC527" t="inlineStr">
        <is>
          <t>SQL-parancsot vagy módosított SQL-lekérdezést tartalmazó szöveges adat feldolgoztatása egy weboldallal</t>
        </is>
      </c>
      <c r="BD527" t="inlineStr">
        <is>
          <t/>
        </is>
      </c>
      <c r="BE527" t="inlineStr">
        <is>
          <t/>
        </is>
      </c>
      <c r="BF527" t="inlineStr">
        <is>
          <t/>
        </is>
      </c>
      <c r="BG527" t="inlineStr">
        <is>
          <t/>
        </is>
      </c>
      <c r="BH527" s="2" t="inlineStr">
        <is>
          <t>SQL įterpimas</t>
        </is>
      </c>
      <c r="BI527" s="2" t="inlineStr">
        <is>
          <t>3</t>
        </is>
      </c>
      <c r="BJ527" s="2" t="inlineStr">
        <is>
          <t/>
        </is>
      </c>
      <c r="BK527" t="inlineStr">
        <is>
          <t>ataka, kai vedant užklausą į komandos laukelį yra įterpiama SQL kodo dalis, siekiant įvykdyti naujai suformuotą užklausą (pvz., iš duomenų bazės gauti informaciją apie vartotojus, įterpti kenkėjiškus įrašus ir pan.)</t>
        </is>
      </c>
      <c r="BL527" s="2" t="inlineStr">
        <is>
          <t>SQL iespraušana</t>
        </is>
      </c>
      <c r="BM527" s="2" t="inlineStr">
        <is>
          <t>3</t>
        </is>
      </c>
      <c r="BN527" s="2" t="inlineStr">
        <is>
          <t/>
        </is>
      </c>
      <c r="BO527" t="inlineStr">
        <is>
          <t>datorsistēmu ielaušanās veids, kurā uzbrucējs ar klienta tiesībām mēģina piekļūt datubāzei, kas ir dotās tīmekļa lapas vai lietotnes pamatā</t>
        </is>
      </c>
      <c r="BP527" t="inlineStr">
        <is>
          <t/>
        </is>
      </c>
      <c r="BQ527" t="inlineStr">
        <is>
          <t/>
        </is>
      </c>
      <c r="BR527" t="inlineStr">
        <is>
          <t/>
        </is>
      </c>
      <c r="BS527" t="inlineStr">
        <is>
          <t/>
        </is>
      </c>
      <c r="BT527" t="inlineStr">
        <is>
          <t/>
        </is>
      </c>
      <c r="BU527" t="inlineStr">
        <is>
          <t/>
        </is>
      </c>
      <c r="BV527" t="inlineStr">
        <is>
          <t/>
        </is>
      </c>
      <c r="BW527" t="inlineStr">
        <is>
          <t/>
        </is>
      </c>
      <c r="BX527" s="2" t="inlineStr">
        <is>
          <t>wstrzyknięcie kodu SQL</t>
        </is>
      </c>
      <c r="BY527" s="2" t="inlineStr">
        <is>
          <t>3</t>
        </is>
      </c>
      <c r="BZ527" s="2" t="inlineStr">
        <is>
          <t/>
        </is>
      </c>
      <c r="CA527" t="inlineStr">
        <is>
          <t>metoda ataku komputerowego wykorzystująca lukę w zabezpieczeniach aplikacji polegającą na nieodpowiednim filtrowaniu lub niedostatecznym typowaniu danych użytkownika, które to dane są później wykorzystywane przy wykonaniu zapytań (SQL) do bazy danych</t>
        </is>
      </c>
      <c r="CB527" t="inlineStr">
        <is>
          <t/>
        </is>
      </c>
      <c r="CC527" t="inlineStr">
        <is>
          <t/>
        </is>
      </c>
      <c r="CD527" t="inlineStr">
        <is>
          <t/>
        </is>
      </c>
      <c r="CE527" t="inlineStr">
        <is>
          <t/>
        </is>
      </c>
      <c r="CF527" s="2" t="inlineStr">
        <is>
          <t>injecție SQL</t>
        </is>
      </c>
      <c r="CG527" s="2" t="inlineStr">
        <is>
          <t>3</t>
        </is>
      </c>
      <c r="CH527" s="2" t="inlineStr">
        <is>
          <t/>
        </is>
      </c>
      <c r="CI527" t="inlineStr">
        <is>
          <t/>
        </is>
      </c>
      <c r="CJ527" t="inlineStr">
        <is>
          <t/>
        </is>
      </c>
      <c r="CK527" t="inlineStr">
        <is>
          <t/>
        </is>
      </c>
      <c r="CL527" t="inlineStr">
        <is>
          <t/>
        </is>
      </c>
      <c r="CM527" t="inlineStr">
        <is>
          <t/>
        </is>
      </c>
      <c r="CN527" s="2" t="inlineStr">
        <is>
          <t>SQL-vrinjenje</t>
        </is>
      </c>
      <c r="CO527" s="2" t="inlineStr">
        <is>
          <t>3</t>
        </is>
      </c>
      <c r="CP527" s="2" t="inlineStr">
        <is>
          <t/>
        </is>
      </c>
      <c r="CQ527" t="inlineStr">
        <is>
          <t>napad, pri katerem se zlonamerna koda vstavi v SQL-ukazni niz, ki se posreduje podatkovni bazi kot legitimna poizvedba</t>
        </is>
      </c>
      <c r="CR527" s="2" t="inlineStr">
        <is>
          <t>SQL-injektion</t>
        </is>
      </c>
      <c r="CS527" s="2" t="inlineStr">
        <is>
          <t>3</t>
        </is>
      </c>
      <c r="CT527" s="2" t="inlineStr">
        <is>
          <t/>
        </is>
      </c>
      <c r="CU527" t="inlineStr">
        <is>
          <t>metod för dataintrång som utnyttjar en svaghet i SQL, ett språk som hanterar kommunikation mellan användare och databaser</t>
        </is>
      </c>
    </row>
    <row r="528">
      <c r="A528" s="1" t="str">
        <f>HYPERLINK("https://iate.europa.eu/entry/result/3589915/all", "3589915")</f>
        <v>3589915</v>
      </c>
      <c r="B528" t="inlineStr">
        <is>
          <t>EUROPEAN UNION;EDUCATION AND COMMUNICATIONS</t>
        </is>
      </c>
      <c r="C528" t="inlineStr">
        <is>
          <t>EUROPEAN UNION|EU institutions and European civil service|EU institution|European Commission;EDUCATION AND COMMUNICATIONS|communications|communications industry|information technology;EDUCATION AND COMMUNICATIONS|information technology and data processing;EUROPEAN UNION|EU institutions and European civil service|operation of the Institutions|administration of the Institutions</t>
        </is>
      </c>
      <c r="D528" s="2" t="inlineStr">
        <is>
          <t>Съвет по информационни технологии и киберсигурност</t>
        </is>
      </c>
      <c r="E528" s="2" t="inlineStr">
        <is>
          <t>3</t>
        </is>
      </c>
      <c r="F528" s="2" t="inlineStr">
        <is>
          <t/>
        </is>
      </c>
      <c r="G528" t="inlineStr">
        <is>
          <t/>
        </is>
      </c>
      <c r="H528" s="2" t="inlineStr">
        <is>
          <t>Rada pro informační technologie a kybernetickou bezpečnost|
ITCB</t>
        </is>
      </c>
      <c r="I528" s="2" t="inlineStr">
        <is>
          <t>3|
3</t>
        </is>
      </c>
      <c r="J528" s="2" t="inlineStr">
        <is>
          <t xml:space="preserve">|
</t>
        </is>
      </c>
      <c r="K528" t="inlineStr">
        <is>
          <t>podskupina &lt;i&gt;řídící rady&lt;/i&gt; ( &lt;a href="/entry/result/3573522/all" id="ENTRY_TO_ENTRY_CONVERTER" target="_blank"&gt;IATE:3573522&lt;/a&gt; ) v Evropské komisi, která prevzala úkoly &lt;i&gt;Rady pro informační technologie&lt;/i&gt; a &lt;i&gt;Rady pro informační technologie a kybernetickou bezpečnost&lt;/i&gt; ( &lt;a href="/entry/result/3589915/all" id="ENTRY_TO_ENTRY_CONVERTER" target="_blank"&gt;IATE:3589915&lt;/a&gt; )</t>
        </is>
      </c>
      <c r="L528" s="2" t="inlineStr">
        <is>
          <t>Rådet for Informationsteknologi og Cybersikkerhed|
ITCB</t>
        </is>
      </c>
      <c r="M528" s="2" t="inlineStr">
        <is>
          <t>4|
3</t>
        </is>
      </c>
      <c r="N528" s="2" t="inlineStr">
        <is>
          <t xml:space="preserve">|
</t>
        </is>
      </c>
      <c r="O528" t="inlineStr">
        <is>
          <t>permanent undergruppe under &lt;a href="https://iate.europa.eu/entry/result/3573522/da" target="_blank"&gt;Administrationsrådet&lt;/a&gt;, som sikrer, at ressourcer og investeringer i informationsteknologi anvendes effektivt, og at erhvervslivets behov understøttes af effektive, sikre og robuste kommunikations- og informationssystemer i overensstemmelse med principperne om beskyttelse af personoplysninger</t>
        </is>
      </c>
      <c r="P528" s="2" t="inlineStr">
        <is>
          <t>Informationstechnik- und Cybersicherheitsbeirat</t>
        </is>
      </c>
      <c r="Q528" s="2" t="inlineStr">
        <is>
          <t>3</t>
        </is>
      </c>
      <c r="R528" s="2" t="inlineStr">
        <is>
          <t/>
        </is>
      </c>
      <c r="S528" t="inlineStr">
        <is>
          <t>ständige Untergruppe des &lt;a href="https://iate.europa.eu/entry/result/3573522/all" target="_blank"&gt;Managementkontrollgremiums&lt;/a&gt;, die gewährleistet, dass IT-Ressourcen und -Investitionen effizient genutzt werden und dass die geschäftlichen Bedürfnisse durch effiziente, sichere und belastbare Kommunikations- und Informationssysteme im Einklang mit den Grundsätzen des Schutzes personenbezogener Daten unterstützt werden</t>
        </is>
      </c>
      <c r="T528" s="2" t="inlineStr">
        <is>
          <t>συμβούλιο τεχνολογίας πληροφοριών και κυβερνοασφάλειας</t>
        </is>
      </c>
      <c r="U528" s="2" t="inlineStr">
        <is>
          <t>3</t>
        </is>
      </c>
      <c r="V528" s="2" t="inlineStr">
        <is>
          <t/>
        </is>
      </c>
      <c r="W528" t="inlineStr">
        <is>
          <t>μόνιμη υποομάδα του συμβουλίου εσωτερικής διοίκησης η οποία διασφαλίζει ότι οι πόροι και οι επενδύσεις στον τομέα της τεχνολογίας των πληροφοριών χρησιμοποιούνται με αποδοτικό τρόπο και ότι οι επιχειρηματικές ανάγκες υποστηρίζονται από αποδοτικά, ασφαλή και ανθεκτικά συστήματα επικοινωνίας και πληροφοριών, σύμφωνα με τις αρχές προστασίας των δεδομένων προσωπικού χαρακτήρα</t>
        </is>
      </c>
      <c r="X528" s="2" t="inlineStr">
        <is>
          <t>Information Technology and Cybersecurity Board|
ITCB</t>
        </is>
      </c>
      <c r="Y528" s="2" t="inlineStr">
        <is>
          <t>4|
3</t>
        </is>
      </c>
      <c r="Z528" s="2" t="inlineStr">
        <is>
          <t xml:space="preserve">|
</t>
        </is>
      </c>
      <c r="AA528" t="inlineStr">
        <is>
          <t>permanent sub-group of the &lt;a href="https://iate.europa.eu/entry/result/3573522" target="_blank"&gt;Corporate Management Board&lt;/a&gt;, which ensures that resources and investments in information technology are used
efficiently and that business needs are supported by efficient, secure and
resilient communication and information systems, in compliance with personal data
protection principles</t>
        </is>
      </c>
      <c r="AB528" s="2" t="inlineStr">
        <is>
          <t>Consejo de Tecnologías de la Información y Ciberseguridad|
ITCB</t>
        </is>
      </c>
      <c r="AC528" s="2" t="inlineStr">
        <is>
          <t>3|
3</t>
        </is>
      </c>
      <c r="AD528" s="2" t="inlineStr">
        <is>
          <t xml:space="preserve">|
</t>
        </is>
      </c>
      <c r="AE528" t="inlineStr">
        <is>
          <t>Subgrupo permanente del &lt;a href="https://iate.europa.eu/entry/result/3573522/es" target="_blank"&gt;Consejo de Administración &lt;/a&gt;cuyo cometido es garantizar que los recursos e inversiones
 destinados a la tecnología de la información se emplean eficazmente y 
que se asiste a las empresas mediante sistemas de comunicación e 
información seguros y resilientes, en cumplimiento de los principios de 
protección de datos personales.</t>
        </is>
      </c>
      <c r="AF528" s="2" t="inlineStr">
        <is>
          <t>ITCB|
Euroopa Komisjoni infotehnoloogia ja küberjulgeoleku nõukogu</t>
        </is>
      </c>
      <c r="AG528" s="2" t="inlineStr">
        <is>
          <t>3|
3</t>
        </is>
      </c>
      <c r="AH528" s="2" t="inlineStr">
        <is>
          <t xml:space="preserve">|
</t>
        </is>
      </c>
      <c r="AI528" t="inlineStr">
        <is>
          <t>&lt;i&gt;üldjuhatuse &lt;/i&gt;&lt;a href="/entry/result/3573522/all" id="ENTRY_TO_ENTRY_CONVERTER" target="_blank"&gt;IATE:3573522&lt;/a&gt; alaline allrühm, mis tagab, et infotehnoloogia vahendeid ja investeeringuid kasutatakse tõhusalt ning et tegevusvajadusi toetavad tõhusad, turvalised ja vastupidavad kommunikatsiooni- ja infosüsteemid kooskõlas isikuandmete kaitse põhimõtetega</t>
        </is>
      </c>
      <c r="AJ528" s="2" t="inlineStr">
        <is>
          <t>ITCB|
tietotekniikan ja kyberturvallisuuden lautakunta|
tietotekniikka- ja kyberturvallisuuslautakunta</t>
        </is>
      </c>
      <c r="AK528" s="2" t="inlineStr">
        <is>
          <t>3|
3|
3</t>
        </is>
      </c>
      <c r="AL528" s="2" t="inlineStr">
        <is>
          <t xml:space="preserve">|
|
</t>
        </is>
      </c>
      <c r="AM528" t="inlineStr">
        <is>
          <t>&lt;a href="https://iate.europa.eu/entry/result/3573522/fi" target="_blank"&gt;hallintoneuvoston &lt;/a&gt;pysyvä alaryhmä, joka varmistaa, että tietotekniikan resursseja ja investointeja käytetään tehokkaasti ja että liiketoiminnan tarpeita tuetaan tehokkailla, turvallisilla ja joustavilla viestintä- ja tietojärjestelmillä henkilötietojen suojaa koskevien periaatteiden mukaisesti</t>
        </is>
      </c>
      <c r="AN528" s="2" t="inlineStr">
        <is>
          <t>comité chargé des technologies de l’information et de la cybersécurité</t>
        </is>
      </c>
      <c r="AO528" s="2" t="inlineStr">
        <is>
          <t>3</t>
        </is>
      </c>
      <c r="AP528" s="2" t="inlineStr">
        <is>
          <t/>
        </is>
      </c>
      <c r="AQ528" t="inlineStr">
        <is>
          <t>sous-groupe permanent du &lt;a href="https://iate.europa.eu/entry/result/3573522" target="_blank"&gt;conseil d'administration&lt;/a&gt;, qui veille à ce 
que les ressources et les investissements dans les technologies de 
l'information soient utilisés efficacement et à ce que les besoins des 
entreprises soient soutenus par des systèmes de communication et 
d'information efficaces, sûrs et résilients, dans le respect des 
principes de protection des données à caractère personnel, et supervise 
la mise en œuvre de la stratégie numérique de la Commission européenne</t>
        </is>
      </c>
      <c r="AR528" s="2" t="inlineStr">
        <is>
          <t>an Bord um an Teicneolaíocht Faisnéise agus an Chibearshlándáil</t>
        </is>
      </c>
      <c r="AS528" s="2" t="inlineStr">
        <is>
          <t>3</t>
        </is>
      </c>
      <c r="AT528" s="2" t="inlineStr">
        <is>
          <t/>
        </is>
      </c>
      <c r="AU528" t="inlineStr">
        <is>
          <t/>
        </is>
      </c>
      <c r="AV528" s="2" t="inlineStr">
        <is>
          <t>Odbor za informacijsku tehnologiju i kibersigurnost|
ITCB</t>
        </is>
      </c>
      <c r="AW528" s="2" t="inlineStr">
        <is>
          <t>3|
3</t>
        </is>
      </c>
      <c r="AX528" s="2" t="inlineStr">
        <is>
          <t xml:space="preserve">|
</t>
        </is>
      </c>
      <c r="AY528" t="inlineStr">
        <is>
          <t/>
        </is>
      </c>
      <c r="AZ528" s="2" t="inlineStr">
        <is>
          <t>Informatikai és Kiberbiztonsági Tanács</t>
        </is>
      </c>
      <c r="BA528" s="2" t="inlineStr">
        <is>
          <t>3</t>
        </is>
      </c>
      <c r="BB528" s="2" t="inlineStr">
        <is>
          <t/>
        </is>
      </c>
      <c r="BC528" t="inlineStr">
        <is>
          <t/>
        </is>
      </c>
      <c r="BD528" s="2" t="inlineStr">
        <is>
          <t>comitato per le tecnologie dell'informazione e la cibersicurezza della Commissione europea</t>
        </is>
      </c>
      <c r="BE528" s="2" t="inlineStr">
        <is>
          <t>3</t>
        </is>
      </c>
      <c r="BF528" s="2" t="inlineStr">
        <is>
          <t/>
        </is>
      </c>
      <c r="BG528" t="inlineStr">
        <is>
          <t>sottogruppo permanente dell'organo di gestione interno, il quale garantisce che le risorse e gli investimenti relativi alle tecnologie dell'informazione siano utilizzati in modo efficiente e che le esigenze operative siano sostenute da sistemi di comunicazione e informazione efficienti, sicuri e resilienti, nel rispetto dei principi di protezione dei dati personali e che sovrintende all'attuazione della strategia digitale della Commissione europea</t>
        </is>
      </c>
      <c r="BH528" s="2" t="inlineStr">
        <is>
          <t>Informacinių technologijų ir kibernetinio saugumo valdyba|
Informacinių technologijų ir kibernetinio saugumo taryba</t>
        </is>
      </c>
      <c r="BI528" s="2" t="inlineStr">
        <is>
          <t>2|
3</t>
        </is>
      </c>
      <c r="BJ528" s="2" t="inlineStr">
        <is>
          <t xml:space="preserve">|
</t>
        </is>
      </c>
      <c r="BK528" t="inlineStr">
        <is>
          <t>taryba, užtikrinanti, kad ištekliai ir investicijos į informacines technologijas būtų naudojami efektyviai ir kad verslo poreikiai būtų remiami naudojant veiksmingas, saugias ir atsparias ryšių ir informacines sistemas, laikantis asmens duomenų apsaugos principų, taip pat prižiūrinti Europos Komisijos skaitmeninės strategijos įgyvendinimą</t>
        </is>
      </c>
      <c r="BL528" s="2" t="inlineStr">
        <is>
          <t>Informācijas tehnoloģiju un kiberdrošības padome</t>
        </is>
      </c>
      <c r="BM528" s="2" t="inlineStr">
        <is>
          <t>3</t>
        </is>
      </c>
      <c r="BN528" s="2" t="inlineStr">
        <is>
          <t/>
        </is>
      </c>
      <c r="BO528" t="inlineStr">
        <is>
          <t/>
        </is>
      </c>
      <c r="BP528" s="2" t="inlineStr">
        <is>
          <t>Bord tat-Teknoloġija tal-Informazzjoni u taċ-Ċibersigurtà</t>
        </is>
      </c>
      <c r="BQ528" s="2" t="inlineStr">
        <is>
          <t>3</t>
        </is>
      </c>
      <c r="BR528" s="2" t="inlineStr">
        <is>
          <t/>
        </is>
      </c>
      <c r="BS528" t="inlineStr">
        <is>
          <t>sottogrupp permanenti tal-Bord tal-Ġestjoni Korporattiva li jiżgura li r-riżorsi u l-investimenti fit-teknoloġija tal-informazzjoni jintużaw b'mod effiċjenti, u li l-ħtiġijiet operazzjonali jkunu appoġġati minn sistemi tal-komunikazzjoni u tal-informazzjoni siguri u reżiljenti, f'konformità mal-prinċipji tal-protezzjoni tad-&lt;i&gt;data &lt;/i&gt;personali</t>
        </is>
      </c>
      <c r="BT528" s="2" t="inlineStr">
        <is>
          <t>raad voor informatietechnologie en cyberbeveiliging|
ITCB</t>
        </is>
      </c>
      <c r="BU528" s="2" t="inlineStr">
        <is>
          <t>3|
3</t>
        </is>
      </c>
      <c r="BV528" s="2" t="inlineStr">
        <is>
          <t xml:space="preserve">|
</t>
        </is>
      </c>
      <c r="BW528" t="inlineStr">
        <is>
          <t>permanente subgroep van de bestuursraad die:&lt;br&gt;a) ervoor zorgt dat de middelen en investeringen in informatietechnologie efficiënt worden ingezet en dat aan de bedrijfsmatige behoeften wordt voldaan door efficiënte, veilige en veerkrachtige communicatie- en informatiesystemen, conform de beginselen inzake de bescherming van persoonsgegevens;&lt;br&gt;b) toezicht houdt op de uitvoering van de digitale strategie van de Europese Commissie</t>
        </is>
      </c>
      <c r="BX528" s="2" t="inlineStr">
        <is>
          <t>Rada ds. Technologii Informacyjnej i Cyberbezpieczeństwa</t>
        </is>
      </c>
      <c r="BY528" s="2" t="inlineStr">
        <is>
          <t>3</t>
        </is>
      </c>
      <c r="BZ528" s="2" t="inlineStr">
        <is>
          <t/>
        </is>
      </c>
      <c r="CA528" t="inlineStr">
        <is>
          <t>stała podgrupa &lt;a href="https://iate.europa.eu/entry/result/3573522/pl" target="_blank"&gt;Rady Zarządzania Korporacyjnego&lt;/a&gt; czuwająca nad efektywnym wykorzystaniem zasobów i nakładów na technologie informacyjne oraz zaspokajaniem potrzeb przedsiębiorstw za pomocą wydajnych, bezpiecznych i odpornych systemów łączności i informacji, zgodnie z zasadami ochrony danych osobowych, oraz nadzorująca wdrażanie strategii cyfrowej Komisji Europejskiej</t>
        </is>
      </c>
      <c r="CB528" s="2" t="inlineStr">
        <is>
          <t>Conselho das Tecnologias da Informação e da Cibersegurança</t>
        </is>
      </c>
      <c r="CC528" s="2" t="inlineStr">
        <is>
          <t>3</t>
        </is>
      </c>
      <c r="CD528" s="2" t="inlineStr">
        <is>
          <t/>
        </is>
      </c>
      <c r="CE528" t="inlineStr">
        <is>
          <t>Subgrupo permanente do Conselho de Administração Institucional que garante que os recursos e os investimentos nas tecnologias da informação são utilizados de forma eficiente e que as necessidades das empresas são apoiadas por sistemas de comunicação e informação eficientes, seguros e resilientes, no respeito pelos princípios de proteção dos dados pessoais e que supervisiona a execução da Estratégia Digital da Comissão Europeia.</t>
        </is>
      </c>
      <c r="CF528" s="2" t="inlineStr">
        <is>
          <t>Consiliul pentru tehnologia informației și securitate cibernetică</t>
        </is>
      </c>
      <c r="CG528" s="2" t="inlineStr">
        <is>
          <t>3</t>
        </is>
      </c>
      <c r="CH528" s="2" t="inlineStr">
        <is>
          <t/>
        </is>
      </c>
      <c r="CI528" t="inlineStr">
        <is>
          <t/>
        </is>
      </c>
      <c r="CJ528" s="2" t="inlineStr">
        <is>
          <t>Rada pre informačné technológie a kybernetickú bezpečnosť|
ITCB</t>
        </is>
      </c>
      <c r="CK528" s="2" t="inlineStr">
        <is>
          <t>3|
3</t>
        </is>
      </c>
      <c r="CL528" s="2" t="inlineStr">
        <is>
          <t xml:space="preserve">|
</t>
        </is>
      </c>
      <c r="CM528" t="inlineStr">
        <is>
          <t>stála podskupina správnej rady inštitúcie, ktorá zabezpečuje efektívne využívanie zdrojov a investícií do informačných technológií a podporu prevádzkových potrieb efektívnymi, bezpečnými a odolnými komunikačnými a informačnými systémami v súlade so zásadami ochrany osobných údajov, pričom dohliada na vykonávanie digitálnej stratégie Európskej komisie</t>
        </is>
      </c>
      <c r="CN528" s="2" t="inlineStr">
        <is>
          <t>Odbor za informacijsko tehnologijo in kibernetsko varnost|
ITCB</t>
        </is>
      </c>
      <c r="CO528" s="2" t="inlineStr">
        <is>
          <t>3|
3</t>
        </is>
      </c>
      <c r="CP528" s="2" t="inlineStr">
        <is>
          <t xml:space="preserve">|
</t>
        </is>
      </c>
      <c r="CQ528" t="inlineStr">
        <is>
          <t>stalna podskupina &lt;a href="https://iate.europa.eu/entry/result/3573522/sl" target="_blank"&gt;internega upravnega odbora&lt;/a&gt;, ki skrbi za to, da se viri in naložbe v informacijsko tehnologijo uporabljajo učinkovito ter da poslovne potrebe podpirajo učinkoviti, varni in odporni komunikacijski in informacijski sistemi v skladu z načeli za varstvo osebnih podatkov</t>
        </is>
      </c>
      <c r="CR528" s="2" t="inlineStr">
        <is>
          <t>ITCB|
styrelsen för informationsteknik och cybersäkerhet</t>
        </is>
      </c>
      <c r="CS528" s="2" t="inlineStr">
        <is>
          <t>3|
3</t>
        </is>
      </c>
      <c r="CT528" s="2" t="inlineStr">
        <is>
          <t xml:space="preserve">|
</t>
        </is>
      </c>
      <c r="CU528" t="inlineStr">
        <is>
          <t/>
        </is>
      </c>
    </row>
    <row r="529">
      <c r="A529" s="1" t="str">
        <f>HYPERLINK("https://iate.europa.eu/entry/result/3571665/all", "3571665")</f>
        <v>3571665</v>
      </c>
      <c r="B529" t="inlineStr">
        <is>
          <t>EUROPEAN UNION;EDUCATION AND COMMUNICATIONS</t>
        </is>
      </c>
      <c r="C529" t="inlineStr">
        <is>
          <t>EUROPEAN UNION|EU institutions and European civil service|EU institution;EDUCATION AND COMMUNICATIONS|information technology and data processing|computer system</t>
        </is>
      </c>
      <c r="D529" s="2" t="inlineStr">
        <is>
          <t>УСИС|
Управителен съвет за информационна сигурност</t>
        </is>
      </c>
      <c r="E529" s="2" t="inlineStr">
        <is>
          <t>4|
4</t>
        </is>
      </c>
      <c r="F529" s="2" t="inlineStr">
        <is>
          <t xml:space="preserve">|
</t>
        </is>
      </c>
      <c r="G529" t="inlineStr">
        <is>
          <t>управителен орган, който подпомага Общия управителен съвет на ЕК по отношение на задачите му, свързани с информационната сигурност</t>
        </is>
      </c>
      <c r="H529" s="2" t="inlineStr">
        <is>
          <t>rada pro řízení informační bezpečnosti|
ISSB</t>
        </is>
      </c>
      <c r="I529" s="2" t="inlineStr">
        <is>
          <t>3|
3</t>
        </is>
      </c>
      <c r="J529" s="2" t="inlineStr">
        <is>
          <t xml:space="preserve">|
</t>
        </is>
      </c>
      <c r="K529" t="inlineStr">
        <is>
          <t>řídicí orgán, který podporuje řídící radu Evropské komise v úkolech souvisejících s bezpečností IT</t>
        </is>
      </c>
      <c r="L529" s="2" t="inlineStr">
        <is>
          <t>ISSB|
Styrelsesrådet for Informationssikkerhed</t>
        </is>
      </c>
      <c r="M529" s="2" t="inlineStr">
        <is>
          <t>4|
4</t>
        </is>
      </c>
      <c r="N529" s="2" t="inlineStr">
        <is>
          <t xml:space="preserve">|
</t>
        </is>
      </c>
      <c r="O529" t="inlineStr">
        <is>
          <t>ledelsesorgan, der støtter &lt;a href="https://iate.europa.eu/entry/result/3573522/da" target="_blank"&gt;Administrationsrådet&lt;/a&gt; i dets IT-sikkerhedsrelaterede opgaver</t>
        </is>
      </c>
      <c r="P529" s="2" t="inlineStr">
        <is>
          <t>Lenkungsausschuss für Informationssicherheit|
ISSB</t>
        </is>
      </c>
      <c r="Q529" s="2" t="inlineStr">
        <is>
          <t>3|
3</t>
        </is>
      </c>
      <c r="R529" s="2" t="inlineStr">
        <is>
          <t xml:space="preserve">|
</t>
        </is>
      </c>
      <c r="S529" t="inlineStr">
        <is>
          <t>Leitungsgremium, welches das Managementkontrollgremium bei der Wahrnehmung seiner Aufgaben in Bezug auf die IT-Sicherheit unterstützt</t>
        </is>
      </c>
      <c r="T529" t="inlineStr">
        <is>
          <t/>
        </is>
      </c>
      <c r="U529" t="inlineStr">
        <is>
          <t/>
        </is>
      </c>
      <c r="V529" t="inlineStr">
        <is>
          <t/>
        </is>
      </c>
      <c r="W529" t="inlineStr">
        <is>
          <t/>
        </is>
      </c>
      <c r="X529" s="2" t="inlineStr">
        <is>
          <t>Information Security Steering Board|
ISSB</t>
        </is>
      </c>
      <c r="Y529" s="2" t="inlineStr">
        <is>
          <t>4|
4</t>
        </is>
      </c>
      <c r="Z529" s="2" t="inlineStr">
        <is>
          <t xml:space="preserve">|
</t>
        </is>
      </c>
      <c r="AA529" t="inlineStr">
        <is>
          <t>governance body that supports the European Commission’s Corporate Management Board in its IT-security-related tasks</t>
        </is>
      </c>
      <c r="AB529" s="2" t="inlineStr">
        <is>
          <t>Consejo Director de Seguridad de la Información|
ISSB</t>
        </is>
      </c>
      <c r="AC529" s="2" t="inlineStr">
        <is>
          <t>3|
3</t>
        </is>
      </c>
      <c r="AD529" s="2" t="inlineStr">
        <is>
          <t xml:space="preserve">|
</t>
        </is>
      </c>
      <c r="AE529" t="inlineStr">
        <is>
          <t>Órgano de gobierno que apoya al Consejo de Administración, designado por la Comisión Europea, en sus tareas relacionadas con la seguridad informática.</t>
        </is>
      </c>
      <c r="AF529" t="inlineStr">
        <is>
          <t/>
        </is>
      </c>
      <c r="AG529" t="inlineStr">
        <is>
          <t/>
        </is>
      </c>
      <c r="AH529" t="inlineStr">
        <is>
          <t/>
        </is>
      </c>
      <c r="AI529" t="inlineStr">
        <is>
          <t/>
        </is>
      </c>
      <c r="AJ529" s="2" t="inlineStr">
        <is>
          <t>tietoturvajohtoryhmä</t>
        </is>
      </c>
      <c r="AK529" s="2" t="inlineStr">
        <is>
          <t>3</t>
        </is>
      </c>
      <c r="AL529" s="2" t="inlineStr">
        <is>
          <t/>
        </is>
      </c>
      <c r="AM529" t="inlineStr">
        <is>
          <t>hallintoelin, joka tukee Euroopan komission hallintoneuvostoa tietotekniikan turvallisuuteen liittyvissä tehtävissä</t>
        </is>
      </c>
      <c r="AN529" t="inlineStr">
        <is>
          <t/>
        </is>
      </c>
      <c r="AO529" t="inlineStr">
        <is>
          <t/>
        </is>
      </c>
      <c r="AP529" t="inlineStr">
        <is>
          <t/>
        </is>
      </c>
      <c r="AQ529" t="inlineStr">
        <is>
          <t/>
        </is>
      </c>
      <c r="AR529" s="2" t="inlineStr">
        <is>
          <t>ISSB|
an Bord Stiúrtha um Shlándáil Faisnéise</t>
        </is>
      </c>
      <c r="AS529" s="2" t="inlineStr">
        <is>
          <t>3|
3</t>
        </is>
      </c>
      <c r="AT529" s="2" t="inlineStr">
        <is>
          <t xml:space="preserve">|
</t>
        </is>
      </c>
      <c r="AU529" t="inlineStr">
        <is>
          <t/>
        </is>
      </c>
      <c r="AV529" s="2" t="inlineStr">
        <is>
          <t>Upravljački odbor za informacijsku sigurnost|
ISSB</t>
        </is>
      </c>
      <c r="AW529" s="2" t="inlineStr">
        <is>
          <t>3|
3</t>
        </is>
      </c>
      <c r="AX529" s="2" t="inlineStr">
        <is>
          <t xml:space="preserve">|
</t>
        </is>
      </c>
      <c r="AY529" t="inlineStr">
        <is>
          <t>upravljačko tijelo koje podupire korporativni upravni odbor Europske komisije u njegovim zadacima koji se odnose na IT sigurnost</t>
        </is>
      </c>
      <c r="AZ529" s="2" t="inlineStr">
        <is>
          <t>információbiztonsági irányítóbizottság</t>
        </is>
      </c>
      <c r="BA529" s="2" t="inlineStr">
        <is>
          <t>4</t>
        </is>
      </c>
      <c r="BB529" s="2" t="inlineStr">
        <is>
          <t/>
        </is>
      </c>
      <c r="BC529" t="inlineStr">
        <is>
          <t>az Európai Bizottság szervezetirányító tanácsát az informatikai biztonsággal kapcsolatos feladatainak ellátásában támogató irányító szerv</t>
        </is>
      </c>
      <c r="BD529" s="2" t="inlineStr">
        <is>
          <t>ISSB|
comitato direttivo per la sicurezza dell'informazione</t>
        </is>
      </c>
      <c r="BE529" s="2" t="inlineStr">
        <is>
          <t>3|
3</t>
        </is>
      </c>
      <c r="BF529" s="2" t="inlineStr">
        <is>
          <t xml:space="preserve">|
</t>
        </is>
      </c>
      <c r="BG529" t="inlineStr">
        <is>
          <t>comitato che assiste l'organo di gestione interno della Commissione europea nelle sue mansioni in materia di sicurezza informatica</t>
        </is>
      </c>
      <c r="BH529" s="2" t="inlineStr">
        <is>
          <t>ISSB|
Informacijos saugumo valdyba</t>
        </is>
      </c>
      <c r="BI529" s="2" t="inlineStr">
        <is>
          <t>3|
3</t>
        </is>
      </c>
      <c r="BJ529" s="2" t="inlineStr">
        <is>
          <t xml:space="preserve">|
</t>
        </is>
      </c>
      <c r="BK529" t="inlineStr">
        <is>
          <t>valdymo organas, padedantis organizacinio valdymo tarybai vykdyti su IT saugumu susijusias užduotis</t>
        </is>
      </c>
      <c r="BL529" s="2" t="inlineStr">
        <is>
          <t>Informācijas drošības koordinācijas padome</t>
        </is>
      </c>
      <c r="BM529" s="2" t="inlineStr">
        <is>
          <t>3</t>
        </is>
      </c>
      <c r="BN529" s="2" t="inlineStr">
        <is>
          <t/>
        </is>
      </c>
      <c r="BO529" t="inlineStr">
        <is>
          <t>pārvaldības struktūra, kas atbalsta Eiropas Komisijas valdi ar IT drošību saistītajos uzdevumos</t>
        </is>
      </c>
      <c r="BP529" s="2" t="inlineStr">
        <is>
          <t>ISSB|
Bord ta' Tmexxija tas-Sigurtà tal-Informazzjoni</t>
        </is>
      </c>
      <c r="BQ529" s="2" t="inlineStr">
        <is>
          <t>3|
3</t>
        </is>
      </c>
      <c r="BR529" s="2" t="inlineStr">
        <is>
          <t xml:space="preserve">|
</t>
        </is>
      </c>
      <c r="BS529" t="inlineStr">
        <is>
          <t>il-korp ta' governanza li jappoġġa lill-Bord ta' Ġestjoni Korporattiva tal-Kummissjoni Ewropea fil-kompiti tiegħu relatati mas-sigurtà</t>
        </is>
      </c>
      <c r="BT529" s="2" t="inlineStr">
        <is>
          <t>ISSB|
stuurgroep voor informatiebeveiliging</t>
        </is>
      </c>
      <c r="BU529" s="2" t="inlineStr">
        <is>
          <t>3|
3</t>
        </is>
      </c>
      <c r="BV529" s="2" t="inlineStr">
        <is>
          <t xml:space="preserve">|
</t>
        </is>
      </c>
      <c r="BW529" t="inlineStr">
        <is>
          <t>governanceorgaan dat de bestuursraad van de Europese Commissie ondersteunt bij taken die met IT-beveiliging samenhangen</t>
        </is>
      </c>
      <c r="BX529" s="2" t="inlineStr">
        <is>
          <t>Rada Sterująca ds. Bezpieczeństwa Informacji</t>
        </is>
      </c>
      <c r="BY529" s="2" t="inlineStr">
        <is>
          <t>3</t>
        </is>
      </c>
      <c r="BZ529" s="2" t="inlineStr">
        <is>
          <t/>
        </is>
      </c>
      <c r="CA529" t="inlineStr">
        <is>
          <t>organ zarządzający, który wspiera Radę Zarządzania Korporacyjnego Komisji Europejskiej w jej zadaniach związanych z bezpieczeństwem IT</t>
        </is>
      </c>
      <c r="CB529" s="2" t="inlineStr">
        <is>
          <t>ISSB|
Comité Diretor de Segurança da Informação</t>
        </is>
      </c>
      <c r="CC529" s="2" t="inlineStr">
        <is>
          <t>3|
3</t>
        </is>
      </c>
      <c r="CD529" s="2" t="inlineStr">
        <is>
          <t xml:space="preserve">|
</t>
        </is>
      </c>
      <c r="CE529" t="inlineStr">
        <is>
          <t>Órgão de governação que apoia o Conselho de Administração Institucional da Comissão Europeia nas suas funções relacionadas com a segurança informática.</t>
        </is>
      </c>
      <c r="CF529" s="2" t="inlineStr">
        <is>
          <t>ISSB|
Comitetul director pentru securitatea informațiilor</t>
        </is>
      </c>
      <c r="CG529" s="2" t="inlineStr">
        <is>
          <t>3|
3</t>
        </is>
      </c>
      <c r="CH529" s="2" t="inlineStr">
        <is>
          <t xml:space="preserve">|
</t>
        </is>
      </c>
      <c r="CI529" t="inlineStr">
        <is>
          <t>organismul de guvernanță care sprijină Consiliul pentru gestiunea corporativă în sarcinile sale legate de securitatea informatică</t>
        </is>
      </c>
      <c r="CJ529" t="inlineStr">
        <is>
          <t/>
        </is>
      </c>
      <c r="CK529" t="inlineStr">
        <is>
          <t/>
        </is>
      </c>
      <c r="CL529" t="inlineStr">
        <is>
          <t/>
        </is>
      </c>
      <c r="CM529" t="inlineStr">
        <is>
          <t/>
        </is>
      </c>
      <c r="CN529" s="2" t="inlineStr">
        <is>
          <t>Usmerjevalni odbor za varnost informacij|
ISSB</t>
        </is>
      </c>
      <c r="CO529" s="2" t="inlineStr">
        <is>
          <t>3|
3</t>
        </is>
      </c>
      <c r="CP529" s="2" t="inlineStr">
        <is>
          <t xml:space="preserve">|
</t>
        </is>
      </c>
      <c r="CQ529" t="inlineStr">
        <is>
          <t>organ upravljanja, ki nudi pomoč internemu upravnemu odboru pri njegovih nalogah, povezanih z varnostjo IT</t>
        </is>
      </c>
      <c r="CR529" s="2" t="inlineStr">
        <is>
          <t>styrelsen för informationssäkerhet</t>
        </is>
      </c>
      <c r="CS529" s="2" t="inlineStr">
        <is>
          <t>3</t>
        </is>
      </c>
      <c r="CT529" s="2" t="inlineStr">
        <is>
          <t/>
        </is>
      </c>
      <c r="CU529" t="inlineStr">
        <is>
          <t>styrorgan som bistår förvaltningens styrelse i dess uppgifter med koppling till it-säkerheten</t>
        </is>
      </c>
    </row>
    <row r="530">
      <c r="A530" s="1" t="str">
        <f>HYPERLINK("https://iate.europa.eu/entry/result/902685/all", "902685")</f>
        <v>902685</v>
      </c>
      <c r="B530" t="inlineStr">
        <is>
          <t>INTERNATIONAL RELATIONS;PRODUCTION, TECHNOLOGY AND RESEARCH;BUSINESS AND COMPETITION</t>
        </is>
      </c>
      <c r="C530" t="inlineStr">
        <is>
          <t>INTERNATIONAL RELATIONS|defence;PRODUCTION, TECHNOLOGY AND RESEARCH|research and intellectual property|research;BUSINESS AND COMPETITION|business organisation;PRODUCTION, TECHNOLOGY AND RESEARCH|technology and technical regulations|technology</t>
        </is>
      </c>
      <c r="D530" s="2" t="inlineStr">
        <is>
          <t>организация за научни изследвания и технологии|
ОНИТ</t>
        </is>
      </c>
      <c r="E530" s="2" t="inlineStr">
        <is>
          <t>3|
3</t>
        </is>
      </c>
      <c r="F530" s="2" t="inlineStr">
        <is>
          <t xml:space="preserve">|
</t>
        </is>
      </c>
      <c r="G530" t="inlineStr">
        <is>
          <t/>
        </is>
      </c>
      <c r="H530" s="2" t="inlineStr">
        <is>
          <t>výzkumná a technologická organizace</t>
        </is>
      </c>
      <c r="I530" s="2" t="inlineStr">
        <is>
          <t>3</t>
        </is>
      </c>
      <c r="J530" s="2" t="inlineStr">
        <is>
          <t/>
        </is>
      </c>
      <c r="K530" t="inlineStr">
        <is>
          <t/>
        </is>
      </c>
      <c r="L530" s="2" t="inlineStr">
        <is>
          <t>forsknings- og teknologiorganisation</t>
        </is>
      </c>
      <c r="M530" s="2" t="inlineStr">
        <is>
          <t>3</t>
        </is>
      </c>
      <c r="N530" s="2" t="inlineStr">
        <is>
          <t/>
        </is>
      </c>
      <c r="O530" t="inlineStr">
        <is>
          <t/>
        </is>
      </c>
      <c r="P530" s="2" t="inlineStr">
        <is>
          <t>RTO|
Forschungs- und Technologieorganisation</t>
        </is>
      </c>
      <c r="Q530" s="2" t="inlineStr">
        <is>
          <t>3|
3</t>
        </is>
      </c>
      <c r="R530" s="2" t="inlineStr">
        <is>
          <t xml:space="preserve">|
</t>
        </is>
      </c>
      <c r="S530" t="inlineStr">
        <is>
          <t/>
        </is>
      </c>
      <c r="T530" s="2" t="inlineStr">
        <is>
          <t>ερευνητικός και τεχνολογικός οργανισμός</t>
        </is>
      </c>
      <c r="U530" s="2" t="inlineStr">
        <is>
          <t>3</t>
        </is>
      </c>
      <c r="V530" s="2" t="inlineStr">
        <is>
          <t/>
        </is>
      </c>
      <c r="W530" t="inlineStr">
        <is>
          <t>οργανισμός που παρέχει κυρίως υπηρεσίες έρευνας και ανάπτυξης, τεχνολογίας και καινοτομίας σε επιχειρήσεις, κυβερνήσεις, δημόσιους οργανισμούς ή άλλους πελάτες και είναι διοικητικά ανεξάρτητος</t>
        </is>
      </c>
      <c r="X530" s="2" t="inlineStr">
        <is>
          <t>RTO|
R&amp;amp;TO|
Research and Technology Organisation</t>
        </is>
      </c>
      <c r="Y530" s="2" t="inlineStr">
        <is>
          <t>3|
1|
3</t>
        </is>
      </c>
      <c r="Z530" s="2" t="inlineStr">
        <is>
          <t xml:space="preserve">|
|
</t>
        </is>
      </c>
      <c r="AA530" t="inlineStr">
        <is>
          <t>organisation which mainly provides research and development, technology and innovation services to firms, governments, public agencies or other clients, and which is managerially independent</t>
        </is>
      </c>
      <c r="AB530" s="2" t="inlineStr">
        <is>
          <t>organización de investigación y tecnología</t>
        </is>
      </c>
      <c r="AC530" s="2" t="inlineStr">
        <is>
          <t>3</t>
        </is>
      </c>
      <c r="AD530" s="2" t="inlineStr">
        <is>
          <t/>
        </is>
      </c>
      <c r="AE530" t="inlineStr">
        <is>
          <t>Organización que presta principalemente servicios de investigación y desarrollo, tecnología e innovación a empresas, gobiernos, agencias públicas y otros clientes, y que es independiente administrativamente.</t>
        </is>
      </c>
      <c r="AF530" s="2" t="inlineStr">
        <is>
          <t>teadus- ja tehnoloogiaorganisatsioon</t>
        </is>
      </c>
      <c r="AG530" s="2" t="inlineStr">
        <is>
          <t>3</t>
        </is>
      </c>
      <c r="AH530" s="2" t="inlineStr">
        <is>
          <t/>
        </is>
      </c>
      <c r="AI530" t="inlineStr">
        <is>
          <t>juhtimisalaselt sõltumatu organisatsioon, mille põhitegevus on pakkuda teadusuuringute, arenduse, tehnoloogia ja innovatsiooniga seotud teenuseid äriühingutele, valitsussektorile ja muudele klientidele</t>
        </is>
      </c>
      <c r="AJ530" s="2" t="inlineStr">
        <is>
          <t>tutkimus- ja teknologiaorganisaatio</t>
        </is>
      </c>
      <c r="AK530" s="2" t="inlineStr">
        <is>
          <t>3</t>
        </is>
      </c>
      <c r="AL530" s="2" t="inlineStr">
        <is>
          <t/>
        </is>
      </c>
      <c r="AM530" t="inlineStr">
        <is>
          <t/>
        </is>
      </c>
      <c r="AN530" s="2" t="inlineStr">
        <is>
          <t>Organisation pour la recherche et la technologie|
ORT|
RTO|
organisme de recherche et de technologie</t>
        </is>
      </c>
      <c r="AO530" s="2" t="inlineStr">
        <is>
          <t>3|
3|
3|
3</t>
        </is>
      </c>
      <c r="AP530" s="2" t="inlineStr">
        <is>
          <t xml:space="preserve">|
|
|
</t>
        </is>
      </c>
      <c r="AQ530" t="inlineStr">
        <is>
          <t/>
        </is>
      </c>
      <c r="AR530" s="2" t="inlineStr">
        <is>
          <t>eagraíocht taighde agus teicneolaíochta</t>
        </is>
      </c>
      <c r="AS530" s="2" t="inlineStr">
        <is>
          <t>3</t>
        </is>
      </c>
      <c r="AT530" s="2" t="inlineStr">
        <is>
          <t/>
        </is>
      </c>
      <c r="AU530" t="inlineStr">
        <is>
          <t/>
        </is>
      </c>
      <c r="AV530" s="2" t="inlineStr">
        <is>
          <t>organizacija za istraživanje i tehnologiju</t>
        </is>
      </c>
      <c r="AW530" s="2" t="inlineStr">
        <is>
          <t>3</t>
        </is>
      </c>
      <c r="AX530" s="2" t="inlineStr">
        <is>
          <t/>
        </is>
      </c>
      <c r="AY530" t="inlineStr">
        <is>
          <t/>
        </is>
      </c>
      <c r="AZ530" s="2" t="inlineStr">
        <is>
          <t>kutatási és technológiai szervezet|
ktsz</t>
        </is>
      </c>
      <c r="BA530" s="2" t="inlineStr">
        <is>
          <t>3|
2</t>
        </is>
      </c>
      <c r="BB530" s="2" t="inlineStr">
        <is>
          <t xml:space="preserve">|
</t>
        </is>
      </c>
      <c r="BC530" t="inlineStr">
        <is>
          <t>olyan szervezet, amely fő tevékenységként kutatás-fejlesztési, technológiai és innovatív megoldások értékesítésével foglalkozik</t>
        </is>
      </c>
      <c r="BD530" s="2" t="inlineStr">
        <is>
          <t>ORT|
organizzazione di ricerca e tecnologia|
RTO</t>
        </is>
      </c>
      <c r="BE530" s="2" t="inlineStr">
        <is>
          <t>3|
3|
3</t>
        </is>
      </c>
      <c r="BF530" s="2" t="inlineStr">
        <is>
          <t xml:space="preserve">|
|
</t>
        </is>
      </c>
      <c r="BG530" t="inlineStr">
        <is>
          <t>organizzazione di ricerca e tecnologica di diritto privato senza scopo di
lucro che ha la finalità di incrementare i processi di innovazione e di
trasferimento tecnologico a vantaggio delle imprese e delle istituzioni pubbliche
nazionali e territoriali</t>
        </is>
      </c>
      <c r="BH530" s="2" t="inlineStr">
        <is>
          <t>mokslinių tyrimų ir technologijų organizacija</t>
        </is>
      </c>
      <c r="BI530" s="2" t="inlineStr">
        <is>
          <t>3</t>
        </is>
      </c>
      <c r="BJ530" s="2" t="inlineStr">
        <is>
          <t/>
        </is>
      </c>
      <c r="BK530" t="inlineStr">
        <is>
          <t>juridinis asmuo arba jo padalinys, kurio pagrindinė veikla – moksliniai tyrimai, eksperimentinė plėtra ir inovacinė veikla</t>
        </is>
      </c>
      <c r="BL530" s="2" t="inlineStr">
        <is>
          <t>pētniecības un tehnoloģiju organizācija</t>
        </is>
      </c>
      <c r="BM530" s="2" t="inlineStr">
        <is>
          <t>3</t>
        </is>
      </c>
      <c r="BN530" s="2" t="inlineStr">
        <is>
          <t/>
        </is>
      </c>
      <c r="BO530" t="inlineStr">
        <is>
          <t/>
        </is>
      </c>
      <c r="BP530" s="2" t="inlineStr">
        <is>
          <t>organizzazzjoni tar-riċerka u tat-teknoloġija</t>
        </is>
      </c>
      <c r="BQ530" s="2" t="inlineStr">
        <is>
          <t>3</t>
        </is>
      </c>
      <c r="BR530" s="2" t="inlineStr">
        <is>
          <t/>
        </is>
      </c>
      <c r="BS530" t="inlineStr">
        <is>
          <t>organizzazzjoni li bħala l-attività ewlenija tagħha tipprovdi servizzi ta' riċerka u żvilupp u ta' teknoloġija u innovazzjoni lil impriżi, gvernijiet, aġenziji pubbliċi jew klijenti oħra, u li hija indipendenti mil-lat maniġerjali</t>
        </is>
      </c>
      <c r="BT530" s="2" t="inlineStr">
        <is>
          <t>RTO|
organisatie voor onderzoek en technologie</t>
        </is>
      </c>
      <c r="BU530" s="2" t="inlineStr">
        <is>
          <t>3|
3</t>
        </is>
      </c>
      <c r="BV530" s="2" t="inlineStr">
        <is>
          <t xml:space="preserve">|
</t>
        </is>
      </c>
      <c r="BW530" t="inlineStr">
        <is>
          <t>organisatie
 die onderzoeks- en innovatieactiviteiten uitvoert op het gebied van
 technologie</t>
        </is>
      </c>
      <c r="BX530" s="2" t="inlineStr">
        <is>
          <t>organizacja badawczo-technologiczna</t>
        </is>
      </c>
      <c r="BY530" s="2" t="inlineStr">
        <is>
          <t>3</t>
        </is>
      </c>
      <c r="BZ530" s="2" t="inlineStr">
        <is>
          <t/>
        </is>
      </c>
      <c r="CA530" t="inlineStr">
        <is>
          <t>podmiot ze specjalistyczną wiedzą, pracujący nad rozwojem i transferem nauki i technologii</t>
        </is>
      </c>
      <c r="CB530" s="2" t="inlineStr">
        <is>
          <t>organização de investigação e tecnologia</t>
        </is>
      </c>
      <c r="CC530" s="2" t="inlineStr">
        <is>
          <t>3</t>
        </is>
      </c>
      <c r="CD530" s="2" t="inlineStr">
        <is>
          <t/>
        </is>
      </c>
      <c r="CE530" t="inlineStr">
        <is>
          <t>Organização que presta principalmente serviços de investigação e desenvolvimento, tecnologia e inovação a empresas, governos, agências públicas ou outros clientes e que é administrativamente independente.</t>
        </is>
      </c>
      <c r="CF530" s="2" t="inlineStr">
        <is>
          <t>organizație de cercetare și tehnologie</t>
        </is>
      </c>
      <c r="CG530" s="2" t="inlineStr">
        <is>
          <t>3</t>
        </is>
      </c>
      <c r="CH530" s="2" t="inlineStr">
        <is>
          <t/>
        </is>
      </c>
      <c r="CI530" t="inlineStr">
        <is>
          <t/>
        </is>
      </c>
      <c r="CJ530" s="2" t="inlineStr">
        <is>
          <t>VTO|
výskumno-technologická organizácia</t>
        </is>
      </c>
      <c r="CK530" s="2" t="inlineStr">
        <is>
          <t>3|
3</t>
        </is>
      </c>
      <c r="CL530" s="2" t="inlineStr">
        <is>
          <t xml:space="preserve">|
</t>
        </is>
      </c>
      <c r="CM530" t="inlineStr">
        <is>
          <t>organizácia, ktorej činnosť prevažne spočíva v poskytovaní služieb v oblasti výskumu a vývoja, technologií a inovácií firmám, vládam, verejným agentúram alebo iným zákazníkom a ktorá je z hľadiska riadenia nezávislá</t>
        </is>
      </c>
      <c r="CN530" s="2" t="inlineStr">
        <is>
          <t>raziskovalno-tehnološka organizacija</t>
        </is>
      </c>
      <c r="CO530" s="2" t="inlineStr">
        <is>
          <t>3</t>
        </is>
      </c>
      <c r="CP530" s="2" t="inlineStr">
        <is>
          <t/>
        </is>
      </c>
      <c r="CQ530" t="inlineStr">
        <is>
          <t>organizacija, katere glavna dejavnost je zagotavljanje raziskovalnih in razvojnih, tehnoloških in inovacijskih storitev podjetjem, vladam, javnim agencijam ali drugim strankam, in ki je upravno neodvisna</t>
        </is>
      </c>
      <c r="CR530" s="2" t="inlineStr">
        <is>
          <t>FTO|
forsknings- och teknikorganisation</t>
        </is>
      </c>
      <c r="CS530" s="2" t="inlineStr">
        <is>
          <t>3|
3</t>
        </is>
      </c>
      <c r="CT530" s="2" t="inlineStr">
        <is>
          <t xml:space="preserve">|
</t>
        </is>
      </c>
      <c r="CU530" t="inlineStr">
        <is>
          <t/>
        </is>
      </c>
    </row>
    <row r="531">
      <c r="A531" s="1" t="str">
        <f>HYPERLINK("https://iate.europa.eu/entry/result/932915/all", "932915")</f>
        <v>932915</v>
      </c>
      <c r="B531" t="inlineStr">
        <is>
          <t>POLITICS;INTERNATIONAL RELATIONS</t>
        </is>
      </c>
      <c r="C531" t="inlineStr">
        <is>
          <t>POLITICS|politics and public safety|public safety;INTERNATIONAL RELATIONS|defence</t>
        </is>
      </c>
      <c r="D531" s="2" t="inlineStr">
        <is>
          <t>критична инфраструктура</t>
        </is>
      </c>
      <c r="E531" s="2" t="inlineStr">
        <is>
          <t>3</t>
        </is>
      </c>
      <c r="F531" s="2" t="inlineStr">
        <is>
          <t/>
        </is>
      </c>
      <c r="G531" t="inlineStr">
        <is>
          <t/>
        </is>
      </c>
      <c r="H531" s="2" t="inlineStr">
        <is>
          <t>kritická infrastruktura</t>
        </is>
      </c>
      <c r="I531" s="2" t="inlineStr">
        <is>
          <t>3</t>
        </is>
      </c>
      <c r="J531" s="2" t="inlineStr">
        <is>
          <t/>
        </is>
      </c>
      <c r="K531" t="inlineStr">
        <is>
          <t>Výrobní i nevýrobní systémy, jejichž nefunkčnost by měla vážné dopady na bezpečnost, ekonomiku a zachování nezbytného rozsahu dalších základních funkcí státu při krizových situacích.</t>
        </is>
      </c>
      <c r="L531" s="2" t="inlineStr">
        <is>
          <t>kritisk infrastruktur</t>
        </is>
      </c>
      <c r="M531" s="2" t="inlineStr">
        <is>
          <t>4</t>
        </is>
      </c>
      <c r="N531" s="2" t="inlineStr">
        <is>
          <t/>
        </is>
      </c>
      <c r="O531" t="inlineStr">
        <is>
          <t>"Danmarks kritiske infrastruktur – det vil sige de samfundsstrukturer, som er afgørende for, at nationen kan fungere på alle niveauer. Den kritiske infrastruktur omfatter mange forskellige områder fra energi- og vandforsyning og kommunikation til sygehusvæsen, finanssektor og centraladministration."</t>
        </is>
      </c>
      <c r="P531" s="2" t="inlineStr">
        <is>
          <t>kritische Infrastruktur</t>
        </is>
      </c>
      <c r="Q531" s="2" t="inlineStr">
        <is>
          <t>3</t>
        </is>
      </c>
      <c r="R531" s="2" t="inlineStr">
        <is>
          <t/>
        </is>
      </c>
      <c r="S531" t="inlineStr">
        <is>
          <t>Einrichtung oder Organisation mit wichtiger Bedeutung für das staatliche Gemeinwesen, bei deren Ausfall oder Beeinträchtigung nachhaltig wirkende Versorgungsengpässe, erhebliche Störungen der öffentlichen Sicherheit oder andere dramatische Folgen eintreten würden</t>
        </is>
      </c>
      <c r="T531" s="2" t="inlineStr">
        <is>
          <t>υποδομή ζωτικής σημασίας|
κρίσιμη υποδομή</t>
        </is>
      </c>
      <c r="U531" s="2" t="inlineStr">
        <is>
          <t>3|
3</t>
        </is>
      </c>
      <c r="V531" s="2" t="inlineStr">
        <is>
          <t xml:space="preserve">|
</t>
        </is>
      </c>
      <c r="W531" t="inlineStr">
        <is>
          <t/>
        </is>
      </c>
      <c r="X531" s="2" t="inlineStr">
        <is>
          <t>critical infrastructure</t>
        </is>
      </c>
      <c r="Y531" s="2" t="inlineStr">
        <is>
          <t>3</t>
        </is>
      </c>
      <c r="Z531" s="2" t="inlineStr">
        <is>
          <t/>
        </is>
      </c>
      <c r="AA531" t="inlineStr">
        <is>
          <t>those physical and information technology facilities, networks, services and assets which, if disrupted or destroyed, would have a serious impact on the health, safety, security or economic well-being of citizens or the effective functioning of governments in the Member States</t>
        </is>
      </c>
      <c r="AB531" s="2" t="inlineStr">
        <is>
          <t>infraestructura crítica|
infraestructura vital|
infraestructura básica</t>
        </is>
      </c>
      <c r="AC531" s="2" t="inlineStr">
        <is>
          <t>3|
3|
2</t>
        </is>
      </c>
      <c r="AD531" s="2" t="inlineStr">
        <is>
          <t xml:space="preserve">|
|
</t>
        </is>
      </c>
      <c r="AE531" t="inlineStr">
        <is>
          <t>Infraestructuras estratégicas cuyo funcionamiento es indispensable y no permite soluciones alternativas, por lo que su perturbación o destrucción tendría un grave impacto sobre los servicios esenciales.</t>
        </is>
      </c>
      <c r="AF531" s="2" t="inlineStr">
        <is>
          <t>elutähtis taristu|
elutähtis infrastruktuur</t>
        </is>
      </c>
      <c r="AG531" s="2" t="inlineStr">
        <is>
          <t>3|
3</t>
        </is>
      </c>
      <c r="AH531" s="2" t="inlineStr">
        <is>
          <t xml:space="preserve">|
</t>
        </is>
      </c>
      <c r="AI531" t="inlineStr">
        <is>
          <t>ELi liikmesriikides asuv vara, süsteem või nende osa, mis on hädavajalikud eluliselt tähtsate ühiskondlike toimingute, tervishoiu, turvalisuse, julgeoleku, inimeste majandusliku ja sotsiaalse heaolu toimimiseks ning mille kahjustada saamine või hävimine mõjutaks nimetatud toimingute toimimishäire tulemusena oluliselt liikmesriiki</t>
        </is>
      </c>
      <c r="AJ531" s="2" t="inlineStr">
        <is>
          <t>kriittinen infrastruktuuri|
elintärkeät toiminnot|
elintärkeä infrastruktuuri</t>
        </is>
      </c>
      <c r="AK531" s="2" t="inlineStr">
        <is>
          <t>3|
2|
2</t>
        </is>
      </c>
      <c r="AL531" s="2" t="inlineStr">
        <is>
          <t xml:space="preserve">preferred|
|
</t>
        </is>
      </c>
      <c r="AM531" t="inlineStr">
        <is>
          <t>"rakenteet ja toiminnot, jotka ovat välttämättömiä yhteiskunnan jatkuvalle toiminnalle"</t>
        </is>
      </c>
      <c r="AN531" s="2" t="inlineStr">
        <is>
          <t>infrastructure critique</t>
        </is>
      </c>
      <c r="AO531" s="2" t="inlineStr">
        <is>
          <t>3</t>
        </is>
      </c>
      <c r="AP531" s="2" t="inlineStr">
        <is>
          <t/>
        </is>
      </c>
      <c r="AQ531" t="inlineStr">
        <is>
          <t>point, système ou partie de celui-ci, situé dans les États membres, qui est indispensable au maintien des fonctions vitales de la société, de la santé, de la sûreté, de la sécurité et du bien-être économique ou social des citoyens, et dont l’arrêt ou la destruction aurait un impact significatif dans un État membre du fait de la défaillance de ces fonctions</t>
        </is>
      </c>
      <c r="AR531" s="2" t="inlineStr">
        <is>
          <t>bonneagar criticiúil</t>
        </is>
      </c>
      <c r="AS531" s="2" t="inlineStr">
        <is>
          <t>3</t>
        </is>
      </c>
      <c r="AT531" s="2" t="inlineStr">
        <is>
          <t/>
        </is>
      </c>
      <c r="AU531" t="inlineStr">
        <is>
          <t/>
        </is>
      </c>
      <c r="AV531" s="2" t="inlineStr">
        <is>
          <t>ključna infrastruktura|
kritična infrastruktura</t>
        </is>
      </c>
      <c r="AW531" s="2" t="inlineStr">
        <is>
          <t>3|
3</t>
        </is>
      </c>
      <c r="AX531" s="2" t="inlineStr">
        <is>
          <t>|
admitted</t>
        </is>
      </c>
      <c r="AY531" t="inlineStr">
        <is>
          <t>imovina, sustav ili njihov dio koji se nalazi u državama članicama i neophodan je za održavanje vitalnih društvenih funkcija, zdravlja, sigurnosti, zaštite, gospodarske i socijalne dobrobiti ljudi, čiji bi poremećaj rada ili čije bi uništenje, kao posljedica neuspjelog održavanja tih funkcija, moglo imati znatan učinak u državi članici</t>
        </is>
      </c>
      <c r="AZ531" s="2" t="inlineStr">
        <is>
          <t>kritikus infrastruktúra</t>
        </is>
      </c>
      <c r="BA531" s="2" t="inlineStr">
        <is>
          <t>4</t>
        </is>
      </c>
      <c r="BB531" s="2" t="inlineStr">
        <is>
          <t/>
        </is>
      </c>
      <c r="BC531" t="inlineStr">
        <is>
          <t>A tagállamokban található azon eszközök, rendszerek vagy ezek részei, amelyek elengedhetetlenek a létfontosságú társadalmi feladatok ellátásához, az egészségügyhöz, a biztonsághoz, az emberek gazdasági és szociális jólétéhez, valamint amelyek megzavarása vagy megsemmisítése e feladatok folyamatos ellátásának hiánya miatt jelentős következményekkel járna valamely tagállamban.</t>
        </is>
      </c>
      <c r="BD531" s="2" t="inlineStr">
        <is>
          <t>infrastruttura critica</t>
        </is>
      </c>
      <c r="BE531" s="2" t="inlineStr">
        <is>
          <t>4</t>
        </is>
      </c>
      <c r="BF531" s="2" t="inlineStr">
        <is>
          <t/>
        </is>
      </c>
      <c r="BG531" t="inlineStr">
        <is>
          <t>strutture o parti di esse che sono essenziali per il mantenimento delle funzioni cruciali della società</t>
        </is>
      </c>
      <c r="BH531" s="2" t="inlineStr">
        <is>
          <t>ypatingos svarbos infrastruktūros objektas</t>
        </is>
      </c>
      <c r="BI531" s="2" t="inlineStr">
        <is>
          <t>3</t>
        </is>
      </c>
      <c r="BJ531" s="2" t="inlineStr">
        <is>
          <t/>
        </is>
      </c>
      <c r="BK531" t="inlineStr">
        <is>
          <t>turtas, sistema ar jų dalis, esantys valstybėse narėse, kurie yra ypač svarbūs esminėms visuomeninėms funkcijoms, žmonių sveikatai, saugai, saugumui, ekonominei ar socialinei gerovei palaikyti, ir kurių veikimo sutrikdymas ar sunaikinimas, dėl šių funkcijų nepalaikymo turėtų didelį poveikį valstybei narei</t>
        </is>
      </c>
      <c r="BL531" s="2" t="inlineStr">
        <is>
          <t>kritiskā infrastruktūra</t>
        </is>
      </c>
      <c r="BM531" s="2" t="inlineStr">
        <is>
          <t>4</t>
        </is>
      </c>
      <c r="BN531" s="2" t="inlineStr">
        <is>
          <t/>
        </is>
      </c>
      <c r="BO531" t="inlineStr">
        <is>
          <t>Dalībvalstīs izvietoti objekti, sistēmas vai to daļas, kuras ir būtiskas, lai nodrošinātu svarīgu sabiedrības funkciju darbību, cilvēku veselības aizsardzību, drošumu, drošību, cilvēku ekonomisko vai sociālo labklājību, un kuru darbības traucējumi vai iznīcināšana būtiski ietekmētu attiecīgo dalībvalsti, jo tā nespētu turpmāk nodrošināt šo funkciju īstenošanu.</t>
        </is>
      </c>
      <c r="BP531" s="2" t="inlineStr">
        <is>
          <t>infrastruttura kritika</t>
        </is>
      </c>
      <c r="BQ531" s="2" t="inlineStr">
        <is>
          <t>3</t>
        </is>
      </c>
      <c r="BR531" s="2" t="inlineStr">
        <is>
          <t/>
        </is>
      </c>
      <c r="BS531" t="inlineStr">
        <is>
          <t>"assi, sistema jew parti minnhom li jinsabu fl-Istati Membri essenzjali għall-manteniment ta’ funzjonijiet vitali tas-soċjetà, is-saħħa, is-sigurtà, is-sikurezza, il-benessere ekonomiku jew soċjali tal-poplu u li t-tfixkil jew il-qerda tagħhom ikollu impatt sinifikanti fi Stat Membru bħala riżultat tal-falliment biex jinżammu dawk il-funzjonijiet"</t>
        </is>
      </c>
      <c r="BT531" s="2" t="inlineStr">
        <is>
          <t>kritieke infrastructuur|
kritieke voorzieningen</t>
        </is>
      </c>
      <c r="BU531" s="2" t="inlineStr">
        <is>
          <t>3|
2</t>
        </is>
      </c>
      <c r="BV531" s="2" t="inlineStr">
        <is>
          <t xml:space="preserve">|
</t>
        </is>
      </c>
      <c r="BW531" t="inlineStr">
        <is>
          <t>"een voorziening, systeem of een deel daarvan op het grondgebied van de lidstaten dat van essentieel belang is voor het behoud van vitale maatschappelijke functies, de gezondheid, de veiligheid, de beveiliging, de economische welvaart of het maatschappelijk welzijn, waarvan de verstoring of vernietiging in een lidstaat aanzienlijke gevolgen zou hebben doordat die functies ontregeld zouden raken"</t>
        </is>
      </c>
      <c r="BX531" s="2" t="inlineStr">
        <is>
          <t>infrastruktura krytyczna</t>
        </is>
      </c>
      <c r="BY531" s="2" t="inlineStr">
        <is>
          <t>3</t>
        </is>
      </c>
      <c r="BZ531" s="2" t="inlineStr">
        <is>
          <t/>
        </is>
      </c>
      <c r="CA531" t="inlineStr">
        <is>
          <t>systemy oraz wchodzące w ich skład powiązane ze sobą funkcjonalnie obiekty, w tym obiekty budowlane, urządzenia, instalacje, usługi kluczowe dla bezpieczeństwa państwa i jego obywateli oraz służące zapewnieniu sprawnego funkcjonowania organów administracji publicznej, a także instytucji i przedsiębiorców</t>
        </is>
      </c>
      <c r="CB531" s="2" t="inlineStr">
        <is>
          <t>infraestrutura crítica</t>
        </is>
      </c>
      <c r="CC531" s="2" t="inlineStr">
        <is>
          <t>3</t>
        </is>
      </c>
      <c r="CD531" s="2" t="inlineStr">
        <is>
          <t/>
        </is>
      </c>
      <c r="CE531" t="inlineStr">
        <is>
          <t>Sistema, instalação, rede ou bem de importância crucial para o regular funcionamento da vida coletiva e cuja rotura ou destruição é suscetível de ter um impacto grave na saúde, na segurança e no bem-estar da população de um país. São exemplos de infraestruturas críticas as infraestruturas de saúde (p. ex. hospitais), de abastecimento de água ou de eletricidade, de transportes (p. ex. aeroportos, estações ferroviárias), de produção de energia (p. ex. centrais nucleares), de telecomunicações, de radiodifusão ou as infraestruturas ligadas aos serviços essenciais da administração pública.</t>
        </is>
      </c>
      <c r="CF531" s="2" t="inlineStr">
        <is>
          <t>infrastructură critică</t>
        </is>
      </c>
      <c r="CG531" s="2" t="inlineStr">
        <is>
          <t>4</t>
        </is>
      </c>
      <c r="CH531" s="2" t="inlineStr">
        <is>
          <t/>
        </is>
      </c>
      <c r="CI531" t="inlineStr">
        <is>
          <t/>
        </is>
      </c>
      <c r="CJ531" s="2" t="inlineStr">
        <is>
          <t>kritická infraštruktúra</t>
        </is>
      </c>
      <c r="CK531" s="2" t="inlineStr">
        <is>
          <t>4</t>
        </is>
      </c>
      <c r="CL531" s="2" t="inlineStr">
        <is>
          <t/>
        </is>
      </c>
      <c r="CM531" t="inlineStr">
        <is>
          <t>zložka, systém alebo ich časť nachádzajúca sa v členských štátoch, ktorá je nevyhnutná pre zachovanie základných funkcií spoločnosti, zdravia, ochrany, bezpečnosti, kvality života obyvateľov z ekonomického a sociálneho hľadiska, a ktorej narušenie alebo zničenie by malo závažné dôsledky v členskom štáte z dôvodu nemožnosti zachovať tieto funkcie</t>
        </is>
      </c>
      <c r="CN531" s="2" t="inlineStr">
        <is>
          <t>kritična infrastruktura</t>
        </is>
      </c>
      <c r="CO531" s="2" t="inlineStr">
        <is>
          <t>3</t>
        </is>
      </c>
      <c r="CP531" s="2" t="inlineStr">
        <is>
          <t/>
        </is>
      </c>
      <c r="CQ531" t="inlineStr">
        <is>
          <t>"(...) infrastruktura, katere uničenje ali motnje delovanja bi lahko vplivale na zdravje, varnost ali ekonomsko počutje državljanov ali delovanje vlade. V kritično infrastrukturo sodijo:&lt;br&gt;– energetske postaje in omrežja (elektro omrežje, naftna in plinska podjetja, rafinerije in distribucijski sistem),&lt;br&gt;– komunikacijska in informacijska infrastruktura,&lt;br&gt;– finančne ustanove, &lt;br&gt;– zdravstvene organizacije, reševalne postaje, laboratoriji in raziskovalni inštituti,&lt;br&gt;– prehrambeni obrati, vodovodno omrežje in drugo."</t>
        </is>
      </c>
      <c r="CR531" s="2" t="inlineStr">
        <is>
          <t>kritisk infrastruktur</t>
        </is>
      </c>
      <c r="CS531" s="2" t="inlineStr">
        <is>
          <t>3</t>
        </is>
      </c>
      <c r="CT531" s="2" t="inlineStr">
        <is>
          <t/>
        </is>
      </c>
      <c r="CU531" t="inlineStr">
        <is>
          <t>"Kartläggningsarbetet har visat att det internationellt använda begreppet, kritisk infrastruktur (critical infrastructure), framförallt avser de verksamheter eller infrastrukturer som är nödvändiga att skydda på grund av att ett bortfall av dessa kan leda till allvarliga kriser."</t>
        </is>
      </c>
    </row>
    <row r="532">
      <c r="A532" s="1" t="str">
        <f>HYPERLINK("https://iate.europa.eu/entry/result/1615284/all", "1615284")</f>
        <v>1615284</v>
      </c>
      <c r="B532" t="inlineStr">
        <is>
          <t>EDUCATION AND COMMUNICATIONS</t>
        </is>
      </c>
      <c r="C532" t="inlineStr">
        <is>
          <t>EDUCATION AND COMMUNICATIONS|information technology and data processing|computer systems|computer applications|information storage and retrieval</t>
        </is>
      </c>
      <c r="D532" s="2" t="inlineStr">
        <is>
          <t>система за извличане на данни</t>
        </is>
      </c>
      <c r="E532" s="2" t="inlineStr">
        <is>
          <t>3</t>
        </is>
      </c>
      <c r="F532" s="2" t="inlineStr">
        <is>
          <t/>
        </is>
      </c>
      <c r="G532" t="inlineStr">
        <is>
          <t/>
        </is>
      </c>
      <c r="H532" s="2" t="inlineStr">
        <is>
          <t>systém vyhledávání dat</t>
        </is>
      </c>
      <c r="I532" s="2" t="inlineStr">
        <is>
          <t>3</t>
        </is>
      </c>
      <c r="J532" s="2" t="inlineStr">
        <is>
          <t/>
        </is>
      </c>
      <c r="K532" t="inlineStr">
        <is>
          <t>elektronický systém umožňující vyhledávat a získávat informace v podobě dat z různých podkladových databází</t>
        </is>
      </c>
      <c r="L532" s="2" t="inlineStr">
        <is>
          <t>system for dataudtræk</t>
        </is>
      </c>
      <c r="M532" s="2" t="inlineStr">
        <is>
          <t>3</t>
        </is>
      </c>
      <c r="N532" s="2" t="inlineStr">
        <is>
          <t/>
        </is>
      </c>
      <c r="O532" t="inlineStr">
        <is>
          <t/>
        </is>
      </c>
      <c r="P532" s="2" t="inlineStr">
        <is>
          <t>Datenabrufsystem</t>
        </is>
      </c>
      <c r="Q532" s="2" t="inlineStr">
        <is>
          <t>3</t>
        </is>
      </c>
      <c r="R532" s="2" t="inlineStr">
        <is>
          <t/>
        </is>
      </c>
      <c r="S532" t="inlineStr">
        <is>
          <t/>
        </is>
      </c>
      <c r="T532" s="2" t="inlineStr">
        <is>
          <t>σύστημα ανάκτησης δεδομένων</t>
        </is>
      </c>
      <c r="U532" s="2" t="inlineStr">
        <is>
          <t>3</t>
        </is>
      </c>
      <c r="V532" s="2" t="inlineStr">
        <is>
          <t/>
        </is>
      </c>
      <c r="W532" t="inlineStr">
        <is>
          <t>σύστημα μέσω του οποίου είναι δυνατή η αναζήτηση και ανάκτηση δεδομένων που είναι αποθηκευμένα με κάποια δομημένη μορφή (συνήθως μία ή περισσότερες βάσεις δεδομένων)</t>
        </is>
      </c>
      <c r="X532" s="2" t="inlineStr">
        <is>
          <t>data retrieval system</t>
        </is>
      </c>
      <c r="Y532" s="2" t="inlineStr">
        <is>
          <t>3</t>
        </is>
      </c>
      <c r="Z532" s="2" t="inlineStr">
        <is>
          <t/>
        </is>
      </c>
      <c r="AA532" t="inlineStr">
        <is>
          <t>system through which data stored in some structured form (typically a database or several databases) can be queried, returning specific relevant information</t>
        </is>
      </c>
      <c r="AB532" s="2" t="inlineStr">
        <is>
          <t>sistema de recuperación de datos</t>
        </is>
      </c>
      <c r="AC532" s="2" t="inlineStr">
        <is>
          <t>3</t>
        </is>
      </c>
      <c r="AD532" s="2" t="inlineStr">
        <is>
          <t/>
        </is>
      </c>
      <c r="AE532" t="inlineStr">
        <is>
          <t>Sistema que debe permitir recoger y consultar datos para obtener información específica.</t>
        </is>
      </c>
      <c r="AF532" s="2" t="inlineStr">
        <is>
          <t>andmeotsingusüsteem</t>
        </is>
      </c>
      <c r="AG532" s="2" t="inlineStr">
        <is>
          <t>3</t>
        </is>
      </c>
      <c r="AH532" s="2" t="inlineStr">
        <is>
          <t/>
        </is>
      </c>
      <c r="AI532" t="inlineStr">
        <is>
          <t>tehniline lahendus, mille abil on võimalik teha päringuid erinevates andmebaasides sisalduva teabe otsimiseks</t>
        </is>
      </c>
      <c r="AJ532" s="2" t="inlineStr">
        <is>
          <t>tietojenhakujärjestelmä</t>
        </is>
      </c>
      <c r="AK532" s="2" t="inlineStr">
        <is>
          <t>3</t>
        </is>
      </c>
      <c r="AL532" s="2" t="inlineStr">
        <is>
          <t/>
        </is>
      </c>
      <c r="AM532" t="inlineStr">
        <is>
          <t/>
        </is>
      </c>
      <c r="AN532" s="2" t="inlineStr">
        <is>
          <t>système de recherche de données</t>
        </is>
      </c>
      <c r="AO532" s="2" t="inlineStr">
        <is>
          <t>3</t>
        </is>
      </c>
      <c r="AP532" s="2" t="inlineStr">
        <is>
          <t/>
        </is>
      </c>
      <c r="AQ532" t="inlineStr">
        <is>
          <t>portail informatique central qui récupère des informations issues de différentes bases de données sous-jacentes (actualisées, par exemple, par les institutions financières) et qui permet l’identification de toute personne physique ou morale qui détient ou contrôle des comptes de paiement, des comptes bancaires et des coffres-forts</t>
        </is>
      </c>
      <c r="AR532" s="2" t="inlineStr">
        <is>
          <t>córas aisghabhála sonraí</t>
        </is>
      </c>
      <c r="AS532" s="2" t="inlineStr">
        <is>
          <t>3</t>
        </is>
      </c>
      <c r="AT532" s="2" t="inlineStr">
        <is>
          <t/>
        </is>
      </c>
      <c r="AU532" t="inlineStr">
        <is>
          <t/>
        </is>
      </c>
      <c r="AV532" s="2" t="inlineStr">
        <is>
          <t>sustav za dohvat podataka</t>
        </is>
      </c>
      <c r="AW532" s="2" t="inlineStr">
        <is>
          <t>3</t>
        </is>
      </c>
      <c r="AX532" s="2" t="inlineStr">
        <is>
          <t/>
        </is>
      </c>
      <c r="AY532" t="inlineStr">
        <is>
          <t/>
        </is>
      </c>
      <c r="AZ532" s="2" t="inlineStr">
        <is>
          <t>adat-visszanyerési rendszer</t>
        </is>
      </c>
      <c r="BA532" s="2" t="inlineStr">
        <is>
          <t>3</t>
        </is>
      </c>
      <c r="BB532" s="2" t="inlineStr">
        <is>
          <t/>
        </is>
      </c>
      <c r="BC532" t="inlineStr">
        <is>
          <t>olyan információs rendszer, amelyen keresztül a strukturált formában (jellemzően adatbázisban) tárolt adatok lekérdezhetők, és a lekérdezésnek megfelelő adatokat szolgáltat</t>
        </is>
      </c>
      <c r="BD532" s="2" t="inlineStr">
        <is>
          <t>sistema di reperimento dei dati</t>
        </is>
      </c>
      <c r="BE532" s="2" t="inlineStr">
        <is>
          <t>3</t>
        </is>
      </c>
      <c r="BF532" s="2" t="inlineStr">
        <is>
          <t/>
        </is>
      </c>
      <c r="BG532" t="inlineStr">
        <is>
          <t>&lt;div&gt;meccanismo automatico centralizzato che consente un pieno e rapido accesso alle informazioni conservate un una o più banche dati&lt;br&gt;&lt;/div&gt;</t>
        </is>
      </c>
      <c r="BH532" s="2" t="inlineStr">
        <is>
          <t>duomenų paieškos sistema</t>
        </is>
      </c>
      <c r="BI532" s="2" t="inlineStr">
        <is>
          <t>3</t>
        </is>
      </c>
      <c r="BJ532" s="2" t="inlineStr">
        <is>
          <t/>
        </is>
      </c>
      <c r="BK532" t="inlineStr">
        <is>
          <t/>
        </is>
      </c>
      <c r="BL532" s="2" t="inlineStr">
        <is>
          <t>datu izguves sistēma</t>
        </is>
      </c>
      <c r="BM532" s="2" t="inlineStr">
        <is>
          <t>3</t>
        </is>
      </c>
      <c r="BN532" s="2" t="inlineStr">
        <is>
          <t/>
        </is>
      </c>
      <c r="BO532" t="inlineStr">
        <is>
          <t/>
        </is>
      </c>
      <c r="BP532" s="2" t="inlineStr">
        <is>
          <t>sistema għall-irkupru tad-&lt;i&gt;data&lt;/i&gt;</t>
        </is>
      </c>
      <c r="BQ532" s="2" t="inlineStr">
        <is>
          <t>3</t>
        </is>
      </c>
      <c r="BR532" s="2" t="inlineStr">
        <is>
          <t/>
        </is>
      </c>
      <c r="BS532" t="inlineStr">
        <is>
          <t>sistema li permezz tagħha d-&lt;i&gt;data&lt;/i&gt; li tkun maħżuna f'xi forma strutturata (normalment bażi tad-&lt;i&gt;data&lt;/i&gt; jew diversi bażijiet tad-&lt;i&gt;data&lt;/i&gt;) tista' tiġi kkonsultata, biex imbagħad tagħti informazzjoni speċifika rilevanti</t>
        </is>
      </c>
      <c r="BT532" s="2" t="inlineStr">
        <is>
          <t>systeem voor gegevensontsluiting</t>
        </is>
      </c>
      <c r="BU532" s="2" t="inlineStr">
        <is>
          <t>3</t>
        </is>
      </c>
      <c r="BV532" s="2" t="inlineStr">
        <is>
          <t/>
        </is>
      </c>
      <c r="BW532" t="inlineStr">
        <is>
          <t>systeem om relevante informatie op te halen uit een of meerdere onderliggende databanken</t>
        </is>
      </c>
      <c r="BX532" s="2" t="inlineStr">
        <is>
          <t>system wyszukiwania danych</t>
        </is>
      </c>
      <c r="BY532" s="2" t="inlineStr">
        <is>
          <t>3</t>
        </is>
      </c>
      <c r="BZ532" s="2" t="inlineStr">
        <is>
          <t/>
        </is>
      </c>
      <c r="CA532" t="inlineStr">
        <is>
          <t>mechanizm pozwalający uzyskać informacje o tożsamości 
posiadaczy rachunków bankowych i płatniczych oraz skrytek depozytowych, 
ich posiadaczy będących pełnomocnikami oraz ich beneficjentów 
rzeczywistych</t>
        </is>
      </c>
      <c r="CB532" s="2" t="inlineStr">
        <is>
          <t>sistema de extração de dados|
sistema de recuperação de dados</t>
        </is>
      </c>
      <c r="CC532" s="2" t="inlineStr">
        <is>
          <t>3|
3</t>
        </is>
      </c>
      <c r="CD532" s="2" t="inlineStr">
        <is>
          <t xml:space="preserve">|
</t>
        </is>
      </c>
      <c r="CE532" t="inlineStr">
        <is>
          <t>Sistema através do qual os dados armazenados de forma estruturada - normalmente numa ou em várias bases de dados - podem ser consultados, fornecendo informação específica relevante.</t>
        </is>
      </c>
      <c r="CF532" s="2" t="inlineStr">
        <is>
          <t>sistem de extragere a datelor</t>
        </is>
      </c>
      <c r="CG532" s="2" t="inlineStr">
        <is>
          <t>3</t>
        </is>
      </c>
      <c r="CH532" s="2" t="inlineStr">
        <is>
          <t/>
        </is>
      </c>
      <c r="CI532" t="inlineStr">
        <is>
          <t/>
        </is>
      </c>
      <c r="CJ532" s="2" t="inlineStr">
        <is>
          <t>systém vyhľadávania údajov</t>
        </is>
      </c>
      <c r="CK532" s="2" t="inlineStr">
        <is>
          <t>3</t>
        </is>
      </c>
      <c r="CL532" s="2" t="inlineStr">
        <is>
          <t/>
        </is>
      </c>
      <c r="CM532" t="inlineStr">
        <is>
          <t>elektronický systém umožňujúci vyhľadávanie a získavanie špecifických informácií z rôznych východiskových databáz</t>
        </is>
      </c>
      <c r="CN532" s="2" t="inlineStr">
        <is>
          <t>sistem za pridobivanje podatkov</t>
        </is>
      </c>
      <c r="CO532" s="2" t="inlineStr">
        <is>
          <t>3</t>
        </is>
      </c>
      <c r="CP532" s="2" t="inlineStr">
        <is>
          <t/>
        </is>
      </c>
      <c r="CQ532" t="inlineStr">
        <is>
          <t/>
        </is>
      </c>
      <c r="CR532" s="2" t="inlineStr">
        <is>
          <t>datasöksystem</t>
        </is>
      </c>
      <c r="CS532" s="2" t="inlineStr">
        <is>
          <t>3</t>
        </is>
      </c>
      <c r="CT532" s="2" t="inlineStr">
        <is>
          <t/>
        </is>
      </c>
      <c r="CU532" t="inlineStr">
        <is>
          <t/>
        </is>
      </c>
    </row>
    <row r="533">
      <c r="A533" s="1" t="str">
        <f>HYPERLINK("https://iate.europa.eu/entry/result/3592695/all", "3592695")</f>
        <v>3592695</v>
      </c>
      <c r="B533" t="inlineStr">
        <is>
          <t>SOCIAL QUESTIONS;EUROPEAN UNION</t>
        </is>
      </c>
      <c r="C533" t="inlineStr">
        <is>
          <t>SOCIAL QUESTIONS|health|medical science|medical research;SOCIAL QUESTIONS|health|illness|cancer;EUROPEAN UNION|European construction|deepening of the European Union|EU activity|EU action|EU initiative</t>
        </is>
      </c>
      <c r="D533" s="2" t="inlineStr">
        <is>
          <t>UNCAN.eu|
Европейска инициатива за разбиране на рака</t>
        </is>
      </c>
      <c r="E533" s="2" t="inlineStr">
        <is>
          <t>3|
3</t>
        </is>
      </c>
      <c r="F533" s="2" t="inlineStr">
        <is>
          <t xml:space="preserve">|
</t>
        </is>
      </c>
      <c r="G533" t="inlineStr">
        <is>
          <t/>
        </is>
      </c>
      <c r="H533" s="2" t="inlineStr">
        <is>
          <t>Evropská iniciativa pro porozumění onkologickým onemocněním|
UNCAN.eu</t>
        </is>
      </c>
      <c r="I533" s="2" t="inlineStr">
        <is>
          <t>3|
3</t>
        </is>
      </c>
      <c r="J533" s="2" t="inlineStr">
        <is>
          <t xml:space="preserve">|
</t>
        </is>
      </c>
      <c r="K533" t="inlineStr">
        <is>
          <t>iniciativa EN, jejímž cílem je lépe porozumět vývoji onkologických onemocnění a identifikovat osoby s 
vysokým rizikem běžných typů těchto onemocnění pomocí metody &lt;a href="https://iate.europa.eu/entry/result/3592345/cs" target="_blank"&gt;polygenního rizikového skóre&lt;/a&gt;</t>
        </is>
      </c>
      <c r="L533" s="2" t="inlineStr">
        <is>
          <t>europæisk initiativ til forståelse af kræft</t>
        </is>
      </c>
      <c r="M533" s="2" t="inlineStr">
        <is>
          <t>3</t>
        </is>
      </c>
      <c r="N533" s="2" t="inlineStr">
        <is>
          <t/>
        </is>
      </c>
      <c r="O533" t="inlineStr">
        <is>
          <t>EU-initiativ, som har til formål at øge forståelsen for, hvordan kræft udvikler sig, og bidrage til at identificere personer med høj risiko for at udvikle almindelige kræftformer ved hjælp af teknikken &lt;a href="https://iate.europa.eu/entry/result/3592345" target="_blank"&gt;polygen risikoscore&lt;/a&gt;</t>
        </is>
      </c>
      <c r="P533" s="2" t="inlineStr">
        <is>
          <t>Europäische Initiative zum Verständnis von Krebs|
UNCAN.eu</t>
        </is>
      </c>
      <c r="Q533" s="2" t="inlineStr">
        <is>
          <t>3|
3</t>
        </is>
      </c>
      <c r="R533" s="2" t="inlineStr">
        <is>
          <t xml:space="preserve">|
</t>
        </is>
      </c>
      <c r="S533" t="inlineStr">
        <is>
          <t>Initiative, bei der die Entwicklung von Krebs unter Verwendung der (Poly-)Gen-Risiko-Scores-Methode genauer erforscht werden soll</t>
        </is>
      </c>
      <c r="T533" s="2" t="inlineStr">
        <is>
          <t>Ευρωπαϊκή Πρωτοβουλία για την Κατανόηση του Καρκίνου</t>
        </is>
      </c>
      <c r="U533" s="2" t="inlineStr">
        <is>
          <t>3</t>
        </is>
      </c>
      <c r="V533" s="2" t="inlineStr">
        <is>
          <t/>
        </is>
      </c>
      <c r="W533" t="inlineStr">
        <is>
          <t>πρωτοβουλία της ΕΕ με σκοπό την κατανόηση του τρόπου ανάπτυξης των καρκίνων και τον εντοπισμό ατόμων υψηλού κινδύνου για συνηθισμένους καρκίνους χρησιμοποιώντας την τεχνική των&lt;a href="https://iate.europa.eu/entry/result/3592345/en-el" target="_blank"&gt; βαθμολογιών πολυγονιδιακού κινδύνου&lt;/a&gt;</t>
        </is>
      </c>
      <c r="X533" s="2" t="inlineStr">
        <is>
          <t>European Initiative to Understand Cancer|
UNCAN.eu</t>
        </is>
      </c>
      <c r="Y533" s="2" t="inlineStr">
        <is>
          <t>3|
3</t>
        </is>
      </c>
      <c r="Z533" s="2" t="inlineStr">
        <is>
          <t xml:space="preserve">|
</t>
        </is>
      </c>
      <c r="AA533" t="inlineStr">
        <is>
          <t>EU initiative to better understand how cancers develop and to identify
individuals at high risk from common cancers using the&lt;a href="https://iate.europa.eu/entry/result/3592345/en" target="_blank"&gt; polygenic risk scores&lt;/a&gt; technique</t>
        </is>
      </c>
      <c r="AB533" s="2" t="inlineStr">
        <is>
          <t>Iniciativa Europea para Comprender el Cáncer</t>
        </is>
      </c>
      <c r="AC533" s="2" t="inlineStr">
        <is>
          <t>3</t>
        </is>
      </c>
      <c r="AD533" s="2" t="inlineStr">
        <is>
          <t/>
        </is>
      </c>
      <c r="AE533" t="inlineStr">
        <is>
          <t>Iniciativa
de la UE cuyo objetivo es aumentar la comprensión sobre el desarrollo de los
cánceres y ayudará a detectar a las personas con alto riesgo de padecer
cánceres comunes mediante la técnica de las &lt;a href="https://iate.europa.eu/entry/result/3592345/es" target="_blank"&gt;puntuaciones de riesgo poligénico&lt;/a&gt;.</t>
        </is>
      </c>
      <c r="AF533" s="2" t="inlineStr">
        <is>
          <t>Euroopa algatus vähktõve tundmaõppimiseks</t>
        </is>
      </c>
      <c r="AG533" s="2" t="inlineStr">
        <is>
          <t>3</t>
        </is>
      </c>
      <c r="AH533" s="2" t="inlineStr">
        <is>
          <t/>
        </is>
      </c>
      <c r="AI533" t="inlineStr">
        <is>
          <t>algatus, mille eesmärk on paremini mõista vähktõve arengut ja tuvastada &lt;i&gt;polügeensete riskiskooride &lt;/i&gt;&lt;a href="/entry/result/3592345/all" id="ENTRY_TO_ENTRY_CONVERTER" target="_blank"&gt;IATE:3592345&lt;/a&gt; tehnoloogia abil inimesi, kellel on suur oht haigestuda levinud vähivormidesse</t>
        </is>
      </c>
      <c r="AJ533" s="2" t="inlineStr">
        <is>
          <t>eurooppalainen aloite syövän ymmärtämiseksi</t>
        </is>
      </c>
      <c r="AK533" s="2" t="inlineStr">
        <is>
          <t>3</t>
        </is>
      </c>
      <c r="AL533" s="2" t="inlineStr">
        <is>
          <t/>
        </is>
      </c>
      <c r="AM533" t="inlineStr">
        <is>
          <t>EU-aloite, jonka tarkoituksena on lisätä ymmärrystä siitä, kuinka syövät kehittyvät ja tunnistaa polygeenisen riskisumman avulla ihmiset, joilla on korkea riski sairastua johonkin yleiseen syöpään</t>
        </is>
      </c>
      <c r="AN533" s="2" t="inlineStr">
        <is>
          <t>initiative européenne pour comprendre le cancer</t>
        </is>
      </c>
      <c r="AO533" s="2" t="inlineStr">
        <is>
          <t>3</t>
        </is>
      </c>
      <c r="AP533" s="2" t="inlineStr">
        <is>
          <t/>
        </is>
      </c>
      <c r="AQ533" t="inlineStr">
        <is>
          <t/>
        </is>
      </c>
      <c r="AR533" s="2" t="inlineStr">
        <is>
          <t>Tionscnamh Eorpach um an Ailse a Thuiscint</t>
        </is>
      </c>
      <c r="AS533" s="2" t="inlineStr">
        <is>
          <t>3</t>
        </is>
      </c>
      <c r="AT533" s="2" t="inlineStr">
        <is>
          <t/>
        </is>
      </c>
      <c r="AU533" t="inlineStr">
        <is>
          <t/>
        </is>
      </c>
      <c r="AV533" s="2" t="inlineStr">
        <is>
          <t>europska inicijativa za razumijevanje raka</t>
        </is>
      </c>
      <c r="AW533" s="2" t="inlineStr">
        <is>
          <t>3</t>
        </is>
      </c>
      <c r="AX533" s="2" t="inlineStr">
        <is>
          <t/>
        </is>
      </c>
      <c r="AY533" t="inlineStr">
        <is>
          <t/>
        </is>
      </c>
      <c r="AZ533" s="2" t="inlineStr">
        <is>
          <t>a rák megértésére irányuló európai kezdeményezés|
UNCAN.eu</t>
        </is>
      </c>
      <c r="BA533" s="2" t="inlineStr">
        <is>
          <t>3|
3</t>
        </is>
      </c>
      <c r="BB533" s="2" t="inlineStr">
        <is>
          <t xml:space="preserve">|
</t>
        </is>
      </c>
      <c r="BC533" t="inlineStr">
        <is>
          <t>a &lt;a href="https://iate.europa.eu/entry/slideshow/1613484986084/3592345/hu" target="_blank"&gt;poligénes kockázati pontszám&lt;/a&gt; alkalmazására épülő kezdeményezés, amelynek célja a rák kialakulásának jobb megértése és a gyakori 
rákbetegségek által nagy kockázatnak kitett személyek azonosítása</t>
        </is>
      </c>
      <c r="BD533" s="2" t="inlineStr">
        <is>
          <t>UNCAN.eu|
iniziativa europea per comprendere il cancro</t>
        </is>
      </c>
      <c r="BE533" s="2" t="inlineStr">
        <is>
          <t>3|
3</t>
        </is>
      </c>
      <c r="BF533" s="2" t="inlineStr">
        <is>
          <t xml:space="preserve">|
</t>
        </is>
      </c>
      <c r="BG533" t="inlineStr">
        <is>
          <t>iniziativa europea volta a migliorare la comprensione dell'insorgenza dei tumori, che contribuirà 
anche a individuare le persone ad alto rischio di tumori comuni utilizzando la tecnica dei 
punteggi di rischio poligenico</t>
        </is>
      </c>
      <c r="BH533" s="2" t="inlineStr">
        <is>
          <t>Europos iniciatyva „Suprasti vėžį“</t>
        </is>
      </c>
      <c r="BI533" s="2" t="inlineStr">
        <is>
          <t>3</t>
        </is>
      </c>
      <c r="BJ533" s="2" t="inlineStr">
        <is>
          <t/>
        </is>
      </c>
      <c r="BK533" t="inlineStr">
        <is>
          <t/>
        </is>
      </c>
      <c r="BL533" s="2" t="inlineStr">
        <is>
          <t>Eiropas iniciatīva vēža izpratnei|
UNCAN.eu</t>
        </is>
      </c>
      <c r="BM533" s="2" t="inlineStr">
        <is>
          <t>3|
3</t>
        </is>
      </c>
      <c r="BN533" s="2" t="inlineStr">
        <is>
          <t xml:space="preserve">|
</t>
        </is>
      </c>
      <c r="BO533" t="inlineStr">
        <is>
          <t/>
        </is>
      </c>
      <c r="BP533" s="2" t="inlineStr">
        <is>
          <t>Inizjattiva Ewropea biex Nifhmu l-Kanċer</t>
        </is>
      </c>
      <c r="BQ533" s="2" t="inlineStr">
        <is>
          <t>3</t>
        </is>
      </c>
      <c r="BR533" s="2" t="inlineStr">
        <is>
          <t/>
        </is>
      </c>
      <c r="BS533" t="inlineStr">
        <is>
          <t>inizjattiva tal-UE biex jinftiehem aħjar kif tipi ta' kanċer differenti jiżviluppaw u biex jiġu identifikati indvidwi f'riskju għoli minn tipi ta' kanċer komuni bl-użu tat-teknika tal-&lt;a href="https://iate.europa.eu/entry/result/3592345/en" target="_blank"&gt;punteġġ tar-riskju poliġeniku&lt;time datetime="15.2.2021"&gt; (15.2.2021)&lt;/time&gt;&lt;/a&gt;</t>
        </is>
      </c>
      <c r="BT533" s="2" t="inlineStr">
        <is>
          <t>Europees initiatief voor een beter kankerbegrip|
Europees initiatief voor een beter kankerbegrip</t>
        </is>
      </c>
      <c r="BU533" s="2" t="inlineStr">
        <is>
          <t>3|
3</t>
        </is>
      </c>
      <c r="BV533" s="2" t="inlineStr">
        <is>
          <t xml:space="preserve">|
</t>
        </is>
      </c>
      <c r="BW533" t="inlineStr">
        <is>
          <t>EU-initiatief om het inzicht in de ontwikkeling van kanker te vergroten, dat helpt bij het identificeren van personen met een hoog risico op vaak voorkomende vormen van kanker met behulp van de techniek van polygene risicoscores</t>
        </is>
      </c>
      <c r="BX533" s="2" t="inlineStr">
        <is>
          <t>europejska inicjatywa na rzecz propagowania wiedzy o chorobach nowotworowych</t>
        </is>
      </c>
      <c r="BY533" s="2" t="inlineStr">
        <is>
          <t>3</t>
        </is>
      </c>
      <c r="BZ533" s="2" t="inlineStr">
        <is>
          <t/>
        </is>
      </c>
      <c r="CA533" t="inlineStr">
        <is>
          <t/>
        </is>
      </c>
      <c r="CB533" s="2" t="inlineStr">
        <is>
          <t>Iniciativa Europeia para Compreender o Cancro</t>
        </is>
      </c>
      <c r="CC533" s="2" t="inlineStr">
        <is>
          <t>3</t>
        </is>
      </c>
      <c r="CD533" s="2" t="inlineStr">
        <is>
          <t/>
        </is>
      </c>
      <c r="CE533" t="inlineStr">
        <is>
          <t>Iniciativa da União Europeia criada para ajudar a compreender o desenvolvimento do cancro e a 
identificar os indivíduos de alto risco de cancros comuns utilizando a 
técnica de pontuação de risco poligénico.</t>
        </is>
      </c>
      <c r="CF533" s="2" t="inlineStr">
        <is>
          <t>Inițiativa europeană pentru înțelegerea cancerului</t>
        </is>
      </c>
      <c r="CG533" s="2" t="inlineStr">
        <is>
          <t>3</t>
        </is>
      </c>
      <c r="CH533" s="2" t="inlineStr">
        <is>
          <t/>
        </is>
      </c>
      <c r="CI533" t="inlineStr">
        <is>
          <t>inițiativă în cadrul misiunii de cercetare privind cancerul menită a spori înțelegerea modului în care se dezvoltă cancerul și a contribui la depistarea persoanelor expuse unui risc ridicat de a dezvolta forme comune de cancer, utilizând tehnica &lt;a href="https://iate.europa.eu/entry/result/3592345" target="_blank"&gt;scorului de risc poligenic&lt;/a&gt;</t>
        </is>
      </c>
      <c r="CJ533" s="2" t="inlineStr">
        <is>
          <t>UNCAN.eu|
európska iniciatíva pre pochopenie rakoviny</t>
        </is>
      </c>
      <c r="CK533" s="2" t="inlineStr">
        <is>
          <t>3|
3</t>
        </is>
      </c>
      <c r="CL533" s="2" t="inlineStr">
        <is>
          <t xml:space="preserve">|
</t>
        </is>
      </c>
      <c r="CM533" t="inlineStr">
        <is>
          <t>iniciatíva EU s cieľom lepšie pochopiť vznik onkologických ochorení a identifikovať osoby s vysokým rizikom vzniku bežných druhov rakoviny pomocou techniky výpočtu tzv. skóre polygénnych rizík</t>
        </is>
      </c>
      <c r="CN533" s="2" t="inlineStr">
        <is>
          <t>evropska pobuda za razumevanje raka</t>
        </is>
      </c>
      <c r="CO533" s="2" t="inlineStr">
        <is>
          <t>3</t>
        </is>
      </c>
      <c r="CP533" s="2" t="inlineStr">
        <is>
          <t/>
        </is>
      </c>
      <c r="CQ533" t="inlineStr">
        <is>
          <t>&lt;div&gt;pobuda EU, ki bo pomagala prepoznati posameznike z visokim tveganjem za nastanek pogostih oblik raka z uporabo tehnike &lt;a href="https://iate.europa.eu/entry/result/3592345/sl" target="_blank"&gt;ocenjevanja poligenskega tveganja&lt;/a&gt;&lt;/div&gt;</t>
        </is>
      </c>
      <c r="CR533" s="2" t="inlineStr">
        <is>
          <t>europeiska initiativet för att förstå cancer</t>
        </is>
      </c>
      <c r="CS533" s="2" t="inlineStr">
        <is>
          <t>3</t>
        </is>
      </c>
      <c r="CT533" s="2" t="inlineStr">
        <is>
          <t/>
        </is>
      </c>
      <c r="CU533" t="inlineStr">
        <is>
          <t>EU-initiativ för att bättre förstå hur cancer utvecklas, och bidra till att
identifiera individer med hög risk för vanliga cancertyper med hjälp av en
riskbedömningsteknik som använder polymera gener</t>
        </is>
      </c>
    </row>
    <row r="534">
      <c r="A534" s="1" t="str">
        <f>HYPERLINK("https://iate.europa.eu/entry/result/3536494/all", "3536494")</f>
        <v>3536494</v>
      </c>
      <c r="B534" t="inlineStr">
        <is>
          <t>SOCIAL QUESTIONS</t>
        </is>
      </c>
      <c r="C534" t="inlineStr">
        <is>
          <t>SOCIAL QUESTIONS|construction and town planning</t>
        </is>
      </c>
      <c r="D534" s="2" t="inlineStr">
        <is>
          <t>разгъната използваема застроена площ</t>
        </is>
      </c>
      <c r="E534" s="2" t="inlineStr">
        <is>
          <t>3</t>
        </is>
      </c>
      <c r="F534" s="2" t="inlineStr">
        <is>
          <t/>
        </is>
      </c>
      <c r="G534" t="inlineStr">
        <is>
          <t>застроената площ на сграда или на част от сграда, в която енергията се използва за регулиране на параметрите на вътрешния въздух</t>
        </is>
      </c>
      <c r="H534" t="inlineStr">
        <is>
          <t/>
        </is>
      </c>
      <c r="I534" t="inlineStr">
        <is>
          <t/>
        </is>
      </c>
      <c r="J534" t="inlineStr">
        <is>
          <t/>
        </is>
      </c>
      <c r="K534" t="inlineStr">
        <is>
          <t/>
        </is>
      </c>
      <c r="L534" t="inlineStr">
        <is>
          <t/>
        </is>
      </c>
      <c r="M534" t="inlineStr">
        <is>
          <t/>
        </is>
      </c>
      <c r="N534" t="inlineStr">
        <is>
          <t/>
        </is>
      </c>
      <c r="O534" t="inlineStr">
        <is>
          <t/>
        </is>
      </c>
      <c r="P534" s="2" t="inlineStr">
        <is>
          <t>Gesamtnutzfläche</t>
        </is>
      </c>
      <c r="Q534" s="2" t="inlineStr">
        <is>
          <t>3</t>
        </is>
      </c>
      <c r="R534" s="2" t="inlineStr">
        <is>
          <t/>
        </is>
      </c>
      <c r="S534" t="inlineStr">
        <is>
          <t>Fläche
 von Gebäuden oder Gebäudeteilen, in denen Energie zur Konditionierung des
 Innenraumklimas verwendet wird</t>
        </is>
      </c>
      <c r="T534" t="inlineStr">
        <is>
          <t/>
        </is>
      </c>
      <c r="U534" t="inlineStr">
        <is>
          <t/>
        </is>
      </c>
      <c r="V534" t="inlineStr">
        <is>
          <t/>
        </is>
      </c>
      <c r="W534" t="inlineStr">
        <is>
          <t/>
        </is>
      </c>
      <c r="X534" s="2" t="inlineStr">
        <is>
          <t>total useful floor area</t>
        </is>
      </c>
      <c r="Y534" s="2" t="inlineStr">
        <is>
          <t>3</t>
        </is>
      </c>
      <c r="Z534" s="2" t="inlineStr">
        <is>
          <t/>
        </is>
      </c>
      <c r="AA534" t="inlineStr">
        <is>
          <t>floor area of a building or part of a building, where energy is used to condition the indoor climate</t>
        </is>
      </c>
      <c r="AB534" t="inlineStr">
        <is>
          <t/>
        </is>
      </c>
      <c r="AC534" t="inlineStr">
        <is>
          <t/>
        </is>
      </c>
      <c r="AD534" t="inlineStr">
        <is>
          <t/>
        </is>
      </c>
      <c r="AE534" t="inlineStr">
        <is>
          <t/>
        </is>
      </c>
      <c r="AF534" s="2" t="inlineStr">
        <is>
          <t>kasulik üldpõrandapind</t>
        </is>
      </c>
      <c r="AG534" s="2" t="inlineStr">
        <is>
          <t>3</t>
        </is>
      </c>
      <c r="AH534" s="2" t="inlineStr">
        <is>
          <t/>
        </is>
      </c>
      <c r="AI534" t="inlineStr">
        <is>
          <t>hoone köetav pind, mis on hoone kõigi nende ruumide suletud netopindade summa, mille ruumiõhu kvaliteedi tagamiseks, sealhulgas temperatuuri hoidmiseks, tõstmiseks või langetamiseks, kasutatakse energiat</t>
        </is>
      </c>
      <c r="AJ534" t="inlineStr">
        <is>
          <t/>
        </is>
      </c>
      <c r="AK534" t="inlineStr">
        <is>
          <t/>
        </is>
      </c>
      <c r="AL534" t="inlineStr">
        <is>
          <t/>
        </is>
      </c>
      <c r="AM534" t="inlineStr">
        <is>
          <t/>
        </is>
      </c>
      <c r="AN534" s="2" t="inlineStr">
        <is>
          <t>surface au sol utile totale</t>
        </is>
      </c>
      <c r="AO534" s="2" t="inlineStr">
        <is>
          <t>3</t>
        </is>
      </c>
      <c r="AP534" s="2" t="inlineStr">
        <is>
          <t/>
        </is>
      </c>
      <c r="AQ534" t="inlineStr">
        <is>
          <t/>
        </is>
      </c>
      <c r="AR534" t="inlineStr">
        <is>
          <t/>
        </is>
      </c>
      <c r="AS534" t="inlineStr">
        <is>
          <t/>
        </is>
      </c>
      <c r="AT534" t="inlineStr">
        <is>
          <t/>
        </is>
      </c>
      <c r="AU534" t="inlineStr">
        <is>
          <t/>
        </is>
      </c>
      <c r="AV534" t="inlineStr">
        <is>
          <t/>
        </is>
      </c>
      <c r="AW534" t="inlineStr">
        <is>
          <t/>
        </is>
      </c>
      <c r="AX534" t="inlineStr">
        <is>
          <t/>
        </is>
      </c>
      <c r="AY534" t="inlineStr">
        <is>
          <t/>
        </is>
      </c>
      <c r="AZ534" s="2" t="inlineStr">
        <is>
          <t>összes hasznos alapterület</t>
        </is>
      </c>
      <c r="BA534" s="2" t="inlineStr">
        <is>
          <t>3</t>
        </is>
      </c>
      <c r="BB534" s="2" t="inlineStr">
        <is>
          <t/>
        </is>
      </c>
      <c r="BC534" t="inlineStr">
        <is>
          <t>egy épületnek vagy épületrésznek azon alapterülete, ahol energiát használnak a beltéri klíma szabályozására</t>
        </is>
      </c>
      <c r="BD534" t="inlineStr">
        <is>
          <t/>
        </is>
      </c>
      <c r="BE534" t="inlineStr">
        <is>
          <t/>
        </is>
      </c>
      <c r="BF534" t="inlineStr">
        <is>
          <t/>
        </is>
      </c>
      <c r="BG534" t="inlineStr">
        <is>
          <t/>
        </is>
      </c>
      <c r="BH534" t="inlineStr">
        <is>
          <t/>
        </is>
      </c>
      <c r="BI534" t="inlineStr">
        <is>
          <t/>
        </is>
      </c>
      <c r="BJ534" t="inlineStr">
        <is>
          <t/>
        </is>
      </c>
      <c r="BK534" t="inlineStr">
        <is>
          <t/>
        </is>
      </c>
      <c r="BL534" t="inlineStr">
        <is>
          <t/>
        </is>
      </c>
      <c r="BM534" t="inlineStr">
        <is>
          <t/>
        </is>
      </c>
      <c r="BN534" t="inlineStr">
        <is>
          <t/>
        </is>
      </c>
      <c r="BO534" t="inlineStr">
        <is>
          <t/>
        </is>
      </c>
      <c r="BP534" t="inlineStr">
        <is>
          <t/>
        </is>
      </c>
      <c r="BQ534" t="inlineStr">
        <is>
          <t/>
        </is>
      </c>
      <c r="BR534" t="inlineStr">
        <is>
          <t/>
        </is>
      </c>
      <c r="BS534" t="inlineStr">
        <is>
          <t/>
        </is>
      </c>
      <c r="BT534" t="inlineStr">
        <is>
          <t/>
        </is>
      </c>
      <c r="BU534" t="inlineStr">
        <is>
          <t/>
        </is>
      </c>
      <c r="BV534" t="inlineStr">
        <is>
          <t/>
        </is>
      </c>
      <c r="BW534" t="inlineStr">
        <is>
          <t/>
        </is>
      </c>
      <c r="BX534" s="2" t="inlineStr">
        <is>
          <t>całkowita powierzchnia użytkowa</t>
        </is>
      </c>
      <c r="BY534" s="2" t="inlineStr">
        <is>
          <t>3</t>
        </is>
      </c>
      <c r="BZ534" s="2" t="inlineStr">
        <is>
          <t/>
        </is>
      </c>
      <c r="CA534" t="inlineStr">
        <is>
          <t>Powierzchnia pomieszczeń budynku lub części budynku, gdzie energia jest wykorzystywana do regulowania wewnętrznych warunków klimatycznych.</t>
        </is>
      </c>
      <c r="CB534" t="inlineStr">
        <is>
          <t/>
        </is>
      </c>
      <c r="CC534" t="inlineStr">
        <is>
          <t/>
        </is>
      </c>
      <c r="CD534" t="inlineStr">
        <is>
          <t/>
        </is>
      </c>
      <c r="CE534" t="inlineStr">
        <is>
          <t/>
        </is>
      </c>
      <c r="CF534" t="inlineStr">
        <is>
          <t/>
        </is>
      </c>
      <c r="CG534" t="inlineStr">
        <is>
          <t/>
        </is>
      </c>
      <c r="CH534" t="inlineStr">
        <is>
          <t/>
        </is>
      </c>
      <c r="CI534" t="inlineStr">
        <is>
          <t/>
        </is>
      </c>
      <c r="CJ534" t="inlineStr">
        <is>
          <t/>
        </is>
      </c>
      <c r="CK534" t="inlineStr">
        <is>
          <t/>
        </is>
      </c>
      <c r="CL534" t="inlineStr">
        <is>
          <t/>
        </is>
      </c>
      <c r="CM534" t="inlineStr">
        <is>
          <t/>
        </is>
      </c>
      <c r="CN534" s="2" t="inlineStr">
        <is>
          <t>skupna uporabna tlorisna površina</t>
        </is>
      </c>
      <c r="CO534" s="2" t="inlineStr">
        <is>
          <t>3</t>
        </is>
      </c>
      <c r="CP534" s="2" t="inlineStr">
        <is>
          <t/>
        </is>
      </c>
      <c r="CQ534" t="inlineStr">
        <is>
          <t>tlorisna površina stavbe ali dela stavbe, kjer se uporablja energija za klimatiziranje prostora</t>
        </is>
      </c>
      <c r="CR534" s="2" t="inlineStr">
        <is>
          <t>total användbar golvyta</t>
        </is>
      </c>
      <c r="CS534" s="2" t="inlineStr">
        <is>
          <t>3</t>
        </is>
      </c>
      <c r="CT534" s="2" t="inlineStr">
        <is>
          <t/>
        </is>
      </c>
      <c r="CU534" t="inlineStr">
        <is>
          <t>golvytan i en byggnad eller del av en byggnad där energi används för att påverka inomhusklimatet</t>
        </is>
      </c>
    </row>
    <row r="535">
      <c r="A535" s="1" t="str">
        <f>HYPERLINK("https://iate.europa.eu/entry/result/3619941/all", "3619941")</f>
        <v>3619941</v>
      </c>
      <c r="B535" t="inlineStr">
        <is>
          <t>FINANCE;ENERGY</t>
        </is>
      </c>
      <c r="C535" t="inlineStr">
        <is>
          <t>FINANCE|financing and investment|financing|financing policy|financing method;ENERGY|energy policy|energy policy|energy audit|energy efficiency</t>
        </is>
      </c>
      <c r="D535" s="2" t="inlineStr">
        <is>
          <t>финансиране чрез данъчното облагане</t>
        </is>
      </c>
      <c r="E535" s="2" t="inlineStr">
        <is>
          <t>3</t>
        </is>
      </c>
      <c r="F535" s="2" t="inlineStr">
        <is>
          <t/>
        </is>
      </c>
      <c r="G535" t="inlineStr">
        <is>
          <t>механизъм за финансиране чрез данъчното облагане — т.е. средствата, заети за инвестиции в подобряването на сгради, се погасяват чрез събиране на данъка върху недвижимите имоти</t>
        </is>
      </c>
      <c r="H535" s="2" t="inlineStr">
        <is>
          <t>financování z daní</t>
        </is>
      </c>
      <c r="I535" s="2" t="inlineStr">
        <is>
          <t>3</t>
        </is>
      </c>
      <c r="J535" s="2" t="inlineStr">
        <is>
          <t/>
        </is>
      </c>
      <c r="K535" t="inlineStr">
        <is>
          <t>mechanismus financování, v jehož rámci se finanční prostředky půjčují na investice do modernizace budov ve veřejném zájmu (např. zvýšení energetické účinnosti, výroba elektřiny z obnovitelných zdrojů, šetření vodou) a tyto půjčky se splácejí prostřednictvím pravidelné dodatečné položky v rámci odvodu daně z nemovitosti</t>
        </is>
      </c>
      <c r="L535" s="2" t="inlineStr">
        <is>
          <t>skattefinansiering|
finansiering over skatten</t>
        </is>
      </c>
      <c r="M535" s="2" t="inlineStr">
        <is>
          <t>3|
3</t>
        </is>
      </c>
      <c r="N535" s="2" t="inlineStr">
        <is>
          <t xml:space="preserve">|
</t>
        </is>
      </c>
      <c r="O535" t="inlineStr">
        <is>
          <t>finansiering af en investering i en bygningsforbedring, der tilbagebetales gennem en stigning i den løbende ejendomsskat</t>
        </is>
      </c>
      <c r="P535" s="2" t="inlineStr">
        <is>
          <t>Finanzierung über Steuern</t>
        </is>
      </c>
      <c r="Q535" s="2" t="inlineStr">
        <is>
          <t>3</t>
        </is>
      </c>
      <c r="R535" s="2" t="inlineStr">
        <is>
          <t/>
        </is>
      </c>
      <c r="S535" t="inlineStr">
        <is>
          <t>Finanzierungsmodell/-mechanismus, bei dem Kommunalsteuern verwendet werden, um von Bürgern und Unternehmen Zahlungen für Energieeffizienzmaßnahmen einzufordern, die von Privatinvestoren finanziert wurden</t>
        </is>
      </c>
      <c r="T535" t="inlineStr">
        <is>
          <t/>
        </is>
      </c>
      <c r="U535" t="inlineStr">
        <is>
          <t/>
        </is>
      </c>
      <c r="V535" t="inlineStr">
        <is>
          <t/>
        </is>
      </c>
      <c r="W535" t="inlineStr">
        <is>
          <t/>
        </is>
      </c>
      <c r="X535" s="2" t="inlineStr">
        <is>
          <t>on-tax financing</t>
        </is>
      </c>
      <c r="Y535" s="2" t="inlineStr">
        <is>
          <t>3</t>
        </is>
      </c>
      <c r="Z535" s="2" t="inlineStr">
        <is>
          <t/>
        </is>
      </c>
      <c r="AA535" t="inlineStr">
        <is>
          <t>financing mechanism
where money is lent for investments in building improvements that meet a ‘valid
public purpose’ (e.g. save energy or produce renewable energy, water
conservation upgrades) and is repaid through a regular additional charge on a
property-related tax bill</t>
        </is>
      </c>
      <c r="AB535" s="2" t="inlineStr">
        <is>
          <t>financiación a través de impuestos</t>
        </is>
      </c>
      <c r="AC535" s="2" t="inlineStr">
        <is>
          <t>3</t>
        </is>
      </c>
      <c r="AD535" s="2" t="inlineStr">
        <is>
          <t/>
        </is>
      </c>
      <c r="AE535" t="inlineStr">
        <is>
          <t>Mecanismo de financiación en el que los fondos prestados para proyectos de inversión en inmuebles que cumplen algún fin de utilidad pública (mayor eficiencia energética, producción de energías renovables, menor consumo de agua, etc.) se amortizan a través de reducciones del impuesto sobre bienes inmuebles.</t>
        </is>
      </c>
      <c r="AF535" t="inlineStr">
        <is>
          <t/>
        </is>
      </c>
      <c r="AG535" t="inlineStr">
        <is>
          <t/>
        </is>
      </c>
      <c r="AH535" t="inlineStr">
        <is>
          <t/>
        </is>
      </c>
      <c r="AI535" t="inlineStr">
        <is>
          <t/>
        </is>
      </c>
      <c r="AJ535" t="inlineStr">
        <is>
          <t/>
        </is>
      </c>
      <c r="AK535" t="inlineStr">
        <is>
          <t/>
        </is>
      </c>
      <c r="AL535" t="inlineStr">
        <is>
          <t/>
        </is>
      </c>
      <c r="AM535" t="inlineStr">
        <is>
          <t/>
        </is>
      </c>
      <c r="AN535" s="2" t="inlineStr">
        <is>
          <t>financement par l'impôt|
financement fiscal</t>
        </is>
      </c>
      <c r="AO535" s="2" t="inlineStr">
        <is>
          <t>3|
3</t>
        </is>
      </c>
      <c r="AP535" s="2" t="inlineStr">
        <is>
          <t xml:space="preserve">|
</t>
        </is>
      </c>
      <c r="AQ535" t="inlineStr">
        <is>
          <t>mécanisme de financement en vertu duquel les fonds prêtés pour financer des améliorations de bâtiments à des fins d'utilité publique (comme une meilleure efficacité énergétique, la production d'énergie renouvelable ou des économies d'eau) sont remboursés sur
la taxe foncière</t>
        </is>
      </c>
      <c r="AR535" t="inlineStr">
        <is>
          <t/>
        </is>
      </c>
      <c r="AS535" t="inlineStr">
        <is>
          <t/>
        </is>
      </c>
      <c r="AT535" t="inlineStr">
        <is>
          <t/>
        </is>
      </c>
      <c r="AU535" t="inlineStr">
        <is>
          <t/>
        </is>
      </c>
      <c r="AV535" s="2" t="inlineStr">
        <is>
          <t>financiranje putem poreza</t>
        </is>
      </c>
      <c r="AW535" s="2" t="inlineStr">
        <is>
          <t>3</t>
        </is>
      </c>
      <c r="AX535" s="2" t="inlineStr">
        <is>
          <t/>
        </is>
      </c>
      <c r="AY535" t="inlineStr">
        <is>
          <t/>
        </is>
      </c>
      <c r="AZ535" s="2" t="inlineStr">
        <is>
          <t>adóalapú finanszírozás|
adón keresztül történő finanszírozás</t>
        </is>
      </c>
      <c r="BA535" s="2" t="inlineStr">
        <is>
          <t>3|
3</t>
        </is>
      </c>
      <c r="BB535" s="2" t="inlineStr">
        <is>
          <t xml:space="preserve">|
</t>
        </is>
      </c>
      <c r="BC535" t="inlineStr">
        <is>
          <t>olyan mechanizmus, amelynek működtetésével az épületek közcélt szolgáló felújítására (például az energiahatékonyság javítására, a megújuló energiaforrások kiaknázására vagy a víztakarékosságra) irányuló beruházásokra adott kölcsön visszafizetése az ingatlanadón keresztül történik</t>
        </is>
      </c>
      <c r="BD535" s="2" t="inlineStr">
        <is>
          <t>finanziamento da imposte</t>
        </is>
      </c>
      <c r="BE535" s="2" t="inlineStr">
        <is>
          <t>3</t>
        </is>
      </c>
      <c r="BF535" s="2" t="inlineStr">
        <is>
          <t/>
        </is>
      </c>
      <c r="BG535" t="inlineStr">
        <is>
          <t>meccanismo di finanziamento in virtù del quale il denaro prestato per finanziare la ristrutturazione di un edificio è restituito tramite l'imposta sugli immobili</t>
        </is>
      </c>
      <c r="BH535" s="2" t="inlineStr">
        <is>
          <t>finansavimas mokant mokesčius</t>
        </is>
      </c>
      <c r="BI535" s="2" t="inlineStr">
        <is>
          <t>3</t>
        </is>
      </c>
      <c r="BJ535" s="2" t="inlineStr">
        <is>
          <t/>
        </is>
      </c>
      <c r="BK535" t="inlineStr">
        <is>
          <t>finansavimo mechanizmas, kai pasiskolintas lėšas pastato energinio efektyvumo (renovacijos), atsinaujinančiųjų išteklių energijos naudojimo, vandens taupymo ar kitiems projektams finansuoti vartotojas reguliariai grąžina kartu su nuosavybės mokesčiais</t>
        </is>
      </c>
      <c r="BL535" t="inlineStr">
        <is>
          <t/>
        </is>
      </c>
      <c r="BM535" t="inlineStr">
        <is>
          <t/>
        </is>
      </c>
      <c r="BN535" t="inlineStr">
        <is>
          <t/>
        </is>
      </c>
      <c r="BO535" t="inlineStr">
        <is>
          <t/>
        </is>
      </c>
      <c r="BP535" t="inlineStr">
        <is>
          <t/>
        </is>
      </c>
      <c r="BQ535" t="inlineStr">
        <is>
          <t/>
        </is>
      </c>
      <c r="BR535" t="inlineStr">
        <is>
          <t/>
        </is>
      </c>
      <c r="BS535" t="inlineStr">
        <is>
          <t/>
        </is>
      </c>
      <c r="BT535" s="2" t="inlineStr">
        <is>
          <t>terugbetaling via de onroerendgoedbelasting|
terugbetaling via de belasting</t>
        </is>
      </c>
      <c r="BU535" s="2" t="inlineStr">
        <is>
          <t>3|
3</t>
        </is>
      </c>
      <c r="BV535" s="2" t="inlineStr">
        <is>
          <t xml:space="preserve">|
</t>
        </is>
      </c>
      <c r="BW535" t="inlineStr">
        <is>
          <t>financieringsregeling voor de renovatie van gebouwen om deze energiezuiniger te maken en/of aan te sluiten op hernieuwbare energiebronnen, waarbij de lening wordt terugbetaald via de &lt;i&gt;(onroerendgoed)belasting &lt;/i&gt;en de energiebesparingen de investeringskosten dekken</t>
        </is>
      </c>
      <c r="BX535" t="inlineStr">
        <is>
          <t/>
        </is>
      </c>
      <c r="BY535" t="inlineStr">
        <is>
          <t/>
        </is>
      </c>
      <c r="BZ535" t="inlineStr">
        <is>
          <t/>
        </is>
      </c>
      <c r="CA535" t="inlineStr">
        <is>
          <t/>
        </is>
      </c>
      <c r="CB535" t="inlineStr">
        <is>
          <t/>
        </is>
      </c>
      <c r="CC535" t="inlineStr">
        <is>
          <t/>
        </is>
      </c>
      <c r="CD535" t="inlineStr">
        <is>
          <t/>
        </is>
      </c>
      <c r="CE535" t="inlineStr">
        <is>
          <t/>
        </is>
      </c>
      <c r="CF535" t="inlineStr">
        <is>
          <t/>
        </is>
      </c>
      <c r="CG535" t="inlineStr">
        <is>
          <t/>
        </is>
      </c>
      <c r="CH535" t="inlineStr">
        <is>
          <t/>
        </is>
      </c>
      <c r="CI535" t="inlineStr">
        <is>
          <t/>
        </is>
      </c>
      <c r="CJ535" s="2" t="inlineStr">
        <is>
          <t>financovanie cez dane</t>
        </is>
      </c>
      <c r="CK535" s="2" t="inlineStr">
        <is>
          <t>3</t>
        </is>
      </c>
      <c r="CL535" s="2" t="inlineStr">
        <is>
          <t/>
        </is>
      </c>
      <c r="CM535" t="inlineStr">
        <is>
          <t>mechanizmus
financovania spočívajúci v tom, že finančné prostriedky sa poskytujú zákazníkom
na modernizáciu budov, ktorá je vo verejnom záujme (napr. zvýšenie energetickej
efektívnosti, výroba elektriny z obnoviteľných zdrojov), pričom zákazníci ich splácajú
prostredníctvom pravidelnej dodatočnej položke vo výmere dane z nehnuteľnosti</t>
        </is>
      </c>
      <c r="CN535" s="2" t="inlineStr">
        <is>
          <t>financiranje prek davkov</t>
        </is>
      </c>
      <c r="CO535" s="2" t="inlineStr">
        <is>
          <t>3</t>
        </is>
      </c>
      <c r="CP535" s="2" t="inlineStr">
        <is>
          <t/>
        </is>
      </c>
      <c r="CQ535" t="inlineStr">
        <is>
          <t>mehanizem, ko se denar, posojen za naložbe v izboljšanje stavb, povrne prek davkov na nepremičnine</t>
        </is>
      </c>
      <c r="CR535" s="2" t="inlineStr">
        <is>
          <t>skattefinansiering</t>
        </is>
      </c>
      <c r="CS535" s="2" t="inlineStr">
        <is>
          <t>3</t>
        </is>
      </c>
      <c r="CT535" s="2" t="inlineStr">
        <is>
          <t/>
        </is>
      </c>
      <c r="CU535" t="inlineStr">
        <is>
          <t>finansieringsmekanism som innebär att medel som lånas ut för investeringar i byggnadsförbättringar återbetalas genom fastighetsskatt</t>
        </is>
      </c>
    </row>
    <row r="536">
      <c r="A536" s="1" t="str">
        <f>HYPERLINK("https://iate.europa.eu/entry/result/1668039/all", "1668039")</f>
        <v>1668039</v>
      </c>
      <c r="B536" t="inlineStr">
        <is>
          <t>SOCIAL QUESTIONS;INDUSTRY</t>
        </is>
      </c>
      <c r="C536" t="inlineStr">
        <is>
          <t>SOCIAL QUESTIONS|construction and town planning;INDUSTRY|building and public works</t>
        </is>
      </c>
      <c r="D536" s="2" t="inlineStr">
        <is>
          <t>интензивност на застрояване</t>
        </is>
      </c>
      <c r="E536" s="2" t="inlineStr">
        <is>
          <t>3</t>
        </is>
      </c>
      <c r="F536" s="2" t="inlineStr">
        <is>
          <t/>
        </is>
      </c>
      <c r="G536" t="inlineStr">
        <is>
          <t>отношението на разгънатата застроена площ към площта на урегулирания имот, изразено в абсолютно число; този показател може да се определя и общо за квартал, устройствена територия или зона, както и за части от тях</t>
        </is>
      </c>
      <c r="H536" t="inlineStr">
        <is>
          <t/>
        </is>
      </c>
      <c r="I536" t="inlineStr">
        <is>
          <t/>
        </is>
      </c>
      <c r="J536" t="inlineStr">
        <is>
          <t/>
        </is>
      </c>
      <c r="K536" t="inlineStr">
        <is>
          <t/>
        </is>
      </c>
      <c r="L536" s="2" t="inlineStr">
        <is>
          <t>bebyggelsesprocent|
udnyttelsesgrad</t>
        </is>
      </c>
      <c r="M536" s="2" t="inlineStr">
        <is>
          <t>3|
3</t>
        </is>
      </c>
      <c r="N536" s="2" t="inlineStr">
        <is>
          <t xml:space="preserve">|
</t>
        </is>
      </c>
      <c r="O536" t="inlineStr">
        <is>
          <t>etagearealets procentvise andel af grundstykkets areal</t>
        </is>
      </c>
      <c r="P536" s="2" t="inlineStr">
        <is>
          <t>Geschoßflächenzahl</t>
        </is>
      </c>
      <c r="Q536" s="2" t="inlineStr">
        <is>
          <t>3</t>
        </is>
      </c>
      <c r="R536" s="2" t="inlineStr">
        <is>
          <t/>
        </is>
      </c>
      <c r="S536" t="inlineStr">
        <is>
          <t>Verhältnis zwischen der Geschoßfläche eines Gebäudes und der Fläche des zugehörigen Grundstückes</t>
        </is>
      </c>
      <c r="T536" t="inlineStr">
        <is>
          <t/>
        </is>
      </c>
      <c r="U536" t="inlineStr">
        <is>
          <t/>
        </is>
      </c>
      <c r="V536" t="inlineStr">
        <is>
          <t/>
        </is>
      </c>
      <c r="W536" t="inlineStr">
        <is>
          <t/>
        </is>
      </c>
      <c r="X536" s="2" t="inlineStr">
        <is>
          <t>floor area ratio|
FSI|
FAR|
floor space index|
plot ratio|
site ratio</t>
        </is>
      </c>
      <c r="Y536" s="2" t="inlineStr">
        <is>
          <t>3|
1|
2|
1|
3|
3</t>
        </is>
      </c>
      <c r="Z536" s="2" t="inlineStr">
        <is>
          <t xml:space="preserve">|
|
|
|
preferred|
</t>
        </is>
      </c>
      <c r="AA536" t="inlineStr">
        <is>
          <t>ratio of the building floor area to the land area in a given territory</t>
        </is>
      </c>
      <c r="AB536" t="inlineStr">
        <is>
          <t/>
        </is>
      </c>
      <c r="AC536" t="inlineStr">
        <is>
          <t/>
        </is>
      </c>
      <c r="AD536" t="inlineStr">
        <is>
          <t/>
        </is>
      </c>
      <c r="AE536" t="inlineStr">
        <is>
          <t/>
        </is>
      </c>
      <c r="AF536" s="2" t="inlineStr">
        <is>
          <t>krundi hoonestustihedus</t>
        </is>
      </c>
      <c r="AG536" s="2" t="inlineStr">
        <is>
          <t>3</t>
        </is>
      </c>
      <c r="AH536" s="2" t="inlineStr">
        <is>
          <t/>
        </is>
      </c>
      <c r="AI536" t="inlineStr">
        <is>
          <t>krundil asuva hoone põrandapinna suhe krundi pindalasse</t>
        </is>
      </c>
      <c r="AJ536" s="2" t="inlineStr">
        <is>
          <t>rakennustehokkuus</t>
        </is>
      </c>
      <c r="AK536" s="2" t="inlineStr">
        <is>
          <t>3</t>
        </is>
      </c>
      <c r="AL536" s="2" t="inlineStr">
        <is>
          <t/>
        </is>
      </c>
      <c r="AM536" t="inlineStr">
        <is>
          <t>rakennuksen pinta-alan ja maa-alueen pinta-alan suhde tietyllä alueella</t>
        </is>
      </c>
      <c r="AN536" s="2" t="inlineStr">
        <is>
          <t>COS|
coefficient d'occupation du sol</t>
        </is>
      </c>
      <c r="AO536" s="2" t="inlineStr">
        <is>
          <t>3|
3</t>
        </is>
      </c>
      <c r="AP536" s="2" t="inlineStr">
        <is>
          <t xml:space="preserve">|
</t>
        </is>
      </c>
      <c r="AQ536" t="inlineStr">
        <is>
          <t>coefficient qui s'applique à la surface d'une parcelle, d'un îlot, en vue de définir le nombre de mètres carrés de planchers hors oeuvre constructibles pour une ou des constructions à édifier</t>
        </is>
      </c>
      <c r="AR536" t="inlineStr">
        <is>
          <t/>
        </is>
      </c>
      <c r="AS536" t="inlineStr">
        <is>
          <t/>
        </is>
      </c>
      <c r="AT536" t="inlineStr">
        <is>
          <t/>
        </is>
      </c>
      <c r="AU536" t="inlineStr">
        <is>
          <t/>
        </is>
      </c>
      <c r="AV536" t="inlineStr">
        <is>
          <t/>
        </is>
      </c>
      <c r="AW536" t="inlineStr">
        <is>
          <t/>
        </is>
      </c>
      <c r="AX536" t="inlineStr">
        <is>
          <t/>
        </is>
      </c>
      <c r="AY536" t="inlineStr">
        <is>
          <t/>
        </is>
      </c>
      <c r="AZ536" s="2" t="inlineStr">
        <is>
          <t>beépítettségi arány</t>
        </is>
      </c>
      <c r="BA536" s="2" t="inlineStr">
        <is>
          <t>3</t>
        </is>
      </c>
      <c r="BB536" s="2" t="inlineStr">
        <is>
          <t/>
        </is>
      </c>
      <c r="BC536" t="inlineStr">
        <is>
          <t>egy adott területen az épület alapterületének és a telek területének aránya</t>
        </is>
      </c>
      <c r="BD536" s="2" t="inlineStr">
        <is>
          <t>coefficiente d'edificazione|
indice di superficie dei piani di un edificio</t>
        </is>
      </c>
      <c r="BE536" s="2" t="inlineStr">
        <is>
          <t>3|
3</t>
        </is>
      </c>
      <c r="BF536" s="2" t="inlineStr">
        <is>
          <t xml:space="preserve">|
</t>
        </is>
      </c>
      <c r="BG536" t="inlineStr">
        <is>
          <t/>
        </is>
      </c>
      <c r="BH536" t="inlineStr">
        <is>
          <t/>
        </is>
      </c>
      <c r="BI536" t="inlineStr">
        <is>
          <t/>
        </is>
      </c>
      <c r="BJ536" t="inlineStr">
        <is>
          <t/>
        </is>
      </c>
      <c r="BK536" t="inlineStr">
        <is>
          <t/>
        </is>
      </c>
      <c r="BL536" t="inlineStr">
        <is>
          <t/>
        </is>
      </c>
      <c r="BM536" t="inlineStr">
        <is>
          <t/>
        </is>
      </c>
      <c r="BN536" t="inlineStr">
        <is>
          <t/>
        </is>
      </c>
      <c r="BO536" t="inlineStr">
        <is>
          <t/>
        </is>
      </c>
      <c r="BP536" t="inlineStr">
        <is>
          <t/>
        </is>
      </c>
      <c r="BQ536" t="inlineStr">
        <is>
          <t/>
        </is>
      </c>
      <c r="BR536" t="inlineStr">
        <is>
          <t/>
        </is>
      </c>
      <c r="BS536" t="inlineStr">
        <is>
          <t/>
        </is>
      </c>
      <c r="BT536" s="2" t="inlineStr">
        <is>
          <t>floor space index</t>
        </is>
      </c>
      <c r="BU536" s="2" t="inlineStr">
        <is>
          <t>3</t>
        </is>
      </c>
      <c r="BV536" s="2" t="inlineStr">
        <is>
          <t/>
        </is>
      </c>
      <c r="BW536" t="inlineStr">
        <is>
          <t>verhouding tussen het totale vloeroppervlak van een gebouw en het grondoppervlak van het bouwperceel</t>
        </is>
      </c>
      <c r="BX536" s="2" t="inlineStr">
        <is>
          <t>wskaźnik intensywności zabudowy</t>
        </is>
      </c>
      <c r="BY536" s="2" t="inlineStr">
        <is>
          <t>3</t>
        </is>
      </c>
      <c r="BZ536" s="2" t="inlineStr">
        <is>
          <t/>
        </is>
      </c>
      <c r="CA536" t="inlineStr">
        <is>
          <t>Stosunek powierzchni budynków do powierzchni gruntu na danym terenie.</t>
        </is>
      </c>
      <c r="CB536" s="2" t="inlineStr">
        <is>
          <t>coeficiente de ocupação do solo|
COS</t>
        </is>
      </c>
      <c r="CC536" s="2" t="inlineStr">
        <is>
          <t>3|
3</t>
        </is>
      </c>
      <c r="CD536" s="2" t="inlineStr">
        <is>
          <t xml:space="preserve">|
</t>
        </is>
      </c>
      <c r="CE536" t="inlineStr">
        <is>
          <t>Quociente entre a área total de construção e a área urbanizável.</t>
        </is>
      </c>
      <c r="CF536" s="2" t="inlineStr">
        <is>
          <t>coeficient de utilizare a terenului|
CUT</t>
        </is>
      </c>
      <c r="CG536" s="2" t="inlineStr">
        <is>
          <t>3|
2</t>
        </is>
      </c>
      <c r="CH536" s="2" t="inlineStr">
        <is>
          <t xml:space="preserve">|
</t>
        </is>
      </c>
      <c r="CI536" t="inlineStr">
        <is>
          <t>coeficient care exprimă raportul dintre Suprafața Construită Desfășurată a tuturor nivelurilor și suprafața terenului</t>
        </is>
      </c>
      <c r="CJ536" t="inlineStr">
        <is>
          <t/>
        </is>
      </c>
      <c r="CK536" t="inlineStr">
        <is>
          <t/>
        </is>
      </c>
      <c r="CL536" t="inlineStr">
        <is>
          <t/>
        </is>
      </c>
      <c r="CM536" t="inlineStr">
        <is>
          <t/>
        </is>
      </c>
      <c r="CN536" s="2" t="inlineStr">
        <is>
          <t>indeks pozidanosti</t>
        </is>
      </c>
      <c r="CO536" s="2" t="inlineStr">
        <is>
          <t>3</t>
        </is>
      </c>
      <c r="CP536" s="2" t="inlineStr">
        <is>
          <t/>
        </is>
      </c>
      <c r="CQ536" t="inlineStr">
        <is>
          <t>razmerje med tlorisno površino stavb in površino zemljišč na določenem ozemlju</t>
        </is>
      </c>
      <c r="CR536" t="inlineStr">
        <is>
          <t/>
        </is>
      </c>
      <c r="CS536" t="inlineStr">
        <is>
          <t/>
        </is>
      </c>
      <c r="CT536" t="inlineStr">
        <is>
          <t/>
        </is>
      </c>
      <c r="CU536" t="inlineStr">
        <is>
          <t/>
        </is>
      </c>
    </row>
    <row r="537">
      <c r="A537" s="1" t="str">
        <f>HYPERLINK("https://iate.europa.eu/entry/result/3575211/all", "3575211")</f>
        <v>3575211</v>
      </c>
      <c r="B537" t="inlineStr">
        <is>
          <t>PRODUCTION, TECHNOLOGY AND RESEARCH;EDUCATION AND COMMUNICATIONS</t>
        </is>
      </c>
      <c r="C537" t="inlineStr">
        <is>
          <t>PRODUCTION, TECHNOLOGY AND RESEARCH|research and intellectual property|research;EDUCATION AND COMMUNICATIONS|teaching|level of education</t>
        </is>
      </c>
      <c r="D537" t="inlineStr">
        <is>
          <t/>
        </is>
      </c>
      <c r="E537" t="inlineStr">
        <is>
          <t/>
        </is>
      </c>
      <c r="F537" t="inlineStr">
        <is>
          <t/>
        </is>
      </c>
      <c r="G537" t="inlineStr">
        <is>
          <t/>
        </is>
      </c>
      <c r="H537" t="inlineStr">
        <is>
          <t/>
        </is>
      </c>
      <c r="I537" t="inlineStr">
        <is>
          <t/>
        </is>
      </c>
      <c r="J537" t="inlineStr">
        <is>
          <t/>
        </is>
      </c>
      <c r="K537" t="inlineStr">
        <is>
          <t/>
        </is>
      </c>
      <c r="L537" t="inlineStr">
        <is>
          <t/>
        </is>
      </c>
      <c r="M537" t="inlineStr">
        <is>
          <t/>
        </is>
      </c>
      <c r="N537" t="inlineStr">
        <is>
          <t/>
        </is>
      </c>
      <c r="O537" t="inlineStr">
        <is>
          <t/>
        </is>
      </c>
      <c r="P537" t="inlineStr">
        <is>
          <t/>
        </is>
      </c>
      <c r="Q537" t="inlineStr">
        <is>
          <t/>
        </is>
      </c>
      <c r="R537" t="inlineStr">
        <is>
          <t/>
        </is>
      </c>
      <c r="S537" t="inlineStr">
        <is>
          <t/>
        </is>
      </c>
      <c r="T537" t="inlineStr">
        <is>
          <t/>
        </is>
      </c>
      <c r="U537" t="inlineStr">
        <is>
          <t/>
        </is>
      </c>
      <c r="V537" t="inlineStr">
        <is>
          <t/>
        </is>
      </c>
      <c r="W537" t="inlineStr">
        <is>
          <t/>
        </is>
      </c>
      <c r="X537" s="2" t="inlineStr">
        <is>
          <t>Research Excellence composite indicator|
composite indicator of research excellence|
Research Excellence|
Research Excellence index</t>
        </is>
      </c>
      <c r="Y537" s="2" t="inlineStr">
        <is>
          <t>3|
3|
3|
3</t>
        </is>
      </c>
      <c r="Z537" s="2" t="inlineStr">
        <is>
          <t xml:space="preserve">|
|
|
</t>
        </is>
      </c>
      <c r="AA537" t="inlineStr">
        <is>
          <t>composite indicator developed in order to measure the research excellence in Europe, meaning the effects of European and national policies on the modernisation of research institutions, the vitality of the research environment and the quality of research outputs in both basic and applied research</t>
        </is>
      </c>
      <c r="AB537" t="inlineStr">
        <is>
          <t/>
        </is>
      </c>
      <c r="AC537" t="inlineStr">
        <is>
          <t/>
        </is>
      </c>
      <c r="AD537" t="inlineStr">
        <is>
          <t/>
        </is>
      </c>
      <c r="AE537" t="inlineStr">
        <is>
          <t/>
        </is>
      </c>
      <c r="AF537" s="2" t="inlineStr">
        <is>
          <t>tipptasemel teaduse koondnäitaja</t>
        </is>
      </c>
      <c r="AG537" s="2" t="inlineStr">
        <is>
          <t>3</t>
        </is>
      </c>
      <c r="AH537" s="2" t="inlineStr">
        <is>
          <t/>
        </is>
      </c>
      <c r="AI537" t="inlineStr">
        <is>
          <t>koondnäitaja tipptasemel teadusuuringute mõõtmiseks,
st selle mõõtmiseks, milline on Euroopa ja liikmesriikide poliitika mõju teadusasutuste
moderniseerimisele, teaduskeskkonnale ja teadusuuringute tulemuste kvaliteedile
nii &lt;i&gt;&lt;a href="https://iate.europa.eu/entry/result/1568516/et" target="_blank"&gt;alusuuringute&lt;/a&gt;&lt;/i&gt; kui rakendusuuringute vallas</t>
        </is>
      </c>
      <c r="AJ537" t="inlineStr">
        <is>
          <t/>
        </is>
      </c>
      <c r="AK537" t="inlineStr">
        <is>
          <t/>
        </is>
      </c>
      <c r="AL537" t="inlineStr">
        <is>
          <t/>
        </is>
      </c>
      <c r="AM537" t="inlineStr">
        <is>
          <t/>
        </is>
      </c>
      <c r="AN537" s="2" t="inlineStr">
        <is>
          <t>indicateur composite de l’excellence de la recherche</t>
        </is>
      </c>
      <c r="AO537" s="2" t="inlineStr">
        <is>
          <t>2</t>
        </is>
      </c>
      <c r="AP537" s="2" t="inlineStr">
        <is>
          <t/>
        </is>
      </c>
      <c r="AQ537" t="inlineStr">
        <is>
          <t/>
        </is>
      </c>
      <c r="AR537" t="inlineStr">
        <is>
          <t/>
        </is>
      </c>
      <c r="AS537" t="inlineStr">
        <is>
          <t/>
        </is>
      </c>
      <c r="AT537" t="inlineStr">
        <is>
          <t/>
        </is>
      </c>
      <c r="AU537" t="inlineStr">
        <is>
          <t/>
        </is>
      </c>
      <c r="AV537" t="inlineStr">
        <is>
          <t/>
        </is>
      </c>
      <c r="AW537" t="inlineStr">
        <is>
          <t/>
        </is>
      </c>
      <c r="AX537" t="inlineStr">
        <is>
          <t/>
        </is>
      </c>
      <c r="AY537" t="inlineStr">
        <is>
          <t/>
        </is>
      </c>
      <c r="AZ537" t="inlineStr">
        <is>
          <t/>
        </is>
      </c>
      <c r="BA537" t="inlineStr">
        <is>
          <t/>
        </is>
      </c>
      <c r="BB537" t="inlineStr">
        <is>
          <t/>
        </is>
      </c>
      <c r="BC537" t="inlineStr">
        <is>
          <t/>
        </is>
      </c>
      <c r="BD537" t="inlineStr">
        <is>
          <t/>
        </is>
      </c>
      <c r="BE537" t="inlineStr">
        <is>
          <t/>
        </is>
      </c>
      <c r="BF537" t="inlineStr">
        <is>
          <t/>
        </is>
      </c>
      <c r="BG537" t="inlineStr">
        <is>
          <t/>
        </is>
      </c>
      <c r="BH537" t="inlineStr">
        <is>
          <t/>
        </is>
      </c>
      <c r="BI537" t="inlineStr">
        <is>
          <t/>
        </is>
      </c>
      <c r="BJ537" t="inlineStr">
        <is>
          <t/>
        </is>
      </c>
      <c r="BK537" t="inlineStr">
        <is>
          <t/>
        </is>
      </c>
      <c r="BL537" t="inlineStr">
        <is>
          <t/>
        </is>
      </c>
      <c r="BM537" t="inlineStr">
        <is>
          <t/>
        </is>
      </c>
      <c r="BN537" t="inlineStr">
        <is>
          <t/>
        </is>
      </c>
      <c r="BO537" t="inlineStr">
        <is>
          <t/>
        </is>
      </c>
      <c r="BP537" s="2" t="inlineStr">
        <is>
          <t>Eċċellenza fir-Riċerka|
indikatur kompost tal-eċċellenza fir-riċerka</t>
        </is>
      </c>
      <c r="BQ537" s="2" t="inlineStr">
        <is>
          <t>3|
3</t>
        </is>
      </c>
      <c r="BR537" s="2" t="inlineStr">
        <is>
          <t xml:space="preserve">|
</t>
        </is>
      </c>
      <c r="BS537" t="inlineStr">
        <is>
          <t>indikatur kompost żviluppat bil-għan li titkejjel l-eċċellenza fir-riċerka fl-Ewropa, jiġifieri l-effetti ta' politiki Ewropej u nazzjonali fuq il-modernizzazzjoni ta' istituzzjonijiet ta' riċerka, il-vitalità tal-ambjent tar-riċerka u l-kwalità tal-outputs tar-riċerka kemm fir-riċerka bażika kif ukoll f'dik applikata</t>
        </is>
      </c>
      <c r="BT537" t="inlineStr">
        <is>
          <t/>
        </is>
      </c>
      <c r="BU537" t="inlineStr">
        <is>
          <t/>
        </is>
      </c>
      <c r="BV537" t="inlineStr">
        <is>
          <t/>
        </is>
      </c>
      <c r="BW537" t="inlineStr">
        <is>
          <t/>
        </is>
      </c>
      <c r="BX537" s="2" t="inlineStr">
        <is>
          <t>indeks zbiorczy doskonałości badawczej|
zbiorczy wskaźnik doskonałości badawczej</t>
        </is>
      </c>
      <c r="BY537" s="2" t="inlineStr">
        <is>
          <t>2|
3</t>
        </is>
      </c>
      <c r="BZ537" s="2" t="inlineStr">
        <is>
          <t xml:space="preserve">|
</t>
        </is>
      </c>
      <c r="CA537" t="inlineStr">
        <is>
          <t>wskaźnik uwzględniający intensywność działań w zakresie badań naukowych i rozwoju, doskonałość naukową i technologiczną, poziom wykorzystania wiedzy w gospodarce, udział zaawansowanych technologii i średnio zaawansowanych technologii w bilansie handlowym danego państwa. Służy do oznaczania jakości badawczej w Europie, tj. do oceniania efektów europejskich i
krajowych polityk dotyczących modernizacji instytucji badawczych, ale również witalności
środowiska badawczego i jakości wyników badań. Wskaźnik składa się z czterech składowych: &lt;div&gt;1) udział często cytowanych publikacji we wszystkich publikacjach w całej puli, przy czym
przynajmniej jeden z autorów musi pochodzić z danego państwa; &lt;/div&gt;&lt;div&gt;2) liczba najlepszych uniwersytetów i publicznych organizacji badawczych w kraju,
podzielona przez milionów mieszkańców; &lt;/div&gt;&lt;div&gt;3) wnioski patentowe na milion mieszkańców; &lt;/div&gt;&lt;div&gt;4) całkowita wartość otrzymanych grantów ERC podzielona przez wydatki na B+R w
sektorze szkolnictwa wyższego i w sektorze rządowym.&lt;/div&gt;</t>
        </is>
      </c>
      <c r="CB537" t="inlineStr">
        <is>
          <t/>
        </is>
      </c>
      <c r="CC537" t="inlineStr">
        <is>
          <t/>
        </is>
      </c>
      <c r="CD537" t="inlineStr">
        <is>
          <t/>
        </is>
      </c>
      <c r="CE537" t="inlineStr">
        <is>
          <t/>
        </is>
      </c>
      <c r="CF537" t="inlineStr">
        <is>
          <t/>
        </is>
      </c>
      <c r="CG537" t="inlineStr">
        <is>
          <t/>
        </is>
      </c>
      <c r="CH537" t="inlineStr">
        <is>
          <t/>
        </is>
      </c>
      <c r="CI537" t="inlineStr">
        <is>
          <t/>
        </is>
      </c>
      <c r="CJ537" s="2" t="inlineStr">
        <is>
          <t>zložený ukazovateľ výskumnej excelentnosti</t>
        </is>
      </c>
      <c r="CK537" s="2" t="inlineStr">
        <is>
          <t>2</t>
        </is>
      </c>
      <c r="CL537" s="2" t="inlineStr">
        <is>
          <t/>
        </is>
      </c>
      <c r="CM537" t="inlineStr">
        <is>
          <t>ukazovateľ vytvorený
na účely merania excelentnosti výskumu v Európe, t. j. účinku, ktorý majú európske
a vnútroštátne politiky na modernizáciu výskumných inštitúcií, vitalitu výskumného
prostredia a kvalitu výskumných výsledkov dosiahnutých v oblasti základného,
ako aj aplikovaného výskumu</t>
        </is>
      </c>
      <c r="CN537" s="2" t="inlineStr">
        <is>
          <t>kompozitni indikator raziskovalne odličnosti</t>
        </is>
      </c>
      <c r="CO537" s="2" t="inlineStr">
        <is>
          <t>2</t>
        </is>
      </c>
      <c r="CP537" s="2" t="inlineStr">
        <is>
          <t/>
        </is>
      </c>
      <c r="CQ537" t="inlineStr">
        <is>
          <t/>
        </is>
      </c>
      <c r="CR537" t="inlineStr">
        <is>
          <t/>
        </is>
      </c>
      <c r="CS537" t="inlineStr">
        <is>
          <t/>
        </is>
      </c>
      <c r="CT537" t="inlineStr">
        <is>
          <t/>
        </is>
      </c>
      <c r="CU537" t="inlineStr">
        <is>
          <t/>
        </is>
      </c>
    </row>
    <row r="538">
      <c r="A538" s="1" t="str">
        <f>HYPERLINK("https://iate.europa.eu/entry/result/3623183/all", "3623183")</f>
        <v>3623183</v>
      </c>
      <c r="B538" t="inlineStr">
        <is>
          <t>EDUCATION AND COMMUNICATIONS</t>
        </is>
      </c>
      <c r="C538" t="inlineStr">
        <is>
          <t>EDUCATION AND COMMUNICATIONS|information and information processing|information processing|artificial intelligence</t>
        </is>
      </c>
      <c r="D538" t="inlineStr">
        <is>
          <t/>
        </is>
      </c>
      <c r="E538" t="inlineStr">
        <is>
          <t/>
        </is>
      </c>
      <c r="F538" t="inlineStr">
        <is>
          <t/>
        </is>
      </c>
      <c r="G538" t="inlineStr">
        <is>
          <t/>
        </is>
      </c>
      <c r="H538" t="inlineStr">
        <is>
          <t/>
        </is>
      </c>
      <c r="I538" t="inlineStr">
        <is>
          <t/>
        </is>
      </c>
      <c r="J538" t="inlineStr">
        <is>
          <t/>
        </is>
      </c>
      <c r="K538" t="inlineStr">
        <is>
          <t/>
        </is>
      </c>
      <c r="L538" t="inlineStr">
        <is>
          <t/>
        </is>
      </c>
      <c r="M538" t="inlineStr">
        <is>
          <t/>
        </is>
      </c>
      <c r="N538" t="inlineStr">
        <is>
          <t/>
        </is>
      </c>
      <c r="O538" t="inlineStr">
        <is>
          <t/>
        </is>
      </c>
      <c r="P538" t="inlineStr">
        <is>
          <t/>
        </is>
      </c>
      <c r="Q538" t="inlineStr">
        <is>
          <t/>
        </is>
      </c>
      <c r="R538" t="inlineStr">
        <is>
          <t/>
        </is>
      </c>
      <c r="S538" t="inlineStr">
        <is>
          <t/>
        </is>
      </c>
      <c r="T538" t="inlineStr">
        <is>
          <t/>
        </is>
      </c>
      <c r="U538" t="inlineStr">
        <is>
          <t/>
        </is>
      </c>
      <c r="V538" t="inlineStr">
        <is>
          <t/>
        </is>
      </c>
      <c r="W538" t="inlineStr">
        <is>
          <t/>
        </is>
      </c>
      <c r="X538" s="2" t="inlineStr">
        <is>
          <t>semantic analysis</t>
        </is>
      </c>
      <c r="Y538" s="2" t="inlineStr">
        <is>
          <t>3</t>
        </is>
      </c>
      <c r="Z538" s="2" t="inlineStr">
        <is>
          <t/>
        </is>
      </c>
      <c r="AA538" t="inlineStr">
        <is>
          <t>subfield of &lt;a href="https://iate.europa.eu/entry/result/127070/all" target="_blank"&gt;natural language processing (NLP)&lt;/a&gt; and machine learning, which helps an AI system achieve ‘human-level accuracy’ by understanding the context of a text and the emotions displayed in it, thereby enabling the extraction of important information</t>
        </is>
      </c>
      <c r="AB538" t="inlineStr">
        <is>
          <t/>
        </is>
      </c>
      <c r="AC538" t="inlineStr">
        <is>
          <t/>
        </is>
      </c>
      <c r="AD538" t="inlineStr">
        <is>
          <t/>
        </is>
      </c>
      <c r="AE538" t="inlineStr">
        <is>
          <t/>
        </is>
      </c>
      <c r="AF538" t="inlineStr">
        <is>
          <t/>
        </is>
      </c>
      <c r="AG538" t="inlineStr">
        <is>
          <t/>
        </is>
      </c>
      <c r="AH538" t="inlineStr">
        <is>
          <t/>
        </is>
      </c>
      <c r="AI538" t="inlineStr">
        <is>
          <t/>
        </is>
      </c>
      <c r="AJ538" t="inlineStr">
        <is>
          <t/>
        </is>
      </c>
      <c r="AK538" t="inlineStr">
        <is>
          <t/>
        </is>
      </c>
      <c r="AL538" t="inlineStr">
        <is>
          <t/>
        </is>
      </c>
      <c r="AM538" t="inlineStr">
        <is>
          <t/>
        </is>
      </c>
      <c r="AN538" t="inlineStr">
        <is>
          <t/>
        </is>
      </c>
      <c r="AO538" t="inlineStr">
        <is>
          <t/>
        </is>
      </c>
      <c r="AP538" t="inlineStr">
        <is>
          <t/>
        </is>
      </c>
      <c r="AQ538" t="inlineStr">
        <is>
          <t/>
        </is>
      </c>
      <c r="AR538" t="inlineStr">
        <is>
          <t/>
        </is>
      </c>
      <c r="AS538" t="inlineStr">
        <is>
          <t/>
        </is>
      </c>
      <c r="AT538" t="inlineStr">
        <is>
          <t/>
        </is>
      </c>
      <c r="AU538" t="inlineStr">
        <is>
          <t/>
        </is>
      </c>
      <c r="AV538" t="inlineStr">
        <is>
          <t/>
        </is>
      </c>
      <c r="AW538" t="inlineStr">
        <is>
          <t/>
        </is>
      </c>
      <c r="AX538" t="inlineStr">
        <is>
          <t/>
        </is>
      </c>
      <c r="AY538" t="inlineStr">
        <is>
          <t/>
        </is>
      </c>
      <c r="AZ538" t="inlineStr">
        <is>
          <t/>
        </is>
      </c>
      <c r="BA538" t="inlineStr">
        <is>
          <t/>
        </is>
      </c>
      <c r="BB538" t="inlineStr">
        <is>
          <t/>
        </is>
      </c>
      <c r="BC538" t="inlineStr">
        <is>
          <t/>
        </is>
      </c>
      <c r="BD538" t="inlineStr">
        <is>
          <t/>
        </is>
      </c>
      <c r="BE538" t="inlineStr">
        <is>
          <t/>
        </is>
      </c>
      <c r="BF538" t="inlineStr">
        <is>
          <t/>
        </is>
      </c>
      <c r="BG538" t="inlineStr">
        <is>
          <t/>
        </is>
      </c>
      <c r="BH538" t="inlineStr">
        <is>
          <t/>
        </is>
      </c>
      <c r="BI538" t="inlineStr">
        <is>
          <t/>
        </is>
      </c>
      <c r="BJ538" t="inlineStr">
        <is>
          <t/>
        </is>
      </c>
      <c r="BK538" t="inlineStr">
        <is>
          <t/>
        </is>
      </c>
      <c r="BL538" t="inlineStr">
        <is>
          <t/>
        </is>
      </c>
      <c r="BM538" t="inlineStr">
        <is>
          <t/>
        </is>
      </c>
      <c r="BN538" t="inlineStr">
        <is>
          <t/>
        </is>
      </c>
      <c r="BO538" t="inlineStr">
        <is>
          <t/>
        </is>
      </c>
      <c r="BP538" t="inlineStr">
        <is>
          <t/>
        </is>
      </c>
      <c r="BQ538" t="inlineStr">
        <is>
          <t/>
        </is>
      </c>
      <c r="BR538" t="inlineStr">
        <is>
          <t/>
        </is>
      </c>
      <c r="BS538" t="inlineStr">
        <is>
          <t/>
        </is>
      </c>
      <c r="BT538" t="inlineStr">
        <is>
          <t/>
        </is>
      </c>
      <c r="BU538" t="inlineStr">
        <is>
          <t/>
        </is>
      </c>
      <c r="BV538" t="inlineStr">
        <is>
          <t/>
        </is>
      </c>
      <c r="BW538" t="inlineStr">
        <is>
          <t/>
        </is>
      </c>
      <c r="BX538" s="2" t="inlineStr">
        <is>
          <t>analiza semantyczna</t>
        </is>
      </c>
      <c r="BY538" s="2" t="inlineStr">
        <is>
          <t>3</t>
        </is>
      </c>
      <c r="BZ538" s="2" t="inlineStr">
        <is>
          <t/>
        </is>
      </c>
      <c r="CA538" t="inlineStr">
        <is>
          <t>automatyczny proces, który przypisuje wypowiedzi w języku naturalnym formalną strukturę zwaną reprezentacją znaczenia,
niezależną od języka wypowiedzi</t>
        </is>
      </c>
      <c r="CB538" t="inlineStr">
        <is>
          <t/>
        </is>
      </c>
      <c r="CC538" t="inlineStr">
        <is>
          <t/>
        </is>
      </c>
      <c r="CD538" t="inlineStr">
        <is>
          <t/>
        </is>
      </c>
      <c r="CE538" t="inlineStr">
        <is>
          <t/>
        </is>
      </c>
      <c r="CF538" t="inlineStr">
        <is>
          <t/>
        </is>
      </c>
      <c r="CG538" t="inlineStr">
        <is>
          <t/>
        </is>
      </c>
      <c r="CH538" t="inlineStr">
        <is>
          <t/>
        </is>
      </c>
      <c r="CI538" t="inlineStr">
        <is>
          <t/>
        </is>
      </c>
      <c r="CJ538" t="inlineStr">
        <is>
          <t/>
        </is>
      </c>
      <c r="CK538" t="inlineStr">
        <is>
          <t/>
        </is>
      </c>
      <c r="CL538" t="inlineStr">
        <is>
          <t/>
        </is>
      </c>
      <c r="CM538" t="inlineStr">
        <is>
          <t/>
        </is>
      </c>
      <c r="CN538" t="inlineStr">
        <is>
          <t/>
        </is>
      </c>
      <c r="CO538" t="inlineStr">
        <is>
          <t/>
        </is>
      </c>
      <c r="CP538" t="inlineStr">
        <is>
          <t/>
        </is>
      </c>
      <c r="CQ538" t="inlineStr">
        <is>
          <t/>
        </is>
      </c>
      <c r="CR538" t="inlineStr">
        <is>
          <t/>
        </is>
      </c>
      <c r="CS538" t="inlineStr">
        <is>
          <t/>
        </is>
      </c>
      <c r="CT538" t="inlineStr">
        <is>
          <t/>
        </is>
      </c>
      <c r="CU538" t="inlineStr">
        <is>
          <t/>
        </is>
      </c>
    </row>
    <row r="539">
      <c r="A539" s="1" t="str">
        <f>HYPERLINK("https://iate.europa.eu/entry/result/3504097/all", "3504097")</f>
        <v>3504097</v>
      </c>
      <c r="B539" t="inlineStr">
        <is>
          <t>EDUCATION AND COMMUNICATIONS</t>
        </is>
      </c>
      <c r="C539" t="inlineStr">
        <is>
          <t>EDUCATION AND COMMUNICATIONS|communications;EDUCATION AND COMMUNICATIONS|information technology and data processing</t>
        </is>
      </c>
      <c r="D539" s="2" t="inlineStr">
        <is>
          <t>смишинг</t>
        </is>
      </c>
      <c r="E539" s="2" t="inlineStr">
        <is>
          <t>3</t>
        </is>
      </c>
      <c r="F539" s="2" t="inlineStr">
        <is>
          <t/>
        </is>
      </c>
      <c r="G539" t="inlineStr">
        <is>
          <t>Смишинг (комбинация от думите SMS и Фишинг) е опит за измама, чрез която да бъде получена лична, финансова или свързана със сигурността информация чрез текстово съобщение.</t>
        </is>
      </c>
      <c r="H539" s="2" t="inlineStr">
        <is>
          <t>&lt;i&gt;smishing&lt;/i&gt;|
&lt;i&gt;phishing&lt;/i&gt; prostřednictvím SMS</t>
        </is>
      </c>
      <c r="I539" s="2" t="inlineStr">
        <is>
          <t>3|
3</t>
        </is>
      </c>
      <c r="J539" s="2" t="inlineStr">
        <is>
          <t xml:space="preserve">|
</t>
        </is>
      </c>
      <c r="K539" t="inlineStr">
        <is>
          <t>pokus podvodníků získat osobní, finanční nebo bezpečnostní informace prostřednictvím textové zprávy zaslané na mobilní zařízení</t>
        </is>
      </c>
      <c r="L539" s="2" t="inlineStr">
        <is>
          <t>smishing</t>
        </is>
      </c>
      <c r="M539" s="2" t="inlineStr">
        <is>
          <t>3</t>
        </is>
      </c>
      <c r="N539" s="2" t="inlineStr">
        <is>
          <t/>
        </is>
      </c>
      <c r="O539" t="inlineStr">
        <is>
          <t>metode, hvorved kriminelle pr. sms forsøger at narre modtageren til at åbne en malwareinficeret vedhæftet fil eller til at klikke på et ondsindet link eller til at udlevere sine personlige oplysninger, som fx betalingskortoplysninger, NemID-oplysninger eller andre private oplysninger, via e-mail, en falsk hjemmeside eller andet</t>
        </is>
      </c>
      <c r="P539" s="2" t="inlineStr">
        <is>
          <t>Smishing</t>
        </is>
      </c>
      <c r="Q539" s="2" t="inlineStr">
        <is>
          <t>3</t>
        </is>
      </c>
      <c r="R539" s="2" t="inlineStr">
        <is>
          <t/>
        </is>
      </c>
      <c r="S539" t="inlineStr">
        <is>
          <t>Art von Phishing, die über Textnachrichten (SMS) durchgeführt wird</t>
        </is>
      </c>
      <c r="T539" s="2" t="inlineStr">
        <is>
          <t>ψάρεμα με μηνύματα SMS|
ψάρεμα μέσω αποστολής sms</t>
        </is>
      </c>
      <c r="U539" s="2" t="inlineStr">
        <is>
          <t>3|
3</t>
        </is>
      </c>
      <c r="V539" s="2" t="inlineStr">
        <is>
          <t xml:space="preserve">|
</t>
        </is>
      </c>
      <c r="W539" t="inlineStr">
        <is>
          <t/>
        </is>
      </c>
      <c r="X539" s="2" t="inlineStr">
        <is>
          <t>SMS phishing|
smishing</t>
        </is>
      </c>
      <c r="Y539" s="2" t="inlineStr">
        <is>
          <t>3|
4</t>
        </is>
      </c>
      <c r="Z539" s="2" t="inlineStr">
        <is>
          <t>admitted|
preferred</t>
        </is>
      </c>
      <c r="AA539" t="inlineStr">
        <is>
          <t>type of &lt;a href="https://iate.europa.eu/entry/result/933881/en" target="_blank"&gt;phishing&lt;/a&gt; attack where mobile phone users receive text messages containing a web site hyperlink, which, if clicked, would download a &lt;a href="https://iate.europa.eu/entry/result/795390/en" target="_blank"&gt;Trojan horse&lt;/a&gt; to the mobile phone</t>
        </is>
      </c>
      <c r="AB539" s="2" t="inlineStr">
        <is>
          <t>captación ilegítima de datos confidenciales por SMS|
&lt;i&gt;phishing&lt;/i&gt; de SMS</t>
        </is>
      </c>
      <c r="AC539" s="2" t="inlineStr">
        <is>
          <t>3|
3</t>
        </is>
      </c>
      <c r="AD539" s="2" t="inlineStr">
        <is>
          <t xml:space="preserve">|
</t>
        </is>
      </c>
      <c r="AE539" t="inlineStr">
        <is>
          <t>Tipo de estafa en la que el estafador envía al usuario un SMS solicitando la confirmación de algún tipo de transacción financiera ficticia y pidiéndole que llame a un número determinado para confirmarla. Al realizar la llamada un programa informático responde automáticamente e intenta conseguir, con fines delictivos, los datos personales del usuario.</t>
        </is>
      </c>
      <c r="AF539" s="2" t="inlineStr">
        <is>
          <t>SMS-kalastus</t>
        </is>
      </c>
      <c r="AG539" s="2" t="inlineStr">
        <is>
          <t>3</t>
        </is>
      </c>
      <c r="AH539" s="2" t="inlineStr">
        <is>
          <t/>
        </is>
      </c>
      <c r="AI539" t="inlineStr">
        <is>
          <t>mobiiltelefoni rünne: 
&lt;div&gt;
 - suunamine kahjurvara allalaadimisele &lt;/div&gt; 
&lt;div&gt;
 - SMS-sõnumisse paigutatud lingiga &lt;/div&gt;</t>
        </is>
      </c>
      <c r="AJ539" s="2" t="inlineStr">
        <is>
          <t>tekstiviestihuijaus</t>
        </is>
      </c>
      <c r="AK539" s="2" t="inlineStr">
        <is>
          <t>3</t>
        </is>
      </c>
      <c r="AL539" s="2" t="inlineStr">
        <is>
          <t/>
        </is>
      </c>
      <c r="AM539" t="inlineStr">
        <is>
          <t>huijaus, jossa pyritään valheellisen tekstiviestin avulla saamaan viestin saaja toimimaan halutulla tavalla</t>
        </is>
      </c>
      <c r="AN539" s="2" t="inlineStr">
        <is>
          <t>hameçonnage par SMS|
smishing</t>
        </is>
      </c>
      <c r="AO539" s="2" t="inlineStr">
        <is>
          <t>3|
3</t>
        </is>
      </c>
      <c r="AP539" s="2" t="inlineStr">
        <is>
          <t>|
admitted</t>
        </is>
      </c>
      <c r="AQ539" t="inlineStr">
        <is>
          <t>escroquerie consistant à utiliser l'envoi de SMS pour tromper la victime et lui faire partager des informations sensibles telles que des mots de passe et des numéros de carte bancaire</t>
        </is>
      </c>
      <c r="AR539" s="2" t="inlineStr">
        <is>
          <t>smioscaireacht</t>
        </is>
      </c>
      <c r="AS539" s="2" t="inlineStr">
        <is>
          <t>3</t>
        </is>
      </c>
      <c r="AT539" s="2" t="inlineStr">
        <is>
          <t/>
        </is>
      </c>
      <c r="AU539" t="inlineStr">
        <is>
          <t>camscéim
 ina seoltar SMS (teachtaireacht téacs) chugat ina bhfuil nasc chuig suíomh
 idirlín nó uimhir chalaoiseach chun iarracht a dhéanamh faisnéis phearsanta a
 bhailiú</t>
        </is>
      </c>
      <c r="AV539" s="2" t="inlineStr">
        <is>
          <t>krađa identiteta SMS-om|
&lt;i&gt;smishing&lt;/i&gt;</t>
        </is>
      </c>
      <c r="AW539" s="2" t="inlineStr">
        <is>
          <t>2|
3</t>
        </is>
      </c>
      <c r="AX539" s="2" t="inlineStr">
        <is>
          <t xml:space="preserve">|
</t>
        </is>
      </c>
      <c r="AY539" t="inlineStr">
        <is>
          <t/>
        </is>
      </c>
      <c r="AZ539" s="2" t="inlineStr">
        <is>
          <t>SMS-es adathalászat</t>
        </is>
      </c>
      <c r="BA539" s="2" t="inlineStr">
        <is>
          <t>3</t>
        </is>
      </c>
      <c r="BB539" s="2" t="inlineStr">
        <is>
          <t/>
        </is>
      </c>
      <c r="BC539" t="inlineStr">
        <is>
          <t>olyan csalás, amelynél a támadó SMS segítségével próbál megszerezni személyes, pénzügyi vagy biztonsági információkat</t>
        </is>
      </c>
      <c r="BD539" s="2" t="inlineStr">
        <is>
          <t>smishing</t>
        </is>
      </c>
      <c r="BE539" s="2" t="inlineStr">
        <is>
          <t>3</t>
        </is>
      </c>
      <c r="BF539" s="2" t="inlineStr">
        <is>
          <t/>
        </is>
      </c>
      <c r="BG539" t="inlineStr">
        <is>
          <t>phishing [&lt;a href="https://iate.europa.eu/entry/result/933881/en" target="_blank"&gt;933881&lt;/a&gt;] realizzato tramite un SMS contentente un link dal quale si approda su siti online artefatti che richiedono l'inserimento di dati personali, i quali vegnono poi sottratti da cybercriminali</t>
        </is>
      </c>
      <c r="BH539" s="2" t="inlineStr">
        <is>
          <t>duomenų viliojimas tekstine žinute|
duomenų vagystė trumpąja žinute</t>
        </is>
      </c>
      <c r="BI539" s="2" t="inlineStr">
        <is>
          <t>3|
2</t>
        </is>
      </c>
      <c r="BJ539" s="2" t="inlineStr">
        <is>
          <t xml:space="preserve">preferred|
</t>
        </is>
      </c>
      <c r="BK539" t="inlineStr">
        <is>
          <t>duomenų viliojimas, kai į mobiliuosius telefonus siunčiamos tekstinės žinutės su nuorodomis į interneto svetainę, kurioje reikia suvesti asmens duomenis, ar į telefono numerius, kuriais paskambinus prašoma pateikti asmeninę informaciją</t>
        </is>
      </c>
      <c r="BL539" s="2" t="inlineStr">
        <is>
          <t>smikšķerēšana</t>
        </is>
      </c>
      <c r="BM539" s="2" t="inlineStr">
        <is>
          <t>2</t>
        </is>
      </c>
      <c r="BN539" s="2" t="inlineStr">
        <is>
          <t/>
        </is>
      </c>
      <c r="BO539" t="inlineStr">
        <is>
          <t>krāpnieku
mēģinājums iegūt personīgu, finansiālu vai drošības informāciju, izmantojot
īsziņas</t>
        </is>
      </c>
      <c r="BP539" s="2" t="inlineStr">
        <is>
          <t>smishing</t>
        </is>
      </c>
      <c r="BQ539" s="2" t="inlineStr">
        <is>
          <t>3</t>
        </is>
      </c>
      <c r="BR539" s="2" t="inlineStr">
        <is>
          <t/>
        </is>
      </c>
      <c r="BS539" t="inlineStr">
        <is>
          <t>tip ta' attakk ta' phishing fejn l-utenti tat-telefowns mobbli jirċievu messaġġ li jkun fih hyperlink għal sit web, li hekk kif jagħfsu fuqu, iseħħ download ta' żiemel Trojjan fuq it-telefown mobbli</t>
        </is>
      </c>
      <c r="BT539" s="2" t="inlineStr">
        <is>
          <t>smishing|
sms-phishing</t>
        </is>
      </c>
      <c r="BU539" s="2" t="inlineStr">
        <is>
          <t>3|
3</t>
        </is>
      </c>
      <c r="BV539" s="2" t="inlineStr">
        <is>
          <t>preferred|
admitted</t>
        </is>
      </c>
      <c r="BW539" t="inlineStr">
        <is>
          <t>vorm van cybercriminaliteit die voortbouwt op phishing en waarbij mensen via een sms-bericht wordt gevraagd om telefonisch of via een webformulier hun identiteits- en bankgegevens door te geven</t>
        </is>
      </c>
      <c r="BX539" s="2" t="inlineStr">
        <is>
          <t>smishing</t>
        </is>
      </c>
      <c r="BY539" s="2" t="inlineStr">
        <is>
          <t>3</t>
        </is>
      </c>
      <c r="BZ539" s="2" t="inlineStr">
        <is>
          <t/>
        </is>
      </c>
      <c r="CA539" t="inlineStr">
        <is>
          <t>SMS phishing, rodzaj ataku socjotechnicznego podobnego do phishingu</t>
        </is>
      </c>
      <c r="CB539" s="2" t="inlineStr">
        <is>
          <t>ciberiscagem por SMS|
ciberiscagem por mensagem de texto</t>
        </is>
      </c>
      <c r="CC539" s="2" t="inlineStr">
        <is>
          <t>3|
3</t>
        </is>
      </c>
      <c r="CD539" s="2" t="inlineStr">
        <is>
          <t xml:space="preserve">|
</t>
        </is>
      </c>
      <c r="CE539" t="inlineStr">
        <is>
          <t>Tipo de ataque de ciberiscagem em que os utilizadores de telemóveis recebem mensagens de texto contendo um linque, que, se clicadas, descarregam um cavalo de troia.</t>
        </is>
      </c>
      <c r="CF539" s="2" t="inlineStr">
        <is>
          <t>smishing</t>
        </is>
      </c>
      <c r="CG539" s="2" t="inlineStr">
        <is>
          <t>3</t>
        </is>
      </c>
      <c r="CH539" s="2" t="inlineStr">
        <is>
          <t/>
        </is>
      </c>
      <c r="CI539" t="inlineStr">
        <is>
          <t>&lt;div&gt;
 încercarea de inducere în eroare prin mesaje text, pentru obținerea de date personale, bancare ori de securitate&lt;/div&gt;</t>
        </is>
      </c>
      <c r="CJ539" s="2" t="inlineStr">
        <is>
          <t>&lt;i&gt; smishing &lt;/i&gt;</t>
        </is>
      </c>
      <c r="CK539" s="2" t="inlineStr">
        <is>
          <t>3</t>
        </is>
      </c>
      <c r="CL539" s="2" t="inlineStr">
        <is>
          <t/>
        </is>
      </c>
      <c r="CM539" t="inlineStr">
        <is>
          <t>kybernetický útok podobný 
&lt;i&gt;phisingu&lt;/i&gt;, ktorý využíva textové správy na mobilné telefóny s cieľom získať osobné a dôverné informácie</t>
        </is>
      </c>
      <c r="CN539" s="2" t="inlineStr">
        <is>
          <t>SMS ribarjenje</t>
        </is>
      </c>
      <c r="CO539" s="2" t="inlineStr">
        <is>
          <t>3</t>
        </is>
      </c>
      <c r="CP539" s="2" t="inlineStr">
        <is>
          <t/>
        </is>
      </c>
      <c r="CQ539" t="inlineStr">
        <is>
          <t/>
        </is>
      </c>
      <c r="CR539" s="2" t="inlineStr">
        <is>
          <t>sms-fiske|
smishing</t>
        </is>
      </c>
      <c r="CS539" s="2" t="inlineStr">
        <is>
          <t>3|
3</t>
        </is>
      </c>
      <c r="CT539" s="2" t="inlineStr">
        <is>
          <t xml:space="preserve">|
</t>
        </is>
      </c>
      <c r="CU539" t="inlineStr">
        <is>
          <t>nätfiske (phishing) med sms</t>
        </is>
      </c>
    </row>
    <row r="540">
      <c r="A540" s="1" t="str">
        <f>HYPERLINK("https://iate.europa.eu/entry/result/1266426/all", "1266426")</f>
        <v>1266426</v>
      </c>
      <c r="B540" t="inlineStr">
        <is>
          <t>EDUCATION AND COMMUNICATIONS</t>
        </is>
      </c>
      <c r="C540" t="inlineStr">
        <is>
          <t>EDUCATION AND COMMUNICATIONS|information technology and data processing</t>
        </is>
      </c>
      <c r="D540" s="2" t="inlineStr">
        <is>
          <t>бот|
„паяк“|
уебпаяк|
робот</t>
        </is>
      </c>
      <c r="E540" s="2" t="inlineStr">
        <is>
          <t>2|
2|
2|
2</t>
        </is>
      </c>
      <c r="F540" s="2" t="inlineStr">
        <is>
          <t xml:space="preserve">|
|
|
</t>
        </is>
      </c>
      <c r="G540" t="inlineStr">
        <is>
          <t>компютърна програма, която
методично и автоматизирано преглежда съдържанието на уебстраниците, търси информация, „прочита“ я и я съхранява в индекса на търсещата машина</t>
        </is>
      </c>
      <c r="H540" t="inlineStr">
        <is>
          <t/>
        </is>
      </c>
      <c r="I540" t="inlineStr">
        <is>
          <t/>
        </is>
      </c>
      <c r="J540" t="inlineStr">
        <is>
          <t/>
        </is>
      </c>
      <c r="K540" t="inlineStr">
        <is>
          <t/>
        </is>
      </c>
      <c r="L540" s="2" t="inlineStr">
        <is>
          <t>web-crawler|
web-spider|
web-robot</t>
        </is>
      </c>
      <c r="M540" s="2" t="inlineStr">
        <is>
          <t>3|
3|
3</t>
        </is>
      </c>
      <c r="N540" s="2" t="inlineStr">
        <is>
          <t xml:space="preserve">|
|
</t>
        </is>
      </c>
      <c r="O540" t="inlineStr">
        <is>
          <t>et program i tilknytning til en søgemaskine der høster data fra internettet for at muliggøre søgning i dette</t>
        </is>
      </c>
      <c r="P540" s="2" t="inlineStr">
        <is>
          <t>Webcrawler</t>
        </is>
      </c>
      <c r="Q540" s="2" t="inlineStr">
        <is>
          <t>3</t>
        </is>
      </c>
      <c r="R540" s="2" t="inlineStr">
        <is>
          <t/>
        </is>
      </c>
      <c r="S540" t="inlineStr">
        <is>
          <t>Computerprogramm, das in der Lage ist, das Internet automatisiert nach bestimmten Informationen und Daten zu durchsuchen, die sich anschließend auswerten, nach vorgegebenen Kriterien sortieren und speichern lassen</t>
        </is>
      </c>
      <c r="T540" s="2" t="inlineStr">
        <is>
          <t>πρόγραμμα ανίχνευσης ιστού</t>
        </is>
      </c>
      <c r="U540" s="2" t="inlineStr">
        <is>
          <t>2</t>
        </is>
      </c>
      <c r="V540" s="2" t="inlineStr">
        <is>
          <t/>
        </is>
      </c>
      <c r="W540" t="inlineStr">
        <is>
          <t>ειδικό αυτόματο πρόγραμμα που επισκέπτεται τις ιστοσελίδες, τις διαβάζει και ακολουθεί τις υπερσυνδέσεις αυτών προς άλλες ιστοσελίδες</t>
        </is>
      </c>
      <c r="X540" s="2" t="inlineStr">
        <is>
          <t>web robot|
web crawler|
web spider</t>
        </is>
      </c>
      <c r="Y540" s="2" t="inlineStr">
        <is>
          <t>3|
3|
3</t>
        </is>
      </c>
      <c r="Z540" s="2" t="inlineStr">
        <is>
          <t xml:space="preserve">|
|
</t>
        </is>
      </c>
      <c r="AA540" t="inlineStr">
        <is>
          <t>automated program that searches the Internet for new Web documents and places their addresses and content-related information in a database, which can be accessed with a search engine</t>
        </is>
      </c>
      <c r="AB540" s="2" t="inlineStr">
        <is>
          <t>rastreador web|
recolector|
rastreador</t>
        </is>
      </c>
      <c r="AC540" s="2" t="inlineStr">
        <is>
          <t>3|
3|
3</t>
        </is>
      </c>
      <c r="AD540" s="2" t="inlineStr">
        <is>
          <t xml:space="preserve">|
|
</t>
        </is>
      </c>
      <c r="AE540" t="inlineStr">
        <is>
          <t>Programa que explora u hojea la Red de manera automatizada, fundamentalmente para crear índices de los contenidos de los sitios, analizar enlaces o recolectar un tipo de información determinada.</t>
        </is>
      </c>
      <c r="AF540" s="2" t="inlineStr">
        <is>
          <t>otsiämblik|
veebiämblik</t>
        </is>
      </c>
      <c r="AG540" s="2" t="inlineStr">
        <is>
          <t>3|
3</t>
        </is>
      </c>
      <c r="AH540" s="2" t="inlineStr">
        <is>
          <t xml:space="preserve">|
</t>
        </is>
      </c>
      <c r="AI540" t="inlineStr">
        <is>
          <t>robotprogramm, mis otsib veebis kindla ja korrapärase meetodiga uusi veebidokumente ja lisab leitud tulemused erinevatesse andmebaasidesse</t>
        </is>
      </c>
      <c r="AJ540" s="2" t="inlineStr">
        <is>
          <t>hakuagentti|
hakurobotti</t>
        </is>
      </c>
      <c r="AK540" s="2" t="inlineStr">
        <is>
          <t>3|
3</t>
        </is>
      </c>
      <c r="AL540" s="2" t="inlineStr">
        <is>
          <t xml:space="preserve">|
</t>
        </is>
      </c>
      <c r="AM540" t="inlineStr">
        <is>
          <t>"hakuohjelma, joka pystyy ohjelmoinnin perusteella toimimaan itsenäisesti"</t>
        </is>
      </c>
      <c r="AN540" s="2" t="inlineStr">
        <is>
          <t>collecteur</t>
        </is>
      </c>
      <c r="AO540" s="2" t="inlineStr">
        <is>
          <t>3</t>
        </is>
      </c>
      <c r="AP540" s="2" t="inlineStr">
        <is>
          <t/>
        </is>
      </c>
      <c r="AQ540" t="inlineStr">
        <is>
          <t>programme qui parcourt la toile pour en extraire des éléments de repérage de contenus, destinés à être utilisés par un moteur de recherche</t>
        </is>
      </c>
      <c r="AR540" s="2" t="inlineStr">
        <is>
          <t>ransaitheoir gréasáin</t>
        </is>
      </c>
      <c r="AS540" s="2" t="inlineStr">
        <is>
          <t>3</t>
        </is>
      </c>
      <c r="AT540" s="2" t="inlineStr">
        <is>
          <t/>
        </is>
      </c>
      <c r="AU540" t="inlineStr">
        <is>
          <t/>
        </is>
      </c>
      <c r="AV540" t="inlineStr">
        <is>
          <t/>
        </is>
      </c>
      <c r="AW540" t="inlineStr">
        <is>
          <t/>
        </is>
      </c>
      <c r="AX540" t="inlineStr">
        <is>
          <t/>
        </is>
      </c>
      <c r="AY540" t="inlineStr">
        <is>
          <t/>
        </is>
      </c>
      <c r="AZ540" s="2" t="inlineStr">
        <is>
          <t>keresőrobot</t>
        </is>
      </c>
      <c r="BA540" s="2" t="inlineStr">
        <is>
          <t>3</t>
        </is>
      </c>
      <c r="BB540" s="2" t="inlineStr">
        <is>
          <t/>
        </is>
      </c>
      <c r="BC540" t="inlineStr">
        <is>
          <t>olyan program, amely automatikusan fedezi fel és térképezi fel a webhelyeket azáltal, hogy követi az egyik weboldalról a másikra vezető linkeket</t>
        </is>
      </c>
      <c r="BD540" s="2" t="inlineStr">
        <is>
          <t>webbot|
spider|
webcrawler</t>
        </is>
      </c>
      <c r="BE540" s="2" t="inlineStr">
        <is>
          <t>3|
3|
3</t>
        </is>
      </c>
      <c r="BF540" s="2" t="inlineStr">
        <is>
          <t xml:space="preserve">|
|
</t>
        </is>
      </c>
      <c r="BG540" t="inlineStr">
        <is>
          <t>programma per la lettura e indicizzazione automatica di pagine web che, seguendo i collegamenti presenti nelle pagine, ricerca pagine web per inserirle all'interno dei cataloghi usati dai motori di ricerca</t>
        </is>
      </c>
      <c r="BH540" s="2" t="inlineStr">
        <is>
          <t>paieškos robotas|
saityno peržiūros robotas|
žiniatinklio dokumentų aptikimo programa</t>
        </is>
      </c>
      <c r="BI540" s="2" t="inlineStr">
        <is>
          <t>2|
2|
2</t>
        </is>
      </c>
      <c r="BJ540" s="2" t="inlineStr">
        <is>
          <t xml:space="preserve">|
|
</t>
        </is>
      </c>
      <c r="BK540" t="inlineStr">
        <is>
          <t>programa, reguliariai peržvelgianti interneto išteklius (žiniatinklį, FTP saugyklas, „Gopher“ saugyklas) ir taip nuolat papildanti savo duomenų bazes</t>
        </is>
      </c>
      <c r="BL540" s="2" t="inlineStr">
        <is>
          <t>tīmekļa pārmeklētājs</t>
        </is>
      </c>
      <c r="BM540" s="2" t="inlineStr">
        <is>
          <t>3</t>
        </is>
      </c>
      <c r="BN540" s="2" t="inlineStr">
        <is>
          <t/>
        </is>
      </c>
      <c r="BO540" t="inlineStr">
        <is>
          <t>skriptu programma, kuru meklētājprogrammas izmanto, lai automātiski un metodiski pārlūkotu tīmekli</t>
        </is>
      </c>
      <c r="BP540" s="2" t="inlineStr">
        <is>
          <t>web crawler</t>
        </is>
      </c>
      <c r="BQ540" s="2" t="inlineStr">
        <is>
          <t>3</t>
        </is>
      </c>
      <c r="BR540" s="2" t="inlineStr">
        <is>
          <t/>
        </is>
      </c>
      <c r="BS540" t="inlineStr">
        <is>
          <t>programm awtomatizzat li jfittex fl-internet għal dokumenti web ġodda u jixħet l-indirizzi tagħhom u l-informazzjoni marbuta mal-kontenut tagħhom f'bażi ta' data, li tista' tiġi aċċessata b'magna tat-tiftix</t>
        </is>
      </c>
      <c r="BT540" s="2" t="inlineStr">
        <is>
          <t>webcrawler|
webspider|
webrobot</t>
        </is>
      </c>
      <c r="BU540" s="2" t="inlineStr">
        <is>
          <t>3|
3|
3</t>
        </is>
      </c>
      <c r="BV540" s="2" t="inlineStr">
        <is>
          <t xml:space="preserve">|
|
</t>
        </is>
      </c>
      <c r="BW540" t="inlineStr">
        <is>
          <t>bot die het wereldwijde web op een methodische en geautomatiseerde manier doorbladert, en daarbij meestal een lokale kopie maakt van de gevonden pagina's om deze later te kunnen verwerken en indexeren voor bijvoorbeeld zoekmachines</t>
        </is>
      </c>
      <c r="BX540" s="2" t="inlineStr">
        <is>
          <t>robot internetowy|
robot indeksujący</t>
        </is>
      </c>
      <c r="BY540" s="2" t="inlineStr">
        <is>
          <t>3|
3</t>
        </is>
      </c>
      <c r="BZ540" s="2" t="inlineStr">
        <is>
          <t xml:space="preserve">|
</t>
        </is>
      </c>
      <c r="CA540" t="inlineStr">
        <is>
          <t>program (skrypt) przeglądający Internet w celu pozyskania danych, których poszukiwanie rozpoczyna od zdefiniowanych punktów startowych (stron internetowych); następnie pobiera z nich dokumenty, które są poddawane wstępnej analizie (ekstrakcja linków do dalszej analizy) i umieszczane w tymczasowym magazynie danych</t>
        </is>
      </c>
      <c r="CB540" s="2" t="inlineStr">
        <is>
          <t>batedor|
robô de pesquisa</t>
        </is>
      </c>
      <c r="CC540" s="2" t="inlineStr">
        <is>
          <t>4|
3</t>
        </is>
      </c>
      <c r="CD540" s="2" t="inlineStr">
        <is>
          <t xml:space="preserve">|
</t>
        </is>
      </c>
      <c r="CE540" t="inlineStr">
        <is>
          <t>Programa que percorre a Internet, de uma forma metódica e autónoma, visitando os sítios Web e lendo as suas páginas com a finalidade de criar entradas no índice de um motor de busca.</t>
        </is>
      </c>
      <c r="CF540" s="2" t="inlineStr">
        <is>
          <t>robot de indexare|
păianjen web</t>
        </is>
      </c>
      <c r="CG540" s="2" t="inlineStr">
        <is>
          <t>3|
3</t>
        </is>
      </c>
      <c r="CH540" s="2" t="inlineStr">
        <is>
          <t xml:space="preserve">|
</t>
        </is>
      </c>
      <c r="CI540" t="inlineStr">
        <is>
          <t>program informatic utilizat pentru reperarea și
scanarea conținutului paginilor web în mod metodic și automat</t>
        </is>
      </c>
      <c r="CJ540" s="2" t="inlineStr">
        <is>
          <t>vyhľadávací robot</t>
        </is>
      </c>
      <c r="CK540" s="2" t="inlineStr">
        <is>
          <t>3</t>
        </is>
      </c>
      <c r="CL540" s="2" t="inlineStr">
        <is>
          <t/>
        </is>
      </c>
      <c r="CM540" t="inlineStr">
        <is>
          <t>mini software, ktorého úlohou je prehľadávať internet a vyhľadávať pre internetový vyhľadávač webstránky na indexáciu (zaradenie do databázy webstránok vyhľadávača), kontrolovať a aktualizovať záznamy o webstránke v databáze vyhľadávača a zabezpečovať ďalšie úlohy</t>
        </is>
      </c>
      <c r="CN540" s="2" t="inlineStr">
        <is>
          <t>spletni pajek</t>
        </is>
      </c>
      <c r="CO540" s="2" t="inlineStr">
        <is>
          <t>3</t>
        </is>
      </c>
      <c r="CP540" s="2" t="inlineStr">
        <is>
          <t/>
        </is>
      </c>
      <c r="CQ540" t="inlineStr">
        <is>
          <t>program, ki sistematično in metodično išče povezave po spletu</t>
        </is>
      </c>
      <c r="CR540" s="2" t="inlineStr">
        <is>
          <t>spindel|
webbcrawler</t>
        </is>
      </c>
      <c r="CS540" s="2" t="inlineStr">
        <is>
          <t>2|
2</t>
        </is>
      </c>
      <c r="CT540" s="2" t="inlineStr">
        <is>
          <t xml:space="preserve">|
</t>
        </is>
      </c>
      <c r="CU540" t="inlineStr">
        <is>
          <t>program som samlar in information från webbsidor till sökmotorer. Spindeln besöker webbsidor och sammanställer listor över alla ord (ibland även bilder) på varje webbsida tillsammans med sidans webbadress, ofta även ordens plats på sidan</t>
        </is>
      </c>
    </row>
    <row r="541">
      <c r="A541" s="1" t="str">
        <f>HYPERLINK("https://iate.europa.eu/entry/result/1357405/all", "1357405")</f>
        <v>1357405</v>
      </c>
      <c r="B541" t="inlineStr">
        <is>
          <t>INDUSTRY</t>
        </is>
      </c>
      <c r="C541" t="inlineStr">
        <is>
          <t>INDUSTRY|building and public works</t>
        </is>
      </c>
      <c r="D541" s="2" t="inlineStr">
        <is>
          <t>принудителна вентилация|
механична вентилация</t>
        </is>
      </c>
      <c r="E541" s="2" t="inlineStr">
        <is>
          <t>3|
3</t>
        </is>
      </c>
      <c r="F541" s="2" t="inlineStr">
        <is>
          <t xml:space="preserve">|
</t>
        </is>
      </c>
      <c r="G541" t="inlineStr">
        <is>
          <t/>
        </is>
      </c>
      <c r="H541" s="2" t="inlineStr">
        <is>
          <t>mechanické větrání|
nucené větrání</t>
        </is>
      </c>
      <c r="I541" s="2" t="inlineStr">
        <is>
          <t>3|
3</t>
        </is>
      </c>
      <c r="J541" s="2" t="inlineStr">
        <is>
          <t xml:space="preserve">|
</t>
        </is>
      </c>
      <c r="K541" t="inlineStr">
        <is>
          <t>větrání pomocí poháněných součástí pro uvádění vzduchu do pohybu</t>
        </is>
      </c>
      <c r="L541" s="2" t="inlineStr">
        <is>
          <t>tvungen ventilation|
mekanisk udluftning|
mekanisk ventilation|
mekanisk luftskifte</t>
        </is>
      </c>
      <c r="M541" s="2" t="inlineStr">
        <is>
          <t>3|
3|
3|
3</t>
        </is>
      </c>
      <c r="N541" s="2" t="inlineStr">
        <is>
          <t xml:space="preserve">|
|
|
</t>
        </is>
      </c>
      <c r="O541" t="inlineStr">
        <is>
          <t>ventilering eller udluftning af huset, som foregår ved hjælp af en eldreven ventilator</t>
        </is>
      </c>
      <c r="P541" s="2" t="inlineStr">
        <is>
          <t>Zwangsbelüftung|
mechanische Belüftung|
Zwangslüftung</t>
        </is>
      </c>
      <c r="Q541" s="2" t="inlineStr">
        <is>
          <t>3|
3|
3</t>
        </is>
      </c>
      <c r="R541" s="2" t="inlineStr">
        <is>
          <t xml:space="preserve">|
|
</t>
        </is>
      </c>
      <c r="S541" t="inlineStr">
        <is>
          <t>Lüftungsmethode, mit der Luftfeuchtigkeit abtransportiert oder das Eindringen von Verbrennungsabgasen verhindert wird und bei der der Benutzer nicht die Möglichkeit hat, die Belüftung zu regulieren oder abzuschalten</t>
        </is>
      </c>
      <c r="T541" s="2" t="inlineStr">
        <is>
          <t>εξαναγκασμένος αερισμός|
μηχανικός αερισμός</t>
        </is>
      </c>
      <c r="U541" s="2" t="inlineStr">
        <is>
          <t>3|
2</t>
        </is>
      </c>
      <c r="V541" s="2" t="inlineStr">
        <is>
          <t xml:space="preserve">|
</t>
        </is>
      </c>
      <c r="W541" t="inlineStr">
        <is>
          <t/>
        </is>
      </c>
      <c r="X541" s="2" t="inlineStr">
        <is>
          <t>forced ventilation|
mechanical ventilation</t>
        </is>
      </c>
      <c r="Y541" s="2" t="inlineStr">
        <is>
          <t>3|
3</t>
        </is>
      </c>
      <c r="Z541" s="2" t="inlineStr">
        <is>
          <t xml:space="preserve">|
</t>
        </is>
      </c>
      <c r="AA541" t="inlineStr">
        <is>
          <t>ventilation driven by fans or by other mechanical devices</t>
        </is>
      </c>
      <c r="AB541" s="2" t="inlineStr">
        <is>
          <t>ventilación forzada|
ventilación mecánica</t>
        </is>
      </c>
      <c r="AC541" s="2" t="inlineStr">
        <is>
          <t>3|
3</t>
        </is>
      </c>
      <c r="AD541" s="2" t="inlineStr">
        <is>
          <t xml:space="preserve">|
</t>
        </is>
      </c>
      <c r="AE541" t="inlineStr">
        <is>
          <t>Circulación del aire entre dos zonas en la que la sustitución del aire se hace por medios mecánicos.</t>
        </is>
      </c>
      <c r="AF541" s="2" t="inlineStr">
        <is>
          <t>sundventilatsioon</t>
        </is>
      </c>
      <c r="AG541" s="2" t="inlineStr">
        <is>
          <t>3</t>
        </is>
      </c>
      <c r="AH541" s="2" t="inlineStr">
        <is>
          <t/>
        </is>
      </c>
      <c r="AI541" t="inlineStr">
        <is>
          <t>süsteem, kus kasutatakse mehaanilist väljatõmmet ja sissepuhet</t>
        </is>
      </c>
      <c r="AJ541" s="2" t="inlineStr">
        <is>
          <t>koneellinen ilmanvaihto</t>
        </is>
      </c>
      <c r="AK541" s="2" t="inlineStr">
        <is>
          <t>3</t>
        </is>
      </c>
      <c r="AL541" s="2" t="inlineStr">
        <is>
          <t/>
        </is>
      </c>
      <c r="AM541" t="inlineStr">
        <is>
          <t>rakennukseen puhalletaan raikasta ulkoilmaa ja rakennuksesta puhalletaan ulos käytetty ilma</t>
        </is>
      </c>
      <c r="AN541" s="2" t="inlineStr">
        <is>
          <t>aération forcée|
ventilation mécanique|
ventilation dynamique|
ventilation forcée</t>
        </is>
      </c>
      <c r="AO541" s="2" t="inlineStr">
        <is>
          <t>3|
3|
3|
3</t>
        </is>
      </c>
      <c r="AP541" s="2" t="inlineStr">
        <is>
          <t xml:space="preserve">|
|
|
</t>
        </is>
      </c>
      <c r="AQ541" t="inlineStr">
        <is>
          <t>circulation d'air provoquée par des moyens mécaniques</t>
        </is>
      </c>
      <c r="AR541" s="2" t="inlineStr">
        <is>
          <t>aeráil mheicniúil</t>
        </is>
      </c>
      <c r="AS541" s="2" t="inlineStr">
        <is>
          <t>3</t>
        </is>
      </c>
      <c r="AT541" s="2" t="inlineStr">
        <is>
          <t/>
        </is>
      </c>
      <c r="AU541" t="inlineStr">
        <is>
          <t/>
        </is>
      </c>
      <c r="AV541" s="2" t="inlineStr">
        <is>
          <t>umjetna ventilacija</t>
        </is>
      </c>
      <c r="AW541" s="2" t="inlineStr">
        <is>
          <t>3</t>
        </is>
      </c>
      <c r="AX541" s="2" t="inlineStr">
        <is>
          <t/>
        </is>
      </c>
      <c r="AY541" t="inlineStr">
        <is>
          <t>mehanička izmjena zraka uporabom ventilatora</t>
        </is>
      </c>
      <c r="AZ541" s="2" t="inlineStr">
        <is>
          <t>mechanikus szellőztetés|
gépi szellőztetés|
mesterséges szellőztetés</t>
        </is>
      </c>
      <c r="BA541" s="2" t="inlineStr">
        <is>
          <t>2|
3|
4</t>
        </is>
      </c>
      <c r="BB541" s="2" t="inlineStr">
        <is>
          <t>|
|
preferred</t>
        </is>
      </c>
      <c r="BC541" t="inlineStr">
        <is>
          <t>ventilátor, szellőztetőberendezés segítségével biztosított légcsere</t>
        </is>
      </c>
      <c r="BD541" s="2" t="inlineStr">
        <is>
          <t>ventilazione meccanica|
ventilazione forzata</t>
        </is>
      </c>
      <c r="BE541" s="2" t="inlineStr">
        <is>
          <t>3|
3</t>
        </is>
      </c>
      <c r="BF541" s="2" t="inlineStr">
        <is>
          <t xml:space="preserve">|
</t>
        </is>
      </c>
      <c r="BG541" t="inlineStr">
        <is>
          <t/>
        </is>
      </c>
      <c r="BH541" s="2" t="inlineStr">
        <is>
          <t>priverstinė ventiliacija</t>
        </is>
      </c>
      <c r="BI541" s="2" t="inlineStr">
        <is>
          <t>3</t>
        </is>
      </c>
      <c r="BJ541" s="2" t="inlineStr">
        <is>
          <t/>
        </is>
      </c>
      <c r="BK541" t="inlineStr">
        <is>
          <t>ventiliacija, kai oro kaita patalpoje vyksta naudojant ventiliatorių</t>
        </is>
      </c>
      <c r="BL541" s="2" t="inlineStr">
        <is>
          <t>mehāniskā ventilācija|
piespiedu ventilācija</t>
        </is>
      </c>
      <c r="BM541" s="2" t="inlineStr">
        <is>
          <t>3|
3</t>
        </is>
      </c>
      <c r="BN541" s="2" t="inlineStr">
        <is>
          <t xml:space="preserve">|
</t>
        </is>
      </c>
      <c r="BO541" t="inlineStr">
        <is>
          <t>ventilācijas iekārta, kurā gaisa pārvietošanai izmanto ventilatoru (-us)</t>
        </is>
      </c>
      <c r="BP541" s="2" t="inlineStr">
        <is>
          <t>ventilazzjoni mekkanika|
ventilazzjoni sfurzata</t>
        </is>
      </c>
      <c r="BQ541" s="2" t="inlineStr">
        <is>
          <t>3|
3</t>
        </is>
      </c>
      <c r="BR541" s="2" t="inlineStr">
        <is>
          <t xml:space="preserve">|
</t>
        </is>
      </c>
      <c r="BS541" t="inlineStr">
        <is>
          <t>ventilazzjoni li titħaddem b'fannijiet jew b'tip ta' apparat mekkaniku ieħor</t>
        </is>
      </c>
      <c r="BT541" s="2" t="inlineStr">
        <is>
          <t>gedwongen ventilatie|
mechanische verluchting|
geforceerde ventilatie|
kunstmatige ventilatie|
mechanische luchtverversing|
mechanische ventilatie</t>
        </is>
      </c>
      <c r="BU541" s="2" t="inlineStr">
        <is>
          <t>3|
3|
3|
3|
3|
3</t>
        </is>
      </c>
      <c r="BV541" s="2" t="inlineStr">
        <is>
          <t xml:space="preserve">|
|
|
|
|
</t>
        </is>
      </c>
      <c r="BW541" t="inlineStr">
        <is>
          <t>aanvoer van verse buitenlucht en/of afvoer van vervuilde lucht op mechanische wijze (met ventilatoren)</t>
        </is>
      </c>
      <c r="BX541" s="2" t="inlineStr">
        <is>
          <t>wentylacja wymuszona|
wentylacja mechaniczna</t>
        </is>
      </c>
      <c r="BY541" s="2" t="inlineStr">
        <is>
          <t>3|
3</t>
        </is>
      </c>
      <c r="BZ541" s="2" t="inlineStr">
        <is>
          <t xml:space="preserve">|
</t>
        </is>
      </c>
      <c r="CA541" t="inlineStr">
        <is>
          <t>proces polegający na nadaniu ruch powietrzu na skutek działania określonego urządzenia służącego do wentylacji</t>
        </is>
      </c>
      <c r="CB541" s="2" t="inlineStr">
        <is>
          <t>ventilação forçada</t>
        </is>
      </c>
      <c r="CC541" s="2" t="inlineStr">
        <is>
          <t>3</t>
        </is>
      </c>
      <c r="CD541" s="2" t="inlineStr">
        <is>
          <t/>
        </is>
      </c>
      <c r="CE541" t="inlineStr">
        <is>
          <t/>
        </is>
      </c>
      <c r="CF541" s="2" t="inlineStr">
        <is>
          <t>ventilație forțată|
ventilare mecanică</t>
        </is>
      </c>
      <c r="CG541" s="2" t="inlineStr">
        <is>
          <t>3|
3</t>
        </is>
      </c>
      <c r="CH541" s="2" t="inlineStr">
        <is>
          <t xml:space="preserve">|
</t>
        </is>
      </c>
      <c r="CI541" t="inlineStr">
        <is>
          <t/>
        </is>
      </c>
      <c r="CJ541" s="2" t="inlineStr">
        <is>
          <t>nútené vetranie|
nútená ventilácia</t>
        </is>
      </c>
      <c r="CK541" s="2" t="inlineStr">
        <is>
          <t>2|
2</t>
        </is>
      </c>
      <c r="CL541" s="2" t="inlineStr">
        <is>
          <t xml:space="preserve">|
</t>
        </is>
      </c>
      <c r="CM541" t="inlineStr">
        <is>
          <t/>
        </is>
      </c>
      <c r="CN541" s="2" t="inlineStr">
        <is>
          <t>prisilno prezračevanje</t>
        </is>
      </c>
      <c r="CO541" s="2" t="inlineStr">
        <is>
          <t>3</t>
        </is>
      </c>
      <c r="CP541" s="2" t="inlineStr">
        <is>
          <t/>
        </is>
      </c>
      <c r="CQ541" t="inlineStr">
        <is>
          <t>prezračevanje, pri katerem se izmenjava zraka doseže z mehansko napravo</t>
        </is>
      </c>
      <c r="CR541" s="2" t="inlineStr">
        <is>
          <t>fläktstyrd luftcirkulation|
mekanisk ventilation</t>
        </is>
      </c>
      <c r="CS541" s="2" t="inlineStr">
        <is>
          <t>3|
3</t>
        </is>
      </c>
      <c r="CT541" s="2" t="inlineStr">
        <is>
          <t xml:space="preserve">|
</t>
        </is>
      </c>
      <c r="CU541" t="inlineStr">
        <is>
          <t/>
        </is>
      </c>
    </row>
    <row r="542">
      <c r="A542" s="1" t="str">
        <f>HYPERLINK("https://iate.europa.eu/entry/result/3573954/all", "3573954")</f>
        <v>3573954</v>
      </c>
      <c r="B542" t="inlineStr">
        <is>
          <t>ENVIRONMENT;EUROPEAN UNION;ENERGY</t>
        </is>
      </c>
      <c r="C542" t="inlineStr">
        <is>
          <t>ENVIRONMENT|environmental policy|climate change policy;EUROPEAN UNION|European construction|deepening of the European Union|EU activity|EU policy|EU policy - national policy;ENERGY|energy policy</t>
        </is>
      </c>
      <c r="D542" s="2" t="inlineStr">
        <is>
          <t>национален план в областта на енергетиката и климата|
интегриран националeн план в областта на енергетиката и климата</t>
        </is>
      </c>
      <c r="E542" s="2" t="inlineStr">
        <is>
          <t>3|
3</t>
        </is>
      </c>
      <c r="F542" s="2" t="inlineStr">
        <is>
          <t xml:space="preserve">|
</t>
        </is>
      </c>
      <c r="G542" t="inlineStr">
        <is>
          <t>десетгодишен план, който държавите членки трябва да изготвят и който описва текущото състояние на енергийната система и политиката в областта на енергетиката, съдържа националните цели за всяко от петте измерения на енергийния съюз и съответните политики и мерки за изпълнение на въпросните цели и се основава на анализ</t>
        </is>
      </c>
      <c r="H542" s="2" t="inlineStr">
        <is>
          <t>integrovaný vnitrostátní plán v oblasti energetiky a klimatu|
vnitrostátní plán v oblasti energetiky a klimatu</t>
        </is>
      </c>
      <c r="I542" s="2" t="inlineStr">
        <is>
          <t>3|
2</t>
        </is>
      </c>
      <c r="J542" s="2" t="inlineStr">
        <is>
          <t xml:space="preserve">|
</t>
        </is>
      </c>
      <c r="K542" t="inlineStr">
        <is>
          <t>plán, který každý členský stát každých deset let předkládá Komisi a který poskytuje aktuální přehled o energetickém systému a odpovídajících politikách, stanoví vnitrostátní cíle pro každý z pěti rozměrů energetické unie a odpovídající politiky a opatření umožňující splnění těchto cílů a má analytický podklad</t>
        </is>
      </c>
      <c r="L542" s="2" t="inlineStr">
        <is>
          <t>integreret national energi- og klimaplan|
national energi- og klimaplan</t>
        </is>
      </c>
      <c r="M542" s="2" t="inlineStr">
        <is>
          <t>3|
3</t>
        </is>
      </c>
      <c r="N542" s="2" t="inlineStr">
        <is>
          <t xml:space="preserve">|
</t>
        </is>
      </c>
      <c r="O542" t="inlineStr">
        <is>
          <t>tiårsplan, som medlemsstaterne skal udarbejde, og som giver et overblik over det nuværende energisystem og den politiske situation, fastlægger nationale mål for hver af de fem nøgledimensioner i energiunionen og tilsvarende politikker og foranstaltninger til at opfylde disse mål</t>
        </is>
      </c>
      <c r="P542" s="2" t="inlineStr">
        <is>
          <t>integrierter nationaler Energie- und Klimaplan|
nationaler Energie- und Klimaplan|
NEKP|
NECP</t>
        </is>
      </c>
      <c r="Q542" s="2" t="inlineStr">
        <is>
          <t>3|
3|
2|
2</t>
        </is>
      </c>
      <c r="R542" s="2" t="inlineStr">
        <is>
          <t xml:space="preserve">|
|
|
</t>
        </is>
      </c>
      <c r="S542" t="inlineStr">
        <is>
          <t>von den Mitgliedstaaten zu erstellender Zehn-Jahres-Plan, der einen Überblick über die aktuelle Situation des jeweiligen Energiesystems und der Politik gibt, nationale Ziele für jede der fünf Dimensionen der Energieunion sowie die Politiken und Maßnahmen zur Verwirklichung dieser Ziele enthält und sich auf Analysen stützt</t>
        </is>
      </c>
      <c r="T542" s="2" t="inlineStr">
        <is>
          <t>ΕΣΕΚ|
ενοποιημένο εθνικό σχέδιο για την ενέργεια και το κλίμα|
εθνικό σχέδιο για την ενέργεια και το κλίμα</t>
        </is>
      </c>
      <c r="U542" s="2" t="inlineStr">
        <is>
          <t>3|
3|
3</t>
        </is>
      </c>
      <c r="V542" s="2" t="inlineStr">
        <is>
          <t xml:space="preserve">|
|
</t>
        </is>
      </c>
      <c r="W542" t="inlineStr">
        <is>
          <t>δεκαετές σχέδιο, το οποίο υποχρεούνται να καταρτίσουν τα κράτη μέλη, το οποίο παρέχει επισκόπηση του τρέχοντος ενεργειακού συστήματος και της τρέχουσας κατάστασης πολιτικής, καθορίζει εθνικούς στόχους για καθεμία από τις πέντε βασικές διαστάσεις της Ενεργειακής Ένωσης και για τις αντίστοιχες πολιτικές και για τα αντίστοιχα μέτρα για την επίτευξη των στόχων αυτών στόχους, και διαθέτει αναλυτική βάση</t>
        </is>
      </c>
      <c r="X542" s="2" t="inlineStr">
        <is>
          <t>national energy and climate plan|
NECP|
integrated national energy and climate plan</t>
        </is>
      </c>
      <c r="Y542" s="2" t="inlineStr">
        <is>
          <t>3|
3|
3</t>
        </is>
      </c>
      <c r="Z542" s="2" t="inlineStr">
        <is>
          <t xml:space="preserve">|
|
</t>
        </is>
      </c>
      <c r="AA542" t="inlineStr">
        <is>
          <t>ten-year plan, which Member States are required to draw up, which provides an overview of the current energy system and policy situation, sets out national objectives for each of the five key dimensions of the Energy Union and corresponding policies and measures to meet those objectives and has an analytical basis</t>
        </is>
      </c>
      <c r="AB542" s="2" t="inlineStr">
        <is>
          <t>plan nacional integrado de energía y clima</t>
        </is>
      </c>
      <c r="AC542" s="2" t="inlineStr">
        <is>
          <t>3</t>
        </is>
      </c>
      <c r="AD542" s="2" t="inlineStr">
        <is>
          <t/>
        </is>
      </c>
      <c r="AE542" t="inlineStr">
        <is>
          <t>Plan decenal que presentan los Estados miembros con sus objetivos, políticas y medidas en los cinco ámbitos de la Unión de la Energía, en particular los objetivos de reducción de las emisiones de gases de efecto invernadero. 
&lt;br&gt;Estos planes que se iniciarían para el período 2021-2030, se renovarían después cada diez años.</t>
        </is>
      </c>
      <c r="AF542" s="2" t="inlineStr">
        <is>
          <t>lõimitud riiklik energia- ja kliimakava|
riiklik energia- ja kliimakava</t>
        </is>
      </c>
      <c r="AG542" s="2" t="inlineStr">
        <is>
          <t>3|
3</t>
        </is>
      </c>
      <c r="AH542" s="2" t="inlineStr">
        <is>
          <t xml:space="preserve">|
</t>
        </is>
      </c>
      <c r="AI542" t="inlineStr">
        <is>
          <t>liikmesriikide koostatavad kümneaastaseid ajavahemikke hõlmavad kavad, mis annavad ülevaate energiasüsteemi ja poliitika hetkeolukorrast; nendega tuleks ette näha riiklikud eesmärgid energialiidu viie mõõtme jaoks ning vastavad poliitikasuunad ja meetmed nende eesmärkide saavutamiseks ning neil peaks olema analüütiline alus</t>
        </is>
      </c>
      <c r="AJ542" s="2" t="inlineStr">
        <is>
          <t>kansallinen energia- ja ilmastosuunnitelma|
yhdennetty kansallinen energia- ja ilmastosuunnitelma</t>
        </is>
      </c>
      <c r="AK542" s="2" t="inlineStr">
        <is>
          <t>3|
3</t>
        </is>
      </c>
      <c r="AL542" s="2" t="inlineStr">
        <is>
          <t xml:space="preserve">|
</t>
        </is>
      </c>
      <c r="AM542" t="inlineStr">
        <is>
          <t>suunnitelma, jossa kuvataan, kuinka jäsenvaltio aikoo osallistua energiaunionin yhteisten tavoitteiden saavuttamiseen</t>
        </is>
      </c>
      <c r="AN542" s="2" t="inlineStr">
        <is>
          <t>plans nationaux intégrés en matière d'énergie et de climat</t>
        </is>
      </c>
      <c r="AO542" s="2" t="inlineStr">
        <is>
          <t>3</t>
        </is>
      </c>
      <c r="AP542" s="2" t="inlineStr">
        <is>
          <t/>
        </is>
      </c>
      <c r="AQ542" t="inlineStr">
        <is>
          <t/>
        </is>
      </c>
      <c r="AR542" s="2" t="inlineStr">
        <is>
          <t>PNFA|
plean náisiúnta fuinnimh agus aeráide|
plean comhtháite náisiúnta fuinnimh agus aeráide</t>
        </is>
      </c>
      <c r="AS542" s="2" t="inlineStr">
        <is>
          <t>3|
3|
3</t>
        </is>
      </c>
      <c r="AT542" s="2" t="inlineStr">
        <is>
          <t xml:space="preserve">|
|
</t>
        </is>
      </c>
      <c r="AU542" t="inlineStr">
        <is>
          <t/>
        </is>
      </c>
      <c r="AV542" s="2" t="inlineStr">
        <is>
          <t>NECP|
integrirani nacionalni energetski i klimatski plan</t>
        </is>
      </c>
      <c r="AW542" s="2" t="inlineStr">
        <is>
          <t>2|
3</t>
        </is>
      </c>
      <c r="AX542" s="2" t="inlineStr">
        <is>
          <t xml:space="preserve">|
</t>
        </is>
      </c>
      <c r="AY542" t="inlineStr">
        <is>
          <t/>
        </is>
      </c>
      <c r="AZ542" s="2" t="inlineStr">
        <is>
          <t>NEKT|
nemzeti energia- és klímaterv|
integrált nemzeti energia- és klímaterv</t>
        </is>
      </c>
      <c r="BA542" s="2" t="inlineStr">
        <is>
          <t>3|
3|
4</t>
        </is>
      </c>
      <c r="BB542" s="2" t="inlineStr">
        <is>
          <t xml:space="preserve">|
|
</t>
        </is>
      </c>
      <c r="BC542" t="inlineStr">
        <is>
          <t>tíz évre szóló, a tagállamok által kidolgozandó terv, amely áttekintést biztosít az energiarendszer és a szakpolitikák aktuális helyzetéről, nemzeti célkitűzésekethatároz meg az energiaunió öt dimenziójára vonatkozóan, és lefekteti a célkitűzések eléréséhez szükséges irányvonalat és intézkedéseket</t>
        </is>
      </c>
      <c r="BD542" s="2" t="inlineStr">
        <is>
          <t>piano nazionale per l'energia e il clima|
piano nazionale integrato per l'energia e il clima|
PNEC</t>
        </is>
      </c>
      <c r="BE542" s="2" t="inlineStr">
        <is>
          <t>3|
3|
3</t>
        </is>
      </c>
      <c r="BF542" s="2" t="inlineStr">
        <is>
          <t xml:space="preserve">|
|
</t>
        </is>
      </c>
      <c r="BG542" t="inlineStr">
        <is>
          <t>piano decennale, la cui elaborazione spetta agli Stati membri, che fornisce una panoramica del sistema energetico e dell'assetto programmatico correnti, stabilisce obiettivi nazionali per ciascuna delle cinque dimensioni dell'&lt;a href="https://iate.europa.eu/entry/result/3557545/it" target="_blank"&gt;Unione dell'energia&lt;/a&gt; e per le corrispondenti politiche e misure volte a conseguire tali obiettivi e ha una base analitica</t>
        </is>
      </c>
      <c r="BH542" s="2" t="inlineStr">
        <is>
          <t>NEKSVP|
integruotas nacionalinis energetikos ir klimato srities veiksmų planas|
nacionalinis energetikos ir klimato srities veiksmų planas</t>
        </is>
      </c>
      <c r="BI542" s="2" t="inlineStr">
        <is>
          <t>3|
3|
3</t>
        </is>
      </c>
      <c r="BJ542" s="2" t="inlineStr">
        <is>
          <t xml:space="preserve">|
|
</t>
        </is>
      </c>
      <c r="BK542" t="inlineStr">
        <is>
          <t>analize grindžiamas kiekvienos ES valstybės narės rengiamas dešimties metų laikotarpio planas, kuriame pateikiama esamos energetikos sistemos bei politikos apžvalga ir nustatomi su kiekvienu iš penkių energetikos sąjungos aspektų susiję nacionaliniai uždaviniai ir atitinkama politika bei priemonės tiems uždaviniams įgyvendinti</t>
        </is>
      </c>
      <c r="BL542" s="2" t="inlineStr">
        <is>
          <t>nacionālais enerģētikas un klimata plāns|
NEKP|
integrētais nacionālais enerģētikas un klimata plāns</t>
        </is>
      </c>
      <c r="BM542" s="2" t="inlineStr">
        <is>
          <t>3|
3|
3</t>
        </is>
      </c>
      <c r="BN542" s="2" t="inlineStr">
        <is>
          <t xml:space="preserve">|
|
</t>
        </is>
      </c>
      <c r="BO542" t="inlineStr">
        <is>
          <t>desmit gadu plāns, kas dalībvalstīm jāizstrādā un kurā sniegts pārskats par pašreizējo energosistēmu un rīcībpolitikas situāciju, noteikti nacionālie mērķi katrā no piecām enerģētikas savienības dimensijām, kā arī attiecīgās rīcībpolitikas un pasākumi šo mērķu sasniegšanai, un kuru pamatā ir analīze</t>
        </is>
      </c>
      <c r="BP542" s="2" t="inlineStr">
        <is>
          <t>NECP|
pjan nazzjonali integrat għall-enerġija u l-klima|
Pjan Nazzjonali għall-Enerġija u l-Klima</t>
        </is>
      </c>
      <c r="BQ542" s="2" t="inlineStr">
        <is>
          <t>3|
3|
3</t>
        </is>
      </c>
      <c r="BR542" s="2" t="inlineStr">
        <is>
          <t xml:space="preserve">|
|
</t>
        </is>
      </c>
      <c r="BS542" t="inlineStr">
        <is>
          <t>pjan mifrux fuq għaxar snin li l-Istati Membri għandhom ifasslu, li jipprovdi stampa ġenerali tas-sistema tal-enerġija u tas-sitwazzjoni tal-politika, jistabbilixxi għanijiet nazzjonali għal kull waħda mill-ħames dimensjonijiet tal-Unjoni tal-Enerġija u l-politiki u l-miżuri korrispondenti biex jintlaħqu dawk l-għanijiet u jkun hemm bażi analitika</t>
        </is>
      </c>
      <c r="BT542" s="2" t="inlineStr">
        <is>
          <t>geïntegreerd nationaal energie- en klimaatplan|
nationaal energie- en klimaatplan</t>
        </is>
      </c>
      <c r="BU542" s="2" t="inlineStr">
        <is>
          <t>3|
3</t>
        </is>
      </c>
      <c r="BV542" s="2" t="inlineStr">
        <is>
          <t xml:space="preserve">|
</t>
        </is>
      </c>
      <c r="BW542" t="inlineStr">
        <is>
          <t>voor een periode van tien jaar geldend plan dat een overzicht biedt van het 
huidige energiesysteem en de beleidssituatie, nationale doelstellingen bevat voor elk van de vijf dimensies van de 
energie-unie, samen met bijbehorende beleidslijnen en maatregelen om 
deze doelstellingen te behalen, en gebaseerd is op 
analyses</t>
        </is>
      </c>
      <c r="BX542" s="2" t="inlineStr">
        <is>
          <t>krajowy plan w dziedzinie energii i klimatu|
zintegrowany krajowy plan w dziedzinie energii i klimatu</t>
        </is>
      </c>
      <c r="BY542" s="2" t="inlineStr">
        <is>
          <t>3|
3</t>
        </is>
      </c>
      <c r="BZ542" s="2" t="inlineStr">
        <is>
          <t xml:space="preserve">|
</t>
        </is>
      </c>
      <c r="CA542" t="inlineStr">
        <is>
          <t>dziesięcioletni plan zawierający przegląd aktualnej sytuacji systemu energetycznego i polityki energetycznej, opracowywany przez państwa członkowskie zgodnie z wymogami rozporządzenia (UE) 2018/1999</t>
        </is>
      </c>
      <c r="CB542" s="2" t="inlineStr">
        <is>
          <t>plano nacional em matéria de energia e clima|
PNEC|
plano nacional integrado em matéria de energia e de clima</t>
        </is>
      </c>
      <c r="CC542" s="2" t="inlineStr">
        <is>
          <t>3|
3|
4</t>
        </is>
      </c>
      <c r="CD542" s="2" t="inlineStr">
        <is>
          <t xml:space="preserve">|
|
</t>
        </is>
      </c>
      <c r="CE542" t="inlineStr">
        <is>
          <t>Qualquer dos instrumentos de planeamento intercalar integrado que os Estados-Membros devem preparar tendo em vista a realização dos objetivos da União da Energia, em particular as metas da UE em matéria de energia e clima traçadas para 2030.</t>
        </is>
      </c>
      <c r="CF542" s="2" t="inlineStr">
        <is>
          <t>plan național integrat privind energia și clima|
plan național privind energia și clima</t>
        </is>
      </c>
      <c r="CG542" s="2" t="inlineStr">
        <is>
          <t>3|
3</t>
        </is>
      </c>
      <c r="CH542" s="2" t="inlineStr">
        <is>
          <t xml:space="preserve">|
</t>
        </is>
      </c>
      <c r="CI542" t="inlineStr">
        <is>
          <t/>
        </is>
      </c>
      <c r="CJ542" s="2" t="inlineStr">
        <is>
          <t>integrovaný národný energetický a klimatický plán|
NEKP|
národný energetický a klimatický plán</t>
        </is>
      </c>
      <c r="CK542" s="2" t="inlineStr">
        <is>
          <t>3|
3|
3</t>
        </is>
      </c>
      <c r="CL542" s="2" t="inlineStr">
        <is>
          <t xml:space="preserve">|
|
</t>
        </is>
      </c>
      <c r="CM542" t="inlineStr">
        <is>
          <t>desaťročný plán, ktorý si má na základe príslušných analýz vypracovať každý členský štát, ktorým má poskytnúť prehľad svojho aktuálneho energetického systému a politickej situácie a v ktorom má stanoviť národné zámery pre každý z piatich rozmerov energetickej únie, ako aj príslušné politiky a opatrenia na dosiahnutie týchto zámerov</t>
        </is>
      </c>
      <c r="CN542" s="2" t="inlineStr">
        <is>
          <t>NEPN|
nacionalni energetski in podnebni načrt</t>
        </is>
      </c>
      <c r="CO542" s="2" t="inlineStr">
        <is>
          <t>3|
3</t>
        </is>
      </c>
      <c r="CP542" s="2" t="inlineStr">
        <is>
          <t xml:space="preserve">|
</t>
        </is>
      </c>
      <c r="CQ542" t="inlineStr">
        <is>
          <t>desetletni načrt, ki vsebuje pregled obstoječega stanja energetskega sistema in politike, določa nacionalne cilje za vsako od petih razsežnosti energetske unije ter ustrezne politike in ukrepe za izpolnitev teh ciljev</t>
        </is>
      </c>
      <c r="CR542" s="2" t="inlineStr">
        <is>
          <t>integrerad nationell energi- och klimatplan</t>
        </is>
      </c>
      <c r="CS542" s="2" t="inlineStr">
        <is>
          <t>3</t>
        </is>
      </c>
      <c r="CT542" s="2" t="inlineStr">
        <is>
          <t/>
        </is>
      </c>
      <c r="CU542" t="inlineStr">
        <is>
          <t/>
        </is>
      </c>
    </row>
    <row r="543">
      <c r="A543" s="1" t="str">
        <f>HYPERLINK("https://iate.europa.eu/entry/result/3575492/all", "3575492")</f>
        <v>3575492</v>
      </c>
      <c r="B543" t="inlineStr">
        <is>
          <t>ENVIRONMENT</t>
        </is>
      </c>
      <c r="C543" t="inlineStr">
        <is>
          <t>ENVIRONMENT|environmental policy|pollution control measures</t>
        </is>
      </c>
      <c r="D543" s="2" t="inlineStr">
        <is>
          <t>система за улавяне на първия отток</t>
        </is>
      </c>
      <c r="E543" s="2" t="inlineStr">
        <is>
          <t>3</t>
        </is>
      </c>
      <c r="F543" s="2" t="inlineStr">
        <is>
          <t/>
        </is>
      </c>
      <c r="G543" t="inlineStr">
        <is>
          <t/>
        </is>
      </c>
      <c r="H543" s="2" t="inlineStr">
        <is>
          <t>systém prvotního propláchnutí</t>
        </is>
      </c>
      <c r="I543" s="2" t="inlineStr">
        <is>
          <t>3</t>
        </is>
      </c>
      <c r="J543" s="2" t="inlineStr">
        <is>
          <t/>
        </is>
      </c>
      <c r="K543" t="inlineStr">
        <is>
          <t>systém používaný k separaci před čištěním odpadní vody pomocí sedimentace nebo biologického čištění</t>
        </is>
      </c>
      <c r="L543" s="2" t="inlineStr">
        <is>
          <t>first flush-system</t>
        </is>
      </c>
      <c r="M543" s="2" t="inlineStr">
        <is>
          <t>3</t>
        </is>
      </c>
      <c r="N543" s="2" t="inlineStr">
        <is>
          <t/>
        </is>
      </c>
      <c r="O543" t="inlineStr">
        <is>
          <t/>
        </is>
      </c>
      <c r="P543" s="2" t="inlineStr">
        <is>
          <t>Trennwassersystem</t>
        </is>
      </c>
      <c r="Q543" s="2" t="inlineStr">
        <is>
          <t>3</t>
        </is>
      </c>
      <c r="R543" s="2" t="inlineStr">
        <is>
          <t/>
        </is>
      </c>
      <c r="S543" t="inlineStr">
        <is>
          <t/>
        </is>
      </c>
      <c r="T543" s="2" t="inlineStr">
        <is>
          <t>σύστημα πρώτης έκπλυσης</t>
        </is>
      </c>
      <c r="U543" s="2" t="inlineStr">
        <is>
          <t>3</t>
        </is>
      </c>
      <c r="V543" s="2" t="inlineStr">
        <is>
          <t/>
        </is>
      </c>
      <c r="W543" t="inlineStr">
        <is>
          <t/>
        </is>
      </c>
      <c r="X543" s="2" t="inlineStr">
        <is>
          <t>first flush system</t>
        </is>
      </c>
      <c r="Y543" s="2" t="inlineStr">
        <is>
          <t>3</t>
        </is>
      </c>
      <c r="Z543" s="2" t="inlineStr">
        <is>
          <t/>
        </is>
      </c>
      <c r="AA543" t="inlineStr">
        <is>
          <t>system built into a rainwater or wastewater catchment system that allows for the sedimentation of suspended solids [ &lt;a href="/entry/result/1402310/all" id="ENTRY_TO_ENTRY_CONVERTER" target="_blank"&gt;IATE:1402310&lt;/a&gt; ] contained in the water</t>
        </is>
      </c>
      <c r="AB543" s="2" t="inlineStr">
        <is>
          <t>primer sistema de descarga</t>
        </is>
      </c>
      <c r="AC543" s="2" t="inlineStr">
        <is>
          <t>3</t>
        </is>
      </c>
      <c r="AD543" s="2" t="inlineStr">
        <is>
          <t/>
        </is>
      </c>
      <c r="AE543" t="inlineStr">
        <is>
          <t/>
        </is>
      </c>
      <c r="AF543" s="2" t="inlineStr">
        <is>
          <t>esimese loputusvee eraldamise süsteem</t>
        </is>
      </c>
      <c r="AG543" s="2" t="inlineStr">
        <is>
          <t>3</t>
        </is>
      </c>
      <c r="AH543" s="2" t="inlineStr">
        <is>
          <t/>
        </is>
      </c>
      <c r="AI543" t="inlineStr">
        <is>
          <t/>
        </is>
      </c>
      <c r="AJ543" s="2" t="inlineStr">
        <is>
          <t>First flush system -menetelmä</t>
        </is>
      </c>
      <c r="AK543" s="2" t="inlineStr">
        <is>
          <t>3</t>
        </is>
      </c>
      <c r="AL543" s="2" t="inlineStr">
        <is>
          <t/>
        </is>
      </c>
      <c r="AM543" t="inlineStr">
        <is>
          <t/>
        </is>
      </c>
      <c r="AN543" s="2" t="inlineStr">
        <is>
          <t>filtre primaire|
préfiltre|
système de prélavage</t>
        </is>
      </c>
      <c r="AO543" s="2" t="inlineStr">
        <is>
          <t>3|
3|
3</t>
        </is>
      </c>
      <c r="AP543" s="2" t="inlineStr">
        <is>
          <t xml:space="preserve">|
|
</t>
        </is>
      </c>
      <c r="AQ543" t="inlineStr">
        <is>
          <t>système que l'on retrouve au sein d'un système de collecte des eaux qui permet de séparer l'eau contenant des polluants et des déchets solides sédimentés, de l'eau qui est acheminée vers la citerne</t>
        </is>
      </c>
      <c r="AR543" s="2" t="inlineStr">
        <is>
          <t>córas scagtha tosaigh</t>
        </is>
      </c>
      <c r="AS543" s="2" t="inlineStr">
        <is>
          <t>3</t>
        </is>
      </c>
      <c r="AT543" s="2" t="inlineStr">
        <is>
          <t/>
        </is>
      </c>
      <c r="AU543" t="inlineStr">
        <is>
          <t/>
        </is>
      </c>
      <c r="AV543" s="2" t="inlineStr">
        <is>
          <t>sustav prvog ispiranja</t>
        </is>
      </c>
      <c r="AW543" s="2" t="inlineStr">
        <is>
          <t>3</t>
        </is>
      </c>
      <c r="AX543" s="2" t="inlineStr">
        <is>
          <t/>
        </is>
      </c>
      <c r="AY543" t="inlineStr">
        <is>
          <t/>
        </is>
      </c>
      <c r="AZ543" s="2" t="inlineStr">
        <is>
          <t>a szennyező anyag előülepítésére szolgáló rendszer</t>
        </is>
      </c>
      <c r="BA543" s="2" t="inlineStr">
        <is>
          <t>3</t>
        </is>
      </c>
      <c r="BB543" s="2" t="inlineStr">
        <is>
          <t/>
        </is>
      </c>
      <c r="BC543" t="inlineStr">
        <is>
          <t>esővíz- és szennyvízgyűjtő rendszerekben a vízben lebegő szilárd részecskék ülepítésére szolgáló rendszer</t>
        </is>
      </c>
      <c r="BD543" s="2" t="inlineStr">
        <is>
          <t>sistema di primo scarico</t>
        </is>
      </c>
      <c r="BE543" s="2" t="inlineStr">
        <is>
          <t>3</t>
        </is>
      </c>
      <c r="BF543" s="2" t="inlineStr">
        <is>
          <t/>
        </is>
      </c>
      <c r="BG543" t="inlineStr">
        <is>
          <t>primo trattamento di separazione delle acque reflue prima del trattamento biologico</t>
        </is>
      </c>
      <c r="BH543" s="2" t="inlineStr">
        <is>
          <t>pirmojo nuliejimo vandeniu sistema</t>
        </is>
      </c>
      <c r="BI543" s="2" t="inlineStr">
        <is>
          <t>2</t>
        </is>
      </c>
      <c r="BJ543" s="2" t="inlineStr">
        <is>
          <t/>
        </is>
      </c>
      <c r="BK543" t="inlineStr">
        <is>
          <t>vandens (lietaus arba nuotekų) surinkimo sistemoje įrengta sistema, kurią galima naudoti vandenyje esančioms kietosioms medžiagoms nusodinti</t>
        </is>
      </c>
      <c r="BL543" s="2" t="inlineStr">
        <is>
          <t>priekšskalošanas sistēma</t>
        </is>
      </c>
      <c r="BM543" s="2" t="inlineStr">
        <is>
          <t>2</t>
        </is>
      </c>
      <c r="BN543" s="2" t="inlineStr">
        <is>
          <t/>
        </is>
      </c>
      <c r="BO543" t="inlineStr">
        <is>
          <t/>
        </is>
      </c>
      <c r="BP543" s="2" t="inlineStr">
        <is>
          <t>sistema tal-iflaxxjar tal-ewwel|
sistema tat-tisfija min-naqal</t>
        </is>
      </c>
      <c r="BQ543" s="2" t="inlineStr">
        <is>
          <t>2|
3</t>
        </is>
      </c>
      <c r="BR543" s="2" t="inlineStr">
        <is>
          <t xml:space="preserve">|
</t>
        </is>
      </c>
      <c r="BS543" t="inlineStr">
        <is>
          <t>sistema mibnija f'sistema li tiġbor l-ilma tax-xita jew l-ilma mormi li tippermetti s-sedimentazzjoni tas-solidi sospiżi li jkun hemm fl-ilma</t>
        </is>
      </c>
      <c r="BT543" s="2" t="inlineStr">
        <is>
          <t>voorzuivering|
voorzuiveringssysteem|
firstflushsysteem|
primaire zuivering</t>
        </is>
      </c>
      <c r="BU543" s="2" t="inlineStr">
        <is>
          <t>3|
3|
2|
3</t>
        </is>
      </c>
      <c r="BV543" s="2" t="inlineStr">
        <is>
          <t xml:space="preserve">|
|
|
</t>
        </is>
      </c>
      <c r="BW543" t="inlineStr">
        <is>
          <t>systeem in een regenwater- of afvalwaterzuiveringsinstallatie waarmee het water door sedimentatie gezuiverd wordt van vaste stoffen op basis van hun fysische en chemische eigenschappen</t>
        </is>
      </c>
      <c r="BX543" s="2" t="inlineStr">
        <is>
          <t>pierwsza faza separacji</t>
        </is>
      </c>
      <c r="BY543" s="2" t="inlineStr">
        <is>
          <t>3</t>
        </is>
      </c>
      <c r="BZ543" s="2" t="inlineStr">
        <is>
          <t/>
        </is>
      </c>
      <c r="CA543" t="inlineStr">
        <is>
          <t>dwufazowy system separacji cząstek stałych, w którego pierwszej fazie dochodzi do separacji gnojowicy o większej zawartości cząstek stałych</t>
        </is>
      </c>
      <c r="CB543" s="2" t="inlineStr">
        <is>
          <t>sistema de recolha das primeiras águas</t>
        </is>
      </c>
      <c r="CC543" s="2" t="inlineStr">
        <is>
          <t>3</t>
        </is>
      </c>
      <c r="CD543" s="2" t="inlineStr">
        <is>
          <t/>
        </is>
      </c>
      <c r="CE543" t="inlineStr">
        <is>
          <t/>
        </is>
      </c>
      <c r="CF543" s="2" t="inlineStr">
        <is>
          <t>sistem de spălare cu jet sub presiune</t>
        </is>
      </c>
      <c r="CG543" s="2" t="inlineStr">
        <is>
          <t>2</t>
        </is>
      </c>
      <c r="CH543" s="2" t="inlineStr">
        <is>
          <t/>
        </is>
      </c>
      <c r="CI543" t="inlineStr">
        <is>
          <t/>
        </is>
      </c>
      <c r="CJ543" s="2" t="inlineStr">
        <is>
          <t>systém na prvotné spláchnutie</t>
        </is>
      </c>
      <c r="CK543" s="2" t="inlineStr">
        <is>
          <t>2</t>
        </is>
      </c>
      <c r="CL543" s="2" t="inlineStr">
        <is>
          <t/>
        </is>
      </c>
      <c r="CM543" t="inlineStr">
        <is>
          <t>systém, ktorý je zabudovaný do systému zachytávajúceho dažďovú alebo odpadovú vodu a ktorý umožňuje sedimentáciu tuhých častíc</t>
        </is>
      </c>
      <c r="CN543" s="2" t="inlineStr">
        <is>
          <t>sistem začetnega izplakovanja</t>
        </is>
      </c>
      <c r="CO543" s="2" t="inlineStr">
        <is>
          <t>3</t>
        </is>
      </c>
      <c r="CP543" s="2" t="inlineStr">
        <is>
          <t/>
        </is>
      </c>
      <c r="CQ543" t="inlineStr">
        <is>
          <t>naprava, vgrajena v sistem za zbiranje (padavinske ali odpadne) vode, ki omogoča usedanje suspendiranih trdnih delcev</t>
        </is>
      </c>
      <c r="CR543" s="2" t="inlineStr">
        <is>
          <t>”first flush”-system</t>
        </is>
      </c>
      <c r="CS543" s="2" t="inlineStr">
        <is>
          <t>2</t>
        </is>
      </c>
      <c r="CT543" s="2" t="inlineStr">
        <is>
          <t/>
        </is>
      </c>
      <c r="CU543" t="inlineStr">
        <is>
          <t/>
        </is>
      </c>
    </row>
    <row r="544">
      <c r="A544" s="1" t="str">
        <f>HYPERLINK("https://iate.europa.eu/entry/result/1354412/all", "1354412")</f>
        <v>1354412</v>
      </c>
      <c r="B544" t="inlineStr">
        <is>
          <t>INDUSTRY</t>
        </is>
      </c>
      <c r="C544" t="inlineStr">
        <is>
          <t>INDUSTRY|building and public works|building industry</t>
        </is>
      </c>
      <c r="D544" s="2" t="inlineStr">
        <is>
          <t>естествена вентилация</t>
        </is>
      </c>
      <c r="E544" s="2" t="inlineStr">
        <is>
          <t>3</t>
        </is>
      </c>
      <c r="F544" s="2" t="inlineStr">
        <is>
          <t/>
        </is>
      </c>
      <c r="G544" t="inlineStr">
        <is>
          <t/>
        </is>
      </c>
      <c r="H544" s="2" t="inlineStr">
        <is>
          <t>přirozené větrání|
přirozená ventilace</t>
        </is>
      </c>
      <c r="I544" s="2" t="inlineStr">
        <is>
          <t>3|
3</t>
        </is>
      </c>
      <c r="J544" s="2" t="inlineStr">
        <is>
          <t xml:space="preserve">|
</t>
        </is>
      </c>
      <c r="K544" t="inlineStr">
        <is>
          <t>větrání přes netěsnosti (infiltrace) a otvory (větrání) v budově, kdy se využívají tlakové rozdíly bez použití poháněných součástí pro uvádění vzduchu do pohybu</t>
        </is>
      </c>
      <c r="L544" s="2" t="inlineStr">
        <is>
          <t>naturlig udluftning|
naturligt luftskifte|
naturlig ventilation</t>
        </is>
      </c>
      <c r="M544" s="2" t="inlineStr">
        <is>
          <t>3|
3|
3</t>
        </is>
      </c>
      <c r="N544" s="2" t="inlineStr">
        <is>
          <t xml:space="preserve">|
|
</t>
        </is>
      </c>
      <c r="O544" t="inlineStr">
        <is>
          <t>ventilation, der regulerer bygningens indeklima ved at udnytte de naturlige drivkræfter, der skabes af temperaturforskelle mellem ude og inde samt den termiske opdrift i bygningen og vinden omkring bygningen</t>
        </is>
      </c>
      <c r="P544" s="2" t="inlineStr">
        <is>
          <t>freie Lüftung</t>
        </is>
      </c>
      <c r="Q544" s="2" t="inlineStr">
        <is>
          <t>3</t>
        </is>
      </c>
      <c r="R544" s="2" t="inlineStr">
        <is>
          <t/>
        </is>
      </c>
      <c r="S544" t="inlineStr">
        <is>
          <t/>
        </is>
      </c>
      <c r="T544" s="2" t="inlineStr">
        <is>
          <t>φυσικός αερισμός</t>
        </is>
      </c>
      <c r="U544" s="2" t="inlineStr">
        <is>
          <t>3</t>
        </is>
      </c>
      <c r="V544" s="2" t="inlineStr">
        <is>
          <t/>
        </is>
      </c>
      <c r="W544" t="inlineStr">
        <is>
          <t/>
        </is>
      </c>
      <c r="X544" s="2" t="inlineStr">
        <is>
          <t>natural ventilation</t>
        </is>
      </c>
      <c r="Y544" s="2" t="inlineStr">
        <is>
          <t>3</t>
        </is>
      </c>
      <c r="Z544" s="2" t="inlineStr">
        <is>
          <t/>
        </is>
      </c>
      <c r="AA544" t="inlineStr">
        <is>
          <t>ventilation using natural forces (wind or buoyancy) [ &lt;a href="/entry/result/1419528/all" id="ENTRY_TO_ENTRY_CONVERTER" target="_blank"&gt;IATE:1419528&lt;/a&gt; ] to drive airflow through a space</t>
        </is>
      </c>
      <c r="AB544" s="2" t="inlineStr">
        <is>
          <t>aireación natural|
ventilación natural</t>
        </is>
      </c>
      <c r="AC544" s="2" t="inlineStr">
        <is>
          <t>3|
3</t>
        </is>
      </c>
      <c r="AD544" s="2" t="inlineStr">
        <is>
          <t xml:space="preserve">|
</t>
        </is>
      </c>
      <c r="AE544" t="inlineStr">
        <is>
          <t>Circulación del aire entre dos zonas obtenida por medios naturales, debida a una diferencia de presiones de origen térmico o eólico.</t>
        </is>
      </c>
      <c r="AF544" s="2" t="inlineStr">
        <is>
          <t>loomulik ventilatsioon</t>
        </is>
      </c>
      <c r="AG544" s="2" t="inlineStr">
        <is>
          <t>3</t>
        </is>
      </c>
      <c r="AH544" s="2" t="inlineStr">
        <is>
          <t/>
        </is>
      </c>
      <c r="AI544" t="inlineStr">
        <is>
          <t>ruumide õhutamise ehk ventilatsiooni viis, mille korral ei kasutata mehaanilisi süsteeme</t>
        </is>
      </c>
      <c r="AJ544" s="2" t="inlineStr">
        <is>
          <t>painovoimainen ilmanvaihto|
luonnollinen ilmanvaihto</t>
        </is>
      </c>
      <c r="AK544" s="2" t="inlineStr">
        <is>
          <t>3|
3</t>
        </is>
      </c>
      <c r="AL544" s="2" t="inlineStr">
        <is>
          <t xml:space="preserve">|
</t>
        </is>
      </c>
      <c r="AM544" t="inlineStr">
        <is>
          <t>ilmanvaihto, joka toimii sisä- ja ulkoilman tiheyserojen ja tuloilma-aukkojen ja poistoilma-aukon korkeuserojen aiheuttaman alipaineen avulla</t>
        </is>
      </c>
      <c r="AN544" s="2" t="inlineStr">
        <is>
          <t>ventilation naturelle|
aération naturelle</t>
        </is>
      </c>
      <c r="AO544" s="2" t="inlineStr">
        <is>
          <t>3|
3</t>
        </is>
      </c>
      <c r="AP544" s="2" t="inlineStr">
        <is>
          <t xml:space="preserve">|
</t>
        </is>
      </c>
      <c r="AQ544" t="inlineStr">
        <is>
          <t>utilisation de forces naturelles telles que la pression du vent ou la pression générée par la différence de température entre l'air intérieur et l'air extérieur pour introduire et distribuer l'air extérieur dans un bâtiment, ou en extraire l'air</t>
        </is>
      </c>
      <c r="AR544" s="2" t="inlineStr">
        <is>
          <t>aeráil nádúrtha</t>
        </is>
      </c>
      <c r="AS544" s="2" t="inlineStr">
        <is>
          <t>3</t>
        </is>
      </c>
      <c r="AT544" s="2" t="inlineStr">
        <is>
          <t/>
        </is>
      </c>
      <c r="AU544" t="inlineStr">
        <is>
          <t/>
        </is>
      </c>
      <c r="AV544" s="2" t="inlineStr">
        <is>
          <t>prirodna ventilacija</t>
        </is>
      </c>
      <c r="AW544" s="2" t="inlineStr">
        <is>
          <t>3</t>
        </is>
      </c>
      <c r="AX544" s="2" t="inlineStr">
        <is>
          <t/>
        </is>
      </c>
      <c r="AY544" t="inlineStr">
        <is>
          <t>prozračivanje prostorija kod kojeg se zrak u prostoriji izmjenjuje korištenjem njegovih prirodnih svojstava pri različitim temperaturama u prostoriji i izvan nje, a ostvaruje se kroz prozore, kontrolirane otvore na pročeljima ili ventilacijskim kanalima</t>
        </is>
      </c>
      <c r="AZ544" s="2" t="inlineStr">
        <is>
          <t>természetes szellőzés</t>
        </is>
      </c>
      <c r="BA544" s="2" t="inlineStr">
        <is>
          <t>3</t>
        </is>
      </c>
      <c r="BB544" s="2" t="inlineStr">
        <is>
          <t/>
        </is>
      </c>
      <c r="BC544" t="inlineStr">
        <is>
          <t/>
        </is>
      </c>
      <c r="BD544" s="2" t="inlineStr">
        <is>
          <t>aerazione naturale|
ventilazione naturale</t>
        </is>
      </c>
      <c r="BE544" s="2" t="inlineStr">
        <is>
          <t>3|
3</t>
        </is>
      </c>
      <c r="BF544" s="2" t="inlineStr">
        <is>
          <t xml:space="preserve">|
</t>
        </is>
      </c>
      <c r="BG544" t="inlineStr">
        <is>
          <t>ventilazione che sfrutta il differenziale di pressione che si determina tra l’ambiente interno e l'ambiente esterno (gradiente anemologico)</t>
        </is>
      </c>
      <c r="BH544" s="2" t="inlineStr">
        <is>
          <t>natūralioji ventiliacija</t>
        </is>
      </c>
      <c r="BI544" s="2" t="inlineStr">
        <is>
          <t>3</t>
        </is>
      </c>
      <c r="BJ544" s="2" t="inlineStr">
        <is>
          <t/>
        </is>
      </c>
      <c r="BK544" t="inlineStr">
        <is>
          <t>vėdinimas, kai oro kaita patalpoje vyksta dėl vidaus ir išorės oro temperatūrų skirtumo ar vėjo poveikio</t>
        </is>
      </c>
      <c r="BL544" s="2" t="inlineStr">
        <is>
          <t>dabiskā ventilācija</t>
        </is>
      </c>
      <c r="BM544" s="2" t="inlineStr">
        <is>
          <t>3</t>
        </is>
      </c>
      <c r="BN544" s="2" t="inlineStr">
        <is>
          <t/>
        </is>
      </c>
      <c r="BO544" t="inlineStr">
        <is>
          <t>gaisa apmaiņa ārējā un iekšējā gaisa temperatūru (blīvumu) starpības rezultātā</t>
        </is>
      </c>
      <c r="BP544" s="2" t="inlineStr">
        <is>
          <t>ventilazzjoni naturali</t>
        </is>
      </c>
      <c r="BQ544" s="2" t="inlineStr">
        <is>
          <t>3</t>
        </is>
      </c>
      <c r="BR544" s="2" t="inlineStr">
        <is>
          <t/>
        </is>
      </c>
      <c r="BS544" t="inlineStr">
        <is>
          <t>ventilazzjoni li tuża forzi naturali (riħ jew spinta) biex timbotta l-fluss tal-arja minn ġo spazju</t>
        </is>
      </c>
      <c r="BT544" s="2" t="inlineStr">
        <is>
          <t>natuurlijke ventilatie|
natuurlijke verluchting|
natuurlijke luchtverversing</t>
        </is>
      </c>
      <c r="BU544" s="2" t="inlineStr">
        <is>
          <t>3|
3|
3</t>
        </is>
      </c>
      <c r="BV544" s="2" t="inlineStr">
        <is>
          <t xml:space="preserve">preferred|
|
</t>
        </is>
      </c>
      <c r="BW544" t="inlineStr">
        <is>
          <t>aantrekken van verse buitenlucht en afvoeren van vervuilde lucht op een natuurlijke wijze, waarbij de luchtverplaatsing automatisch gebeurt dankzij de verschillen in luchtdruk binnen en buiten het gebouw</t>
        </is>
      </c>
      <c r="BX544" s="2" t="inlineStr">
        <is>
          <t>wentylacja naturalna</t>
        </is>
      </c>
      <c r="BY544" s="2" t="inlineStr">
        <is>
          <t>3</t>
        </is>
      </c>
      <c r="BZ544" s="2" t="inlineStr">
        <is>
          <t/>
        </is>
      </c>
      <c r="CA544" t="inlineStr">
        <is>
          <t>wentylacja działająca dzięki różnicy temperatur i gęstości powietrza wewnątrz i na zewnątrz budynku oraz dzięki występowaniu wiatru</t>
        </is>
      </c>
      <c r="CB544" s="2" t="inlineStr">
        <is>
          <t>ventilação natural</t>
        </is>
      </c>
      <c r="CC544" s="2" t="inlineStr">
        <is>
          <t>3</t>
        </is>
      </c>
      <c r="CD544" s="2" t="inlineStr">
        <is>
          <t/>
        </is>
      </c>
      <c r="CE544" t="inlineStr">
        <is>
          <t/>
        </is>
      </c>
      <c r="CF544" s="2" t="inlineStr">
        <is>
          <t>ventilare naturală</t>
        </is>
      </c>
      <c r="CG544" s="2" t="inlineStr">
        <is>
          <t>3</t>
        </is>
      </c>
      <c r="CH544" s="2" t="inlineStr">
        <is>
          <t/>
        </is>
      </c>
      <c r="CI544" t="inlineStr">
        <is>
          <t/>
        </is>
      </c>
      <c r="CJ544" s="2" t="inlineStr">
        <is>
          <t>prirodzené vetranie|
prirodzená ventilácia</t>
        </is>
      </c>
      <c r="CK544" s="2" t="inlineStr">
        <is>
          <t>3|
3</t>
        </is>
      </c>
      <c r="CL544" s="2" t="inlineStr">
        <is>
          <t xml:space="preserve">|
</t>
        </is>
      </c>
      <c r="CM544" t="inlineStr">
        <is>
          <t>pohyb vzduchu, ktorý nevyvolala mechanická činnosť</t>
        </is>
      </c>
      <c r="CN544" s="2" t="inlineStr">
        <is>
          <t>naravno prezračevanje</t>
        </is>
      </c>
      <c r="CO544" s="2" t="inlineStr">
        <is>
          <t>3</t>
        </is>
      </c>
      <c r="CP544" s="2" t="inlineStr">
        <is>
          <t/>
        </is>
      </c>
      <c r="CQ544" t="inlineStr">
        <is>
          <t>prezračevanje prostorov brez mehanskih naprav na podlagi naravne tlačne razlike med svežim in izrabljenim zrakom</t>
        </is>
      </c>
      <c r="CR544" s="2" t="inlineStr">
        <is>
          <t>självdragsventilation|
naturlig ventilation</t>
        </is>
      </c>
      <c r="CS544" s="2" t="inlineStr">
        <is>
          <t>3|
3</t>
        </is>
      </c>
      <c r="CT544" s="2" t="inlineStr">
        <is>
          <t xml:space="preserve">|
</t>
        </is>
      </c>
      <c r="CU544" t="inlineStr">
        <is>
          <t>ventilationssystem där byggnadens eller det enskilda rummets ventilation åstadkoms genom självdrag (utan hjälp av fläktar)</t>
        </is>
      </c>
    </row>
    <row r="545">
      <c r="A545" s="1" t="str">
        <f>HYPERLINK("https://iate.europa.eu/entry/result/1709107/all", "1709107")</f>
        <v>1709107</v>
      </c>
      <c r="B545" t="inlineStr">
        <is>
          <t>INTERNATIONAL ORGANISATIONS;PRODUCTION, TECHNOLOGY AND RESEARCH</t>
        </is>
      </c>
      <c r="C545" t="inlineStr">
        <is>
          <t>INTERNATIONAL ORGANISATIONS|world organisations|world organisation;INTERNATIONAL ORGANISATIONS|world organisations|world organisation|OECD;PRODUCTION, TECHNOLOGY AND RESEARCH|research and intellectual property</t>
        </is>
      </c>
      <c r="D545" s="2" t="inlineStr">
        <is>
          <t>наръчник „Фраскати“|
методическо ръководство „Фраскати“</t>
        </is>
      </c>
      <c r="E545" s="2" t="inlineStr">
        <is>
          <t>2|
3</t>
        </is>
      </c>
      <c r="F545" s="2" t="inlineStr">
        <is>
          <t xml:space="preserve">|
</t>
        </is>
      </c>
      <c r="G545" t="inlineStr">
        <is>
          <t>разработено в рамките
на ОИСР методическо ръководство, възприето и от Евростат, за статистически
изследвания на научноизследователската и развойна дейност</t>
        </is>
      </c>
      <c r="H545" t="inlineStr">
        <is>
          <t/>
        </is>
      </c>
      <c r="I545" t="inlineStr">
        <is>
          <t/>
        </is>
      </c>
      <c r="J545" t="inlineStr">
        <is>
          <t/>
        </is>
      </c>
      <c r="K545" t="inlineStr">
        <is>
          <t/>
        </is>
      </c>
      <c r="L545" t="inlineStr">
        <is>
          <t/>
        </is>
      </c>
      <c r="M545" t="inlineStr">
        <is>
          <t/>
        </is>
      </c>
      <c r="N545" t="inlineStr">
        <is>
          <t/>
        </is>
      </c>
      <c r="O545" t="inlineStr">
        <is>
          <t/>
        </is>
      </c>
      <c r="P545" t="inlineStr">
        <is>
          <t/>
        </is>
      </c>
      <c r="Q545" t="inlineStr">
        <is>
          <t/>
        </is>
      </c>
      <c r="R545" t="inlineStr">
        <is>
          <t/>
        </is>
      </c>
      <c r="S545" t="inlineStr">
        <is>
          <t/>
        </is>
      </c>
      <c r="T545" s="2" t="inlineStr">
        <is>
          <t>εγχειρίδιο Frascati</t>
        </is>
      </c>
      <c r="U545" s="2" t="inlineStr">
        <is>
          <t>3</t>
        </is>
      </c>
      <c r="V545" s="2" t="inlineStr">
        <is>
          <t/>
        </is>
      </c>
      <c r="W545" t="inlineStr">
        <is>
          <t/>
        </is>
      </c>
      <c r="X545" s="2" t="inlineStr">
        <is>
          <t>Frascati Manual</t>
        </is>
      </c>
      <c r="Y545" s="2" t="inlineStr">
        <is>
          <t>3</t>
        </is>
      </c>
      <c r="Z545" s="2" t="inlineStr">
        <is>
          <t/>
        </is>
      </c>
      <c r="AA545" t="inlineStr">
        <is>
          <t>document setting forth the methodology for collecting statistics about research and development</t>
        </is>
      </c>
      <c r="AB545" s="2" t="inlineStr">
        <is>
          <t>manual de Frascati</t>
        </is>
      </c>
      <c r="AC545" s="2" t="inlineStr">
        <is>
          <t>3</t>
        </is>
      </c>
      <c r="AD545" s="2" t="inlineStr">
        <is>
          <t/>
        </is>
      </c>
      <c r="AE545" t="inlineStr">
        <is>
          <t>Documento que contiene las definiciones básicas y categorías de las
actividades de Investigación y Desarrollo aceptadas globalmente, por lo que
sirve de referencia para determinar qué actividades son consideradas de
Investigación y Desarrollo.</t>
        </is>
      </c>
      <c r="AF545" t="inlineStr">
        <is>
          <t/>
        </is>
      </c>
      <c r="AG545" t="inlineStr">
        <is>
          <t/>
        </is>
      </c>
      <c r="AH545" t="inlineStr">
        <is>
          <t/>
        </is>
      </c>
      <c r="AI545" t="inlineStr">
        <is>
          <t/>
        </is>
      </c>
      <c r="AJ545" t="inlineStr">
        <is>
          <t/>
        </is>
      </c>
      <c r="AK545" t="inlineStr">
        <is>
          <t/>
        </is>
      </c>
      <c r="AL545" t="inlineStr">
        <is>
          <t/>
        </is>
      </c>
      <c r="AM545" t="inlineStr">
        <is>
          <t/>
        </is>
      </c>
      <c r="AN545" s="2" t="inlineStr">
        <is>
          <t>Manuel de Frascati</t>
        </is>
      </c>
      <c r="AO545" s="2" t="inlineStr">
        <is>
          <t>3</t>
        </is>
      </c>
      <c r="AP545" s="2" t="inlineStr">
        <is>
          <t/>
        </is>
      </c>
      <c r="AQ545" t="inlineStr">
        <is>
          <t>ouvrage de référence méthodologique internationale en matière de recueil et d’exploitation des statistiques de R-D, publié par l'OCDE</t>
        </is>
      </c>
      <c r="AR545" s="2" t="inlineStr">
        <is>
          <t>Lámhleabhar Frascati</t>
        </is>
      </c>
      <c r="AS545" s="2" t="inlineStr">
        <is>
          <t>3</t>
        </is>
      </c>
      <c r="AT545" s="2" t="inlineStr">
        <is>
          <t/>
        </is>
      </c>
      <c r="AU545" t="inlineStr">
        <is>
          <t/>
        </is>
      </c>
      <c r="AV545" t="inlineStr">
        <is>
          <t/>
        </is>
      </c>
      <c r="AW545" t="inlineStr">
        <is>
          <t/>
        </is>
      </c>
      <c r="AX545" t="inlineStr">
        <is>
          <t/>
        </is>
      </c>
      <c r="AY545" t="inlineStr">
        <is>
          <t/>
        </is>
      </c>
      <c r="AZ545" t="inlineStr">
        <is>
          <t/>
        </is>
      </c>
      <c r="BA545" t="inlineStr">
        <is>
          <t/>
        </is>
      </c>
      <c r="BB545" t="inlineStr">
        <is>
          <t/>
        </is>
      </c>
      <c r="BC545" t="inlineStr">
        <is>
          <t/>
        </is>
      </c>
      <c r="BD545" t="inlineStr">
        <is>
          <t/>
        </is>
      </c>
      <c r="BE545" t="inlineStr">
        <is>
          <t/>
        </is>
      </c>
      <c r="BF545" t="inlineStr">
        <is>
          <t/>
        </is>
      </c>
      <c r="BG545" t="inlineStr">
        <is>
          <t/>
        </is>
      </c>
      <c r="BH545" s="2" t="inlineStr">
        <is>
          <t>Fraskačio vadovas</t>
        </is>
      </c>
      <c r="BI545" s="2" t="inlineStr">
        <is>
          <t>3</t>
        </is>
      </c>
      <c r="BJ545" s="2" t="inlineStr">
        <is>
          <t/>
        </is>
      </c>
      <c r="BK545" t="inlineStr">
        <is>
          <t/>
        </is>
      </c>
      <c r="BL545" t="inlineStr">
        <is>
          <t/>
        </is>
      </c>
      <c r="BM545" t="inlineStr">
        <is>
          <t/>
        </is>
      </c>
      <c r="BN545" t="inlineStr">
        <is>
          <t/>
        </is>
      </c>
      <c r="BO545" t="inlineStr">
        <is>
          <t/>
        </is>
      </c>
      <c r="BP545" s="2" t="inlineStr">
        <is>
          <t>Manwal ta' Frascati</t>
        </is>
      </c>
      <c r="BQ545" s="2" t="inlineStr">
        <is>
          <t>3</t>
        </is>
      </c>
      <c r="BR545" s="2" t="inlineStr">
        <is>
          <t/>
        </is>
      </c>
      <c r="BS545" t="inlineStr">
        <is>
          <t>dokument li jistabbilixxi l-metodoloġija għall-ġbir tal-istatistika dwar ir-riċerka u l-iżvilupp</t>
        </is>
      </c>
      <c r="BT545" s="2" t="inlineStr">
        <is>
          <t>Frascatihandleiding|
Frascatihandboek</t>
        </is>
      </c>
      <c r="BU545" s="2" t="inlineStr">
        <is>
          <t>3|
3</t>
        </is>
      </c>
      <c r="BV545" s="2" t="inlineStr">
        <is>
          <t xml:space="preserve">|
</t>
        </is>
      </c>
      <c r="BW545" t="inlineStr">
        <is>
          <t>publicatie van de Organisatie voor Economische Samenwerking en Ontwikkeling (OESO), die dient als methodologische referentie inzake de gegevensverzameling en het gebruik van statistieken in onderzoek en ontwikkeling</t>
        </is>
      </c>
      <c r="BX545" s="2" t="inlineStr">
        <is>
          <t>Podręcznik Frascati</t>
        </is>
      </c>
      <c r="BY545" s="2" t="inlineStr">
        <is>
          <t>3</t>
        </is>
      </c>
      <c r="BZ545" s="2" t="inlineStr">
        <is>
          <t/>
        </is>
      </c>
      <c r="CA545" t="inlineStr">
        <is>
          <t>"Podręcznik Frascati. Proponowane procedury standardowe dla badań statystycznych w zakresie działalności badawczo-rozwojowej (OECD 2002)" jest stosowany przy badaniach statystycznych obszaru B+R w państwach członkowskich OECD. Zawarte w nim definicje, taksonomie i rozróżnienia terminologiczne stały się podstawą prawa, programów i środków polityki naukowej i innowacyjnej na całym świecie.</t>
        </is>
      </c>
      <c r="CB545" s="2" t="inlineStr">
        <is>
          <t>Manual de Frascati</t>
        </is>
      </c>
      <c r="CC545" s="2" t="inlineStr">
        <is>
          <t>3</t>
        </is>
      </c>
      <c r="CD545" s="2" t="inlineStr">
        <is>
          <t/>
        </is>
      </c>
      <c r="CE545" t="inlineStr">
        <is>
          <t>Proposta de práticas exemplares para inquéritos sobre investigação e desenvolvimento experimental.</t>
        </is>
      </c>
      <c r="CF545" s="2" t="inlineStr">
        <is>
          <t>Manualul Frascati</t>
        </is>
      </c>
      <c r="CG545" s="2" t="inlineStr">
        <is>
          <t>3</t>
        </is>
      </c>
      <c r="CH545" s="2" t="inlineStr">
        <is>
          <t/>
        </is>
      </c>
      <c r="CI545" t="inlineStr">
        <is>
          <t/>
        </is>
      </c>
      <c r="CJ545" t="inlineStr">
        <is>
          <t/>
        </is>
      </c>
      <c r="CK545" t="inlineStr">
        <is>
          <t/>
        </is>
      </c>
      <c r="CL545" t="inlineStr">
        <is>
          <t/>
        </is>
      </c>
      <c r="CM545" t="inlineStr">
        <is>
          <t/>
        </is>
      </c>
      <c r="CN545" s="2" t="inlineStr">
        <is>
          <t>Frascatski priročnik</t>
        </is>
      </c>
      <c r="CO545" s="2" t="inlineStr">
        <is>
          <t>3</t>
        </is>
      </c>
      <c r="CP545" s="2" t="inlineStr">
        <is>
          <t/>
        </is>
      </c>
      <c r="CQ545" t="inlineStr">
        <is>
          <t/>
        </is>
      </c>
      <c r="CR545" s="2" t="inlineStr">
        <is>
          <t>Frascatimanualen</t>
        </is>
      </c>
      <c r="CS545" s="2" t="inlineStr">
        <is>
          <t>3</t>
        </is>
      </c>
      <c r="CT545" s="2" t="inlineStr">
        <is>
          <t/>
        </is>
      </c>
      <c r="CU545" t="inlineStr">
        <is>
          <t/>
        </is>
      </c>
    </row>
    <row r="546">
      <c r="A546" s="1" t="str">
        <f>HYPERLINK("https://iate.europa.eu/entry/result/3569538/all", "3569538")</f>
        <v>3569538</v>
      </c>
      <c r="B546" t="inlineStr">
        <is>
          <t>EDUCATION AND COMMUNICATIONS</t>
        </is>
      </c>
      <c r="C546" t="inlineStr">
        <is>
          <t>EDUCATION AND COMMUNICATIONS|information technology and data processing|computer systems;EDUCATION AND COMMUNICATIONS|information technology and data processing</t>
        </is>
      </c>
      <c r="D546" s="2" t="inlineStr">
        <is>
          <t>уейлинг</t>
        </is>
      </c>
      <c r="E546" s="2" t="inlineStr">
        <is>
          <t>3</t>
        </is>
      </c>
      <c r="F546" s="2" t="inlineStr">
        <is>
          <t/>
        </is>
      </c>
      <c r="G546" t="inlineStr">
        <is>
          <t>фишинг атака, специално насочена към богати, влиятелни или известни индивиди</t>
        </is>
      </c>
      <c r="H546" s="2" t="inlineStr">
        <is>
          <t>&lt;i&gt;whaling&lt;/i&gt;|
velrhybaření</t>
        </is>
      </c>
      <c r="I546" s="2" t="inlineStr">
        <is>
          <t>3|
3</t>
        </is>
      </c>
      <c r="J546" s="2" t="inlineStr">
        <is>
          <t xml:space="preserve">|
</t>
        </is>
      </c>
      <c r="K546" t="inlineStr">
        <is>
          <t>forma 
&lt;i&gt;spear phishingu&lt;/i&gt; [ &lt;a href="/entry/result/933881/all" id="ENTRY_TO_ENTRY_CONVERTER" target="_blank"&gt;IATE:933881&lt;/a&gt; ], jejímž cílem jsou vysoce postavení jedinci v soukromé nebo veřejné sféře</t>
        </is>
      </c>
      <c r="L546" s="2" t="inlineStr">
        <is>
          <t>whaling</t>
        </is>
      </c>
      <c r="M546" s="2" t="inlineStr">
        <is>
          <t>3</t>
        </is>
      </c>
      <c r="N546" s="2" t="inlineStr">
        <is>
          <t/>
        </is>
      </c>
      <c r="O546" t="inlineStr">
        <is>
          <t>målrettet phishing-forsøg mod højtstående personer</t>
        </is>
      </c>
      <c r="P546" s="2" t="inlineStr">
        <is>
          <t>Whaling|
Whale Phishing</t>
        </is>
      </c>
      <c r="Q546" s="2" t="inlineStr">
        <is>
          <t>3|
3</t>
        </is>
      </c>
      <c r="R546" s="2" t="inlineStr">
        <is>
          <t xml:space="preserve">|
</t>
        </is>
      </c>
      <c r="S546" t="inlineStr">
        <is>
          <t>gezielter Cyberangriff auf hochrangige Personen in 
&lt;br&gt;Unternehmen oder anderen Organisationen</t>
        </is>
      </c>
      <c r="T546" s="2" t="inlineStr">
        <is>
          <t>φαλαινοθηρία</t>
        </is>
      </c>
      <c r="U546" s="2" t="inlineStr">
        <is>
          <t>3</t>
        </is>
      </c>
      <c r="V546" s="2" t="inlineStr">
        <is>
          <t/>
        </is>
      </c>
      <c r="W546" t="inlineStr">
        <is>
          <t/>
        </is>
      </c>
      <c r="X546" s="2" t="inlineStr">
        <is>
          <t>whaling|
whale phishing</t>
        </is>
      </c>
      <c r="Y546" s="2" t="inlineStr">
        <is>
          <t>3|
3</t>
        </is>
      </c>
      <c r="Z546" s="2" t="inlineStr">
        <is>
          <t xml:space="preserve">|
</t>
        </is>
      </c>
      <c r="AA546" t="inlineStr">
        <is>
          <t>phishing attack that is specifically aimed at wealthy, powerful, or prominent individuals</t>
        </is>
      </c>
      <c r="AB546" s="2" t="inlineStr">
        <is>
          <t>&lt;i&gt;whaling&lt;/i&gt;|
caza de ballenas</t>
        </is>
      </c>
      <c r="AC546" s="2" t="inlineStr">
        <is>
          <t>3|
3</t>
        </is>
      </c>
      <c r="AD546" s="2" t="inlineStr">
        <is>
          <t xml:space="preserve">|
</t>
        </is>
      </c>
      <c r="AE546" t="inlineStr">
        <is>
          <t>Ataque de ingeniería social [ &lt;a href="/entry/result/919517/all" id="ENTRY_TO_ENTRY_CONVERTER" target="_blank"&gt;IATE:919517&lt;/a&gt; ] que se caracteriza por el hecho de que el fraude está dirigido a miembros concretos de la organización, principalmente ejecutivos de alto nivel, con el objeto de obtener sus claves, contraseñas y todo tipo de información confidencial que permita a los atacantes el acceso y control de los sistemas de información de la empresa.</t>
        </is>
      </c>
      <c r="AF546" s="2" t="inlineStr">
        <is>
          <t>vaalapüük</t>
        </is>
      </c>
      <c r="AG546" s="2" t="inlineStr">
        <is>
          <t>3</t>
        </is>
      </c>
      <c r="AH546" s="2" t="inlineStr">
        <is>
          <t/>
        </is>
      </c>
      <c r="AI546" t="inlineStr">
        <is>
          <t>kaalukate andmete õngitsemine ja/või petuskeem: 
&lt;div&gt;
 - ründe ohvriks on "suur kala" (tippjuht, poliitik, lavatäht)&lt;/div&gt; 
&lt;div&gt;
 - petteteksti stiil arvestab ohvri rolli&lt;/div&gt;</t>
        </is>
      </c>
      <c r="AJ546" s="2" t="inlineStr">
        <is>
          <t>valastelu</t>
        </is>
      </c>
      <c r="AK546" s="2" t="inlineStr">
        <is>
          <t>3</t>
        </is>
      </c>
      <c r="AL546" s="2" t="inlineStr">
        <is>
          <t/>
        </is>
      </c>
      <c r="AM546" t="inlineStr">
        <is>
          <t>organisaatiossa johtavassa tai muuten tärkeässä asemassa olevaan henkilöön kohdistuva verkkourkinta</t>
        </is>
      </c>
      <c r="AN546" s="2" t="inlineStr">
        <is>
          <t>fraude au président|
chasse à la baleine|
whaling</t>
        </is>
      </c>
      <c r="AO546" s="2" t="inlineStr">
        <is>
          <t>1|
2|
3</t>
        </is>
      </c>
      <c r="AP546" s="2" t="inlineStr">
        <is>
          <t>|
|
admitted</t>
        </is>
      </c>
      <c r="AQ546" t="inlineStr">
        <is>
          <t>type d'hameçonnage ciblé qui vise les cadres supérieurs et les autres individus disposant d'autorisations et d'accès privilégiés</t>
        </is>
      </c>
      <c r="AR546" s="2" t="inlineStr">
        <is>
          <t>fioscaireacht na ndaoine saibhre</t>
        </is>
      </c>
      <c r="AS546" s="2" t="inlineStr">
        <is>
          <t>3</t>
        </is>
      </c>
      <c r="AT546" s="2" t="inlineStr">
        <is>
          <t/>
        </is>
      </c>
      <c r="AU546" t="inlineStr">
        <is>
          <t/>
        </is>
      </c>
      <c r="AV546" s="2" t="inlineStr">
        <is>
          <t>&lt;i&gt;whaling&lt;/i&gt;|
kitolov</t>
        </is>
      </c>
      <c r="AW546" s="2" t="inlineStr">
        <is>
          <t>3|
2</t>
        </is>
      </c>
      <c r="AX546" s="2" t="inlineStr">
        <is>
          <t xml:space="preserve">|
</t>
        </is>
      </c>
      <c r="AY546" t="inlineStr">
        <is>
          <t/>
        </is>
      </c>
      <c r="AZ546" s="2" t="inlineStr">
        <is>
          <t>bálnavadászat</t>
        </is>
      </c>
      <c r="BA546" s="2" t="inlineStr">
        <is>
          <t>3</t>
        </is>
      </c>
      <c r="BB546" s="2" t="inlineStr">
        <is>
          <t/>
        </is>
      </c>
      <c r="BC546" t="inlineStr">
        <is>
          <t>célzott, magas beosztású személyek elleni adathalászat</t>
        </is>
      </c>
      <c r="BD546" s="2" t="inlineStr">
        <is>
          <t>truffa del CEO|
whale phishing</t>
        </is>
      </c>
      <c r="BE546" s="2" t="inlineStr">
        <is>
          <t>3|
3</t>
        </is>
      </c>
      <c r="BF546" s="2" t="inlineStr">
        <is>
          <t xml:space="preserve">|
</t>
        </is>
      </c>
      <c r="BG546" t="inlineStr">
        <is>
          <t>attacco di phishing [&lt;a href="https://iate.europa.eu/entry/result/933881/en" target="_blank"&gt;933881&lt;/a&gt;] mirato che prende di mira una persona famosa o che ricopre una posizione importante all'interno di un'azienda (un "pesce grosso")</t>
        </is>
      </c>
      <c r="BH546" s="2" t="inlineStr">
        <is>
          <t>duomenų viliojimas iš svarbaus asmens</t>
        </is>
      </c>
      <c r="BI546" s="2" t="inlineStr">
        <is>
          <t>3</t>
        </is>
      </c>
      <c r="BJ546" s="2" t="inlineStr">
        <is>
          <t/>
        </is>
      </c>
      <c r="BK546" t="inlineStr">
        <is>
          <t>personalizuotas duomenų viliojimas iš svarbias pareigas einančio, visuomenėje žinomo, pasiturinčio ar pan. asmens</t>
        </is>
      </c>
      <c r="BL546" s="2" t="inlineStr">
        <is>
          <t>vaļu pikšķerēšana</t>
        </is>
      </c>
      <c r="BM546" s="2" t="inlineStr">
        <is>
          <t>2</t>
        </is>
      </c>
      <c r="BN546" s="2" t="inlineStr">
        <is>
          <t/>
        </is>
      </c>
      <c r="BO546" t="inlineStr">
        <is>
          <t/>
        </is>
      </c>
      <c r="BP546" s="2" t="inlineStr">
        <is>
          <t>whaling|
whale phishing</t>
        </is>
      </c>
      <c r="BQ546" s="2" t="inlineStr">
        <is>
          <t>3|
3</t>
        </is>
      </c>
      <c r="BR546" s="2" t="inlineStr">
        <is>
          <t xml:space="preserve">|
</t>
        </is>
      </c>
      <c r="BS546" t="inlineStr">
        <is>
          <t>attakk ta' phishing li jkun speċifikament immirat lejn individwi sinjuri, ta' ċertu poter, jew prominenti</t>
        </is>
      </c>
      <c r="BT546" s="2" t="inlineStr">
        <is>
          <t>whale phishing|
whaling</t>
        </is>
      </c>
      <c r="BU546" s="2" t="inlineStr">
        <is>
          <t>3|
3</t>
        </is>
      </c>
      <c r="BV546" s="2" t="inlineStr">
        <is>
          <t xml:space="preserve">|
</t>
        </is>
      </c>
      <c r="BW546" t="inlineStr">
        <is>
          <t>vorm van phishing waarbij gemikt wordt op de grote en kapitaalkrachtige vissen</t>
        </is>
      </c>
      <c r="BX546" s="2" t="inlineStr">
        <is>
          <t>whaling</t>
        </is>
      </c>
      <c r="BY546" s="2" t="inlineStr">
        <is>
          <t>3</t>
        </is>
      </c>
      <c r="BZ546" s="2" t="inlineStr">
        <is>
          <t/>
        </is>
      </c>
      <c r="CA546" t="inlineStr">
        <is>
          <t>phishing, którego celem są tzw. „grube ryby”, np. dział finansowy dużej korporacji</t>
        </is>
      </c>
      <c r="CB546" s="2" t="inlineStr">
        <is>
          <t>ciberiscagem de peixe graúdo</t>
        </is>
      </c>
      <c r="CC546" s="2" t="inlineStr">
        <is>
          <t>3</t>
        </is>
      </c>
      <c r="CD546" s="2" t="inlineStr">
        <is>
          <t/>
        </is>
      </c>
      <c r="CE546" t="inlineStr">
        <is>
          <t>Procura de dados e informação relativas a altos cargos ou personalidades de relevância.</t>
        </is>
      </c>
      <c r="CF546" s="2" t="inlineStr">
        <is>
          <t>whaling</t>
        </is>
      </c>
      <c r="CG546" s="2" t="inlineStr">
        <is>
          <t>3</t>
        </is>
      </c>
      <c r="CH546" s="2" t="inlineStr">
        <is>
          <t/>
        </is>
      </c>
      <c r="CI546" t="inlineStr">
        <is>
          <t/>
        </is>
      </c>
      <c r="CJ546" s="2" t="inlineStr">
        <is>
          <t>&lt;i&gt; whaling &lt;/i&gt;</t>
        </is>
      </c>
      <c r="CK546" s="2" t="inlineStr">
        <is>
          <t>3</t>
        </is>
      </c>
      <c r="CL546" s="2" t="inlineStr">
        <is>
          <t/>
        </is>
      </c>
      <c r="CM546" t="inlineStr">
        <is>
          <t>forma 
&lt;i&gt;&lt;a href="https://iate.europa.eu/entry/result/3536980/sk" target="_blank"&gt;spear phishingu&lt;/a&gt;&lt;/i&gt;zacielená na vysoko postavené osoby</t>
        </is>
      </c>
      <c r="CN546" s="2" t="inlineStr">
        <is>
          <t>kitolov</t>
        </is>
      </c>
      <c r="CO546" s="2" t="inlineStr">
        <is>
          <t>3</t>
        </is>
      </c>
      <c r="CP546" s="2" t="inlineStr">
        <is>
          <t/>
        </is>
      </c>
      <c r="CQ546" t="inlineStr">
        <is>
          <t/>
        </is>
      </c>
      <c r="CR546" s="2" t="inlineStr">
        <is>
          <t>whaling|
VD-bedrägeri</t>
        </is>
      </c>
      <c r="CS546" s="2" t="inlineStr">
        <is>
          <t>3|
3</t>
        </is>
      </c>
      <c r="CT546" s="2" t="inlineStr">
        <is>
          <t xml:space="preserve">|
</t>
        </is>
      </c>
      <c r="CU546" t="inlineStr">
        <is>
          <t>nätfiske riktat mot rika, mäktiga eller framstående personer</t>
        </is>
      </c>
    </row>
    <row r="547">
      <c r="A547" s="1" t="str">
        <f>HYPERLINK("https://iate.europa.eu/entry/result/762414/all", "762414")</f>
        <v>762414</v>
      </c>
      <c r="B547" t="inlineStr">
        <is>
          <t>EUROPEAN UNION</t>
        </is>
      </c>
      <c r="C547" t="inlineStr">
        <is>
          <t>EUROPEAN UNION;EUROPEAN UNION|EU finance|Community budget</t>
        </is>
      </c>
      <c r="D547" s="2" t="inlineStr">
        <is>
          <t>бюджетен ред</t>
        </is>
      </c>
      <c r="E547" s="2" t="inlineStr">
        <is>
          <t>4</t>
        </is>
      </c>
      <c r="F547" s="2" t="inlineStr">
        <is>
          <t/>
        </is>
      </c>
      <c r="G547" t="inlineStr">
        <is>
          <t/>
        </is>
      </c>
      <c r="H547" s="2" t="inlineStr">
        <is>
          <t>rozpočtová položka</t>
        </is>
      </c>
      <c r="I547" s="2" t="inlineStr">
        <is>
          <t>3</t>
        </is>
      </c>
      <c r="J547" s="2" t="inlineStr">
        <is>
          <t/>
        </is>
      </c>
      <c r="K547" t="inlineStr">
        <is>
          <t/>
        </is>
      </c>
      <c r="L547" s="2" t="inlineStr">
        <is>
          <t>budgetpost|
post</t>
        </is>
      </c>
      <c r="M547" s="2" t="inlineStr">
        <is>
          <t>4|
4</t>
        </is>
      </c>
      <c r="N547" s="2" t="inlineStr">
        <is>
          <t xml:space="preserve">|
</t>
        </is>
      </c>
      <c r="O547" t="inlineStr">
        <is>
          <t>Fællesbetegnelse for afsnit, kapitler, artikler og konti. Hvis FR: "ligne" efterfølges af et tal af typen B7-1, kan det oversættes med "afsnit", af et tal af typen B7-12, med "kapitel", af et tal af typen B7-122, med "artikel", og af et tal af typen B7-1222, med "konto".</t>
        </is>
      </c>
      <c r="P547" s="2" t="inlineStr">
        <is>
          <t>Haushaltslinie</t>
        </is>
      </c>
      <c r="Q547" s="2" t="inlineStr">
        <is>
          <t>3</t>
        </is>
      </c>
      <c r="R547" s="2" t="inlineStr">
        <is>
          <t/>
        </is>
      </c>
      <c r="S547" t="inlineStr">
        <is>
          <t>Gattungsbezeichnung für die jeweils unterste Gliederungsebene im Haushaltsplan</t>
        </is>
      </c>
      <c r="T547" s="2" t="inlineStr">
        <is>
          <t>γραμμή του προϋπολογισμού</t>
        </is>
      </c>
      <c r="U547" s="2" t="inlineStr">
        <is>
          <t>4</t>
        </is>
      </c>
      <c r="V547" s="2" t="inlineStr">
        <is>
          <t/>
        </is>
      </c>
      <c r="W547" t="inlineStr">
        <is>
          <t/>
        </is>
      </c>
      <c r="X547" s="2" t="inlineStr">
        <is>
          <t>budget line|
budget item</t>
        </is>
      </c>
      <c r="Y547" s="2" t="inlineStr">
        <is>
          <t>3|
2</t>
        </is>
      </c>
      <c r="Z547" s="2" t="inlineStr">
        <is>
          <t>|
deprecated</t>
        </is>
      </c>
      <c r="AA547" t="inlineStr">
        <is>
          <t>overarching reference to most narrowly defined category for expenditure or revenue as described in the EU general budget</t>
        </is>
      </c>
      <c r="AB547" s="2" t="inlineStr">
        <is>
          <t>línea presupuestaria</t>
        </is>
      </c>
      <c r="AC547" s="2" t="inlineStr">
        <is>
          <t>4</t>
        </is>
      </c>
      <c r="AD547" s="2" t="inlineStr">
        <is>
          <t/>
        </is>
      </c>
      <c r="AE547" t="inlineStr">
        <is>
          <t>Término comodín que sirve para designar cualquiera de las subdivisiones de la nomenclatura presupuestaria, aunque suele referirse por lo general a los artículos &lt;a href="/entry/result/1080801/all" id="ENTRY_TO_ENTRY_CONVERTER" target="_blank"&gt;IATE:1080801&lt;/a&gt; o a las partidas &lt;a href="/entry/result/1077585/all" id="ENTRY_TO_ENTRY_CONVERTER" target="_blank"&gt;IATE:1077585&lt;/a&gt; .</t>
        </is>
      </c>
      <c r="AF547" s="2" t="inlineStr">
        <is>
          <t>eelarverida</t>
        </is>
      </c>
      <c r="AG547" s="2" t="inlineStr">
        <is>
          <t>3</t>
        </is>
      </c>
      <c r="AH547" s="2" t="inlineStr">
        <is>
          <t/>
        </is>
      </c>
      <c r="AI547" t="inlineStr">
        <is>
          <t/>
        </is>
      </c>
      <c r="AJ547" s="2" t="inlineStr">
        <is>
          <t>budjettikohta</t>
        </is>
      </c>
      <c r="AK547" s="2" t="inlineStr">
        <is>
          <t>3</t>
        </is>
      </c>
      <c r="AL547" s="2" t="inlineStr">
        <is>
          <t/>
        </is>
      </c>
      <c r="AM547" t="inlineStr">
        <is>
          <t/>
        </is>
      </c>
      <c r="AN547" s="2" t="inlineStr">
        <is>
          <t>ligne|
ligne budgétaire</t>
        </is>
      </c>
      <c r="AO547" s="2" t="inlineStr">
        <is>
          <t>3|
3</t>
        </is>
      </c>
      <c r="AP547" s="2" t="inlineStr">
        <is>
          <t xml:space="preserve">|
</t>
        </is>
      </c>
      <c r="AQ547" t="inlineStr">
        <is>
          <t>niveau le plus fin (article ou poste) d'allocation des crédits de l'exercice courant par l'autorité budgétaire.</t>
        </is>
      </c>
      <c r="AR547" s="2" t="inlineStr">
        <is>
          <t>líne bhuiséid</t>
        </is>
      </c>
      <c r="AS547" s="2" t="inlineStr">
        <is>
          <t>3</t>
        </is>
      </c>
      <c r="AT547" s="2" t="inlineStr">
        <is>
          <t/>
        </is>
      </c>
      <c r="AU547" t="inlineStr">
        <is>
          <t/>
        </is>
      </c>
      <c r="AV547" s="2" t="inlineStr">
        <is>
          <t>proračunska stavka|
proračunska linija</t>
        </is>
      </c>
      <c r="AW547" s="2" t="inlineStr">
        <is>
          <t>3|
3</t>
        </is>
      </c>
      <c r="AX547" s="2" t="inlineStr">
        <is>
          <t xml:space="preserve">|
</t>
        </is>
      </c>
      <c r="AY547" t="inlineStr">
        <is>
          <t>naziv pojedinih proračunskih prihoda i primitaka te rashoda</t>
        </is>
      </c>
      <c r="AZ547" s="2" t="inlineStr">
        <is>
          <t>költségvetési sor</t>
        </is>
      </c>
      <c r="BA547" s="2" t="inlineStr">
        <is>
          <t>4</t>
        </is>
      </c>
      <c r="BB547" s="2" t="inlineStr">
        <is>
          <t/>
        </is>
      </c>
      <c r="BC547" t="inlineStr">
        <is>
          <t>általános megnevezés, amelyet többnyire olyankor alkalmaznak, amikor nem adják meg a jogcím(csoport) pontos nevét vagy számát</t>
        </is>
      </c>
      <c r="BD547" s="2" t="inlineStr">
        <is>
          <t>linea di bilancio</t>
        </is>
      </c>
      <c r="BE547" s="2" t="inlineStr">
        <is>
          <t>3</t>
        </is>
      </c>
      <c r="BF547" s="2" t="inlineStr">
        <is>
          <t/>
        </is>
      </c>
      <c r="BG547" t="inlineStr">
        <is>
          <t>termine generale che indica i due livelli più dettagliati (articolo e voce) degli stanziamenti di bilancio di un esercizio finanziario</t>
        </is>
      </c>
      <c r="BH547" s="2" t="inlineStr">
        <is>
          <t>biudžeto eilutė</t>
        </is>
      </c>
      <c r="BI547" s="2" t="inlineStr">
        <is>
          <t>3</t>
        </is>
      </c>
      <c r="BJ547" s="2" t="inlineStr">
        <is>
          <t/>
        </is>
      </c>
      <c r="BK547" t="inlineStr">
        <is>
          <t/>
        </is>
      </c>
      <c r="BL547" s="2" t="inlineStr">
        <is>
          <t>budžeta pozīcija</t>
        </is>
      </c>
      <c r="BM547" s="2" t="inlineStr">
        <is>
          <t>3</t>
        </is>
      </c>
      <c r="BN547" s="2" t="inlineStr">
        <is>
          <t/>
        </is>
      </c>
      <c r="BO547" t="inlineStr">
        <is>
          <t>budžeta zemākā apakšiedalījuma (sadaļas, nodaļas, panta vai posteņa) vispārīgs apzīmējums</t>
        </is>
      </c>
      <c r="BP547" s="2" t="inlineStr">
        <is>
          <t>linja baġitarja</t>
        </is>
      </c>
      <c r="BQ547" s="2" t="inlineStr">
        <is>
          <t>3</t>
        </is>
      </c>
      <c r="BR547" s="2" t="inlineStr">
        <is>
          <t>preferred</t>
        </is>
      </c>
      <c r="BS547" t="inlineStr">
        <is>
          <t>Il-baġit tal-Komunitajiet Ewropej jinqasam f'titoli, kapitoli, artikoli u partiti. (Ara l-proposta għal Regolament tal-Kunsill dwar ir-Regolament Finanzjarju applikabbli għall-baġit ġenerali tal-Komunitajiet Ewropej, Artikolu 38 - 12598/00 (COM(2000) 461 final)i). "Intestatura tal-baġit" jew intestatura" hija terminu iktar ġenerali li jkopri artikoli u partiti.</t>
        </is>
      </c>
      <c r="BT547" s="2" t="inlineStr">
        <is>
          <t>begrotingsonderdeel</t>
        </is>
      </c>
      <c r="BU547" s="2" t="inlineStr">
        <is>
          <t>3</t>
        </is>
      </c>
      <c r="BV547" s="2" t="inlineStr">
        <is>
          <t/>
        </is>
      </c>
      <c r="BW547" t="inlineStr">
        <is>
          <t/>
        </is>
      </c>
      <c r="BX547" s="2" t="inlineStr">
        <is>
          <t>linia budżetowa</t>
        </is>
      </c>
      <c r="BY547" s="2" t="inlineStr">
        <is>
          <t>3</t>
        </is>
      </c>
      <c r="BZ547" s="2" t="inlineStr">
        <is>
          <t>preferred</t>
        </is>
      </c>
      <c r="CA547" t="inlineStr">
        <is>
          <t/>
        </is>
      </c>
      <c r="CB547" s="2" t="inlineStr">
        <is>
          <t>rubrica orçamental</t>
        </is>
      </c>
      <c r="CC547" s="2" t="inlineStr">
        <is>
          <t>3</t>
        </is>
      </c>
      <c r="CD547" s="2" t="inlineStr">
        <is>
          <t/>
        </is>
      </c>
      <c r="CE547" t="inlineStr">
        <is>
          <t>No contexto do orçamento da União Europeia, termo geral utilizado para designar um ou outro dos dois níveis mais finos de imputação das dotações de um exercício, ou seja, o de &lt;a href="https://iate.europa.eu/entry/result/1080801/en-pt" target="_blank"&gt;artigo&lt;/a&gt; ou de &lt;a href="https://iate.europa.eu/entry/slideshow/1618704262523/1077585/en-pt" target="_blank"&gt;número&lt;/a&gt;.</t>
        </is>
      </c>
      <c r="CF547" s="2" t="inlineStr">
        <is>
          <t>linie bugetară</t>
        </is>
      </c>
      <c r="CG547" s="2" t="inlineStr">
        <is>
          <t>3</t>
        </is>
      </c>
      <c r="CH547" s="2" t="inlineStr">
        <is>
          <t/>
        </is>
      </c>
      <c r="CI547" t="inlineStr">
        <is>
          <t>element din structura bugetului Uniunii Europene format din: titluri [ &lt;a href="/entry/result/1077665/all" id="ENTRY_TO_ENTRY_CONVERTER" target="_blank"&gt;IATE:1077665&lt;/a&gt; ], capitole [ &lt;a href="/entry/result/1080754/all" id="ENTRY_TO_ENTRY_CONVERTER" target="_blank"&gt;IATE:1080754&lt;/a&gt; ], articole [ &lt;a href="/entry/result/1080801/all" id="ENTRY_TO_ENTRY_CONVERTER" target="_blank"&gt;IATE:1080801&lt;/a&gt; ] și posturi [ &lt;a href="/entry/result/1077585/all" id="ENTRY_TO_ENTRY_CONVERTER" target="_blank"&gt;IATE:1077585&lt;/a&gt; ].</t>
        </is>
      </c>
      <c r="CJ547" s="2" t="inlineStr">
        <is>
          <t>rozpočtový riadok</t>
        </is>
      </c>
      <c r="CK547" s="2" t="inlineStr">
        <is>
          <t>3</t>
        </is>
      </c>
      <c r="CL547" s="2" t="inlineStr">
        <is>
          <t/>
        </is>
      </c>
      <c r="CM547" t="inlineStr">
        <is>
          <t/>
        </is>
      </c>
      <c r="CN547" s="2" t="inlineStr">
        <is>
          <t>proračunska vrstica|
proračunska postavka</t>
        </is>
      </c>
      <c r="CO547" s="2" t="inlineStr">
        <is>
          <t>3|
3</t>
        </is>
      </c>
      <c r="CP547" s="2" t="inlineStr">
        <is>
          <t xml:space="preserve">|
</t>
        </is>
      </c>
      <c r="CQ547" t="inlineStr">
        <is>
          <t>Proračun Evropske unije je razdeljen na naslove, poglavja, člene in postavke.</t>
        </is>
      </c>
      <c r="CR547" s="2" t="inlineStr">
        <is>
          <t>budgetpost|
budgetrubrik</t>
        </is>
      </c>
      <c r="CS547" s="2" t="inlineStr">
        <is>
          <t>3|
3</t>
        </is>
      </c>
      <c r="CT547" s="2" t="inlineStr">
        <is>
          <t xml:space="preserve">|
</t>
        </is>
      </c>
      <c r="CU547" t="inlineStr">
        <is>
          <t/>
        </is>
      </c>
    </row>
    <row r="548">
      <c r="A548" s="1" t="str">
        <f>HYPERLINK("https://iate.europa.eu/entry/result/3591192/all", "3591192")</f>
        <v>3591192</v>
      </c>
      <c r="B548" t="inlineStr">
        <is>
          <t>PRODUCTION, TECHNOLOGY AND RESEARCH;EDUCATION AND COMMUNICATIONS;INDUSTRY</t>
        </is>
      </c>
      <c r="C548" t="inlineStr">
        <is>
          <t>PRODUCTION, TECHNOLOGY AND RESEARCH|technology and technical regulations|technology|digital technology;EDUCATION AND COMMUNICATIONS|information technology and data processing;INDUSTRY|electronics and electrical engineering</t>
        </is>
      </c>
      <c r="D548" s="2" t="inlineStr">
        <is>
          <t>система за машинно самообучение</t>
        </is>
      </c>
      <c r="E548" s="2" t="inlineStr">
        <is>
          <t>3</t>
        </is>
      </c>
      <c r="F548" s="2" t="inlineStr">
        <is>
          <t/>
        </is>
      </c>
      <c r="G548" t="inlineStr">
        <is>
          <t>система, използваща компютърни алгоритми, чрез които компютърните програми могат да се усъвършенстват автоматично въз основа на натрупания опит</t>
        </is>
      </c>
      <c r="H548" s="2" t="inlineStr">
        <is>
          <t>systém strojového učení</t>
        </is>
      </c>
      <c r="I548" s="2" t="inlineStr">
        <is>
          <t>3</t>
        </is>
      </c>
      <c r="J548" s="2" t="inlineStr">
        <is>
          <t/>
        </is>
      </c>
      <c r="K548" t="inlineStr">
        <is>
          <t>podoblast počítačových věd, která se zabývá
výzkumem systémů, které se učí pouze na základě znalosti dat. Tyto systémy jsou
v současné době základem aplikací &lt;a href="https://iate.europa.eu/entry/slideshow/1606487461191/3571274/cs" target="_blank"&gt;umělé inteligence&lt;/a&gt; v různorodých oborech vědy, průmyslu, zdravotnictví a sociologie
 &lt;div&gt;Viz také &lt;a href="https://iate.europa.eu/entry/result/1327933/cs" target="_blank"&gt;strojové učení&lt;/a&gt;&lt;/div&gt;</t>
        </is>
      </c>
      <c r="L548" s="2" t="inlineStr">
        <is>
          <t>maskinindlæringssystem|
maskinlæringssystem</t>
        </is>
      </c>
      <c r="M548" s="2" t="inlineStr">
        <is>
          <t>3|
3</t>
        </is>
      </c>
      <c r="N548" s="2" t="inlineStr">
        <is>
          <t xml:space="preserve">|
</t>
        </is>
      </c>
      <c r="O548" t="inlineStr">
        <is>
          <t>system, der bruger computeralgoritmer, og som gør det muligt for computerprogrammer at forbedre sig automatisk gennem erfaring</t>
        </is>
      </c>
      <c r="P548" s="2" t="inlineStr">
        <is>
          <t>System für maschinelles Lernen|
Maschinenlernsystem</t>
        </is>
      </c>
      <c r="Q548" s="2" t="inlineStr">
        <is>
          <t>3|
2</t>
        </is>
      </c>
      <c r="R548" s="2" t="inlineStr">
        <is>
          <t xml:space="preserve">|
</t>
        </is>
      </c>
      <c r="S548" t="inlineStr">
        <is>
          <t/>
        </is>
      </c>
      <c r="T548" s="2" t="inlineStr">
        <is>
          <t>σύστημα μηχανικής μάθησης</t>
        </is>
      </c>
      <c r="U548" s="2" t="inlineStr">
        <is>
          <t>3</t>
        </is>
      </c>
      <c r="V548" s="2" t="inlineStr">
        <is>
          <t/>
        </is>
      </c>
      <c r="W548" t="inlineStr">
        <is>
          <t/>
        </is>
      </c>
      <c r="X548" s="2" t="inlineStr">
        <is>
          <t>ML system|
machine learning system</t>
        </is>
      </c>
      <c r="Y548" s="2" t="inlineStr">
        <is>
          <t>3|
3</t>
        </is>
      </c>
      <c r="Z548" s="2" t="inlineStr">
        <is>
          <t xml:space="preserve">|
</t>
        </is>
      </c>
      <c r="AA548" t="inlineStr">
        <is>
          <t>system that uses computer algorithms that allow computer programs to automatically improve through experience</t>
        </is>
      </c>
      <c r="AB548" s="2" t="inlineStr">
        <is>
          <t>sistema de aprendizaje automático</t>
        </is>
      </c>
      <c r="AC548" s="2" t="inlineStr">
        <is>
          <t>3</t>
        </is>
      </c>
      <c r="AD548" s="2" t="inlineStr">
        <is>
          <t/>
        </is>
      </c>
      <c r="AE548" t="inlineStr">
        <is>
          <t>Sistema de inteligencia artificial que, a través de algoritmos, dota a los ordenadores de la capacidad de identificar patrones en datos masivos para hacer predicciones y, de este modo, realizar tareas específicas de forma autónoma, es decir, sin necesidad de ser programados.</t>
        </is>
      </c>
      <c r="AF548" s="2" t="inlineStr">
        <is>
          <t>masinõppesüsteem</t>
        </is>
      </c>
      <c r="AG548" s="2" t="inlineStr">
        <is>
          <t>3</t>
        </is>
      </c>
      <c r="AH548" s="2" t="inlineStr">
        <is>
          <t/>
        </is>
      </c>
      <c r="AI548" t="inlineStr">
        <is>
          <t>süsteem, mis saab näidete põhjal ise õppida teatud ülesannet täitma või korduva kogemusega oma tulemusi parandada</t>
        </is>
      </c>
      <c r="AJ548" s="2" t="inlineStr">
        <is>
          <t>koneoppimisjärjestelmä</t>
        </is>
      </c>
      <c r="AK548" s="2" t="inlineStr">
        <is>
          <t>2</t>
        </is>
      </c>
      <c r="AL548" s="2" t="inlineStr">
        <is>
          <t/>
        </is>
      </c>
      <c r="AM548" t="inlineStr">
        <is>
          <t>järjestelmä, joka käyttää tietokonealgoritmeja, joiden avulla tietokoneohjelmat voivat parantua automaattisesti kokemuksen kautta</t>
        </is>
      </c>
      <c r="AN548" s="2" t="inlineStr">
        <is>
          <t>système d'apprentissage automatique</t>
        </is>
      </c>
      <c r="AO548" s="2" t="inlineStr">
        <is>
          <t>3</t>
        </is>
      </c>
      <c r="AP548" s="2" t="inlineStr">
        <is>
          <t/>
        </is>
      </c>
      <c r="AQ548" t="inlineStr">
        <is>
          <t>système utilisant des algorithmes informatiques permettant aux programmes de s'améliorer automatiquement par l'expérience</t>
        </is>
      </c>
      <c r="AR548" s="2" t="inlineStr">
        <is>
          <t>córas meaisínfhoghlama|
córas MF</t>
        </is>
      </c>
      <c r="AS548" s="2" t="inlineStr">
        <is>
          <t>3|
3</t>
        </is>
      </c>
      <c r="AT548" s="2" t="inlineStr">
        <is>
          <t xml:space="preserve">|
</t>
        </is>
      </c>
      <c r="AU548" t="inlineStr">
        <is>
          <t/>
        </is>
      </c>
      <c r="AV548" s="2" t="inlineStr">
        <is>
          <t>sustav za strojno učenje|
sustav strojnog učenja</t>
        </is>
      </c>
      <c r="AW548" s="2" t="inlineStr">
        <is>
          <t>3|
3</t>
        </is>
      </c>
      <c r="AX548" s="2" t="inlineStr">
        <is>
          <t xml:space="preserve">|
</t>
        </is>
      </c>
      <c r="AY548" t="inlineStr">
        <is>
          <t>sustav koji upotrebljava računalne algoritme koji omogućuju da se računalni programi automatski poboljšaju putem iskustva</t>
        </is>
      </c>
      <c r="AZ548" s="2" t="inlineStr">
        <is>
          <t>ML-rendszer|
gépi tanulásra épülő rendszer|
gépi tanuló rendszer</t>
        </is>
      </c>
      <c r="BA548" s="2" t="inlineStr">
        <is>
          <t>3|
3|
3</t>
        </is>
      </c>
      <c r="BB548" s="2" t="inlineStr">
        <is>
          <t xml:space="preserve">|
|
</t>
        </is>
      </c>
      <c r="BC548" t="inlineStr">
        <is>
          <t>olyan számítógépes rendszer, amely algoritmusokkal azonosít mintákat az adatokban, amelyekkel ezután adatmodellt készít, és előrejelzéseket végez</t>
        </is>
      </c>
      <c r="BD548" s="2" t="inlineStr">
        <is>
          <t>sistema di apprendimento automatico</t>
        </is>
      </c>
      <c r="BE548" s="2" t="inlineStr">
        <is>
          <t>3</t>
        </is>
      </c>
      <c r="BF548" s="2" t="inlineStr">
        <is>
          <t/>
        </is>
      </c>
      <c r="BG548" t="inlineStr">
        <is>
          <t>sistema che, partendo da una base di conoscenza ricca di informazioni, ricerca ed estrae le eventuali regolarità tra i dati e adatta il proprio funzionamento sulla base delle sue interazioni con nuovi dati, il che consente ai programmi informatici di "imparare" e migliorarsi</t>
        </is>
      </c>
      <c r="BH548" s="2" t="inlineStr">
        <is>
          <t>mašinų mokymosi sistema</t>
        </is>
      </c>
      <c r="BI548" s="2" t="inlineStr">
        <is>
          <t>3</t>
        </is>
      </c>
      <c r="BJ548" s="2" t="inlineStr">
        <is>
          <t/>
        </is>
      </c>
      <c r="BK548" t="inlineStr">
        <is>
          <t>sistema, kuri kompiuterių algoritmus naudoja taip, kad kompiuterių programoms būtų sudarytos sąlygos automatiškai tobulėti dėl įgyjamos patirties</t>
        </is>
      </c>
      <c r="BL548" s="2" t="inlineStr">
        <is>
          <t>mašīnmācīšanās sistēma</t>
        </is>
      </c>
      <c r="BM548" s="2" t="inlineStr">
        <is>
          <t>3</t>
        </is>
      </c>
      <c r="BN548" s="2" t="inlineStr">
        <is>
          <t/>
        </is>
      </c>
      <c r="BO548" t="inlineStr">
        <is>
          <t>datorsistēmas mācīšanās, proti, datorsistēma izmanto algoritmus, lai uz pieredzes un datu izmantošanas pamata automātiski uzlabotu savu darbību</t>
        </is>
      </c>
      <c r="BP548" s="2" t="inlineStr">
        <is>
          <t>sistema ta’ tagħlim awtomatiku</t>
        </is>
      </c>
      <c r="BQ548" s="2" t="inlineStr">
        <is>
          <t>3</t>
        </is>
      </c>
      <c r="BR548" s="2" t="inlineStr">
        <is>
          <t/>
        </is>
      </c>
      <c r="BS548" t="inlineStr">
        <is>
          <t>sistema li tuża algoritmi tal-kompjuter li jippermettu lill-programmi tal-kompjuter jitjiebu awtomatikament permezz tal-esperjenza</t>
        </is>
      </c>
      <c r="BT548" s="2" t="inlineStr">
        <is>
          <t>systeem voor machinaal leren|
machine-learningsysteem|
systeem voor automatisch leren</t>
        </is>
      </c>
      <c r="BU548" s="2" t="inlineStr">
        <is>
          <t>3|
3|
3</t>
        </is>
      </c>
      <c r="BV548" s="2" t="inlineStr">
        <is>
          <t xml:space="preserve">|
|
</t>
        </is>
      </c>
      <c r="BW548" t="inlineStr">
        <is>
          <t>systeem van computeralgoritmen waarmee computers patronen ontdekken in grote databestanden, op basis waarvan zij bijleren en zich verder ontwikkelen</t>
        </is>
      </c>
      <c r="BX548" s="2" t="inlineStr">
        <is>
          <t>system uczenia maszynowego|
system ML</t>
        </is>
      </c>
      <c r="BY548" s="2" t="inlineStr">
        <is>
          <t>3|
3</t>
        </is>
      </c>
      <c r="BZ548" s="2" t="inlineStr">
        <is>
          <t xml:space="preserve">|
</t>
        </is>
      </c>
      <c r="CA548" t="inlineStr">
        <is>
          <t>systemy nauczania komputerów, jak - z wykorzystaniem algorytmów - uczyć się na danych i doskonalić w miarę zdobywania doświadczenia</t>
        </is>
      </c>
      <c r="CB548" s="2" t="inlineStr">
        <is>
          <t>sistema de aprendizagem automática</t>
        </is>
      </c>
      <c r="CC548" s="2" t="inlineStr">
        <is>
          <t>3</t>
        </is>
      </c>
      <c r="CD548" s="2" t="inlineStr">
        <is>
          <t/>
        </is>
      </c>
      <c r="CE548" t="inlineStr">
        <is>
          <t>Sistema que utiliza algoritmos e técnicas que permitam ao computador aprender, isto é, que permitam ao computador aperfeiçoar o seu desempenho em alguma tarefa.</t>
        </is>
      </c>
      <c r="CF548" s="2" t="inlineStr">
        <is>
          <t>sistem de învățare automată</t>
        </is>
      </c>
      <c r="CG548" s="2" t="inlineStr">
        <is>
          <t>3</t>
        </is>
      </c>
      <c r="CH548" s="2" t="inlineStr">
        <is>
          <t/>
        </is>
      </c>
      <c r="CI548" t="inlineStr">
        <is>
          <t>sistem al &lt;a href="https://iate.europa.eu/entry/result/3571274/ro" target="_blank"&gt;inteligenței artificiale&lt;/a&gt; care utilizează algoritmi informatici ce permit programelor
informatice să se îmbunătățească automat pe bază de experiențe și observații</t>
        </is>
      </c>
      <c r="CJ548" s="2" t="inlineStr">
        <is>
          <t>systém strojového učenia</t>
        </is>
      </c>
      <c r="CK548" s="2" t="inlineStr">
        <is>
          <t>3</t>
        </is>
      </c>
      <c r="CL548" s="2" t="inlineStr">
        <is>
          <t/>
        </is>
      </c>
      <c r="CM548" t="inlineStr">
        <is>
          <t>systém založený na algoritmoch, ktoré umožňujú počítačovému programu riešiť špecifické úlohy pozostávajúce
z komplexných procesov, na základe učenia sa z poskytnutých dát, bez vopred naprogramovaných
pravidiel</t>
        </is>
      </c>
      <c r="CN548" s="2" t="inlineStr">
        <is>
          <t>sistem za strojno učenje</t>
        </is>
      </c>
      <c r="CO548" s="2" t="inlineStr">
        <is>
          <t>3</t>
        </is>
      </c>
      <c r="CP548" s="2" t="inlineStr">
        <is>
          <t/>
        </is>
      </c>
      <c r="CQ548" t="inlineStr">
        <is>
          <t>sistem, ki se uporablja za samodejno učenje programov
(modelov) iz podatkov</t>
        </is>
      </c>
      <c r="CR548" s="2" t="inlineStr">
        <is>
          <t>maskininlärningssystem</t>
        </is>
      </c>
      <c r="CS548" s="2" t="inlineStr">
        <is>
          <t>3</t>
        </is>
      </c>
      <c r="CT548" s="2" t="inlineStr">
        <is>
          <t/>
        </is>
      </c>
      <c r="CU548" t="inlineStr">
        <is>
          <t/>
        </is>
      </c>
    </row>
    <row r="549">
      <c r="A549" s="1" t="str">
        <f>HYPERLINK("https://iate.europa.eu/entry/result/3591199/all", "3591199")</f>
        <v>3591199</v>
      </c>
      <c r="B549" t="inlineStr">
        <is>
          <t>INDUSTRY;SCIENCE</t>
        </is>
      </c>
      <c r="C549" t="inlineStr">
        <is>
          <t>INDUSTRY|electronics and electrical engineering|electronics industry;SCIENCE|natural and applied sciences|applied sciences|information science</t>
        </is>
      </c>
      <c r="D549" s="2" t="inlineStr">
        <is>
          <t>правен виртуален събеседник|
правен чатбот</t>
        </is>
      </c>
      <c r="E549" s="2" t="inlineStr">
        <is>
          <t>2|
2</t>
        </is>
      </c>
      <c r="F549" s="2" t="inlineStr">
        <is>
          <t xml:space="preserve">|
</t>
        </is>
      </c>
      <c r="G549" t="inlineStr">
        <is>
          <t>&lt;a href="https://iate.europa.eu/entry/result/314843" target="_blank"&gt;чатбот&lt;/a&gt;, който предоставя правна информация в отговор на запитвания и автоматизира изпълнението на задачи, които обикновено се изпълняват от хора юристи</t>
        </is>
      </c>
      <c r="H549" s="2" t="inlineStr">
        <is>
          <t>právní chatbot|
chatovací robot v oblasti práva</t>
        </is>
      </c>
      <c r="I549" s="2" t="inlineStr">
        <is>
          <t>2|
2</t>
        </is>
      </c>
      <c r="J549" s="2" t="inlineStr">
        <is>
          <t xml:space="preserve">|
</t>
        </is>
      </c>
      <c r="K549" t="inlineStr">
        <is>
          <t>softwarový program v oblasti umělé
inteligence, který automatizuje řešení úkolů vykonávaných běžně osobami s
právnickým vzděláním&lt;div&gt;Viz také &lt;a href="https://iate.europa.eu/entry/result/314843/cs" target="_blank"&gt;chatbot &lt;/a&gt;&lt;br&gt;&lt;/div&gt;</t>
        </is>
      </c>
      <c r="L549" s="2" t="inlineStr">
        <is>
          <t>juridisk chatbot</t>
        </is>
      </c>
      <c r="M549" s="2" t="inlineStr">
        <is>
          <t>3</t>
        </is>
      </c>
      <c r="N549" s="2" t="inlineStr">
        <is>
          <t/>
        </is>
      </c>
      <c r="O549" t="inlineStr">
        <is>
          <t>chatbot, der giver juridisk information som svar på spørgsmål og automatiserer opgaver, som normalt udføres af mennesker, der er advokater</t>
        </is>
      </c>
      <c r="P549" s="2" t="inlineStr">
        <is>
          <t>juristischer Chatbot|
Legal Chatbot</t>
        </is>
      </c>
      <c r="Q549" s="2" t="inlineStr">
        <is>
          <t>3|
2</t>
        </is>
      </c>
      <c r="R549" s="2" t="inlineStr">
        <is>
          <t xml:space="preserve">|
</t>
        </is>
      </c>
      <c r="S549" t="inlineStr">
        <is>
          <t>Chatbot &lt;a href="/entry/result/314843/all" id="ENTRY_TO_ENTRY_CONVERTER" target="_blank"&gt;IATE:314843&lt;/a&gt; , der rechtliche Fragen beantwortet</t>
        </is>
      </c>
      <c r="T549" s="2" t="inlineStr">
        <is>
          <t>νομικό διαλογικό ρομπότ</t>
        </is>
      </c>
      <c r="U549" s="2" t="inlineStr">
        <is>
          <t>3</t>
        </is>
      </c>
      <c r="V549" s="2" t="inlineStr">
        <is>
          <t/>
        </is>
      </c>
      <c r="W549" t="inlineStr">
        <is>
          <t/>
        </is>
      </c>
      <c r="X549" s="2" t="inlineStr">
        <is>
          <t>legal chatbot|
chatbot lawyer</t>
        </is>
      </c>
      <c r="Y549" s="2" t="inlineStr">
        <is>
          <t>3|
1</t>
        </is>
      </c>
      <c r="Z549" s="2" t="inlineStr">
        <is>
          <t xml:space="preserve">|
</t>
        </is>
      </c>
      <c r="AA549" t="inlineStr">
        <is>
          <t>chatbot that provides legal information in response to questions and automates tasks which are usually carried out by human lawyers</t>
        </is>
      </c>
      <c r="AB549" s="2" t="inlineStr">
        <is>
          <t>robot conversacional jurídico|
asistente jurídico virtual|
&lt;i&gt;chatbot &lt;/i&gt;jurídico</t>
        </is>
      </c>
      <c r="AC549" s="2" t="inlineStr">
        <is>
          <t>2|
3|
2</t>
        </is>
      </c>
      <c r="AD549" s="2" t="inlineStr">
        <is>
          <t xml:space="preserve">|
|
</t>
        </is>
      </c>
      <c r="AE549" t="inlineStr">
        <is>
          <t>Asistente virtual programado mediante inteligencia artificial que atiende y responde las cuestiones que le formulan los usuarios de sociedades del ámbito jurídico, como bufetes o asesorías.</t>
        </is>
      </c>
      <c r="AF549" s="2" t="inlineStr">
        <is>
          <t>õigusalast infot jagav juturobot|
õigusteavet andev juturobot|
õigusnõustamise juturobot</t>
        </is>
      </c>
      <c r="AG549" s="2" t="inlineStr">
        <is>
          <t>3|
3|
2</t>
        </is>
      </c>
      <c r="AH549" s="2" t="inlineStr">
        <is>
          <t xml:space="preserve">|
|
</t>
        </is>
      </c>
      <c r="AI549" t="inlineStr">
        <is>
          <t/>
        </is>
      </c>
      <c r="AJ549" s="2" t="inlineStr">
        <is>
          <t>oikeudellinen chattibotti</t>
        </is>
      </c>
      <c r="AK549" s="2" t="inlineStr">
        <is>
          <t>2</t>
        </is>
      </c>
      <c r="AL549" s="2" t="inlineStr">
        <is>
          <t/>
        </is>
      </c>
      <c r="AM549" t="inlineStr">
        <is>
          <t>oikeudellista neuvontaa antava &lt;a href="https://iate.europa.eu/entry/result/314843/fi" target="_blank"&gt;chattibotti&lt;/a&gt;</t>
        </is>
      </c>
      <c r="AN549" s="2" t="inlineStr">
        <is>
          <t>chatbot juridique|
dialogueur juridique</t>
        </is>
      </c>
      <c r="AO549" s="2" t="inlineStr">
        <is>
          <t>3|
3</t>
        </is>
      </c>
      <c r="AP549" s="2" t="inlineStr">
        <is>
          <t xml:space="preserve">|
</t>
        </is>
      </c>
      <c r="AQ549" t="inlineStr">
        <is>
          <t>&lt;a href="https://iate.europa.eu/entry/result/314843/fr" target="_blank"&gt;dialogueur&lt;/a&gt; créé pour répondre aux questions des utilisateurs et utilisatrices sur différentes thématiques juridiques</t>
        </is>
      </c>
      <c r="AR549" s="2" t="inlineStr">
        <is>
          <t>bota dílchomhrá</t>
        </is>
      </c>
      <c r="AS549" s="2" t="inlineStr">
        <is>
          <t>3</t>
        </is>
      </c>
      <c r="AT549" s="2" t="inlineStr">
        <is>
          <t/>
        </is>
      </c>
      <c r="AU549" t="inlineStr">
        <is>
          <t/>
        </is>
      </c>
      <c r="AV549" s="2" t="inlineStr">
        <is>
          <t>pravni chatbot</t>
        </is>
      </c>
      <c r="AW549" s="2" t="inlineStr">
        <is>
          <t>3</t>
        </is>
      </c>
      <c r="AX549" s="2" t="inlineStr">
        <is>
          <t/>
        </is>
      </c>
      <c r="AY549" t="inlineStr">
        <is>
          <t>chatbot koji daje pravne informacije u obliku odgovora na pitanja i kojim se automatiziraju zadaci koje obično obavljaju pravnici</t>
        </is>
      </c>
      <c r="AZ549" s="2" t="inlineStr">
        <is>
          <t>jogi csevegőrobot|
jogi csetbot</t>
        </is>
      </c>
      <c r="BA549" s="2" t="inlineStr">
        <is>
          <t>3|
3</t>
        </is>
      </c>
      <c r="BB549" s="2" t="inlineStr">
        <is>
          <t xml:space="preserve">|
</t>
        </is>
      </c>
      <c r="BC549" t="inlineStr">
        <is>
          <t>jogi kérdésekre és ügyvédi feladatok elvégzésére specializálódott csevegőrobot [ &lt;a href="/entry/result/314843/all" id="ENTRY_TO_ENTRY_CONVERTER" target="_blank"&gt;IATE:314843&lt;/a&gt; ]</t>
        </is>
      </c>
      <c r="BD549" s="2" t="inlineStr">
        <is>
          <t>chatbot legale|
chatbot in materia giuridica</t>
        </is>
      </c>
      <c r="BE549" s="2" t="inlineStr">
        <is>
          <t>3|
3</t>
        </is>
      </c>
      <c r="BF549" s="2" t="inlineStr">
        <is>
          <t xml:space="preserve">|
</t>
        </is>
      </c>
      <c r="BG549" t="inlineStr">
        <is>
          <t>&lt;a href="https://iate.europa.eu/entry/result/314843/it" target="_blank"&gt;chatbot&lt;/a&gt; che fornisce in tempo reale consulenza legale attraverso risposte a quesiti semplici e riguardanti temi specifici</t>
        </is>
      </c>
      <c r="BH549" s="2" t="inlineStr">
        <is>
          <t>teisės srities pokalbių robotas</t>
        </is>
      </c>
      <c r="BI549" s="2" t="inlineStr">
        <is>
          <t>3</t>
        </is>
      </c>
      <c r="BJ549" s="2" t="inlineStr">
        <is>
          <t/>
        </is>
      </c>
      <c r="BK549" t="inlineStr">
        <is>
          <t>pokalbių robotas, kuris teikia teisinę informaciją - atsako į klausimus ir atlieka užduotis, kurias paprastai atlieka teisininkai</t>
        </is>
      </c>
      <c r="BL549" s="2" t="inlineStr">
        <is>
          <t>juridisks sarunbots</t>
        </is>
      </c>
      <c r="BM549" s="2" t="inlineStr">
        <is>
          <t>2</t>
        </is>
      </c>
      <c r="BN549" s="2" t="inlineStr">
        <is>
          <t/>
        </is>
      </c>
      <c r="BO549" t="inlineStr">
        <is>
          <t>&lt;a href="https://iate.europa.eu/entry/result/314843/en-lv" target="_blank"&gt;sarunbots&lt;/a&gt;, ar kuru sniedz atbildes uz juridiskiem jautājumiem</t>
        </is>
      </c>
      <c r="BP549" s="2" t="inlineStr">
        <is>
          <t>chatbot legali</t>
        </is>
      </c>
      <c r="BQ549" s="2" t="inlineStr">
        <is>
          <t>3</t>
        </is>
      </c>
      <c r="BR549" s="2" t="inlineStr">
        <is>
          <t/>
        </is>
      </c>
      <c r="BS549" t="inlineStr">
        <is>
          <t>chatbot li tipprovdi, f'ħin reali, informazzjoni legali bi tweġiba għal mistoqsijiet u tawtomizza kompiti li s-soltu jitwettqu minn avukati umani</t>
        </is>
      </c>
      <c r="BT549" s="2" t="inlineStr">
        <is>
          <t>juridische chatbot</t>
        </is>
      </c>
      <c r="BU549" s="2" t="inlineStr">
        <is>
          <t>3</t>
        </is>
      </c>
      <c r="BV549" s="2" t="inlineStr">
        <is>
          <t/>
        </is>
      </c>
      <c r="BW549" t="inlineStr">
        <is>
          <t>&lt;a href="https://iate.europa.eu/entry/slideshow/1601385563885/314843/nl" target="_blank"&gt;chatbot &lt;/a&gt;die juridische vragen beantwoordt op basis van een juridische databank</t>
        </is>
      </c>
      <c r="BX549" s="2" t="inlineStr">
        <is>
          <t>prawniczy chatbot</t>
        </is>
      </c>
      <c r="BY549" s="2" t="inlineStr">
        <is>
          <t>3</t>
        </is>
      </c>
      <c r="BZ549" s="2" t="inlineStr">
        <is>
          <t/>
        </is>
      </c>
      <c r="CA549" t="inlineStr">
        <is>
          <t>rozwiązanie informatyczne umożliwiające zbieranie informacji prawnej lub ich udostępnianie z wykorzystaniem formuły dialogu z użytkownikiem</t>
        </is>
      </c>
      <c r="CB549" s="2" t="inlineStr">
        <is>
          <t>robô de conversação em matéria judiciária|
robô-advogado</t>
        </is>
      </c>
      <c r="CC549" s="2" t="inlineStr">
        <is>
          <t>2|
3</t>
        </is>
      </c>
      <c r="CD549" s="2" t="inlineStr">
        <is>
          <t xml:space="preserve">|
</t>
        </is>
      </c>
      <c r="CE549" t="inlineStr">
        <is>
          <t>Dispositivo que utiliza tecnologias como a inteligência artificial e a &lt;a href="http://iate.europa.eu/entry/result/1327933" target="_blank"&gt;aprendizagem automática&lt;/a&gt; para executar atividades jurídicas de forma autónoma ou programada.</t>
        </is>
      </c>
      <c r="CF549" s="2" t="inlineStr">
        <is>
          <t>robot de chat în domeniul juridic|
robot de chat juridic|
chatbot juridic</t>
        </is>
      </c>
      <c r="CG549" s="2" t="inlineStr">
        <is>
          <t>2|
2|
2</t>
        </is>
      </c>
      <c r="CH549" s="2" t="inlineStr">
        <is>
          <t xml:space="preserve">|
|
</t>
        </is>
      </c>
      <c r="CI549" t="inlineStr">
        <is>
          <t>&lt;a href="https://iate.europa.eu/entry/result/314843/ro" target="_blank"&gt;robot de chat&lt;/a&gt;
care furnizează informații juridice ca răspuns la întrebări și sarcini automate
de care se ocupă în general oamenii cu calificări de juriști</t>
        </is>
      </c>
      <c r="CJ549" s="2" t="inlineStr">
        <is>
          <t>právny chatbot|
robotický právnik|
virtuálny právnik|
právny konverzačný robot</t>
        </is>
      </c>
      <c r="CK549" s="2" t="inlineStr">
        <is>
          <t>3|
3|
3|
3</t>
        </is>
      </c>
      <c r="CL549" s="2" t="inlineStr">
        <is>
          <t xml:space="preserve">|
|
|
</t>
        </is>
      </c>
      <c r="CM549" t="inlineStr">
        <is>
          <t>robot poskytujúci právne informácie na základe dopytov a vykonávajúci automatizované úlohy, ktoré by za bežných
okolností vykonávali právnici</t>
        </is>
      </c>
      <c r="CN549" s="2" t="inlineStr">
        <is>
          <t>pravni digitalni asistent</t>
        </is>
      </c>
      <c r="CO549" s="2" t="inlineStr">
        <is>
          <t>2</t>
        </is>
      </c>
      <c r="CP549" s="2" t="inlineStr">
        <is>
          <t/>
        </is>
      </c>
      <c r="CQ549" t="inlineStr">
        <is>
          <t/>
        </is>
      </c>
      <c r="CR549" s="2" t="inlineStr">
        <is>
          <t>juridisk dialogrobot|
chatbot för juridisk rådgivning</t>
        </is>
      </c>
      <c r="CS549" s="2" t="inlineStr">
        <is>
          <t>3|
3</t>
        </is>
      </c>
      <c r="CT549" s="2" t="inlineStr">
        <is>
          <t xml:space="preserve">|
</t>
        </is>
      </c>
      <c r="CU549" t="inlineStr">
        <is>
          <t>juridisk rådgivningstjänst där en &lt;a href="https://iate.europa.eu/entry/result/314843/all" target="_blank"&gt;chatbot &lt;/a&gt;används i stället för en mänsklig jurist</t>
        </is>
      </c>
    </row>
    <row r="550">
      <c r="A550" s="1" t="str">
        <f>HYPERLINK("https://iate.europa.eu/entry/result/3592304/all", "3592304")</f>
        <v>3592304</v>
      </c>
      <c r="B550" t="inlineStr">
        <is>
          <t>EDUCATION AND COMMUNICATIONS</t>
        </is>
      </c>
      <c r="C550" t="inlineStr">
        <is>
          <t>EDUCATION AND COMMUNICATIONS|information and information processing|information processing|artificial intelligence</t>
        </is>
      </c>
      <c r="D550" s="2" t="inlineStr">
        <is>
          <t>задействане</t>
        </is>
      </c>
      <c r="E550" s="2" t="inlineStr">
        <is>
          <t>3</t>
        </is>
      </c>
      <c r="F550" s="2" t="inlineStr">
        <is>
          <t/>
        </is>
      </c>
      <c r="G550" t="inlineStr">
        <is>
          <t>една от основните три възможности на &lt;a href="https://iate.europa.eu/entry/result/3591198/bg" target="_blank"&gt;система с ИИ&lt;/a&gt; (възприятие, разсъждение/вземане на решение и задействане), при която въз основа на информация, получена от сензорите, командите се преобразуват в действия посредством задействащи механизми</t>
        </is>
      </c>
      <c r="H550" t="inlineStr">
        <is>
          <t/>
        </is>
      </c>
      <c r="I550" t="inlineStr">
        <is>
          <t/>
        </is>
      </c>
      <c r="J550" t="inlineStr">
        <is>
          <t/>
        </is>
      </c>
      <c r="K550" t="inlineStr">
        <is>
          <t/>
        </is>
      </c>
      <c r="L550" s="2" t="inlineStr">
        <is>
          <t>aktuering</t>
        </is>
      </c>
      <c r="M550" s="2" t="inlineStr">
        <is>
          <t>3</t>
        </is>
      </c>
      <c r="N550" s="2" t="inlineStr">
        <is>
          <t/>
        </is>
      </c>
      <c r="O550" t="inlineStr">
        <is>
          <t>proces, hvorved en aktuator, f.eks. kemisk og elektrisk energi, omsættes til mekanisk energi og derved kan udføre en handling, f.eks. strække eller bøje en kunstig arm</t>
        </is>
      </c>
      <c r="P550" s="2" t="inlineStr">
        <is>
          <t>Ausführung</t>
        </is>
      </c>
      <c r="Q550" s="2" t="inlineStr">
        <is>
          <t>3</t>
        </is>
      </c>
      <c r="R550" s="2" t="inlineStr">
        <is>
          <t/>
        </is>
      </c>
      <c r="S550" t="inlineStr">
        <is>
          <t/>
        </is>
      </c>
      <c r="T550" s="2" t="inlineStr">
        <is>
          <t>ενεργοποίηση</t>
        </is>
      </c>
      <c r="U550" s="2" t="inlineStr">
        <is>
          <t>2</t>
        </is>
      </c>
      <c r="V550" s="2" t="inlineStr">
        <is>
          <t/>
        </is>
      </c>
      <c r="W550" t="inlineStr">
        <is>
          <t>στάδιο κατά το οποίο οι ενεργοποιητές ενός συστήματος ΤΝ εκτελούν την ενέργεια που αυτό έχει αποφασίσει</t>
        </is>
      </c>
      <c r="X550" s="2" t="inlineStr">
        <is>
          <t>actuation</t>
        </is>
      </c>
      <c r="Y550" s="2" t="inlineStr">
        <is>
          <t>3</t>
        </is>
      </c>
      <c r="Z550" s="2" t="inlineStr">
        <is>
          <t/>
        </is>
      </c>
      <c r="AA550" t="inlineStr">
        <is>
          <t>stage at which the actuators&lt;sup&gt;1&lt;/sup&gt; in an AI system convert
commands, issued on the basis of percepts&lt;sup&gt;2&lt;/sup&gt; received from sensors [ &lt;a href="/entry/result/1373415/all" id="ENTRY_TO_ENTRY_CONVERTER" target="_blank"&gt;IATE:1373415&lt;/a&gt;] , into
actions&lt;sup&gt;3&lt;/sup&gt;</t>
        </is>
      </c>
      <c r="AB550" s="2" t="inlineStr">
        <is>
          <t>accionamiento</t>
        </is>
      </c>
      <c r="AC550" s="2" t="inlineStr">
        <is>
          <t>3</t>
        </is>
      </c>
      <c r="AD550" s="2" t="inlineStr">
        <is>
          <t/>
        </is>
      </c>
      <c r="AE550" t="inlineStr">
        <is>
          <t>Etapa en la que los &lt;a href="https://iate.europa.eu/entry/result/1680088/es" target="_blank"&gt;accionadores&lt;/a&gt; de un &lt;a href="https://iate.europa.eu/entry/result/3591198/es" target="_blank"&gt;sistema de inteligencia artificial&lt;/a&gt; realizan la acción decidida por este sobre la base de la información (las percepciones) que le transmiten sus &lt;a href="https://iate.europa.eu/entry/result/1373415/es" target="_blank"&gt;sensores&lt;/a&gt;.</t>
        </is>
      </c>
      <c r="AF550" s="2" t="inlineStr">
        <is>
          <t>täitmine</t>
        </is>
      </c>
      <c r="AG550" s="2" t="inlineStr">
        <is>
          <t>2</t>
        </is>
      </c>
      <c r="AH550" s="2" t="inlineStr">
        <is>
          <t/>
        </is>
      </c>
      <c r="AI550" t="inlineStr">
        <is>
          <t/>
        </is>
      </c>
      <c r="AJ550" s="2" t="inlineStr">
        <is>
          <t>toiminta</t>
        </is>
      </c>
      <c r="AK550" s="2" t="inlineStr">
        <is>
          <t>3</t>
        </is>
      </c>
      <c r="AL550" s="2" t="inlineStr">
        <is>
          <t/>
        </is>
      </c>
      <c r="AM550" t="inlineStr">
        <is>
          <t>vaihe, jossa tekoälyjärjestelmän toimilaitteet muuntavat käskyt toimiksi</t>
        </is>
      </c>
      <c r="AN550" s="2" t="inlineStr">
        <is>
          <t>actionnement</t>
        </is>
      </c>
      <c r="AO550" s="2" t="inlineStr">
        <is>
          <t>3</t>
        </is>
      </c>
      <c r="AP550" s="2" t="inlineStr">
        <is>
          <t/>
        </is>
      </c>
      <c r="AQ550" t="inlineStr">
        <is>
          <t>étape durant laquelle les &lt;a href="https://iate.europa.eu/entry/result/1680088/fr" target="_blank"&gt;actionneurs&lt;/a&gt; d'un &lt;a href="https://iate.europa.eu/entry/result/3591198/fr" target="_blank"&gt;système d'intelligence artificielle&lt;/a&gt; réalisent l'action décidée par celui-ci sur la base des informations lui parvenant des &lt;a href="https://iate.europa.eu/entry/result/1373415/fr" target="_blank"&gt;capteurs&lt;/a&gt;</t>
        </is>
      </c>
      <c r="AR550" s="2" t="inlineStr">
        <is>
          <t>gníomhrú</t>
        </is>
      </c>
      <c r="AS550" s="2" t="inlineStr">
        <is>
          <t>3</t>
        </is>
      </c>
      <c r="AT550" s="2" t="inlineStr">
        <is>
          <t/>
        </is>
      </c>
      <c r="AU550" t="inlineStr">
        <is>
          <t/>
        </is>
      </c>
      <c r="AV550" s="2" t="inlineStr">
        <is>
          <t>aktiviranje</t>
        </is>
      </c>
      <c r="AW550" s="2" t="inlineStr">
        <is>
          <t>3</t>
        </is>
      </c>
      <c r="AX550" s="2" t="inlineStr">
        <is>
          <t/>
        </is>
      </c>
      <c r="AY550" t="inlineStr">
        <is>
          <t>faza u kojoj aktuatori u sustavu umjetne inteligencije naredbe izdane na temelju opažanja dobivenih od senzora pretvaraju u radnje</t>
        </is>
      </c>
      <c r="AZ550" s="2" t="inlineStr">
        <is>
          <t>működtetés</t>
        </is>
      </c>
      <c r="BA550" s="2" t="inlineStr">
        <is>
          <t>3</t>
        </is>
      </c>
      <c r="BB550" s="2" t="inlineStr">
        <is>
          <t/>
        </is>
      </c>
      <c r="BC550" t="inlineStr">
        <is>
          <t>az a szakasz, amelyben a MI-rendszer működtetői az &lt;a href="https://iate.europa.eu/entry/result/1373415/hu" target="_blank"&gt;érzékelőktől &lt;/a&gt;kapott észlelések alapján kiadott parancsokat műveletekké alakítják</t>
        </is>
      </c>
      <c r="BD550" s="2" t="inlineStr">
        <is>
          <t>attuazione</t>
        </is>
      </c>
      <c r="BE550" s="2" t="inlineStr">
        <is>
          <t>3</t>
        </is>
      </c>
      <c r="BF550" s="2" t="inlineStr">
        <is>
          <t/>
        </is>
      </c>
      <c r="BG550" t="inlineStr">
        <is>
          <t>fase durante la quale gli &lt;a href="https://iate.europa.eu/entry/result/1680088/it" target="_blank"&gt;attuatori &lt;/a&gt;di un &lt;a href="https://iate.europa.eu/entry/result/3591198/it" target="_blank"&gt;sistema di intelligenza artificiale &lt;/a&gt;eseguono l’azione decisa da quest’ultimo sulla base delle informazioni che gli vengono fornite dai &lt;a href="https://iate.europa.eu/entry/result/1373415/it" target="_blank"&gt;sensori&lt;/a&gt;</t>
        </is>
      </c>
      <c r="BH550" s="2" t="inlineStr">
        <is>
          <t>aktyvavimas</t>
        </is>
      </c>
      <c r="BI550" s="2" t="inlineStr">
        <is>
          <t>2</t>
        </is>
      </c>
      <c r="BJ550" s="2" t="inlineStr">
        <is>
          <t/>
        </is>
      </c>
      <c r="BK550" t="inlineStr">
        <is>
          <t>etapas, kurio metu veikimo mechanizmai nurodymus, gautus iš jutiklių, DI sistemoje paverčia veiksmais</t>
        </is>
      </c>
      <c r="BL550" s="2" t="inlineStr">
        <is>
          <t>iedarbināšana</t>
        </is>
      </c>
      <c r="BM550" s="2" t="inlineStr">
        <is>
          <t>3</t>
        </is>
      </c>
      <c r="BN550" s="2" t="inlineStr">
        <is>
          <t/>
        </is>
      </c>
      <c r="BO550" t="inlineStr">
        <is>
          <t>posms, kurā iedarbinātāji MI sistēmā komandas, kas izdotas, pamatojoties uz sensoru sniegtajām vērtībām, pārvērš darbībās</t>
        </is>
      </c>
      <c r="BP550" s="2" t="inlineStr">
        <is>
          <t>attwazzjoni</t>
        </is>
      </c>
      <c r="BQ550" s="2" t="inlineStr">
        <is>
          <t>3</t>
        </is>
      </c>
      <c r="BR550" s="2" t="inlineStr">
        <is>
          <t/>
        </is>
      </c>
      <c r="BS550" t="inlineStr">
        <is>
          <t>stadju li fih l-attwaturi f’&lt;a href="https://iate.europa.eu/entry/result/3591198/mt" target="_blank"&gt;sistema ta' intelliġenza artifiċjali&lt;/a&gt; jikkonvertu kmandi, li jkunu maħruġa abbażi ta' dak li
jipperċepixxu s-&lt;a href="https://iate.europa.eu/entry/result/1373415/mt" target="_blank"&gt;sensuri&lt;/a&gt;, f’azzjonijiet</t>
        </is>
      </c>
      <c r="BT550" s="2" t="inlineStr">
        <is>
          <t>activering</t>
        </is>
      </c>
      <c r="BU550" s="2" t="inlineStr">
        <is>
          <t>3</t>
        </is>
      </c>
      <c r="BV550" s="2" t="inlineStr">
        <is>
          <t/>
        </is>
      </c>
      <c r="BW550" t="inlineStr">
        <is>
          <t>moment waarop een gekozen handeling via de beschikbare actuatoren&lt;sup&gt;1&lt;/sup&gt; (uitvoerders) van een AI-systeem wordt omgezet in een actie&lt;sup&gt;2&lt;/sup&gt;</t>
        </is>
      </c>
      <c r="BX550" s="2" t="inlineStr">
        <is>
          <t>aktywacja</t>
        </is>
      </c>
      <c r="BY550" s="2" t="inlineStr">
        <is>
          <t>3</t>
        </is>
      </c>
      <c r="BZ550" s="2" t="inlineStr">
        <is>
          <t/>
        </is>
      </c>
      <c r="CA550" t="inlineStr">
        <is>
          <t>etap, na jakim element &lt;a href="https://iate.europa.eu/entry/result/1680088/pl" target="_blank"&gt;urządzenia wykonawczego (aktuator)&lt;/a&gt; w systemie sztucznej inteligencji zamienia polecenia otrzymane z czujników na działania</t>
        </is>
      </c>
      <c r="CB550" s="2" t="inlineStr">
        <is>
          <t>atuação</t>
        </is>
      </c>
      <c r="CC550" s="2" t="inlineStr">
        <is>
          <t>3</t>
        </is>
      </c>
      <c r="CD550" s="2" t="inlineStr">
        <is>
          <t/>
        </is>
      </c>
      <c r="CE550" t="inlineStr">
        <is>
          <t>Fase na qual os &lt;a href="https://iate.europa.eu/entry/result/1680088/pt" target="_blank"&gt;atuadores &lt;/a&gt;num &lt;a href="https://iate.europa.eu/entry/result/3591198/pt" target="_blank"&gt;sistema de IA&lt;/a&gt; executam comandos, na sequência da perceção adquirida por &lt;a href="https://iate.europa.eu/entry/result/1373415/pt" target="_blank"&gt;sensores &lt;/a&gt;e da tomada de decisão (&lt;a href="https://iate.europa.eu/entry/result/3592141/pt" target="_blank"&gt;raciocínio automático&lt;/a&gt;).</t>
        </is>
      </c>
      <c r="CF550" t="inlineStr">
        <is>
          <t/>
        </is>
      </c>
      <c r="CG550" t="inlineStr">
        <is>
          <t/>
        </is>
      </c>
      <c r="CH550" t="inlineStr">
        <is>
          <t/>
        </is>
      </c>
      <c r="CI550" t="inlineStr">
        <is>
          <t/>
        </is>
      </c>
      <c r="CJ550" t="inlineStr">
        <is>
          <t/>
        </is>
      </c>
      <c r="CK550" t="inlineStr">
        <is>
          <t/>
        </is>
      </c>
      <c r="CL550" t="inlineStr">
        <is>
          <t/>
        </is>
      </c>
      <c r="CM550" t="inlineStr">
        <is>
          <t/>
        </is>
      </c>
      <c r="CN550" s="2" t="inlineStr">
        <is>
          <t>aktiviranje</t>
        </is>
      </c>
      <c r="CO550" s="2" t="inlineStr">
        <is>
          <t>3</t>
        </is>
      </c>
      <c r="CP550" s="2" t="inlineStr">
        <is>
          <t/>
        </is>
      </c>
      <c r="CQ550" t="inlineStr">
        <is>
          <t>faza,
v kateri &lt;a href="https://iate.europa.eu/entry/result/3591198/sl" target="_blank"&gt;sistem umetne inteligence&lt;/a&gt; s sprožili (npr. zgibno roko, torej fizičnim
sprožilom&lt;sup&gt;1&lt;/sup&gt;, ali programsko opremo&lt;sup&gt;2&lt;/sup&gt;), ki so mu na voljo, izvede ukrep, o
katerem je bila sprejeta odločitev&lt;div&gt;&lt;sup&gt;1&lt;/sup&gt; &lt;a href="https://iate.europa.eu/entry/result/1680088/sl" target="_blank"&gt;sprožilo&lt;/a&gt;&lt;br&gt;&lt;/div&gt;&lt;div&gt;&lt;sup&gt;2&lt;/sup&gt; v
zvezi s tem gl. &lt;i&gt;LTFE ITKT SLOVAR&lt;/i&gt;, geslo „&lt;a href="http://slovar.ltfe.org/?q=actuat*&amp;amp;type=all" target="_blank"&gt;actuat*&lt;time datetime="30. 7. 2021"&gt; (30. 7. 2021)&lt;/time&gt;&lt;/a&gt;“&lt;br&gt;&lt;/div&gt;</t>
        </is>
      </c>
      <c r="CR550" s="2" t="inlineStr">
        <is>
          <t>manövrering</t>
        </is>
      </c>
      <c r="CS550" s="2" t="inlineStr">
        <is>
          <t>3</t>
        </is>
      </c>
      <c r="CT550" s="2" t="inlineStr">
        <is>
          <t/>
        </is>
      </c>
      <c r="CU550" t="inlineStr">
        <is>
          <t/>
        </is>
      </c>
    </row>
    <row r="551">
      <c r="A551" s="1" t="str">
        <f>HYPERLINK("https://iate.europa.eu/entry/result/3592208/all", "3592208")</f>
        <v>3592208</v>
      </c>
      <c r="B551" t="inlineStr">
        <is>
          <t>EDUCATION AND COMMUNICATIONS</t>
        </is>
      </c>
      <c r="C551" t="inlineStr">
        <is>
          <t>EDUCATION AND COMMUNICATIONS|information and information processing|information processing|artificial intelligence</t>
        </is>
      </c>
      <c r="D551" s="2" t="inlineStr">
        <is>
          <t>изкуствен морален агент</t>
        </is>
      </c>
      <c r="E551" s="2" t="inlineStr">
        <is>
          <t>3</t>
        </is>
      </c>
      <c r="F551" s="2" t="inlineStr">
        <is>
          <t/>
        </is>
      </c>
      <c r="G551" t="inlineStr">
        <is>
          <t>изкуствени машинни дигитални същности, които може да бъдат разглеждани като притежаващи в една или друга степен морална
природа</t>
        </is>
      </c>
      <c r="H551" s="2" t="inlineStr">
        <is>
          <t>umělý morální aktér</t>
        </is>
      </c>
      <c r="I551" s="2" t="inlineStr">
        <is>
          <t>3</t>
        </is>
      </c>
      <c r="J551" s="2" t="inlineStr">
        <is>
          <t/>
        </is>
      </c>
      <c r="K551" t="inlineStr">
        <is>
          <t>virtuální aktér (software) nebo fyzický aktér (robot) s komplexními
počítačovými schopnostmi, které mu umožňují rozhodovat v otázkách morálky</t>
        </is>
      </c>
      <c r="L551" s="2" t="inlineStr">
        <is>
          <t>AMA|
moralsk agent|
kunstig moralsk agent</t>
        </is>
      </c>
      <c r="M551" s="2" t="inlineStr">
        <is>
          <t>3|
3|
3</t>
        </is>
      </c>
      <c r="N551" s="2" t="inlineStr">
        <is>
          <t xml:space="preserve">|
|
</t>
        </is>
      </c>
      <c r="O551" t="inlineStr">
        <is>
          <t>softwareagent, der besidder etiske beslutningstagningssystemer, der har til formål at tænke etik ind i algoritmer</t>
        </is>
      </c>
      <c r="P551" s="2" t="inlineStr">
        <is>
          <t>künstlicher moralischer Akteur|
künstliches moralisches Wesen</t>
        </is>
      </c>
      <c r="Q551" s="2" t="inlineStr">
        <is>
          <t>3|
3</t>
        </is>
      </c>
      <c r="R551" s="2" t="inlineStr">
        <is>
          <t xml:space="preserve">|
</t>
        </is>
      </c>
      <c r="S551" t="inlineStr">
        <is>
          <t/>
        </is>
      </c>
      <c r="T551" s="2" t="inlineStr">
        <is>
          <t>τεχνητός ηθικός πράκτορας</t>
        </is>
      </c>
      <c r="U551" s="2" t="inlineStr">
        <is>
          <t>2</t>
        </is>
      </c>
      <c r="V551" s="2" t="inlineStr">
        <is>
          <t/>
        </is>
      </c>
      <c r="W551" t="inlineStr">
        <is>
          <t/>
        </is>
      </c>
      <c r="X551" s="2" t="inlineStr">
        <is>
          <t>AMA|
artificial moral agent|
moral agent</t>
        </is>
      </c>
      <c r="Y551" s="2" t="inlineStr">
        <is>
          <t>3|
3|
3</t>
        </is>
      </c>
      <c r="Z551" s="2" t="inlineStr">
        <is>
          <t xml:space="preserve">|
|
</t>
        </is>
      </c>
      <c r="AA551" t="inlineStr">
        <is>
          <t>virtual agent (software) or physical agent (robot) with complex computational capabilities that enable it to take decisions on moral matters</t>
        </is>
      </c>
      <c r="AB551" s="2" t="inlineStr">
        <is>
          <t>agente moral artificial|
AMA</t>
        </is>
      </c>
      <c r="AC551" s="2" t="inlineStr">
        <is>
          <t>3|
3</t>
        </is>
      </c>
      <c r="AD551" s="2" t="inlineStr">
        <is>
          <t xml:space="preserve">|
</t>
        </is>
      </c>
      <c r="AE551" t="inlineStr">
        <is>
          <t>&lt;a href="https://iate.europa.eu/entry/result/3591198/es" target="_blank"&gt;Sistema de inteligencia artificial &lt;/a&gt;capaz de actuar con arreglo a principios morales o en función de alguna forma de razonamiento moral.</t>
        </is>
      </c>
      <c r="AF551" s="2" t="inlineStr">
        <is>
          <t>moraalne agent|
moraaliolem|
moraalne tehisagent|
moraalne tehisolem</t>
        </is>
      </c>
      <c r="AG551" s="2" t="inlineStr">
        <is>
          <t>2|
2|
2|
2</t>
        </is>
      </c>
      <c r="AH551" s="2" t="inlineStr">
        <is>
          <t xml:space="preserve">|
|
|
</t>
        </is>
      </c>
      <c r="AI551" t="inlineStr">
        <is>
          <t>virtuaalne agent/olem (tarkvara) või füüsiline agent/olem (robot), mil on kompleksne infotöötlusvõimekus, mis võimaldab tal võtta vastu otsuseid moraalsetes küsimustes</t>
        </is>
      </c>
      <c r="AJ551" s="2" t="inlineStr">
        <is>
          <t>keinotekoinen moraalinen toimija</t>
        </is>
      </c>
      <c r="AK551" s="2" t="inlineStr">
        <is>
          <t>3</t>
        </is>
      </c>
      <c r="AL551" s="2" t="inlineStr">
        <is>
          <t/>
        </is>
      </c>
      <c r="AM551" t="inlineStr">
        <is>
          <t>virtuaalinen toimija (ohjelmisto) tai fyysinen toimija (robotti), jolla on laskentakyky, jonka avulla se voi tehdä päätöksiä moraalisista kysymyksistä</t>
        </is>
      </c>
      <c r="AN551" s="2" t="inlineStr">
        <is>
          <t>AMA|
agent moral artificiel</t>
        </is>
      </c>
      <c r="AO551" s="2" t="inlineStr">
        <is>
          <t>2|
3</t>
        </is>
      </c>
      <c r="AP551" s="2" t="inlineStr">
        <is>
          <t xml:space="preserve">|
</t>
        </is>
      </c>
      <c r="AQ551" t="inlineStr">
        <is>
          <t>&lt;a href="https://iate.europa.eu/entry/result/3591198/fr" target="_blank"&gt;système d'intelligence artificielle&lt;/a&gt; capable d'agir en tenant compte de principes moraux</t>
        </is>
      </c>
      <c r="AR551" s="2" t="inlineStr">
        <is>
          <t>gníomhaí morálta saorga</t>
        </is>
      </c>
      <c r="AS551" s="2" t="inlineStr">
        <is>
          <t>3</t>
        </is>
      </c>
      <c r="AT551" s="2" t="inlineStr">
        <is>
          <t/>
        </is>
      </c>
      <c r="AU551" t="inlineStr">
        <is>
          <t/>
        </is>
      </c>
      <c r="AV551" s="2" t="inlineStr">
        <is>
          <t>umjetni moralni agent</t>
        </is>
      </c>
      <c r="AW551" s="2" t="inlineStr">
        <is>
          <t>3</t>
        </is>
      </c>
      <c r="AX551" s="2" t="inlineStr">
        <is>
          <t/>
        </is>
      </c>
      <c r="AY551" t="inlineStr">
        <is>
          <t>virtualni agens (softver) ili fizički agens (robot) sa složenim računalnim sposobnostima koje mu omogućuju donošenje odluka o moralnim pitanjima</t>
        </is>
      </c>
      <c r="AZ551" s="2" t="inlineStr">
        <is>
          <t>mesterséges erkölcsi ágens</t>
        </is>
      </c>
      <c r="BA551" s="2" t="inlineStr">
        <is>
          <t>3</t>
        </is>
      </c>
      <c r="BB551" s="2" t="inlineStr">
        <is>
          <t/>
        </is>
      </c>
      <c r="BC551" t="inlineStr">
        <is>
          <t>olyan összetett számítási képességekkel rendelkező virtuális (szoftver) vagy fizikai ágens (robot), amelyek lehetővé teszik, hogy erkölcsi kérdésekben döntsön</t>
        </is>
      </c>
      <c r="BD551" s="2" t="inlineStr">
        <is>
          <t>agente morale artificiale</t>
        </is>
      </c>
      <c r="BE551" s="2" t="inlineStr">
        <is>
          <t>3</t>
        </is>
      </c>
      <c r="BF551" s="2" t="inlineStr">
        <is>
          <t/>
        </is>
      </c>
      <c r="BG551" t="inlineStr">
        <is>
          <t>artefatto in cui sono incorporati criteri informatici che rappresentano i principi etici alla
base del funzionamento dell’artefatto</t>
        </is>
      </c>
      <c r="BH551" s="2" t="inlineStr">
        <is>
          <t>dirbtinis moralės veiksnys</t>
        </is>
      </c>
      <c r="BI551" s="2" t="inlineStr">
        <is>
          <t>3</t>
        </is>
      </c>
      <c r="BJ551" s="2" t="inlineStr">
        <is>
          <t/>
        </is>
      </c>
      <c r="BK551" t="inlineStr">
        <is>
          <t>virtualusis agentas (programinė įranga) arba fizinis agentas (robotas), turintis sudėtingų skaičiavimo gebėjimų, kurie leidžia priimti su moraliniais aspektais susijusius sprendimus</t>
        </is>
      </c>
      <c r="BL551" s="2" t="inlineStr">
        <is>
          <t>mākslīgais morāles aģents</t>
        </is>
      </c>
      <c r="BM551" s="2" t="inlineStr">
        <is>
          <t>3</t>
        </is>
      </c>
      <c r="BN551" s="2" t="inlineStr">
        <is>
          <t/>
        </is>
      </c>
      <c r="BO551" t="inlineStr">
        <is>
          <t>virtuālais aģents (programmatūra) vai fiziskais aģents (robots) ar sarežģītām skaitļošanas spējām, kas tam ļauj pieņemt lēmumus morāles jautājumos</t>
        </is>
      </c>
      <c r="BP551" s="2" t="inlineStr">
        <is>
          <t>AMA|
aġent morali|
aġent morali artifiċjali</t>
        </is>
      </c>
      <c r="BQ551" s="2" t="inlineStr">
        <is>
          <t>3|
3|
3</t>
        </is>
      </c>
      <c r="BR551" s="2" t="inlineStr">
        <is>
          <t xml:space="preserve">|
|
</t>
        </is>
      </c>
      <c r="BS551" t="inlineStr">
        <is>
          <t>aġent virtwali (software) jew aġent fiżiku (robot) b'kapaċitajiet komputazzjonali kumplessi li jippermettuh jieħu deċiżjonijiet dwar kwistjonijiet morali</t>
        </is>
      </c>
      <c r="BT551" s="2" t="inlineStr">
        <is>
          <t>morele agent</t>
        </is>
      </c>
      <c r="BU551" s="2" t="inlineStr">
        <is>
          <t>3</t>
        </is>
      </c>
      <c r="BV551" s="2" t="inlineStr">
        <is>
          <t/>
        </is>
      </c>
      <c r="BW551" t="inlineStr">
        <is>
          <t>intelligente entiteit die in staat is morele keuzes te maken gebaseerd op wat in haar opinie goed en slecht is</t>
        </is>
      </c>
      <c r="BX551" s="2" t="inlineStr">
        <is>
          <t>sztuczny podmiot moralny</t>
        </is>
      </c>
      <c r="BY551" s="2" t="inlineStr">
        <is>
          <t>3</t>
        </is>
      </c>
      <c r="BZ551" s="2" t="inlineStr">
        <is>
          <t/>
        </is>
      </c>
      <c r="CA551" t="inlineStr">
        <is>
          <t>wirtualny podmiot (program) lub podmiot fizyczny (robot) dysponujący złożonymi zdolnościami obliczeniowymi umożliwiającymi podejmowanie decyzji w kwestiach moralnych</t>
        </is>
      </c>
      <c r="CB551" s="2" t="inlineStr">
        <is>
          <t>agente de moral artificial|
agente moral artificial</t>
        </is>
      </c>
      <c r="CC551" s="2" t="inlineStr">
        <is>
          <t>2|
3</t>
        </is>
      </c>
      <c r="CD551" s="2" t="inlineStr">
        <is>
          <t xml:space="preserve">|
</t>
        </is>
      </c>
      <c r="CE551" t="inlineStr">
        <is>
          <t>&lt;a href="https://iate.europa.eu/entry/result/3591198/pt" target="_blank"&gt;Sistema de IA&lt;/a&gt; capaz de tomar decisões com ponderação ética.</t>
        </is>
      </c>
      <c r="CF551" t="inlineStr">
        <is>
          <t/>
        </is>
      </c>
      <c r="CG551" t="inlineStr">
        <is>
          <t/>
        </is>
      </c>
      <c r="CH551" t="inlineStr">
        <is>
          <t/>
        </is>
      </c>
      <c r="CI551" t="inlineStr">
        <is>
          <t/>
        </is>
      </c>
      <c r="CJ551" t="inlineStr">
        <is>
          <t/>
        </is>
      </c>
      <c r="CK551" t="inlineStr">
        <is>
          <t/>
        </is>
      </c>
      <c r="CL551" t="inlineStr">
        <is>
          <t/>
        </is>
      </c>
      <c r="CM551" t="inlineStr">
        <is>
          <t/>
        </is>
      </c>
      <c r="CN551" s="2" t="inlineStr">
        <is>
          <t>umetni moralni agent</t>
        </is>
      </c>
      <c r="CO551" s="2" t="inlineStr">
        <is>
          <t>3</t>
        </is>
      </c>
      <c r="CP551" s="2" t="inlineStr">
        <is>
          <t/>
        </is>
      </c>
      <c r="CQ551" t="inlineStr">
        <is>
          <t/>
        </is>
      </c>
      <c r="CR551" s="2" t="inlineStr">
        <is>
          <t>artificiell moralisk agent</t>
        </is>
      </c>
      <c r="CS551" s="2" t="inlineStr">
        <is>
          <t>3</t>
        </is>
      </c>
      <c r="CT551" s="2" t="inlineStr">
        <is>
          <t/>
        </is>
      </c>
      <c r="CU551" t="inlineStr">
        <is>
          <t/>
        </is>
      </c>
    </row>
    <row r="552">
      <c r="A552" s="1" t="str">
        <f>HYPERLINK("https://iate.europa.eu/entry/result/3592203/all", "3592203")</f>
        <v>3592203</v>
      </c>
      <c r="B552" t="inlineStr">
        <is>
          <t>EDUCATION AND COMMUNICATIONS</t>
        </is>
      </c>
      <c r="C552" t="inlineStr">
        <is>
          <t>EDUCATION AND COMMUNICATIONS|information and information processing|information processing|artificial intelligence</t>
        </is>
      </c>
      <c r="D552" s="2" t="inlineStr">
        <is>
          <t>изкуствено съзнание</t>
        </is>
      </c>
      <c r="E552" s="2" t="inlineStr">
        <is>
          <t>3</t>
        </is>
      </c>
      <c r="F552" s="2" t="inlineStr">
        <is>
          <t/>
        </is>
      </c>
      <c r="G552" t="inlineStr">
        <is>
          <t/>
        </is>
      </c>
      <c r="H552" s="2" t="inlineStr">
        <is>
          <t>umělé vědomí|
strojové vědomí</t>
        </is>
      </c>
      <c r="I552" s="2" t="inlineStr">
        <is>
          <t>3|
3</t>
        </is>
      </c>
      <c r="J552" s="2" t="inlineStr">
        <is>
          <t xml:space="preserve">|
</t>
        </is>
      </c>
      <c r="K552" t="inlineStr">
        <is>
          <t>umělý systém, který by byl teoreticky schopen vytvořit všechny známé stavy a schopnosti vědomí</t>
        </is>
      </c>
      <c r="L552" s="2" t="inlineStr">
        <is>
          <t>maskinbevidsthed|
kunstig bevidsthed</t>
        </is>
      </c>
      <c r="M552" s="2" t="inlineStr">
        <is>
          <t>3|
3</t>
        </is>
      </c>
      <c r="N552" s="2" t="inlineStr">
        <is>
          <t xml:space="preserve">|
</t>
        </is>
      </c>
      <c r="O552" t="inlineStr">
        <is>
          <t>en maskines hypotetiske evne til at modellere de aspekter af menneskelig kognition, der vedrører menneskelig bevidsthed, og således bl.a. opleve lidelse og nydelse, handle selvstændigt og anvende fantasi og kritisk tænkning</t>
        </is>
      </c>
      <c r="P552" s="2" t="inlineStr">
        <is>
          <t>maschinelles Bewusstsein|
synthetisches Bewusstsein|
Maschinenbewusstsein|
künstliches Bewusstsein</t>
        </is>
      </c>
      <c r="Q552" s="2" t="inlineStr">
        <is>
          <t>3|
2|
2|
3</t>
        </is>
      </c>
      <c r="R552" s="2" t="inlineStr">
        <is>
          <t xml:space="preserve">|
|
|
</t>
        </is>
      </c>
      <c r="S552" t="inlineStr">
        <is>
          <t>Arbeitsgebiet, das zwischen Künstlicher Intelligenz und Kognitiver Robotik angesiedelt ist</t>
        </is>
      </c>
      <c r="T552" s="2" t="inlineStr">
        <is>
          <t>τεχνητή συνείδηση</t>
        </is>
      </c>
      <c r="U552" s="2" t="inlineStr">
        <is>
          <t>3</t>
        </is>
      </c>
      <c r="V552" s="2" t="inlineStr">
        <is>
          <t/>
        </is>
      </c>
      <c r="W552" t="inlineStr">
        <is>
          <t/>
        </is>
      </c>
      <c r="X552" s="2" t="inlineStr">
        <is>
          <t>machine consciousness|
artificial consciousness</t>
        </is>
      </c>
      <c r="Y552" s="2" t="inlineStr">
        <is>
          <t>3|
3</t>
        </is>
      </c>
      <c r="Z552" s="2" t="inlineStr">
        <is>
          <t xml:space="preserve">|
</t>
        </is>
      </c>
      <c r="AA552" t="inlineStr">
        <is>
          <t>hypothetical ability&lt;sup&gt;1 &lt;/sup&gt;of a machine to model aspects of human cognition associated with the
elusive phenomenon of human consciousness, and thereby experience suffering and enjoyment, act autonomously and use imagination and critical thinking, for instance</t>
        </is>
      </c>
      <c r="AB552" s="2" t="inlineStr">
        <is>
          <t>conciencia artificial|
consciencia artificial</t>
        </is>
      </c>
      <c r="AC552" s="2" t="inlineStr">
        <is>
          <t>3|
3</t>
        </is>
      </c>
      <c r="AD552" s="2" t="inlineStr">
        <is>
          <t xml:space="preserve">|
</t>
        </is>
      </c>
      <c r="AE552" t="inlineStr">
        <is>
          <t>Forma hipotética de consciencia, similar a la consciencia humana, que un sistema de inteligencia artificial podría desarrollar a partir del aprendizaje automático y que le permitiría reproducir los procesos de información que se efectúan
por procesos biológicos en el cerebro humano (como el control cognitivo del comportamiento
y la capacidad de percibir y comunicar una experiencia subjetiva).</t>
        </is>
      </c>
      <c r="AF552" s="2" t="inlineStr">
        <is>
          <t>tehisteadvus|
masinteadvus</t>
        </is>
      </c>
      <c r="AG552" s="2" t="inlineStr">
        <is>
          <t>3|
3</t>
        </is>
      </c>
      <c r="AH552" s="2" t="inlineStr">
        <is>
          <t xml:space="preserve">|
</t>
        </is>
      </c>
      <c r="AI552" t="inlineStr">
        <is>
          <t/>
        </is>
      </c>
      <c r="AJ552" s="2" t="inlineStr">
        <is>
          <t>konetietoisuus|
tekotietoisuus</t>
        </is>
      </c>
      <c r="AK552" s="2" t="inlineStr">
        <is>
          <t>3|
3</t>
        </is>
      </c>
      <c r="AL552" s="2" t="inlineStr">
        <is>
          <t xml:space="preserve">|
</t>
        </is>
      </c>
      <c r="AM552" t="inlineStr">
        <is>
          <t>koneen hypoteettinen kyky mallintaa ihmisen tietoisuutta</t>
        </is>
      </c>
      <c r="AN552" s="2" t="inlineStr">
        <is>
          <t>conscience artificielle</t>
        </is>
      </c>
      <c r="AO552" s="2" t="inlineStr">
        <is>
          <t>3</t>
        </is>
      </c>
      <c r="AP552" s="2" t="inlineStr">
        <is>
          <t/>
        </is>
      </c>
      <c r="AQ552" t="inlineStr">
        <is>
          <t>forme hypothétique de conscience, plus ou moins proche de la conscience humaine, qu'un &lt;a href="https://iate.europa.eu/entry/result/3591198/fr" target="_blank"&gt;système d'intelligence artificielle&lt;/a&gt; pourrait développer à l'aide de l'&lt;a href="https://iate.europa.eu/entry/result/1327933/fr" target="_blank"&gt;apprentissage automatique&lt;/a&gt; et qui permettrait à celui-ci de prendre des décisions en toute autonomie, tout en continuant à se conformer à un cadre fixé par l'être humain</t>
        </is>
      </c>
      <c r="AR552" s="2" t="inlineStr">
        <is>
          <t>comhfhiosacht shaorga</t>
        </is>
      </c>
      <c r="AS552" s="2" t="inlineStr">
        <is>
          <t>3</t>
        </is>
      </c>
      <c r="AT552" s="2" t="inlineStr">
        <is>
          <t/>
        </is>
      </c>
      <c r="AU552" t="inlineStr">
        <is>
          <t/>
        </is>
      </c>
      <c r="AV552" s="2" t="inlineStr">
        <is>
          <t>umjetna svijest</t>
        </is>
      </c>
      <c r="AW552" s="2" t="inlineStr">
        <is>
          <t>3</t>
        </is>
      </c>
      <c r="AX552" s="2" t="inlineStr">
        <is>
          <t/>
        </is>
      </c>
      <c r="AY552" t="inlineStr">
        <is>
          <t>hipotetska sposobnost stroja da modelira aspekte ljudske spoznaje povezane s nedostižnim fenomenom ljudske svijesti i na taj način primjerice doživljava patnju i uživanje, djeluje samostalno te rabi maštu i služi se kritičkim razmišljanjem</t>
        </is>
      </c>
      <c r="AZ552" s="2" t="inlineStr">
        <is>
          <t>mesterséges tudat</t>
        </is>
      </c>
      <c r="BA552" s="2" t="inlineStr">
        <is>
          <t>3</t>
        </is>
      </c>
      <c r="BB552" s="2" t="inlineStr">
        <is>
          <t/>
        </is>
      </c>
      <c r="BC552" t="inlineStr">
        <is>
          <t>egy gép feltételezett képessége arra, hogy az emberi tudat megfoghatatlan jelenségével összefüggő emberi megismerés aspektusait modellezze, és ezáltal szenvedést és élvezetet éljen meg, önállóan cselekedjen, és használja például a képzeletet és a kritikai gondolkodást</t>
        </is>
      </c>
      <c r="BD552" s="2" t="inlineStr">
        <is>
          <t>coscienza artificiale</t>
        </is>
      </c>
      <c r="BE552" s="2" t="inlineStr">
        <is>
          <t>3</t>
        </is>
      </c>
      <c r="BF552" s="2" t="inlineStr">
        <is>
          <t/>
        </is>
      </c>
      <c r="BG552" t="inlineStr">
        <is>
          <t>abilità ipotetica di una macchina di essere autocosciente</t>
        </is>
      </c>
      <c r="BH552" s="2" t="inlineStr">
        <is>
          <t>dirbtinė sąmonė</t>
        </is>
      </c>
      <c r="BI552" s="2" t="inlineStr">
        <is>
          <t>3</t>
        </is>
      </c>
      <c r="BJ552" s="2" t="inlineStr">
        <is>
          <t/>
        </is>
      </c>
      <c r="BK552" t="inlineStr">
        <is>
          <t>mašinos hipotetinis gebėjimas modeliuoti žmogiškojo supratimo aspektus, susijusius su žmogaus sąmone ir tokiu būdu patirti kančią ir džiaugsmą, veikti savarankiškai ir naudoti vaizduotę, kritinį mąstymą</t>
        </is>
      </c>
      <c r="BL552" s="2" t="inlineStr">
        <is>
          <t>mākslīgā apziņa</t>
        </is>
      </c>
      <c r="BM552" s="2" t="inlineStr">
        <is>
          <t>3</t>
        </is>
      </c>
      <c r="BN552" s="2" t="inlineStr">
        <is>
          <t/>
        </is>
      </c>
      <c r="BO552" t="inlineStr">
        <is>
          <t>iekārtas hipotētiska spēja modelēt cilvēka izziņas aspektus, kas saistīti ar cilvēka apziņas izvairīgo būtību, un tādējādi piedzīvot ciešanas un baudu, rīkoties autonomi un izmantot iztēli un kritisko domāšanu</t>
        </is>
      </c>
      <c r="BP552" s="2" t="inlineStr">
        <is>
          <t>kuxjenza artifiċjali</t>
        </is>
      </c>
      <c r="BQ552" s="2" t="inlineStr">
        <is>
          <t>3</t>
        </is>
      </c>
      <c r="BR552" s="2" t="inlineStr">
        <is>
          <t/>
        </is>
      </c>
      <c r="BS552" t="inlineStr">
        <is>
          <t>kapaċità ipotetika ta' magna li tifformula aspetti tal-konizzjoni tal-bniedem assoċjat mal-fenomenu mhux mifhum ta' kuxjenza tal-bniedem, u b'hekk tesperjenza t-tbatija u t-tgawdija, taġixxi b'mod awtonomu u tuża, pereżempju, l-immaġinazzjoni u l-ħsieb kritiku</t>
        </is>
      </c>
      <c r="BT552" s="2" t="inlineStr">
        <is>
          <t>artificieel bewustzijn</t>
        </is>
      </c>
      <c r="BU552" s="2" t="inlineStr">
        <is>
          <t>3</t>
        </is>
      </c>
      <c r="BV552" s="2" t="inlineStr">
        <is>
          <t/>
        </is>
      </c>
      <c r="BW552" t="inlineStr">
        <is>
          <t>subjectieve bestaanservaring van een AI-systeem</t>
        </is>
      </c>
      <c r="BX552" s="2" t="inlineStr">
        <is>
          <t>sztuczna świadomość</t>
        </is>
      </c>
      <c r="BY552" s="2" t="inlineStr">
        <is>
          <t>3</t>
        </is>
      </c>
      <c r="BZ552" s="2" t="inlineStr">
        <is>
          <t/>
        </is>
      </c>
      <c r="CA552" t="inlineStr">
        <is>
          <t/>
        </is>
      </c>
      <c r="CB552" s="2" t="inlineStr">
        <is>
          <t>consciência artificial</t>
        </is>
      </c>
      <c r="CC552" s="2" t="inlineStr">
        <is>
          <t>3</t>
        </is>
      </c>
      <c r="CD552" s="2" t="inlineStr">
        <is>
          <t/>
        </is>
      </c>
      <c r="CE552" t="inlineStr">
        <is>
          <t>Capacidade hipotética de uma máquina de modelar aspetos da cognição humana associados ao fenómeno elusivo da consciência humana, experimentando o sofrimento e a alegria, agindo autonomamente e utilizando a imaginação e o raciocínio crítico.</t>
        </is>
      </c>
      <c r="CF552" t="inlineStr">
        <is>
          <t/>
        </is>
      </c>
      <c r="CG552" t="inlineStr">
        <is>
          <t/>
        </is>
      </c>
      <c r="CH552" t="inlineStr">
        <is>
          <t/>
        </is>
      </c>
      <c r="CI552" t="inlineStr">
        <is>
          <t/>
        </is>
      </c>
      <c r="CJ552" t="inlineStr">
        <is>
          <t/>
        </is>
      </c>
      <c r="CK552" t="inlineStr">
        <is>
          <t/>
        </is>
      </c>
      <c r="CL552" t="inlineStr">
        <is>
          <t/>
        </is>
      </c>
      <c r="CM552" t="inlineStr">
        <is>
          <t/>
        </is>
      </c>
      <c r="CN552" s="2" t="inlineStr">
        <is>
          <t>informacijska zavest|
umetna zavest</t>
        </is>
      </c>
      <c r="CO552" s="2" t="inlineStr">
        <is>
          <t>3|
3</t>
        </is>
      </c>
      <c r="CP552" s="2" t="inlineStr">
        <is>
          <t xml:space="preserve">|
</t>
        </is>
      </c>
      <c r="CQ552" t="inlineStr">
        <is>
          <t/>
        </is>
      </c>
      <c r="CR552" s="2" t="inlineStr">
        <is>
          <t>artificiell medvetenhet</t>
        </is>
      </c>
      <c r="CS552" s="2" t="inlineStr">
        <is>
          <t>3</t>
        </is>
      </c>
      <c r="CT552" s="2" t="inlineStr">
        <is>
          <t/>
        </is>
      </c>
      <c r="CU552" t="inlineStr">
        <is>
          <t/>
        </is>
      </c>
    </row>
    <row r="553">
      <c r="A553" s="1" t="str">
        <f>HYPERLINK("https://iate.europa.eu/entry/result/3592150/all", "3592150")</f>
        <v>3592150</v>
      </c>
      <c r="B553" t="inlineStr">
        <is>
          <t>EDUCATION AND COMMUNICATIONS</t>
        </is>
      </c>
      <c r="C553" t="inlineStr">
        <is>
          <t>EDUCATION AND COMMUNICATIONS|information and information processing|information processing|artificial intelligence</t>
        </is>
      </c>
      <c r="D553" s="2" t="inlineStr">
        <is>
          <t>свръхинтелект|
изкуствен свръхинтелект|
суперизкуствен интелект</t>
        </is>
      </c>
      <c r="E553" s="2" t="inlineStr">
        <is>
          <t>3|
3|
3</t>
        </is>
      </c>
      <c r="F553" s="2" t="inlineStr">
        <is>
          <t xml:space="preserve">|
|
</t>
        </is>
      </c>
      <c r="G553" t="inlineStr">
        <is>
          <t>хипотетична &lt;a href="https://iate.europa.eu/entry/result/3591198/bg" target="_blank"&gt;система с ИИ&lt;/a&gt;, чиято интелигентност многократно надхвърля човешките възможности и която се счита за евентуална заплаха поради своята непредсказуемост</t>
        </is>
      </c>
      <c r="H553" s="2" t="inlineStr">
        <is>
          <t>umělá superinteligence|
superinteligence</t>
        </is>
      </c>
      <c r="I553" s="2" t="inlineStr">
        <is>
          <t>3|
3</t>
        </is>
      </c>
      <c r="J553" s="2" t="inlineStr">
        <is>
          <t xml:space="preserve">|
</t>
        </is>
      </c>
      <c r="K553" t="inlineStr">
        <is>
          <t>hypotetický softwarový systém s intelektuálními schopnostmi nadřazenými
schopnostem lidským, a to v celé téměř komplexní škále kategorií a oblastí snažení</t>
        </is>
      </c>
      <c r="L553" s="2" t="inlineStr">
        <is>
          <t>kunstig superintelligens|
superintelligens|
ASI</t>
        </is>
      </c>
      <c r="M553" s="2" t="inlineStr">
        <is>
          <t>3|
3|
3</t>
        </is>
      </c>
      <c r="N553" s="2" t="inlineStr">
        <is>
          <t xml:space="preserve">|
|
</t>
        </is>
      </c>
      <c r="O553" t="inlineStr">
        <is>
          <t>hypotetisk softwarebaseret system med en intellektuel kapacitet, der overstiger menneskets inden for stort set alle kategorier og områder</t>
        </is>
      </c>
      <c r="P553" s="2" t="inlineStr">
        <is>
          <t>Superintelligenz|
künstliche Superintelligenz</t>
        </is>
      </c>
      <c r="Q553" s="2" t="inlineStr">
        <is>
          <t>3|
3</t>
        </is>
      </c>
      <c r="R553" s="2" t="inlineStr">
        <is>
          <t xml:space="preserve">|
</t>
        </is>
      </c>
      <c r="S553" t="inlineStr">
        <is>
          <t/>
        </is>
      </c>
      <c r="T553" s="2" t="inlineStr">
        <is>
          <t>υπερευφυΐα</t>
        </is>
      </c>
      <c r="U553" s="2" t="inlineStr">
        <is>
          <t>3</t>
        </is>
      </c>
      <c r="V553" s="2" t="inlineStr">
        <is>
          <t/>
        </is>
      </c>
      <c r="W553" t="inlineStr">
        <is>
          <t/>
        </is>
      </c>
      <c r="X553" s="2" t="inlineStr">
        <is>
          <t>artificial superintelligence|
super intelligence|
ASI|
superintelligence</t>
        </is>
      </c>
      <c r="Y553" s="2" t="inlineStr">
        <is>
          <t>3|
1|
3|
3</t>
        </is>
      </c>
      <c r="Z553" s="2" t="inlineStr">
        <is>
          <t xml:space="preserve">|
|
|
</t>
        </is>
      </c>
      <c r="AA553" t="inlineStr">
        <is>
          <t>hypothetical software-based system with intellectual powers superior to those of humans across an
almost comprehensive range of categories and fields of endeavour</t>
        </is>
      </c>
      <c r="AB553" s="2" t="inlineStr">
        <is>
          <t>superinteligencia artificial|
superinteligencia</t>
        </is>
      </c>
      <c r="AC553" s="2" t="inlineStr">
        <is>
          <t>3|
3</t>
        </is>
      </c>
      <c r="AD553" s="2" t="inlineStr">
        <is>
          <t xml:space="preserve">|
</t>
        </is>
      </c>
      <c r="AE553" t="inlineStr">
        <is>
          <t>Potencia cognoscitiva hipotética,
integrada en &lt;a href="https://iate.europa.eu/entry/result/3591198/es" target="_blank"&gt;sistemas de inteligencia artificial&lt;/a&gt; diseñados por el ser humano,
que excedería con creces la capacidad cognitiva de este en el
razonamiento y la solución de problemas complejos en todos los ámbitos del
conocimiento.</t>
        </is>
      </c>
      <c r="AF553" s="2" t="inlineStr">
        <is>
          <t>tehissuperintellekt|
superintellekt</t>
        </is>
      </c>
      <c r="AG553" s="2" t="inlineStr">
        <is>
          <t>3|
3</t>
        </is>
      </c>
      <c r="AH553" s="2" t="inlineStr">
        <is>
          <t xml:space="preserve">|
</t>
        </is>
      </c>
      <c r="AI553" t="inlineStr">
        <is>
          <t/>
        </is>
      </c>
      <c r="AJ553" s="2" t="inlineStr">
        <is>
          <t>superäly</t>
        </is>
      </c>
      <c r="AK553" s="2" t="inlineStr">
        <is>
          <t>3</t>
        </is>
      </c>
      <c r="AL553" s="2" t="inlineStr">
        <is>
          <t/>
        </is>
      </c>
      <c r="AM553" t="inlineStr">
        <is>
          <t>hypoteettinen ohjelmistopohjainen järjestelmä, jonka älyllinen kyky ylittää ihmisen älyllisen kyvyn lähes kaikilla toiminnan aloilla</t>
        </is>
      </c>
      <c r="AN553" s="2" t="inlineStr">
        <is>
          <t>SIA|
superintelligence artificielle|
super IA|
superintelligence</t>
        </is>
      </c>
      <c r="AO553" s="2" t="inlineStr">
        <is>
          <t>2|
3|
2|
3</t>
        </is>
      </c>
      <c r="AP553" s="2" t="inlineStr">
        <is>
          <t xml:space="preserve">|
|
|
</t>
        </is>
      </c>
      <c r="AQ553" t="inlineStr">
        <is>
          <t>&lt;a href="https://iate.europa.eu/entry/result/3591198/fr" target="_blank"&gt;système d'intelligence artificielle&lt;/a&gt; hypothétique qui serait en mesure de dépasser les capacités de l'intelligence
humaine</t>
        </is>
      </c>
      <c r="AR553" s="2" t="inlineStr">
        <is>
          <t>sárintleacht shaorga</t>
        </is>
      </c>
      <c r="AS553" s="2" t="inlineStr">
        <is>
          <t>3</t>
        </is>
      </c>
      <c r="AT553" s="2" t="inlineStr">
        <is>
          <t/>
        </is>
      </c>
      <c r="AU553" t="inlineStr">
        <is>
          <t/>
        </is>
      </c>
      <c r="AV553" s="2" t="inlineStr">
        <is>
          <t>superinteligencija|
umjetna superinteligencija</t>
        </is>
      </c>
      <c r="AW553" s="2" t="inlineStr">
        <is>
          <t>3|
3</t>
        </is>
      </c>
      <c r="AX553" s="2" t="inlineStr">
        <is>
          <t xml:space="preserve">|
</t>
        </is>
      </c>
      <c r="AY553" t="inlineStr">
        <is>
          <t>hipotetski sustav koji se temelji na softveru i koji ima veću intelektualnu snagu od ljudi u gotovo sveobuhvatnom rasponu kategorija i područja djelovanja</t>
        </is>
      </c>
      <c r="AZ553" s="2" t="inlineStr">
        <is>
          <t>szuperintelligencia|
mesterséges szuperintelligencia</t>
        </is>
      </c>
      <c r="BA553" s="2" t="inlineStr">
        <is>
          <t>3|
3</t>
        </is>
      </c>
      <c r="BB553" s="2" t="inlineStr">
        <is>
          <t xml:space="preserve">|
</t>
        </is>
      </c>
      <c r="BC553" t="inlineStr">
        <is>
          <t>hipotetikus szoftver alapú rendszer, amely szinte minden kategóriában és tevékenységi területen felülmúlja az emberek intellektuális képességeit</t>
        </is>
      </c>
      <c r="BD553" s="2" t="inlineStr">
        <is>
          <t>superintelligenza artificiale|
superintelligenza</t>
        </is>
      </c>
      <c r="BE553" s="2" t="inlineStr">
        <is>
          <t>3|
3</t>
        </is>
      </c>
      <c r="BF553" s="2" t="inlineStr">
        <is>
          <t xml:space="preserve">|
</t>
        </is>
      </c>
      <c r="BG553" t="inlineStr">
        <is>
          <t>ipotetica capacità intellettiva di un&lt;a href="https://iate.europa.eu/entry/result/3591198/it" target="_blank"&gt; sistema di IA&lt;/a&gt; superiore a quella umana</t>
        </is>
      </c>
      <c r="BH553" s="2" t="inlineStr">
        <is>
          <t>viršesnis dirbtinis intelektas</t>
        </is>
      </c>
      <c r="BI553" s="2" t="inlineStr">
        <is>
          <t>3</t>
        </is>
      </c>
      <c r="BJ553" s="2" t="inlineStr">
        <is>
          <t/>
        </is>
      </c>
      <c r="BK553" t="inlineStr">
        <is>
          <t>programine įranga grindžiama hipotetinė sistema, pasižyminti intelektinėmis sąvybėmis, kurios yra viršesnės už žmogiškąjį intelektą beveik visose pastangų ketegorijose ir srityse</t>
        </is>
      </c>
      <c r="BL553" s="2" t="inlineStr">
        <is>
          <t>superintelekts|
mākslīgais superintelekts</t>
        </is>
      </c>
      <c r="BM553" s="2" t="inlineStr">
        <is>
          <t>3|
3</t>
        </is>
      </c>
      <c r="BN553" s="2" t="inlineStr">
        <is>
          <t xml:space="preserve">|
</t>
        </is>
      </c>
      <c r="BO553" t="inlineStr">
        <is>
          <t>hipotētiska uz programmatūru balstīta sistēma ar intelektuālām spējām, kas ir lielākas par cilvēka spējām gandrīz visā kategoriju un centienu diapazonā</t>
        </is>
      </c>
      <c r="BP553" s="2" t="inlineStr">
        <is>
          <t>SIA|
superintelliġenza artifiċjali|
superintelliġenza</t>
        </is>
      </c>
      <c r="BQ553" s="2" t="inlineStr">
        <is>
          <t>3|
3|
3</t>
        </is>
      </c>
      <c r="BR553" s="2" t="inlineStr">
        <is>
          <t xml:space="preserve">|
|
</t>
        </is>
      </c>
      <c r="BS553" t="inlineStr">
        <is>
          <t>sistema bbażata fuq is-software ipotetika b'setgħat intellettwali superjuri għal dawk tal-bnedmin f'firxa kważi komprensiva ta' kategoriji u oqsma ta' attivitajiet</t>
        </is>
      </c>
      <c r="BT553" s="2" t="inlineStr">
        <is>
          <t>kunstmatige superintelligentie|
superintelligentie|
bovenmenselijke intelligentie</t>
        </is>
      </c>
      <c r="BU553" s="2" t="inlineStr">
        <is>
          <t>3|
3|
3</t>
        </is>
      </c>
      <c r="BV553" s="2" t="inlineStr">
        <is>
          <t xml:space="preserve">|
|
</t>
        </is>
      </c>
      <c r="BW553" t="inlineStr">
        <is>
          <t>hypothetisch AI-systeem met intellectuele capaciteiten die de menselijke intelligentie overstijgen</t>
        </is>
      </c>
      <c r="BX553" s="2" t="inlineStr">
        <is>
          <t>superinteligencja</t>
        </is>
      </c>
      <c r="BY553" s="2" t="inlineStr">
        <is>
          <t>3</t>
        </is>
      </c>
      <c r="BZ553" s="2" t="inlineStr">
        <is>
          <t/>
        </is>
      </c>
      <c r="CA553" t="inlineStr">
        <is>
          <t>hipotetyczny oparty na programach system sztucznej inteligencji intelektualnie przewyższający człowieka w wielu aspektach</t>
        </is>
      </c>
      <c r="CB553" s="2" t="inlineStr">
        <is>
          <t>superinteligência</t>
        </is>
      </c>
      <c r="CC553" s="2" t="inlineStr">
        <is>
          <t>3</t>
        </is>
      </c>
      <c r="CD553" s="2" t="inlineStr">
        <is>
          <t/>
        </is>
      </c>
      <c r="CE553" t="inlineStr">
        <is>
          <t>Sistema hipotético baseado em &lt;i&gt;software&lt;/i&gt;, com capacidades intelectuais superiores às dos humanos e que é transversal a uma gama abrangente de categorias e domínios.</t>
        </is>
      </c>
      <c r="CF553" t="inlineStr">
        <is>
          <t/>
        </is>
      </c>
      <c r="CG553" t="inlineStr">
        <is>
          <t/>
        </is>
      </c>
      <c r="CH553" t="inlineStr">
        <is>
          <t/>
        </is>
      </c>
      <c r="CI553" t="inlineStr">
        <is>
          <t/>
        </is>
      </c>
      <c r="CJ553" t="inlineStr">
        <is>
          <t/>
        </is>
      </c>
      <c r="CK553" t="inlineStr">
        <is>
          <t/>
        </is>
      </c>
      <c r="CL553" t="inlineStr">
        <is>
          <t/>
        </is>
      </c>
      <c r="CM553" t="inlineStr">
        <is>
          <t/>
        </is>
      </c>
      <c r="CN553" s="2" t="inlineStr">
        <is>
          <t>superinteligenca|
umetna superinteligenca</t>
        </is>
      </c>
      <c r="CO553" s="2" t="inlineStr">
        <is>
          <t>3|
3</t>
        </is>
      </c>
      <c r="CP553" s="2" t="inlineStr">
        <is>
          <t xml:space="preserve">|
</t>
        </is>
      </c>
      <c r="CQ553" t="inlineStr">
        <is>
          <t>umetna inteligenca, ki (lahko) postane močnejša kot ljudje v
širšem smislu, ne samo na nekaterih področjih</t>
        </is>
      </c>
      <c r="CR553" s="2" t="inlineStr">
        <is>
          <t>artificiell superintelligens</t>
        </is>
      </c>
      <c r="CS553" s="2" t="inlineStr">
        <is>
          <t>3</t>
        </is>
      </c>
      <c r="CT553" s="2" t="inlineStr">
        <is>
          <t/>
        </is>
      </c>
      <c r="CU553" t="inlineStr">
        <is>
          <t/>
        </is>
      </c>
    </row>
    <row r="554">
      <c r="A554" s="1" t="str">
        <f>HYPERLINK("https://iate.europa.eu/entry/result/3592149/all", "3592149")</f>
        <v>3592149</v>
      </c>
      <c r="B554" t="inlineStr">
        <is>
          <t>EDUCATION AND COMMUNICATIONS</t>
        </is>
      </c>
      <c r="C554" t="inlineStr">
        <is>
          <t>EDUCATION AND COMMUNICATIONS|information and information processing</t>
        </is>
      </c>
      <c r="D554" s="2" t="inlineStr">
        <is>
          <t>символно представено правило</t>
        </is>
      </c>
      <c r="E554" s="2" t="inlineStr">
        <is>
          <t>3</t>
        </is>
      </c>
      <c r="F554" s="2" t="inlineStr">
        <is>
          <t/>
        </is>
      </c>
      <c r="G554" t="inlineStr">
        <is>
          <t>основана на символи функция или формула, вградена в система с ИИ с цел да послужи за решаване на задача</t>
        </is>
      </c>
      <c r="H554" s="2" t="inlineStr">
        <is>
          <t>symbolické pravidlo</t>
        </is>
      </c>
      <c r="I554" s="2" t="inlineStr">
        <is>
          <t>3</t>
        </is>
      </c>
      <c r="J554" s="2" t="inlineStr">
        <is>
          <t/>
        </is>
      </c>
      <c r="K554" t="inlineStr">
        <is>
          <t>funkce nebo vzorec založený na symbolech, jež je zabudován do systému umělé inteligence a určen k použití při řešení problémů</t>
        </is>
      </c>
      <c r="L554" s="2" t="inlineStr">
        <is>
          <t>symbolsk regel</t>
        </is>
      </c>
      <c r="M554" s="2" t="inlineStr">
        <is>
          <t>3</t>
        </is>
      </c>
      <c r="N554" s="2" t="inlineStr">
        <is>
          <t/>
        </is>
      </c>
      <c r="O554" t="inlineStr">
        <is>
          <t>symbolbaseret funktion eller formel, der er integreret i et AI-system, og som anvendes til løsning af et problem</t>
        </is>
      </c>
      <c r="P554" s="2" t="inlineStr">
        <is>
          <t>symbolische Regel</t>
        </is>
      </c>
      <c r="Q554" s="2" t="inlineStr">
        <is>
          <t>3</t>
        </is>
      </c>
      <c r="R554" s="2" t="inlineStr">
        <is>
          <t/>
        </is>
      </c>
      <c r="S554" t="inlineStr">
        <is>
          <t/>
        </is>
      </c>
      <c r="T554" s="2" t="inlineStr">
        <is>
          <t>συμβολικός κανόνας</t>
        </is>
      </c>
      <c r="U554" s="2" t="inlineStr">
        <is>
          <t>3</t>
        </is>
      </c>
      <c r="V554" s="2" t="inlineStr">
        <is>
          <t/>
        </is>
      </c>
      <c r="W554" t="inlineStr">
        <is>
          <t/>
        </is>
      </c>
      <c r="X554" s="2" t="inlineStr">
        <is>
          <t>symbolic rule</t>
        </is>
      </c>
      <c r="Y554" s="2" t="inlineStr">
        <is>
          <t>3</t>
        </is>
      </c>
      <c r="Z554" s="2" t="inlineStr">
        <is>
          <t/>
        </is>
      </c>
      <c r="AA554" t="inlineStr">
        <is>
          <t>symbol-based function or formula embedded in an AI
system for use in solving a problem</t>
        </is>
      </c>
      <c r="AB554" s="2" t="inlineStr">
        <is>
          <t>regla simbólica</t>
        </is>
      </c>
      <c r="AC554" s="2" t="inlineStr">
        <is>
          <t>3</t>
        </is>
      </c>
      <c r="AD554" s="2" t="inlineStr">
        <is>
          <t/>
        </is>
      </c>
      <c r="AE554" t="inlineStr">
        <is>
          <t>Función o fórmula basada en técnicas de representación simbólica (no numérica) del conocimiento asociadas a mecanismos con capacidad de inferir soluciones
y nuevos conocimientos a partir del conocimiento
representado.</t>
        </is>
      </c>
      <c r="AF554" s="2" t="inlineStr">
        <is>
          <t>sümbolreegel</t>
        </is>
      </c>
      <c r="AG554" s="2" t="inlineStr">
        <is>
          <t>3</t>
        </is>
      </c>
      <c r="AH554" s="2" t="inlineStr">
        <is>
          <t/>
        </is>
      </c>
      <c r="AI554" t="inlineStr">
        <is>
          <t/>
        </is>
      </c>
      <c r="AJ554" s="2" t="inlineStr">
        <is>
          <t>symbolinen sääntö</t>
        </is>
      </c>
      <c r="AK554" s="2" t="inlineStr">
        <is>
          <t>3</t>
        </is>
      </c>
      <c r="AL554" s="2" t="inlineStr">
        <is>
          <t/>
        </is>
      </c>
      <c r="AM554" t="inlineStr">
        <is>
          <t>tekoälyjärjestelmään sisällytetty symboleihin perustuva toiminto tai kaava ongelman ratkaisemiseksi</t>
        </is>
      </c>
      <c r="AN554" s="2" t="inlineStr">
        <is>
          <t>règle symbolique</t>
        </is>
      </c>
      <c r="AO554" s="2" t="inlineStr">
        <is>
          <t>3</t>
        </is>
      </c>
      <c r="AP554" s="2" t="inlineStr">
        <is>
          <t/>
        </is>
      </c>
      <c r="AQ554" t="inlineStr">
        <is>
          <t>fonction ou formule fondée sur des symboles conçue par un être humain puis intégrée dans un &lt;a href="https://iate.europa.eu/entry/result/3591198/fr" target="_blank"&gt;système d'intelligence artificielle&lt;/a&gt; afin d'être utilisée pour la résolution de problèmes</t>
        </is>
      </c>
      <c r="AR554" s="2" t="inlineStr">
        <is>
          <t>riail shiombalach</t>
        </is>
      </c>
      <c r="AS554" s="2" t="inlineStr">
        <is>
          <t>3</t>
        </is>
      </c>
      <c r="AT554" s="2" t="inlineStr">
        <is>
          <t/>
        </is>
      </c>
      <c r="AU554" t="inlineStr">
        <is>
          <t/>
        </is>
      </c>
      <c r="AV554" s="2" t="inlineStr">
        <is>
          <t>simboličko pravilo</t>
        </is>
      </c>
      <c r="AW554" s="2" t="inlineStr">
        <is>
          <t>3</t>
        </is>
      </c>
      <c r="AX554" s="2" t="inlineStr">
        <is>
          <t/>
        </is>
      </c>
      <c r="AY554" t="inlineStr">
        <is>
          <t>funkcija ili formula koja se temelji na simbolima ugrađena u sustav umjetne inteligencije za upotrebu u rješavanju problema</t>
        </is>
      </c>
      <c r="AZ554" s="2" t="inlineStr">
        <is>
          <t>szimbolikus szabály</t>
        </is>
      </c>
      <c r="BA554" s="2" t="inlineStr">
        <is>
          <t>3</t>
        </is>
      </c>
      <c r="BB554" s="2" t="inlineStr">
        <is>
          <t/>
        </is>
      </c>
      <c r="BC554" t="inlineStr">
        <is>
          <t>MI-rendszerbe ágyazott szimbólum alapú függvény vagy képlet, amelynek célja egy probléma megoldása</t>
        </is>
      </c>
      <c r="BD554" s="2" t="inlineStr">
        <is>
          <t>regola simbolica</t>
        </is>
      </c>
      <c r="BE554" s="2" t="inlineStr">
        <is>
          <t>3</t>
        </is>
      </c>
      <c r="BF554" s="2" t="inlineStr">
        <is>
          <t/>
        </is>
      </c>
      <c r="BG554" t="inlineStr">
        <is>
          <t>funzione o formula basata su simboli integrata in un sistema di AI per la risoluzione di problemi</t>
        </is>
      </c>
      <c r="BH554" s="2" t="inlineStr">
        <is>
          <t>simbolinė taisyklė</t>
        </is>
      </c>
      <c r="BI554" s="2" t="inlineStr">
        <is>
          <t>3</t>
        </is>
      </c>
      <c r="BJ554" s="2" t="inlineStr">
        <is>
          <t/>
        </is>
      </c>
      <c r="BK554" t="inlineStr">
        <is>
          <t>simboliais pagrįsta funkcija arba formulė, įdiegta DI sistemoje ir naudojama problemai spręsti</t>
        </is>
      </c>
      <c r="BL554" s="2" t="inlineStr">
        <is>
          <t>simbolisks noteikums</t>
        </is>
      </c>
      <c r="BM554" s="2" t="inlineStr">
        <is>
          <t>3</t>
        </is>
      </c>
      <c r="BN554" s="2" t="inlineStr">
        <is>
          <t/>
        </is>
      </c>
      <c r="BO554" t="inlineStr">
        <is>
          <t>uz simboliem balstīta funkcija vai formula, kas iegulta MI sistēmā, lai to izmantotu problēmas atrisināšanai</t>
        </is>
      </c>
      <c r="BP554" s="2" t="inlineStr">
        <is>
          <t>regola simbolika</t>
        </is>
      </c>
      <c r="BQ554" s="2" t="inlineStr">
        <is>
          <t>3</t>
        </is>
      </c>
      <c r="BR554" s="2" t="inlineStr">
        <is>
          <t/>
        </is>
      </c>
      <c r="BS554" t="inlineStr">
        <is>
          <t>funzjoni jew formula bbażata fuq is-simboli integrata f'sistema tal-Intelliġenza Artifiċjali li tintuża biex tissolva problema</t>
        </is>
      </c>
      <c r="BT554" s="2" t="inlineStr">
        <is>
          <t>symbolische regel</t>
        </is>
      </c>
      <c r="BU554" s="2" t="inlineStr">
        <is>
          <t>3</t>
        </is>
      </c>
      <c r="BV554" s="2" t="inlineStr">
        <is>
          <t/>
        </is>
      </c>
      <c r="BW554" t="inlineStr">
        <is>
          <t>geheel van door de mens ingevoerde functies en regels in een AI-systeem</t>
        </is>
      </c>
      <c r="BX554" s="2" t="inlineStr">
        <is>
          <t>symboliczna reguła</t>
        </is>
      </c>
      <c r="BY554" s="2" t="inlineStr">
        <is>
          <t>3</t>
        </is>
      </c>
      <c r="BZ554" s="2" t="inlineStr">
        <is>
          <t/>
        </is>
      </c>
      <c r="CA554" t="inlineStr">
        <is>
          <t>oparta na symbolu funkcja lub formuła wbudowana w system sztucznej inteligencji wykorzystywana do rozwiązania określonego problemu</t>
        </is>
      </c>
      <c r="CB554" s="2" t="inlineStr">
        <is>
          <t>regra simbólica</t>
        </is>
      </c>
      <c r="CC554" s="2" t="inlineStr">
        <is>
          <t>3</t>
        </is>
      </c>
      <c r="CD554" s="2" t="inlineStr">
        <is>
          <t/>
        </is>
      </c>
      <c r="CE554" t="inlineStr">
        <is>
          <t>Função ou fórmula integrada num &lt;a href="https://iate.europa.eu/entry/result/3591198/pt" target="_blank"&gt;sistema de IA&lt;/a&gt; utilizado para resolver um problema.</t>
        </is>
      </c>
      <c r="CF554" t="inlineStr">
        <is>
          <t/>
        </is>
      </c>
      <c r="CG554" t="inlineStr">
        <is>
          <t/>
        </is>
      </c>
      <c r="CH554" t="inlineStr">
        <is>
          <t/>
        </is>
      </c>
      <c r="CI554" t="inlineStr">
        <is>
          <t/>
        </is>
      </c>
      <c r="CJ554" t="inlineStr">
        <is>
          <t/>
        </is>
      </c>
      <c r="CK554" t="inlineStr">
        <is>
          <t/>
        </is>
      </c>
      <c r="CL554" t="inlineStr">
        <is>
          <t/>
        </is>
      </c>
      <c r="CM554" t="inlineStr">
        <is>
          <t/>
        </is>
      </c>
      <c r="CN554" s="2" t="inlineStr">
        <is>
          <t>simbolično pravilo</t>
        </is>
      </c>
      <c r="CO554" s="2" t="inlineStr">
        <is>
          <t>3</t>
        </is>
      </c>
      <c r="CP554" s="2" t="inlineStr">
        <is>
          <t/>
        </is>
      </c>
      <c r="CQ554" t="inlineStr">
        <is>
          <t/>
        </is>
      </c>
      <c r="CR554" s="2" t="inlineStr">
        <is>
          <t>symbolisk regel</t>
        </is>
      </c>
      <c r="CS554" s="2" t="inlineStr">
        <is>
          <t>3</t>
        </is>
      </c>
      <c r="CT554" s="2" t="inlineStr">
        <is>
          <t/>
        </is>
      </c>
      <c r="CU554" t="inlineStr">
        <is>
          <t/>
        </is>
      </c>
    </row>
    <row r="555">
      <c r="A555" s="1" t="str">
        <f>HYPERLINK("https://iate.europa.eu/entry/result/136859/all", "136859")</f>
        <v>136859</v>
      </c>
      <c r="B555" t="inlineStr">
        <is>
          <t>EDUCATION AND COMMUNICATIONS</t>
        </is>
      </c>
      <c r="C555" t="inlineStr">
        <is>
          <t>EDUCATION AND COMMUNICATIONS|information and information processing|information processing|artificial intelligence</t>
        </is>
      </c>
      <c r="D555" s="2" t="inlineStr">
        <is>
          <t>цифров модел</t>
        </is>
      </c>
      <c r="E555" s="2" t="inlineStr">
        <is>
          <t>3</t>
        </is>
      </c>
      <c r="F555" s="2" t="inlineStr">
        <is>
          <t/>
        </is>
      </c>
      <c r="G555" t="inlineStr">
        <is>
          <t>изготвена чрез техники за &lt;a href="https://iate.europa.eu/entry/slideshow/1625044330922/1439372/bg" target="_blank"&gt;машинно самообучение&lt;/a&gt; математическа формула, използвана от&lt;a href="https://iate.europa.eu/entry/result/3591198/bg" target="_blank"&gt; системата с ИИ&lt;/a&gt; за намиране на най-доброто решение въз основа на данните</t>
        </is>
      </c>
      <c r="H555" s="2" t="inlineStr">
        <is>
          <t>numerický model</t>
        </is>
      </c>
      <c r="I555" s="2" t="inlineStr">
        <is>
          <t>3</t>
        </is>
      </c>
      <c r="J555" s="2" t="inlineStr">
        <is>
          <t/>
        </is>
      </c>
      <c r="K555" t="inlineStr">
        <is>
          <t>matematický vzorec odvozený z &lt;a href="https://iate.europa.eu/entry/result/3592143/cs" target="_blank"&gt;usuzování ze znalostí&lt;/a&gt; nebo zpracování
informací systémem umělé inteligence a použitý pro výpočet rozhodnutí&lt;sup&gt;1&lt;/sup&gt; nebo vytvoření potřebného výsledku&lt;sup&gt;2&lt;/sup&gt;</t>
        </is>
      </c>
      <c r="L555" s="2" t="inlineStr">
        <is>
          <t>numerisk model</t>
        </is>
      </c>
      <c r="M555" s="2" t="inlineStr">
        <is>
          <t>3</t>
        </is>
      </c>
      <c r="N555" s="2" t="inlineStr">
        <is>
          <t/>
        </is>
      </c>
      <c r="O555" t="inlineStr">
        <is>
          <t>matematisk formel, der er baseret på et AI-systems &lt;a href="https://iate.europa.eu/entry/result/3592143/da" target="_blank"&gt;videnræsonnement&lt;/a&gt; eller behandling af oplysninger, og som anvendes til at beregne en beslutning eller opnå et ønsket resultat</t>
        </is>
      </c>
      <c r="P555" s="2" t="inlineStr">
        <is>
          <t>numerisches Modell</t>
        </is>
      </c>
      <c r="Q555" s="2" t="inlineStr">
        <is>
          <t>3</t>
        </is>
      </c>
      <c r="R555" s="2" t="inlineStr">
        <is>
          <t/>
        </is>
      </c>
      <c r="S555" t="inlineStr">
        <is>
          <t/>
        </is>
      </c>
      <c r="T555" s="2" t="inlineStr">
        <is>
          <t>αριθμητικό μοντέλο</t>
        </is>
      </c>
      <c r="U555" s="2" t="inlineStr">
        <is>
          <t>3</t>
        </is>
      </c>
      <c r="V555" s="2" t="inlineStr">
        <is>
          <t/>
        </is>
      </c>
      <c r="W555" t="inlineStr">
        <is>
          <t/>
        </is>
      </c>
      <c r="X555" s="2" t="inlineStr">
        <is>
          <t>numeric model</t>
        </is>
      </c>
      <c r="Y555" s="2" t="inlineStr">
        <is>
          <t>3</t>
        </is>
      </c>
      <c r="Z555" s="2" t="inlineStr">
        <is>
          <t/>
        </is>
      </c>
      <c r="AA555" t="inlineStr">
        <is>
          <t>mathematical formula derived from &lt;a href="https://iate.europa.eu/entry/result/3592143/en" target="_blank"&gt;knowledge reasoning&lt;/a&gt; or processing of information by an AI system and used to compute a decision&lt;sup&gt;1&lt;/sup&gt; or produce a
desired outcome&lt;sup&gt;2&lt;/sup&gt;</t>
        </is>
      </c>
      <c r="AB555" s="2" t="inlineStr">
        <is>
          <t>modelo numérico</t>
        </is>
      </c>
      <c r="AC555" s="2" t="inlineStr">
        <is>
          <t>3</t>
        </is>
      </c>
      <c r="AD555" s="2" t="inlineStr">
        <is>
          <t/>
        </is>
      </c>
      <c r="AE555" t="inlineStr">
        <is>
          <t>Fórmula matemática que un&lt;a href="https://iate.europa.eu/entry/result/3591198/es" target="_blank"&gt; sistema de inteligencia artificial&lt;/a&gt; deriva del &lt;a href="https://iate.europa.eu/entry/result/3592143/es" target="_blank"&gt;razonamiento a partir del conocimiento&lt;/a&gt; o del tratamiento de datos con el fin de tomar una decisión o de producir el resultado perseguido por el sistema.</t>
        </is>
      </c>
      <c r="AF555" s="2" t="inlineStr">
        <is>
          <t>arvmudel|
digitaalne mudel|
numbriline mudel</t>
        </is>
      </c>
      <c r="AG555" s="2" t="inlineStr">
        <is>
          <t>2|
2|
3</t>
        </is>
      </c>
      <c r="AH555" s="2" t="inlineStr">
        <is>
          <t>|
|
preferred</t>
        </is>
      </c>
      <c r="AI555" t="inlineStr">
        <is>
          <t/>
        </is>
      </c>
      <c r="AJ555" s="2" t="inlineStr">
        <is>
          <t>numeerinen malli</t>
        </is>
      </c>
      <c r="AK555" s="2" t="inlineStr">
        <is>
          <t>3</t>
        </is>
      </c>
      <c r="AL555" s="2" t="inlineStr">
        <is>
          <t/>
        </is>
      </c>
      <c r="AM555" t="inlineStr">
        <is>
          <t>tekoälyjärjestelmän tuottama matemaattinen kaava, jonka avulla se päättää, mikä on paras toimintatapa</t>
        </is>
      </c>
      <c r="AN555" s="2" t="inlineStr">
        <is>
          <t>modèle numérique</t>
        </is>
      </c>
      <c r="AO555" s="2" t="inlineStr">
        <is>
          <t>3</t>
        </is>
      </c>
      <c r="AP555" s="2" t="inlineStr">
        <is>
          <t/>
        </is>
      </c>
      <c r="AQ555" t="inlineStr">
        <is>
          <t>formule mathématique qu'un &lt;a href="https://iate.europa.eu/entry/result/3591198/fr" target="_blank"&gt;système d'intelligence artificielle&lt;/a&gt; dérive du &lt;a href="https://iate.europa.eu/entry/result/3592143/fr" target="_blank"&gt;raisonnement sur les connaissances&lt;/a&gt; ou du traitement d'informations afin de calculer une décision ou de produire un résultat souhaité</t>
        </is>
      </c>
      <c r="AR555" s="2" t="inlineStr">
        <is>
          <t>samhail uimhriúil</t>
        </is>
      </c>
      <c r="AS555" s="2" t="inlineStr">
        <is>
          <t>3</t>
        </is>
      </c>
      <c r="AT555" s="2" t="inlineStr">
        <is>
          <t/>
        </is>
      </c>
      <c r="AU555" t="inlineStr">
        <is>
          <t/>
        </is>
      </c>
      <c r="AV555" s="2" t="inlineStr">
        <is>
          <t>numerički model</t>
        </is>
      </c>
      <c r="AW555" s="2" t="inlineStr">
        <is>
          <t>3</t>
        </is>
      </c>
      <c r="AX555" s="2" t="inlineStr">
        <is>
          <t/>
        </is>
      </c>
      <c r="AY555" t="inlineStr">
        <is>
          <t>matematička formula koju sustav umjetne inteligencije izvodi zaključivanjem na temelju znanja ili obradom informacija i koja se upotrebljava za izračun odluke ili postizanje željenog ishoda</t>
        </is>
      </c>
      <c r="AZ555" s="2" t="inlineStr">
        <is>
          <t>numerikus modell</t>
        </is>
      </c>
      <c r="BA555" s="2" t="inlineStr">
        <is>
          <t>3</t>
        </is>
      </c>
      <c r="BB555" s="2" t="inlineStr">
        <is>
          <t/>
        </is>
      </c>
      <c r="BC555" t="inlineStr">
        <is>
          <t>a mesterséges intelligencia összefüggésében az egyik lehetséges
módszer, amely alapján az &lt;a href="https://iate.europa.eu/entry/slideshow/1626271547638/3591198/hu" target="_blank"&gt;MI-rendszer&lt;/a&gt; eldönti, hogy a kívánt cél eléréséhez
melyek a leghatékonyabb intézkedések</t>
        </is>
      </c>
      <c r="BD555" s="2" t="inlineStr">
        <is>
          <t>modello numerico</t>
        </is>
      </c>
      <c r="BE555" s="2" t="inlineStr">
        <is>
          <t>3</t>
        </is>
      </c>
      <c r="BF555" s="2" t="inlineStr">
        <is>
          <t/>
        </is>
      </c>
      <c r="BG555" t="inlineStr">
        <is>
          <t>formula matematica che un &lt;a href="https://iate.europa.eu/entry/result/3591198/it" target="_blank"&gt;sistema di intelligenza artificiale &lt;/a&gt;ricava dal &lt;a href="https://iate.europa.eu/entry/result/3592143/it" target="_blank"&gt;ragionamento basato sulle conoscenze &lt;/a&gt;o dall'elaborazione delle informazioni al fine di decidere quale sia l'azione migliore da intraprendere</t>
        </is>
      </c>
      <c r="BH555" s="2" t="inlineStr">
        <is>
          <t>skaitmeninis modelis</t>
        </is>
      </c>
      <c r="BI555" s="2" t="inlineStr">
        <is>
          <t>3</t>
        </is>
      </c>
      <c r="BJ555" s="2" t="inlineStr">
        <is>
          <t/>
        </is>
      </c>
      <c r="BK555" t="inlineStr">
        <is>
          <t>matematinė formulė, išvesta DI sistemai atlikus žinių loginę analizę arba jai tvarkant informaciją ir naudojama sprendimui apskaičiuoti arba norimam rezultatui pasiekti</t>
        </is>
      </c>
      <c r="BL555" s="2" t="inlineStr">
        <is>
          <t>skaitliskais modelis</t>
        </is>
      </c>
      <c r="BM555" s="2" t="inlineStr">
        <is>
          <t>3</t>
        </is>
      </c>
      <c r="BN555" s="2" t="inlineStr">
        <is>
          <t/>
        </is>
      </c>
      <c r="BO555" t="inlineStr">
        <is>
          <t>matemātiska formula, kas atvasināta no &lt;a href="https://iate.europa.eu/entry/result/3592143/en-lv" target="_blank"&gt;zināšanu spriešanas&lt;/a&gt; vai informācijas apstrādes, ko veic MI sistēma, un ko izmanto, lai aprēķinātu lēmumu vai izveidotu vēlamo rezultātu</t>
        </is>
      </c>
      <c r="BP555" s="2" t="inlineStr">
        <is>
          <t>mudell numeriku</t>
        </is>
      </c>
      <c r="BQ555" s="2" t="inlineStr">
        <is>
          <t>3</t>
        </is>
      </c>
      <c r="BR555" s="2" t="inlineStr">
        <is>
          <t/>
        </is>
      </c>
      <c r="BS555" t="inlineStr">
        <is>
          <t>formula matematika dderivata minn &lt;a href="http://iate.europa.eu/entry/result/3592143/mt" target="_blank"&gt;raġunament ibbażat fuq l-għarfien&lt;/a&gt; jew ipproċessar tal-informazzjoni minn sistema tal-Intelliġenza Artifiċjali u użata biex tiġi kkomputata deċiżjoni&lt;sup&gt;1&lt;/sup&gt; jew jiġi prodott eżitu mixtieq&lt;sup&gt;2&lt;/sup&gt;</t>
        </is>
      </c>
      <c r="BT555" s="2" t="inlineStr">
        <is>
          <t>numeriek model</t>
        </is>
      </c>
      <c r="BU555" s="2" t="inlineStr">
        <is>
          <t>3</t>
        </is>
      </c>
      <c r="BV555" s="2" t="inlineStr">
        <is>
          <t/>
        </is>
      </c>
      <c r="BW555" t="inlineStr">
        <is>
          <t>wiskundige beschrijving van een systeem; vereenvoudigde voorstelling, beschrijving of nabootsing van (een deel van) de werkelijkheid, die als doel heeft de werkelijkheid beter te begrijpen</t>
        </is>
      </c>
      <c r="BX555" s="2" t="inlineStr">
        <is>
          <t>model numeryczny</t>
        </is>
      </c>
      <c r="BY555" s="2" t="inlineStr">
        <is>
          <t>3</t>
        </is>
      </c>
      <c r="BZ555" s="2" t="inlineStr">
        <is>
          <t/>
        </is>
      </c>
      <c r="CA555" t="inlineStr">
        <is>
          <t>matematyczna formuła wyprowadzona z &lt;a href="https://iate.europa.eu/entry/result/3592143/pl" target="_blank"&gt;rozumowania SI opartego na wiedzy&lt;/a&gt; lub przetwarzania informacji przez system sztucznej inteligencji i wykorzystywana do wygenerowania określonej decyzji lub uzyskania pożądanego efektu</t>
        </is>
      </c>
      <c r="CB555" s="2" t="inlineStr">
        <is>
          <t>modelo numérico</t>
        </is>
      </c>
      <c r="CC555" s="2" t="inlineStr">
        <is>
          <t>3</t>
        </is>
      </c>
      <c r="CD555" s="2" t="inlineStr">
        <is>
          <t/>
        </is>
      </c>
      <c r="CE555" t="inlineStr">
        <is>
          <t>Fórmula matemática derivada do &lt;a href="https://iate.europa.eu/entry/result/3592143/pt" target="_blank"&gt;raciocínio baseado no conhecimento&lt;/a&gt; ou do processamento de informação feitos por um &lt;a href="https://iate.europa.eu/entry/result/3591198/pt" target="_blank"&gt;sistema de IA&lt;/a&gt; e utilizada para calcular uma decisão ou produzir um resultado desejado a partir dos dados.</t>
        </is>
      </c>
      <c r="CF555" s="2" t="inlineStr">
        <is>
          <t>model numeric</t>
        </is>
      </c>
      <c r="CG555" s="2" t="inlineStr">
        <is>
          <t>3</t>
        </is>
      </c>
      <c r="CH555" s="2" t="inlineStr">
        <is>
          <t/>
        </is>
      </c>
      <c r="CI555" t="inlineStr">
        <is>
          <t>formulă
matematică pe care un &lt;a href="https://iate.europa.eu/entry/result/3591198/ro" target="_blank"&gt;sistem de inteligență artificială&lt;/a&gt; o derivă din &lt;a href="https://iate.europa.eu/entry/result/3592143/all" target="_blank"&gt;raționarea în ceea ce privește cunoștințele&lt;/a&gt; sau din prelucrarea de informații pentru a
calcula sau a produce un rezultat dorit</t>
        </is>
      </c>
      <c r="CJ555" s="2" t="inlineStr">
        <is>
          <t>numerický model</t>
        </is>
      </c>
      <c r="CK555" s="2" t="inlineStr">
        <is>
          <t>3</t>
        </is>
      </c>
      <c r="CL555" s="2" t="inlineStr">
        <is>
          <t/>
        </is>
      </c>
      <c r="CM555" t="inlineStr">
        <is>
          <t>matematický
vzorec, ktorý umelá inteligencia vytvorí na základe &lt;a href="https://iate.europa.eu/entry/result/3592143/sk" target="_blank"&gt;odvodzovania z poznatkov&lt;/a&gt;
alebo spracovania informácií, aby mohla vypočítať rozhodnutie, resp. rozhodnúť
o najvhodnejšom kroku</t>
        </is>
      </c>
      <c r="CN555" s="2" t="inlineStr">
        <is>
          <t>numerični model</t>
        </is>
      </c>
      <c r="CO555" s="2" t="inlineStr">
        <is>
          <t>3</t>
        </is>
      </c>
      <c r="CP555" s="2" t="inlineStr">
        <is>
          <t/>
        </is>
      </c>
      <c r="CQ555" t="inlineStr">
        <is>
          <t/>
        </is>
      </c>
      <c r="CR555" s="2" t="inlineStr">
        <is>
          <t>numerisk modell</t>
        </is>
      </c>
      <c r="CS555" s="2" t="inlineStr">
        <is>
          <t>3</t>
        </is>
      </c>
      <c r="CT555" s="2" t="inlineStr">
        <is>
          <t/>
        </is>
      </c>
      <c r="CU555" t="inlineStr">
        <is>
          <t/>
        </is>
      </c>
    </row>
    <row r="556">
      <c r="A556" s="1" t="str">
        <f>HYPERLINK("https://iate.europa.eu/entry/result/1709878/all", "1709878")</f>
        <v>1709878</v>
      </c>
      <c r="B556" t="inlineStr">
        <is>
          <t>EDUCATION AND COMMUNICATIONS</t>
        </is>
      </c>
      <c r="C556" t="inlineStr">
        <is>
          <t>EDUCATION AND COMMUNICATIONS|information and information processing|information processing|artificial intelligence</t>
        </is>
      </c>
      <c r="D556" s="2" t="inlineStr">
        <is>
          <t>несправедливо предубеждение</t>
        </is>
      </c>
      <c r="E556" s="2" t="inlineStr">
        <is>
          <t>3</t>
        </is>
      </c>
      <c r="F556" s="2" t="inlineStr">
        <is>
          <t/>
        </is>
      </c>
      <c r="G556" t="inlineStr">
        <is>
          <t>преднамерено или непреднамерено отрицателно предубеждение в рамките на &lt;a href="https://iate.europa.eu/entry/result/3591198/bg" target="_blank"&gt;система с ИИ&lt;/a&gt;, което може доведе до дискриминационни и/или несправедливи резултати</t>
        </is>
      </c>
      <c r="H556" s="2" t="inlineStr">
        <is>
          <t>nespravedlivá podjatost</t>
        </is>
      </c>
      <c r="I556" s="2" t="inlineStr">
        <is>
          <t>2</t>
        </is>
      </c>
      <c r="J556" s="2" t="inlineStr">
        <is>
          <t/>
        </is>
      </c>
      <c r="K556" t="inlineStr">
        <is>
          <t>zkreslení, jež má za následek diskriminační nebo
nespravedlivé výsledky</t>
        </is>
      </c>
      <c r="L556" s="2" t="inlineStr">
        <is>
          <t>unfair bias|
urimelig skævhed</t>
        </is>
      </c>
      <c r="M556" s="2" t="inlineStr">
        <is>
          <t>3|
3</t>
        </is>
      </c>
      <c r="N556" s="2" t="inlineStr">
        <is>
          <t xml:space="preserve">|
</t>
        </is>
      </c>
      <c r="O556" t="inlineStr">
        <is>
          <t>overtrædelse af visse gruppers ret til lighed og ikkeforskelsbehandling på grund af anvendelse af uddannelsesdata, der ikke er tilstrækkeligt inklusive eller repræsentative til at oplære AI-systemer</t>
        </is>
      </c>
      <c r="P556" s="2" t="inlineStr">
        <is>
          <t>unfaire Verzerrung</t>
        </is>
      </c>
      <c r="Q556" s="2" t="inlineStr">
        <is>
          <t>3</t>
        </is>
      </c>
      <c r="R556" s="2" t="inlineStr">
        <is>
          <t/>
        </is>
      </c>
      <c r="S556" t="inlineStr">
        <is>
          <t>Verzerrung in einem
KI-System &lt;a href="/entry/result/3591198/all" id="ENTRY_TO_ENTRY_CONVERTER" target="_blank"&gt;IATE:3591198&lt;/a&gt;, die zu diskriminierenden und/oder unlauteren
Ergebnissen führt, d.h. bestimmte Gruppen oder
Personen benachteiligt bzw. bevorzugt</t>
        </is>
      </c>
      <c r="T556" s="2" t="inlineStr">
        <is>
          <t>αθέμιτη μεροληψία</t>
        </is>
      </c>
      <c r="U556" s="2" t="inlineStr">
        <is>
          <t>3</t>
        </is>
      </c>
      <c r="V556" s="2" t="inlineStr">
        <is>
          <t/>
        </is>
      </c>
      <c r="W556" t="inlineStr">
        <is>
          <t>ακούσιες άμεσες και έμμεσες προκαταλήψεις και διακρίσεις κατά ομάδων ή ανθρώπων οφειλόμενες στη χρήση δεδομένων από συστήματα ΤΝ που περιλαμβάνουν εκ παραδρομής προϋπάρχοντα
σφάλματα μεροληψίας, είναι ελλιπή ή βασίζονται σε ακατάλληλα μοντέλα διακυβέρνησης</t>
        </is>
      </c>
      <c r="X556" s="2" t="inlineStr">
        <is>
          <t>unfair bias</t>
        </is>
      </c>
      <c r="Y556" s="2" t="inlineStr">
        <is>
          <t>3</t>
        </is>
      </c>
      <c r="Z556" s="2" t="inlineStr">
        <is>
          <t/>
        </is>
      </c>
      <c r="AA556" t="inlineStr">
        <is>
          <t>unbalanced or insufficiently inclusive training data generating unfair decisions by an AI system that favour some group/s over another/others</t>
        </is>
      </c>
      <c r="AB556" s="2" t="inlineStr">
        <is>
          <t>sesgo injusto</t>
        </is>
      </c>
      <c r="AC556" s="2" t="inlineStr">
        <is>
          <t>3</t>
        </is>
      </c>
      <c r="AD556" s="2" t="inlineStr">
        <is>
          <t/>
        </is>
      </c>
      <c r="AE556" t="inlineStr">
        <is>
          <t>Situación que se produce en los &lt;a href="https://iate.europa.eu/entry/result/3591198/es" target="_blank"&gt;sistemas de inteligencia artificial&lt;/a&gt; como consecuencia de la utilización de conjuntos de datos (de entrenamiento o de funcionamiento) que presentan sesgos históricos inadvertidos, lagunas o modelos de gestión incorrectos, con el resultado de que se generan o mantienen prejuicios y discriminaciones contra determinados grupos o personas.</t>
        </is>
      </c>
      <c r="AF556" s="2" t="inlineStr">
        <is>
          <t>ebaõiglane kallutatus</t>
        </is>
      </c>
      <c r="AG556" s="2" t="inlineStr">
        <is>
          <t>3</t>
        </is>
      </c>
      <c r="AH556" s="2" t="inlineStr">
        <is>
          <t/>
        </is>
      </c>
      <c r="AI556" t="inlineStr">
        <is>
          <t>olukord, kus tasakaalustamata või ebapiisavalt kaasav treeningandmestik viib tehisintellekti ebaõiglaste otsusteni, mis eelistavad mõnda(sid) gruppi(gruppe) teis(t)ele</t>
        </is>
      </c>
      <c r="AJ556" s="2" t="inlineStr">
        <is>
          <t>epäoikeudenmukainen puolueellisuus</t>
        </is>
      </c>
      <c r="AK556" s="2" t="inlineStr">
        <is>
          <t>3</t>
        </is>
      </c>
      <c r="AL556" s="2" t="inlineStr">
        <is>
          <t/>
        </is>
      </c>
      <c r="AM556" t="inlineStr">
        <is>
          <t>tekoälyjärjestelmän vääristymä, joka voi johtaa syrjiviin ja/tai epäoikeudenmukaisiin tuloksiin</t>
        </is>
      </c>
      <c r="AN556" s="2" t="inlineStr">
        <is>
          <t>biais injustes</t>
        </is>
      </c>
      <c r="AO556" s="2" t="inlineStr">
        <is>
          <t>3</t>
        </is>
      </c>
      <c r="AP556" s="2" t="inlineStr">
        <is>
          <t/>
        </is>
      </c>
      <c r="AQ556" t="inlineStr">
        <is>
          <t>violation du droit à l'égalité et à la non-discrimination à l'encontre de certains groupes de personnes due à l'utilisation de données insuffisamment inclusives ou représentatives pour
entraîner des &lt;a href="https://iate.europa.eu/entry/result/3591198/fr" target="_blank"&gt;systèmes d'intelligence artificielle&lt;/a&gt;</t>
        </is>
      </c>
      <c r="AR556" s="2" t="inlineStr">
        <is>
          <t>laofacht éagórach</t>
        </is>
      </c>
      <c r="AS556" s="2" t="inlineStr">
        <is>
          <t>3</t>
        </is>
      </c>
      <c r="AT556" s="2" t="inlineStr">
        <is>
          <t/>
        </is>
      </c>
      <c r="AU556" t="inlineStr">
        <is>
          <t/>
        </is>
      </c>
      <c r="AV556" s="2" t="inlineStr">
        <is>
          <t>nepravedna pristranost</t>
        </is>
      </c>
      <c r="AW556" s="2" t="inlineStr">
        <is>
          <t>3</t>
        </is>
      </c>
      <c r="AX556" s="2" t="inlineStr">
        <is>
          <t/>
        </is>
      </c>
      <c r="AY556" t="inlineStr">
        <is>
          <t>nedovoljno uključivi podaci za osposobljavanje koji dovode do nepravednih odluka sustava umjetne inteligencije kojima se neka skupina ili skupine stavljaju u povoljniji položaj u odnosu na drugu/druge</t>
        </is>
      </c>
      <c r="AZ556" s="2" t="inlineStr">
        <is>
          <t>méltánytalan torzítás</t>
        </is>
      </c>
      <c r="BA556" s="2" t="inlineStr">
        <is>
          <t>3</t>
        </is>
      </c>
      <c r="BB556" s="2" t="inlineStr">
        <is>
          <t/>
        </is>
      </c>
      <c r="BC556" t="inlineStr">
        <is>
          <t>&lt;a href="https://iate.europa.eu/entry/slideshow/1625492119994/3591198/hu" target="_blank"&gt;MI-rendszerekben&lt;/a&gt; bekövetkező, hátrányosan
megkülönböztető jellegű és/vagy méltánytalan eredményekhez vezető torzítás</t>
        </is>
      </c>
      <c r="BD556" s="2" t="inlineStr">
        <is>
          <t>distorsioni inique|
unfair bias</t>
        </is>
      </c>
      <c r="BE556" s="2" t="inlineStr">
        <is>
          <t>3|
3</t>
        </is>
      </c>
      <c r="BF556" s="2" t="inlineStr">
        <is>
          <t xml:space="preserve">|
</t>
        </is>
      </c>
      <c r="BG556" t="inlineStr">
        <is>
          <t>discriminazioni operate da un sistema di intelligenza artificiale dovute al fatto che l'algoritmo di funzionamento pone in posizione di svantaggio determinati utenti o categorie di utenti a favore di altri</t>
        </is>
      </c>
      <c r="BH556" s="2" t="inlineStr">
        <is>
          <t>nepagrįstas šališkumas</t>
        </is>
      </c>
      <c r="BI556" s="2" t="inlineStr">
        <is>
          <t>3</t>
        </is>
      </c>
      <c r="BJ556" s="2" t="inlineStr">
        <is>
          <t/>
        </is>
      </c>
      <c r="BK556" t="inlineStr">
        <is>
          <t>nesubalansuoti arba nepakankamai įtraukūs mokymui skirti duomenys, kuriais remdamasi DI sistema priima nesąžiningus sprendimus, kurie yra palankesni tam tikroms grupėms</t>
        </is>
      </c>
      <c r="BL556" s="2" t="inlineStr">
        <is>
          <t>neobjektivitāte</t>
        </is>
      </c>
      <c r="BM556" s="2" t="inlineStr">
        <is>
          <t>3</t>
        </is>
      </c>
      <c r="BN556" s="2" t="inlineStr">
        <is>
          <t/>
        </is>
      </c>
      <c r="BO556" t="inlineStr">
        <is>
          <t>nelīdzsvaroti vai nepietiekami iekļaujoši dati, kuru dēļ MI sistēma pieņem neobjektīvus lēmumus, kas dod priekšroku kādai grupai vai grupām</t>
        </is>
      </c>
      <c r="BP556" s="2" t="inlineStr">
        <is>
          <t>preġudizzju inġust</t>
        </is>
      </c>
      <c r="BQ556" s="2" t="inlineStr">
        <is>
          <t>3</t>
        </is>
      </c>
      <c r="BR556" s="2" t="inlineStr">
        <is>
          <t/>
        </is>
      </c>
      <c r="BS556" t="inlineStr">
        <is>
          <t>data ta' taħriġ żbilanċjata jew mhux inklużiva biżżejjed li tiġġenera deċiżjonijiet inġusti minn sistema tal-Intelliġenza Artifiċjali li jiffavorixxu xi grupp(i) fuq ieħor/oħrajn</t>
        </is>
      </c>
      <c r="BT556" s="2" t="inlineStr">
        <is>
          <t>onrechtvaardige vertekening</t>
        </is>
      </c>
      <c r="BU556" s="2" t="inlineStr">
        <is>
          <t>3</t>
        </is>
      </c>
      <c r="BV556" s="2" t="inlineStr">
        <is>
          <t/>
        </is>
      </c>
      <c r="BW556" t="inlineStr">
        <is>
          <t>ongewenst resultaat dat door een AI-systeem geproduceerd wordt, doordat niet-representatieve en niet-inclusieve gegevens gebruikt zijn voor het trainen van het AI-systeem, waardoor het recht op gelijke behandeling en het beginsel van non-discriminatie geschonden worden</t>
        </is>
      </c>
      <c r="BX556" s="2" t="inlineStr">
        <is>
          <t>niesprawiedliwa stronniczość</t>
        </is>
      </c>
      <c r="BY556" s="2" t="inlineStr">
        <is>
          <t>2</t>
        </is>
      </c>
      <c r="BZ556" s="2" t="inlineStr">
        <is>
          <t/>
        </is>
      </c>
      <c r="CA556" t="inlineStr">
        <is>
          <t>niewyważone lub niedostatecznie sprzyjające włączeniu społecznemu dane treningowe generujące stronnicze decyzje ze strony systemów sztucznej inteligencji faworyzujące niektóre grupy kosztem innych</t>
        </is>
      </c>
      <c r="CB556" s="2" t="inlineStr">
        <is>
          <t>enviesamento injusto</t>
        </is>
      </c>
      <c r="CC556" s="2" t="inlineStr">
        <is>
          <t>3</t>
        </is>
      </c>
      <c r="CD556" s="2" t="inlineStr">
        <is>
          <t/>
        </is>
      </c>
      <c r="CE556" t="inlineStr">
        <is>
          <t>Tendência parcial que pode surgir num &lt;a href="https://iate.europa.eu/entry/result/3591198/pt" target="_blank"&gt;sistema de IA&lt;/a&gt;, a qual gera decisões discriminatórias e injustas num sentido em detrimento de outro.</t>
        </is>
      </c>
      <c r="CF556" s="2" t="inlineStr">
        <is>
          <t>prejudecată inechitabilă|
judecată părtinitoare neechitabilă|
bias nedrept</t>
        </is>
      </c>
      <c r="CG556" s="2" t="inlineStr">
        <is>
          <t>2|
2|
2</t>
        </is>
      </c>
      <c r="CH556" s="2" t="inlineStr">
        <is>
          <t xml:space="preserve">|
|
</t>
        </is>
      </c>
      <c r="CI556" t="inlineStr">
        <is>
          <t>fenomenul prin care date de antrenare
neechilibrate sau insuficient de incluzive generează decizii neechitabile
din partea unui &lt;a href="https://iate.europa.eu/entry/result/3591198/ro" target="_blank"&gt;sistem de inteligență artificială&lt;/a&gt; favorizând un
grup/unele grupuri în detrimentul altuia/altora</t>
        </is>
      </c>
      <c r="CJ556" s="2" t="inlineStr">
        <is>
          <t>nespravodlivá zaujatosť</t>
        </is>
      </c>
      <c r="CK556" s="2" t="inlineStr">
        <is>
          <t>3</t>
        </is>
      </c>
      <c r="CL556" s="2" t="inlineStr">
        <is>
          <t/>
        </is>
      </c>
      <c r="CM556" t="inlineStr">
        <is>
          <t>zaujatosť (t. j. sklon
k predsudkom v prospech alebo neprospech koho/čoho) systému umelej
inteligencie, ktorá vedie k diskriminačným a/alebo nespravodlivým výsledkom</t>
        </is>
      </c>
      <c r="CN556" s="2" t="inlineStr">
        <is>
          <t>nepoštena pristranskost</t>
        </is>
      </c>
      <c r="CO556" s="2" t="inlineStr">
        <is>
          <t>3</t>
        </is>
      </c>
      <c r="CP556" s="2" t="inlineStr">
        <is>
          <t/>
        </is>
      </c>
      <c r="CQ556" t="inlineStr">
        <is>
          <t/>
        </is>
      </c>
      <c r="CR556" s="2" t="inlineStr">
        <is>
          <t>orättvis snedvridning</t>
        </is>
      </c>
      <c r="CS556" s="2" t="inlineStr">
        <is>
          <t>3</t>
        </is>
      </c>
      <c r="CT556" s="2" t="inlineStr">
        <is>
          <t/>
        </is>
      </c>
      <c r="CU556" t="inlineStr">
        <is>
          <t/>
        </is>
      </c>
    </row>
    <row r="557">
      <c r="A557" s="1" t="str">
        <f>HYPERLINK("https://iate.europa.eu/entry/result/3592147/all", "3592147")</f>
        <v>3592147</v>
      </c>
      <c r="B557" t="inlineStr">
        <is>
          <t>EDUCATION AND COMMUNICATIONS</t>
        </is>
      </c>
      <c r="C557" t="inlineStr">
        <is>
          <t>EDUCATION AND COMMUNICATIONS|information and information processing|information processing</t>
        </is>
      </c>
      <c r="D557" s="2" t="inlineStr">
        <is>
          <t>изтичане на модел</t>
        </is>
      </c>
      <c r="E557" s="2" t="inlineStr">
        <is>
          <t>3</t>
        </is>
      </c>
      <c r="F557" s="2" t="inlineStr">
        <is>
          <t/>
        </is>
      </c>
      <c r="G557" t="inlineStr">
        <is>
          <t>неволно изтичане на данни от уязвим модел на &lt;a href="https://iate.europa.eu/entry/result/1327933/bg" target="_blank"&gt;машинно самообучение&lt;/a&gt;, обикновено в резултат на хакерска атака</t>
        </is>
      </c>
      <c r="H557" s="2" t="inlineStr">
        <is>
          <t>únik modelu</t>
        </is>
      </c>
      <c r="I557" s="2" t="inlineStr">
        <is>
          <t>2</t>
        </is>
      </c>
      <c r="J557" s="2" t="inlineStr">
        <is>
          <t/>
        </is>
      </c>
      <c r="K557" t="inlineStr">
        <is>
          <t>nezáměrné uvolnění dat ze zranitelného modelu strojového učení, k němuž
dochází typicky v důsledku nabourání systému</t>
        </is>
      </c>
      <c r="L557" s="2" t="inlineStr">
        <is>
          <t>modellækage</t>
        </is>
      </c>
      <c r="M557" s="2" t="inlineStr">
        <is>
          <t>3</t>
        </is>
      </c>
      <c r="N557" s="2" t="inlineStr">
        <is>
          <t/>
        </is>
      </c>
      <c r="O557" t="inlineStr">
        <is>
          <t>utilsigtet frigivelse af data fra en sårbar maskinlæringsmodel typisk som følge af hacking</t>
        </is>
      </c>
      <c r="P557" s="2" t="inlineStr">
        <is>
          <t>Modelldatenverlust</t>
        </is>
      </c>
      <c r="Q557" s="2" t="inlineStr">
        <is>
          <t>3</t>
        </is>
      </c>
      <c r="R557" s="2" t="inlineStr">
        <is>
          <t/>
        </is>
      </c>
      <c r="S557" t="inlineStr">
        <is>
          <t>Preisgabe oder Diebstahl von Daten eines Modells für maschinelles Lernen, die/der u.a. durch Interaktionsmerkmale des Modells ermöglicht wird</t>
        </is>
      </c>
      <c r="T557" s="2" t="inlineStr">
        <is>
          <t>διαρροή μοντέλου</t>
        </is>
      </c>
      <c r="U557" s="2" t="inlineStr">
        <is>
          <t>2</t>
        </is>
      </c>
      <c r="V557" s="2" t="inlineStr">
        <is>
          <t/>
        </is>
      </c>
      <c r="W557" t="inlineStr">
        <is>
          <t/>
        </is>
      </c>
      <c r="X557" s="2" t="inlineStr">
        <is>
          <t>model leakage</t>
        </is>
      </c>
      <c r="Y557" s="2" t="inlineStr">
        <is>
          <t>3</t>
        </is>
      </c>
      <c r="Z557" s="2" t="inlineStr">
        <is>
          <t/>
        </is>
      </c>
      <c r="AA557" t="inlineStr">
        <is>
          <t>unintended release of data from a vulnerable machine learning model typically as a result of hacking</t>
        </is>
      </c>
      <c r="AB557" s="2" t="inlineStr">
        <is>
          <t>fuga de datos del modelo de aprendizaje automático</t>
        </is>
      </c>
      <c r="AC557" s="2" t="inlineStr">
        <is>
          <t>2</t>
        </is>
      </c>
      <c r="AD557" s="2" t="inlineStr">
        <is>
          <t/>
        </is>
      </c>
      <c r="AE557" t="inlineStr">
        <is>
          <t>En los &lt;a href="https://iate.europa.eu/entry/resutl/3591198/es" target="_blank"&gt;sistemas de inteligencia artificial&lt;/a&gt;, divulgación de datos del modelo de &lt;a href="https://iate.europa.eu/entry/result/1327933/es" target="_blank"&gt;aprendizaje automático&lt;/a&gt; —como consecuencia de un ciberataque o de un fallo en la programación—, que permite prever los resultados del sistema y lo hace vulnerable a ciberataques.</t>
        </is>
      </c>
      <c r="AF557" s="2" t="inlineStr">
        <is>
          <t>leke mudelist|
mudeli leke</t>
        </is>
      </c>
      <c r="AG557" s="2" t="inlineStr">
        <is>
          <t>2|
2</t>
        </is>
      </c>
      <c r="AH557" s="2" t="inlineStr">
        <is>
          <t xml:space="preserve">|
</t>
        </is>
      </c>
      <c r="AI557" t="inlineStr">
        <is>
          <t>ettekavatsemata andmete leke (ehk väljaimbumine) masinõppe mudelist, tüüpiliselt häkkimise tulemusena</t>
        </is>
      </c>
      <c r="AJ557" t="inlineStr">
        <is>
          <t/>
        </is>
      </c>
      <c r="AK557" t="inlineStr">
        <is>
          <t/>
        </is>
      </c>
      <c r="AL557" t="inlineStr">
        <is>
          <t/>
        </is>
      </c>
      <c r="AM557" t="inlineStr">
        <is>
          <t/>
        </is>
      </c>
      <c r="AN557" s="2" t="inlineStr">
        <is>
          <t>fuite de modèle</t>
        </is>
      </c>
      <c r="AO557" s="2" t="inlineStr">
        <is>
          <t>2</t>
        </is>
      </c>
      <c r="AP557" s="2" t="inlineStr">
        <is>
          <t/>
        </is>
      </c>
      <c r="AQ557" t="inlineStr">
        <is>
          <t>divulgation non intentionnelle de données provenant d'un modèle d'&lt;a href="https://iate.europa.eu/entry/result/1327933/en-fr" target="_blank"&gt;apprentissage automatique&lt;/a&gt; vulnérable, en général à la suite d'une attaque informatique</t>
        </is>
      </c>
      <c r="AR557" s="2" t="inlineStr">
        <is>
          <t>sceitheadh ó shamhail mheaisínfhoghlama</t>
        </is>
      </c>
      <c r="AS557" s="2" t="inlineStr">
        <is>
          <t>3</t>
        </is>
      </c>
      <c r="AT557" s="2" t="inlineStr">
        <is>
          <t/>
        </is>
      </c>
      <c r="AU557" t="inlineStr">
        <is>
          <t/>
        </is>
      </c>
      <c r="AV557" s="2" t="inlineStr">
        <is>
          <t>curenje iz modela</t>
        </is>
      </c>
      <c r="AW557" s="2" t="inlineStr">
        <is>
          <t>3</t>
        </is>
      </c>
      <c r="AX557" s="2" t="inlineStr">
        <is>
          <t/>
        </is>
      </c>
      <c r="AY557" t="inlineStr">
        <is>
          <t>nenamjerno puštanje podataka iz osjetljivog modela strojnog učenja, obično slijedom hakiranja</t>
        </is>
      </c>
      <c r="AZ557" s="2" t="inlineStr">
        <is>
          <t>modellkiszivárogtatás</t>
        </is>
      </c>
      <c r="BA557" s="2" t="inlineStr">
        <is>
          <t>3</t>
        </is>
      </c>
      <c r="BB557" s="2" t="inlineStr">
        <is>
          <t/>
        </is>
      </c>
      <c r="BC557" t="inlineStr">
        <is>
          <t>adatok nem szándékos kiengedése egy sebezhető gépi tanulási modellből, jellemzően feltörés eredményeként</t>
        </is>
      </c>
      <c r="BD557" s="2" t="inlineStr">
        <is>
          <t>model leakage|
attacco al modello</t>
        </is>
      </c>
      <c r="BE557" s="2" t="inlineStr">
        <is>
          <t>3|
3</t>
        </is>
      </c>
      <c r="BF557" s="2" t="inlineStr">
        <is>
          <t xml:space="preserve">|
</t>
        </is>
      </c>
      <c r="BG557" t="inlineStr">
        <is>
          <t>rilascio involontario di dati da un modello di apprendimento automatico vulnerabile, tipicamente come risultato di un atto di pirateria informatica</t>
        </is>
      </c>
      <c r="BH557" s="2" t="inlineStr">
        <is>
          <t>modelio konfidencialios informacijos atskleidimas</t>
        </is>
      </c>
      <c r="BI557" s="2" t="inlineStr">
        <is>
          <t>2</t>
        </is>
      </c>
      <c r="BJ557" s="2" t="inlineStr">
        <is>
          <t/>
        </is>
      </c>
      <c r="BK557" t="inlineStr">
        <is>
          <t>netyčinis duomenų nutekinimas iš pažeidžiamo mašinos mokymosi modelio, kuris įvykdomas dėl įsilaužimo į sistemą</t>
        </is>
      </c>
      <c r="BL557" s="2" t="inlineStr">
        <is>
          <t>modeļa noplūde</t>
        </is>
      </c>
      <c r="BM557" s="2" t="inlineStr">
        <is>
          <t>3</t>
        </is>
      </c>
      <c r="BN557" s="2" t="inlineStr">
        <is>
          <t/>
        </is>
      </c>
      <c r="BO557" t="inlineStr">
        <is>
          <t>netīša datu izlaišana no ievainojama mašīnmācību modeļa, parasti uzlaušanas rezultātā</t>
        </is>
      </c>
      <c r="BP557" s="2" t="inlineStr">
        <is>
          <t>rilaxx malizzjuż minn mudell</t>
        </is>
      </c>
      <c r="BQ557" s="2" t="inlineStr">
        <is>
          <t>2</t>
        </is>
      </c>
      <c r="BR557" s="2" t="inlineStr">
        <is>
          <t/>
        </is>
      </c>
      <c r="BS557" t="inlineStr">
        <is>
          <t>rilaxx mhux intenzjonat ta' data minn mudell ta' tagħlim awtomatiku vulnerabbli normalment bħala riżultat ta' hacking</t>
        </is>
      </c>
      <c r="BT557" s="2" t="inlineStr">
        <is>
          <t>lek in het model</t>
        </is>
      </c>
      <c r="BU557" s="2" t="inlineStr">
        <is>
          <t>3</t>
        </is>
      </c>
      <c r="BV557" s="2" t="inlineStr">
        <is>
          <t/>
        </is>
      </c>
      <c r="BW557" t="inlineStr">
        <is>
          <t>onopzettelijke verspreiding van gegevens uit een kwetsbaar machinelearning-systeem, vaak als gevolg van een cyberaanval</t>
        </is>
      </c>
      <c r="BX557" s="2" t="inlineStr">
        <is>
          <t>przeciek modelu</t>
        </is>
      </c>
      <c r="BY557" s="2" t="inlineStr">
        <is>
          <t>2</t>
        </is>
      </c>
      <c r="BZ557" s="2" t="inlineStr">
        <is>
          <t/>
        </is>
      </c>
      <c r="CA557" t="inlineStr">
        <is>
          <t>niezamierzony wyciek danych z modelu uczenia maszynowego, zwykle w wyniku ataku hakerskiego</t>
        </is>
      </c>
      <c r="CB557" s="2" t="inlineStr">
        <is>
          <t>fuga de modelos</t>
        </is>
      </c>
      <c r="CC557" s="2" t="inlineStr">
        <is>
          <t>3</t>
        </is>
      </c>
      <c r="CD557" s="2" t="inlineStr">
        <is>
          <t/>
        </is>
      </c>
      <c r="CE557" t="inlineStr">
        <is>
          <t>Libertação involuntária de dados de um modelo de &lt;a href="https://iate.europa.eu/entry/result/1327933/pt" target="_blank"&gt;aprendizagem automática&lt;/a&gt;vulnerável, normalmente em resultado de &lt;a href="https://iate.europa.eu/entry/result/904691/pt" target="_blank"&gt;pirataria informática&lt;/a&gt;.</t>
        </is>
      </c>
      <c r="CF557" t="inlineStr">
        <is>
          <t/>
        </is>
      </c>
      <c r="CG557" t="inlineStr">
        <is>
          <t/>
        </is>
      </c>
      <c r="CH557" t="inlineStr">
        <is>
          <t/>
        </is>
      </c>
      <c r="CI557" t="inlineStr">
        <is>
          <t/>
        </is>
      </c>
      <c r="CJ557" t="inlineStr">
        <is>
          <t/>
        </is>
      </c>
      <c r="CK557" t="inlineStr">
        <is>
          <t/>
        </is>
      </c>
      <c r="CL557" t="inlineStr">
        <is>
          <t/>
        </is>
      </c>
      <c r="CM557" t="inlineStr">
        <is>
          <t/>
        </is>
      </c>
      <c r="CN557" s="2" t="inlineStr">
        <is>
          <t>uhajanje iz modela</t>
        </is>
      </c>
      <c r="CO557" s="2" t="inlineStr">
        <is>
          <t>2</t>
        </is>
      </c>
      <c r="CP557" s="2" t="inlineStr">
        <is>
          <t>proposed</t>
        </is>
      </c>
      <c r="CQ557" t="inlineStr">
        <is>
          <t/>
        </is>
      </c>
      <c r="CR557" s="2" t="inlineStr">
        <is>
          <t>modelläckage</t>
        </is>
      </c>
      <c r="CS557" s="2" t="inlineStr">
        <is>
          <t>2</t>
        </is>
      </c>
      <c r="CT557" s="2" t="inlineStr">
        <is>
          <t/>
        </is>
      </c>
      <c r="CU557" t="inlineStr">
        <is>
          <t/>
        </is>
      </c>
    </row>
    <row r="558">
      <c r="A558" s="1" t="str">
        <f>HYPERLINK("https://iate.europa.eu/entry/result/3593027/all", "3593027")</f>
        <v>3593027</v>
      </c>
      <c r="B558" t="inlineStr">
        <is>
          <t>EDUCATION AND COMMUNICATIONS</t>
        </is>
      </c>
      <c r="C558" t="inlineStr">
        <is>
          <t>EDUCATION AND COMMUNICATIONS|information and information processing|information processing|artificial intelligence</t>
        </is>
      </c>
      <c r="D558" s="2" t="inlineStr">
        <is>
          <t>замърсяване на данни</t>
        </is>
      </c>
      <c r="E558" s="2" t="inlineStr">
        <is>
          <t>3</t>
        </is>
      </c>
      <c r="F558" s="2" t="inlineStr">
        <is>
          <t/>
        </is>
      </c>
      <c r="G558" t="inlineStr">
        <is>
          <t>злонамерено въвеждане на грешни или манипулирани извадки от данни за обучение в набор от данни за обучение с цел &lt;a href="https://iate.europa.eu/entry/result/3591198/bg" target="_blank"&gt;системата с ИИ&lt;/a&gt; да научи неправилен модел и впоследствие да класифицира неправилно тестовите извадки</t>
        </is>
      </c>
      <c r="H558" s="2" t="inlineStr">
        <is>
          <t>kontaminace dat</t>
        </is>
      </c>
      <c r="I558" s="2" t="inlineStr">
        <is>
          <t>2</t>
        </is>
      </c>
      <c r="J558" s="2" t="inlineStr">
        <is>
          <t/>
        </is>
      </c>
      <c r="K558" t="inlineStr">
        <is>
          <t>zanesení nesprávně vytvořených vzorků dat do souborů dat, což má
za následek, že se systém umělé inteligence naučí nesprávný model</t>
        </is>
      </c>
      <c r="L558" s="2" t="inlineStr">
        <is>
          <t>dataforurening</t>
        </is>
      </c>
      <c r="M558" s="2" t="inlineStr">
        <is>
          <t>3</t>
        </is>
      </c>
      <c r="N558" s="2" t="inlineStr">
        <is>
          <t/>
        </is>
      </c>
      <c r="O558" t="inlineStr">
        <is>
          <t>indførelse af til skadelige formål manipulerede dataprøver i et uddannelsesdatasæt med henblik på at hindre et AI-systems læring</t>
        </is>
      </c>
      <c r="P558" s="2" t="inlineStr">
        <is>
          <t>Datenverunreinigung</t>
        </is>
      </c>
      <c r="Q558" s="2" t="inlineStr">
        <is>
          <t>3</t>
        </is>
      </c>
      <c r="R558" s="2" t="inlineStr">
        <is>
          <t/>
        </is>
      </c>
      <c r="S558" t="inlineStr">
        <is>
          <t>Einschleusung oder Erfassung falscher oder gefälschter Daten</t>
        </is>
      </c>
      <c r="T558" s="2" t="inlineStr">
        <is>
          <t>ρύπανση δεδομένων</t>
        </is>
      </c>
      <c r="U558" s="2" t="inlineStr">
        <is>
          <t>3</t>
        </is>
      </c>
      <c r="V558" s="2" t="inlineStr">
        <is>
          <t/>
        </is>
      </c>
      <c r="W558" t="inlineStr">
        <is>
          <t/>
        </is>
      </c>
      <c r="X558" s="2" t="inlineStr">
        <is>
          <t>data pollution</t>
        </is>
      </c>
      <c r="Y558" s="2" t="inlineStr">
        <is>
          <t>3</t>
        </is>
      </c>
      <c r="Z558" s="2" t="inlineStr">
        <is>
          <t/>
        </is>
      </c>
      <c r="AA558" t="inlineStr">
        <is>
          <t>injection of maliciously crafted
training data samples into a training set, causing the AI system to learn an
incorrect model and subsequently misclassify testing samples</t>
        </is>
      </c>
      <c r="AB558" s="2" t="inlineStr">
        <is>
          <t>contaminación de datos|
contaminación de los datos</t>
        </is>
      </c>
      <c r="AC558" s="2" t="inlineStr">
        <is>
          <t>3|
3</t>
        </is>
      </c>
      <c r="AD558" s="2" t="inlineStr">
        <is>
          <t xml:space="preserve">|
</t>
        </is>
      </c>
      <c r="AE558" t="inlineStr">
        <is>
          <t>Introducción en un conjunto de datos de entrenamiento de muestras de datos alteradas con el fin de sabotear el aprendizaje de un sistema de inteligencia artificial.</t>
        </is>
      </c>
      <c r="AF558" s="2" t="inlineStr">
        <is>
          <t>andmete saastatus|
andmete saastamine</t>
        </is>
      </c>
      <c r="AG558" s="2" t="inlineStr">
        <is>
          <t>2|
2</t>
        </is>
      </c>
      <c r="AH558" s="2" t="inlineStr">
        <is>
          <t xml:space="preserve">|
</t>
        </is>
      </c>
      <c r="AI558" t="inlineStr">
        <is>
          <t>pahatahtlikult valmistatud treeningandmepunktide sisseviimine treeningandmestikku, põhjustades selle, et tehisintellekti süsteem õpib mittekorrektse mudeli ja järgnevalt klassifitseerib test-andmepunkte valesti</t>
        </is>
      </c>
      <c r="AJ558" t="inlineStr">
        <is>
          <t/>
        </is>
      </c>
      <c r="AK558" t="inlineStr">
        <is>
          <t/>
        </is>
      </c>
      <c r="AL558" t="inlineStr">
        <is>
          <t/>
        </is>
      </c>
      <c r="AM558" t="inlineStr">
        <is>
          <t/>
        </is>
      </c>
      <c r="AN558" s="2" t="inlineStr">
        <is>
          <t>pollution des données</t>
        </is>
      </c>
      <c r="AO558" s="2" t="inlineStr">
        <is>
          <t>3</t>
        </is>
      </c>
      <c r="AP558" s="2" t="inlineStr">
        <is>
          <t/>
        </is>
      </c>
      <c r="AQ558" t="inlineStr">
        <is>
          <t>introduction d'échantillons de données trafiqués à des fins malveillantes dans un ensemble de données de formation afin de saboter l'apprentissage d'un système d'intelligence artificelle</t>
        </is>
      </c>
      <c r="AR558" s="2" t="inlineStr">
        <is>
          <t>truailliú sonraí</t>
        </is>
      </c>
      <c r="AS558" s="2" t="inlineStr">
        <is>
          <t>3</t>
        </is>
      </c>
      <c r="AT558" s="2" t="inlineStr">
        <is>
          <t/>
        </is>
      </c>
      <c r="AU558" t="inlineStr">
        <is>
          <t/>
        </is>
      </c>
      <c r="AV558" s="2" t="inlineStr">
        <is>
          <t>kontaminacija podataka</t>
        </is>
      </c>
      <c r="AW558" s="2" t="inlineStr">
        <is>
          <t>3</t>
        </is>
      </c>
      <c r="AX558" s="2" t="inlineStr">
        <is>
          <t/>
        </is>
      </c>
      <c r="AY558" t="inlineStr">
        <is>
          <t>ubacivanje zlonamjerno izrađenih uzoraka podataka za osposobljavanje u skup za osposobljavanje, što dovodi do toga da sustav umjetne inteligencije nauči neispravan model i zatim pogrešno klasificira uzorke ispitivanja</t>
        </is>
      </c>
      <c r="AZ558" s="2" t="inlineStr">
        <is>
          <t>adatszennyezés</t>
        </is>
      </c>
      <c r="BA558" s="2" t="inlineStr">
        <is>
          <t>3</t>
        </is>
      </c>
      <c r="BB558" s="2" t="inlineStr">
        <is>
          <t/>
        </is>
      </c>
      <c r="BC558" t="inlineStr">
        <is>
          <t>rosszindulatú adatminták befecskendezése egy betanítási adathalmazba, aminek következtében a MI-rendszer hibás modellt tanul meg, és ezt követően rosszul osztályozza a teszteléshez használt mintákat</t>
        </is>
      </c>
      <c r="BD558" s="2" t="inlineStr">
        <is>
          <t>inquinamento dei dati</t>
        </is>
      </c>
      <c r="BE558" s="2" t="inlineStr">
        <is>
          <t>3</t>
        </is>
      </c>
      <c r="BF558" s="2" t="inlineStr">
        <is>
          <t/>
        </is>
      </c>
      <c r="BG558" t="inlineStr">
        <is>
          <t>inserimento di insiemi di dati manomessi al fine di indurre un sistema di AI ad apprendere un modello errato</t>
        </is>
      </c>
      <c r="BH558" s="2" t="inlineStr">
        <is>
          <t>klaidingų duomenų įrašymas</t>
        </is>
      </c>
      <c r="BI558" s="2" t="inlineStr">
        <is>
          <t>3</t>
        </is>
      </c>
      <c r="BJ558" s="2" t="inlineStr">
        <is>
          <t/>
        </is>
      </c>
      <c r="BK558" t="inlineStr">
        <is>
          <t>kenkėjiškų mokymo duomenų įvedimas į mokomąjį rinkinį, dėl kurio DI sistema išmoksta neteisingą modelį ir todėl netinkamai klasifikuoja mokymo imtis</t>
        </is>
      </c>
      <c r="BL558" s="2" t="inlineStr">
        <is>
          <t>datu piesārņošana</t>
        </is>
      </c>
      <c r="BM558" s="2" t="inlineStr">
        <is>
          <t>3</t>
        </is>
      </c>
      <c r="BN558" s="2" t="inlineStr">
        <is>
          <t/>
        </is>
      </c>
      <c r="BO558" t="inlineStr">
        <is>
          <t>ļaunprātīgi izgatavotu mācību datu paraugu iepludināšana mācību komplektā, kas liek MI sistēmai apgūt nepareizu modeli un pēc tam nepareizi klasificēt testa paraugus</t>
        </is>
      </c>
      <c r="BP558" s="2" t="inlineStr">
        <is>
          <t>tniġġis tad-data</t>
        </is>
      </c>
      <c r="BQ558" s="2" t="inlineStr">
        <is>
          <t>2</t>
        </is>
      </c>
      <c r="BR558" s="2" t="inlineStr">
        <is>
          <t/>
        </is>
      </c>
      <c r="BS558" t="inlineStr">
        <is>
          <t>l-introduzzjoni ta' kampjuni tad-data ta' taħriġ, imfassla b'mod malizzjuż, f'sett ta' taħriġ, bil-għan li twassal lis-sistema ta' intelliġenza artifiċjali biex titgħallem mudell mhux korett u sussegwentement tikklassifika b'mod ħażin il-kampjuni ta' ttestjar</t>
        </is>
      </c>
      <c r="BT558" s="2" t="inlineStr">
        <is>
          <t>datavervuiling</t>
        </is>
      </c>
      <c r="BU558" s="2" t="inlineStr">
        <is>
          <t>3</t>
        </is>
      </c>
      <c r="BV558" s="2" t="inlineStr">
        <is>
          <t/>
        </is>
      </c>
      <c r="BW558" t="inlineStr">
        <is>
          <t>het invoeren van, of de aanwezigheid van onbetrouwbare, foutieve data in een dataset, waardoor de op basis van die dataset verkregen analyses ook foutief zijn</t>
        </is>
      </c>
      <c r="BX558" s="2" t="inlineStr">
        <is>
          <t>zanieczyszczenie danych</t>
        </is>
      </c>
      <c r="BY558" s="2" t="inlineStr">
        <is>
          <t>3</t>
        </is>
      </c>
      <c r="BZ558" s="2" t="inlineStr">
        <is>
          <t/>
        </is>
      </c>
      <c r="CA558" t="inlineStr">
        <is>
          <t>wprowadzenie złośliwych próbek danych treningowych do zestawu treningowego, co powoduje uczenie się nieprawidłowych modeli przez sztuczną inteligencję</t>
        </is>
      </c>
      <c r="CB558" s="2" t="inlineStr">
        <is>
          <t>poluição de dados</t>
        </is>
      </c>
      <c r="CC558" s="2" t="inlineStr">
        <is>
          <t>3</t>
        </is>
      </c>
      <c r="CD558" s="2" t="inlineStr">
        <is>
          <t/>
        </is>
      </c>
      <c r="CE558" t="inlineStr">
        <is>
          <t>Ataque por injeção numa rede, através de um nó malicioso, de pacotes poluídos que impedem os nós de destino de descodificar devidamente. Devido à recodificação nos nós intermédios, os pacotes poluídos propagam-se rapidamente nos outros pacotes legítimos, levando a um desperdício de recursos da rede.</t>
        </is>
      </c>
      <c r="CF558" t="inlineStr">
        <is>
          <t/>
        </is>
      </c>
      <c r="CG558" t="inlineStr">
        <is>
          <t/>
        </is>
      </c>
      <c r="CH558" t="inlineStr">
        <is>
          <t/>
        </is>
      </c>
      <c r="CI558" t="inlineStr">
        <is>
          <t/>
        </is>
      </c>
      <c r="CJ558" t="inlineStr">
        <is>
          <t/>
        </is>
      </c>
      <c r="CK558" t="inlineStr">
        <is>
          <t/>
        </is>
      </c>
      <c r="CL558" t="inlineStr">
        <is>
          <t/>
        </is>
      </c>
      <c r="CM558" t="inlineStr">
        <is>
          <t/>
        </is>
      </c>
      <c r="CN558" s="2" t="inlineStr">
        <is>
          <t>onesnaževanje podatkov</t>
        </is>
      </c>
      <c r="CO558" s="2" t="inlineStr">
        <is>
          <t>3</t>
        </is>
      </c>
      <c r="CP558" s="2" t="inlineStr">
        <is>
          <t/>
        </is>
      </c>
      <c r="CQ558" t="inlineStr">
        <is>
          <t/>
        </is>
      </c>
      <c r="CR558" s="2" t="inlineStr">
        <is>
          <t>förorening av data|
dataförorening</t>
        </is>
      </c>
      <c r="CS558" s="2" t="inlineStr">
        <is>
          <t>2|
2</t>
        </is>
      </c>
      <c r="CT558" s="2" t="inlineStr">
        <is>
          <t xml:space="preserve">|
</t>
        </is>
      </c>
      <c r="CU558" t="inlineStr">
        <is>
          <t/>
        </is>
      </c>
    </row>
    <row r="559">
      <c r="A559" s="1" t="str">
        <f>HYPERLINK("https://iate.europa.eu/entry/result/3592145/all", "3592145")</f>
        <v>3592145</v>
      </c>
      <c r="B559" t="inlineStr">
        <is>
          <t>EDUCATION AND COMMUNICATIONS</t>
        </is>
      </c>
      <c r="C559" t="inlineStr">
        <is>
          <t>EDUCATION AND COMMUNICATIONS|information and information processing|information processing|artificial intelligence</t>
        </is>
      </c>
      <c r="D559" s="2" t="inlineStr">
        <is>
          <t>заразяване на данни</t>
        </is>
      </c>
      <c r="E559" s="2" t="inlineStr">
        <is>
          <t>3</t>
        </is>
      </c>
      <c r="F559" s="2" t="inlineStr">
        <is>
          <t/>
        </is>
      </c>
      <c r="G559" t="inlineStr">
        <is>
          <t>атака, насочена към данните на дадена &lt;a href="https://iate.europa.eu/entry/result/3591198/bg" target="_blank"&gt;система с ИИ&lt;/a&gt; на етапа на разработването ѝ, която променя алгоритмите на системата и я кара да взема различни решения или да се изключи напълно</t>
        </is>
      </c>
      <c r="H559" s="2" t="inlineStr">
        <is>
          <t>kontaminace dat</t>
        </is>
      </c>
      <c r="I559" s="2" t="inlineStr">
        <is>
          <t>2</t>
        </is>
      </c>
      <c r="J559" s="2" t="inlineStr">
        <is>
          <t/>
        </is>
      </c>
      <c r="K559" t="inlineStr">
        <is>
          <t/>
        </is>
      </c>
      <c r="L559" s="2" t="inlineStr">
        <is>
          <t>dataforgiftning</t>
        </is>
      </c>
      <c r="M559" s="2" t="inlineStr">
        <is>
          <t>3</t>
        </is>
      </c>
      <c r="N559" s="2" t="inlineStr">
        <is>
          <t/>
        </is>
      </c>
      <c r="O559" t="inlineStr">
        <is>
          <t>en tredjeparts cyberangreb, der er rettet mod et AI-systems uddannelsesdata med henblik på at undergrave læringsmodellen</t>
        </is>
      </c>
      <c r="P559" s="2" t="inlineStr">
        <is>
          <t>Data Poisoning|
Verfälschung von Daten</t>
        </is>
      </c>
      <c r="Q559" s="2" t="inlineStr">
        <is>
          <t>3|
3</t>
        </is>
      </c>
      <c r="R559" s="2" t="inlineStr">
        <is>
          <t xml:space="preserve">|
</t>
        </is>
      </c>
      <c r="S559" t="inlineStr">
        <is>
          <t>Kompromittierung bestimmter Daten mit dem Ziel, eine Machine-Learning-Umgebung mit falschen Daten zu verfälschen oder künstliche Intelligenz im Interesse eines Fremdzugriffs umzutrainieren</t>
        </is>
      </c>
      <c r="T559" s="2" t="inlineStr">
        <is>
          <t>δηλητηρίαση δεδομένων</t>
        </is>
      </c>
      <c r="U559" s="2" t="inlineStr">
        <is>
          <t>3</t>
        </is>
      </c>
      <c r="V559" s="2" t="inlineStr">
        <is>
          <t/>
        </is>
      </c>
      <c r="W559" t="inlineStr">
        <is>
          <t/>
        </is>
      </c>
      <c r="X559" s="2" t="inlineStr">
        <is>
          <t>data poisoning</t>
        </is>
      </c>
      <c r="Y559" s="2" t="inlineStr">
        <is>
          <t>3</t>
        </is>
      </c>
      <c r="Z559" s="2" t="inlineStr">
        <is>
          <t/>
        </is>
      </c>
      <c r="AA559" t="inlineStr">
        <is>
          <t>adversarial attack on a training dataset occurring when an AI system is being developed that typically manipulates the prediction behaviour of a trained
model so that the AI algorithm produces incorrect answers, such as labelling spam e-mails as 'safe' or mis-labelling
items</t>
        </is>
      </c>
      <c r="AB559" s="2" t="inlineStr">
        <is>
          <t>envenenamiento de datos</t>
        </is>
      </c>
      <c r="AC559" s="2" t="inlineStr">
        <is>
          <t>3</t>
        </is>
      </c>
      <c r="AD559" s="2" t="inlineStr">
        <is>
          <t/>
        </is>
      </c>
      <c r="AE559" t="inlineStr">
        <is>
          <t>Ciberataque consistente en la alteración de los datos de entrenamiento de un &lt;a href="https://iate.europa.eu/entry/result/3591198/es" target="_blank"&gt;sistema de inteligencia artificial&lt;/a&gt; con la finalidad de subvertir el modelo de aprendizaje para influir en las decisiones del sistema.</t>
        </is>
      </c>
      <c r="AF559" s="2" t="inlineStr">
        <is>
          <t>andmemürgitus|
andmete mürgitamine</t>
        </is>
      </c>
      <c r="AG559" s="2" t="inlineStr">
        <is>
          <t>3|
3</t>
        </is>
      </c>
      <c r="AH559" s="2" t="inlineStr">
        <is>
          <t xml:space="preserve">|
</t>
        </is>
      </c>
      <c r="AI559" t="inlineStr">
        <is>
          <t>pahatahtlik
 treeningandmestiku rünne, mis toimub tehisintellekti süsteemi arendamise
 käigus, ning millega manipuleeritakse treenitud mudeli ennustusi nii, et
 tehisintellekti algoritm annab valesid vastuseid, näiteks märgendab
 rämpskirjad 'ohutuks' või annab objektidele valesid märgendeid</t>
        </is>
      </c>
      <c r="AJ559" t="inlineStr">
        <is>
          <t/>
        </is>
      </c>
      <c r="AK559" t="inlineStr">
        <is>
          <t/>
        </is>
      </c>
      <c r="AL559" t="inlineStr">
        <is>
          <t/>
        </is>
      </c>
      <c r="AM559" t="inlineStr">
        <is>
          <t/>
        </is>
      </c>
      <c r="AN559" s="2" t="inlineStr">
        <is>
          <t>empoisonnement des données</t>
        </is>
      </c>
      <c r="AO559" s="2" t="inlineStr">
        <is>
          <t>3</t>
        </is>
      </c>
      <c r="AP559" s="2" t="inlineStr">
        <is>
          <t/>
        </is>
      </c>
      <c r="AQ559" t="inlineStr">
        <is>
          <t>attaque informatique par un tiers ciblant les données d'apprentissage d'un &lt;a href="https://iate.europa.eu/entry/result/3591198/fr" target="_blank"&gt;système d'intelligence artificielle&lt;/a&gt; afin de subvertir le modèle d'apprentissage</t>
        </is>
      </c>
      <c r="AR559" s="2" t="inlineStr">
        <is>
          <t>nimhiú sonraí</t>
        </is>
      </c>
      <c r="AS559" s="2" t="inlineStr">
        <is>
          <t>3</t>
        </is>
      </c>
      <c r="AT559" s="2" t="inlineStr">
        <is>
          <t/>
        </is>
      </c>
      <c r="AU559" t="inlineStr">
        <is>
          <t/>
        </is>
      </c>
      <c r="AV559" s="2" t="inlineStr">
        <is>
          <t>onečišćenje podataka</t>
        </is>
      </c>
      <c r="AW559" s="2" t="inlineStr">
        <is>
          <t>3</t>
        </is>
      </c>
      <c r="AX559" s="2" t="inlineStr">
        <is>
          <t/>
        </is>
      </c>
      <c r="AY559" t="inlineStr">
        <is>
          <t>neprijateljski napad na skup podataka za osposobljavanje do kojeg dolazi pri razvoju sustava umjetne inteligencije kojim se obično manipulira predviđanjem osposobljenog modela kako bi algoritam umjetne inteligencije dao netočne odgovore poput označivanja neželjene pošte kao „sigurne” ili pogrešnog označivanja</t>
        </is>
      </c>
      <c r="AZ559" s="2" t="inlineStr">
        <is>
          <t>adatmérgezés</t>
        </is>
      </c>
      <c r="BA559" s="2" t="inlineStr">
        <is>
          <t>3</t>
        </is>
      </c>
      <c r="BB559" s="2" t="inlineStr">
        <is>
          <t/>
        </is>
      </c>
      <c r="BC559" t="inlineStr">
        <is>
          <t>ellenséges támadás egy MI-rendszer kifejlesztéséhez használt betanító adatkészlet ellen, amely jellemzően manipulálja abetanított modell előrejelzési viselkedését, így a MI algoritmus helytelen válaszokat ad</t>
        </is>
      </c>
      <c r="BD559" s="2" t="inlineStr">
        <is>
          <t>avvelenamento dei dati</t>
        </is>
      </c>
      <c r="BE559" s="2" t="inlineStr">
        <is>
          <t>3</t>
        </is>
      </c>
      <c r="BF559" s="2" t="inlineStr">
        <is>
          <t/>
        </is>
      </c>
      <c r="BG559" t="inlineStr">
        <is>
          <t>attacco che colpisce l'algoritmo di apprendimento di un sistema di AI, attraverso l'invio di dati contraddittori al sistema, con lo scopo ad esempio di far classificare eventi dannosi come legittimi</t>
        </is>
      </c>
      <c r="BH559" s="2" t="inlineStr">
        <is>
          <t>duomenų užkrėtimas</t>
        </is>
      </c>
      <c r="BI559" s="2" t="inlineStr">
        <is>
          <t>3</t>
        </is>
      </c>
      <c r="BJ559" s="2" t="inlineStr">
        <is>
          <t/>
        </is>
      </c>
      <c r="BK559" t="inlineStr">
        <is>
          <t>priešiška ataka prieš mokymo duomenų rinkinį, vykdoma DI sistemos plėtojimo metu, kai paprastai manipuliuojama mokomo modelio veiksmų numatymo elgesiu ir DI algoritmas pateikia neteisingus atsakymus</t>
        </is>
      </c>
      <c r="BL559" s="2" t="inlineStr">
        <is>
          <t>datu saindēšana</t>
        </is>
      </c>
      <c r="BM559" s="2" t="inlineStr">
        <is>
          <t>3</t>
        </is>
      </c>
      <c r="BN559" s="2" t="inlineStr">
        <is>
          <t/>
        </is>
      </c>
      <c r="BO559" t="inlineStr">
        <is>
          <t>uzbrukums apmācībā izmantotām datu kopām ar mērķi panākt, lai MI algoritms radītu nepareizas atbildes</t>
        </is>
      </c>
      <c r="BP559" s="2" t="inlineStr">
        <is>
          <t>avvelenament tad-data</t>
        </is>
      </c>
      <c r="BQ559" s="2" t="inlineStr">
        <is>
          <t>3</t>
        </is>
      </c>
      <c r="BR559" s="2" t="inlineStr">
        <is>
          <t/>
        </is>
      </c>
      <c r="BS559" t="inlineStr">
        <is>
          <t>attakk tal-informatika fuq sett ta' data li jintuża fl-iżvilupp u t-taħriġ ta' sistema tal-Intelliġenza Artifiċjali bl-għan li jimmanipula l-imġiba tas-sistema biex din tipproduċi riżultati jew tweġibiet żbaljati</t>
        </is>
      </c>
      <c r="BT559" s="2" t="inlineStr">
        <is>
          <t>datavergiftiging</t>
        </is>
      </c>
      <c r="BU559" s="2" t="inlineStr">
        <is>
          <t>3</t>
        </is>
      </c>
      <c r="BV559" s="2" t="inlineStr">
        <is>
          <t/>
        </is>
      </c>
      <c r="BW559" t="inlineStr">
        <is>
          <t>aanval op een AI-systeem waarbij nieuwe incorrect gelabelde trainingsdata in 
een AI-systeem worden ingevoerd om het gedrag van het zelflerend systeem te verstoren</t>
        </is>
      </c>
      <c r="BX559" s="2" t="inlineStr">
        <is>
          <t>zatruwanie danych</t>
        </is>
      </c>
      <c r="BY559" s="2" t="inlineStr">
        <is>
          <t>3</t>
        </is>
      </c>
      <c r="BZ559" s="2" t="inlineStr">
        <is>
          <t/>
        </is>
      </c>
      <c r="CA559" t="inlineStr">
        <is>
          <t>metoda, która pozwala atakującemu na wprowadzenie złośliwych informacji w zbiory danych</t>
        </is>
      </c>
      <c r="CB559" s="2" t="inlineStr">
        <is>
          <t>adulteração de dados|
envenenamento de dados</t>
        </is>
      </c>
      <c r="CC559" s="2" t="inlineStr">
        <is>
          <t>2|
3</t>
        </is>
      </c>
      <c r="CD559" s="2" t="inlineStr">
        <is>
          <t xml:space="preserve">|
</t>
        </is>
      </c>
      <c r="CE559" t="inlineStr">
        <is>
          <t>Ataque deliberado que pretende modificar o processo de&lt;a href="https://iate.europa.eu/entry/result/1327933/pt" target="_blank"&gt; aprendizagem automática&lt;/a&gt; ao inserir dados incorretos no conjunto de dados,
tornando os resultados menos precisos. O propósito deste tipo de ataque é comprometer o processo de aprendizagem e minimizar a sua utilidade.</t>
        </is>
      </c>
      <c r="CF559" t="inlineStr">
        <is>
          <t/>
        </is>
      </c>
      <c r="CG559" t="inlineStr">
        <is>
          <t/>
        </is>
      </c>
      <c r="CH559" t="inlineStr">
        <is>
          <t/>
        </is>
      </c>
      <c r="CI559" t="inlineStr">
        <is>
          <t/>
        </is>
      </c>
      <c r="CJ559" t="inlineStr">
        <is>
          <t/>
        </is>
      </c>
      <c r="CK559" t="inlineStr">
        <is>
          <t/>
        </is>
      </c>
      <c r="CL559" t="inlineStr">
        <is>
          <t/>
        </is>
      </c>
      <c r="CM559" t="inlineStr">
        <is>
          <t/>
        </is>
      </c>
      <c r="CN559" s="2" t="inlineStr">
        <is>
          <t>zastrupljanje podatkov</t>
        </is>
      </c>
      <c r="CO559" s="2" t="inlineStr">
        <is>
          <t>3</t>
        </is>
      </c>
      <c r="CP559" s="2" t="inlineStr">
        <is>
          <t/>
        </is>
      </c>
      <c r="CQ559" t="inlineStr">
        <is>
          <t/>
        </is>
      </c>
      <c r="CR559" s="2" t="inlineStr">
        <is>
          <t>dataförgiftning</t>
        </is>
      </c>
      <c r="CS559" s="2" t="inlineStr">
        <is>
          <t>3</t>
        </is>
      </c>
      <c r="CT559" s="2" t="inlineStr">
        <is>
          <t/>
        </is>
      </c>
      <c r="CU559" t="inlineStr">
        <is>
          <t/>
        </is>
      </c>
    </row>
    <row r="560">
      <c r="A560" s="1" t="str">
        <f>HYPERLINK("https://iate.europa.eu/entry/result/3592144/all", "3592144")</f>
        <v>3592144</v>
      </c>
      <c r="B560" t="inlineStr">
        <is>
          <t>EDUCATION AND COMMUNICATIONS</t>
        </is>
      </c>
      <c r="C560" t="inlineStr">
        <is>
          <t>EDUCATION AND COMMUNICATIONS|information and information processing|information processing</t>
        </is>
      </c>
      <c r="D560" s="2" t="inlineStr">
        <is>
          <t>модул за разсъждение|
модул за обработване на информация</t>
        </is>
      </c>
      <c r="E560" s="2" t="inlineStr">
        <is>
          <t>3|
3</t>
        </is>
      </c>
      <c r="F560" s="2" t="inlineStr">
        <is>
          <t xml:space="preserve">|
</t>
        </is>
      </c>
      <c r="G560" t="inlineStr">
        <is>
          <t>модул, който приема за входящи данните, постъпващи от сензорите, и предлага действие, което да се предприеме предвид целта за постигане</t>
        </is>
      </c>
      <c r="H560" s="2" t="inlineStr">
        <is>
          <t>modul pro usuzování</t>
        </is>
      </c>
      <c r="I560" s="2" t="inlineStr">
        <is>
          <t>3</t>
        </is>
      </c>
      <c r="J560" s="2" t="inlineStr">
        <is>
          <t/>
        </is>
      </c>
      <c r="K560" t="inlineStr">
        <is>
          <t/>
        </is>
      </c>
      <c r="L560" s="2" t="inlineStr">
        <is>
          <t>ræsonnementmodul|
informationsbehandlingsmodul</t>
        </is>
      </c>
      <c r="M560" s="2" t="inlineStr">
        <is>
          <t>3|
3</t>
        </is>
      </c>
      <c r="N560" s="2" t="inlineStr">
        <is>
          <t xml:space="preserve">|
</t>
        </is>
      </c>
      <c r="O560" t="inlineStr">
        <is>
          <t>modul, der ræsonnerer ud fra de oplysninger, der modtages fra sensorerne, og foreslår at udføre en handling ud fra det mål, der skal nås</t>
        </is>
      </c>
      <c r="P560" s="2" t="inlineStr">
        <is>
          <t>Argumentationsmodul</t>
        </is>
      </c>
      <c r="Q560" s="2" t="inlineStr">
        <is>
          <t>3</t>
        </is>
      </c>
      <c r="R560" s="2" t="inlineStr">
        <is>
          <t/>
        </is>
      </c>
      <c r="S560" t="inlineStr">
        <is>
          <t>Informationsverarbeitungsmodul eines KI-Systems, das die von den Sensoren stammenden Daten als Input verwendet, um auf dieser Grundlage eine zielführende Aktion vorzuschlagen</t>
        </is>
      </c>
      <c r="T560" s="2" t="inlineStr">
        <is>
          <t>μονάδα συλλογιστικής</t>
        </is>
      </c>
      <c r="U560" s="2" t="inlineStr">
        <is>
          <t>3</t>
        </is>
      </c>
      <c r="V560" s="2" t="inlineStr">
        <is>
          <t/>
        </is>
      </c>
      <c r="W560" t="inlineStr">
        <is>
          <t>μονάδα που βρίσκεται στον πυρήνα ενός συστήματος ΤΝ, η οποία προβαίνει σε συλλογισμούς με βάση τα δεδομένα
που διαβιβάζουν οι αισθητήρες και προτείνει την ενέργεια που πρέπει να εκτελεστεί με βάση τον στόχο προς
επίτευξη</t>
        </is>
      </c>
      <c r="X560" s="2" t="inlineStr">
        <is>
          <t>reasoning module|
information processing module</t>
        </is>
      </c>
      <c r="Y560" s="2" t="inlineStr">
        <is>
          <t>3|
3</t>
        </is>
      </c>
      <c r="Z560" s="2" t="inlineStr">
        <is>
          <t xml:space="preserve">|
</t>
        </is>
      </c>
      <c r="AA560" t="inlineStr">
        <is>
          <t>module that performs reasoning on information
acquired through sensors and proposes action to take in view of the goal to be achieved</t>
        </is>
      </c>
      <c r="AB560" s="2" t="inlineStr">
        <is>
          <t>módulo de tratamiento de la información|
módulo de razonamiento</t>
        </is>
      </c>
      <c r="AC560" s="2" t="inlineStr">
        <is>
          <t>3|
3</t>
        </is>
      </c>
      <c r="AD560" s="2" t="inlineStr">
        <is>
          <t xml:space="preserve">|
</t>
        </is>
      </c>
      <c r="AE560" t="inlineStr">
        <is>
          <t>Elemento central de los&lt;a href="https://iate.europa.eu/entry/result/3591198/es" target="_blank"&gt; sistemas de inteligencia artificial&lt;/a&gt;, que, a partir de los datos que capta a través de sus sensores, realiza una serie de inferencias a fin de poder proponer una acción en función del objetivo perseguido.</t>
        </is>
      </c>
      <c r="AF560" s="2" t="inlineStr">
        <is>
          <t>infotöötlusmoodul|
järeldusmoodul</t>
        </is>
      </c>
      <c r="AG560" s="2" t="inlineStr">
        <is>
          <t>2|
2</t>
        </is>
      </c>
      <c r="AH560" s="2" t="inlineStr">
        <is>
          <t xml:space="preserve">|
</t>
        </is>
      </c>
      <c r="AI560" t="inlineStr">
        <is>
          <t>moodul, mis teeb järeldusi lähtuvalt sensorite kaudu saadud teabest ning ettepanekuid tegevuseks, pidades silmas konkreetset eesmärki, mida püütakse saavutada</t>
        </is>
      </c>
      <c r="AJ560" s="2" t="inlineStr">
        <is>
          <t>tietojenkäsittelymoduuli|
päättelymoduuli</t>
        </is>
      </c>
      <c r="AK560" s="2" t="inlineStr">
        <is>
          <t>3|
3</t>
        </is>
      </c>
      <c r="AL560" s="2" t="inlineStr">
        <is>
          <t xml:space="preserve">|
</t>
        </is>
      </c>
      <c r="AM560" t="inlineStr">
        <is>
          <t>moduuli, joka käyttää syötteenä sensoreista tulevaa dataa ja ehdottaa toteutettavia toimia 
saavutettavan tavoitteen mukaisesti.</t>
        </is>
      </c>
      <c r="AN560" s="2" t="inlineStr">
        <is>
          <t>module de raisonnement|
module de traitement des informations</t>
        </is>
      </c>
      <c r="AO560" s="2" t="inlineStr">
        <is>
          <t>3|
3</t>
        </is>
      </c>
      <c r="AP560" s="2" t="inlineStr">
        <is>
          <t xml:space="preserve">|
</t>
        </is>
      </c>
      <c r="AQ560" t="inlineStr">
        <is>
          <t>élément central d'un &lt;a href="https://iate.europa.eu/entry/result/3591198/fr" target="_blank"&gt;système d'intelligence artificielle&lt;/a&gt;, qui réalise un raisonnement sur la base des données provenant des capteurs et propose une
action à prendre, en fonction de l'objectif à atteindre</t>
        </is>
      </c>
      <c r="AR560" s="2" t="inlineStr">
        <is>
          <t>modúl próiseála faisnéise</t>
        </is>
      </c>
      <c r="AS560" s="2" t="inlineStr">
        <is>
          <t>3</t>
        </is>
      </c>
      <c r="AT560" s="2" t="inlineStr">
        <is>
          <t/>
        </is>
      </c>
      <c r="AU560" t="inlineStr">
        <is>
          <t/>
        </is>
      </c>
      <c r="AV560" s="2" t="inlineStr">
        <is>
          <t>modul za obradu informacija|
modul za zaključivanje</t>
        </is>
      </c>
      <c r="AW560" s="2" t="inlineStr">
        <is>
          <t>3|
3</t>
        </is>
      </c>
      <c r="AX560" s="2" t="inlineStr">
        <is>
          <t xml:space="preserve">|
</t>
        </is>
      </c>
      <c r="AY560" t="inlineStr">
        <is>
          <t>modul koji izvodi zaključke o informacijama dobivenima s pomoću senzora i predlaže djelovanje koje treba poduzeti s obzirom na cilj koji treba postići</t>
        </is>
      </c>
      <c r="AZ560" s="2" t="inlineStr">
        <is>
          <t>információfeldolgozó modul</t>
        </is>
      </c>
      <c r="BA560" s="2" t="inlineStr">
        <is>
          <t>3</t>
        </is>
      </c>
      <c r="BB560" s="2" t="inlineStr">
        <is>
          <t/>
        </is>
      </c>
      <c r="BC560" t="inlineStr">
        <is>
          <t>a MI-rendszer központi eleme, amely az érzékelőkből származó adatok alapján, a megvalósítandó célra tekintettel javaslatot tesz a meghozandó intézkedésekre</t>
        </is>
      </c>
      <c r="BD560" s="2" t="inlineStr">
        <is>
          <t>modulo di elaborazione delle informazioni|
modulo di ragionamento</t>
        </is>
      </c>
      <c r="BE560" s="2" t="inlineStr">
        <is>
          <t>3|
3</t>
        </is>
      </c>
      <c r="BF560" s="2" t="inlineStr">
        <is>
          <t xml:space="preserve">|
</t>
        </is>
      </c>
      <c r="BG560" t="inlineStr">
        <is>
          <t>modulo che acquisisce come input i dati 
provenienti dai sensori e che propone un'azione da intraprendere alla luce dell'obiettivo da raggiungere</t>
        </is>
      </c>
      <c r="BH560" s="2" t="inlineStr">
        <is>
          <t>loginės analizės modulis|
informacijos tvarkymo modulis</t>
        </is>
      </c>
      <c r="BI560" s="2" t="inlineStr">
        <is>
          <t>3|
3</t>
        </is>
      </c>
      <c r="BJ560" s="2" t="inlineStr">
        <is>
          <t xml:space="preserve">|
</t>
        </is>
      </c>
      <c r="BK560" t="inlineStr">
        <is>
          <t>modulis, kuris atlieka loginę informacijos, gautos per jutiklius, analizę ir siūlo atlikti veiksmą, kuriuo būtų pasiektas tikslas</t>
        </is>
      </c>
      <c r="BL560" s="2" t="inlineStr">
        <is>
          <t>spriešanas modulis</t>
        </is>
      </c>
      <c r="BM560" s="2" t="inlineStr">
        <is>
          <t>3</t>
        </is>
      </c>
      <c r="BN560" s="2" t="inlineStr">
        <is>
          <t/>
        </is>
      </c>
      <c r="BO560" t="inlineStr">
        <is>
          <t>modulis, kas spriež par informāciju, kura iegūta no sensoriem, un ierosina lēmumus par labāko rīcību konkrētā mērķa
sasniegšanai</t>
        </is>
      </c>
      <c r="BP560" s="2" t="inlineStr">
        <is>
          <t>modulu ta' raġunament|
modulu ta' proċessar tal-informazzjoni</t>
        </is>
      </c>
      <c r="BQ560" s="2" t="inlineStr">
        <is>
          <t>3|
3</t>
        </is>
      </c>
      <c r="BR560" s="2" t="inlineStr">
        <is>
          <t xml:space="preserve">|
</t>
        </is>
      </c>
      <c r="BS560" t="inlineStr">
        <is>
          <t>element f'&lt;a href="https://iate.europa.eu/entry/result/3591198/mt" target="_blank"&gt;sistema ta' intelliġenza artifiċjali&lt;/a&gt; li jwettaq proċess ta' raġunament fir-rigward ta' informazzjoni miksuba permezz ta' sensuri u li jipproponi l-azzjoni li għandha tittieħed biex jinkiseb l-objettiv li jrid jintlaħaq</t>
        </is>
      </c>
      <c r="BT560" s="2" t="inlineStr">
        <is>
          <t>redeneermodule|
informatieverwerkingsmodule</t>
        </is>
      </c>
      <c r="BU560" s="2" t="inlineStr">
        <is>
          <t>3|
3</t>
        </is>
      </c>
      <c r="BV560" s="2" t="inlineStr">
        <is>
          <t xml:space="preserve">|
</t>
        </is>
      </c>
      <c r="BW560" t="inlineStr">
        <is>
          <t>kern van een AI-systeem die de door de sensoren aangeleverde gegevens als input gebruikt en een handeling voorstelt met het oog op het gestelde doel</t>
        </is>
      </c>
      <c r="BX560" s="2" t="inlineStr">
        <is>
          <t>moduł rozumowania</t>
        </is>
      </c>
      <c r="BY560" s="2" t="inlineStr">
        <is>
          <t>3</t>
        </is>
      </c>
      <c r="BZ560" s="2" t="inlineStr">
        <is>
          <t/>
        </is>
      </c>
      <c r="CA560" t="inlineStr">
        <is>
          <t>moduł dokonujący operacji rozumowania na bazie informacji uzyskanej dzięki czujnikom i proponujący działanie w zależności od zamierzonego celu</t>
        </is>
      </c>
      <c r="CB560" s="2" t="inlineStr">
        <is>
          <t>módulo de raciocínio</t>
        </is>
      </c>
      <c r="CC560" s="2" t="inlineStr">
        <is>
          <t>3</t>
        </is>
      </c>
      <c r="CD560" s="2" t="inlineStr">
        <is>
          <t/>
        </is>
      </c>
      <c r="CE560" t="inlineStr">
        <is>
          <t>Elemento de um &lt;a href="https://iate.europa.eu/entry/result/3591198/pt" target="_blank"&gt;sistema de IA&lt;/a&gt; que interpreta e modela os dados recolhidos por sensores, a fim de tomar uma decisão em função do objetivo a atingir. Essa decisão pode traduzir-se numa ação autónoma do sistema ou numa recomendação para desencadear uma ação humana.</t>
        </is>
      </c>
      <c r="CF560" t="inlineStr">
        <is>
          <t/>
        </is>
      </c>
      <c r="CG560" t="inlineStr">
        <is>
          <t/>
        </is>
      </c>
      <c r="CH560" t="inlineStr">
        <is>
          <t/>
        </is>
      </c>
      <c r="CI560" t="inlineStr">
        <is>
          <t/>
        </is>
      </c>
      <c r="CJ560" t="inlineStr">
        <is>
          <t/>
        </is>
      </c>
      <c r="CK560" t="inlineStr">
        <is>
          <t/>
        </is>
      </c>
      <c r="CL560" t="inlineStr">
        <is>
          <t/>
        </is>
      </c>
      <c r="CM560" t="inlineStr">
        <is>
          <t/>
        </is>
      </c>
      <c r="CN560" s="2" t="inlineStr">
        <is>
          <t>modul za obdelavo informacij|
modul za sklepanje</t>
        </is>
      </c>
      <c r="CO560" s="2" t="inlineStr">
        <is>
          <t>3|
3</t>
        </is>
      </c>
      <c r="CP560" s="2" t="inlineStr">
        <is>
          <t xml:space="preserve">|
</t>
        </is>
      </c>
      <c r="CQ560" t="inlineStr">
        <is>
          <t>modul,
ki razume informacije, pridobljene prek senzorjev, in predlaga ukrepanje glede
na cilj, ki ga je treba doseči</t>
        </is>
      </c>
      <c r="CR560" s="2" t="inlineStr">
        <is>
          <t>modul för resonemang</t>
        </is>
      </c>
      <c r="CS560" s="2" t="inlineStr">
        <is>
          <t>3</t>
        </is>
      </c>
      <c r="CT560" s="2" t="inlineStr">
        <is>
          <t/>
        </is>
      </c>
      <c r="CU560" t="inlineStr">
        <is>
          <t/>
        </is>
      </c>
    </row>
    <row r="561">
      <c r="A561" s="1" t="str">
        <f>HYPERLINK("https://iate.europa.eu/entry/result/3588553/all", "3588553")</f>
        <v>3588553</v>
      </c>
      <c r="B561" t="inlineStr">
        <is>
          <t>TRADE;EDUCATION AND COMMUNICATIONS</t>
        </is>
      </c>
      <c r="C561" t="inlineStr">
        <is>
          <t>TRADE|trade|supply and demand;EDUCATION AND COMMUNICATIONS|information technology and data processing|computer system|information security</t>
        </is>
      </c>
      <c r="D561" s="2" t="inlineStr">
        <is>
          <t>отрасъл, свързан с предлагането|
отрасъл, свързан с предлагането на киберсигурност</t>
        </is>
      </c>
      <c r="E561" s="2" t="inlineStr">
        <is>
          <t>2|
2</t>
        </is>
      </c>
      <c r="F561" s="2" t="inlineStr">
        <is>
          <t xml:space="preserve">|
</t>
        </is>
      </c>
      <c r="G561" t="inlineStr">
        <is>
          <t>отрасъл, който предлага продукти и услуги в областта на киберсигурността</t>
        </is>
      </c>
      <c r="H561" s="2" t="inlineStr">
        <is>
          <t>odvětví na straně nabídky|
nabídková strana trhu kybernetické bezpečnosti</t>
        </is>
      </c>
      <c r="I561" s="2" t="inlineStr">
        <is>
          <t>2|
2</t>
        </is>
      </c>
      <c r="J561" s="2" t="inlineStr">
        <is>
          <t xml:space="preserve">|
</t>
        </is>
      </c>
      <c r="K561" t="inlineStr">
        <is>
          <t>odvětví, které poskytuje produkty a řešení v
oblasti kybernetické bezpečnosti</t>
        </is>
      </c>
      <c r="L561" s="2" t="inlineStr">
        <is>
          <t>cybersikkerhedsindustri på udbudssiden|
udbudsbaseret industri|
industri på udbudssiden</t>
        </is>
      </c>
      <c r="M561" s="2" t="inlineStr">
        <is>
          <t>3|
3|
3</t>
        </is>
      </c>
      <c r="N561" s="2" t="inlineStr">
        <is>
          <t xml:space="preserve">|
|
</t>
        </is>
      </c>
      <c r="O561" t="inlineStr">
        <is>
          <t>industri, der leverer cybersikkerhedsprodukter og -løsninger</t>
        </is>
      </c>
      <c r="P561" s="2" t="inlineStr">
        <is>
          <t>anbietender Marktteilnehmer im Bereich der Cybersicherheit|
angebotsseitiger Industriezweig|
anbietende Branche</t>
        </is>
      </c>
      <c r="Q561" s="2" t="inlineStr">
        <is>
          <t>2|
2|
2</t>
        </is>
      </c>
      <c r="R561" s="2" t="inlineStr">
        <is>
          <t xml:space="preserve">|
|
</t>
        </is>
      </c>
      <c r="S561" t="inlineStr">
        <is>
          <t>Anbieter von Cybersicherheitsprodukten und -lösungen</t>
        </is>
      </c>
      <c r="T561" s="2" t="inlineStr">
        <is>
          <t>επιχειρήσεις από την πλευρά της προσφοράς|
τομέας της προσφοράς κυβερνοασφάλειας</t>
        </is>
      </c>
      <c r="U561" s="2" t="inlineStr">
        <is>
          <t>2|
2</t>
        </is>
      </c>
      <c r="V561" s="2" t="inlineStr">
        <is>
          <t xml:space="preserve">|
</t>
        </is>
      </c>
      <c r="W561" t="inlineStr">
        <is>
          <t/>
        </is>
      </c>
      <c r="X561" s="2" t="inlineStr">
        <is>
          <t>supply side industry|
supply-side industry|
cybersecurity supply industry</t>
        </is>
      </c>
      <c r="Y561" s="2" t="inlineStr">
        <is>
          <t>1|
3|
3</t>
        </is>
      </c>
      <c r="Z561" s="2" t="inlineStr">
        <is>
          <t xml:space="preserve">|
|
</t>
        </is>
      </c>
      <c r="AA561" t="inlineStr">
        <is>
          <t>industry that provides cybersecurity products and solutions</t>
        </is>
      </c>
      <c r="AB561" s="2" t="inlineStr">
        <is>
          <t>sector de la oferta</t>
        </is>
      </c>
      <c r="AC561" s="2" t="inlineStr">
        <is>
          <t>2</t>
        </is>
      </c>
      <c r="AD561" s="2" t="inlineStr">
        <is>
          <t/>
        </is>
      </c>
      <c r="AE561" t="inlineStr">
        <is>
          <t>En el ámbito de la ciberseguridad, sector productivo que proporciona productos y soluciones de ciberseguridad.</t>
        </is>
      </c>
      <c r="AF561" s="2" t="inlineStr">
        <is>
          <t>pakkumispoolne tööstusharu|
pakkumispoolne küberturvalisuse sektor</t>
        </is>
      </c>
      <c r="AG561" s="2" t="inlineStr">
        <is>
          <t>3|
2</t>
        </is>
      </c>
      <c r="AH561" s="2" t="inlineStr">
        <is>
          <t xml:space="preserve">|
</t>
        </is>
      </c>
      <c r="AI561" t="inlineStr">
        <is>
          <t>küberturvalisuse tooteid ja lahendusi pakkuv tööstusharu</t>
        </is>
      </c>
      <c r="AJ561" s="2" t="inlineStr">
        <is>
          <t>tarjontapuolen teollisuus|
kyberturvallisuuden tarjontateollisuus</t>
        </is>
      </c>
      <c r="AK561" s="2" t="inlineStr">
        <is>
          <t>3|
2</t>
        </is>
      </c>
      <c r="AL561" s="2" t="inlineStr">
        <is>
          <t xml:space="preserve">|
</t>
        </is>
      </c>
      <c r="AM561" t="inlineStr">
        <is>
          <t/>
        </is>
      </c>
      <c r="AN561" s="2" t="inlineStr">
        <is>
          <t>secteur de l'offre de cybersécurité|
secteur de l'offre|
secteur du côté de l'offre</t>
        </is>
      </c>
      <c r="AO561" s="2" t="inlineStr">
        <is>
          <t>2|
2|
2</t>
        </is>
      </c>
      <c r="AP561" s="2" t="inlineStr">
        <is>
          <t xml:space="preserve">|
|
</t>
        </is>
      </c>
      <c r="AQ561" t="inlineStr">
        <is>
          <t>secteur qui fournit des produits et des solutions de cybersécurité</t>
        </is>
      </c>
      <c r="AR561" s="2" t="inlineStr">
        <is>
          <t>tionscal ar thaobh an tsoláthair|
tionscal soláthair cibearslándála</t>
        </is>
      </c>
      <c r="AS561" s="2" t="inlineStr">
        <is>
          <t>3|
3</t>
        </is>
      </c>
      <c r="AT561" s="2" t="inlineStr">
        <is>
          <t xml:space="preserve">|
</t>
        </is>
      </c>
      <c r="AU561" t="inlineStr">
        <is>
          <t/>
        </is>
      </c>
      <c r="AV561" t="inlineStr">
        <is>
          <t/>
        </is>
      </c>
      <c r="AW561" t="inlineStr">
        <is>
          <t/>
        </is>
      </c>
      <c r="AX561" t="inlineStr">
        <is>
          <t/>
        </is>
      </c>
      <c r="AY561" t="inlineStr">
        <is>
          <t/>
        </is>
      </c>
      <c r="AZ561" s="2" t="inlineStr">
        <is>
          <t>kínálati oldali iparág|
a kiberbiztonság kínálati szegmense</t>
        </is>
      </c>
      <c r="BA561" s="2" t="inlineStr">
        <is>
          <t>3|
3</t>
        </is>
      </c>
      <c r="BB561" s="2" t="inlineStr">
        <is>
          <t xml:space="preserve">|
</t>
        </is>
      </c>
      <c r="BC561" t="inlineStr">
        <is>
          <t>kiberbiztonsági
termékeket és megoldásokat biztosító iparág</t>
        </is>
      </c>
      <c r="BD561" s="2" t="inlineStr">
        <is>
          <t>industria sul versante dell'offerta|
industria della cibersicurezza sul versante dell'offerta</t>
        </is>
      </c>
      <c r="BE561" s="2" t="inlineStr">
        <is>
          <t>3|
3</t>
        </is>
      </c>
      <c r="BF561" s="2" t="inlineStr">
        <is>
          <t xml:space="preserve">|
</t>
        </is>
      </c>
      <c r="BG561" t="inlineStr">
        <is>
          <t>settore che fornisce prodotti e soluzione per la sicurezza informatica</t>
        </is>
      </c>
      <c r="BH561" s="2" t="inlineStr">
        <is>
          <t>pasiūlos srities pramonės įmonė|
kibernetinio saugumo pasiūlos srities pramonės įmonė</t>
        </is>
      </c>
      <c r="BI561" s="2" t="inlineStr">
        <is>
          <t>3|
3</t>
        </is>
      </c>
      <c r="BJ561" s="2" t="inlineStr">
        <is>
          <t xml:space="preserve">|
</t>
        </is>
      </c>
      <c r="BK561" t="inlineStr">
        <is>
          <t>įmonė, kuri teikia kibernetinio saugumo produktus ir sprendimus</t>
        </is>
      </c>
      <c r="BL561" s="2" t="inlineStr">
        <is>
          <t>piedāvājuma puses industrija|
kiberdrošības piedāvājuma puses industrija</t>
        </is>
      </c>
      <c r="BM561" s="2" t="inlineStr">
        <is>
          <t>2|
2</t>
        </is>
      </c>
      <c r="BN561" s="2" t="inlineStr">
        <is>
          <t xml:space="preserve">|
</t>
        </is>
      </c>
      <c r="BO561" t="inlineStr">
        <is>
          <t>kiberdrošības produktu un risinājumu piedāvātāji</t>
        </is>
      </c>
      <c r="BP561" s="2" t="inlineStr">
        <is>
          <t>industrija min-naħa tal-provvista|
industrija tal-provvista taċ-ċibersigutà</t>
        </is>
      </c>
      <c r="BQ561" s="2" t="inlineStr">
        <is>
          <t>3|
3</t>
        </is>
      </c>
      <c r="BR561" s="2" t="inlineStr">
        <is>
          <t xml:space="preserve">|
</t>
        </is>
      </c>
      <c r="BS561" t="inlineStr">
        <is>
          <t>industrija li tipprovdi prodotti u soluzzjonijiet taċ-ċibersigurtà</t>
        </is>
      </c>
      <c r="BT561" s="2" t="inlineStr">
        <is>
          <t>aanbodzijde in de cyberbeveiligingssector|
industrie aan de aanbodzijde</t>
        </is>
      </c>
      <c r="BU561" s="2" t="inlineStr">
        <is>
          <t>2|
2</t>
        </is>
      </c>
      <c r="BV561" s="2" t="inlineStr">
        <is>
          <t xml:space="preserve">|
</t>
        </is>
      </c>
      <c r="BW561" t="inlineStr">
        <is>
          <t>sectoren in de cyberbeveiliging die produkten en oplossingen aanbieden</t>
        </is>
      </c>
      <c r="BX561" s="2" t="inlineStr">
        <is>
          <t>branża po stronie podaży</t>
        </is>
      </c>
      <c r="BY561" s="2" t="inlineStr">
        <is>
          <t>2</t>
        </is>
      </c>
      <c r="BZ561" s="2" t="inlineStr">
        <is>
          <t/>
        </is>
      </c>
      <c r="CA561" t="inlineStr">
        <is>
          <t>branża dostarczająca produkty i rozwiązania w zakresie cyberbezpieczeństwa</t>
        </is>
      </c>
      <c r="CB561" s="2" t="inlineStr">
        <is>
          <t>indústria do lado da oferta</t>
        </is>
      </c>
      <c r="CC561" s="2" t="inlineStr">
        <is>
          <t>3</t>
        </is>
      </c>
      <c r="CD561" s="2" t="inlineStr">
        <is>
          <t/>
        </is>
      </c>
      <c r="CE561" t="inlineStr">
        <is>
          <t>Indústria forcecedora de produtos e soluções de cibersegurança.</t>
        </is>
      </c>
      <c r="CF561" s="2" t="inlineStr">
        <is>
          <t>sector al ofertei|
sector al ofertei în materie de securitate cibernetică</t>
        </is>
      </c>
      <c r="CG561" s="2" t="inlineStr">
        <is>
          <t>3|
3</t>
        </is>
      </c>
      <c r="CH561" s="2" t="inlineStr">
        <is>
          <t xml:space="preserve">|
</t>
        </is>
      </c>
      <c r="CI561" t="inlineStr">
        <is>
          <t>sector care furnizează produse și soluții de securitate cibernetică</t>
        </is>
      </c>
      <c r="CJ561" s="2" t="inlineStr">
        <is>
          <t>dodávateľský sektor|
dodávateľské odvetvie</t>
        </is>
      </c>
      <c r="CK561" s="2" t="inlineStr">
        <is>
          <t>3|
3</t>
        </is>
      </c>
      <c r="CL561" s="2" t="inlineStr">
        <is>
          <t xml:space="preserve">|
</t>
        </is>
      </c>
      <c r="CM561" t="inlineStr">
        <is>
          <t>odvetvie, ktoré
dodáva kybernetickobezpečnostné produkty a riešenia</t>
        </is>
      </c>
      <c r="CN561" s="2" t="inlineStr">
        <is>
          <t>panoga na strani dobave|
ponudba na področju kibernetske varnosti</t>
        </is>
      </c>
      <c r="CO561" s="2" t="inlineStr">
        <is>
          <t>3|
3</t>
        </is>
      </c>
      <c r="CP561" s="2" t="inlineStr">
        <is>
          <t xml:space="preserve">|
</t>
        </is>
      </c>
      <c r="CQ561" t="inlineStr">
        <is>
          <t>akterji na področju tehnologij kibernetske
varnosti, ki zagotavljajo izdelke in rešitve</t>
        </is>
      </c>
      <c r="CR561" s="2" t="inlineStr">
        <is>
          <t>bransch på utbudssidan</t>
        </is>
      </c>
      <c r="CS561" s="2" t="inlineStr">
        <is>
          <t>3</t>
        </is>
      </c>
      <c r="CT561" s="2" t="inlineStr">
        <is>
          <t/>
        </is>
      </c>
      <c r="CU561" t="inlineStr">
        <is>
          <t/>
        </is>
      </c>
    </row>
    <row r="562">
      <c r="A562" s="1" t="str">
        <f>HYPERLINK("https://iate.europa.eu/entry/result/3592143/all", "3592143")</f>
        <v>3592143</v>
      </c>
      <c r="B562" t="inlineStr">
        <is>
          <t>EDUCATION AND COMMUNICATIONS</t>
        </is>
      </c>
      <c r="C562" t="inlineStr">
        <is>
          <t>EDUCATION AND COMMUNICATIONS|information and information processing|information processing|artificial intelligence</t>
        </is>
      </c>
      <c r="D562" s="2" t="inlineStr">
        <is>
          <t>разсъждение въз основа на знания</t>
        </is>
      </c>
      <c r="E562" s="2" t="inlineStr">
        <is>
          <t>2</t>
        </is>
      </c>
      <c r="F562" s="2" t="inlineStr">
        <is>
          <t/>
        </is>
      </c>
      <c r="G562" t="inlineStr">
        <is>
          <t>следващата стъпка след &lt;a href="https://iate.europa.eu/entry/result/1757518/bg" target="_blank"&gt;представянето на знания&lt;/a&gt;, която включва извеждане на изводи чрез &lt;a href="https://iate.europa.eu/entry/result/3592149/bg" target="_blank"&gt;символно представени правила&lt;/a&gt;, дейности по планиране и изготвяне на график, търсене в обширен набор от решения и оптимизиране сред всички възможни решения на даден проблем</t>
        </is>
      </c>
      <c r="H562" s="2" t="inlineStr">
        <is>
          <t>usuzování ze znalostí</t>
        </is>
      </c>
      <c r="I562" s="2" t="inlineStr">
        <is>
          <t>3</t>
        </is>
      </c>
      <c r="J562" s="2" t="inlineStr">
        <is>
          <t/>
        </is>
      </c>
      <c r="K562" t="inlineStr">
        <is>
          <t>odvozování pomocí &lt;a href="https://iate.europa.eu/entry/result/3592149/CS" target="_blank"&gt;symbolických pravidel,&lt;/a&gt; činnosti v oblasti plánování a rozvrhování, vyhledávání ve velkém souboru řešení a optimalizaci nad možnými řešeními daného problému</t>
        </is>
      </c>
      <c r="L562" s="2" t="inlineStr">
        <is>
          <t>videnræsonnement|
vidensræsonnement</t>
        </is>
      </c>
      <c r="M562" s="2" t="inlineStr">
        <is>
          <t>3|
2</t>
        </is>
      </c>
      <c r="N562" s="2" t="inlineStr">
        <is>
          <t xml:space="preserve">|
</t>
        </is>
      </c>
      <c r="O562" t="inlineStr">
        <is>
          <t>trinnet efter &lt;a href="https://iate.europa.eu/entry/result/1757518/da" target="_blank"&gt;videngengivelse&lt;/a&gt;, som omfatter følgeslutning ved brug af &lt;a href="https://iate.europa.eu/entry/result/3592149/da" target="_blank"&gt;symbolske regler&lt;/a&gt;,
planlægningsaktiviteter, søgning i et stort sæt af løsninger og optimering mellem alle de mulige løsninger på et
problem</t>
        </is>
      </c>
      <c r="P562" s="2" t="inlineStr">
        <is>
          <t>Wissensverarbeitung</t>
        </is>
      </c>
      <c r="Q562" s="2" t="inlineStr">
        <is>
          <t>3</t>
        </is>
      </c>
      <c r="R562" s="2" t="inlineStr">
        <is>
          <t/>
        </is>
      </c>
      <c r="S562" t="inlineStr">
        <is>
          <t/>
        </is>
      </c>
      <c r="T562" s="2" t="inlineStr">
        <is>
          <t>συλλογιστική της γνώσης</t>
        </is>
      </c>
      <c r="U562" s="2" t="inlineStr">
        <is>
          <t>3</t>
        </is>
      </c>
      <c r="V562" s="2" t="inlineStr">
        <is>
          <t/>
        </is>
      </c>
      <c r="W562" t="inlineStr">
        <is>
          <t>στάδιο που έπεται της &lt;a href="https://iate.europa.eu/entry/result/1757518/el" target="_blank"&gt;αναπαράστασης γνώσης&lt;/a&gt; και το οποίο περιλαμβάνει την εξαγωγή συμπερασμάτων μέσω συμβολικών κανόνων, τις δραστηριότητες σχεδιασμού και προγραμματισμού, την αναζήτηση σε ένα μεγάλο σύνολο λύσεων, και τη βελτιστοποίηση με βάση όλες τις πιθανές λύσεις σε ένα πρόβλημα</t>
        </is>
      </c>
      <c r="X562" s="2" t="inlineStr">
        <is>
          <t>knowledge reasoning</t>
        </is>
      </c>
      <c r="Y562" s="2" t="inlineStr">
        <is>
          <t>3</t>
        </is>
      </c>
      <c r="Z562" s="2" t="inlineStr">
        <is>
          <t/>
        </is>
      </c>
      <c r="AA562" t="inlineStr">
        <is>
          <t>the
step after &lt;a href="https://iate.europa.eu/entry/slideshow/1607540838155/1757518/en" target="_blank"&gt;knowledge representation&lt;/a&gt;, which
includes making inferences through &lt;a href="https://iate.europa.eu/entry/result/3592149/EN" target="_blank"&gt;symbolic rules&lt;/a&gt;, planning and scheduling
activities, searching through a large solution set, and optimizing among all
possible solutions to a problem</t>
        </is>
      </c>
      <c r="AB562" s="2" t="inlineStr">
        <is>
          <t>razonamiento a partir del conocimiento</t>
        </is>
      </c>
      <c r="AC562" s="2" t="inlineStr">
        <is>
          <t>3</t>
        </is>
      </c>
      <c r="AD562" s="2" t="inlineStr">
        <is>
          <t/>
        </is>
      </c>
      <c r="AE562" t="inlineStr">
        <is>
          <t>En un &lt;a href="https://iate.europa.eu/entry/result/3591198/es" target="_blank"&gt;sistema de inteligencia artificial (IA)&lt;/a&gt;, etapa —siguiente a la de la &lt;a href="https://iate.europa.eu/entry/result/1757518/es" target="_blank"&gt;representación del conocimiento&lt;/a&gt; y anterior a la de la determinación de la acción que debe llevarse a cabo— , en la que el sistema razona a partir de conocimiento modelizado, haciendo inferencias a través de &lt;a href="https://iate.europa.eu/entry/result/3592149/es" target="_blank"&gt;reglas simbólicas&lt;/a&gt;, realizando actividades de planificación y programación, analizando un amplio conjunto de soluciones y buscando la solución óptima al problema que hay que resolver.</t>
        </is>
      </c>
      <c r="AF562" s="2" t="inlineStr">
        <is>
          <t>teadmusest järelduste tegemine|
teadmusel põhinev järeldamine</t>
        </is>
      </c>
      <c r="AG562" s="2" t="inlineStr">
        <is>
          <t>2|
2</t>
        </is>
      </c>
      <c r="AH562" s="2" t="inlineStr">
        <is>
          <t xml:space="preserve">|
</t>
        </is>
      </c>
      <c r="AI562" t="inlineStr">
        <is>
          <t>teadmuse esitamisele järgnev samm, mis hõlmab järelduste tegemist sümbolreeglite ja tegevuste plaanimise kaudu, analüüsides suurt hulka lahendusi ning leides optimaalse lahenduse kõigi konkreetse probleemi lahenduste hulgast</t>
        </is>
      </c>
      <c r="AJ562" s="2" t="inlineStr">
        <is>
          <t>tietämykseen perustuva päättely</t>
        </is>
      </c>
      <c r="AK562" s="2" t="inlineStr">
        <is>
          <t>3</t>
        </is>
      </c>
      <c r="AL562" s="2" t="inlineStr">
        <is>
          <t/>
        </is>
      </c>
      <c r="AM562" t="inlineStr">
        <is>
          <t>tietämyksen esittämisen jälkeinen vaihe, johon sisältyy päätelmien 
tekeminen symbolisten sääntöjen avulla, suunnittelua ja vuoronnusta koskevia toimia, haku suuresta määrästä 
ratkaisuja ja optimointi ongelman kaikista mahdollisista ratkaisuista</t>
        </is>
      </c>
      <c r="AN562" s="2" t="inlineStr">
        <is>
          <t>raisonnement sur les connaissances</t>
        </is>
      </c>
      <c r="AO562" s="2" t="inlineStr">
        <is>
          <t>3</t>
        </is>
      </c>
      <c r="AP562" s="2" t="inlineStr">
        <is>
          <t/>
        </is>
      </c>
      <c r="AQ562" t="inlineStr">
        <is>
          <t>étape après celle de la &lt;a href="https://iate.europa.eu/entry/slideshow/1607540838155/1757518/fr" target="_blank"&gt;représentation des connaissances&lt;/a&gt; dans un &lt;a href="https://iate.europa.eu/entry/result/3591198/fr" target="_blank"&gt;système d'intelligence artificielle&lt;/a&gt;, qui passe par des déductions sur la
base de règles symboliques, des activités de planification et de programmation, de la recherche parmi un vaste
ensemble de solutions, et de l’optimisation parmi l’éventail de solutions possibles pour résoudre un problème</t>
        </is>
      </c>
      <c r="AR562" s="2" t="inlineStr">
        <is>
          <t>réasúnú eolais</t>
        </is>
      </c>
      <c r="AS562" s="2" t="inlineStr">
        <is>
          <t>3</t>
        </is>
      </c>
      <c r="AT562" s="2" t="inlineStr">
        <is>
          <t/>
        </is>
      </c>
      <c r="AU562" t="inlineStr">
        <is>
          <t/>
        </is>
      </c>
      <c r="AV562" s="2" t="inlineStr">
        <is>
          <t>zaključivanje na temelju znanja</t>
        </is>
      </c>
      <c r="AW562" s="2" t="inlineStr">
        <is>
          <t>3</t>
        </is>
      </c>
      <c r="AX562" s="2" t="inlineStr">
        <is>
          <t/>
        </is>
      </c>
      <c r="AY562" t="inlineStr">
        <is>
          <t>korak koji slijedi nakon reprezentacije znanja, a uključuje izvođenje zaključaka putem simboličkih pravila, aktivnosti planiranja i raspoređivanja zadataka, pretraživanje u velikom skupu
rješenja i optimiziranje među svim mogućim rješenjima problema</t>
        </is>
      </c>
      <c r="AZ562" s="2" t="inlineStr">
        <is>
          <t>tudásalapú érvelés</t>
        </is>
      </c>
      <c r="BA562" s="2" t="inlineStr">
        <is>
          <t>3</t>
        </is>
      </c>
      <c r="BB562" s="2" t="inlineStr">
        <is>
          <t/>
        </is>
      </c>
      <c r="BC562" t="inlineStr">
        <is>
          <t>a &lt;a href="https://iate.europa.eu/entry/slideshow/1607540838155/1757518/hu" target="_blank"&gt;tudásreprezentáció&lt;/a&gt; utáni lépés, amely magában foglalja következtetések szimbolikus szabályokon keresztül történő levonását, tevékenységek tervezését és ütemezését, a nagy megoldási halmazban való keresést és a probléma összes lehetséges megoldása közötti optimalizálást</t>
        </is>
      </c>
      <c r="BD562" s="2" t="inlineStr">
        <is>
          <t>ragionamento basato sulle conoscenze</t>
        </is>
      </c>
      <c r="BE562" s="2" t="inlineStr">
        <is>
          <t>3</t>
        </is>
      </c>
      <c r="BF562" s="2" t="inlineStr">
        <is>
          <t/>
        </is>
      </c>
      <c r="BG562" t="inlineStr">
        <is>
          <t>fase successiva alla &lt;a href="https://iate.europa.eu/entry/result/1757518/it" target="_blank"&gt;rappresentazione delle conoscenze&lt;/a&gt;, che include la formulazione di inferenze tramite &lt;a href="https://iate.europa.eu/entry/result/3592149/it" target="_blank"&gt;regole simboliche&lt;/a&gt;, la pianificazione e la 
programmazione di attività, la ricerca tra una vasta gamma di soluzioni e l'ottimizzazione tra tutte le possibili 
soluzioni a un problema</t>
        </is>
      </c>
      <c r="BH562" s="2" t="inlineStr">
        <is>
          <t>žinių loginė analizė</t>
        </is>
      </c>
      <c r="BI562" s="2" t="inlineStr">
        <is>
          <t>3</t>
        </is>
      </c>
      <c r="BJ562" s="2" t="inlineStr">
        <is>
          <t/>
        </is>
      </c>
      <c r="BK562" t="inlineStr">
        <is>
          <t>žingsinis, atliekamas po žinių vaizdavimo, kuris apima numanymą vadovaujantis simbolinėmis taisyklėmis, planavimo veiklą, paiešką plačioje sprendimų pasirinkimo bazėje ir optimaliausio problemos sprendimo pasirinkimą</t>
        </is>
      </c>
      <c r="BL562" s="2" t="inlineStr">
        <is>
          <t>zināšanu spriešana</t>
        </is>
      </c>
      <c r="BM562" s="2" t="inlineStr">
        <is>
          <t>3</t>
        </is>
      </c>
      <c r="BN562" s="2" t="inlineStr">
        <is>
          <t/>
        </is>
      </c>
      <c r="BO562" t="inlineStr">
        <is>
          <t>posms pēc &lt;a href="https://iate.europa.eu/entry/slideshow/1607540838155/1757518/en-lv" target="_blank"&gt;zināšanu reprezentācijas&lt;/a&gt;, kas ietver secinājumu veikšanu, izmantojot &lt;a href="https://iate.europa.eu/entry/slideshow/1629206839745/3592149/en-lv" target="_blank"&gt;simboliskus noteikumus&lt;/a&gt;, plānošanu un plānošanas darbības, meklēšanu plašā risinājumu klāstā, un visu iespējamo problēmas risinājumu optimizēšanu</t>
        </is>
      </c>
      <c r="BP562" s="2" t="inlineStr">
        <is>
          <t>raġunament ibbażat fuq l-għarfien</t>
        </is>
      </c>
      <c r="BQ562" s="2" t="inlineStr">
        <is>
          <t>3</t>
        </is>
      </c>
      <c r="BR562" s="2" t="inlineStr">
        <is>
          <t/>
        </is>
      </c>
      <c r="BS562" t="inlineStr">
        <is>
          <t>il-pass ta' wara r-&lt;a href="https://iate.europa.eu/entry/slideshow/1625043846657/1757518/mt" target="_blank"&gt;rappreżentazzjoni tal-għarfien&lt;/a&gt;, li jinkludi inferenzi magħmulin permezz ta' &lt;a href="https://iate.europa.eu/entry/slideshow/1625043976644/3592149/mt" target="_blank"&gt;regoli simboliċi&lt;/a&gt;&lt;small&gt;,&lt;/small&gt; attivitajiet ta' ppjanar u skedar, tiftix f'settijiet kbar ta' soluzzjonijiet, u ottimizzazzjoni fost is-soluzzjonijiet kollha possibbli</t>
        </is>
      </c>
      <c r="BT562" s="2" t="inlineStr">
        <is>
          <t>kennisredeneren</t>
        </is>
      </c>
      <c r="BU562" s="2" t="inlineStr">
        <is>
          <t>3</t>
        </is>
      </c>
      <c r="BV562" s="2" t="inlineStr">
        <is>
          <t/>
        </is>
      </c>
      <c r="BW562" t="inlineStr">
        <is>
          <t>stap die volgt op en gebruikmaakt van &lt;a href="https://iate.europa.eu/entry/slideshow/1625061699950/1757518/nl" target="_blank"&gt;kennisrepresentatie&lt;/a&gt;, met name bij het creëren van AI-systemen</t>
        </is>
      </c>
      <c r="BX562" s="2" t="inlineStr">
        <is>
          <t>rozumowanie oparte na wiedzy</t>
        </is>
      </c>
      <c r="BY562" s="2" t="inlineStr">
        <is>
          <t>3</t>
        </is>
      </c>
      <c r="BZ562" s="2" t="inlineStr">
        <is>
          <t/>
        </is>
      </c>
      <c r="CA562" t="inlineStr">
        <is>
          <t/>
        </is>
      </c>
      <c r="CB562" s="2" t="inlineStr">
        <is>
          <t>raciocínio baseado no conhecimento</t>
        </is>
      </c>
      <c r="CC562" s="2" t="inlineStr">
        <is>
          <t>3</t>
        </is>
      </c>
      <c r="CD562" s="2" t="inlineStr">
        <is>
          <t/>
        </is>
      </c>
      <c r="CE562" t="inlineStr">
        <is>
          <t>Fase de um &lt;a href="https://iate.europa.eu/entry/result/3591198/pt" target="_blank"&gt;sistema de IA&lt;/a&gt;, subsequente e intrínseca à &lt;a href="https://iate.europa.eu/entry/result/1757518/pt" target="_blank"&gt;representação do conhecimento&lt;/a&gt;, em que são feitas deduções através de regras simbólicas, se planeiam e programam atividades, se pesquisam soluções de um vasto conjunto e se escolhe a solução ótima para um problema.</t>
        </is>
      </c>
      <c r="CF562" t="inlineStr">
        <is>
          <t/>
        </is>
      </c>
      <c r="CG562" t="inlineStr">
        <is>
          <t/>
        </is>
      </c>
      <c r="CH562" t="inlineStr">
        <is>
          <t/>
        </is>
      </c>
      <c r="CI562" t="inlineStr">
        <is>
          <t/>
        </is>
      </c>
      <c r="CJ562" s="2" t="inlineStr">
        <is>
          <t>odvodzovanie z poznatkov</t>
        </is>
      </c>
      <c r="CK562" s="2" t="inlineStr">
        <is>
          <t>3</t>
        </is>
      </c>
      <c r="CL562" s="2" t="inlineStr">
        <is>
          <t/>
        </is>
      </c>
      <c r="CM562" t="inlineStr">
        <is>
          <t>odvodzovanie
logických záverov z poznatkov, čo zahŕňa vyvodzovanie záverov prostredníctvom
symbolických pravidiel, plánovanie a programovanie, vyhľadávanie
prostredníctvom rozsiahlej množiny riešení a optimalizáciu spomedzi všetkých
možných riešení problému</t>
        </is>
      </c>
      <c r="CN562" s="2" t="inlineStr">
        <is>
          <t>sklepanje na podlagi znanja</t>
        </is>
      </c>
      <c r="CO562" s="2" t="inlineStr">
        <is>
          <t>3</t>
        </is>
      </c>
      <c r="CP562" s="2" t="inlineStr">
        <is>
          <t/>
        </is>
      </c>
      <c r="CQ562" t="inlineStr">
        <is>
          <t>korak, ki sledi &lt;a href="https://iate.europa.eu/entry/slideshow/1627551039007/1757518/sl" target="_blank"&gt;predstavitvi znanja&lt;/a&gt; in vključuje sklepanje na podlagi simboličnih pravil, dejavnosti
načrtovanja in časovnega razporejanja, iskanje po obsežnem naboru rešitev in
optimizacijo glede na vse možne rešitve problema</t>
        </is>
      </c>
      <c r="CR562" s="2" t="inlineStr">
        <is>
          <t>kunskapsresonemang</t>
        </is>
      </c>
      <c r="CS562" s="2" t="inlineStr">
        <is>
          <t>3</t>
        </is>
      </c>
      <c r="CT562" s="2" t="inlineStr">
        <is>
          <t/>
        </is>
      </c>
      <c r="CU562" t="inlineStr">
        <is>
          <t/>
        </is>
      </c>
    </row>
    <row r="563">
      <c r="A563" s="1" t="str">
        <f>HYPERLINK("https://iate.europa.eu/entry/result/1757518/all", "1757518")</f>
        <v>1757518</v>
      </c>
      <c r="B563" t="inlineStr">
        <is>
          <t>EDUCATION AND COMMUNICATIONS</t>
        </is>
      </c>
      <c r="C563" t="inlineStr">
        <is>
          <t>EDUCATION AND COMMUNICATIONS|information and information processing|information processing|artificial intelligence</t>
        </is>
      </c>
      <c r="D563" s="2" t="inlineStr">
        <is>
          <t>представяне на знания</t>
        </is>
      </c>
      <c r="E563" s="2" t="inlineStr">
        <is>
          <t>3</t>
        </is>
      </c>
      <c r="F563" s="2" t="inlineStr">
        <is>
          <t/>
        </is>
      </c>
      <c r="G563" t="inlineStr">
        <is>
          <t>моделиране на знания от &lt;a href="https://iate.europa.eu/entry/result/3591198/bg" target="_blank"&gt;система с ИИ&lt;/a&gt;, след като тя е придобила тези знания чрез трансформиране на данни</t>
        </is>
      </c>
      <c r="H563" s="2" t="inlineStr">
        <is>
          <t>reprezentace znalostí</t>
        </is>
      </c>
      <c r="I563" s="2" t="inlineStr">
        <is>
          <t>3</t>
        </is>
      </c>
      <c r="J563" s="2" t="inlineStr">
        <is>
          <t/>
        </is>
      </c>
      <c r="K563" t="inlineStr">
        <is>
          <t>způsob zachycení znalostí systémem umělé inteligence, jež je prováděno prostřednictvím souboru určitých pravidel a postupů</t>
        </is>
      </c>
      <c r="L563" s="2" t="inlineStr">
        <is>
          <t>vidensrepræsenatation|
videnrepræsentation|
videngengivelse</t>
        </is>
      </c>
      <c r="M563" s="2" t="inlineStr">
        <is>
          <t>3|
3|
3</t>
        </is>
      </c>
      <c r="N563" s="2" t="inlineStr">
        <is>
          <t xml:space="preserve">|
|
</t>
        </is>
      </c>
      <c r="O563" t="inlineStr">
        <is>
          <t>opstilling af viden foretaget af et kunstigt intelligens-system, efter det har erhvervet den pågældende viden ved at omdanne data</t>
        </is>
      </c>
      <c r="P563" s="2" t="inlineStr">
        <is>
          <t>Wissensrepräsentation|
Wissensdarstellung</t>
        </is>
      </c>
      <c r="Q563" s="2" t="inlineStr">
        <is>
          <t>3|
3</t>
        </is>
      </c>
      <c r="R563" s="2" t="inlineStr">
        <is>
          <t xml:space="preserve">|
</t>
        </is>
      </c>
      <c r="S563" t="inlineStr">
        <is>
          <t>formale Abbildung von Wissen in
wissensbasierten Systemen</t>
        </is>
      </c>
      <c r="T563" s="2" t="inlineStr">
        <is>
          <t>αναπαράσταση γνώσης</t>
        </is>
      </c>
      <c r="U563" s="2" t="inlineStr">
        <is>
          <t>3</t>
        </is>
      </c>
      <c r="V563" s="2" t="inlineStr">
        <is>
          <t/>
        </is>
      </c>
      <c r="W563" t="inlineStr">
        <is>
          <t/>
        </is>
      </c>
      <c r="X563" s="2" t="inlineStr">
        <is>
          <t>KR|
knowledge representation</t>
        </is>
      </c>
      <c r="Y563" s="2" t="inlineStr">
        <is>
          <t>3|
3</t>
        </is>
      </c>
      <c r="Z563" s="2" t="inlineStr">
        <is>
          <t xml:space="preserve">|
</t>
        </is>
      </c>
      <c r="AA563" t="inlineStr">
        <is>
          <t>modelling of knowledge by an AI system after it has acquired that knowledge by transforming data</t>
        </is>
      </c>
      <c r="AB563" s="2" t="inlineStr">
        <is>
          <t>representación del conocimiento</t>
        </is>
      </c>
      <c r="AC563" s="2" t="inlineStr">
        <is>
          <t>3</t>
        </is>
      </c>
      <c r="AD563" s="2" t="inlineStr">
        <is>
          <t/>
        </is>
      </c>
      <c r="AE563" t="inlineStr">
        <is>
          <t>Modelización del conocimiento que realiza un sistema de inteligencia artificial tras haber transformado los datos en conocimiento .</t>
        </is>
      </c>
      <c r="AF563" s="2" t="inlineStr">
        <is>
          <t>teadmiste esitamine|
teadmuse esitamine|
teadmuse esitus</t>
        </is>
      </c>
      <c r="AG563" s="2" t="inlineStr">
        <is>
          <t>3|
3|
3</t>
        </is>
      </c>
      <c r="AH563" s="2" t="inlineStr">
        <is>
          <t xml:space="preserve">|
|
</t>
        </is>
      </c>
      <c r="AI563" t="inlineStr">
        <is>
          <t>teadmuse kodeerimise ja teadmusbaasis salvestamise protsess või tulemus</t>
        </is>
      </c>
      <c r="AJ563" s="2" t="inlineStr">
        <is>
          <t>tietämyksen esittäminen</t>
        </is>
      </c>
      <c r="AK563" s="2" t="inlineStr">
        <is>
          <t>3</t>
        </is>
      </c>
      <c r="AL563" s="2" t="inlineStr">
        <is>
          <t/>
        </is>
      </c>
      <c r="AM563" t="inlineStr">
        <is>
          <t>tekoälyjärjestelmän suorittama tietämyksen mallintaminen sen jälkeen kun se on saanut tälliasen tietämyksen datan muuntamisen avulla</t>
        </is>
      </c>
      <c r="AN563" s="2" t="inlineStr">
        <is>
          <t>représentation des connaissances</t>
        </is>
      </c>
      <c r="AO563" s="2" t="inlineStr">
        <is>
          <t>3</t>
        </is>
      </c>
      <c r="AP563" s="2" t="inlineStr">
        <is>
          <t/>
        </is>
      </c>
      <c r="AQ563" t="inlineStr">
        <is>
          <t>procédé qui consiste à encoder et à stocker des informations ou des connaissances, de manière à ce qu'elles puissent être utilisées par un &lt;a href="https://iate.europa.eu/entry/result/3591198/fr" target="_blank"&gt;système d'intelligence artificielle&lt;/a&gt; dans le but de former des hypothèses et de produire des inférences</t>
        </is>
      </c>
      <c r="AR563" s="2" t="inlineStr">
        <is>
          <t>léiriú eolais</t>
        </is>
      </c>
      <c r="AS563" s="2" t="inlineStr">
        <is>
          <t>3</t>
        </is>
      </c>
      <c r="AT563" s="2" t="inlineStr">
        <is>
          <t/>
        </is>
      </c>
      <c r="AU563" t="inlineStr">
        <is>
          <t/>
        </is>
      </c>
      <c r="AV563" s="2" t="inlineStr">
        <is>
          <t>reprezentacija znanja</t>
        </is>
      </c>
      <c r="AW563" s="2" t="inlineStr">
        <is>
          <t>3</t>
        </is>
      </c>
      <c r="AX563" s="2" t="inlineStr">
        <is>
          <t/>
        </is>
      </c>
      <c r="AY563" t="inlineStr">
        <is>
          <t>modeliranje znanja s pomoću sustava umjetne inteligencije nakon što je stekao to znanje pretvorbom podataka</t>
        </is>
      </c>
      <c r="AZ563" s="2" t="inlineStr">
        <is>
          <t>tudásreprezentáció|
ismeretreprezentáció</t>
        </is>
      </c>
      <c r="BA563" s="2" t="inlineStr">
        <is>
          <t>3|
3</t>
        </is>
      </c>
      <c r="BB563" s="2" t="inlineStr">
        <is>
          <t xml:space="preserve">|
</t>
        </is>
      </c>
      <c r="BC563" t="inlineStr">
        <is>
          <t>az ismeretek modellezése egy mesterségesintelligencia-rendszer által</t>
        </is>
      </c>
      <c r="BD563" s="2" t="inlineStr">
        <is>
          <t>rapppresentazione della conoscenza|
rappresentazione delle conoscenze</t>
        </is>
      </c>
      <c r="BE563" s="2" t="inlineStr">
        <is>
          <t>3|
3</t>
        </is>
      </c>
      <c r="BF563" s="2" t="inlineStr">
        <is>
          <t xml:space="preserve">|
</t>
        </is>
      </c>
      <c r="BG563" t="inlineStr">
        <is>
          <t>modellizzazione della conoscenza da parte di un &lt;a href="https://iate.europa.eu/entry/result/3591198/it" target="_blank"&gt;sistema di IA &lt;/a&gt;dopo aver acquisito quella determinata conoscenza trasformando i dati</t>
        </is>
      </c>
      <c r="BH563" s="2" t="inlineStr">
        <is>
          <t>žinių vaizdavimas</t>
        </is>
      </c>
      <c r="BI563" s="2" t="inlineStr">
        <is>
          <t>3</t>
        </is>
      </c>
      <c r="BJ563" s="2" t="inlineStr">
        <is>
          <t/>
        </is>
      </c>
      <c r="BK563" t="inlineStr">
        <is>
          <t>DI sistemos atliekamas žinių, kurias ji surinko transformavusi duomenis, modeliavimas</t>
        </is>
      </c>
      <c r="BL563" s="2" t="inlineStr">
        <is>
          <t>zināšanu reprezentācija</t>
        </is>
      </c>
      <c r="BM563" s="2" t="inlineStr">
        <is>
          <t>3</t>
        </is>
      </c>
      <c r="BN563" s="2" t="inlineStr">
        <is>
          <t/>
        </is>
      </c>
      <c r="BO563" t="inlineStr">
        <is>
          <t>MI sistēmas veikta zināšanu modelēšana pēc tam, kad tā šīs zināšanas ir ieguvusi datu transformēšanas ceļā</t>
        </is>
      </c>
      <c r="BP563" s="2" t="inlineStr">
        <is>
          <t>rappreżentazzjoni tal-għarfien</t>
        </is>
      </c>
      <c r="BQ563" s="2" t="inlineStr">
        <is>
          <t>3</t>
        </is>
      </c>
      <c r="BR563" s="2" t="inlineStr">
        <is>
          <t/>
        </is>
      </c>
      <c r="BS563" t="inlineStr">
        <is>
          <t>il-mudellar tal-għarfien minn sistema tal-AI wara li din tkun akkwistat dak l-għarfien permezz tat-trasformazzjoni ta' data</t>
        </is>
      </c>
      <c r="BT563" s="2" t="inlineStr">
        <is>
          <t>kennisrepresentatie</t>
        </is>
      </c>
      <c r="BU563" s="2" t="inlineStr">
        <is>
          <t>3</t>
        </is>
      </c>
      <c r="BV563" s="2" t="inlineStr">
        <is>
          <t/>
        </is>
      </c>
      <c r="BW563" t="inlineStr">
        <is>
          <t>wijze waarop en structuur waarin kennis door een AI-systeem is vastgelegd, op basis waarvan het AI-systeem vervolgens kan redeneren</t>
        </is>
      </c>
      <c r="BX563" s="2" t="inlineStr">
        <is>
          <t>reprezentacja wiedzy</t>
        </is>
      </c>
      <c r="BY563" s="2" t="inlineStr">
        <is>
          <t>3</t>
        </is>
      </c>
      <c r="BZ563" s="2" t="inlineStr">
        <is>
          <t/>
        </is>
      </c>
      <c r="CA563" t="inlineStr">
        <is>
          <t>ogólny formalizm przekazywania, zapisywania
i gromadzenia dowolnego zasobu wiedzy</t>
        </is>
      </c>
      <c r="CB563" s="2" t="inlineStr">
        <is>
          <t>representação do conhecimento</t>
        </is>
      </c>
      <c r="CC563" s="2" t="inlineStr">
        <is>
          <t>3</t>
        </is>
      </c>
      <c r="CD563" s="2" t="inlineStr">
        <is>
          <t/>
        </is>
      </c>
      <c r="CE563" t="inlineStr">
        <is>
          <t>Fase de um &lt;a href="https://iate.europa.eu/entry/result/3591198/pt" target="_blank"&gt;sistema de IA&lt;/a&gt; em que é feita a modulação da informação de que um programa de computador necessita para que possa comportar-se
inteligentemente, e que precede a fase de &lt;a href="https://iate.europa.eu/entry/result/3592143/pt" target="_blank"&gt;raciocínio baseado no conhecimento&lt;/a&gt;&lt;small&gt;.&lt;/small&gt;</t>
        </is>
      </c>
      <c r="CF563" s="2" t="inlineStr">
        <is>
          <t>reprezentare a cunoștințelor</t>
        </is>
      </c>
      <c r="CG563" s="2" t="inlineStr">
        <is>
          <t>3</t>
        </is>
      </c>
      <c r="CH563" s="2" t="inlineStr">
        <is>
          <t/>
        </is>
      </c>
      <c r="CI563" t="inlineStr">
        <is>
          <t>modelare de
cunoștințe de către un &lt;a href="https://iate.europa.eu/entry/result/3591198/ro" target="_blank"&gt;sistem de inteligență artificială&lt;/a&gt; după ce acesta
a dobândit acele cunoștințe prin transformarea de date</t>
        </is>
      </c>
      <c r="CJ563" s="2" t="inlineStr">
        <is>
          <t>reprezentácia poznatkov</t>
        </is>
      </c>
      <c r="CK563" s="2" t="inlineStr">
        <is>
          <t>3</t>
        </is>
      </c>
      <c r="CL563" s="2" t="inlineStr">
        <is>
          <t/>
        </is>
      </c>
      <c r="CM563" t="inlineStr">
        <is>
          <t>premena
údajov na poznatky (modelovanie) zo strany umelej inteligencie</t>
        </is>
      </c>
      <c r="CN563" s="2" t="inlineStr">
        <is>
          <t>predstavitev znanja</t>
        </is>
      </c>
      <c r="CO563" s="2" t="inlineStr">
        <is>
          <t>3</t>
        </is>
      </c>
      <c r="CP563" s="2" t="inlineStr">
        <is>
          <t/>
        </is>
      </c>
      <c r="CQ563" t="inlineStr">
        <is>
          <t>modeliranje znanja s strani &lt;a href="https://iate.europa.eu/entry/result/3591198/sl" target="_blank"&gt;sistema AI&lt;/a&gt;, ki je to znanje pridobil s preoblikovanjem podatkov</t>
        </is>
      </c>
      <c r="CR563" s="2" t="inlineStr">
        <is>
          <t>kunskapsrepresentation</t>
        </is>
      </c>
      <c r="CS563" s="2" t="inlineStr">
        <is>
          <t>3</t>
        </is>
      </c>
      <c r="CT563" s="2" t="inlineStr">
        <is>
          <t/>
        </is>
      </c>
      <c r="CU563" t="inlineStr">
        <is>
          <t/>
        </is>
      </c>
    </row>
    <row r="564">
      <c r="A564" s="1" t="str">
        <f>HYPERLINK("https://iate.europa.eu/entry/result/3592141/all", "3592141")</f>
        <v>3592141</v>
      </c>
      <c r="B564" t="inlineStr">
        <is>
          <t>EDUCATION AND COMMUNICATIONS</t>
        </is>
      </c>
      <c r="C564" t="inlineStr">
        <is>
          <t>EDUCATION AND COMMUNICATIONS|information and information processing|information processing</t>
        </is>
      </c>
      <c r="D564" s="2" t="inlineStr">
        <is>
          <t>машинно разсъждение</t>
        </is>
      </c>
      <c r="E564" s="2" t="inlineStr">
        <is>
          <t>3</t>
        </is>
      </c>
      <c r="F564" s="2" t="inlineStr">
        <is>
          <t/>
        </is>
      </c>
      <c r="G564" t="inlineStr">
        <is>
          <t>&lt;p&gt;способност на &lt;a href="https://iate.europa.eu/entry/result/3591198/bg" target="_blank"&gt;система с ИИ&lt;/a&gt; да прави изводи от данните/знанията, получени от възприемането, като този процес включва планиране, изготвяне на график, представяне на знания и обосноваване, търсене и оптимизация&lt;br&gt;&lt;/p&gt;</t>
        </is>
      </c>
      <c r="H564" s="2" t="inlineStr">
        <is>
          <t>strojové usuzování</t>
        </is>
      </c>
      <c r="I564" s="2" t="inlineStr">
        <is>
          <t>3</t>
        </is>
      </c>
      <c r="J564" s="2" t="inlineStr">
        <is>
          <t/>
        </is>
      </c>
      <c r="K564" t="inlineStr">
        <is>
          <t/>
        </is>
      </c>
      <c r="L564" s="2" t="inlineStr">
        <is>
          <t>automatiseret ræsonnement</t>
        </is>
      </c>
      <c r="M564" s="2" t="inlineStr">
        <is>
          <t>3</t>
        </is>
      </c>
      <c r="N564" s="2" t="inlineStr">
        <is>
          <t/>
        </is>
      </c>
      <c r="O564" t="inlineStr">
        <is>
          <t>tanken om, at computere eller andre maskiner kan programmeres til at gentage resultaterne af menneskelig logisk resonnement</t>
        </is>
      </c>
      <c r="P564" s="2" t="inlineStr">
        <is>
          <t>maschinelles Denken</t>
        </is>
      </c>
      <c r="Q564" s="2" t="inlineStr">
        <is>
          <t>3</t>
        </is>
      </c>
      <c r="R564" s="2" t="inlineStr">
        <is>
          <t/>
        </is>
      </c>
      <c r="S564" t="inlineStr">
        <is>
          <t/>
        </is>
      </c>
      <c r="T564" s="2" t="inlineStr">
        <is>
          <t>μηχανική συλλογιστική</t>
        </is>
      </c>
      <c r="U564" s="2" t="inlineStr">
        <is>
          <t>3</t>
        </is>
      </c>
      <c r="V564" s="2" t="inlineStr">
        <is>
          <t/>
        </is>
      </c>
      <c r="W564" t="inlineStr">
        <is>
          <t/>
        </is>
      </c>
      <c r="X564" s="2" t="inlineStr">
        <is>
          <t>machine reasoning</t>
        </is>
      </c>
      <c r="Y564" s="2" t="inlineStr">
        <is>
          <t>3</t>
        </is>
      </c>
      <c r="Z564" s="2" t="inlineStr">
        <is>
          <t/>
        </is>
      </c>
      <c r="AA564" t="inlineStr">
        <is>
          <t>similar to the human ability
to understand, the power of a
machine to make connections between facts and observations, including planning, scheduling,
knowledge representation and reasoning, search, and optimization</t>
        </is>
      </c>
      <c r="AB564" s="2" t="inlineStr">
        <is>
          <t>razonamiento automatizado|
razonamiento automático</t>
        </is>
      </c>
      <c r="AC564" s="2" t="inlineStr">
        <is>
          <t>3|
3</t>
        </is>
      </c>
      <c r="AD564" s="2" t="inlineStr">
        <is>
          <t xml:space="preserve">|
</t>
        </is>
      </c>
      <c r="AE564" t="inlineStr">
        <is>
          <t>Capacidad de un sistema informático para efectuar deducciones mediante algoritmos, a partir de hechos, observaciones e hipótesis, en un proceso que incluye la planificación, la programación, la representación del conocimiento, el razonamiento, la búsqueda y la optimización.</t>
        </is>
      </c>
      <c r="AF564" s="2" t="inlineStr">
        <is>
          <t>masinjäreldamine|
masinmõtlemine</t>
        </is>
      </c>
      <c r="AG564" s="2" t="inlineStr">
        <is>
          <t>2|
2</t>
        </is>
      </c>
      <c r="AH564" s="2" t="inlineStr">
        <is>
          <t xml:space="preserve">preferred|
</t>
        </is>
      </c>
      <c r="AI564" t="inlineStr">
        <is>
          <t>sarnaselt inimese arusaamisvõimega, masina suutlikkus luua seoseid faktide ja tähelepanekute vahel, sealhulgas planeerida, kavandada, teadmisi esitada ja neist järeldusi teha, teadmisi otsida ja optimeerida</t>
        </is>
      </c>
      <c r="AJ564" s="2" t="inlineStr">
        <is>
          <t>konepäättely</t>
        </is>
      </c>
      <c r="AK564" s="2" t="inlineStr">
        <is>
          <t>3</t>
        </is>
      </c>
      <c r="AL564" s="2" t="inlineStr">
        <is>
          <t/>
        </is>
      </c>
      <c r="AM564" t="inlineStr">
        <is>
          <t>koneen kyky luoda yhteyksiä tosiasioiden ja havaintojen välillä, johon sisältyy suunnittelu, 
aikataulutus, tietämyksen esittäminen ja päättely, haku ja optimointi</t>
        </is>
      </c>
      <c r="AN564" s="2" t="inlineStr">
        <is>
          <t>raisonnement machine|
raisonnement automatique</t>
        </is>
      </c>
      <c r="AO564" s="2" t="inlineStr">
        <is>
          <t>2|
3</t>
        </is>
      </c>
      <c r="AP564" s="2" t="inlineStr">
        <is>
          <t xml:space="preserve">|
</t>
        </is>
      </c>
      <c r="AQ564" t="inlineStr">
        <is>
          <t>capacité, fondée sur des algorithmes, similaire à la capacité humaine d'effectuer des déductions à partir
de faits ou d'hypothèses</t>
        </is>
      </c>
      <c r="AR564" s="2" t="inlineStr">
        <is>
          <t>meaisínréasúnú</t>
        </is>
      </c>
      <c r="AS564" s="2" t="inlineStr">
        <is>
          <t>3</t>
        </is>
      </c>
      <c r="AT564" s="2" t="inlineStr">
        <is>
          <t/>
        </is>
      </c>
      <c r="AU564" t="inlineStr">
        <is>
          <t/>
        </is>
      </c>
      <c r="AV564" s="2" t="inlineStr">
        <is>
          <t>strojno zaključivanje</t>
        </is>
      </c>
      <c r="AW564" s="2" t="inlineStr">
        <is>
          <t>3</t>
        </is>
      </c>
      <c r="AX564" s="2" t="inlineStr">
        <is>
          <t/>
        </is>
      </c>
      <c r="AY564" t="inlineStr">
        <is>
          <t>slično ljudskoj sposobnosti razumijevanja, sposobnost stroja za povezivanje činjenica i opažanja, uključujući planiranje, raspoređivanje zadataka, reprezentaciju znanja i zaključivanje, pretraživanje i optimizaciju</t>
        </is>
      </c>
      <c r="AZ564" s="2" t="inlineStr">
        <is>
          <t>gépi gondolkodás</t>
        </is>
      </c>
      <c r="BA564" s="2" t="inlineStr">
        <is>
          <t>3</t>
        </is>
      </c>
      <c r="BB564" s="2" t="inlineStr">
        <is>
          <t/>
        </is>
      </c>
      <c r="BC564" t="inlineStr">
        <is>
          <t>a gépnek az emberi megértési képességhez hasonló képessége arra, hogy kapcsolatot teremtsen a tények és a megfigyelések között, beleértve a tervezést, ütemezést, tudásábrázolást és érvelést, keresést és az optimalizálást is</t>
        </is>
      </c>
      <c r="BD564" s="2" t="inlineStr">
        <is>
          <t>ragionamento meccanico|
ragionamento automatico</t>
        </is>
      </c>
      <c r="BE564" s="2" t="inlineStr">
        <is>
          <t>3|
3</t>
        </is>
      </c>
      <c r="BF564" s="2" t="inlineStr">
        <is>
          <t xml:space="preserve">|
</t>
        </is>
      </c>
      <c r="BG564" t="inlineStr">
        <is>
          <t>capacità di una macchina analoga alla capacità umana di operare deduzioni a partire da fatti o ipotesi</t>
        </is>
      </c>
      <c r="BH564" s="2" t="inlineStr">
        <is>
          <t>mašinų atliekama loginė analizė</t>
        </is>
      </c>
      <c r="BI564" s="2" t="inlineStr">
        <is>
          <t>3</t>
        </is>
      </c>
      <c r="BJ564" s="2" t="inlineStr">
        <is>
          <t/>
        </is>
      </c>
      <c r="BK564" t="inlineStr">
        <is>
          <t>į žmogaus gebėjimą panašus mašinos gebėjimas suprasti ir susieti faktus ir pastebėjimus (įskaitant veiksmų ir laiko planavimą, žinių vaizdavimą, loginę analizę, paiešką ir optimizavimą)</t>
        </is>
      </c>
      <c r="BL564" s="2" t="inlineStr">
        <is>
          <t>mašīnu spriešana</t>
        </is>
      </c>
      <c r="BM564" s="2" t="inlineStr">
        <is>
          <t>3</t>
        </is>
      </c>
      <c r="BN564" s="2" t="inlineStr">
        <is>
          <t/>
        </is>
      </c>
      <c r="BO564" t="inlineStr">
        <is>
          <t>iekārtas spēja veidot saikni starp faktiem un novērojumiem, tostarp plānot, izklāstīt zināšanas, argumentēt, meklēt un optimizēt, kas līdzīga cilvēka saprašanas spējām</t>
        </is>
      </c>
      <c r="BP564" s="2" t="inlineStr">
        <is>
          <t>raġunament imwettaq minn magna</t>
        </is>
      </c>
      <c r="BQ564" s="2" t="inlineStr">
        <is>
          <t>3</t>
        </is>
      </c>
      <c r="BR564" s="2" t="inlineStr">
        <is>
          <t/>
        </is>
      </c>
      <c r="BS564" t="inlineStr">
        <is>
          <t>b'mod simili għall-bniedem, il-kapaċità li magna tagħmel konnessjonijiet bejn fatti u osservazzjonijiet, inkluż il-kapaċità li tippjana, toħloq skedi, tfittex u tirraġuna</t>
        </is>
      </c>
      <c r="BT564" s="2" t="inlineStr">
        <is>
          <t>automatisch redeneren</t>
        </is>
      </c>
      <c r="BU564" s="2" t="inlineStr">
        <is>
          <t>3</t>
        </is>
      </c>
      <c r="BV564" s="2" t="inlineStr">
        <is>
          <t/>
        </is>
      </c>
      <c r="BW564" t="inlineStr">
        <is>
          <t>kernelement van AI, door middel waarvan de computer zelf oplossingen vindt, niet op basis van wat vooraf expliciet geprogrammeerd was, maar door verbanden te leggen op basis van de beschreven omgeving en een doelstelling</t>
        </is>
      </c>
      <c r="BX564" s="2" t="inlineStr">
        <is>
          <t>rozumowanie maszynowe|
rozumowanie maszyn</t>
        </is>
      </c>
      <c r="BY564" s="2" t="inlineStr">
        <is>
          <t>3|
3</t>
        </is>
      </c>
      <c r="BZ564" s="2" t="inlineStr">
        <is>
          <t xml:space="preserve">|
</t>
        </is>
      </c>
      <c r="CA564" t="inlineStr">
        <is>
          <t>zdolność maszyn do obsługi nowych zadań na podstawie wnioskowania wykorzystującego wcześniej zdobytą wiedzę</t>
        </is>
      </c>
      <c r="CB564" s="2" t="inlineStr">
        <is>
          <t>raciocínio automatizado|
raciocínio automático</t>
        </is>
      </c>
      <c r="CC564" s="2" t="inlineStr">
        <is>
          <t>3|
3</t>
        </is>
      </c>
      <c r="CD564" s="2" t="inlineStr">
        <is>
          <t xml:space="preserve">|
</t>
        </is>
      </c>
      <c r="CE564" t="inlineStr">
        <is>
          <t>Capacidade de um computador raciocinar (ou seja, planear, programar, representar o conhecimento, raciocinar, pesquisar e otimizar) de forma total ou quase totalmente automática, através da prova de teoremas e da verificação dessas provas.</t>
        </is>
      </c>
      <c r="CF564" t="inlineStr">
        <is>
          <t/>
        </is>
      </c>
      <c r="CG564" t="inlineStr">
        <is>
          <t/>
        </is>
      </c>
      <c r="CH564" t="inlineStr">
        <is>
          <t/>
        </is>
      </c>
      <c r="CI564" t="inlineStr">
        <is>
          <t/>
        </is>
      </c>
      <c r="CJ564" t="inlineStr">
        <is>
          <t/>
        </is>
      </c>
      <c r="CK564" t="inlineStr">
        <is>
          <t/>
        </is>
      </c>
      <c r="CL564" t="inlineStr">
        <is>
          <t/>
        </is>
      </c>
      <c r="CM564" t="inlineStr">
        <is>
          <t/>
        </is>
      </c>
      <c r="CN564" s="2" t="inlineStr">
        <is>
          <t>strojno sklepanje</t>
        </is>
      </c>
      <c r="CO564" s="2" t="inlineStr">
        <is>
          <t>3</t>
        </is>
      </c>
      <c r="CP564" s="2" t="inlineStr">
        <is>
          <t/>
        </is>
      </c>
      <c r="CQ564" t="inlineStr">
        <is>
          <t/>
        </is>
      </c>
      <c r="CR564" s="2" t="inlineStr">
        <is>
          <t>maskinresonemang</t>
        </is>
      </c>
      <c r="CS564" s="2" t="inlineStr">
        <is>
          <t>3</t>
        </is>
      </c>
      <c r="CT564" s="2" t="inlineStr">
        <is>
          <t/>
        </is>
      </c>
      <c r="CU564" t="inlineStr">
        <is>
          <t/>
        </is>
      </c>
    </row>
    <row r="565">
      <c r="A565" s="1" t="str">
        <f>HYPERLINK("https://iate.europa.eu/entry/result/3592142/all", "3592142")</f>
        <v>3592142</v>
      </c>
      <c r="B565" t="inlineStr">
        <is>
          <t>EDUCATION AND COMMUNICATIONS</t>
        </is>
      </c>
      <c r="C565" t="inlineStr">
        <is>
          <t>EDUCATION AND COMMUNICATIONS|information and information processing|information processing</t>
        </is>
      </c>
      <c r="D565" s="2" t="inlineStr">
        <is>
          <t>изчислителна мощност</t>
        </is>
      </c>
      <c r="E565" s="2" t="inlineStr">
        <is>
          <t>3</t>
        </is>
      </c>
      <c r="F565" s="2" t="inlineStr">
        <is>
          <t/>
        </is>
      </c>
      <c r="G565" t="inlineStr">
        <is>
          <t>способност на дадена компютърна система да извършва изчисления</t>
        </is>
      </c>
      <c r="H565" s="2" t="inlineStr">
        <is>
          <t>výpočetní výkon</t>
        </is>
      </c>
      <c r="I565" s="2" t="inlineStr">
        <is>
          <t>3</t>
        </is>
      </c>
      <c r="J565" s="2" t="inlineStr">
        <is>
          <t/>
        </is>
      </c>
      <c r="K565" t="inlineStr">
        <is>
          <t/>
        </is>
      </c>
      <c r="L565" s="2" t="inlineStr">
        <is>
          <t>computerkraft|
regnekraft</t>
        </is>
      </c>
      <c r="M565" s="2" t="inlineStr">
        <is>
          <t>3|
3</t>
        </is>
      </c>
      <c r="N565" s="2" t="inlineStr">
        <is>
          <t xml:space="preserve">|
</t>
        </is>
      </c>
      <c r="O565" t="inlineStr">
        <is>
          <t>en computers kapacitet til at foretage beregninger</t>
        </is>
      </c>
      <c r="P565" s="2" t="inlineStr">
        <is>
          <t>Rechenleistung</t>
        </is>
      </c>
      <c r="Q565" s="2" t="inlineStr">
        <is>
          <t>3</t>
        </is>
      </c>
      <c r="R565" s="2" t="inlineStr">
        <is>
          <t/>
        </is>
      </c>
      <c r="S565" t="inlineStr">
        <is>
          <t>Leistungsfähigkeit eines Rechners, Computers, Prozessors</t>
        </is>
      </c>
      <c r="T565" s="2" t="inlineStr">
        <is>
          <t>υπολογιστική ισχύς</t>
        </is>
      </c>
      <c r="U565" s="2" t="inlineStr">
        <is>
          <t>3</t>
        </is>
      </c>
      <c r="V565" s="2" t="inlineStr">
        <is>
          <t/>
        </is>
      </c>
      <c r="W565" t="inlineStr">
        <is>
          <t/>
        </is>
      </c>
      <c r="X565" s="2" t="inlineStr">
        <is>
          <t>computational power</t>
        </is>
      </c>
      <c r="Y565" s="2" t="inlineStr">
        <is>
          <t>3</t>
        </is>
      </c>
      <c r="Z565" s="2" t="inlineStr">
        <is>
          <t/>
        </is>
      </c>
      <c r="AA565" t="inlineStr">
        <is>
          <t>ability of a machine&lt;sup&gt;1 &lt;/sup&gt;to make calculations&lt;sup&gt;2 &lt;/sup&gt;</t>
        </is>
      </c>
      <c r="AB565" s="2" t="inlineStr">
        <is>
          <t>potencia computacional|
potencia de cálculo</t>
        </is>
      </c>
      <c r="AC565" s="2" t="inlineStr">
        <is>
          <t>3|
3</t>
        </is>
      </c>
      <c r="AD565" s="2" t="inlineStr">
        <is>
          <t xml:space="preserve">|
</t>
        </is>
      </c>
      <c r="AE565" t="inlineStr">
        <is>
          <t>Número de operaciones que puede efectuar un ordenador por unidad de tiempo, que suele medirse en millones de instrucciones por segundo.</t>
        </is>
      </c>
      <c r="AF565" s="2" t="inlineStr">
        <is>
          <t>arvutusvõimsus</t>
        </is>
      </c>
      <c r="AG565" s="2" t="inlineStr">
        <is>
          <t>3</t>
        </is>
      </c>
      <c r="AH565" s="2" t="inlineStr">
        <is>
          <t/>
        </is>
      </c>
      <c r="AI565" t="inlineStr">
        <is>
          <t>arvutisüsteemi riistvara potentsiaalne jõudlus kontekstist sõltuvas väljenduses, näiteks käskudena sekundis</t>
        </is>
      </c>
      <c r="AJ565" s="2" t="inlineStr">
        <is>
          <t>laskentateho</t>
        </is>
      </c>
      <c r="AK565" s="2" t="inlineStr">
        <is>
          <t>3</t>
        </is>
      </c>
      <c r="AL565" s="2" t="inlineStr">
        <is>
          <t/>
        </is>
      </c>
      <c r="AM565" t="inlineStr">
        <is>
          <t>koneen kyky tehdä laskelmia</t>
        </is>
      </c>
      <c r="AN565" s="2" t="inlineStr">
        <is>
          <t>puissance de calcul</t>
        </is>
      </c>
      <c r="AO565" s="2" t="inlineStr">
        <is>
          <t>3</t>
        </is>
      </c>
      <c r="AP565" s="2" t="inlineStr">
        <is>
          <t/>
        </is>
      </c>
      <c r="AQ565" t="inlineStr">
        <is>
          <t>capacité d'une machine (généralement un ordinateur) d'effectuer un certain nombre d'opérations de calcul par seconde</t>
        </is>
      </c>
      <c r="AR565" s="2" t="inlineStr">
        <is>
          <t>cumhacht ríomhaireachtúil</t>
        </is>
      </c>
      <c r="AS565" s="2" t="inlineStr">
        <is>
          <t>3</t>
        </is>
      </c>
      <c r="AT565" s="2" t="inlineStr">
        <is>
          <t/>
        </is>
      </c>
      <c r="AU565" t="inlineStr">
        <is>
          <t/>
        </is>
      </c>
      <c r="AV565" s="2" t="inlineStr">
        <is>
          <t>računalna snaga</t>
        </is>
      </c>
      <c r="AW565" s="2" t="inlineStr">
        <is>
          <t>3</t>
        </is>
      </c>
      <c r="AX565" s="2" t="inlineStr">
        <is>
          <t/>
        </is>
      </c>
      <c r="AY565" t="inlineStr">
        <is>
          <t>sposobnost stroja za izračune</t>
        </is>
      </c>
      <c r="AZ565" s="2" t="inlineStr">
        <is>
          <t>számítási teljesítmény</t>
        </is>
      </c>
      <c r="BA565" s="2" t="inlineStr">
        <is>
          <t>3</t>
        </is>
      </c>
      <c r="BB565" s="2" t="inlineStr">
        <is>
          <t/>
        </is>
      </c>
      <c r="BC565" t="inlineStr">
        <is>
          <t>egy gép számítások elvégzésére vonatkozó képessége</t>
        </is>
      </c>
      <c r="BD565" s="2" t="inlineStr">
        <is>
          <t>potenza di calcolo</t>
        </is>
      </c>
      <c r="BE565" s="2" t="inlineStr">
        <is>
          <t>3</t>
        </is>
      </c>
      <c r="BF565" s="2" t="inlineStr">
        <is>
          <t/>
        </is>
      </c>
      <c r="BG565" t="inlineStr">
        <is>
          <t/>
        </is>
      </c>
      <c r="BH565" s="2" t="inlineStr">
        <is>
          <t>kompiuterių galia</t>
        </is>
      </c>
      <c r="BI565" s="2" t="inlineStr">
        <is>
          <t>3</t>
        </is>
      </c>
      <c r="BJ565" s="2" t="inlineStr">
        <is>
          <t/>
        </is>
      </c>
      <c r="BK565" t="inlineStr">
        <is>
          <t>mašinos gebėjimas daryti skaičiavimus</t>
        </is>
      </c>
      <c r="BL565" s="2" t="inlineStr">
        <is>
          <t>skaitļošanas jauda</t>
        </is>
      </c>
      <c r="BM565" s="2" t="inlineStr">
        <is>
          <t>3</t>
        </is>
      </c>
      <c r="BN565" s="2" t="inlineStr">
        <is>
          <t/>
        </is>
      </c>
      <c r="BO565" t="inlineStr">
        <is>
          <t>mašīnas spēja veikt aprēķinus</t>
        </is>
      </c>
      <c r="BP565" s="2" t="inlineStr">
        <is>
          <t>qawwa komputazzjonali</t>
        </is>
      </c>
      <c r="BQ565" s="2" t="inlineStr">
        <is>
          <t>3</t>
        </is>
      </c>
      <c r="BR565" s="2" t="inlineStr">
        <is>
          <t/>
        </is>
      </c>
      <c r="BS565" t="inlineStr">
        <is>
          <t>il-kapaċità ta' magna li tagħmel kalkoli</t>
        </is>
      </c>
      <c r="BT565" s="2" t="inlineStr">
        <is>
          <t>computerkracht</t>
        </is>
      </c>
      <c r="BU565" s="2" t="inlineStr">
        <is>
          <t>3</t>
        </is>
      </c>
      <c r="BV565" s="2" t="inlineStr">
        <is>
          <t/>
        </is>
      </c>
      <c r="BW565" t="inlineStr">
        <is>
          <t>hoeveelheid gegevens die een computer in staat is te verwerken, de snelheid waarmee hij dat kan, de manier waarop dat gebeurt (eenvoudig versus complex), en de nodige tastbare omvang die daarvoor nodig is</t>
        </is>
      </c>
      <c r="BX565" s="2" t="inlineStr">
        <is>
          <t>moc obliczeniowa</t>
        </is>
      </c>
      <c r="BY565" s="2" t="inlineStr">
        <is>
          <t>3</t>
        </is>
      </c>
      <c r="BZ565" s="2" t="inlineStr">
        <is>
          <t/>
        </is>
      </c>
      <c r="CA565" t="inlineStr">
        <is>
          <t>zdolność maszyny do wykonywania obliczeń</t>
        </is>
      </c>
      <c r="CB565" s="2" t="inlineStr">
        <is>
          <t>capacidade de cálculo|
capacidade de computação</t>
        </is>
      </c>
      <c r="CC565" s="2" t="inlineStr">
        <is>
          <t>3|
3</t>
        </is>
      </c>
      <c r="CD565" s="2" t="inlineStr">
        <is>
          <t xml:space="preserve">|
</t>
        </is>
      </c>
      <c r="CE565" t="inlineStr">
        <is>
          <t>Capacidade de uma máquina (tipicamente um computador, no contexto da IA) para efetuar um certo número de operações de cálculo por segundo.</t>
        </is>
      </c>
      <c r="CF565" t="inlineStr">
        <is>
          <t/>
        </is>
      </c>
      <c r="CG565" t="inlineStr">
        <is>
          <t/>
        </is>
      </c>
      <c r="CH565" t="inlineStr">
        <is>
          <t/>
        </is>
      </c>
      <c r="CI565" t="inlineStr">
        <is>
          <t/>
        </is>
      </c>
      <c r="CJ565" t="inlineStr">
        <is>
          <t/>
        </is>
      </c>
      <c r="CK565" t="inlineStr">
        <is>
          <t/>
        </is>
      </c>
      <c r="CL565" t="inlineStr">
        <is>
          <t/>
        </is>
      </c>
      <c r="CM565" t="inlineStr">
        <is>
          <t/>
        </is>
      </c>
      <c r="CN565" s="2" t="inlineStr">
        <is>
          <t>računalniška zmogljivost</t>
        </is>
      </c>
      <c r="CO565" s="2" t="inlineStr">
        <is>
          <t>3</t>
        </is>
      </c>
      <c r="CP565" s="2" t="inlineStr">
        <is>
          <t/>
        </is>
      </c>
      <c r="CQ565" t="inlineStr">
        <is>
          <t/>
        </is>
      </c>
      <c r="CR565" s="2" t="inlineStr">
        <is>
          <t>datorkraft</t>
        </is>
      </c>
      <c r="CS565" s="2" t="inlineStr">
        <is>
          <t>3</t>
        </is>
      </c>
      <c r="CT565" s="2" t="inlineStr">
        <is>
          <t/>
        </is>
      </c>
      <c r="CU565" t="inlineStr">
        <is>
          <t>bearbetningskapacitet i datorsystem, tillgänglig för ett flertal användare och tillämpningar</t>
        </is>
      </c>
    </row>
    <row r="566">
      <c r="A566" s="1" t="str">
        <f>HYPERLINK("https://iate.europa.eu/entry/result/3592224/all", "3592224")</f>
        <v>3592224</v>
      </c>
      <c r="B566" t="inlineStr">
        <is>
          <t>EDUCATION AND COMMUNICATIONS</t>
        </is>
      </c>
      <c r="C566" t="inlineStr">
        <is>
          <t>EDUCATION AND COMMUNICATIONS|information and information processing|information processing|artificial intelligence</t>
        </is>
      </c>
      <c r="D566" s="2" t="inlineStr">
        <is>
          <t>прогнозиране на поведение</t>
        </is>
      </c>
      <c r="E566" s="2" t="inlineStr">
        <is>
          <t>3</t>
        </is>
      </c>
      <c r="F566" s="2" t="inlineStr">
        <is>
          <t/>
        </is>
      </c>
      <c r="G566" t="inlineStr">
        <is>
          <t>предвиждане на поведението на човека от &lt;a href="https://iate.europa.eu/entry/result/3591198/bg" target="_blank"&gt;система с ИИ&lt;/a&gt; чрез използване на алгоритми</t>
        </is>
      </c>
      <c r="H566" s="2" t="inlineStr">
        <is>
          <t>predikce chování</t>
        </is>
      </c>
      <c r="I566" s="2" t="inlineStr">
        <is>
          <t>3</t>
        </is>
      </c>
      <c r="J566" s="2" t="inlineStr">
        <is>
          <t/>
        </is>
      </c>
      <c r="K566" t="inlineStr">
        <is>
          <t/>
        </is>
      </c>
      <c r="L566" s="2" t="inlineStr">
        <is>
          <t>forudsigelse af adfærd</t>
        </is>
      </c>
      <c r="M566" s="2" t="inlineStr">
        <is>
          <t>3</t>
        </is>
      </c>
      <c r="N566" s="2" t="inlineStr">
        <is>
          <t/>
        </is>
      </c>
      <c r="O566" t="inlineStr">
        <is>
          <t>forudsigelse af menneskelig adfærd ved hjælp af et &lt;a href="https://iate.europa.eu/entry/slideshow/1622021963227/3591198/da" target="_blank"&gt;kunstig intelligens-system&lt;/a&gt; baseret på data, der typisk er indsamlet ved anvendelse af algoritmer</t>
        </is>
      </c>
      <c r="P566" s="2" t="inlineStr">
        <is>
          <t>Verhaltensprognose|
Verhaltensvorhersage</t>
        </is>
      </c>
      <c r="Q566" s="2" t="inlineStr">
        <is>
          <t>3|
3</t>
        </is>
      </c>
      <c r="R566" s="2" t="inlineStr">
        <is>
          <t xml:space="preserve">|
</t>
        </is>
      </c>
      <c r="S566" t="inlineStr">
        <is>
          <t/>
        </is>
      </c>
      <c r="T566" t="inlineStr">
        <is>
          <t/>
        </is>
      </c>
      <c r="U566" t="inlineStr">
        <is>
          <t/>
        </is>
      </c>
      <c r="V566" t="inlineStr">
        <is>
          <t/>
        </is>
      </c>
      <c r="W566" t="inlineStr">
        <is>
          <t/>
        </is>
      </c>
      <c r="X566" s="2" t="inlineStr">
        <is>
          <t>behaviour prediction|
behavioural prediction</t>
        </is>
      </c>
      <c r="Y566" s="2" t="inlineStr">
        <is>
          <t>3|
3</t>
        </is>
      </c>
      <c r="Z566" s="2" t="inlineStr">
        <is>
          <t xml:space="preserve">|
</t>
        </is>
      </c>
      <c r="AA566" t="inlineStr">
        <is>
          <t>prediction of human behaviour by an &lt;a href="https://iate.europa.eu/entry/result/3591198/en" target="_blank"&gt;AI system&lt;/a&gt; based on data collected typically through the use of algorithms</t>
        </is>
      </c>
      <c r="AB566" s="2" t="inlineStr">
        <is>
          <t>predicción de comportamientos|
predicción del comportamiento</t>
        </is>
      </c>
      <c r="AC566" s="2" t="inlineStr">
        <is>
          <t>3|
3</t>
        </is>
      </c>
      <c r="AD566" s="2" t="inlineStr">
        <is>
          <t xml:space="preserve">|
</t>
        </is>
      </c>
      <c r="AE566" t="inlineStr">
        <is>
          <t>Predicción de comportamientos humanos realizada por un sistema de inteligencia artificial a partir de la aplicación de algoritmos a un conjunto de datos.</t>
        </is>
      </c>
      <c r="AF566" s="2" t="inlineStr">
        <is>
          <t>käitumise ennustamine</t>
        </is>
      </c>
      <c r="AG566" s="2" t="inlineStr">
        <is>
          <t>2</t>
        </is>
      </c>
      <c r="AH566" s="2" t="inlineStr">
        <is>
          <t/>
        </is>
      </c>
      <c r="AI566" t="inlineStr">
        <is>
          <t>inimese käitumise ennustamine &lt;i&gt;TI süsteemi&lt;/i&gt; &lt;a href="/entry/result/3591198/all" id="ENTRY_TO_ENTRY_CONVERTER" target="_blank"&gt;IATE:3591198&lt;/a&gt; poolt üldjuhul algoritmide abil kogutud andmetest lähtuvalt</t>
        </is>
      </c>
      <c r="AJ566" s="2" t="inlineStr">
        <is>
          <t>käyttäytymisen ennustaminen</t>
        </is>
      </c>
      <c r="AK566" s="2" t="inlineStr">
        <is>
          <t>3</t>
        </is>
      </c>
      <c r="AL566" s="2" t="inlineStr">
        <is>
          <t/>
        </is>
      </c>
      <c r="AM566" t="inlineStr">
        <is>
          <t>tekoälyjärjestelmän suorittama ihmisen käyttäytymisen ennustaminen algoritmien avulla kerättyjen tietojen pohjalta</t>
        </is>
      </c>
      <c r="AN566" s="2" t="inlineStr">
        <is>
          <t>prédiction des comportements</t>
        </is>
      </c>
      <c r="AO566" s="2" t="inlineStr">
        <is>
          <t>3</t>
        </is>
      </c>
      <c r="AP566" s="2" t="inlineStr">
        <is>
          <t/>
        </is>
      </c>
      <c r="AQ566" t="inlineStr">
        <is>
          <t>prédiction des comportements humains par un &lt;a href="https://iate.europa.eu/entry/result/3591198/fr" target="_blank"&gt;système d'intelligence artificielle&lt;/a&gt; qui se fonde sur les données recueillies</t>
        </is>
      </c>
      <c r="AR566" s="2" t="inlineStr">
        <is>
          <t>tuar iompraíochta</t>
        </is>
      </c>
      <c r="AS566" s="2" t="inlineStr">
        <is>
          <t>3</t>
        </is>
      </c>
      <c r="AT566" s="2" t="inlineStr">
        <is>
          <t/>
        </is>
      </c>
      <c r="AU566" t="inlineStr">
        <is>
          <t/>
        </is>
      </c>
      <c r="AV566" s="2" t="inlineStr">
        <is>
          <t>predviđanje ponašanja</t>
        </is>
      </c>
      <c r="AW566" s="2" t="inlineStr">
        <is>
          <t>3</t>
        </is>
      </c>
      <c r="AX566" s="2" t="inlineStr">
        <is>
          <t/>
        </is>
      </c>
      <c r="AY566" t="inlineStr">
        <is>
          <t>predviđanje ljudskog ponašanja s pomoću sustava umjetne inteligencije na temelju podataka koji se obično prikupljaju primjenom algoritama</t>
        </is>
      </c>
      <c r="AZ566" s="2" t="inlineStr">
        <is>
          <t>viselkedés-előrejelzés</t>
        </is>
      </c>
      <c r="BA566" s="2" t="inlineStr">
        <is>
          <t>3</t>
        </is>
      </c>
      <c r="BB566" s="2" t="inlineStr">
        <is>
          <t/>
        </is>
      </c>
      <c r="BC566" t="inlineStr">
        <is>
          <t>az emberi viselkedés &lt;a href="https://iate.europa.eu/entry/result/3591198/hu" target="_blank"&gt;mesterségesintelligencia-rendszerrel&lt;/a&gt; történő előrejelzése, jellemzően algoritmusok használatával gyűjtött adatok alapján</t>
        </is>
      </c>
      <c r="BD566" s="2" t="inlineStr">
        <is>
          <t>previsione del comportamento</t>
        </is>
      </c>
      <c r="BE566" s="2" t="inlineStr">
        <is>
          <t>3</t>
        </is>
      </c>
      <c r="BF566" s="2" t="inlineStr">
        <is>
          <t/>
        </is>
      </c>
      <c r="BG566" t="inlineStr">
        <is>
          <t>previsione del comportamento umano da parte di un &lt;a href="https://iate.europa.eu/entry/result/3591198/it" target="_blank"&gt;sistema di IA&lt;/a&gt;sulla base di dati raccolti solitamente tramite algoritmi</t>
        </is>
      </c>
      <c r="BH566" s="2" t="inlineStr">
        <is>
          <t>elgesio predikcija</t>
        </is>
      </c>
      <c r="BI566" s="2" t="inlineStr">
        <is>
          <t>3</t>
        </is>
      </c>
      <c r="BJ566" s="2" t="inlineStr">
        <is>
          <t/>
        </is>
      </c>
      <c r="BK566" t="inlineStr">
        <is>
          <t>DI sistemos gebėjimas nuspėti žmogaus elgesį remiantis duomenimis, kurie paprastai surenkami taikant algoritmus</t>
        </is>
      </c>
      <c r="BL566" s="2" t="inlineStr">
        <is>
          <t>uzvedības prognoze|
uzvedības prognozēšana</t>
        </is>
      </c>
      <c r="BM566" s="2" t="inlineStr">
        <is>
          <t>3|
3</t>
        </is>
      </c>
      <c r="BN566" s="2" t="inlineStr">
        <is>
          <t xml:space="preserve">|
</t>
        </is>
      </c>
      <c r="BO566" t="inlineStr">
        <is>
          <t>cilvēka uzvedības paredzēšana ar MI sistēmas palīdzību, pamatojoties uz datiem, kas parasti apkopoti, izmantojot algoritmus</t>
        </is>
      </c>
      <c r="BP566" s="2" t="inlineStr">
        <is>
          <t>previżjoni tal-imġiba</t>
        </is>
      </c>
      <c r="BQ566" s="2" t="inlineStr">
        <is>
          <t>3</t>
        </is>
      </c>
      <c r="BR566" s="2" t="inlineStr">
        <is>
          <t/>
        </is>
      </c>
      <c r="BS566" t="inlineStr">
        <is>
          <t>il-previżjoni ta' mġiba umana minn sistema tal-intelliġenza artifiċjali abbażi ta' data tipikament miġbura permezz tal-użu ta' algoritmi</t>
        </is>
      </c>
      <c r="BT566" s="2" t="inlineStr">
        <is>
          <t>gedragsvoorspelling</t>
        </is>
      </c>
      <c r="BU566" s="2" t="inlineStr">
        <is>
          <t>3</t>
        </is>
      </c>
      <c r="BV566" s="2" t="inlineStr">
        <is>
          <t/>
        </is>
      </c>
      <c r="BW566" t="inlineStr">
        <is>
          <t>voorspelling van menselijk gedrag door een &lt;a href="https://iate.europa.eu/entry/result/3591198/nl" target="_blank"&gt;AI-systeem&lt;/a&gt;</t>
        </is>
      </c>
      <c r="BX566" s="2" t="inlineStr">
        <is>
          <t>przewidywanie zachowania</t>
        </is>
      </c>
      <c r="BY566" s="2" t="inlineStr">
        <is>
          <t>3</t>
        </is>
      </c>
      <c r="BZ566" s="2" t="inlineStr">
        <is>
          <t/>
        </is>
      </c>
      <c r="CA566" t="inlineStr">
        <is>
          <t>prognozowanie zachowań ludzkich przy zastosowaniu sztucznej inteligencji w oparciu o dane zwykle zbierane przez algorytmy</t>
        </is>
      </c>
      <c r="CB566" s="2" t="inlineStr">
        <is>
          <t>previsão do comportamento</t>
        </is>
      </c>
      <c r="CC566" s="2" t="inlineStr">
        <is>
          <t>3</t>
        </is>
      </c>
      <c r="CD566" s="2" t="inlineStr">
        <is>
          <t/>
        </is>
      </c>
      <c r="CE566" t="inlineStr">
        <is>
          <t>Previsão do comportamento humano por um &lt;a href="https://iate.europa.eu/entry/result/3591198/pt" target="_blank"&gt;sistema de IA&lt;/a&gt; com base nos dados recolhidos titpicamente através da utilização de algoritmos.</t>
        </is>
      </c>
      <c r="CF566" t="inlineStr">
        <is>
          <t/>
        </is>
      </c>
      <c r="CG566" t="inlineStr">
        <is>
          <t/>
        </is>
      </c>
      <c r="CH566" t="inlineStr">
        <is>
          <t/>
        </is>
      </c>
      <c r="CI566" t="inlineStr">
        <is>
          <t/>
        </is>
      </c>
      <c r="CJ566" t="inlineStr">
        <is>
          <t/>
        </is>
      </c>
      <c r="CK566" t="inlineStr">
        <is>
          <t/>
        </is>
      </c>
      <c r="CL566" t="inlineStr">
        <is>
          <t/>
        </is>
      </c>
      <c r="CM566" t="inlineStr">
        <is>
          <t/>
        </is>
      </c>
      <c r="CN566" s="2" t="inlineStr">
        <is>
          <t>napovedovanje vedenja</t>
        </is>
      </c>
      <c r="CO566" s="2" t="inlineStr">
        <is>
          <t>3</t>
        </is>
      </c>
      <c r="CP566" s="2" t="inlineStr">
        <is>
          <t/>
        </is>
      </c>
      <c r="CQ566" t="inlineStr">
        <is>
          <t/>
        </is>
      </c>
      <c r="CR566" s="2" t="inlineStr">
        <is>
          <t>förutsägelse om beteende</t>
        </is>
      </c>
      <c r="CS566" s="2" t="inlineStr">
        <is>
          <t>3</t>
        </is>
      </c>
      <c r="CT566" s="2" t="inlineStr">
        <is>
          <t/>
        </is>
      </c>
      <c r="CU566" t="inlineStr">
        <is>
          <t/>
        </is>
      </c>
    </row>
    <row r="567">
      <c r="A567" s="1" t="str">
        <f>HYPERLINK("https://iate.europa.eu/entry/result/3591462/all", "3591462")</f>
        <v>3591462</v>
      </c>
      <c r="B567" t="inlineStr">
        <is>
          <t>EDUCATION AND COMMUNICATIONS</t>
        </is>
      </c>
      <c r="C567" t="inlineStr">
        <is>
          <t>EDUCATION AND COMMUNICATIONS|information technology and data processing</t>
        </is>
      </c>
      <c r="D567" s="2" t="inlineStr">
        <is>
          <t>случайна гора|
случайна гора на решенията</t>
        </is>
      </c>
      <c r="E567" s="2" t="inlineStr">
        <is>
          <t>3|
3</t>
        </is>
      </c>
      <c r="F567" s="2" t="inlineStr">
        <is>
          <t xml:space="preserve">|
</t>
        </is>
      </c>
      <c r="G567" t="inlineStr">
        <is>
          <t>ансамблов метод за самообучение, при който едновременно се конструират множество от дървета на решенията, като всяко отделно дърво прави отделно предсказание, след което статистическата мода на всички отделни предсказания се взема като крайното предсказание на гората</t>
        </is>
      </c>
      <c r="H567" s="2" t="inlineStr">
        <is>
          <t>náhodný les</t>
        </is>
      </c>
      <c r="I567" s="2" t="inlineStr">
        <is>
          <t>3</t>
        </is>
      </c>
      <c r="J567" s="2" t="inlineStr">
        <is>
          <t/>
        </is>
      </c>
      <c r="K567" t="inlineStr">
        <is>
          <t/>
        </is>
      </c>
      <c r="L567" s="2" t="inlineStr">
        <is>
          <t>random forest|
tilfældig skov</t>
        </is>
      </c>
      <c r="M567" s="2" t="inlineStr">
        <is>
          <t>3|
3</t>
        </is>
      </c>
      <c r="N567" s="2" t="inlineStr">
        <is>
          <t xml:space="preserve">|
</t>
        </is>
      </c>
      <c r="O567" t="inlineStr">
        <is>
          <t>&lt;div&gt;maskinlæringsteknik, der består i, at et stort antal &lt;a href="https://iate.europa.eu/entry/result/1638012/da" target="_blank"&gt;beslutningstræer&lt;/a&gt; trænes på grundlag af tilfældige og ligeligt fordelte undersæt af relevante data&lt;br&gt;&lt;/div&gt;</t>
        </is>
      </c>
      <c r="P567" s="2" t="inlineStr">
        <is>
          <t>Zufallswald|
Random Forest</t>
        </is>
      </c>
      <c r="Q567" s="2" t="inlineStr">
        <is>
          <t>3|
3</t>
        </is>
      </c>
      <c r="R567" s="2" t="inlineStr">
        <is>
          <t xml:space="preserve">|
</t>
        </is>
      </c>
      <c r="S567" t="inlineStr">
        <is>
          <t>im maschinellen Lernen einsetzbarer Algorithmus, der die Ergebnisse vieler verschiedener, nach dem Zufallsprinzip unkorreliert erstellter Entscheidungsbäume kombiniert, um bestmögliche Entscheidungen zu treffen</t>
        </is>
      </c>
      <c r="T567" s="2" t="inlineStr">
        <is>
          <t>τυχαίο δάσoς</t>
        </is>
      </c>
      <c r="U567" s="2" t="inlineStr">
        <is>
          <t>2</t>
        </is>
      </c>
      <c r="V567" s="2" t="inlineStr">
        <is>
          <t/>
        </is>
      </c>
      <c r="W567" t="inlineStr">
        <is>
          <t/>
        </is>
      </c>
      <c r="X567" s="2" t="inlineStr">
        <is>
          <t>random forest</t>
        </is>
      </c>
      <c r="Y567" s="2" t="inlineStr">
        <is>
          <t>3</t>
        </is>
      </c>
      <c r="Z567" s="2" t="inlineStr">
        <is>
          <t/>
        </is>
      </c>
      <c r="AA567" t="inlineStr">
        <is>
          <t>machine learning technique consisting of a large number
of independent &lt;i&gt;decision trees&lt;/i&gt; &lt;a href="/entry/result/1638012/all" id="ENTRY_TO_ENTRY_CONVERTER" target="_blank"&gt;IATE:1638012&lt;/a&gt; trained
over random and equally distributed subsets of the relevant data</t>
        </is>
      </c>
      <c r="AB567" s="2" t="inlineStr">
        <is>
          <t>bosque aleatorio|
bosque aleatorio de árboles de decisión</t>
        </is>
      </c>
      <c r="AC567" s="2" t="inlineStr">
        <is>
          <t>3|
3</t>
        </is>
      </c>
      <c r="AD567" s="2" t="inlineStr">
        <is>
          <t xml:space="preserve">|
</t>
        </is>
      </c>
      <c r="AE567" t="inlineStr">
        <is>
          <t>Técnica de aprendizaje automático en la que se combina una serie de árboles de decisión entrenados con distintas muestras de datos para un mismo problema, sin que ningún árbol vea todos los datos de entrenamiento, de modo que, al combinar sus resultados, unos errores se compensen con otros.</t>
        </is>
      </c>
      <c r="AF567" s="2" t="inlineStr">
        <is>
          <t>juhuslik mets|
otsustusmets</t>
        </is>
      </c>
      <c r="AG567" s="2" t="inlineStr">
        <is>
          <t>2|
3</t>
        </is>
      </c>
      <c r="AH567" s="2" t="inlineStr">
        <is>
          <t>|
preferred</t>
        </is>
      </c>
      <c r="AI567" t="inlineStr">
        <is>
          <t>masinõppemeetod, mis hõlmab suurt hulka eraldiseisvaid &lt;i&gt;otsustuspuid &lt;/i&gt;&lt;a href="/entry/result/1638012/all" id="ENTRY_TO_ENTRY_CONVERTER" target="_blank"&gt;IATE:1638012&lt;/a&gt;, mille treenimiseks on kasutatud asjaomaste andmete alamhulkasid, mis on juhuslikud ja võrdselt jaotatud</t>
        </is>
      </c>
      <c r="AJ567" s="2" t="inlineStr">
        <is>
          <t>satunnaismetsä</t>
        </is>
      </c>
      <c r="AK567" s="2" t="inlineStr">
        <is>
          <t>3</t>
        </is>
      </c>
      <c r="AL567" s="2" t="inlineStr">
        <is>
          <t/>
        </is>
      </c>
      <c r="AM567" t="inlineStr">
        <is>
          <t>&lt;div&gt;&lt;div&gt;&lt;div&gt;&lt;div&gt;&lt;div&gt;&lt;div&gt;&lt;div&gt;koneoppimistekniikka, jolla pyritään saavuttamaan parempi ennusteen laatu yhdistämällä useita oppimismalleja ja joka muodostuu päätöspuista, jotka kaikki yrittävät itsenäisesti päätellä ennustettavan arvon&lt;/div&gt;&lt;/div&gt;&lt;/div&gt;&lt;/div&gt;&lt;/div&gt;&lt;/div&gt;&lt;/div&gt;</t>
        </is>
      </c>
      <c r="AN567" s="2" t="inlineStr">
        <is>
          <t>forêt d'arbres décisionnels</t>
        </is>
      </c>
      <c r="AO567" s="2" t="inlineStr">
        <is>
          <t>3</t>
        </is>
      </c>
      <c r="AP567" s="2" t="inlineStr">
        <is>
          <t/>
        </is>
      </c>
      <c r="AQ567" t="inlineStr">
        <is>
          <t>technique d'&lt;a href="https://iate.europa.eu/entry/result/1327933" target="_blank"&gt;apprentissage automatique&lt;/a&gt; comprenant un ensemble d'&lt;a href="https://iate.europa.eu/entry/result/1638012/fr" target="_blank"&gt;arbres de décision&lt;/a&gt; qui se distinguent les uns des autres par le sous-échantillon de données choisi aléatoirement sur lequel ils sont entraînés</t>
        </is>
      </c>
      <c r="AR567" s="2" t="inlineStr">
        <is>
          <t>foraois randamach</t>
        </is>
      </c>
      <c r="AS567" s="2" t="inlineStr">
        <is>
          <t>3</t>
        </is>
      </c>
      <c r="AT567" s="2" t="inlineStr">
        <is>
          <t/>
        </is>
      </c>
      <c r="AU567" t="inlineStr">
        <is>
          <t/>
        </is>
      </c>
      <c r="AV567" s="2" t="inlineStr">
        <is>
          <t>slučajna šuma</t>
        </is>
      </c>
      <c r="AW567" s="2" t="inlineStr">
        <is>
          <t>3</t>
        </is>
      </c>
      <c r="AX567" s="2" t="inlineStr">
        <is>
          <t/>
        </is>
      </c>
      <c r="AY567" t="inlineStr">
        <is>
          <t>tehnika strojnog učenja koja se sastoji od velikog broja neovisnih stabala odlučivanja osposobljenih na temelju nasumičnih i ravnomjerno raspoređenih podskupina relevantnih podataka</t>
        </is>
      </c>
      <c r="AZ567" s="2" t="inlineStr">
        <is>
          <t>véletlen erdő</t>
        </is>
      </c>
      <c r="BA567" s="2" t="inlineStr">
        <is>
          <t>3</t>
        </is>
      </c>
      <c r="BB567" s="2" t="inlineStr">
        <is>
          <t/>
        </is>
      </c>
      <c r="BC567" t="inlineStr">
        <is>
          <t>a döntési fák módszerén alapuló gépi tanulási modell, ahol a bemenet a benne található, független döntési fák bemenete
lesz, azok külön-külön adnak egy eredményt, majd többségi szavazás segítségével születik meg a végső eredmény</t>
        </is>
      </c>
      <c r="BD567" s="2" t="inlineStr">
        <is>
          <t>foresta casuale</t>
        </is>
      </c>
      <c r="BE567" s="2" t="inlineStr">
        <is>
          <t>3</t>
        </is>
      </c>
      <c r="BF567" s="2" t="inlineStr">
        <is>
          <t/>
        </is>
      </c>
      <c r="BG567" t="inlineStr">
        <is>
          <t>tecnica di apprendimento automatico che consiste nel combinare diversi &lt;a href="https://iate.europa.eu/entry/result/1638012/it" target="_blank"&gt;alberi decisionali,&lt;/a&gt; combinando più sistemi di apprendimento debole per costruire un modello più robusto, poichè un predittore forte globale impara a combinare i risultati di vari alberi</t>
        </is>
      </c>
      <c r="BH567" s="2" t="inlineStr">
        <is>
          <t>atsitiktinis miškas</t>
        </is>
      </c>
      <c r="BI567" s="2" t="inlineStr">
        <is>
          <t>3</t>
        </is>
      </c>
      <c r="BJ567" s="2" t="inlineStr">
        <is>
          <t/>
        </is>
      </c>
      <c r="BK567" t="inlineStr">
        <is>
          <t>mašinų mokymosi būdas, kurį sudaro daug nepriklausomų sprendimų medžių, apdorotų naudojant atsitiktinius ir vienodai paskirstytus atitinkamų duomenų rinkinius</t>
        </is>
      </c>
      <c r="BL567" s="2" t="inlineStr">
        <is>
          <t>nejaušais mežs</t>
        </is>
      </c>
      <c r="BM567" s="2" t="inlineStr">
        <is>
          <t>3</t>
        </is>
      </c>
      <c r="BN567" s="2" t="inlineStr">
        <is>
          <t/>
        </is>
      </c>
      <c r="BO567" t="inlineStr">
        <is>
          <t>mašīnu mācīšanās tehnika, ko veido liels skaits neatkarīgu lēmumu koku, kas apmācīti, izmantojot nejauši izvēlētas un vienlīdzīgi sadalītas attiecīgo datu apakškopas</t>
        </is>
      </c>
      <c r="BP567" s="2" t="inlineStr">
        <is>
          <t>foresta aleatorja</t>
        </is>
      </c>
      <c r="BQ567" s="2" t="inlineStr">
        <is>
          <t>3</t>
        </is>
      </c>
      <c r="BR567" s="2" t="inlineStr">
        <is>
          <t/>
        </is>
      </c>
      <c r="BS567" t="inlineStr">
        <is>
          <t>teknika ta' tagħlim awtomatiku li tikkonsisti f'numru kbir ta' siġar tad-deċiżjonijiet indipendenti mħarrġa fuq sottogruppi każwali u mqassma b'mod ugwali tad-data rilevanti</t>
        </is>
      </c>
      <c r="BT567" s="2" t="inlineStr">
        <is>
          <t>random forest</t>
        </is>
      </c>
      <c r="BU567" s="2" t="inlineStr">
        <is>
          <t>3</t>
        </is>
      </c>
      <c r="BV567" s="2" t="inlineStr">
        <is>
          <t/>
        </is>
      </c>
      <c r="BW567" t="inlineStr">
        <is>
          <t>een op &lt;a href="https://iate.europa.eu/entry/result/3591465/nl" target="_blank"&gt;beslisbomen &lt;/a&gt;gebaseerd machinelearning-algoritme dat de resultaten van vele verschillende beslisbomen combineert om de best mogelijke voorspellingen te kunnen maken</t>
        </is>
      </c>
      <c r="BX567" t="inlineStr">
        <is>
          <t/>
        </is>
      </c>
      <c r="BY567" t="inlineStr">
        <is>
          <t/>
        </is>
      </c>
      <c r="BZ567" t="inlineStr">
        <is>
          <t/>
        </is>
      </c>
      <c r="CA567" t="inlineStr">
        <is>
          <t/>
        </is>
      </c>
      <c r="CB567" s="2" t="inlineStr">
        <is>
          <t>floresta aleatória</t>
        </is>
      </c>
      <c r="CC567" s="2" t="inlineStr">
        <is>
          <t>3</t>
        </is>
      </c>
      <c r="CD567" s="2" t="inlineStr">
        <is>
          <t/>
        </is>
      </c>
      <c r="CE567" t="inlineStr">
        <is>
          <t>Método de aprendizagem automática utilizada em previsões de modelagem e análises de comportamento, constituída por muitas &lt;a href="https://iate.europa.eu/entry/result/1638012/pt" target="_blank"&gt;árvores de decisão&lt;/a&gt; que representam uma instância distinta da classificação da entrada de dados, levando em consideração as instâncias individualmente e selecionando a previsão com maioria de votos.</t>
        </is>
      </c>
      <c r="CF567" t="inlineStr">
        <is>
          <t/>
        </is>
      </c>
      <c r="CG567" t="inlineStr">
        <is>
          <t/>
        </is>
      </c>
      <c r="CH567" t="inlineStr">
        <is>
          <t/>
        </is>
      </c>
      <c r="CI567" t="inlineStr">
        <is>
          <t/>
        </is>
      </c>
      <c r="CJ567" t="inlineStr">
        <is>
          <t/>
        </is>
      </c>
      <c r="CK567" t="inlineStr">
        <is>
          <t/>
        </is>
      </c>
      <c r="CL567" t="inlineStr">
        <is>
          <t/>
        </is>
      </c>
      <c r="CM567" t="inlineStr">
        <is>
          <t/>
        </is>
      </c>
      <c r="CN567" s="2" t="inlineStr">
        <is>
          <t>naključni gozd</t>
        </is>
      </c>
      <c r="CO567" s="2" t="inlineStr">
        <is>
          <t>3</t>
        </is>
      </c>
      <c r="CP567" s="2" t="inlineStr">
        <is>
          <t/>
        </is>
      </c>
      <c r="CQ567" t="inlineStr">
        <is>
          <t>algoritem
strojnega učenja, ki deluje na podlagi množice učnih algoritmov za pridobitev
boljših rezultatov kot posamezni algoritmi</t>
        </is>
      </c>
      <c r="CR567" s="2" t="inlineStr">
        <is>
          <t>slumpskog</t>
        </is>
      </c>
      <c r="CS567" s="2" t="inlineStr">
        <is>
          <t>3</t>
        </is>
      </c>
      <c r="CT567" s="2" t="inlineStr">
        <is>
          <t/>
        </is>
      </c>
      <c r="CU567" t="inlineStr">
        <is>
          <t/>
        </is>
      </c>
    </row>
    <row r="568">
      <c r="A568" s="1" t="str">
        <f>HYPERLINK("https://iate.europa.eu/entry/result/3591967/all", "3591967")</f>
        <v>3591967</v>
      </c>
      <c r="B568" t="inlineStr">
        <is>
          <t>SCIENCE</t>
        </is>
      </c>
      <c r="C568" t="inlineStr">
        <is>
          <t>SCIENCE|natural and applied sciences|applied sciences|information science</t>
        </is>
      </c>
      <c r="D568" s="2" t="inlineStr">
        <is>
          <t>награда за откриване на уязвимости</t>
        </is>
      </c>
      <c r="E568" s="2" t="inlineStr">
        <is>
          <t>3</t>
        </is>
      </c>
      <c r="F568" s="2" t="inlineStr">
        <is>
          <t/>
        </is>
      </c>
      <c r="G568" t="inlineStr">
        <is>
          <t>финансово възнаграждение, предназначено за стимулиране на външни лица да откриват и отговорно да докладват за системни грешки и слабости</t>
        </is>
      </c>
      <c r="H568" s="2" t="inlineStr">
        <is>
          <t>odměna za odhalení chyb</t>
        </is>
      </c>
      <c r="I568" s="2" t="inlineStr">
        <is>
          <t>3</t>
        </is>
      </c>
      <c r="J568" s="2" t="inlineStr">
        <is>
          <t/>
        </is>
      </c>
      <c r="K568" t="inlineStr">
        <is>
          <t>odměna pro vývojové pracovníky, kteří odhalí kritickou chybu v softwaru</t>
        </is>
      </c>
      <c r="L568" s="2" t="inlineStr">
        <is>
          <t>bug bounty|
dusør</t>
        </is>
      </c>
      <c r="M568" s="2" t="inlineStr">
        <is>
          <t>3|
3</t>
        </is>
      </c>
      <c r="N568" s="2" t="inlineStr">
        <is>
          <t xml:space="preserve">|
</t>
        </is>
      </c>
      <c r="O568" t="inlineStr">
        <is>
          <t>dusør til sikkerhedseksperter og hackere, der finder sikkerhedshuller i IT-systemer og software</t>
        </is>
      </c>
      <c r="P568" s="2" t="inlineStr">
        <is>
          <t>Bug Bounty|
Fehlerprämie</t>
        </is>
      </c>
      <c r="Q568" s="2" t="inlineStr">
        <is>
          <t>3|
3</t>
        </is>
      </c>
      <c r="R568" s="2" t="inlineStr">
        <is>
          <t xml:space="preserve">|
</t>
        </is>
      </c>
      <c r="S568" t="inlineStr">
        <is>
          <t>Sachpreis oder Geldbetrag, den betroffene Unternehmen Personen zukommen lassen, die auf einer Website oder in einem Programm Fehler bzw. Sicherheitslücken finden</t>
        </is>
      </c>
      <c r="T568" s="2" t="inlineStr">
        <is>
          <t>πρόγραμμα επιβράβευσης για εντοπισμό σφαλμάτων|
μπόνους εντοπισμού σφαλμάτων</t>
        </is>
      </c>
      <c r="U568" s="2" t="inlineStr">
        <is>
          <t>2|
2</t>
        </is>
      </c>
      <c r="V568" s="2" t="inlineStr">
        <is>
          <t xml:space="preserve">|
</t>
        </is>
      </c>
      <c r="W568" t="inlineStr">
        <is>
          <t>επιβράβευση ανεξάρτητων ερευνητών για τον εντοπισμό και την αναφορά σφαλμάτων και ευπαθειών ασφαλείας συστημάτων πληροφορικής</t>
        </is>
      </c>
      <c r="X568" s="2" t="inlineStr">
        <is>
          <t>bug bounty</t>
        </is>
      </c>
      <c r="Y568" s="2" t="inlineStr">
        <is>
          <t>3</t>
        </is>
      </c>
      <c r="Z568" s="2" t="inlineStr">
        <is>
          <t/>
        </is>
      </c>
      <c r="AA568" t="inlineStr">
        <is>
          <t>reward for developers who find critical flaws in software</t>
        </is>
      </c>
      <c r="AB568" s="2" t="inlineStr">
        <is>
          <t>recompensa por detección de errores|
recompensa por detección de fallos</t>
        </is>
      </c>
      <c r="AC568" s="2" t="inlineStr">
        <is>
          <t>3|
3</t>
        </is>
      </c>
      <c r="AD568" s="2" t="inlineStr">
        <is>
          <t xml:space="preserve">|
</t>
        </is>
      </c>
      <c r="AE568" t="inlineStr">
        <is>
          <t>Remuneración concedida por una empresa u organización a expertos informáticos externos que descubran vulnerabilidades o fallos de seguridad en un sistema informático de esta y se lo comuniquen para darle solución.</t>
        </is>
      </c>
      <c r="AF568" s="2" t="inlineStr">
        <is>
          <t>puugipreemia</t>
        </is>
      </c>
      <c r="AG568" s="2" t="inlineStr">
        <is>
          <t>3</t>
        </is>
      </c>
      <c r="AH568" s="2" t="inlineStr">
        <is>
          <t/>
        </is>
      </c>
      <c r="AI568" t="inlineStr">
        <is>
          <t>tasu, mida pakutakse programmeerijatele, kes leiavad tarkvaras kriitilisi vigu</t>
        </is>
      </c>
      <c r="AJ568" s="2" t="inlineStr">
        <is>
          <t>haavoittuvuuspalkinto</t>
        </is>
      </c>
      <c r="AK568" s="2" t="inlineStr">
        <is>
          <t>3</t>
        </is>
      </c>
      <c r="AL568" s="2" t="inlineStr">
        <is>
          <t/>
        </is>
      </c>
      <c r="AM568" t="inlineStr">
        <is>
          <t>palkinto, jolla kannustetaan löytämään ja ilmoittamaan 
vastuullisesti järjestelmän virheitä ja heikkouksia</t>
        </is>
      </c>
      <c r="AN568" s="2" t="inlineStr">
        <is>
          <t>prime au bogue|
prime à la faille|
prime à la faille détectée</t>
        </is>
      </c>
      <c r="AO568" s="2" t="inlineStr">
        <is>
          <t>3|
3|
3</t>
        </is>
      </c>
      <c r="AP568" s="2" t="inlineStr">
        <is>
          <t xml:space="preserve">|
|
</t>
        </is>
      </c>
      <c r="AQ568" t="inlineStr">
        <is>
          <t>rémunération octroyée par une organisation à un expert informatique indépendant qui découvre une faille de sécurité au sein d’un système informatique utilisé par cette organisation</t>
        </is>
      </c>
      <c r="AR568" s="2" t="inlineStr">
        <is>
          <t>duais fabhtaimsithe</t>
        </is>
      </c>
      <c r="AS568" s="2" t="inlineStr">
        <is>
          <t>3</t>
        </is>
      </c>
      <c r="AT568" s="2" t="inlineStr">
        <is>
          <t/>
        </is>
      </c>
      <c r="AU568" t="inlineStr">
        <is>
          <t/>
        </is>
      </c>
      <c r="AV568" s="2" t="inlineStr">
        <is>
          <t>nagrađivanje pronalaska pogrešaka</t>
        </is>
      </c>
      <c r="AW568" s="2" t="inlineStr">
        <is>
          <t>3</t>
        </is>
      </c>
      <c r="AX568" s="2" t="inlineStr">
        <is>
          <t/>
        </is>
      </c>
      <c r="AY568" t="inlineStr">
        <is>
          <t>nagrada za programere koji pronađu ključne nedostatke u softveru</t>
        </is>
      </c>
      <c r="AZ568" s="2" t="inlineStr">
        <is>
          <t>"bug bounty" díj|
a hibák azonosításáért felajánlott díjak</t>
        </is>
      </c>
      <c r="BA568" s="2" t="inlineStr">
        <is>
          <t>3|
3</t>
        </is>
      </c>
      <c r="BB568" s="2" t="inlineStr">
        <is>
          <t xml:space="preserve">|
</t>
        </is>
      </c>
      <c r="BC568" t="inlineStr">
        <is>
          <t>fejlesztők részére felajánlott jutalom annak fejében, ha kritikus hibákra bukkannak egy szoftverben hibavadászat keretében</t>
        </is>
      </c>
      <c r="BD568" s="2" t="inlineStr">
        <is>
          <t>bug bounty|
programma di bug bounty</t>
        </is>
      </c>
      <c r="BE568" s="2" t="inlineStr">
        <is>
          <t>3|
3</t>
        </is>
      </c>
      <c r="BF568" s="2" t="inlineStr">
        <is>
          <t xml:space="preserve">|
</t>
        </is>
      </c>
      <c r="BG568" t="inlineStr">
        <is>
          <t>accordo proposto da numerosi siti internet e sviluppatori software grazie al quale un individuo può ricevere riconoscimenti e ricompense in denaro per la segnalazione di bug, in particolar modo di quelli relativi ad exploit e vulnerabilità, in modo da permettere agli sviluppatori di scoprire e risolvere tali bug prima che siano di dominio pubblico, prevenendo problematiche potenzialmente di vasto impatto</t>
        </is>
      </c>
      <c r="BH568" s="2" t="inlineStr">
        <is>
          <t>atlygis už surastą riktą</t>
        </is>
      </c>
      <c r="BI568" s="2" t="inlineStr">
        <is>
          <t>2</t>
        </is>
      </c>
      <c r="BJ568" s="2" t="inlineStr">
        <is>
          <t/>
        </is>
      </c>
      <c r="BK568" t="inlineStr">
        <is>
          <t>atlygis vystytojams, kurie randa svarbių programinės įrangos trūkumų</t>
        </is>
      </c>
      <c r="BL568" s="2" t="inlineStr">
        <is>
          <t>atlīdzība par kļūdām</t>
        </is>
      </c>
      <c r="BM568" s="2" t="inlineStr">
        <is>
          <t>3</t>
        </is>
      </c>
      <c r="BN568" s="2" t="inlineStr">
        <is>
          <t/>
        </is>
      </c>
      <c r="BO568" t="inlineStr">
        <is>
          <t>atlīdzība, ko izmaksā trešām personām par to, ka tās atklāj un atbildīgi paziņo par sistēmas kļūdām un nepilnībām</t>
        </is>
      </c>
      <c r="BP568" s="2" t="inlineStr">
        <is>
          <t>premju għas-sejbien ta' difetti|
premju għas-sejbien ta' bugs</t>
        </is>
      </c>
      <c r="BQ568" s="2" t="inlineStr">
        <is>
          <t>3|
3</t>
        </is>
      </c>
      <c r="BR568" s="2" t="inlineStr">
        <is>
          <t xml:space="preserve">|
</t>
        </is>
      </c>
      <c r="BS568" t="inlineStr">
        <is>
          <t>premju li jinċentiva lil persuni esterni biex jindividwaw u 
jirrapportaw b’mod responsabbli żbalji u dgħjufijiet tas-sistema</t>
        </is>
      </c>
      <c r="BT568" s="2" t="inlineStr">
        <is>
          <t>bug bounty</t>
        </is>
      </c>
      <c r="BU568" s="2" t="inlineStr">
        <is>
          <t>3</t>
        </is>
      </c>
      <c r="BV568" s="2" t="inlineStr">
        <is>
          <t/>
        </is>
      </c>
      <c r="BW568" t="inlineStr">
        <is>
          <t>beloning die door bedrijven of organisaties wordt gegeven aan ethische hackers die kwetsbaarheden in een website of programma vinden</t>
        </is>
      </c>
      <c r="BX568" s="2" t="inlineStr">
        <is>
          <t>&lt;i&gt;bug bounty&lt;/i&gt;|
system wynagrodzeń za wykryte błędy</t>
        </is>
      </c>
      <c r="BY568" s="2" t="inlineStr">
        <is>
          <t>3|
3</t>
        </is>
      </c>
      <c r="BZ568" s="2" t="inlineStr">
        <is>
          <t xml:space="preserve">|
</t>
        </is>
      </c>
      <c r="CA568" t="inlineStr">
        <is>
          <t>wynagradzanie badaczy bezpieczeństwa i prywatności znajdujących słabe strony w systemach; właściciel systemu otrzymuje informacje o błędach lub podatnościach, a zgłaszający - gratyfikację</t>
        </is>
      </c>
      <c r="CB568" s="2" t="inlineStr">
        <is>
          <t>recompensa por deteção de &lt;i&gt;bugs&lt;/i&gt;|
&lt;i&gt;bug bounty&lt;/i&gt;</t>
        </is>
      </c>
      <c r="CC568" s="2" t="inlineStr">
        <is>
          <t>3|
3</t>
        </is>
      </c>
      <c r="CD568" s="2" t="inlineStr">
        <is>
          <t xml:space="preserve">|
</t>
        </is>
      </c>
      <c r="CE568" t="inlineStr">
        <is>
          <t>Recompensa que incentiva pessoas estranhas ao sistema a detetarem e 
comunicarem de forma responsável os erros e fragilidades do mesmo.</t>
        </is>
      </c>
      <c r="CF568" t="inlineStr">
        <is>
          <t/>
        </is>
      </c>
      <c r="CG568" t="inlineStr">
        <is>
          <t/>
        </is>
      </c>
      <c r="CH568" t="inlineStr">
        <is>
          <t/>
        </is>
      </c>
      <c r="CI568" t="inlineStr">
        <is>
          <t/>
        </is>
      </c>
      <c r="CJ568" t="inlineStr">
        <is>
          <t/>
        </is>
      </c>
      <c r="CK568" t="inlineStr">
        <is>
          <t/>
        </is>
      </c>
      <c r="CL568" t="inlineStr">
        <is>
          <t/>
        </is>
      </c>
      <c r="CM568" t="inlineStr">
        <is>
          <t/>
        </is>
      </c>
      <c r="CN568" s="2" t="inlineStr">
        <is>
          <t>nagrada za prijavo odkritih hroščev|
nagrada za prijavo odkritih napak</t>
        </is>
      </c>
      <c r="CO568" s="2" t="inlineStr">
        <is>
          <t>2|
2</t>
        </is>
      </c>
      <c r="CP568" s="2" t="inlineStr">
        <is>
          <t>proposed|
proposed</t>
        </is>
      </c>
      <c r="CQ568" t="inlineStr">
        <is>
          <t>nagrada, ki jo prejme zunanja oseba, če odkrije napako oz. pomanjkljivost sistema in to sporoči</t>
        </is>
      </c>
      <c r="CR568" s="2" t="inlineStr">
        <is>
          <t>buggbelöning</t>
        </is>
      </c>
      <c r="CS568" s="2" t="inlineStr">
        <is>
          <t>3</t>
        </is>
      </c>
      <c r="CT568" s="2" t="inlineStr">
        <is>
          <t/>
        </is>
      </c>
      <c r="CU568" t="inlineStr">
        <is>
          <t>hittelön för buggar, i synnerhet för sårbarheter</t>
        </is>
      </c>
    </row>
    <row r="569">
      <c r="A569" s="1" t="str">
        <f>HYPERLINK("https://iate.europa.eu/entry/result/3574655/all", "3574655")</f>
        <v>3574655</v>
      </c>
      <c r="B569" t="inlineStr">
        <is>
          <t>EDUCATION AND COMMUNICATIONS</t>
        </is>
      </c>
      <c r="C569" t="inlineStr">
        <is>
          <t>EDUCATION AND COMMUNICATIONS|information technology and data processing</t>
        </is>
      </c>
      <c r="D569" s="2" t="inlineStr">
        <is>
          <t>двустепенно удостоверяване|
2FA|
двуфакторно удостоверяване|
двуфакторна автентикация</t>
        </is>
      </c>
      <c r="E569" s="2" t="inlineStr">
        <is>
          <t>3|
3|
3|
3</t>
        </is>
      </c>
      <c r="F569" s="2" t="inlineStr">
        <is>
          <t xml:space="preserve">|
|
|
</t>
        </is>
      </c>
      <c r="G569" t="inlineStr">
        <is>
          <t>&lt;div&gt;
 начин за потвърждаване на самоличността за влизане в личен профил, при който ползвателите прилагат два от следните три общоприети фактора за удостоверяване на самоличността:&lt;/div&gt; 
&lt;div&gt;
 1. нещо, което само ползвателят знае (напр. парола, PIN и т.н.); 
 &lt;br&gt;2. нещо, което ползвателят притежава (смартфон, SIM карта, USB ключ за сигурност и т.н.); и 
 &lt;br&gt;3. нещо, което е физически уникално за ползвателя (напр. глас, пръстов отпечатък, ирис и т.н.) &lt;/div&gt;</t>
        </is>
      </c>
      <c r="H569" s="2" t="inlineStr">
        <is>
          <t>2FA|
dvoufaktorová autentizace|
dvoufaktorové ověřování</t>
        </is>
      </c>
      <c r="I569" s="2" t="inlineStr">
        <is>
          <t>3|
3|
3</t>
        </is>
      </c>
      <c r="J569" s="2" t="inlineStr">
        <is>
          <t xml:space="preserve">|
|
</t>
        </is>
      </c>
      <c r="K569" t="inlineStr">
        <is>
          <t>proces ověřování totožnosti uživatele účtu, vyžadující dvě formy autentizace</t>
        </is>
      </c>
      <c r="L569" s="2" t="inlineStr">
        <is>
          <t>tofaktorgodkendelse|
tofaktorverifikation</t>
        </is>
      </c>
      <c r="M569" s="2" t="inlineStr">
        <is>
          <t>3|
3</t>
        </is>
      </c>
      <c r="N569" s="2" t="inlineStr">
        <is>
          <t xml:space="preserve">|
</t>
        </is>
      </c>
      <c r="O569" t="inlineStr">
        <is>
          <t>metode til bekræftelse af brugeridentifikation baseret på to forskellige former for verifikation</t>
        </is>
      </c>
      <c r="P569" s="2" t="inlineStr">
        <is>
          <t>Zwei-Faktor-Authentisierung|
Zwei-Faktor-Authentifizierung</t>
        </is>
      </c>
      <c r="Q569" s="2" t="inlineStr">
        <is>
          <t>3|
3</t>
        </is>
      </c>
      <c r="R569" s="2" t="inlineStr">
        <is>
          <t xml:space="preserve">|
</t>
        </is>
      </c>
      <c r="S569" t="inlineStr">
        <is>
          <t>Identitätsnachweis eines Nutzers mittels der Kombination zweier unterschiedlicher und insbesondere unabhängiger Komponenten (Faktoren)</t>
        </is>
      </c>
      <c r="T569" s="2" t="inlineStr">
        <is>
          <t>διπαραγοντικός έλεγχος γνησιότητας</t>
        </is>
      </c>
      <c r="U569" s="2" t="inlineStr">
        <is>
          <t>3</t>
        </is>
      </c>
      <c r="V569" s="2" t="inlineStr">
        <is>
          <t/>
        </is>
      </c>
      <c r="W569" t="inlineStr">
        <is>
          <t/>
        </is>
      </c>
      <c r="X569" s="2" t="inlineStr">
        <is>
          <t>TFA|
two-factor authentication|
2 factor authentication|
2FA|
two-factor authentification|
two-factor verification|
multi-factor authentication</t>
        </is>
      </c>
      <c r="Y569" s="2" t="inlineStr">
        <is>
          <t>1|
3|
1|
3|
1|
1|
1</t>
        </is>
      </c>
      <c r="Z569" s="2" t="inlineStr">
        <is>
          <t xml:space="preserve">|
|
|
|
|
|
</t>
        </is>
      </c>
      <c r="AA569" t="inlineStr">
        <is>
          <t>method of confirming a user's claimed identity by using a combination of two of the following different authentication factors: 
&lt;br&gt; 1. something the user knows (e.g. a password, PIN code or answer to secret question) 
&lt;br&gt;2. something the user has (e.g. a token, a mobile phone, a USB, a key fob) 
&lt;br&gt;3. something the user is (e.g. face or voice recognition, behavioural biometrics, fingerprint, retina or iris scan)</t>
        </is>
      </c>
      <c r="AB569" s="2" t="inlineStr">
        <is>
          <t>autenticación de doble factor</t>
        </is>
      </c>
      <c r="AC569" s="2" t="inlineStr">
        <is>
          <t>3</t>
        </is>
      </c>
      <c r="AD569" s="2" t="inlineStr">
        <is>
          <t/>
        </is>
      </c>
      <c r="AE569" t="inlineStr">
        <is>
          <t>Procedimiento de comprobación de la identidad basado en la combinación de dos de los siguientes factores: 
&lt;br&gt; con «algo que sé» (una contraseña o PIN), 
&lt;br&gt;con «algo que tengo» (un token USB o una tarjeta de coordenadas) 
&lt;br&gt; con «algo que soy» (la huella, el iris, la voz o el rostro)</t>
        </is>
      </c>
      <c r="AF569" s="2" t="inlineStr">
        <is>
          <t>kaksikautentimine</t>
        </is>
      </c>
      <c r="AG569" s="2" t="inlineStr">
        <is>
          <t>3</t>
        </is>
      </c>
      <c r="AH569" s="2" t="inlineStr">
        <is>
          <t/>
        </is>
      </c>
      <c r="AI569" t="inlineStr">
        <is>
          <t>kahe sõltumatu identsustõendiga autentimine- multiautentimise lihtsaim vorm</t>
        </is>
      </c>
      <c r="AJ569" s="2" t="inlineStr">
        <is>
          <t>kaksivaiheinen tunnistus|
kahteen tekijään perustuva todennus</t>
        </is>
      </c>
      <c r="AK569" s="2" t="inlineStr">
        <is>
          <t>3|
3</t>
        </is>
      </c>
      <c r="AL569" s="2" t="inlineStr">
        <is>
          <t xml:space="preserve">|
</t>
        </is>
      </c>
      <c r="AM569" t="inlineStr">
        <is>
          <t>tunnistus, joka tapahtuu kahdessa eri vaiheessa</t>
        </is>
      </c>
      <c r="AN569" s="2" t="inlineStr">
        <is>
          <t>double authentification|
authentification en deux facteurs</t>
        </is>
      </c>
      <c r="AO569" s="2" t="inlineStr">
        <is>
          <t>3|
3</t>
        </is>
      </c>
      <c r="AP569" s="2" t="inlineStr">
        <is>
          <t xml:space="preserve">|
</t>
        </is>
      </c>
      <c r="AQ569" t="inlineStr">
        <is>
          <t>technique qui consiste à valider l'identité d'un utilisateur par deux facteurs d'authentification différents</t>
        </is>
      </c>
      <c r="AR569" s="2" t="inlineStr">
        <is>
          <t>fíorú dhá fhachtóir|
fíorú dhá chéim</t>
        </is>
      </c>
      <c r="AS569" s="2" t="inlineStr">
        <is>
          <t>3|
3</t>
        </is>
      </c>
      <c r="AT569" s="2" t="inlineStr">
        <is>
          <t xml:space="preserve">|
</t>
        </is>
      </c>
      <c r="AU569" t="inlineStr">
        <is>
          <t/>
        </is>
      </c>
      <c r="AV569" s="2" t="inlineStr">
        <is>
          <t>dvostruka autentifikacija|
dvostruka provjera autentičnosti</t>
        </is>
      </c>
      <c r="AW569" s="2" t="inlineStr">
        <is>
          <t>3|
3</t>
        </is>
      </c>
      <c r="AX569" s="2" t="inlineStr">
        <is>
          <t xml:space="preserve">preferred|
</t>
        </is>
      </c>
      <c r="AY569" t="inlineStr">
        <is>
          <t/>
        </is>
      </c>
      <c r="AZ569" s="2" t="inlineStr">
        <is>
          <t>kéttényezős azonosítás|
kéttényezős hitelesítés</t>
        </is>
      </c>
      <c r="BA569" s="2" t="inlineStr">
        <is>
          <t>3|
3</t>
        </is>
      </c>
      <c r="BB569" s="2" t="inlineStr">
        <is>
          <t xml:space="preserve">|
</t>
        </is>
      </c>
      <c r="BC569" t="inlineStr">
        <is>
          <t>biztonsági azonosítási/hitelesítési folyamat, amelynek során a felhasználó az alábbi tényezők közül 
&lt;i&gt;két&lt;/i&gt; különbözővel azonosítja magát: 
&lt;br&gt;- valamilyen általa ismert információval (pl. jelszó); 
&lt;br&gt;- valamilyen birtokában lévő tárggyal (pl. bankkártya); 
&lt;br&gt;- személyes tulajdonságával (pl. ujjlenyomat)</t>
        </is>
      </c>
      <c r="BD569" s="2" t="inlineStr">
        <is>
          <t>2FA|
autenticazione a due fattori</t>
        </is>
      </c>
      <c r="BE569" s="2" t="inlineStr">
        <is>
          <t>3|
3</t>
        </is>
      </c>
      <c r="BF569" s="2" t="inlineStr">
        <is>
          <t xml:space="preserve">|
</t>
        </is>
      </c>
      <c r="BG569" t="inlineStr">
        <is>
          <t>metodo per confermare l’identità dichiarata di un utente di account utilizzando una combinazione di due componenti diversi come, ad esempio, la password vera e propria e l’invio di un SMS sul proprio numero di telefono</t>
        </is>
      </c>
      <c r="BH569" s="2" t="inlineStr">
        <is>
          <t>2FA|
dviejų veiksnių tapatumo nustatymas|
dvielementis tapatumo nustatymas</t>
        </is>
      </c>
      <c r="BI569" s="2" t="inlineStr">
        <is>
          <t>2|
2|
3</t>
        </is>
      </c>
      <c r="BJ569" s="2" t="inlineStr">
        <is>
          <t xml:space="preserve">|
|
</t>
        </is>
      </c>
      <c r="BK569" t="inlineStr">
        <is>
          <t>metodas, kuriuo vartotojo tapatybė nustatoma pagal bet kuriuos du iš šių elementų: 
&lt;br&gt;1) vartotojo žinoma informacija (pvz., slaptažodis, PIN kodas, atsakymas į klausimą); 
&lt;br&gt;2) vartotojo gaunama informacija (mobilusis telefonas, USB ar pan.); 
&lt;br&gt;3) vartotojo biologinė informacija (veido ar balso atpažinimas, biometrinis atpažinimas, pirštų atspaudai, tinklainės nuskaitymas ir pan.)</t>
        </is>
      </c>
      <c r="BL569" s="2" t="inlineStr">
        <is>
          <t>divfaktoru autentifikācija</t>
        </is>
      </c>
      <c r="BM569" s="2" t="inlineStr">
        <is>
          <t>2</t>
        </is>
      </c>
      <c r="BN569" s="2" t="inlineStr">
        <is>
          <t/>
        </is>
      </c>
      <c r="BO569" t="inlineStr">
        <is>
          <t/>
        </is>
      </c>
      <c r="BP569" s="2" t="inlineStr">
        <is>
          <t>awtentikazzjoni b'żewġ fatturi|
2FA</t>
        </is>
      </c>
      <c r="BQ569" s="2" t="inlineStr">
        <is>
          <t>3|
3</t>
        </is>
      </c>
      <c r="BR569" s="2" t="inlineStr">
        <is>
          <t xml:space="preserve">|
</t>
        </is>
      </c>
      <c r="BS569" t="inlineStr">
        <is>
          <t>metodu ta' sigurtà li jintuża biex tiġi kkonfermata l-identità ddikjarata minn utent, billi jintuża kombinament ta' tnejn mill-fatturi ta' awtentikazzjoni differenti li ġejjin: 
&lt;br&gt; 1. xi ħaġa li jkun jafha biss l-utent bħal pereż. password, kodiċi PIN jew tweġiba għal mistoqsija sigrieta 
&lt;br&gt; 2. xi ħaġa li jkollu l-utent bħal pereż. token, mobile, USB, key fob eċċ. 
&lt;br&gt; 3. xi ħaġa li tagħmel parti mill-utent bħal pereż. ir-rikonoxximent tal-wiċċ jew tal-vuċi, il-bijometrika komportamentali, il-marka tas-swaba', l-iskennjar tar-retina jew tal-iris</t>
        </is>
      </c>
      <c r="BT569" s="2" t="inlineStr">
        <is>
          <t>dubbele authenticatie|
tweefactorauthenticatie</t>
        </is>
      </c>
      <c r="BU569" s="2" t="inlineStr">
        <is>
          <t>3|
3</t>
        </is>
      </c>
      <c r="BV569" s="2" t="inlineStr">
        <is>
          <t xml:space="preserve">|
</t>
        </is>
      </c>
      <c r="BW569" t="inlineStr">
        <is>
          <t>authenticatie door middel van twee factoren uit verschillende categorieën</t>
        </is>
      </c>
      <c r="BX569" s="2" t="inlineStr">
        <is>
          <t>uwierzytelnianie dwupoziomowe|
uwierzytelnianie dwuskładnikowe</t>
        </is>
      </c>
      <c r="BY569" s="2" t="inlineStr">
        <is>
          <t>2|
3</t>
        </is>
      </c>
      <c r="BZ569" s="2" t="inlineStr">
        <is>
          <t xml:space="preserve">|
</t>
        </is>
      </c>
      <c r="CA569" t="inlineStr">
        <is>
          <t>metoda bezpiecznego logowania łącząca w sobie dwa rodzaje autoryzacji użytkownika z nastepujących trzech metod: 
&lt;br&gt;1. coś co wiesz – informacja będąca w wyłącznym posiadaniu uprawnionego podmiotu, na przykład hasło lub klucz prywatny; 
&lt;br&gt;2. coś co masz – przedmiot będący w posiadaniu uprawnionego podmiotu, na przykład klucz (do zamka) lub token (generator kodów); 
&lt;br&gt;3. coś czym jesteś – metody biometryczne</t>
        </is>
      </c>
      <c r="CB569" s="2" t="inlineStr">
        <is>
          <t>autenticação de dois fatores</t>
        </is>
      </c>
      <c r="CC569" s="2" t="inlineStr">
        <is>
          <t>3</t>
        </is>
      </c>
      <c r="CD569" s="2" t="inlineStr">
        <is>
          <t/>
        </is>
      </c>
      <c r="CE569" t="inlineStr">
        <is>
          <t>Camada adicional de segurança para o seu dispositivo, concebida para garantir que o utilizador é a única pessoa que pode aceder à conta, mesmo que alguém conheça a sua palavra-passe.</t>
        </is>
      </c>
      <c r="CF569" s="2" t="inlineStr">
        <is>
          <t>autentificare dublă</t>
        </is>
      </c>
      <c r="CG569" s="2" t="inlineStr">
        <is>
          <t>3</t>
        </is>
      </c>
      <c r="CH569" s="2" t="inlineStr">
        <is>
          <t/>
        </is>
      </c>
      <c r="CI569" t="inlineStr">
        <is>
          <t/>
        </is>
      </c>
      <c r="CJ569" s="2" t="inlineStr">
        <is>
          <t>dvojstupňová autentifikácia</t>
        </is>
      </c>
      <c r="CK569" s="2" t="inlineStr">
        <is>
          <t>3</t>
        </is>
      </c>
      <c r="CL569" s="2" t="inlineStr">
        <is>
          <t/>
        </is>
      </c>
      <c r="CM569" t="inlineStr">
        <is>
          <t>metóda overenia používateľovej identity, ktorá využíva dva z týchto troch typov informácií: 
&lt;br&gt;- niečo, čo osoba vie (najčastejšie heslo), 
&lt;br&gt;- niečo, čo osoba má (najčastejšie fyzické zariadenie nazývané token), 
&lt;br&gt;- niečo, čím osoba je (odtlačok prsta, tón hlasu apod.)</t>
        </is>
      </c>
      <c r="CN569" s="2" t="inlineStr">
        <is>
          <t>dvofaktorska avtentikacija</t>
        </is>
      </c>
      <c r="CO569" s="2" t="inlineStr">
        <is>
          <t>3</t>
        </is>
      </c>
      <c r="CP569" s="2" t="inlineStr">
        <is>
          <t/>
        </is>
      </c>
      <c r="CQ569" t="inlineStr">
        <is>
          <t>preverjanje istovetnosti uporabnika z nečim, kar uporabnik ve, in nečim, kar uporabnik ima</t>
        </is>
      </c>
      <c r="CR569" s="2" t="inlineStr">
        <is>
          <t>tvåfaktorsautentisering</t>
        </is>
      </c>
      <c r="CS569" s="2" t="inlineStr">
        <is>
          <t>3</t>
        </is>
      </c>
      <c r="CT569" s="2" t="inlineStr">
        <is>
          <t/>
        </is>
      </c>
      <c r="CU569" t="inlineStr">
        <is>
          <t>identitetskontroll med hjälp av två skilda former av in­forma­tion som kan vara något man vet (lösenord, pin-kod), något man har (t ex kort, dosa) något man är (biometri)</t>
        </is>
      </c>
    </row>
    <row r="570">
      <c r="A570" s="1" t="str">
        <f>HYPERLINK("https://iate.europa.eu/entry/result/3591499/all", "3591499")</f>
        <v>3591499</v>
      </c>
      <c r="B570" t="inlineStr">
        <is>
          <t>EDUCATION AND COMMUNICATIONS</t>
        </is>
      </c>
      <c r="C570" t="inlineStr">
        <is>
          <t>EDUCATION AND COMMUNICATIONS|information and information processing|information processing|artificial intelligence</t>
        </is>
      </c>
      <c r="D570" s="2" t="inlineStr">
        <is>
          <t>рационална система с ИИ</t>
        </is>
      </c>
      <c r="E570" s="2" t="inlineStr">
        <is>
          <t>3</t>
        </is>
      </c>
      <c r="F570" s="2" t="inlineStr">
        <is>
          <t/>
        </is>
      </c>
      <c r="G570" t="inlineStr">
        <is>
          <t>основна версия на &lt;a href="https://iate.europa.eu/entry/result/3591198/bg" target="_blank"&gt;система с ИИ&lt;/a&gt;, която променя средата, но не адаптира поведението си с времето, за да постигне по-добре целта си</t>
        </is>
      </c>
      <c r="H570" s="2" t="inlineStr">
        <is>
          <t>racionální systém UI</t>
        </is>
      </c>
      <c r="I570" s="2" t="inlineStr">
        <is>
          <t>2</t>
        </is>
      </c>
      <c r="J570" s="2" t="inlineStr">
        <is>
          <t/>
        </is>
      </c>
      <c r="K570" t="inlineStr">
        <is>
          <t>základní verze systémů UI, která mění prostředí, v průběhu času však nepřizpůsobuje své chování 
s cílem dosáhnout lépe stanoveného cíle</t>
        </is>
      </c>
      <c r="L570" s="2" t="inlineStr">
        <is>
          <t>rationelt AI-system|
rationelt kunstig intelligens-system</t>
        </is>
      </c>
      <c r="M570" s="2" t="inlineStr">
        <is>
          <t>3|
3</t>
        </is>
      </c>
      <c r="N570" s="2" t="inlineStr">
        <is>
          <t xml:space="preserve">|
</t>
        </is>
      </c>
      <c r="O570" t="inlineStr">
        <is>
          <t>et meget grundlæggende &lt;a href="https://iate.europa.eu/entry/result/3591198/da" target="_blank"&gt;kunstig intelligens-system&lt;/a&gt;, der ændrer miljøet, men ikke tilpasser sin adfærd over tid med henblik på bedre at nå sit mål</t>
        </is>
      </c>
      <c r="P570" s="2" t="inlineStr">
        <is>
          <t>rationales KI-System</t>
        </is>
      </c>
      <c r="Q570" s="2" t="inlineStr">
        <is>
          <t>3</t>
        </is>
      </c>
      <c r="R570" s="2" t="inlineStr">
        <is>
          <t/>
        </is>
      </c>
      <c r="S570" t="inlineStr">
        <is>
          <t>sehr einfache Form eines KI-Systems, das die Umgebung verändert, sein Verhalten aber nicht mit der Zeit anpasst, um sein Ziel besser zu erreichen</t>
        </is>
      </c>
      <c r="T570" s="2" t="inlineStr">
        <is>
          <t>ορθολογικό σύστημα ΤΝ</t>
        </is>
      </c>
      <c r="U570" s="2" t="inlineStr">
        <is>
          <t>2</t>
        </is>
      </c>
      <c r="V570" s="2" t="inlineStr">
        <is>
          <t/>
        </is>
      </c>
      <c r="W570" t="inlineStr">
        <is>
          <t>πολύ στοιχειώδης εκδοχή συστήματος ΤΝ, το οποίο τροποποιεί το
περιβάλλον λειτουργίας του αλλά δεν προσαρμόζει τη συμπεριφορά του με την πάροδο του χρόνου ώστε να πετυχαίνει καλύτερα τον στόχο του</t>
        </is>
      </c>
      <c r="X570" s="2" t="inlineStr">
        <is>
          <t>rational AI system</t>
        </is>
      </c>
      <c r="Y570" s="2" t="inlineStr">
        <is>
          <t>3</t>
        </is>
      </c>
      <c r="Z570" s="2" t="inlineStr">
        <is>
          <t/>
        </is>
      </c>
      <c r="AA570" t="inlineStr">
        <is>
          <t>very basic &lt;a href="https://iate.europa.eu/entry/result/3591198" target="_blank"&gt;AI system&lt;/a&gt; that modifies the environment in which it operates but does not adapt its
behaviour over time in order to achieve its goal better</t>
        </is>
      </c>
      <c r="AB570" s="2" t="inlineStr">
        <is>
          <t>sistema racional de inteligencia artificial|
sistema racional de IA</t>
        </is>
      </c>
      <c r="AC570" s="2" t="inlineStr">
        <is>
          <t>3|
3</t>
        </is>
      </c>
      <c r="AD570" s="2" t="inlineStr">
        <is>
          <t xml:space="preserve">|
</t>
        </is>
      </c>
      <c r="AE570" t="inlineStr">
        <is>
          <t>&lt;a href="https://iate.europa.eu/entry/result/3591198/es" target="_blank"&gt;Sistema de inteligencia artificial&lt;/a&gt; muy básico, capaz de modificar el entorno, pero no de adaptar su comportamiento a lo largo del tiempo para lograr mejor su objetivo.</t>
        </is>
      </c>
      <c r="AF570" s="2" t="inlineStr">
        <is>
          <t>ratsionaalne tehisintellektisüsteem</t>
        </is>
      </c>
      <c r="AG570" s="2" t="inlineStr">
        <is>
          <t>3</t>
        </is>
      </c>
      <c r="AH570" s="2" t="inlineStr">
        <is>
          <t/>
        </is>
      </c>
      <c r="AI570" t="inlineStr">
        <is>
          <t>väga algeline tehisintellektisüsteem, mis muudab oma keskkonda, kuid ei kohanda aja jooksul oma käitumist, et paremini eesmärke saavutada</t>
        </is>
      </c>
      <c r="AJ570" s="2" t="inlineStr">
        <is>
          <t>rationaalinen tekoälyjärjestelmä</t>
        </is>
      </c>
      <c r="AK570" s="2" t="inlineStr">
        <is>
          <t>3</t>
        </is>
      </c>
      <c r="AL570" s="2" t="inlineStr">
        <is>
          <t/>
        </is>
      </c>
      <c r="AM570" t="inlineStr">
        <is>
          <t>hyvin yksinkertainen tekoälyjärjestelmän versio, joka muuttaa ympäristöään mutta ei mukauta käyttäytymistään ajan mittaan saavuttaakseen tavoitteensa paremmin</t>
        </is>
      </c>
      <c r="AN570" s="2" t="inlineStr">
        <is>
          <t>système d'IA rationnel</t>
        </is>
      </c>
      <c r="AO570" s="2" t="inlineStr">
        <is>
          <t>2</t>
        </is>
      </c>
      <c r="AP570" s="2" t="inlineStr">
        <is>
          <t/>
        </is>
      </c>
      <c r="AQ570" t="inlineStr">
        <is>
          <t>&lt;a href="https://iate.europa.eu/entry/result/3591198/fr" target="_blank"&gt;système d'IA&lt;/a&gt; très élémentaire qui modifie l'environnement mais
n'adapte pas son comportement au fil du temps pour mieux atteindre son objectif</t>
        </is>
      </c>
      <c r="AR570" s="2" t="inlineStr">
        <is>
          <t>córas intleachta saorga réasúnaíoch</t>
        </is>
      </c>
      <c r="AS570" s="2" t="inlineStr">
        <is>
          <t>3</t>
        </is>
      </c>
      <c r="AT570" s="2" t="inlineStr">
        <is>
          <t/>
        </is>
      </c>
      <c r="AU570" t="inlineStr">
        <is>
          <t/>
        </is>
      </c>
      <c r="AV570" s="2" t="inlineStr">
        <is>
          <t>racionalni sustav umjetne inteligencije</t>
        </is>
      </c>
      <c r="AW570" s="2" t="inlineStr">
        <is>
          <t>3</t>
        </is>
      </c>
      <c r="AX570" s="2" t="inlineStr">
        <is>
          <t/>
        </is>
      </c>
      <c r="AY570" t="inlineStr">
        <is>
          <t>osnovna verzija sustava umjetne inteligencije koji mijenja okruženje u kojem djeluje, ali ne prilagođava svoje ponašanje s vremenom da bi bolje ostvario svoj cilj</t>
        </is>
      </c>
      <c r="AZ570" t="inlineStr">
        <is>
          <t/>
        </is>
      </c>
      <c r="BA570" t="inlineStr">
        <is>
          <t/>
        </is>
      </c>
      <c r="BB570" t="inlineStr">
        <is>
          <t/>
        </is>
      </c>
      <c r="BC570" t="inlineStr">
        <is>
          <t/>
        </is>
      </c>
      <c r="BD570" s="2" t="inlineStr">
        <is>
          <t>sistema di IA razionale</t>
        </is>
      </c>
      <c r="BE570" s="2" t="inlineStr">
        <is>
          <t>3</t>
        </is>
      </c>
      <c r="BF570" s="2" t="inlineStr">
        <is>
          <t/>
        </is>
      </c>
      <c r="BG570" t="inlineStr">
        <is>
          <t>versione molto basilare di un &lt;a href="https://iate.europa.eu/entry/result/3591198/it" target="_blank"&gt;sistema di IA&lt;/a&gt; che modifica l'ambiente in cui opera ma non 
adatta di volta in volta il suo comportamento per conseguire l'obiettivo assegnato in modo più efficace</t>
        </is>
      </c>
      <c r="BH570" s="2" t="inlineStr">
        <is>
          <t>racionali DI sistema</t>
        </is>
      </c>
      <c r="BI570" s="2" t="inlineStr">
        <is>
          <t>3</t>
        </is>
      </c>
      <c r="BJ570" s="2" t="inlineStr">
        <is>
          <t/>
        </is>
      </c>
      <c r="BK570" t="inlineStr">
        <is>
          <t>pati paprasčiausia DI sistema, kuri keičia aplinką, kurioje ji veikia, tačiau nepritaiko savo elgesio, kad galėtų geriau pasiekti savo tikslą</t>
        </is>
      </c>
      <c r="BL570" s="2" t="inlineStr">
        <is>
          <t>racionāla MI sistēma</t>
        </is>
      </c>
      <c r="BM570" s="2" t="inlineStr">
        <is>
          <t>3</t>
        </is>
      </c>
      <c r="BN570" s="2" t="inlineStr">
        <is>
          <t/>
        </is>
      </c>
      <c r="BO570" t="inlineStr">
        <is>
          <t>ļoti elementāra &lt;a href="https://iate.europa.eu/entry/result/3591198/en-lv" target="_blank"&gt;mākslīgā intelekta sistēma&lt;/a&gt;, kas maina vidi, kurā tā darbojas, bet laika gaitā nepielāgo savu rīcību, lai labāk sasniegtu savu mērķi</t>
        </is>
      </c>
      <c r="BP570" s="2" t="inlineStr">
        <is>
          <t>sistema razzjonali ta' IA|
sistema razzjonali ta' intelliġenza artifiċjali</t>
        </is>
      </c>
      <c r="BQ570" s="2" t="inlineStr">
        <is>
          <t>3|
3</t>
        </is>
      </c>
      <c r="BR570" s="2" t="inlineStr">
        <is>
          <t xml:space="preserve">|
</t>
        </is>
      </c>
      <c r="BS570" t="inlineStr">
        <is>
          <t>sistema bażika ħafna ta' IA li timmodifika l-ambjent li tkun qed topera fih iżda tul iż-żmien ma tadattax l-imġiba tagħha sabiex tikseb l-għan tagħha aħjar</t>
        </is>
      </c>
      <c r="BT570" s="2" t="inlineStr">
        <is>
          <t>rationeel AI-systeem</t>
        </is>
      </c>
      <c r="BU570" s="2" t="inlineStr">
        <is>
          <t>3</t>
        </is>
      </c>
      <c r="BV570" s="2" t="inlineStr">
        <is>
          <t/>
        </is>
      </c>
      <c r="BW570" t="inlineStr">
        <is>
          <t>zeer eenvoudig AI-systeem, dat de omgeving waarin het opereert wijzigt, maar zijn gedrag in de loop van de tijd niet aanpast om zijn doel beter te bereiken</t>
        </is>
      </c>
      <c r="BX570" s="2" t="inlineStr">
        <is>
          <t>system racjonalnej sztucznej inteligencji</t>
        </is>
      </c>
      <c r="BY570" s="2" t="inlineStr">
        <is>
          <t>3</t>
        </is>
      </c>
      <c r="BZ570" s="2" t="inlineStr">
        <is>
          <t/>
        </is>
      </c>
      <c r="CA570" t="inlineStr">
        <is>
          <t>podstawowy &lt;a href="https://iate.europa.eu/entry/slideshow/1620380870784/3591198/pl" target="_blank"&gt;system sztucznej inteligencji&lt;/a&gt;, który modyfikuje środowisko, w którym działa, ale nie usprawnia z biegiem czasu swojego działania z myślą o lepszym osiągnięciu swojego celu</t>
        </is>
      </c>
      <c r="CB570" s="2" t="inlineStr">
        <is>
          <t>sistema racional de inteligência artificial|
sistema racional de IA</t>
        </is>
      </c>
      <c r="CC570" s="2" t="inlineStr">
        <is>
          <t>3|
3</t>
        </is>
      </c>
      <c r="CD570" s="2" t="inlineStr">
        <is>
          <t xml:space="preserve">|
</t>
        </is>
      </c>
      <c r="CE570" t="inlineStr">
        <is>
          <t>&lt;a href="https://iate.europa.eu/entry/result/3591198/pt" target="_blank"&gt;Sistema de IA&lt;/a&gt; muito básico que altera o ambiente no qual opera, mas não adapta o seu comportamento ao longo do tempo para conseguir alcançar melhor o seu objetivo.</t>
        </is>
      </c>
      <c r="CF570" t="inlineStr">
        <is>
          <t/>
        </is>
      </c>
      <c r="CG570" t="inlineStr">
        <is>
          <t/>
        </is>
      </c>
      <c r="CH570" t="inlineStr">
        <is>
          <t/>
        </is>
      </c>
      <c r="CI570" t="inlineStr">
        <is>
          <t/>
        </is>
      </c>
      <c r="CJ570" t="inlineStr">
        <is>
          <t/>
        </is>
      </c>
      <c r="CK570" t="inlineStr">
        <is>
          <t/>
        </is>
      </c>
      <c r="CL570" t="inlineStr">
        <is>
          <t/>
        </is>
      </c>
      <c r="CM570" t="inlineStr">
        <is>
          <t/>
        </is>
      </c>
      <c r="CN570" s="2" t="inlineStr">
        <is>
          <t>racionalni sistem UI|
racionalni sistem umetne inteligence|
racionalni sistem AI|
racionalni umetnointeligenčni sistem</t>
        </is>
      </c>
      <c r="CO570" s="2" t="inlineStr">
        <is>
          <t>3|
3|
3|
3</t>
        </is>
      </c>
      <c r="CP570" s="2" t="inlineStr">
        <is>
          <t>proposed|
|
proposed|
proposed</t>
        </is>
      </c>
      <c r="CQ570" t="inlineStr">
        <is>
          <t>zelo
osnovna različica &lt;a href="https://iate.europa.eu/entry/result/3591198/sl" target="_blank"&gt;sistemov umetne inteligence&lt;/a&gt;: spreminja okolje, vendar svojega vedenja skozi čas
ne prilagaja, da bi bolje dosegla svoj cilj, z drugimi besedami: ne izbere
vedno najboljšega ukrepa za svoj cilj, torej zaradi omejenih sredstev, kot sta
čas ali računalniška zmogljivost, doseže le omejeno racionalnost</t>
        </is>
      </c>
      <c r="CR570" s="2" t="inlineStr">
        <is>
          <t>rationellt AI-system</t>
        </is>
      </c>
      <c r="CS570" s="2" t="inlineStr">
        <is>
          <t>3</t>
        </is>
      </c>
      <c r="CT570" s="2" t="inlineStr">
        <is>
          <t/>
        </is>
      </c>
      <c r="CU570" t="inlineStr">
        <is>
          <t/>
        </is>
      </c>
    </row>
    <row r="571">
      <c r="A571" s="1" t="str">
        <f>HYPERLINK("https://iate.europa.eu/entry/result/3591947/all", "3591947")</f>
        <v>3591947</v>
      </c>
      <c r="B571" t="inlineStr">
        <is>
          <t>EDUCATION AND COMMUNICATIONS</t>
        </is>
      </c>
      <c r="C571" t="inlineStr">
        <is>
          <t>EDUCATION AND COMMUNICATIONS|information and information processing|information processing|artificial intelligence</t>
        </is>
      </c>
      <c r="D571" s="2" t="inlineStr">
        <is>
          <t>съвет за преразглеждане на етичния ИИ</t>
        </is>
      </c>
      <c r="E571" s="2" t="inlineStr">
        <is>
          <t>3</t>
        </is>
      </c>
      <c r="F571" s="2" t="inlineStr">
        <is>
          <t/>
        </is>
      </c>
      <c r="G571" t="inlineStr">
        <is>
          <t>механизъм за обсъждане на общите практики за отчетност и етика, включително
потенциално неясни сиви зони</t>
        </is>
      </c>
      <c r="H571" s="2" t="inlineStr">
        <is>
          <t>výbor pro přezkum etické UI</t>
        </is>
      </c>
      <c r="I571" s="2" t="inlineStr">
        <is>
          <t>3</t>
        </is>
      </c>
      <c r="J571" s="2" t="inlineStr">
        <is>
          <t/>
        </is>
      </c>
      <c r="K571" t="inlineStr">
        <is>
          <t>mechanismus pro projednání celkové odpovědnosti a etických postupů, včetně potenciálně nejasných šedých oblastí</t>
        </is>
      </c>
      <c r="L571" s="2" t="inlineStr">
        <is>
          <t>etisk panel for kunstig intelligens</t>
        </is>
      </c>
      <c r="M571" s="2" t="inlineStr">
        <is>
          <t>3</t>
        </is>
      </c>
      <c r="N571" s="2" t="inlineStr">
        <is>
          <t/>
        </is>
      </c>
      <c r="O571" t="inlineStr">
        <is>
          <t>mekanisme til drøftelse af den generelle praksis for ansvarlighed og etik, herunder potentielt uklare gråzoner, i forbindelse med kunstig intelligens</t>
        </is>
      </c>
      <c r="P571" s="2" t="inlineStr">
        <is>
          <t>Ethikausschuss|
KI-Ethikausschuss</t>
        </is>
      </c>
      <c r="Q571" s="2" t="inlineStr">
        <is>
          <t>3|
3</t>
        </is>
      </c>
      <c r="R571" s="2" t="inlineStr">
        <is>
          <t xml:space="preserve">|
</t>
        </is>
      </c>
      <c r="S571" t="inlineStr">
        <is>
          <t>Gremium zur Erörterung umfassender Rechenschaftspflicht sowie ethischer Verfahrensweisen einschließlich potenziell unklarer Grauzonen</t>
        </is>
      </c>
      <c r="T571" s="2" t="inlineStr">
        <is>
          <t>επιτροπή αξιολόγησης της δεοντολογικής ΤΝ</t>
        </is>
      </c>
      <c r="U571" s="2" t="inlineStr">
        <is>
          <t>2</t>
        </is>
      </c>
      <c r="V571" s="2" t="inlineStr">
        <is>
          <t/>
        </is>
      </c>
      <c r="W571" t="inlineStr">
        <is>
          <t>μηχανισμός για την εξέταση του γενικότερου ζητήματος της λογοδοσίας και των
δεοντολογικών πρακτικών, συμπεριλαμβανομένων των τυχόν γκρίζων ζωνών</t>
        </is>
      </c>
      <c r="X571" s="2" t="inlineStr">
        <is>
          <t>ethical AI review board</t>
        </is>
      </c>
      <c r="Y571" s="2" t="inlineStr">
        <is>
          <t>3</t>
        </is>
      </c>
      <c r="Z571" s="2" t="inlineStr">
        <is>
          <t/>
        </is>
      </c>
      <c r="AA571" t="inlineStr">
        <is>
          <t>mechanism to discuss overall accountability and ethics practices, including potentially unclear grey areas</t>
        </is>
      </c>
      <c r="AB571" s="2" t="inlineStr">
        <is>
          <t>comité de ética de la inteligencia artificial|
junta de revisión ética de la IA</t>
        </is>
      </c>
      <c r="AC571" s="2" t="inlineStr">
        <is>
          <t>3|
3</t>
        </is>
      </c>
      <c r="AD571" s="2" t="inlineStr">
        <is>
          <t xml:space="preserve">|
</t>
        </is>
      </c>
      <c r="AE571" t="inlineStr">
        <is>
          <t>Mecanismo cuya creación recomienda la Comisión Europea para debatir sobre las prácticas éticas y de rendición de cuentas y evaluar los daños y beneficios potenciales que, para los interesados en particular y para la sociedad en general, pueda suponer una determinado tratamiento de datos en el ámbito de la inteligencia artificial.</t>
        </is>
      </c>
      <c r="AF571" s="2" t="inlineStr">
        <is>
          <t>eetilise intellektitehnika kontrollinõukogu|
tehisintellekti eetikanõukogu</t>
        </is>
      </c>
      <c r="AG571" s="2" t="inlineStr">
        <is>
          <t>2|
2</t>
        </is>
      </c>
      <c r="AH571" s="2" t="inlineStr">
        <is>
          <t>|
proposed</t>
        </is>
      </c>
      <c r="AI571" t="inlineStr">
        <is>
          <t>üldise
 vastutuse võtmise ja eetika tavade, sealhulgas võimalike ebaselgete hallide alade üle arutamise mehhanism</t>
        </is>
      </c>
      <c r="AJ571" s="2" t="inlineStr">
        <is>
          <t>tekoälyn eettinen arviointilautakunta</t>
        </is>
      </c>
      <c r="AK571" s="2" t="inlineStr">
        <is>
          <t>3</t>
        </is>
      </c>
      <c r="AL571" s="2" t="inlineStr">
        <is>
          <t/>
        </is>
      </c>
      <c r="AM571" t="inlineStr">
        <is>
          <t>mekanismi, jolla käsitellään yleisiä vastuuvelvollisuutta ja etiikkaa koskevia käytäntöjä tekoälyn alalla, myös 
mahdollisia epäselviä harmaita alueita</t>
        </is>
      </c>
      <c r="AN571" s="2" t="inlineStr">
        <is>
          <t>comité d'examen pour l'IA éthique</t>
        </is>
      </c>
      <c r="AO571" s="2" t="inlineStr">
        <is>
          <t>2</t>
        </is>
      </c>
      <c r="AP571" s="2" t="inlineStr">
        <is>
          <t/>
        </is>
      </c>
      <c r="AQ571" t="inlineStr">
        <is>
          <t>mécanisme pour discuter des pratiques globales en matière de responsabilité et
d'éthique, y compris des zones grises potentiellement floues</t>
        </is>
      </c>
      <c r="AR571" s="2" t="inlineStr">
        <is>
          <t>bord athbhreithnithe um an intleacht shaorga eiticiúil</t>
        </is>
      </c>
      <c r="AS571" s="2" t="inlineStr">
        <is>
          <t>3</t>
        </is>
      </c>
      <c r="AT571" s="2" t="inlineStr">
        <is>
          <t/>
        </is>
      </c>
      <c r="AU571" t="inlineStr">
        <is>
          <t/>
        </is>
      </c>
      <c r="AV571" s="2" t="inlineStr">
        <is>
          <t>odbor za preispitivanje etične umjetne inteligencije</t>
        </is>
      </c>
      <c r="AW571" s="2" t="inlineStr">
        <is>
          <t>3</t>
        </is>
      </c>
      <c r="AX571" s="2" t="inlineStr">
        <is>
          <t/>
        </is>
      </c>
      <c r="AY571" t="inlineStr">
        <is>
          <t>mehanizam za raspravu o ukupnim praksama odgovornosti i etike, uključujući siva područja koja
možda nisu jasna</t>
        </is>
      </c>
      <c r="AZ571" t="inlineStr">
        <is>
          <t/>
        </is>
      </c>
      <c r="BA571" t="inlineStr">
        <is>
          <t/>
        </is>
      </c>
      <c r="BB571" t="inlineStr">
        <is>
          <t/>
        </is>
      </c>
      <c r="BC571" t="inlineStr">
        <is>
          <t/>
        </is>
      </c>
      <c r="BD571" s="2" t="inlineStr">
        <is>
          <t>comitato di revisione etica dell'IA</t>
        </is>
      </c>
      <c r="BE571" s="2" t="inlineStr">
        <is>
          <t>3</t>
        </is>
      </c>
      <c r="BF571" s="2" t="inlineStr">
        <is>
          <t/>
        </is>
      </c>
      <c r="BG571" t="inlineStr">
        <is>
          <t>meccanismo per discutere di accountability e pratiche etiche in generale, comprese le 
"zone grigie" potenzialmente poco chiare</t>
        </is>
      </c>
      <c r="BH571" s="2" t="inlineStr">
        <is>
          <t>etiško DI peržiūros valdyba</t>
        </is>
      </c>
      <c r="BI571" s="2" t="inlineStr">
        <is>
          <t>3</t>
        </is>
      </c>
      <c r="BJ571" s="2" t="inlineStr">
        <is>
          <t/>
        </is>
      </c>
      <c r="BK571" t="inlineStr">
        <is>
          <t>mechanizmas, kuris nagrinėja bendrą atskaitomybę ir etikos praktiką, įskaitant galimas neaiškias „pilkąsias“ sritis</t>
        </is>
      </c>
      <c r="BL571" s="2" t="inlineStr">
        <is>
          <t>ētiska MI pārraudzības komisija</t>
        </is>
      </c>
      <c r="BM571" s="2" t="inlineStr">
        <is>
          <t>2</t>
        </is>
      </c>
      <c r="BN571" s="2" t="inlineStr">
        <is>
          <t/>
        </is>
      </c>
      <c r="BO571" t="inlineStr">
        <is>
          <t>mehānisms kopējā atbildīguma un ētikas prakses, ieskaitot iespējami neskaidro "pelēko zonu", apspriešanai</t>
        </is>
      </c>
      <c r="BP571" s="2" t="inlineStr">
        <is>
          <t>bord ta’ reviżjoni għal AI etika</t>
        </is>
      </c>
      <c r="BQ571" s="2" t="inlineStr">
        <is>
          <t>3</t>
        </is>
      </c>
      <c r="BR571" s="2" t="inlineStr">
        <is>
          <t/>
        </is>
      </c>
      <c r="BS571" t="inlineStr">
        <is>
          <t>mekkaniżmu biex jiġu diskussi l-prattiki ġenerali tal-obbligu ta’ rendikont u tal-etika, inkluż oqsma griżi potenzjalment mhux ċari</t>
        </is>
      </c>
      <c r="BT571" s="2" t="inlineStr">
        <is>
          <t>onderzoeksraad voor ethische KI|
onderzoeksraad voor ethische AI</t>
        </is>
      </c>
      <c r="BU571" s="2" t="inlineStr">
        <is>
          <t>2|
3</t>
        </is>
      </c>
      <c r="BV571" s="2" t="inlineStr">
        <is>
          <t>|
preferred</t>
        </is>
      </c>
      <c r="BW571" t="inlineStr">
        <is>
          <t>mechanisme voor de bespreking van de algehele verantwoording en ethische praktijken, met inbegrip
van eventuele grijze gebieden</t>
        </is>
      </c>
      <c r="BX571" s="2" t="inlineStr">
        <is>
          <t>komisja ds. etycznej sztucznej inteligencji</t>
        </is>
      </c>
      <c r="BY571" s="2" t="inlineStr">
        <is>
          <t>3</t>
        </is>
      </c>
      <c r="BZ571" s="2" t="inlineStr">
        <is>
          <t/>
        </is>
      </c>
      <c r="CA571" t="inlineStr">
        <is>
          <t>organ pozwalający na omawianie ogólnych praktyk z zakresu rozliczalności i etyki, również potencjalnie niejasnych szarych stref</t>
        </is>
      </c>
      <c r="CB571" s="2" t="inlineStr">
        <is>
          <t>conselho de análise da IA ética</t>
        </is>
      </c>
      <c r="CC571" s="2" t="inlineStr">
        <is>
          <t>3</t>
        </is>
      </c>
      <c r="CD571" s="2" t="inlineStr">
        <is>
          <t/>
        </is>
      </c>
      <c r="CE571" t="inlineStr">
        <is>
          <t>Mecanismo para debater 
as práticas deontológicas e de responsabilização em geral, incluindo zonas "cinzentas" eventualmente pouco claras.</t>
        </is>
      </c>
      <c r="CF571" t="inlineStr">
        <is>
          <t/>
        </is>
      </c>
      <c r="CG571" t="inlineStr">
        <is>
          <t/>
        </is>
      </c>
      <c r="CH571" t="inlineStr">
        <is>
          <t/>
        </is>
      </c>
      <c r="CI571" t="inlineStr">
        <is>
          <t/>
        </is>
      </c>
      <c r="CJ571" t="inlineStr">
        <is>
          <t/>
        </is>
      </c>
      <c r="CK571" t="inlineStr">
        <is>
          <t/>
        </is>
      </c>
      <c r="CL571" t="inlineStr">
        <is>
          <t/>
        </is>
      </c>
      <c r="CM571" t="inlineStr">
        <is>
          <t/>
        </is>
      </c>
      <c r="CN571" s="2" t="inlineStr">
        <is>
          <t>odbor za etično presojo umetne inteligence</t>
        </is>
      </c>
      <c r="CO571" s="2" t="inlineStr">
        <is>
          <t>3</t>
        </is>
      </c>
      <c r="CP571" s="2" t="inlineStr">
        <is>
          <t/>
        </is>
      </c>
      <c r="CQ571" t="inlineStr">
        <is>
          <t/>
        </is>
      </c>
      <c r="CR571" s="2" t="inlineStr">
        <is>
          <t>etisk granskningsnämnd för artificiell intelligens</t>
        </is>
      </c>
      <c r="CS571" s="2" t="inlineStr">
        <is>
          <t>2</t>
        </is>
      </c>
      <c r="CT571" s="2" t="inlineStr">
        <is>
          <t/>
        </is>
      </c>
      <c r="CU571" t="inlineStr">
        <is>
          <t/>
        </is>
      </c>
    </row>
    <row r="572">
      <c r="A572" s="1" t="str">
        <f>HYPERLINK("https://iate.europa.eu/entry/result/3591483/all", "3591483")</f>
        <v>3591483</v>
      </c>
      <c r="B572" t="inlineStr">
        <is>
          <t>EDUCATION AND COMMUNICATIONS</t>
        </is>
      </c>
      <c r="C572" t="inlineStr">
        <is>
          <t>EDUCATION AND COMMUNICATIONS|information and information processing|information processing|artificial intelligence</t>
        </is>
      </c>
      <c r="D572" s="2" t="inlineStr">
        <is>
          <t>ориентиран към целта ИИ</t>
        </is>
      </c>
      <c r="E572" s="2" t="inlineStr">
        <is>
          <t>3</t>
        </is>
      </c>
      <c r="F572" s="2" t="inlineStr">
        <is>
          <t/>
        </is>
      </c>
      <c r="G572" t="inlineStr">
        <is>
          <t>&lt;a href="https://iate.europa.eu/entry/result/3591198/bg" target="_blank"&gt;система с ИИ&lt;/a&gt;, която получава от човешко същество спецификацията на дадена цел, за чието постигане системата използва определени техники</t>
        </is>
      </c>
      <c r="H572" s="2" t="inlineStr">
        <is>
          <t>UI zaměřená na cíl</t>
        </is>
      </c>
      <c r="I572" s="2" t="inlineStr">
        <is>
          <t>2</t>
        </is>
      </c>
      <c r="J572" s="2" t="inlineStr">
        <is>
          <t/>
        </is>
      </c>
      <c r="K572" t="inlineStr">
        <is>
          <t>takový systém UI, jenž obdrží od člověka cíl, jehož má dosáhnout, přičemž některé systémy schopné se učit mohou mít větší svobodu při 
rozhodování o tom, jakou cestu k dosažení daného cíle zvolí</t>
        </is>
      </c>
      <c r="L572" s="2" t="inlineStr">
        <is>
          <t>målorienteret AI-system|
målorienteret kunstig intelligens-system</t>
        </is>
      </c>
      <c r="M572" s="2" t="inlineStr">
        <is>
          <t>2|
3</t>
        </is>
      </c>
      <c r="N572" s="2" t="inlineStr">
        <is>
          <t xml:space="preserve">|
</t>
        </is>
      </c>
      <c r="O572" t="inlineStr">
        <is>
          <t>&lt;a href="https://iate.europa.eu/entry/result/3591198/da" target="_blank"&gt;kunstig intelligens-system&lt;/a&gt;, der modtager en angivelse af 
det mål, der skal nås, fra et menneske og bruger bestemte teknikker til at nå dette mål</t>
        </is>
      </c>
      <c r="P572" s="2" t="inlineStr">
        <is>
          <t>zielorientierte KI|
zielorientiertes KI-System</t>
        </is>
      </c>
      <c r="Q572" s="2" t="inlineStr">
        <is>
          <t>3|
3</t>
        </is>
      </c>
      <c r="R572" s="2" t="inlineStr">
        <is>
          <t xml:space="preserve">|
</t>
        </is>
      </c>
      <c r="S572" t="inlineStr">
        <is>
          <t>System, bei dem KI wünschenswerte Zustände als Auswahlkriterium für zukünftige Handlungen verwendet</t>
        </is>
      </c>
      <c r="T572" s="2" t="inlineStr">
        <is>
          <t>ΤΝ κατευθυνόμενη από στόχους</t>
        </is>
      </c>
      <c r="U572" s="2" t="inlineStr">
        <is>
          <t>2</t>
        </is>
      </c>
      <c r="V572" s="2" t="inlineStr">
        <is>
          <t/>
        </is>
      </c>
      <c r="W572" t="inlineStr">
        <is>
          <t>σύστημα ΤΝ
που λαμβάνει από τον άνθρωπο τις προδιαγραφές του στόχου που πρέπει να επιτύχει
και χρησιμοποιεί ορισμένες τεχνικές για να τον επιτύχει.</t>
        </is>
      </c>
      <c r="X572" s="2" t="inlineStr">
        <is>
          <t>goal-directed AI system</t>
        </is>
      </c>
      <c r="Y572" s="2" t="inlineStr">
        <is>
          <t>3</t>
        </is>
      </c>
      <c r="Z572" s="2" t="inlineStr">
        <is>
          <t/>
        </is>
      </c>
      <c r="AA572" t="inlineStr">
        <is>
          <t>AI system tasked by a human being with achieving a specific goal through the use of certain specified techniques</t>
        </is>
      </c>
      <c r="AB572" s="2" t="inlineStr">
        <is>
          <t>sistema de inteligencia artificial orientado al logro de objetivos|
sistema de IA orientado al logro de objetivos|
sistema de inteligencia artificial dirigido por objetivos</t>
        </is>
      </c>
      <c r="AC572" s="2" t="inlineStr">
        <is>
          <t>3|
3|
3</t>
        </is>
      </c>
      <c r="AD572" s="2" t="inlineStr">
        <is>
          <t xml:space="preserve">|
|
</t>
        </is>
      </c>
      <c r="AE572" t="inlineStr">
        <is>
          <t>&lt;a href="https://iate.europa.eu/entry/result/3591198/es" target="_blank"&gt;Sistema de inteligencia artificial &lt;/a&gt;(IA) para
el cual un ser humano ha especificado el objetivo que se debe conseguir y determinadas técnicas para alcanzarlo.</t>
        </is>
      </c>
      <c r="AF572" s="2" t="inlineStr">
        <is>
          <t>eesmärgipärane tehisintellektisüsteem</t>
        </is>
      </c>
      <c r="AG572" s="2" t="inlineStr">
        <is>
          <t>2</t>
        </is>
      </c>
      <c r="AH572" s="2" t="inlineStr">
        <is>
          <t/>
        </is>
      </c>
      <c r="AI572" t="inlineStr">
        <is>
          <t>tehisintellektisüsteem, mis saab saavutatava eesmärgi kirjelduse inimeselt ja kasutab selle eesmärgi saavutamiseks teatavaid meetodeid</t>
        </is>
      </c>
      <c r="AJ572" s="2" t="inlineStr">
        <is>
          <t>tavoitesuuntautunut tekoälyjärjestelmä</t>
        </is>
      </c>
      <c r="AK572" s="2" t="inlineStr">
        <is>
          <t>3</t>
        </is>
      </c>
      <c r="AL572" s="2" t="inlineStr">
        <is>
          <t/>
        </is>
      </c>
      <c r="AM572" t="inlineStr">
        <is>
          <t>tekoälyjärjestelmä,
jolle ihminen määrittelee saavutettavan tavoitteen ja joka käyttää
tiettyjä tekniikoita tämän tavoitteen saavuttamiseksi</t>
        </is>
      </c>
      <c r="AN572" s="2" t="inlineStr">
        <is>
          <t>IA axée sur un objectif|
IA dirigée par le but</t>
        </is>
      </c>
      <c r="AO572" s="2" t="inlineStr">
        <is>
          <t>2|
2</t>
        </is>
      </c>
      <c r="AP572" s="2" t="inlineStr">
        <is>
          <t xml:space="preserve">|
</t>
        </is>
      </c>
      <c r="AQ572" t="inlineStr">
        <is>
          <t>&lt;a href="https://iate.europa.eu/entry/result/3591198/fr" target="_blank"&gt;système d'IA&lt;/a&gt; auquel un objectif à atteindre a été défini par un être humain et qui utilise certaines techniques pour parvenir à cet objectif</t>
        </is>
      </c>
      <c r="AR572" s="2" t="inlineStr">
        <is>
          <t>córas intleachta saorga spriocdhírithe</t>
        </is>
      </c>
      <c r="AS572" s="2" t="inlineStr">
        <is>
          <t>3</t>
        </is>
      </c>
      <c r="AT572" s="2" t="inlineStr">
        <is>
          <t/>
        </is>
      </c>
      <c r="AU572" t="inlineStr">
        <is>
          <t/>
        </is>
      </c>
      <c r="AV572" s="2" t="inlineStr">
        <is>
          <t>sustav umjetne inteligencije usmjeren na cilj</t>
        </is>
      </c>
      <c r="AW572" s="2" t="inlineStr">
        <is>
          <t>3</t>
        </is>
      </c>
      <c r="AX572" s="2" t="inlineStr">
        <is>
          <t/>
        </is>
      </c>
      <c r="AY572" t="inlineStr">
        <is>
          <t>sustav umjetne inteligencije kojem je čovjek zadao postizanje određenog cilja primjenom određenih utvrđenih tehnika</t>
        </is>
      </c>
      <c r="AZ572" s="2" t="inlineStr">
        <is>
          <t>célvezérelt MI-rendszer</t>
        </is>
      </c>
      <c r="BA572" s="2" t="inlineStr">
        <is>
          <t>3</t>
        </is>
      </c>
      <c r="BB572" s="2" t="inlineStr">
        <is>
          <t/>
        </is>
      </c>
      <c r="BC572" t="inlineStr">
        <is>
          <t>olyan &lt;a href="https://iate.europa.eu/entry/result/3591198/hu" target="_blank"&gt;MI-rendszer&lt;/a&gt;, amely egy emberi lénytől kapja meg az elérendő cél leírását, és e cél
eléréséhez bizonyos technikákat alkalmaz, de nem határoz meg saját
célokat</t>
        </is>
      </c>
      <c r="BD572" s="2" t="inlineStr">
        <is>
          <t>sistema di IA orientato agli obiettivi</t>
        </is>
      </c>
      <c r="BE572" s="2" t="inlineStr">
        <is>
          <t>3</t>
        </is>
      </c>
      <c r="BF572" s="2" t="inlineStr">
        <is>
          <t/>
        </is>
      </c>
      <c r="BG572" t="inlineStr">
        <is>
          <t>&lt;a href="https://iate.europa.eu/entry/result/3591198/it" target="_blank"&gt;sistema di intelligenza artificiale &lt;/a&gt;che non decide autonomamente i propri obiettivi, ma che riceve dall'uomo i dettagli 
dell'obiettivo da raggiungere e si avvale di alcune tecniche per realizzarlo</t>
        </is>
      </c>
      <c r="BH572" s="2" t="inlineStr">
        <is>
          <t>į tikslą orientuota DI sistema</t>
        </is>
      </c>
      <c r="BI572" s="2" t="inlineStr">
        <is>
          <t>2</t>
        </is>
      </c>
      <c r="BJ572" s="2" t="inlineStr">
        <is>
          <t/>
        </is>
      </c>
      <c r="BK572" t="inlineStr">
        <is>
          <t>DI sistema, kuriai žmogus, taikydamas tam tikrus metodus, paveda siekti konkretaus tikslo</t>
        </is>
      </c>
      <c r="BL572" s="2" t="inlineStr">
        <is>
          <t>uz mērķi vērsta MI sistēma</t>
        </is>
      </c>
      <c r="BM572" s="2" t="inlineStr">
        <is>
          <t>2</t>
        </is>
      </c>
      <c r="BN572" s="2" t="inlineStr">
        <is>
          <t/>
        </is>
      </c>
      <c r="BO572" t="inlineStr">
        <is>
          <t>MI sistēma, kam cilvēks ir devis uzdevumu ar noteiktiem, definētiem paņēmieniem sasniegt konkrētu
mērķi</t>
        </is>
      </c>
      <c r="BP572" s="2" t="inlineStr">
        <is>
          <t>sistema ta' IA ċċentrata fuq l-objettivi</t>
        </is>
      </c>
      <c r="BQ572" s="2" t="inlineStr">
        <is>
          <t>3</t>
        </is>
      </c>
      <c r="BR572" s="2" t="inlineStr">
        <is>
          <t/>
        </is>
      </c>
      <c r="BS572" t="inlineStr">
        <is>
          <t>&lt;a href="https://iate.europa.eu/entry/result/3591198/mt" target="_blank"&gt;sistema ta' intelliġenza artifiċjali&lt;/a&gt; li ma tiddeċidix b'mod awtonomu l-objettivi tagħha, iżda tirċievi d-dettalji mill-bniedem biex tikseb objettiv speċifiku permezz tal-użu ta' ċerti tekniki speċifiċi</t>
        </is>
      </c>
      <c r="BT572" s="2" t="inlineStr">
        <is>
          <t>doelgericht AI-systeem</t>
        </is>
      </c>
      <c r="BU572" s="2" t="inlineStr">
        <is>
          <t>3</t>
        </is>
      </c>
      <c r="BV572" s="2" t="inlineStr">
        <is>
          <t/>
        </is>
      </c>
      <c r="BW572" t="inlineStr">
        <is>
          <t>AI-systeem dat van de mens een doel heeft gekregen en moet bereiken door het gebruiken van bepaalde technieken</t>
        </is>
      </c>
      <c r="BX572" s="2" t="inlineStr">
        <is>
          <t>system sztucznej inteligencji skupiony na określonym celu</t>
        </is>
      </c>
      <c r="BY572" s="2" t="inlineStr">
        <is>
          <t>3</t>
        </is>
      </c>
      <c r="BZ572" s="2" t="inlineStr">
        <is>
          <t/>
        </is>
      </c>
      <c r="CA572" t="inlineStr">
        <is>
          <t>&lt;a href="https://iate.europa.eu/entry/slideshow/1620380870784/3591198/pl" target="_blank"&gt;system sztucznej inteligencji&lt;/a&gt;&lt;small&gt;,&lt;/small&gt; któremu użytkownik zleca osiągnięcie określonego celu z zastosowaniem konkretnych technik</t>
        </is>
      </c>
      <c r="CB572" s="2" t="inlineStr">
        <is>
          <t>sistema de IA orientado para objetivos|
sistema de inteligência artificial orientado para objetivos</t>
        </is>
      </c>
      <c r="CC572" s="2" t="inlineStr">
        <is>
          <t>3|
3</t>
        </is>
      </c>
      <c r="CD572" s="2" t="inlineStr">
        <is>
          <t xml:space="preserve">|
</t>
        </is>
      </c>
      <c r="CE572" t="inlineStr">
        <is>
          <t>&lt;a href="https://iate.europa.eu/entry/result/3591198/pt" target="_blank"&gt;Sistema de inteligência artificial&lt;/a&gt; que cumpre um dos aspetos intrínsecos a esse tipo de entidades, ou seja, que tenham um comportamento que lhes permita alcançar os objetivos definidos.</t>
        </is>
      </c>
      <c r="CF572" t="inlineStr">
        <is>
          <t/>
        </is>
      </c>
      <c r="CG572" t="inlineStr">
        <is>
          <t/>
        </is>
      </c>
      <c r="CH572" t="inlineStr">
        <is>
          <t/>
        </is>
      </c>
      <c r="CI572" t="inlineStr">
        <is>
          <t/>
        </is>
      </c>
      <c r="CJ572" t="inlineStr">
        <is>
          <t/>
        </is>
      </c>
      <c r="CK572" t="inlineStr">
        <is>
          <t/>
        </is>
      </c>
      <c r="CL572" t="inlineStr">
        <is>
          <t/>
        </is>
      </c>
      <c r="CM572" t="inlineStr">
        <is>
          <t/>
        </is>
      </c>
      <c r="CN572" s="2" t="inlineStr">
        <is>
          <t>ciljno usmerjen umetnointeligenčni sistem|
ciljno usmerjen sistem umetne inteligence</t>
        </is>
      </c>
      <c r="CO572" s="2" t="inlineStr">
        <is>
          <t>3|
3</t>
        </is>
      </c>
      <c r="CP572" s="2" t="inlineStr">
        <is>
          <t xml:space="preserve">proposed|
</t>
        </is>
      </c>
      <c r="CQ572" t="inlineStr">
        <is>
          <t>&lt;a href="https://iate.europa.eu/entry/result/3591198/sl" target="_blank"&gt;sistem umetne inteligence&lt;/a&gt;, ki mu človek opredeli cilj, ki ga mora doseči,
nato pa mora za dosego tega cilja uporabiti nekatere tehnike</t>
        </is>
      </c>
      <c r="CR572" s="2" t="inlineStr">
        <is>
          <t>målinriktat AI-system</t>
        </is>
      </c>
      <c r="CS572" s="2" t="inlineStr">
        <is>
          <t>2</t>
        </is>
      </c>
      <c r="CT572" s="2" t="inlineStr">
        <is>
          <t/>
        </is>
      </c>
      <c r="CU572" t="inlineStr">
        <is>
          <t/>
        </is>
      </c>
    </row>
    <row r="573">
      <c r="A573" s="1" t="str">
        <f>HYPERLINK("https://iate.europa.eu/entry/result/3591508/all", "3591508")</f>
        <v>3591508</v>
      </c>
      <c r="B573" t="inlineStr">
        <is>
          <t>EDUCATION AND COMMUNICATIONS</t>
        </is>
      </c>
      <c r="C573" t="inlineStr">
        <is>
          <t>EDUCATION AND COMMUNICATIONS|information and information processing|information processing|artificial intelligence;EDUCATION AND COMMUNICATIONS|information technology and data processing</t>
        </is>
      </c>
      <c r="D573" s="2" t="inlineStr">
        <is>
          <t>рационален агент</t>
        </is>
      </c>
      <c r="E573" s="2" t="inlineStr">
        <is>
          <t>3</t>
        </is>
      </c>
      <c r="F573" s="2" t="inlineStr">
        <is>
          <t/>
        </is>
      </c>
      <c r="G573" t="inlineStr">
        <is>
          <t>физически или виртуален обект в &lt;a href="https://iate.europa.eu/entry/result/3591198/bg" target="_blank"&gt;система с ИИ&lt;/a&gt;, който възприема обкръжението си чрез сензори и въздейства върху него с ефектори, като мащабът му на
действие може да се определи като оптимален успех
в съответствие с неговите актуални знания и способности, ограничени ресурси
и ограничено време</t>
        </is>
      </c>
      <c r="H573" s="2" t="inlineStr">
        <is>
          <t>racionální agent</t>
        </is>
      </c>
      <c r="I573" s="2" t="inlineStr">
        <is>
          <t>3</t>
        </is>
      </c>
      <c r="J573" s="2" t="inlineStr">
        <is>
          <t/>
        </is>
      </c>
      <c r="K573" t="inlineStr">
        <is>
          <t>agent schopný se rozhodnout o následné akci co nejoptimálnějším způsobem</t>
        </is>
      </c>
      <c r="L573" s="2" t="inlineStr">
        <is>
          <t>rationel agent</t>
        </is>
      </c>
      <c r="M573" s="2" t="inlineStr">
        <is>
          <t>3</t>
        </is>
      </c>
      <c r="N573" s="2" t="inlineStr">
        <is>
          <t/>
        </is>
      </c>
      <c r="O573" t="inlineStr">
        <is>
          <t>en komponent, der træffer beslutninger i en kontekst med kunstig intelligens, f.eks. en maskine eller et stykke software, og efter at have overvejet tidligere og aktuelle input udfører en handling med det formål at sikre det bedste resultat</t>
        </is>
      </c>
      <c r="P573" s="2" t="inlineStr">
        <is>
          <t>rationaler Agent</t>
        </is>
      </c>
      <c r="Q573" s="2" t="inlineStr">
        <is>
          <t>3</t>
        </is>
      </c>
      <c r="R573" s="2" t="inlineStr">
        <is>
          <t/>
        </is>
      </c>
      <c r="S573" t="inlineStr">
        <is>
          <t>autonome Einheit, welche ihre
Umwelt wahrnimmt und [...] ihre Handlungen so ausrichtet,
dass ein vorgegebenes Ziel möglichst gut erreicht wird</t>
        </is>
      </c>
      <c r="T573" s="2" t="inlineStr">
        <is>
          <t>ορθολογικός πράκτορας</t>
        </is>
      </c>
      <c r="U573" s="2" t="inlineStr">
        <is>
          <t>2</t>
        </is>
      </c>
      <c r="V573" s="2" t="inlineStr">
        <is>
          <t/>
        </is>
      </c>
      <c r="W573" t="inlineStr">
        <is>
          <t/>
        </is>
      </c>
      <c r="X573" s="2" t="inlineStr">
        <is>
          <t>rational agent</t>
        </is>
      </c>
      <c r="Y573" s="2" t="inlineStr">
        <is>
          <t>3</t>
        </is>
      </c>
      <c r="Z573" s="2" t="inlineStr">
        <is>
          <t/>
        </is>
      </c>
      <c r="AA573" t="inlineStr">
        <is>
          <t>anything which makes decisions in an AI context, such as a machine or software, and carries out an action aimed at securing the best outcome after considering past and current &lt;i&gt;percepts&lt;/i&gt;</t>
        </is>
      </c>
      <c r="AB573" s="2" t="inlineStr">
        <is>
          <t>agente racional</t>
        </is>
      </c>
      <c r="AC573" s="2" t="inlineStr">
        <is>
          <t>3</t>
        </is>
      </c>
      <c r="AD573" s="2" t="inlineStr">
        <is>
          <t/>
        </is>
      </c>
      <c r="AE573" t="inlineStr">
        <is>
          <t>En el campo de la inteligencia artificial, cualquier elemento (programa o
equipo informático) que actúa en un entorno y responde de manera
adaptativa y flexible a los datos que recibe de este, aprendiendo de la experiencia con
el fin de elegir en cada momento la acción correcta para alcanzar sus objetivos tras haber
procesado la información de que dispone.</t>
        </is>
      </c>
      <c r="AF573" s="2" t="inlineStr">
        <is>
          <t>ratsionaalne agent|
ratsionaalolem</t>
        </is>
      </c>
      <c r="AG573" s="2" t="inlineStr">
        <is>
          <t>2|
2</t>
        </is>
      </c>
      <c r="AH573" s="2" t="inlineStr">
        <is>
          <t xml:space="preserve">|
</t>
        </is>
      </c>
      <c r="AI573" t="inlineStr">
        <is>
          <t>tehislik agent / tehisolem, mis valib igal ajahetkel sellise tegutsemise, mis eeldatavalt maksimeerib tema tulemuse seatud sihtide mõttes, arvestades olemasolevat seesmist ja välist infot ning agendi võimet seda töödelda</t>
        </is>
      </c>
      <c r="AJ573" s="2" t="inlineStr">
        <is>
          <t>rationaalinen toimija</t>
        </is>
      </c>
      <c r="AK573" s="2" t="inlineStr">
        <is>
          <t>3</t>
        </is>
      </c>
      <c r="AL573" s="2" t="inlineStr">
        <is>
          <t/>
        </is>
      </c>
      <c r="AM573" t="inlineStr">
        <is>
          <t>tekoälyyn liittyvä toimija, joka pyrkii käytöksellään saavuttamaan parhaan lopputuloksen tai epävarmassa tapauksessa parhaan odotetun lopputuloksen</t>
        </is>
      </c>
      <c r="AN573" s="2" t="inlineStr">
        <is>
          <t>agent rationnel</t>
        </is>
      </c>
      <c r="AO573" s="2" t="inlineStr">
        <is>
          <t>3</t>
        </is>
      </c>
      <c r="AP573" s="2" t="inlineStr">
        <is>
          <t/>
        </is>
      </c>
      <c r="AQ573" t="inlineStr">
        <is>
          <t>agent, dans un système d'intelligence artificielle, qui dispose de critères d'évaluation de ses actions et sélectionne selon ces critères les meilleures actions qui lui permettent d'atteindre le but</t>
        </is>
      </c>
      <c r="AR573" s="2" t="inlineStr">
        <is>
          <t>gníomhaire réasúnaíoch</t>
        </is>
      </c>
      <c r="AS573" s="2" t="inlineStr">
        <is>
          <t>3</t>
        </is>
      </c>
      <c r="AT573" s="2" t="inlineStr">
        <is>
          <t/>
        </is>
      </c>
      <c r="AU573" t="inlineStr">
        <is>
          <t/>
        </is>
      </c>
      <c r="AV573" s="2" t="inlineStr">
        <is>
          <t>racionalni agent</t>
        </is>
      </c>
      <c r="AW573" s="2" t="inlineStr">
        <is>
          <t>3</t>
        </is>
      </c>
      <c r="AX573" s="2" t="inlineStr">
        <is>
          <t/>
        </is>
      </c>
      <c r="AY573" t="inlineStr">
        <is>
          <t>sve što donosi odluke u kontekstu umjetne inteligencije, kao što je stroj ili softver, i izvodi radnju čiji je cilj ostvarivanje najboljeg ishoda nakon razmatranja prošlih i sadašnjih percepata</t>
        </is>
      </c>
      <c r="AZ573" s="2" t="inlineStr">
        <is>
          <t>racionális ágens</t>
        </is>
      </c>
      <c r="BA573" s="2" t="inlineStr">
        <is>
          <t>3</t>
        </is>
      </c>
      <c r="BB573" s="2" t="inlineStr">
        <is>
          <t/>
        </is>
      </c>
      <c r="BC573" t="inlineStr">
        <is>
          <t>az &lt;a href="https://iate.europa.eu/entry/result/3571274/hu" target="_blank"&gt;MI&lt;/a&gt; összefüggésében olyan számítógépes ágens (azaz valami, ami
cselekszik), amely a legjobb kimenetel érdekében vagy – bizonytalanság
jelenlétében – a legjobb várható kimenetel érdekében cselekszik</t>
        </is>
      </c>
      <c r="BD573" s="2" t="inlineStr">
        <is>
          <t>agente razionale</t>
        </is>
      </c>
      <c r="BE573" s="2" t="inlineStr">
        <is>
          <t>3</t>
        </is>
      </c>
      <c r="BF573" s="2" t="inlineStr">
        <is>
          <t/>
        </is>
      </c>
      <c r="BG573" t="inlineStr">
        <is>
          <t>software di &lt;a href="https://iate.europa.eu/entry/result/3571274/it" target="_blank"&gt;intelligenza artificiale&lt;/a&gt; sviluppato per fare scelte autonome e razionali sulla base di un sistema di regole, della conoscenza (knowledge base) e della percezione dell'ambiente operativo</t>
        </is>
      </c>
      <c r="BH573" s="2" t="inlineStr">
        <is>
          <t>racionalusis agentas</t>
        </is>
      </c>
      <c r="BI573" s="2" t="inlineStr">
        <is>
          <t>3</t>
        </is>
      </c>
      <c r="BJ573" s="2" t="inlineStr">
        <is>
          <t/>
        </is>
      </c>
      <c r="BK573" t="inlineStr">
        <is>
          <t>visi dalykai, kurie prisideda prie sprendimų priėmimo DI kontekste, pvz. aparatinė ar programinė įranga, ir kurie atlieka veiksmus, kuriais užtikrinamas geriausias rezultatas, gaunamas atsižvelgus į ankstesnius ir esamus aspektus</t>
        </is>
      </c>
      <c r="BL573" s="2" t="inlineStr">
        <is>
          <t>racionāls aģents</t>
        </is>
      </c>
      <c r="BM573" s="2" t="inlineStr">
        <is>
          <t>3</t>
        </is>
      </c>
      <c r="BN573" s="2" t="inlineStr">
        <is>
          <t/>
        </is>
      </c>
      <c r="BO573" t="inlineStr">
        <is>
          <t>MI kontekstā tas ir lēmumu pieņēmējs (aparāts vai programmatūra), kas izpilda uzdevumu pēc tam, kad ir izvērtējis alternatīvas un izvēlējies darbību, kam būs vislabākais iespējamais iznākums</t>
        </is>
      </c>
      <c r="BP573" s="2" t="inlineStr">
        <is>
          <t>aġent razzjonali</t>
        </is>
      </c>
      <c r="BQ573" s="2" t="inlineStr">
        <is>
          <t>3</t>
        </is>
      </c>
      <c r="BR573" s="2" t="inlineStr">
        <is>
          <t/>
        </is>
      </c>
      <c r="BS573" t="inlineStr">
        <is>
          <t>kwalunkwe ħaġa li tieħu deċiżjonijiet fil-kuntest tal-intelliġenza artifiċjali, bħal magna jew software, u li twettaq azzjoni bil-għan li tiżgura l-aħjar eżitu wara li tqis il-perċezzjonijiet attwali u dawk tal-passat</t>
        </is>
      </c>
      <c r="BT573" s="2" t="inlineStr">
        <is>
          <t>rationele agent</t>
        </is>
      </c>
      <c r="BU573" s="2" t="inlineStr">
        <is>
          <t>3</t>
        </is>
      </c>
      <c r="BV573" s="2" t="inlineStr">
        <is>
          <t/>
        </is>
      </c>
      <c r="BW573" t="inlineStr">
        <is>
          <t>autonome eenheid die haar omgeving waarneemt met behulp van sensoren, en door middel van actuatoren inwerkt op de omgeving, waarbij haar acties erop gericht zijn een bepaald doel zo goed mogelijk te bereiken</t>
        </is>
      </c>
      <c r="BX573" s="2" t="inlineStr">
        <is>
          <t>agent inteligentny</t>
        </is>
      </c>
      <c r="BY573" s="2" t="inlineStr">
        <is>
          <t>3</t>
        </is>
      </c>
      <c r="BZ573" s="2" t="inlineStr">
        <is>
          <t/>
        </is>
      </c>
      <c r="CA573" t="inlineStr">
        <is>
          <t>element programowy lub sprzętowy w &lt;a href="https://iate.europa.eu/entry/slideshow/1620380870784/3591198/pl" target="_blank"&gt;systemie sztucznej inteligencji&lt;/a&gt;, który jest odpowiedzialny za podejmowanie decyzji i wykonywanie działań mających na celu zapewnienie jak najlepszego wyniku</t>
        </is>
      </c>
      <c r="CB573" s="2" t="inlineStr">
        <is>
          <t>agente racional</t>
        </is>
      </c>
      <c r="CC573" s="2" t="inlineStr">
        <is>
          <t>3</t>
        </is>
      </c>
      <c r="CD573" s="2" t="inlineStr">
        <is>
          <t/>
        </is>
      </c>
      <c r="CE573" t="inlineStr">
        <is>
          <t>Qualquer entidade que percebe o seu ambiente através de sensores e que, a partir dos dados percebidos, atua sobre esse ambiente por meio de atuadores.</t>
        </is>
      </c>
      <c r="CF573" t="inlineStr">
        <is>
          <t/>
        </is>
      </c>
      <c r="CG573" t="inlineStr">
        <is>
          <t/>
        </is>
      </c>
      <c r="CH573" t="inlineStr">
        <is>
          <t/>
        </is>
      </c>
      <c r="CI573" t="inlineStr">
        <is>
          <t/>
        </is>
      </c>
      <c r="CJ573" t="inlineStr">
        <is>
          <t/>
        </is>
      </c>
      <c r="CK573" t="inlineStr">
        <is>
          <t/>
        </is>
      </c>
      <c r="CL573" t="inlineStr">
        <is>
          <t/>
        </is>
      </c>
      <c r="CM573" t="inlineStr">
        <is>
          <t/>
        </is>
      </c>
      <c r="CN573" s="2" t="inlineStr">
        <is>
          <t>racionalni agent</t>
        </is>
      </c>
      <c r="CO573" s="2" t="inlineStr">
        <is>
          <t>3</t>
        </is>
      </c>
      <c r="CP573" s="2" t="inlineStr">
        <is>
          <t/>
        </is>
      </c>
      <c r="CQ573" t="inlineStr">
        <is>
          <t>enota, ki se lahko uči ali uporablja svoje znanje za doseganje svojih
ciljev, kar pomeni, da je racionalen</t>
        </is>
      </c>
      <c r="CR573" s="2" t="inlineStr">
        <is>
          <t>rationell agent</t>
        </is>
      </c>
      <c r="CS573" s="2" t="inlineStr">
        <is>
          <t>3</t>
        </is>
      </c>
      <c r="CT573" s="2" t="inlineStr">
        <is>
          <t/>
        </is>
      </c>
      <c r="CU573" t="inlineStr">
        <is>
          <t>målinriktad intelligent agent</t>
        </is>
      </c>
    </row>
    <row r="574">
      <c r="A574" s="1" t="str">
        <f>HYPERLINK("https://iate.europa.eu/entry/result/924704/all", "924704")</f>
        <v>924704</v>
      </c>
      <c r="B574" t="inlineStr">
        <is>
          <t>PRODUCTION, TECHNOLOGY AND RESEARCH</t>
        </is>
      </c>
      <c r="C574" t="inlineStr">
        <is>
          <t>PRODUCTION, TECHNOLOGY AND RESEARCH|research and intellectual property|research|applied research;PRODUCTION, TECHNOLOGY AND RESEARCH|production;PRODUCTION, TECHNOLOGY AND RESEARCH|research and intellectual property|intellectual property</t>
        </is>
      </c>
      <c r="D574" s="2" t="inlineStr">
        <is>
          <t>ориентирам към бъдещето|
подготвям за бъдещето</t>
        </is>
      </c>
      <c r="E574" s="2" t="inlineStr">
        <is>
          <t>3|
3</t>
        </is>
      </c>
      <c r="F574" s="2" t="inlineStr">
        <is>
          <t xml:space="preserve">|
</t>
        </is>
      </c>
      <c r="G574" t="inlineStr">
        <is>
          <t>подготвям, адаптирам или защитавам обект, технология, услуга и др. с оглед на бъдещи събития или сътресения</t>
        </is>
      </c>
      <c r="H574" s="2" t="inlineStr">
        <is>
          <t>nalézt řešení, které obstojí i v budoucnu</t>
        </is>
      </c>
      <c r="I574" s="2" t="inlineStr">
        <is>
          <t>2</t>
        </is>
      </c>
      <c r="J574" s="2" t="inlineStr">
        <is>
          <t/>
        </is>
      </c>
      <c r="K574" t="inlineStr">
        <is>
          <t/>
        </is>
      </c>
      <c r="L574" s="2" t="inlineStr">
        <is>
          <t>fremtidssikre</t>
        </is>
      </c>
      <c r="M574" s="2" t="inlineStr">
        <is>
          <t>3</t>
        </is>
      </c>
      <c r="N574" s="2" t="inlineStr">
        <is>
          <t/>
        </is>
      </c>
      <c r="O574" t="inlineStr">
        <is>
          <t>at sikre noget anvendelighed fremover i takt med udviklingen ved at give det en særlig konstruktion eller udformning</t>
        </is>
      </c>
      <c r="P574" s="2" t="inlineStr">
        <is>
          <t>zukunftsfähig gestalten|
zukunftsfest machen|
zukunftssicher gestalten|
zukunftsorientiert gestalten</t>
        </is>
      </c>
      <c r="Q574" s="2" t="inlineStr">
        <is>
          <t>3|
3|
3|
3</t>
        </is>
      </c>
      <c r="R574" s="2" t="inlineStr">
        <is>
          <t xml:space="preserve">|
|
|
</t>
        </is>
      </c>
      <c r="S574" t="inlineStr">
        <is>
          <t/>
        </is>
      </c>
      <c r="T574" t="inlineStr">
        <is>
          <t/>
        </is>
      </c>
      <c r="U574" t="inlineStr">
        <is>
          <t/>
        </is>
      </c>
      <c r="V574" t="inlineStr">
        <is>
          <t/>
        </is>
      </c>
      <c r="W574" t="inlineStr">
        <is>
          <t/>
        </is>
      </c>
      <c r="X574" s="2" t="inlineStr">
        <is>
          <t>to future-proof</t>
        </is>
      </c>
      <c r="Y574" s="2" t="inlineStr">
        <is>
          <t>3</t>
        </is>
      </c>
      <c r="Z574" s="2" t="inlineStr">
        <is>
          <t/>
        </is>
      </c>
      <c r="AA574" t="inlineStr">
        <is>
          <t>&lt;p&gt;to equip for or protect against future developments;&lt;/p&gt;&lt;p&gt; to design in a manner aimed at preventing rapid obsolescence&lt;/p&gt;</t>
        </is>
      </c>
      <c r="AB574" s="2" t="inlineStr">
        <is>
          <t>preparar para el futuro</t>
        </is>
      </c>
      <c r="AC574" s="2" t="inlineStr">
        <is>
          <t>3</t>
        </is>
      </c>
      <c r="AD574" s="2" t="inlineStr">
        <is>
          <t>proposed</t>
        </is>
      </c>
      <c r="AE574" t="inlineStr">
        <is>
          <t>Proteger frente a los futuros cambios.</t>
        </is>
      </c>
      <c r="AF574" t="inlineStr">
        <is>
          <t/>
        </is>
      </c>
      <c r="AG574" t="inlineStr">
        <is>
          <t/>
        </is>
      </c>
      <c r="AH574" t="inlineStr">
        <is>
          <t/>
        </is>
      </c>
      <c r="AI574" t="inlineStr">
        <is>
          <t/>
        </is>
      </c>
      <c r="AJ574" s="2" t="inlineStr">
        <is>
          <t>täyttää tulevaisuuden vaatimukset|
ottaa huomioon tulevaisuuden vaatimukset</t>
        </is>
      </c>
      <c r="AK574" s="2" t="inlineStr">
        <is>
          <t>3|
3</t>
        </is>
      </c>
      <c r="AL574" s="2" t="inlineStr">
        <is>
          <t xml:space="preserve">|
</t>
        </is>
      </c>
      <c r="AM574" t="inlineStr">
        <is>
          <t>tulevaisuuden haasteisiin valmistautuminen ja niiltä suojautuminen; tuotteiden suunnittelu tulevaisuudenkestäviksi niin,
etteivät ne eivät vanhene nopeasti</t>
        </is>
      </c>
      <c r="AN574" s="2" t="inlineStr">
        <is>
          <t>assurer la pérennité</t>
        </is>
      </c>
      <c r="AO574" s="2" t="inlineStr">
        <is>
          <t>3</t>
        </is>
      </c>
      <c r="AP574" s="2" t="inlineStr">
        <is>
          <t/>
        </is>
      </c>
      <c r="AQ574" t="inlineStr">
        <is>
          <t>fait de rendre un phénomène, un objet, une technologie, un service durable et capable de s'adapter aux progrès techniques et aux évolutions futures</t>
        </is>
      </c>
      <c r="AR574" s="2" t="inlineStr">
        <is>
          <t>féachaint chuige go seasfaidh rud an aimsir|
féachaint chuige go mbeidh rud slán i bhfad na haimisire</t>
        </is>
      </c>
      <c r="AS574" s="2" t="inlineStr">
        <is>
          <t>3|
3</t>
        </is>
      </c>
      <c r="AT574" s="2" t="inlineStr">
        <is>
          <t xml:space="preserve">|
</t>
        </is>
      </c>
      <c r="AU574" t="inlineStr">
        <is>
          <t/>
        </is>
      </c>
      <c r="AV574" t="inlineStr">
        <is>
          <t/>
        </is>
      </c>
      <c r="AW574" t="inlineStr">
        <is>
          <t/>
        </is>
      </c>
      <c r="AX574" t="inlineStr">
        <is>
          <t/>
        </is>
      </c>
      <c r="AY574" t="inlineStr">
        <is>
          <t/>
        </is>
      </c>
      <c r="AZ574" s="2" t="inlineStr">
        <is>
          <t>időtállóvá tesz</t>
        </is>
      </c>
      <c r="BA574" s="2" t="inlineStr">
        <is>
          <t>3</t>
        </is>
      </c>
      <c r="BB574" s="2" t="inlineStr">
        <is>
          <t/>
        </is>
      </c>
      <c r="BC574" t="inlineStr">
        <is>
          <t>egy jelenség, egy tárgy vagy egy technológia fenntarhatóvá és a jövőbeli fejleményekhez való alkalmazkodásra képessé tétele</t>
        </is>
      </c>
      <c r="BD574" s="2" t="inlineStr">
        <is>
          <t>adeguare alle esigenze future|
a prova di futuro</t>
        </is>
      </c>
      <c r="BE574" s="2" t="inlineStr">
        <is>
          <t>2|
2</t>
        </is>
      </c>
      <c r="BF574" s="2" t="inlineStr">
        <is>
          <t xml:space="preserve">|
</t>
        </is>
      </c>
      <c r="BG574" t="inlineStr">
        <is>
          <t/>
        </is>
      </c>
      <c r="BH574" s="2" t="inlineStr">
        <is>
          <t>parengti ateities iššūkiams</t>
        </is>
      </c>
      <c r="BI574" s="2" t="inlineStr">
        <is>
          <t>3</t>
        </is>
      </c>
      <c r="BJ574" s="2" t="inlineStr">
        <is>
          <t/>
        </is>
      </c>
      <c r="BK574" t="inlineStr">
        <is>
          <t/>
        </is>
      </c>
      <c r="BL574" s="2" t="inlineStr">
        <is>
          <t>nodrošināt atbilstību nākotnes vajadzībām</t>
        </is>
      </c>
      <c r="BM574" s="2" t="inlineStr">
        <is>
          <t>2</t>
        </is>
      </c>
      <c r="BN574" s="2" t="inlineStr">
        <is>
          <t/>
        </is>
      </c>
      <c r="BO574" t="inlineStr">
        <is>
          <t/>
        </is>
      </c>
      <c r="BP574" s="2" t="inlineStr">
        <is>
          <t>validità fil-futur</t>
        </is>
      </c>
      <c r="BQ574" s="2" t="inlineStr">
        <is>
          <t>3</t>
        </is>
      </c>
      <c r="BR574" s="2" t="inlineStr">
        <is>
          <t/>
        </is>
      </c>
      <c r="BS574" t="inlineStr">
        <is>
          <t>provvedimenti biex jilqgħu għall-qtugħ fl-użu minħabba l-antikwità jew għal ċirkostanzi potenzjalment sfavorevoli fil-futur</t>
        </is>
      </c>
      <c r="BT574" s="2" t="inlineStr">
        <is>
          <t>toekomstbestendig maken</t>
        </is>
      </c>
      <c r="BU574" s="2" t="inlineStr">
        <is>
          <t>3</t>
        </is>
      </c>
      <c r="BV574" s="2" t="inlineStr">
        <is>
          <t/>
        </is>
      </c>
      <c r="BW574" t="inlineStr">
        <is>
          <t/>
        </is>
      </c>
      <c r="BX574" t="inlineStr">
        <is>
          <t/>
        </is>
      </c>
      <c r="BY574" t="inlineStr">
        <is>
          <t/>
        </is>
      </c>
      <c r="BZ574" t="inlineStr">
        <is>
          <t/>
        </is>
      </c>
      <c r="CA574" t="inlineStr">
        <is>
          <t/>
        </is>
      </c>
      <c r="CB574" s="2" t="inlineStr">
        <is>
          <t>orientado para o futuro</t>
        </is>
      </c>
      <c r="CC574" s="2" t="inlineStr">
        <is>
          <t>2</t>
        </is>
      </c>
      <c r="CD574" s="2" t="inlineStr">
        <is>
          <t/>
        </is>
      </c>
      <c r="CE574" t="inlineStr">
        <is>
          <t/>
        </is>
      </c>
      <c r="CF574" s="2" t="inlineStr">
        <is>
          <t>a adapta la exigențele viitorului</t>
        </is>
      </c>
      <c r="CG574" s="2" t="inlineStr">
        <is>
          <t>3</t>
        </is>
      </c>
      <c r="CH574" s="2" t="inlineStr">
        <is>
          <t/>
        </is>
      </c>
      <c r="CI574" t="inlineStr">
        <is>
          <t>a lua măsurile necesare pentru ca un fenomen, un obiect, o tehnologie, un serviciu etc. să treacă testul timpului și să poată face față progreselor tehnice și evoluțiilor viitoare</t>
        </is>
      </c>
      <c r="CJ574" s="2" t="inlineStr">
        <is>
          <t>zabezpečiť nadčasovosť|
zabezpečiť odolnosť voči budúcim zmenám|
zabezpečiť fungovanie v budúcnosti</t>
        </is>
      </c>
      <c r="CK574" s="2" t="inlineStr">
        <is>
          <t>3|
3|
3</t>
        </is>
      </c>
      <c r="CL574" s="2" t="inlineStr">
        <is>
          <t xml:space="preserve">|
|
</t>
        </is>
      </c>
      <c r="CM574" t="inlineStr">
        <is>
          <t/>
        </is>
      </c>
      <c r="CN574" s="2" t="inlineStr">
        <is>
          <t>pripravljati na prihodnost</t>
        </is>
      </c>
      <c r="CO574" s="2" t="inlineStr">
        <is>
          <t>2</t>
        </is>
      </c>
      <c r="CP574" s="2" t="inlineStr">
        <is>
          <t/>
        </is>
      </c>
      <c r="CQ574" t="inlineStr">
        <is>
          <t/>
        </is>
      </c>
      <c r="CR574" s="2" t="inlineStr">
        <is>
          <t>framtidssäkra</t>
        </is>
      </c>
      <c r="CS574" s="2" t="inlineStr">
        <is>
          <t>3</t>
        </is>
      </c>
      <c r="CT574" s="2" t="inlineStr">
        <is>
          <t/>
        </is>
      </c>
      <c r="CU574" t="inlineStr">
        <is>
          <t/>
        </is>
      </c>
    </row>
    <row r="575">
      <c r="A575" s="1" t="str">
        <f>HYPERLINK("https://iate.europa.eu/entry/result/3569790/all", "3569790")</f>
        <v>3569790</v>
      </c>
      <c r="B575" t="inlineStr">
        <is>
          <t>EDUCATION AND COMMUNICATIONS;LAW</t>
        </is>
      </c>
      <c r="C575" t="inlineStr">
        <is>
          <t>EDUCATION AND COMMUNICATIONS|information technology and data processing;EDUCATION AND COMMUNICATIONS|documentation;LAW</t>
        </is>
      </c>
      <c r="D575" s="2" t="inlineStr">
        <is>
          <t>Регламент (ЕС) № 910/2014 на Европейския парламент и на Съвета от 23 юли 2014 година относно електронната идентификация и удостоверителните услуги при електронни трансакции на вътрешния пазар и за отмяна на Директива 1999/93/ЕО|
Регламент относно електронната идентификация и удостоверителните услуги</t>
        </is>
      </c>
      <c r="E575" s="2" t="inlineStr">
        <is>
          <t>3|
3</t>
        </is>
      </c>
      <c r="F575" s="2" t="inlineStr">
        <is>
          <t xml:space="preserve">|
</t>
        </is>
      </c>
      <c r="G575" t="inlineStr">
        <is>
          <t/>
        </is>
      </c>
      <c r="H575" s="2" t="inlineStr">
        <is>
          <t>nařízení (EU) č. 910/2014 o elektronické identifikaci a službách vytvářejících důvěru pro elektronické transakce na vnitřním trhu|
nařízení eIDAS</t>
        </is>
      </c>
      <c r="I575" s="2" t="inlineStr">
        <is>
          <t>3|
3</t>
        </is>
      </c>
      <c r="J575" s="2" t="inlineStr">
        <is>
          <t xml:space="preserve">|
</t>
        </is>
      </c>
      <c r="K575" t="inlineStr">
        <is>
          <t/>
        </is>
      </c>
      <c r="L575" s="2" t="inlineStr">
        <is>
          <t>Europa-Parlamentets og Rådets forordning (EU) nr. 910/2014 af 23. juli 2014 om elektronisk identifikation og tillidstjenester til brug for elektroniske transaktioner på det indre marked og om ophævelse af direktiv 1999/93/EF|
eIDAS-forordningen</t>
        </is>
      </c>
      <c r="M575" s="2" t="inlineStr">
        <is>
          <t>3|
3</t>
        </is>
      </c>
      <c r="N575" s="2" t="inlineStr">
        <is>
          <t xml:space="preserve">|
</t>
        </is>
      </c>
      <c r="O575" t="inlineStr">
        <is>
          <t/>
        </is>
      </c>
      <c r="P575" s="2" t="inlineStr">
        <is>
          <t>eIDAS-Verordnung|
Verordnung (EU) Nr. 910/2014 über elektronische Identifizierung und Vertrauensdienste für elektronische Transaktionen im Binnenmarkt und zur Aufhebung der Richtlinie 1999/93/EG</t>
        </is>
      </c>
      <c r="Q575" s="2" t="inlineStr">
        <is>
          <t>3|
3</t>
        </is>
      </c>
      <c r="R575" s="2" t="inlineStr">
        <is>
          <t xml:space="preserve">|
</t>
        </is>
      </c>
      <c r="S575" t="inlineStr">
        <is>
          <t/>
        </is>
      </c>
      <c r="T575" s="2" t="inlineStr">
        <is>
          <t>κανονισμός σχετικά με την ηλεκτρονική ταυτοποίηση και τις υπηρεσίες εμπιστοσύνης (eIDAS)</t>
        </is>
      </c>
      <c r="U575" s="2" t="inlineStr">
        <is>
          <t>3</t>
        </is>
      </c>
      <c r="V575" s="2" t="inlineStr">
        <is>
          <t/>
        </is>
      </c>
      <c r="W575" t="inlineStr">
        <is>
          <t/>
        </is>
      </c>
      <c r="X575" s="2" t="inlineStr">
        <is>
          <t>eIDAS Regulation|
e-IDAS Regulation|
Regulation (EU) No 910/2014 of the European Parliament and of the Council on electronic identification and trust services for electronic transactions in the internal market and repealing Directive 1999/93/EC</t>
        </is>
      </c>
      <c r="Y575" s="2" t="inlineStr">
        <is>
          <t>3|
1|
3</t>
        </is>
      </c>
      <c r="Z575" s="2" t="inlineStr">
        <is>
          <t xml:space="preserve">|
|
</t>
        </is>
      </c>
      <c r="AA575" t="inlineStr">
        <is>
          <t/>
        </is>
      </c>
      <c r="AB575" s="2" t="inlineStr">
        <is>
          <t>Reglamento (UE) n° 910/2014 del Parlamento Europeo y del Consejo, de 23 de julio de 2014, relativo a la identificación electrónica y los servicios de confianza para las transacciones electrónicas en el mercado interior|
Reglamento eIDAS</t>
        </is>
      </c>
      <c r="AC575" s="2" t="inlineStr">
        <is>
          <t>3|
3</t>
        </is>
      </c>
      <c r="AD575" s="2" t="inlineStr">
        <is>
          <t xml:space="preserve">|
</t>
        </is>
      </c>
      <c r="AE575" t="inlineStr">
        <is>
          <t/>
        </is>
      </c>
      <c r="AF575" s="2" t="inlineStr">
        <is>
          <t>eIDASe määrus|
Euroopa Parlamendi ja nõukogu määrus (EL) nr 910/2014 e-identimise ja e-tehingute jaoks vajalike usaldusteenuste kohta siseturul</t>
        </is>
      </c>
      <c r="AG575" s="2" t="inlineStr">
        <is>
          <t>3|
3</t>
        </is>
      </c>
      <c r="AH575" s="2" t="inlineStr">
        <is>
          <t xml:space="preserve">|
</t>
        </is>
      </c>
      <c r="AI575" t="inlineStr">
        <is>
          <t/>
        </is>
      </c>
      <c r="AJ575" s="2" t="inlineStr">
        <is>
          <t>eIDAS-asetus|
asetus (EU) N:o 910/2014 sähköisestä tunnistamisesta ja sähköisiin transaktioihin liittyvistä luottamuspalveluista sisämarkkinoilla</t>
        </is>
      </c>
      <c r="AK575" s="2" t="inlineStr">
        <is>
          <t>3|
3</t>
        </is>
      </c>
      <c r="AL575" s="2" t="inlineStr">
        <is>
          <t xml:space="preserve">|
</t>
        </is>
      </c>
      <c r="AM575" t="inlineStr">
        <is>
          <t/>
        </is>
      </c>
      <c r="AN575" s="2" t="inlineStr">
        <is>
          <t>Règlement (UE) n° 910/2014 sur l'identification électronique et les services de confiance pour les transactions électroniques au sein du marché intérieur et abrogeant la directive 1999/93/CE</t>
        </is>
      </c>
      <c r="AO575" s="2" t="inlineStr">
        <is>
          <t>3</t>
        </is>
      </c>
      <c r="AP575" s="2" t="inlineStr">
        <is>
          <t/>
        </is>
      </c>
      <c r="AQ575" t="inlineStr">
        <is>
          <t/>
        </is>
      </c>
      <c r="AR575" s="2" t="inlineStr">
        <is>
          <t>Rialachán (AE) Uimh. 910/2014 maidir le ríomh-shainaitheantas agus seirbhísí iontaoibhe le haghaidh ríomh-idirbheart sa mhargadh inmheánach|
Rialachán eIDAS</t>
        </is>
      </c>
      <c r="AS575" s="2" t="inlineStr">
        <is>
          <t>3|
3</t>
        </is>
      </c>
      <c r="AT575" s="2" t="inlineStr">
        <is>
          <t xml:space="preserve">|
</t>
        </is>
      </c>
      <c r="AU575" t="inlineStr">
        <is>
          <t/>
        </is>
      </c>
      <c r="AV575" s="2" t="inlineStr">
        <is>
          <t>Uredba eIDAS|
Uredba (EU) br. 910/2014 Europskog parlamenta i Vijeća od 23. srpnja 2014. o elektroničkoj identifikaciji i uslugama povjerenja za elektroničke transakcije na unutarnjem tržištu</t>
        </is>
      </c>
      <c r="AW575" s="2" t="inlineStr">
        <is>
          <t>3|
3</t>
        </is>
      </c>
      <c r="AX575" s="2" t="inlineStr">
        <is>
          <t xml:space="preserve">|
</t>
        </is>
      </c>
      <c r="AY575" t="inlineStr">
        <is>
          <t/>
        </is>
      </c>
      <c r="AZ575" s="2" t="inlineStr">
        <is>
          <t>a belső piacon történő elektronikus tranzakciókhoz kapcsolódó elektronikus azonosításról és bizalmi szolgáltatásokról szóló 910/2014/EU rendelet|
eIDAS-rendelet</t>
        </is>
      </c>
      <c r="BA575" s="2" t="inlineStr">
        <is>
          <t>3|
3</t>
        </is>
      </c>
      <c r="BB575" s="2" t="inlineStr">
        <is>
          <t xml:space="preserve">|
</t>
        </is>
      </c>
      <c r="BC575" t="inlineStr">
        <is>
          <t/>
        </is>
      </c>
      <c r="BD575" s="2" t="inlineStr">
        <is>
          <t>regolamento eIDAS|
regolamento (UE) n. 910/2014 in materia di identificazione elettronica e servizi fiduciari per le transazioni elettroniche nel mercato interno</t>
        </is>
      </c>
      <c r="BE575" s="2" t="inlineStr">
        <is>
          <t>3|
3</t>
        </is>
      </c>
      <c r="BF575" s="2" t="inlineStr">
        <is>
          <t xml:space="preserve">|
</t>
        </is>
      </c>
      <c r="BG575" t="inlineStr">
        <is>
          <t>regolamento volto a rafforzare la fiducia nelle transazioni
 elettroniche nel mercato interno attraverso una base comune per 
interazioni elettroniche sicure fra cittadini, imprese e autorità 
pubbliche</t>
        </is>
      </c>
      <c r="BH575" s="2" t="inlineStr">
        <is>
          <t>Europos Parlamento ir Tarybos reglamentas (ES) Nr. 910/2014 dėl elektroninės atpažinties ir elektroninių operacijų patikimumo užtikrinimo paslaugų vidaus rinkoje|
eIDAS reglamentas</t>
        </is>
      </c>
      <c r="BI575" s="2" t="inlineStr">
        <is>
          <t>3|
3</t>
        </is>
      </c>
      <c r="BJ575" s="2" t="inlineStr">
        <is>
          <t xml:space="preserve">|
</t>
        </is>
      </c>
      <c r="BK575" t="inlineStr">
        <is>
          <t/>
        </is>
      </c>
      <c r="BL575" s="2" t="inlineStr">
        <is>
          <t>&lt;i&gt;eIDAS&lt;/i&gt; regula|
Eiropas Parlamenta un Padomes Regula (ES) Nr. 910/2014 par elektronisko identifikāciju un uzticamības pakalpojumiem elektronisko darījumu veikšanai iekšējā tirgū</t>
        </is>
      </c>
      <c r="BM575" s="2" t="inlineStr">
        <is>
          <t>3|
3</t>
        </is>
      </c>
      <c r="BN575" s="2" t="inlineStr">
        <is>
          <t xml:space="preserve">|
</t>
        </is>
      </c>
      <c r="BO575" t="inlineStr">
        <is>
          <t/>
        </is>
      </c>
      <c r="BP575" s="2" t="inlineStr">
        <is>
          <t>Regolament eIDAS|
Regolament (UE) Nru 910/2014 dwar l-identifikazzjoni elettronika u s-servizzi fiduċjarji għal tranżazzjonijiet elettroniċi fis-suq intern</t>
        </is>
      </c>
      <c r="BQ575" s="2" t="inlineStr">
        <is>
          <t>3|
3</t>
        </is>
      </c>
      <c r="BR575" s="2" t="inlineStr">
        <is>
          <t xml:space="preserve">|
</t>
        </is>
      </c>
      <c r="BS575" t="inlineStr">
        <is>
          <t>regolament li jipprevedi l-identifikazzjoni elettronika u s-servizzi fiduċjarji għat-tranżazzjonijiet elettroniċi fis-suq intern biex jiġi żgurat ambjent sigur għall-utenti biex iwettqu tranżazzjonijiet jew trasferimenti ta' fondi b'mod elettroniku mas-servizzi pubbliċi</t>
        </is>
      </c>
      <c r="BT575" s="2" t="inlineStr">
        <is>
          <t>eIDAS-verordening|
Verordening (EU) nr. 910/2014 betreffende elektronische identificatie en vertrouwensdiensten voor elektronische transacties in de interne markt</t>
        </is>
      </c>
      <c r="BU575" s="2" t="inlineStr">
        <is>
          <t>3|
3</t>
        </is>
      </c>
      <c r="BV575" s="2" t="inlineStr">
        <is>
          <t xml:space="preserve">|
</t>
        </is>
      </c>
      <c r="BW575" t="inlineStr">
        <is>
          <t>verordening met als doel het vertrouwen in elektronische transacties in de interne markt te vergroten door
te voorzien in een gemeenschappelijke grondslag voor veilige elektronische interactie tussen burgers, bedrijven en
overheden, en bijgevolg ook de doeltreffendheid van publieke en private onlinediensten, e-business en elektronische
handel in de Unie te verhogen.</t>
        </is>
      </c>
      <c r="BX575" s="2" t="inlineStr">
        <is>
          <t>rozporządzenie eIDAS|
rozporządzenie (UE) nr 910/2014 w sprawie identyfikacji elektronicznej i usług zaufania w odniesieniu do transakcji elektronicznych na rynku wewnętrznym</t>
        </is>
      </c>
      <c r="BY575" s="2" t="inlineStr">
        <is>
          <t>3|
3</t>
        </is>
      </c>
      <c r="BZ575" s="2" t="inlineStr">
        <is>
          <t xml:space="preserve">|
</t>
        </is>
      </c>
      <c r="CA575" t="inlineStr">
        <is>
          <t/>
        </is>
      </c>
      <c r="CB575" s="2" t="inlineStr">
        <is>
          <t>Regulamento (UE) n.° 910/2014 relativo à identificação eletrónica e aos serviços de confiança para as transações eletrónicas no mercado interno|
Regulamento eIDAS</t>
        </is>
      </c>
      <c r="CC575" s="2" t="inlineStr">
        <is>
          <t>3|
3</t>
        </is>
      </c>
      <c r="CD575" s="2" t="inlineStr">
        <is>
          <t xml:space="preserve">|
</t>
        </is>
      </c>
      <c r="CE575" t="inlineStr">
        <is>
          <t/>
        </is>
      </c>
      <c r="CF575" s="2" t="inlineStr">
        <is>
          <t>Regulamentul (UE) nr. 910/2014 privind identificarea electronică și serviciile de încredere pentru tranzacțiile electronice pe piața internă|
Regulamentul eIDAS</t>
        </is>
      </c>
      <c r="CG575" s="2" t="inlineStr">
        <is>
          <t>4|
3</t>
        </is>
      </c>
      <c r="CH575" s="2" t="inlineStr">
        <is>
          <t xml:space="preserve">|
</t>
        </is>
      </c>
      <c r="CI575" t="inlineStr">
        <is>
          <t/>
        </is>
      </c>
      <c r="CJ575" s="2" t="inlineStr">
        <is>
          <t>nariadenie (EÚ) č. 910/2014 o elektronickej identifikácii a dôveryhodných službách pre elektronické transakcie na vnútornom trhu|
nariadenie eIDAS</t>
        </is>
      </c>
      <c r="CK575" s="2" t="inlineStr">
        <is>
          <t>3|
3</t>
        </is>
      </c>
      <c r="CL575" s="2" t="inlineStr">
        <is>
          <t xml:space="preserve">|
</t>
        </is>
      </c>
      <c r="CM575" t="inlineStr">
        <is>
          <t/>
        </is>
      </c>
      <c r="CN575" s="2" t="inlineStr">
        <is>
          <t>Uredba (EU) št. 910/2014 Evropskega parlamenta in Sveta o elektronski identifikaciji in storitvah zaupanja za elektronske transakcije na notranjem trgu|
uredba eIDAS</t>
        </is>
      </c>
      <c r="CO575" s="2" t="inlineStr">
        <is>
          <t>3|
3</t>
        </is>
      </c>
      <c r="CP575" s="2" t="inlineStr">
        <is>
          <t xml:space="preserve">|
</t>
        </is>
      </c>
      <c r="CQ575" t="inlineStr">
        <is>
          <t/>
        </is>
      </c>
      <c r="CR575" s="2" t="inlineStr">
        <is>
          <t>eIDA-förordningen|
Europaparlamentets och rådets förordning (EU) nr 910/2014 om elektronisk identifiering och betrodda tjänster för elektroniska transaktioner på den inre marknaden och om upphävande av direktiv 1999/93/EG</t>
        </is>
      </c>
      <c r="CS575" s="2" t="inlineStr">
        <is>
          <t>3|
3</t>
        </is>
      </c>
      <c r="CT575" s="2" t="inlineStr">
        <is>
          <t xml:space="preserve">|
</t>
        </is>
      </c>
      <c r="CU575" t="inlineStr">
        <is>
          <t/>
        </is>
      </c>
    </row>
    <row r="576">
      <c r="A576" s="1" t="str">
        <f>HYPERLINK("https://iate.europa.eu/entry/result/3589632/all", "3589632")</f>
        <v>3589632</v>
      </c>
      <c r="B576" t="inlineStr">
        <is>
          <t>SOCIAL QUESTIONS;INTERNATIONAL ORGANISATIONS</t>
        </is>
      </c>
      <c r="C576" t="inlineStr">
        <is>
          <t>SOCIAL QUESTIONS|health|pharmaceutical industry;SOCIAL QUESTIONS|health|health policy|organisation of health care|health care;SOCIAL QUESTIONS|health|illness|epidemic;INTERNATIONAL ORGANISATIONS|United Nations|UN specialised agency|World Health Organisation</t>
        </is>
      </c>
      <c r="D576" s="2" t="inlineStr">
        <is>
          <t>ускорител за достъп до инструменти за борба с COVID-19|
ACT-ускорител</t>
        </is>
      </c>
      <c r="E576" s="2" t="inlineStr">
        <is>
          <t>3|
3</t>
        </is>
      </c>
      <c r="F576" s="2" t="inlineStr">
        <is>
          <t xml:space="preserve">|
</t>
        </is>
      </c>
      <c r="G576" t="inlineStr">
        <is>
          <t/>
        </is>
      </c>
      <c r="H576" s="2" t="inlineStr">
        <is>
          <t>ACT-A|
Akcelerátor přístupu k nástrojům proti COVID-19|
Akcelerátor ACT</t>
        </is>
      </c>
      <c r="I576" s="2" t="inlineStr">
        <is>
          <t>3|
3|
3</t>
        </is>
      </c>
      <c r="J576" s="2" t="inlineStr">
        <is>
          <t xml:space="preserve">|
|
</t>
        </is>
      </c>
      <c r="K576" t="inlineStr">
        <is>
          <t>název iniciativy globální spolupráce, jejímž cílem je urychlit vývoj a výrobu nových diagnostických a
terapeutických prostředků a vakcín proti onemocnění COVID-19 a spravedlivý přístup k nim</t>
        </is>
      </c>
      <c r="L576" s="2" t="inlineStr">
        <is>
          <t>Access to COVID-19 Tools Accelerator|
ACT-accelerator|
ACT-A</t>
        </is>
      </c>
      <c r="M576" s="2" t="inlineStr">
        <is>
          <t>3|
3|
3</t>
        </is>
      </c>
      <c r="N576" s="2" t="inlineStr">
        <is>
          <t xml:space="preserve">|
|
</t>
        </is>
      </c>
      <c r="O576" t="inlineStr">
        <is>
          <t>globalt samarbejdsinitiativ,
som skal sikre en hurtig udvikling, fremstilling og fair global adgang til de
tilgængelige værktøjer i kampen mod covid-19, primært vacciner, behandling og
diagnosticering</t>
        </is>
      </c>
      <c r="P576" s="2" t="inlineStr">
        <is>
          <t>ACT-Accelerator</t>
        </is>
      </c>
      <c r="Q576" s="2" t="inlineStr">
        <is>
          <t>3</t>
        </is>
      </c>
      <c r="R576" s="2" t="inlineStr">
        <is>
          <t/>
        </is>
      </c>
      <c r="S576" t="inlineStr">
        <is>
          <t>weltweite Zusammenarbeit, um neue wichtige Instrumente gegen COVID-19, zu denen alle Länder der Welt gleichberechtigten Zugang haben sollen, schneller zu entwickeln und herzustellen</t>
        </is>
      </c>
      <c r="T576" s="2" t="inlineStr">
        <is>
          <t>επιταχυντής πρόσβασης στα εργαλεία κατά της COVID-19|
ACT Accelerator</t>
        </is>
      </c>
      <c r="U576" s="2" t="inlineStr">
        <is>
          <t>3|
3</t>
        </is>
      </c>
      <c r="V576" s="2" t="inlineStr">
        <is>
          <t xml:space="preserve">|
</t>
        </is>
      </c>
      <c r="W576" t="inlineStr">
        <is>
          <t>πρωτοβουλία παγκόσμιας συνεργασίας συγκεκριμένης χρονικής διάρκειας με στόχο την ταχύτερη ανάπτυξη, παραγωγή και ισότιμη παγκόσμια πρόσβαση στα εμβόλια, τις θεραπευτικές αγωγές και τα διαγνωστικά μέσα για την αντιμετώπιση
της COVID-19</t>
        </is>
      </c>
      <c r="X576" s="2" t="inlineStr">
        <is>
          <t>Access to COVID-19 Tools Accelerator|
Access to COVID-19 Tools (ACT) Accelerator|
ACT Accelerator|
ACT-Accelerator|
ACT-A project|
ACT-A</t>
        </is>
      </c>
      <c r="Y576" s="2" t="inlineStr">
        <is>
          <t>3|
1|
3|
1|
1|
3</t>
        </is>
      </c>
      <c r="Z576" s="2" t="inlineStr">
        <is>
          <t xml:space="preserve">|
|
|
|
|
</t>
        </is>
      </c>
      <c r="AA576" t="inlineStr">
        <is>
          <t>time-limited global collaboration initiative to accelerate and promote the development, production and 
equitable distribution of vaccines, diagnostics and therapeutics for 
COVID-19</t>
        </is>
      </c>
      <c r="AB576" s="2" t="inlineStr">
        <is>
          <t>Acelerador del acceso a las herramientas contra la COVID-19</t>
        </is>
      </c>
      <c r="AC576" s="2" t="inlineStr">
        <is>
          <t>3</t>
        </is>
      </c>
      <c r="AD576" s="2" t="inlineStr">
        <is>
          <t/>
        </is>
      </c>
      <c r="AE576" t="inlineStr">
        <is>
          <t>Proyecto mundial de colaboración por un periodo de tiempo limitado dirigido a acelerar el desarrollo y la producción de nuevos medios de diagnóstico, tratamientos y vacunas para hacer frente a la COVID-19, así como el acceso equitativo a los mismos.</t>
        </is>
      </c>
      <c r="AF576" s="2" t="inlineStr">
        <is>
          <t>raamistik „ACT Accelerator"|
COVID-19 tõrje vahenditele juurdepääsu raamistik „ACT Accelerator“</t>
        </is>
      </c>
      <c r="AG576" s="2" t="inlineStr">
        <is>
          <t>3|
3</t>
        </is>
      </c>
      <c r="AH576" s="2" t="inlineStr">
        <is>
          <t xml:space="preserve">|
</t>
        </is>
      </c>
      <c r="AI576" t="inlineStr">
        <is>
          <t>Maailma Terviseorganisatsiooni (WHO) ja rühma tervishoiuvaldkonnas tegutsevaite partnerite ülemaailmne koostööalgatus, et kiirendada COVID-19 tõkestamiseks vajalike vahendite arendamist, tootmist ja kogu maailmas võrdsetel alustel kättesaadavaks tegemist</t>
        </is>
      </c>
      <c r="AJ576" s="2" t="inlineStr">
        <is>
          <t>ACT Accelerator -yhteistyökehys|
ACT Accelerator -yhteistyö</t>
        </is>
      </c>
      <c r="AK576" s="2" t="inlineStr">
        <is>
          <t>3|
3</t>
        </is>
      </c>
      <c r="AL576" s="2" t="inlineStr">
        <is>
          <t xml:space="preserve">|
</t>
        </is>
      </c>
      <c r="AM576" t="inlineStr">
        <is>
          <t/>
        </is>
      </c>
      <c r="AN576" s="2" t="inlineStr">
        <is>
          <t>dispositif pour accélérer l'accès aux outils de lutte contre la COVID-19|
accélérateur d’accès aux outils contre la COVID-19|
dispositif ACT|
accélérateur ACT</t>
        </is>
      </c>
      <c r="AO576" s="2" t="inlineStr">
        <is>
          <t>3|
3|
2|
3</t>
        </is>
      </c>
      <c r="AP576" s="2" t="inlineStr">
        <is>
          <t xml:space="preserve">|
|
|
</t>
        </is>
      </c>
      <c r="AQ576" t="inlineStr">
        <is>
          <t>collaboration mondiale entre la Commission européenne, l’&lt;a href="https://iate.europa.eu/entry/result/787722/fr" target="_blank"&gt;OMS&lt;/a&gt; et des partenaires du monde entier en vue d’accélérer la mise au point, la production et la distribution équitable de vaccins, de même que la diffusion de diagnostics et de traitements contre la &lt;a href="https://iate.europa.eu/entry/result/3588486/fr" target="_blank"&gt;COVID-19&lt;/a&gt;, de sorte que chacun puisse équitablement accéder à ces produits</t>
        </is>
      </c>
      <c r="AR576" s="2" t="inlineStr">
        <is>
          <t>an Luasaire um Rochtain ar Uirlisí COVID-19</t>
        </is>
      </c>
      <c r="AS576" s="2" t="inlineStr">
        <is>
          <t>3</t>
        </is>
      </c>
      <c r="AT576" s="2" t="inlineStr">
        <is>
          <t/>
        </is>
      </c>
      <c r="AU576" t="inlineStr">
        <is>
          <t/>
        </is>
      </c>
      <c r="AV576" s="2" t="inlineStr">
        <is>
          <t>Akcelerator ACT|
Akcelerator pristupa alatima za borbu protiv bolesti COVID-19</t>
        </is>
      </c>
      <c r="AW576" s="2" t="inlineStr">
        <is>
          <t>3|
3</t>
        </is>
      </c>
      <c r="AX576" s="2" t="inlineStr">
        <is>
          <t xml:space="preserve">|
</t>
        </is>
      </c>
      <c r="AY576" t="inlineStr">
        <is>
          <t/>
        </is>
      </c>
      <c r="AZ576" s="2" t="inlineStr">
        <is>
          <t>ACT-A|
a Covid19 elleni küzdelmet szolgáló eszközökhöz való méltányos globális hozzáférés|
ACT akcelerátor</t>
        </is>
      </c>
      <c r="BA576" s="2" t="inlineStr">
        <is>
          <t>3|
3|
3</t>
        </is>
      </c>
      <c r="BB576" s="2" t="inlineStr">
        <is>
          <t xml:space="preserve">|
|
</t>
        </is>
      </c>
      <c r="BC576" t="inlineStr">
        <is>
          <t>a WHO égisze alatt működő együttműködési keret, amelynek célja a Covid19-betegség elleni oltás, diagnosztikai eszközök és terápiák kifejlesztésének, előállításának és méltányos elosztásának felgyorsítása</t>
        </is>
      </c>
      <c r="BD576" s="2" t="inlineStr">
        <is>
          <t>acceleratore per l'accesso agli strumenti COVID-19|
acceleratore ACT</t>
        </is>
      </c>
      <c r="BE576" s="2" t="inlineStr">
        <is>
          <t>3|
3</t>
        </is>
      </c>
      <c r="BF576" s="2" t="inlineStr">
        <is>
          <t xml:space="preserve">|
</t>
        </is>
      </c>
      <c r="BG576" t="inlineStr">
        <is>
          <t>piattaforma di cooperazione globale che intende dare impulso e potenziare la ricerca, lo sviluppo, l'accesso e la distribuzione equa di vaccini e di altri strumenti diagnostici e terapeutici in grado di salvare vite nella lotta alla COVID-19</t>
        </is>
      </c>
      <c r="BH576" s="2" t="inlineStr">
        <is>
          <t>iniciatyva „ACT Accelerator“|
Prieigos prie kovos su COVID-19 priemonių spartinimo iniciatyva</t>
        </is>
      </c>
      <c r="BI576" s="2" t="inlineStr">
        <is>
          <t>2|
2</t>
        </is>
      </c>
      <c r="BJ576" s="2" t="inlineStr">
        <is>
          <t xml:space="preserve">|
</t>
        </is>
      </c>
      <c r="BK576" t="inlineStr">
        <is>
          <t/>
        </is>
      </c>
      <c r="BL576" s="2" t="inlineStr">
        <is>
          <t>Covid-19 apkarošanas rīku pieejamības paātrināšanas iniciatīva|
iniciatīva &lt;i&gt;ACT Accelerator&lt;/i&gt;</t>
        </is>
      </c>
      <c r="BM576" s="2" t="inlineStr">
        <is>
          <t>2|
2</t>
        </is>
      </c>
      <c r="BN576" s="2" t="inlineStr">
        <is>
          <t xml:space="preserve">|
</t>
        </is>
      </c>
      <c r="BO576" t="inlineStr">
        <is>
          <t/>
        </is>
      </c>
      <c r="BP576" s="2" t="inlineStr">
        <is>
          <t>Aċċeleratur ACT|
ACT-A|
Aċċeleratur tal-Aċċess għall-Għodod kontra l-COVID-19</t>
        </is>
      </c>
      <c r="BQ576" s="2" t="inlineStr">
        <is>
          <t>3|
3|
3</t>
        </is>
      </c>
      <c r="BR576" s="2" t="inlineStr">
        <is>
          <t xml:space="preserve">|
|
</t>
        </is>
      </c>
      <c r="BS576" t="inlineStr">
        <is>
          <t>kollaborazzjoni dinjija biex jiġu aċċelerati u promossi l-iżvilupp, il-produzzjoni u d-distribuzzjoni ekwi ta' vaċċini, dijanjostika u terapewtika għall-COVID-19</t>
        </is>
      </c>
      <c r="BT576" s="2" t="inlineStr">
        <is>
          <t>ACT-A|
ACT-Accelerator|
Access to COVID-19 Tools Accelerator</t>
        </is>
      </c>
      <c r="BU576" s="2" t="inlineStr">
        <is>
          <t>3|
3|
3</t>
        </is>
      </c>
      <c r="BV576" s="2" t="inlineStr">
        <is>
          <t xml:space="preserve">|
|
</t>
        </is>
      </c>
      <c r="BW576" t="inlineStr">
        <is>
          <t>wereldwijd samenwerkingsverband tussen de Europese Commissie, de Wereldgezondheidsorganisatie en partners uit alle delen van de wereld met het oog op het versnellen van de ontwikkeling, de productie en gelijkmatige distributie van vaccins, alsook de verspreiding van diagnostica en behandelingen voor COVID-19</t>
        </is>
      </c>
      <c r="BX576" s="2" t="inlineStr">
        <is>
          <t>ACT-A|
akcelerator dostępu do narzędzi walki z COVID-19|
ACT Accelerator</t>
        </is>
      </c>
      <c r="BY576" s="2" t="inlineStr">
        <is>
          <t>3|
3|
3</t>
        </is>
      </c>
      <c r="BZ576" s="2" t="inlineStr">
        <is>
          <t xml:space="preserve">|
|
</t>
        </is>
      </c>
      <c r="CA576" t="inlineStr">
        <is>
          <t>inicjatywa WHO i grupy światowych podmiotów na rzecz przyspieszonego rozwoju, produkcji i sprawiedliwego globalnego dostępu do narzędzi pozwalających na walkę z COVID-19</t>
        </is>
      </c>
      <c r="CB576" s="2" t="inlineStr">
        <is>
          <t>Acelerador ACT|
acelerador do acesso aos meios de combate à COVID-19</t>
        </is>
      </c>
      <c r="CC576" s="2" t="inlineStr">
        <is>
          <t>3|
3</t>
        </is>
      </c>
      <c r="CD576" s="2" t="inlineStr">
        <is>
          <t xml:space="preserve">|
</t>
        </is>
      </c>
      <c r="CE576" t="inlineStr">
        <is>
          <t>Quadro de colaboração mundial a fim de acelerar o desenvolvimento e a disponibilização de vacinas, testes e tratamentos contra a COVID-19, bem como melhorar os sistemas de saúde.</t>
        </is>
      </c>
      <c r="CF576" s="2" t="inlineStr">
        <is>
          <t>accelerator al accesului la instrumentele de combatere a COVID-19|
acceleratorul ACT|
ACT-A</t>
        </is>
      </c>
      <c r="CG576" s="2" t="inlineStr">
        <is>
          <t>2|
3|
3</t>
        </is>
      </c>
      <c r="CH576" s="2" t="inlineStr">
        <is>
          <t xml:space="preserve">|
|
</t>
        </is>
      </c>
      <c r="CI576" t="inlineStr">
        <is>
          <t>o platformă globală de cooperare menită să accelereze și să extindă 
cercetarea, dezvoltarea, accesul și distribuția echitabilă a vaccinului 
și a altor tratamente terapeutice și diagnostice salvatoare de vieți, în contextul luptei împotriva COVID-19</t>
        </is>
      </c>
      <c r="CJ576" s="2" t="inlineStr">
        <is>
          <t>Akcelerátor prístupu k nástrojom proti COVID-19|
Akcelerátor ACT</t>
        </is>
      </c>
      <c r="CK576" s="2" t="inlineStr">
        <is>
          <t>3|
3</t>
        </is>
      </c>
      <c r="CL576" s="2" t="inlineStr">
        <is>
          <t xml:space="preserve">|
</t>
        </is>
      </c>
      <c r="CM576" t="inlineStr">
        <is>
          <t>časovo obmedzená iniciatíva globálnej spolupráce s cieľom urýchliť a podporiť vývoj, výrobu a spravodlivú distribúciu vakcín, diagnostických a liečebných prostriedkov v súvislosti s ochorením COVID-19</t>
        </is>
      </c>
      <c r="CN576" s="2" t="inlineStr">
        <is>
          <t>pospeševalnik ACT|
pospeševalnik dostopa do orodij za boj proti COVID-19</t>
        </is>
      </c>
      <c r="CO576" s="2" t="inlineStr">
        <is>
          <t>3|
2</t>
        </is>
      </c>
      <c r="CP576" s="2" t="inlineStr">
        <is>
          <t xml:space="preserve">|
</t>
        </is>
      </c>
      <c r="CQ576" t="inlineStr">
        <is>
          <t/>
        </is>
      </c>
      <c r="CR576" s="2" t="inlineStr">
        <is>
          <t>initiativet för snabbare tillgång till verktyg mot covid-19|
acceleratorn för covid-19-verktyg|
ACT-acceleratorn</t>
        </is>
      </c>
      <c r="CS576" s="2" t="inlineStr">
        <is>
          <t>3|
3|
2</t>
        </is>
      </c>
      <c r="CT576" s="2" t="inlineStr">
        <is>
          <t xml:space="preserve">|
|
</t>
        </is>
      </c>
      <c r="CU576" t="inlineStr">
        <is>
          <t>globalt samarbetsprojekt för att snabba på utvecklingen av tester, botemedel och vaccin för att motverka spridningen av covid-19</t>
        </is>
      </c>
    </row>
    <row r="577">
      <c r="A577" s="1" t="str">
        <f>HYPERLINK("https://iate.europa.eu/entry/result/3623624/all", "3623624")</f>
        <v>3623624</v>
      </c>
      <c r="B577" t="inlineStr">
        <is>
          <t>EDUCATION AND COMMUNICATIONS</t>
        </is>
      </c>
      <c r="C577" t="inlineStr">
        <is>
          <t>EDUCATION AND COMMUNICATIONS|information and information processing|information processing|artificial intelligence</t>
        </is>
      </c>
      <c r="D577" t="inlineStr">
        <is>
          <t/>
        </is>
      </c>
      <c r="E577" t="inlineStr">
        <is>
          <t/>
        </is>
      </c>
      <c r="F577" t="inlineStr">
        <is>
          <t/>
        </is>
      </c>
      <c r="G577" t="inlineStr">
        <is>
          <t/>
        </is>
      </c>
      <c r="H577" t="inlineStr">
        <is>
          <t/>
        </is>
      </c>
      <c r="I577" t="inlineStr">
        <is>
          <t/>
        </is>
      </c>
      <c r="J577" t="inlineStr">
        <is>
          <t/>
        </is>
      </c>
      <c r="K577" t="inlineStr">
        <is>
          <t/>
        </is>
      </c>
      <c r="L577" s="2" t="inlineStr">
        <is>
          <t>datamærkning</t>
        </is>
      </c>
      <c r="M577" s="2" t="inlineStr">
        <is>
          <t>3</t>
        </is>
      </c>
      <c r="N577" s="2" t="inlineStr">
        <is>
          <t/>
        </is>
      </c>
      <c r="O577" t="inlineStr">
        <is>
          <t>proces med mærkning af data (f.eks. tekst, billeder, videoer og lydfiler), hvorved indholdet beskrives og kategoriseres med henblik på træning af maskinlæringssystemer</t>
        </is>
      </c>
      <c r="P577" s="2" t="inlineStr">
        <is>
          <t>Datenkennzeichnung</t>
        </is>
      </c>
      <c r="Q577" s="2" t="inlineStr">
        <is>
          <t>3</t>
        </is>
      </c>
      <c r="R577" s="2" t="inlineStr">
        <is>
          <t/>
        </is>
      </c>
      <c r="S577" t="inlineStr">
        <is>
          <t>Möglichkeit, Informationen in Abhängigkeit von ihrem Inhalt zu beschreiben und für das Maschinelle Lernen zu organisieren</t>
        </is>
      </c>
      <c r="T577" s="2" t="inlineStr">
        <is>
          <t>επισήμανση δεδομένων</t>
        </is>
      </c>
      <c r="U577" s="2" t="inlineStr">
        <is>
          <t>3</t>
        </is>
      </c>
      <c r="V577" s="2" t="inlineStr">
        <is>
          <t/>
        </is>
      </c>
      <c r="W577" t="inlineStr">
        <is>
          <t/>
        </is>
      </c>
      <c r="X577" s="2" t="inlineStr">
        <is>
          <t>data labelling|
data labeling</t>
        </is>
      </c>
      <c r="Y577" s="2" t="inlineStr">
        <is>
          <t>3|
1</t>
        </is>
      </c>
      <c r="Z577" s="2" t="inlineStr">
        <is>
          <t xml:space="preserve">|
</t>
        </is>
      </c>
      <c r="AA577" t="inlineStr">
        <is>
          <t>process of adding tags or
labels to raw data such as images, videos, text, and audio, where the tags form a representation of
what class of objects the data belongs to and help a &lt;a href="https://iate.europa.eu/entry/result/1327933" target="_blank"&gt;machine learning&lt;/a&gt; model
learn to identify that particular class of objects when encountered in data
without a tag</t>
        </is>
      </c>
      <c r="AB577" s="2" t="inlineStr">
        <is>
          <t>etiquetado de datos</t>
        </is>
      </c>
      <c r="AC577" s="2" t="inlineStr">
        <is>
          <t>3</t>
        </is>
      </c>
      <c r="AD577" s="2" t="inlineStr">
        <is>
          <t/>
        </is>
      </c>
      <c r="AE577" t="inlineStr">
        <is>
          <t>Tarea consistente en añadir etiquetas a datos como imágenes, vídeos, textos o archivos de sonido con el objetivo de ofrecer una descripción de su contenido. Una vez etiquetados, los datos pueden servir para entrenar a sistemas de inteligencia artificial, por ejemplo.</t>
        </is>
      </c>
      <c r="AF577" s="2" t="inlineStr">
        <is>
          <t>andmete märgendamine</t>
        </is>
      </c>
      <c r="AG577" s="2" t="inlineStr">
        <is>
          <t>2</t>
        </is>
      </c>
      <c r="AH577" s="2" t="inlineStr">
        <is>
          <t>proposed</t>
        </is>
      </c>
      <c r="AI577" t="inlineStr">
        <is>
          <t/>
        </is>
      </c>
      <c r="AJ577" s="2" t="inlineStr">
        <is>
          <t>tunnisteiden lisääminen</t>
        </is>
      </c>
      <c r="AK577" s="2" t="inlineStr">
        <is>
          <t>3</t>
        </is>
      </c>
      <c r="AL577" s="2" t="inlineStr">
        <is>
          <t/>
        </is>
      </c>
      <c r="AM577" t="inlineStr">
        <is>
          <t>prosessi, jossa raakadataan, kuten kuva-, video-, teksti- tai äänitiedostoihin, lisätään tunnisteita tai nimiöitä, jotka kuvaavat tiedoston sisältämän datan objektiluokkaa ja joiden avulla koneoppimismalli voi oppia tunnistamaan kyseisiä objektiluokkia datassa, johon tunnisteita ei ole lisätty</t>
        </is>
      </c>
      <c r="AN577" s="2" t="inlineStr">
        <is>
          <t>étiquetage des données</t>
        </is>
      </c>
      <c r="AO577" s="2" t="inlineStr">
        <is>
          <t>3</t>
        </is>
      </c>
      <c r="AP577" s="2" t="inlineStr">
        <is>
          <t/>
        </is>
      </c>
      <c r="AQ577" t="inlineStr">
        <is>
          <t>processus par lequel des balises ou des étiquettes sont ajoutées à des données informatiques tels que des images, des vidéos, du texte ou des fichiers audios, pour permettre à l'ordinateur de les identifier dans le cadre de l'&lt;a href="https://iate.europa.eu/entry/result/1327933/fr" target="_blank"&gt;apprentissage automatique&lt;/a&gt;</t>
        </is>
      </c>
      <c r="AR577" t="inlineStr">
        <is>
          <t/>
        </is>
      </c>
      <c r="AS577" t="inlineStr">
        <is>
          <t/>
        </is>
      </c>
      <c r="AT577" t="inlineStr">
        <is>
          <t/>
        </is>
      </c>
      <c r="AU577" t="inlineStr">
        <is>
          <t/>
        </is>
      </c>
      <c r="AV577" s="2" t="inlineStr">
        <is>
          <t>označivanje podataka</t>
        </is>
      </c>
      <c r="AW577" s="2" t="inlineStr">
        <is>
          <t>3</t>
        </is>
      </c>
      <c r="AX577" s="2" t="inlineStr">
        <is>
          <t/>
        </is>
      </c>
      <c r="AY577" t="inlineStr">
        <is>
          <t/>
        </is>
      </c>
      <c r="AZ577" s="2" t="inlineStr">
        <is>
          <t>adatcímkézés</t>
        </is>
      </c>
      <c r="BA577" s="2" t="inlineStr">
        <is>
          <t>3</t>
        </is>
      </c>
      <c r="BB577" s="2" t="inlineStr">
        <is>
          <t/>
        </is>
      </c>
      <c r="BC577" t="inlineStr">
        <is>
          <t>az a folyamat, amelynek során nyers adatokhoz (például
képekhez, videókhoz, szöveges és hanganyagokhoz) olyan címkéket rendelnek,
amelyek azt jelzik, hogy az adatok tárgyak mely osztályához tartoznak, segítve
ezzel a gépi tanulási modelleket abban, hogy azok később címkék nélküli adatok
esetében is fel tudják ismerni a tárgyak szóban forgó osztályát</t>
        </is>
      </c>
      <c r="BD577" s="2" t="inlineStr">
        <is>
          <t>etichettatura dei dati</t>
        </is>
      </c>
      <c r="BE577" s="2" t="inlineStr">
        <is>
          <t>3</t>
        </is>
      </c>
      <c r="BF577" s="2" t="inlineStr">
        <is>
          <t/>
        </is>
      </c>
      <c r="BG577" t="inlineStr">
        <is>
          <t>nel contesto dell'apprendimento automatico, processo manuale o assistito da software per rilevare e contrassegnare i dati (testi, immagini, audio)</t>
        </is>
      </c>
      <c r="BH577" s="2" t="inlineStr">
        <is>
          <t>duomenų žymėjimas</t>
        </is>
      </c>
      <c r="BI577" s="2" t="inlineStr">
        <is>
          <t>3</t>
        </is>
      </c>
      <c r="BJ577" s="2" t="inlineStr">
        <is>
          <t/>
        </is>
      </c>
      <c r="BK577" t="inlineStr">
        <is>
          <t>procesas, kurio metu neapdoroti duomenys (nuotraukos, vaizdo įrašai, tekstas ir kt.) pažymimi, kad pagal tas žymes būtų galima spręsti, kokiai objektų klasei duomenys priskiriami; taip mašinoms padedama išmokti identifikuoti tą konkrečią objektų klasę, kai su ja susiduriama nepažymėtuose duomenyse</t>
        </is>
      </c>
      <c r="BL577" s="2" t="inlineStr">
        <is>
          <t>datu marķēšana</t>
        </is>
      </c>
      <c r="BM577" s="2" t="inlineStr">
        <is>
          <t>2</t>
        </is>
      </c>
      <c r="BN577" s="2" t="inlineStr">
        <is>
          <t/>
        </is>
      </c>
      <c r="BO577" t="inlineStr">
        <is>
          <t>marķējumu pievienošana neapstrādātiem datiem, piemēram, attēliem, videomateriālam, tekstam un audiomateriālam, ar marķējumu apzīmējot klasi, kurai pieder dati, un palīdzot mašīnmācību modelim apgūt noteiktas objektu klases identificēšanu datiem bez marķējuma</t>
        </is>
      </c>
      <c r="BP577" s="2" t="inlineStr">
        <is>
          <t>tikkettar tad-data</t>
        </is>
      </c>
      <c r="BQ577" s="2" t="inlineStr">
        <is>
          <t>3</t>
        </is>
      </c>
      <c r="BR577" s="2" t="inlineStr">
        <is>
          <t/>
        </is>
      </c>
      <c r="BS577" t="inlineStr">
        <is>
          <t>proċess ta' identifikazzjoni ta' data mhux ipproċessata (xbihat, fajls ta' test, filmati, eċċ.) u ż-żieda ta' tikketta sinifikattiva u informattiva waħda jew aktar biex jingħata kuntest sabiex mudell ta' tagħlim tal-magni jkun jista' jitgħallem minnha</t>
        </is>
      </c>
      <c r="BT577" s="2" t="inlineStr">
        <is>
          <t>data-etikettering</t>
        </is>
      </c>
      <c r="BU577" s="2" t="inlineStr">
        <is>
          <t>3</t>
        </is>
      </c>
      <c r="BV577" s="2" t="inlineStr">
        <is>
          <t/>
        </is>
      </c>
      <c r="BW577" t="inlineStr">
        <is>
          <t>vermogen om informatie te beschrijven naar gelang van de inhoud, en te ordenen voor &lt;a href="https://iate.europa.eu/entry/result/1327933/nl" target="_blank"&gt;machinaal leren&lt;/a&gt;</t>
        </is>
      </c>
      <c r="BX577" s="2" t="inlineStr">
        <is>
          <t>etykietowanie danych</t>
        </is>
      </c>
      <c r="BY577" s="2" t="inlineStr">
        <is>
          <t>3</t>
        </is>
      </c>
      <c r="BZ577" s="2" t="inlineStr">
        <is>
          <t/>
        </is>
      </c>
      <c r="CA577" t="inlineStr">
        <is>
          <t>proces, który sprawia, że ​​dane z określonymi obiektami są rozpoznawalne przez maszyny w celu przewidzenia wyniku</t>
        </is>
      </c>
      <c r="CB577" t="inlineStr">
        <is>
          <t/>
        </is>
      </c>
      <c r="CC577" t="inlineStr">
        <is>
          <t/>
        </is>
      </c>
      <c r="CD577" t="inlineStr">
        <is>
          <t/>
        </is>
      </c>
      <c r="CE577" t="inlineStr">
        <is>
          <t/>
        </is>
      </c>
      <c r="CF577" t="inlineStr">
        <is>
          <t/>
        </is>
      </c>
      <c r="CG577" t="inlineStr">
        <is>
          <t/>
        </is>
      </c>
      <c r="CH577" t="inlineStr">
        <is>
          <t/>
        </is>
      </c>
      <c r="CI577" t="inlineStr">
        <is>
          <t/>
        </is>
      </c>
      <c r="CJ577" s="2" t="inlineStr">
        <is>
          <t>označovanie údajov</t>
        </is>
      </c>
      <c r="CK577" s="2" t="inlineStr">
        <is>
          <t>2</t>
        </is>
      </c>
      <c r="CL577" s="2" t="inlineStr">
        <is>
          <t/>
        </is>
      </c>
      <c r="CM577" t="inlineStr">
        <is>
          <t>proces pridávania tagov alebo značiek k nespracovaným údajom, ako sú obrázky, videá, text a zvuk</t>
        </is>
      </c>
      <c r="CN577" s="2" t="inlineStr">
        <is>
          <t>označevanje podatkov</t>
        </is>
      </c>
      <c r="CO577" s="2" t="inlineStr">
        <is>
          <t>3</t>
        </is>
      </c>
      <c r="CP577" s="2" t="inlineStr">
        <is>
          <t/>
        </is>
      </c>
      <c r="CQ577" t="inlineStr">
        <is>
          <t/>
        </is>
      </c>
      <c r="CR577" s="2" t="inlineStr">
        <is>
          <t>datamärkning</t>
        </is>
      </c>
      <c r="CS577" s="2" t="inlineStr">
        <is>
          <t>3</t>
        </is>
      </c>
      <c r="CT577" s="2" t="inlineStr">
        <is>
          <t/>
        </is>
      </c>
      <c r="CU577" t="inlineStr">
        <is>
          <t/>
        </is>
      </c>
    </row>
    <row r="578">
      <c r="A578" s="1" t="str">
        <f>HYPERLINK("https://iate.europa.eu/entry/result/1361019/all", "1361019")</f>
        <v>1361019</v>
      </c>
      <c r="B578" t="inlineStr">
        <is>
          <t>EDUCATION AND COMMUNICATIONS;INDUSTRY</t>
        </is>
      </c>
      <c r="C578" t="inlineStr">
        <is>
          <t>EDUCATION AND COMMUNICATIONS|information technology and data processing;INDUSTRY|mechanical engineering</t>
        </is>
      </c>
      <c r="D578" t="inlineStr">
        <is>
          <t/>
        </is>
      </c>
      <c r="E578" t="inlineStr">
        <is>
          <t/>
        </is>
      </c>
      <c r="F578" t="inlineStr">
        <is>
          <t/>
        </is>
      </c>
      <c r="G578" t="inlineStr">
        <is>
          <t/>
        </is>
      </c>
      <c r="H578" t="inlineStr">
        <is>
          <t/>
        </is>
      </c>
      <c r="I578" t="inlineStr">
        <is>
          <t/>
        </is>
      </c>
      <c r="J578" t="inlineStr">
        <is>
          <t/>
        </is>
      </c>
      <c r="K578" t="inlineStr">
        <is>
          <t/>
        </is>
      </c>
      <c r="L578" t="inlineStr">
        <is>
          <t/>
        </is>
      </c>
      <c r="M578" t="inlineStr">
        <is>
          <t/>
        </is>
      </c>
      <c r="N578" t="inlineStr">
        <is>
          <t/>
        </is>
      </c>
      <c r="O578" t="inlineStr">
        <is>
          <t/>
        </is>
      </c>
      <c r="P578" t="inlineStr">
        <is>
          <t/>
        </is>
      </c>
      <c r="Q578" t="inlineStr">
        <is>
          <t/>
        </is>
      </c>
      <c r="R578" t="inlineStr">
        <is>
          <t/>
        </is>
      </c>
      <c r="S578" t="inlineStr">
        <is>
          <t/>
        </is>
      </c>
      <c r="T578" t="inlineStr">
        <is>
          <t/>
        </is>
      </c>
      <c r="U578" t="inlineStr">
        <is>
          <t/>
        </is>
      </c>
      <c r="V578" t="inlineStr">
        <is>
          <t/>
        </is>
      </c>
      <c r="W578" t="inlineStr">
        <is>
          <t/>
        </is>
      </c>
      <c r="X578" s="2" t="inlineStr">
        <is>
          <t>degraded mode|
lesser mode</t>
        </is>
      </c>
      <c r="Y578" s="2" t="inlineStr">
        <is>
          <t>2|
2</t>
        </is>
      </c>
      <c r="Z578" s="2" t="inlineStr">
        <is>
          <t xml:space="preserve">|
</t>
        </is>
      </c>
      <c r="AA578" t="inlineStr">
        <is>
          <t/>
        </is>
      </c>
      <c r="AB578" t="inlineStr">
        <is>
          <t/>
        </is>
      </c>
      <c r="AC578" t="inlineStr">
        <is>
          <t/>
        </is>
      </c>
      <c r="AD578" t="inlineStr">
        <is>
          <t/>
        </is>
      </c>
      <c r="AE578" t="inlineStr">
        <is>
          <t/>
        </is>
      </c>
      <c r="AF578" t="inlineStr">
        <is>
          <t/>
        </is>
      </c>
      <c r="AG578" t="inlineStr">
        <is>
          <t/>
        </is>
      </c>
      <c r="AH578" t="inlineStr">
        <is>
          <t/>
        </is>
      </c>
      <c r="AI578" t="inlineStr">
        <is>
          <t/>
        </is>
      </c>
      <c r="AJ578" s="2" t="inlineStr">
        <is>
          <t>vajaatoiminta</t>
        </is>
      </c>
      <c r="AK578" s="2" t="inlineStr">
        <is>
          <t>2</t>
        </is>
      </c>
      <c r="AL578" s="2" t="inlineStr">
        <is>
          <t/>
        </is>
      </c>
      <c r="AM578" t="inlineStr">
        <is>
          <t/>
        </is>
      </c>
      <c r="AN578" s="2" t="inlineStr">
        <is>
          <t>mode dégradé</t>
        </is>
      </c>
      <c r="AO578" s="2" t="inlineStr">
        <is>
          <t>3</t>
        </is>
      </c>
      <c r="AP578" s="2" t="inlineStr">
        <is>
          <t/>
        </is>
      </c>
      <c r="AQ578" t="inlineStr">
        <is>
          <t>mode de fonctionnement a minima, prévu pour assurer la continuité d'un système en cas de catastrophe ou pour limiter les dégâts en cas de panne, grâce à une réduction des fonctionnalités et de la performance et à une redistribution des ressources encore disponibles vers les seules tâches essentielles</t>
        </is>
      </c>
      <c r="AR578" t="inlineStr">
        <is>
          <t/>
        </is>
      </c>
      <c r="AS578" t="inlineStr">
        <is>
          <t/>
        </is>
      </c>
      <c r="AT578" t="inlineStr">
        <is>
          <t/>
        </is>
      </c>
      <c r="AU578" t="inlineStr">
        <is>
          <t/>
        </is>
      </c>
      <c r="AV578" t="inlineStr">
        <is>
          <t/>
        </is>
      </c>
      <c r="AW578" t="inlineStr">
        <is>
          <t/>
        </is>
      </c>
      <c r="AX578" t="inlineStr">
        <is>
          <t/>
        </is>
      </c>
      <c r="AY578" t="inlineStr">
        <is>
          <t/>
        </is>
      </c>
      <c r="AZ578" t="inlineStr">
        <is>
          <t/>
        </is>
      </c>
      <c r="BA578" t="inlineStr">
        <is>
          <t/>
        </is>
      </c>
      <c r="BB578" t="inlineStr">
        <is>
          <t/>
        </is>
      </c>
      <c r="BC578" t="inlineStr">
        <is>
          <t/>
        </is>
      </c>
      <c r="BD578" t="inlineStr">
        <is>
          <t/>
        </is>
      </c>
      <c r="BE578" t="inlineStr">
        <is>
          <t/>
        </is>
      </c>
      <c r="BF578" t="inlineStr">
        <is>
          <t/>
        </is>
      </c>
      <c r="BG578" t="inlineStr">
        <is>
          <t/>
        </is>
      </c>
      <c r="BH578" t="inlineStr">
        <is>
          <t/>
        </is>
      </c>
      <c r="BI578" t="inlineStr">
        <is>
          <t/>
        </is>
      </c>
      <c r="BJ578" t="inlineStr">
        <is>
          <t/>
        </is>
      </c>
      <c r="BK578" t="inlineStr">
        <is>
          <t/>
        </is>
      </c>
      <c r="BL578" t="inlineStr">
        <is>
          <t/>
        </is>
      </c>
      <c r="BM578" t="inlineStr">
        <is>
          <t/>
        </is>
      </c>
      <c r="BN578" t="inlineStr">
        <is>
          <t/>
        </is>
      </c>
      <c r="BO578" t="inlineStr">
        <is>
          <t/>
        </is>
      </c>
      <c r="BP578" t="inlineStr">
        <is>
          <t/>
        </is>
      </c>
      <c r="BQ578" t="inlineStr">
        <is>
          <t/>
        </is>
      </c>
      <c r="BR578" t="inlineStr">
        <is>
          <t/>
        </is>
      </c>
      <c r="BS578" t="inlineStr">
        <is>
          <t/>
        </is>
      </c>
      <c r="BT578" t="inlineStr">
        <is>
          <t/>
        </is>
      </c>
      <c r="BU578" t="inlineStr">
        <is>
          <t/>
        </is>
      </c>
      <c r="BV578" t="inlineStr">
        <is>
          <t/>
        </is>
      </c>
      <c r="BW578" t="inlineStr">
        <is>
          <t/>
        </is>
      </c>
      <c r="BX578" s="2" t="inlineStr">
        <is>
          <t>tryb pracy podczas awarii</t>
        </is>
      </c>
      <c r="BY578" s="2" t="inlineStr">
        <is>
          <t>3</t>
        </is>
      </c>
      <c r="BZ578" s="2" t="inlineStr">
        <is>
          <t/>
        </is>
      </c>
      <c r="CA578" t="inlineStr">
        <is>
          <t/>
        </is>
      </c>
      <c r="CB578" t="inlineStr">
        <is>
          <t/>
        </is>
      </c>
      <c r="CC578" t="inlineStr">
        <is>
          <t/>
        </is>
      </c>
      <c r="CD578" t="inlineStr">
        <is>
          <t/>
        </is>
      </c>
      <c r="CE578" t="inlineStr">
        <is>
          <t/>
        </is>
      </c>
      <c r="CF578" t="inlineStr">
        <is>
          <t/>
        </is>
      </c>
      <c r="CG578" t="inlineStr">
        <is>
          <t/>
        </is>
      </c>
      <c r="CH578" t="inlineStr">
        <is>
          <t/>
        </is>
      </c>
      <c r="CI578" t="inlineStr">
        <is>
          <t/>
        </is>
      </c>
      <c r="CJ578" t="inlineStr">
        <is>
          <t/>
        </is>
      </c>
      <c r="CK578" t="inlineStr">
        <is>
          <t/>
        </is>
      </c>
      <c r="CL578" t="inlineStr">
        <is>
          <t/>
        </is>
      </c>
      <c r="CM578" t="inlineStr">
        <is>
          <t/>
        </is>
      </c>
      <c r="CN578" s="2" t="inlineStr">
        <is>
          <t>okrnjeni način</t>
        </is>
      </c>
      <c r="CO578" s="2" t="inlineStr">
        <is>
          <t>3</t>
        </is>
      </c>
      <c r="CP578" s="2" t="inlineStr">
        <is>
          <t/>
        </is>
      </c>
      <c r="CQ578" t="inlineStr">
        <is>
          <t/>
        </is>
      </c>
      <c r="CR578" t="inlineStr">
        <is>
          <t/>
        </is>
      </c>
      <c r="CS578" t="inlineStr">
        <is>
          <t/>
        </is>
      </c>
      <c r="CT578" t="inlineStr">
        <is>
          <t/>
        </is>
      </c>
      <c r="CU578" t="inlineStr">
        <is>
          <t/>
        </is>
      </c>
    </row>
    <row r="579">
      <c r="A579" s="1" t="str">
        <f>HYPERLINK("https://iate.europa.eu/entry/result/3574760/all", "3574760")</f>
        <v>3574760</v>
      </c>
      <c r="B579" t="inlineStr">
        <is>
          <t>EDUCATION AND COMMUNICATIONS</t>
        </is>
      </c>
      <c r="C579" t="inlineStr">
        <is>
          <t>EDUCATION AND COMMUNICATIONS|communications</t>
        </is>
      </c>
      <c r="D579" s="2" t="inlineStr">
        <is>
          <t>водопой</t>
        </is>
      </c>
      <c r="E579" s="2" t="inlineStr">
        <is>
          <t>3</t>
        </is>
      </c>
      <c r="F579" s="2" t="inlineStr">
        <is>
          <t/>
        </is>
      </c>
      <c r="G579" t="inlineStr">
        <is>
          <t/>
        </is>
      </c>
      <c r="H579" s="2" t="inlineStr">
        <is>
          <t>důvěryhodný systém|
&lt;i&gt;watering hole&lt;/i&gt;</t>
        </is>
      </c>
      <c r="I579" s="2" t="inlineStr">
        <is>
          <t>2|
3</t>
        </is>
      </c>
      <c r="J579" s="2" t="inlineStr">
        <is>
          <t xml:space="preserve">|
</t>
        </is>
      </c>
      <c r="K579" t="inlineStr">
        <is>
          <t>systém třetí strany, k němuž tato strana chová důvěru a který útočník bez jejího vědomí infikuje 
&lt;i&gt; škodlivým softwarem&lt;/i&gt; [ &lt;a href="/entry/result/922349/all" id="ENTRY_TO_ENTRY_CONVERTER" target="_blank"&gt;IATE:922349&lt;/a&gt; ]</t>
        </is>
      </c>
      <c r="L579" s="2" t="inlineStr">
        <is>
          <t>watering hole|
vandhul</t>
        </is>
      </c>
      <c r="M579" s="2" t="inlineStr">
        <is>
          <t>3|
3</t>
        </is>
      </c>
      <c r="N579" s="2" t="inlineStr">
        <is>
          <t xml:space="preserve">|
</t>
        </is>
      </c>
      <c r="O579" t="inlineStr">
        <is>
          <t>legitim hjemmeside, der kompromitteres og misbruges som platform til at kompromittere et eller flere mål, der forventes at besøge siden</t>
        </is>
      </c>
      <c r="P579" s="2" t="inlineStr">
        <is>
          <t>Watering Hole|
Wasserloch</t>
        </is>
      </c>
      <c r="Q579" s="2" t="inlineStr">
        <is>
          <t>3|
3</t>
        </is>
      </c>
      <c r="R579" s="2" t="inlineStr">
        <is>
          <t xml:space="preserve">|
</t>
        </is>
      </c>
      <c r="S579" t="inlineStr">
        <is>
          <t>zuverlässige Webseite, die von den Mitgliedern der ausgesuchten Zielgruppe oft besucht wird und die mit Malware infiziert worden ist</t>
        </is>
      </c>
      <c r="T579" s="2" t="inlineStr">
        <is>
          <t>watering hole|
ιστότοπος-νερόλακκος</t>
        </is>
      </c>
      <c r="U579" s="2" t="inlineStr">
        <is>
          <t>3|
3</t>
        </is>
      </c>
      <c r="V579" s="2" t="inlineStr">
        <is>
          <t xml:space="preserve">|
</t>
        </is>
      </c>
      <c r="W579" t="inlineStr">
        <is>
          <t/>
        </is>
      </c>
      <c r="X579" s="2" t="inlineStr">
        <is>
          <t>watering hole|
waterhole</t>
        </is>
      </c>
      <c r="Y579" s="2" t="inlineStr">
        <is>
          <t>3|
1</t>
        </is>
      </c>
      <c r="Z579" s="2" t="inlineStr">
        <is>
          <t xml:space="preserve">|
</t>
        </is>
      </c>
      <c r="AA579" t="inlineStr">
        <is>
          <t>legitimate, trusted and frequently visited website that has been compromised to plant malware on the systems of a targeted group of victims</t>
        </is>
      </c>
      <c r="AB579" s="2" t="inlineStr">
        <is>
          <t>&lt;i&gt;watering hole&lt;/i&gt;|
abrevadero</t>
        </is>
      </c>
      <c r="AC579" s="2" t="inlineStr">
        <is>
          <t>3|
3</t>
        </is>
      </c>
      <c r="AD579" s="2" t="inlineStr">
        <is>
          <t xml:space="preserve">|
</t>
        </is>
      </c>
      <c r="AE579" t="inlineStr">
        <is>
          <t>Estrategia de ataque informático en la que el atacante quiere atacar a un grupo en particular (organización, sector o región) adivinando u observando los sitios web que el grupo utiliza a menudo e infectando uno o más de estos sitios web con 
&lt;i&gt;malware&lt;/i&gt;, de manera que, con el tiempo, algunos miembros del grupo objetivo se infectarán.</t>
        </is>
      </c>
      <c r="AF579" t="inlineStr">
        <is>
          <t/>
        </is>
      </c>
      <c r="AG579" t="inlineStr">
        <is>
          <t/>
        </is>
      </c>
      <c r="AH579" t="inlineStr">
        <is>
          <t/>
        </is>
      </c>
      <c r="AI579" t="inlineStr">
        <is>
          <t/>
        </is>
      </c>
      <c r="AJ579" s="2" t="inlineStr">
        <is>
          <t>juomapaikka|
houkutussivusto|
watering hole</t>
        </is>
      </c>
      <c r="AK579" s="2" t="inlineStr">
        <is>
          <t>3|
3|
3</t>
        </is>
      </c>
      <c r="AL579" s="2" t="inlineStr">
        <is>
          <t xml:space="preserve">|
|
</t>
        </is>
      </c>
      <c r="AM579" t="inlineStr">
        <is>
          <t>kohteen työtehtäviin tai päivittäiseen asiointiin liittyvien ulkopuolisten verkkosivujen käyttäminen kohdistettujen haittaohjelmien levittämisessä</t>
        </is>
      </c>
      <c r="AN579" s="2" t="inlineStr">
        <is>
          <t>point d'eau</t>
        </is>
      </c>
      <c r="AO579" s="2" t="inlineStr">
        <is>
          <t>3</t>
        </is>
      </c>
      <c r="AP579" s="2" t="inlineStr">
        <is>
          <t/>
        </is>
      </c>
      <c r="AQ579" t="inlineStr">
        <is>
          <t>site web fréquenté par des personnes spécifiquement ciblées par un auteur de cybermenace et qui a été compromis au moyen d'un exploit</t>
        </is>
      </c>
      <c r="AR579" s="2" t="inlineStr">
        <is>
          <t>áit tionóil</t>
        </is>
      </c>
      <c r="AS579" s="2" t="inlineStr">
        <is>
          <t>3</t>
        </is>
      </c>
      <c r="AT579" s="2" t="inlineStr">
        <is>
          <t/>
        </is>
      </c>
      <c r="AU579" t="inlineStr">
        <is>
          <t/>
        </is>
      </c>
      <c r="AV579" s="2" t="inlineStr">
        <is>
          <t>pojilište|
kompromitirano &lt;i&gt;web&lt;/i&gt;-mjesto</t>
        </is>
      </c>
      <c r="AW579" s="2" t="inlineStr">
        <is>
          <t>3|
2</t>
        </is>
      </c>
      <c r="AX579" s="2" t="inlineStr">
        <is>
          <t xml:space="preserve">|
</t>
        </is>
      </c>
      <c r="AY579" t="inlineStr">
        <is>
          <t/>
        </is>
      </c>
      <c r="AZ579" s="2" t="inlineStr">
        <is>
          <t>ivóhely</t>
        </is>
      </c>
      <c r="BA579" s="2" t="inlineStr">
        <is>
          <t>2</t>
        </is>
      </c>
      <c r="BB579" s="2" t="inlineStr">
        <is>
          <t/>
        </is>
      </c>
      <c r="BC579" t="inlineStr">
        <is>
          <t>legitim, gyakran látogatott weboldal, amelyet feltörtek a látogatók adatainak megszerzése és megfertőzése céljából, hogy a következő látogatás során észrevétlenül települjön valamilyen &lt;a href="https://iate.europa.eu/entry/result/922349/hu" target="_blank"&gt;kártékony szoftver&lt;/a&gt; az áldozat számítógépére</t>
        </is>
      </c>
      <c r="BD579" s="2" t="inlineStr">
        <is>
          <t>watering hole</t>
        </is>
      </c>
      <c r="BE579" s="2" t="inlineStr">
        <is>
          <t>3</t>
        </is>
      </c>
      <c r="BF579" s="2" t="inlineStr">
        <is>
          <t/>
        </is>
      </c>
      <c r="BG579" t="inlineStr">
        <is>
          <t>siti web, comunemente visitati da potenziali vittime, precedentemente compromessi dagli aggressori e iniettati per fornire codice dannoso</t>
        </is>
      </c>
      <c r="BH579" s="2" t="inlineStr">
        <is>
          <t>užkrėsta svetainė</t>
        </is>
      </c>
      <c r="BI579" s="2" t="inlineStr">
        <is>
          <t>3</t>
        </is>
      </c>
      <c r="BJ579" s="2" t="inlineStr">
        <is>
          <t/>
        </is>
      </c>
      <c r="BK579" t="inlineStr">
        <is>
          <t>tam tikros tikslinės grupės dažnai lankoma teisėta ir patikima svetainė, paveikta kenkimo programos</t>
        </is>
      </c>
      <c r="BL579" s="2" t="inlineStr">
        <is>
          <t>inficēta tīmekļa vietne</t>
        </is>
      </c>
      <c r="BM579" s="2" t="inlineStr">
        <is>
          <t>2</t>
        </is>
      </c>
      <c r="BN579" s="2" t="inlineStr">
        <is>
          <t/>
        </is>
      </c>
      <c r="BO579" t="inlineStr">
        <is>
          <t/>
        </is>
      </c>
      <c r="BP579" s="2" t="inlineStr">
        <is>
          <t>watering hole</t>
        </is>
      </c>
      <c r="BQ579" s="2" t="inlineStr">
        <is>
          <t>3</t>
        </is>
      </c>
      <c r="BR579" s="2" t="inlineStr">
        <is>
          <t/>
        </is>
      </c>
      <c r="BS579" t="inlineStr">
        <is>
          <t>sit web leġittimu, fdat u li jżuruh spiss li jkun ġie kompromess biex ipoġġi malware fuq is-sistemi ta' grupp jew vittmi fil-mira</t>
        </is>
      </c>
      <c r="BT579" s="2" t="inlineStr">
        <is>
          <t>drinkplaats|
watering hole</t>
        </is>
      </c>
      <c r="BU579" s="2" t="inlineStr">
        <is>
          <t>3|
3</t>
        </is>
      </c>
      <c r="BV579" s="2" t="inlineStr">
        <is>
          <t xml:space="preserve">admitted|
</t>
        </is>
      </c>
      <c r="BW579" t="inlineStr">
        <is>
          <t>betrouwbare website die vaak wordt bezocht door de beoogde slachtoffers en die met malware werd besmet</t>
        </is>
      </c>
      <c r="BX579" s="2" t="inlineStr">
        <is>
          <t>wodopój</t>
        </is>
      </c>
      <c r="BY579" s="2" t="inlineStr">
        <is>
          <t>3</t>
        </is>
      </c>
      <c r="BZ579" s="2" t="inlineStr">
        <is>
          <t/>
        </is>
      </c>
      <c r="CA579" t="inlineStr">
        <is>
          <t>zainfekowana witryna internetowa, najczęściej zaufana i dobrze znana, która zaraża złośliwym oprogramowaniem urządzenia użytkowników</t>
        </is>
      </c>
      <c r="CB579" s="2" t="inlineStr">
        <is>
          <t>bebedouro</t>
        </is>
      </c>
      <c r="CC579" s="2" t="inlineStr">
        <is>
          <t>3</t>
        </is>
      </c>
      <c r="CD579" s="2" t="inlineStr">
        <is>
          <t/>
        </is>
      </c>
      <c r="CE579" t="inlineStr">
        <is>
          <t/>
        </is>
      </c>
      <c r="CF579" s="2" t="inlineStr">
        <is>
          <t>watering hole</t>
        </is>
      </c>
      <c r="CG579" s="2" t="inlineStr">
        <is>
          <t>3</t>
        </is>
      </c>
      <c r="CH579" s="2" t="inlineStr">
        <is>
          <t/>
        </is>
      </c>
      <c r="CI579" t="inlineStr">
        <is>
          <t>site accesat de regulă de potenţiale victime, care este compromis în avans de atacatori şi infectat cu software maliţios</t>
        </is>
      </c>
      <c r="CJ579" s="2" t="inlineStr">
        <is>
          <t>&lt;i&gt; watering hole &lt;/i&gt;</t>
        </is>
      </c>
      <c r="CK579" s="2" t="inlineStr">
        <is>
          <t>3</t>
        </is>
      </c>
      <c r="CL579" s="2" t="inlineStr">
        <is>
          <t/>
        </is>
      </c>
      <c r="CM579" t="inlineStr">
        <is>
          <t>dôveryhodná a často navštevovaná webová stránka, ktorú útočník infikoval &lt;a href="https://iate.europa.eu/entry/result/922349/sk" target="_blank"&gt;malvérom&lt;/a&gt;</t>
        </is>
      </c>
      <c r="CN579" s="2" t="inlineStr">
        <is>
          <t>napajališče</t>
        </is>
      </c>
      <c r="CO579" s="2" t="inlineStr">
        <is>
          <t>3</t>
        </is>
      </c>
      <c r="CP579" s="2" t="inlineStr">
        <is>
          <t/>
        </is>
      </c>
      <c r="CQ579" t="inlineStr">
        <is>
          <t/>
        </is>
      </c>
      <c r="CR579" s="2" t="inlineStr">
        <is>
          <t>vattenhål</t>
        </is>
      </c>
      <c r="CS579" s="2" t="inlineStr">
        <is>
          <t>3</t>
        </is>
      </c>
      <c r="CT579" s="2" t="inlineStr">
        <is>
          <t/>
        </is>
      </c>
      <c r="CU579" t="inlineStr">
        <is>
          <t>legitim, trovärdig och ofta besökt webb­plats där det har installerats infiltrationsprogram som syftar till att infektera en eller flera av besökarnas datorer</t>
        </is>
      </c>
    </row>
    <row r="580">
      <c r="A580" s="1" t="str">
        <f>HYPERLINK("https://iate.europa.eu/entry/result/1905007/all", "1905007")</f>
        <v>1905007</v>
      </c>
      <c r="B580" t="inlineStr">
        <is>
          <t>PRODUCTION, TECHNOLOGY AND RESEARCH;EDUCATION AND COMMUNICATIONS</t>
        </is>
      </c>
      <c r="C580" t="inlineStr">
        <is>
          <t>PRODUCTION, TECHNOLOGY AND RESEARCH|technology and technical regulations|technology|digital technology;EDUCATION AND COMMUNICATIONS|communications;EDUCATION AND COMMUNICATIONS|information technology and data processing|computer system|information security</t>
        </is>
      </c>
      <c r="D580" s="2" t="inlineStr">
        <is>
          <t>единна идентификация</t>
        </is>
      </c>
      <c r="E580" s="2" t="inlineStr">
        <is>
          <t>3</t>
        </is>
      </c>
      <c r="F580" s="2" t="inlineStr">
        <is>
          <t/>
        </is>
      </c>
      <c r="G580" t="inlineStr">
        <is>
          <t/>
        </is>
      </c>
      <c r="H580" s="2" t="inlineStr">
        <is>
          <t>jednotné přihlášení|
SSO</t>
        </is>
      </c>
      <c r="I580" s="2" t="inlineStr">
        <is>
          <t>3|
3</t>
        </is>
      </c>
      <c r="J580" s="2" t="inlineStr">
        <is>
          <t xml:space="preserve">|
</t>
        </is>
      </c>
      <c r="K580" t="inlineStr">
        <is>
          <t>způsob ověření uživatele pomocí jména a hesla, který uživateli
zajistí přístup i do dalších systémů informačního systému po určitou dobu, aniž by musel jméno a heslo zadávat znovu</t>
        </is>
      </c>
      <c r="L580" s="2" t="inlineStr">
        <is>
          <t>enkeltlogon|
SSO|
single sign-on|
enkeltlogin</t>
        </is>
      </c>
      <c r="M580" s="2" t="inlineStr">
        <is>
          <t>3|
3|
3|
2</t>
        </is>
      </c>
      <c r="N580" s="2" t="inlineStr">
        <is>
          <t xml:space="preserve">|
|
|
</t>
        </is>
      </c>
      <c r="O580" t="inlineStr">
        <is>
          <t/>
        </is>
      </c>
      <c r="P580" s="2" t="inlineStr">
        <is>
          <t>SSO|
einmalige Anmeldung</t>
        </is>
      </c>
      <c r="Q580" s="2" t="inlineStr">
        <is>
          <t>3|
3</t>
        </is>
      </c>
      <c r="R580" s="2" t="inlineStr">
        <is>
          <t xml:space="preserve">|
</t>
        </is>
      </c>
      <c r="S580" t="inlineStr">
        <is>
          <t>Authentifizierungsverfahren, bei dem sich Benutzer auf sichere Weise an mehreren Anwendungen und Websites anmelden können, dabei jedoch nur ein einziges Mal ihre Zugangsdaten eingeben müssen</t>
        </is>
      </c>
      <c r="T580" s="2" t="inlineStr">
        <is>
          <t>ενιαία πρόσβαση|
SSO</t>
        </is>
      </c>
      <c r="U580" s="2" t="inlineStr">
        <is>
          <t>3|
3</t>
        </is>
      </c>
      <c r="V580" s="2" t="inlineStr">
        <is>
          <t xml:space="preserve">|
</t>
        </is>
      </c>
      <c r="W580" t="inlineStr">
        <is>
          <t>μηχανισμός ταυτοποίησης ο οποίος δίνει τη δυνατότητα στον χρήστη να χρησιμοποιεί ένα ενιαίο σημείο εισόδου ώστε να αποκτά πρόσβαση σε πολλαπλές εφαρμογές, χωρίς την απαίτηση επαναεισαγωγής των &lt;a href="https://iate.europa.eu/entry/result/1484728/en-el" target="_blank"&gt;διαπιστευτηρίων&lt;/a&gt; κατά τη μετάβαση από μία εφαμοργή σε μία άλλη</t>
        </is>
      </c>
      <c r="X580" s="2" t="inlineStr">
        <is>
          <t>SSO|
single sign-on</t>
        </is>
      </c>
      <c r="Y580" s="2" t="inlineStr">
        <is>
          <t>3|
3</t>
        </is>
      </c>
      <c r="Z580" s="2" t="inlineStr">
        <is>
          <t xml:space="preserve">|
</t>
        </is>
      </c>
      <c r="AA580" t="inlineStr">
        <is>
          <t>session/user authentication and identification scheme that allows users to use one set of login&lt;a href="https://iate.europa.eu/entry/result/1484728/en" target="_blank"&gt; credentials &lt;/a&gt;in order to access multiple applications</t>
        </is>
      </c>
      <c r="AB580" s="2" t="inlineStr">
        <is>
          <t>SSO|
autenticación única|
inicio de sesión único</t>
        </is>
      </c>
      <c r="AC580" s="2" t="inlineStr">
        <is>
          <t>3|
3|
3</t>
        </is>
      </c>
      <c r="AD580" s="2" t="inlineStr">
        <is>
          <t>|
|
preferred</t>
        </is>
      </c>
      <c r="AE580" t="inlineStr">
        <is>
          <t>Procedimiento de autenticación que permite a los usuarios identificarse una sola vez y mantener la sesión válida para el resto de aplicaciones que hacen uso del procedimiento.</t>
        </is>
      </c>
      <c r="AF580" s="2" t="inlineStr">
        <is>
          <t>ainulogimine</t>
        </is>
      </c>
      <c r="AG580" s="2" t="inlineStr">
        <is>
          <t>3</t>
        </is>
      </c>
      <c r="AH580" s="2" t="inlineStr">
        <is>
          <t/>
        </is>
      </c>
      <c r="AI580" t="inlineStr">
        <is>
          <t>funktsioon, milles kasutaja logib sisse korra oma töökohalt ja
saab kasutada kõiki talle lubatud ressursse ilma edasise
autentimiseta</t>
        </is>
      </c>
      <c r="AJ580" s="2" t="inlineStr">
        <is>
          <t>kertakirjautuminen</t>
        </is>
      </c>
      <c r="AK580" s="2" t="inlineStr">
        <is>
          <t>3</t>
        </is>
      </c>
      <c r="AL580" s="2" t="inlineStr">
        <is>
          <t/>
        </is>
      </c>
      <c r="AM580" t="inlineStr">
        <is>
          <t>menetelmä, jossa käyttäjä pääsee yhden tunnistautumisen jälkeen useaan 
erilliseen järjestelmään tai palveluun kirjautumatta uudestaan</t>
        </is>
      </c>
      <c r="AN580" s="2" t="inlineStr">
        <is>
          <t>authentification unique</t>
        </is>
      </c>
      <c r="AO580" s="2" t="inlineStr">
        <is>
          <t>3</t>
        </is>
      </c>
      <c r="AP580" s="2" t="inlineStr">
        <is>
          <t/>
        </is>
      </c>
      <c r="AQ580" t="inlineStr">
        <is>
          <t>fonction permettant à un utilisateur d'accéder à plusieurs applications informatiques (ou sites web sécurisés) en ne procédant qu'à une seule authentification pour toute la durée d'une session</t>
        </is>
      </c>
      <c r="AR580" s="2" t="inlineStr">
        <is>
          <t>SSO|
siniú isteach singil</t>
        </is>
      </c>
      <c r="AS580" s="2" t="inlineStr">
        <is>
          <t>3|
3</t>
        </is>
      </c>
      <c r="AT580" s="2" t="inlineStr">
        <is>
          <t xml:space="preserve">|
</t>
        </is>
      </c>
      <c r="AU580" t="inlineStr">
        <is>
          <t/>
        </is>
      </c>
      <c r="AV580" s="2" t="inlineStr">
        <is>
          <t>jednostruka prijava|
jedinstvena prijava</t>
        </is>
      </c>
      <c r="AW580" s="2" t="inlineStr">
        <is>
          <t>3|
2</t>
        </is>
      </c>
      <c r="AX580" s="2" t="inlineStr">
        <is>
          <t xml:space="preserve">|
</t>
        </is>
      </c>
      <c r="AY580" t="inlineStr">
        <is>
          <t/>
        </is>
      </c>
      <c r="AZ580" s="2" t="inlineStr">
        <is>
          <t>egyszeri bejelentkezés</t>
        </is>
      </c>
      <c r="BA580" s="2" t="inlineStr">
        <is>
          <t>3</t>
        </is>
      </c>
      <c r="BB580" s="2" t="inlineStr">
        <is>
          <t/>
        </is>
      </c>
      <c r="BC580" t="inlineStr">
        <is>
          <t/>
        </is>
      </c>
      <c r="BD580" s="2" t="inlineStr">
        <is>
          <t>accesso unico|
SSO|
single sign-on</t>
        </is>
      </c>
      <c r="BE580" s="2" t="inlineStr">
        <is>
          <t>3|
3|
3</t>
        </is>
      </c>
      <c r="BF580" s="2" t="inlineStr">
        <is>
          <t xml:space="preserve">|
|
</t>
        </is>
      </c>
      <c r="BG580" t="inlineStr">
        <is>
          <t>processo di autenticazione che consente ad un utente di accedere a più applicazioni con un solo set di credenziali di accesso, effettuando cioè il login una sola volta e ottenendo l’accesso a diverse applicazioni senza la necessità di immettere nuovamente le credenziali di accesso in ogni applicazione</t>
        </is>
      </c>
      <c r="BH580" s="2" t="inlineStr">
        <is>
          <t>vieno prisijungimo principas|
vieno prisijungimo sistema</t>
        </is>
      </c>
      <c r="BI580" s="2" t="inlineStr">
        <is>
          <t>3|
3</t>
        </is>
      </c>
      <c r="BJ580" s="2" t="inlineStr">
        <is>
          <t xml:space="preserve">|
</t>
        </is>
      </c>
      <c r="BK580" t="inlineStr">
        <is>
          <t>prisijungimo būdas, kai vienu vartotojo veiksmu vykdomas autentifikavimas ir autorizavimas ir vartotojui leidžiama prisijungti prie kelių kompiuterių ir sistemų</t>
        </is>
      </c>
      <c r="BL580" s="2" t="inlineStr">
        <is>
          <t>vienotā pierakstīšanās</t>
        </is>
      </c>
      <c r="BM580" s="2" t="inlineStr">
        <is>
          <t>2</t>
        </is>
      </c>
      <c r="BN580" s="2" t="inlineStr">
        <is>
          <t/>
        </is>
      </c>
      <c r="BO580" t="inlineStr">
        <is>
          <t/>
        </is>
      </c>
      <c r="BP580" s="2" t="inlineStr">
        <is>
          <t>awtentikazzjoni unika</t>
        </is>
      </c>
      <c r="BQ580" s="2" t="inlineStr">
        <is>
          <t>3</t>
        </is>
      </c>
      <c r="BR580" s="2" t="inlineStr">
        <is>
          <t/>
        </is>
      </c>
      <c r="BS580" t="inlineStr">
        <is>
          <t>skema ta' awtentikazzjoni u identifikazzjoni ta' sessjoni/utent li tippermetti lill-utenti jużaw sett wieħed ta' &lt;a href="https://iate.europa.eu/entry/result/1484728/en" target="_blank"&gt;kredenzjali &lt;/a&gt;għal-login sabiex jaċċessaw applikazzjonijiet multipli</t>
        </is>
      </c>
      <c r="BT580" s="2" t="inlineStr">
        <is>
          <t>eenmalig inloggen|
SSO|
single sign-on</t>
        </is>
      </c>
      <c r="BU580" s="2" t="inlineStr">
        <is>
          <t>3|
3|
3</t>
        </is>
      </c>
      <c r="BV580" s="2" t="inlineStr">
        <is>
          <t xml:space="preserve">|
|
</t>
        </is>
      </c>
      <c r="BW580" t="inlineStr">
        <is>
          <t>dienst waarbij de authenticatie van een gebruiker wordt hergebruikt, waardoor die gedurende een sessie of een bepaalde periodie niet opnieuw hoeft in te loggen, ook bij gebruik van meerdere (deelnemende) applicaties na elkaar</t>
        </is>
      </c>
      <c r="BX580" s="2" t="inlineStr">
        <is>
          <t>pojedyncze logowanie</t>
        </is>
      </c>
      <c r="BY580" s="2" t="inlineStr">
        <is>
          <t>3</t>
        </is>
      </c>
      <c r="BZ580" s="2" t="inlineStr">
        <is>
          <t/>
        </is>
      </c>
      <c r="CA580" t="inlineStr">
        <is>
          <t>możliwość jednorazowego zalogowania się do usługi sieciowej i uzyskania dostępu do wszystkich autoryzowanych zasobów zgodnych z tą usługą</t>
        </is>
      </c>
      <c r="CB580" s="2" t="inlineStr">
        <is>
          <t>assinatura única|
autenticação única</t>
        </is>
      </c>
      <c r="CC580" s="2" t="inlineStr">
        <is>
          <t>3|
4</t>
        </is>
      </c>
      <c r="CD580" s="2" t="inlineStr">
        <is>
          <t xml:space="preserve">|
</t>
        </is>
      </c>
      <c r="CE580" t="inlineStr">
        <is>
          <t>Mecanismo de identificação que permite ao utilizador aceder a vários recursos informáticos (como aplicações e sítios Web) através de uma única autenticação efetuada aquando do acesso inicial à rede.</t>
        </is>
      </c>
      <c r="CF580" s="2" t="inlineStr">
        <is>
          <t>Single Sign-On|
SSO</t>
        </is>
      </c>
      <c r="CG580" s="2" t="inlineStr">
        <is>
          <t>3|
3</t>
        </is>
      </c>
      <c r="CH580" s="2" t="inlineStr">
        <is>
          <t xml:space="preserve">|
</t>
        </is>
      </c>
      <c r="CI580" t="inlineStr">
        <is>
          <t/>
        </is>
      </c>
      <c r="CJ580" s="2" t="inlineStr">
        <is>
          <t>SSO|
jednotný systém prihlasovania|
jediné prihlásenie</t>
        </is>
      </c>
      <c r="CK580" s="2" t="inlineStr">
        <is>
          <t>3|
3|
3</t>
        </is>
      </c>
      <c r="CL580" s="2" t="inlineStr">
        <is>
          <t xml:space="preserve">|
|
</t>
        </is>
      </c>
      <c r="CM580" t="inlineStr">
        <is>
          <t>spôsob, ktorý umožní, aby sa používateľ po autentifikácii na jednom portáli alebo v jednej aplikácii pri prechode na iný portál alebo inú aplikáciu nemusel opätovne prihlasovať</t>
        </is>
      </c>
      <c r="CN580" s="2" t="inlineStr">
        <is>
          <t>enkratna prijava</t>
        </is>
      </c>
      <c r="CO580" s="2" t="inlineStr">
        <is>
          <t>3</t>
        </is>
      </c>
      <c r="CP580" s="2" t="inlineStr">
        <is>
          <t/>
        </is>
      </c>
      <c r="CQ580" t="inlineStr">
        <is>
          <t/>
        </is>
      </c>
      <c r="CR580" s="2" t="inlineStr">
        <is>
          <t>en enda inloggning</t>
        </is>
      </c>
      <c r="CS580" s="2" t="inlineStr">
        <is>
          <t>3</t>
        </is>
      </c>
      <c r="CT580" s="2" t="inlineStr">
        <is>
          <t/>
        </is>
      </c>
      <c r="CU580" t="inlineStr">
        <is>
          <t/>
        </is>
      </c>
    </row>
    <row r="581">
      <c r="A581" s="1" t="str">
        <f>HYPERLINK("https://iate.europa.eu/entry/result/362202/all", "362202")</f>
        <v>362202</v>
      </c>
      <c r="B581" t="inlineStr">
        <is>
          <t>EDUCATION AND COMMUNICATIONS;LAW</t>
        </is>
      </c>
      <c r="C581" t="inlineStr">
        <is>
          <t>EDUCATION AND COMMUNICATIONS|information technology and data processing|data-processing law|computer crime;LAW</t>
        </is>
      </c>
      <c r="D581" s="2" t="inlineStr">
        <is>
          <t>компютърна криминалистика</t>
        </is>
      </c>
      <c r="E581" s="2" t="inlineStr">
        <is>
          <t>3</t>
        </is>
      </c>
      <c r="F581" s="2" t="inlineStr">
        <is>
          <t/>
        </is>
      </c>
      <c r="G581" t="inlineStr">
        <is>
          <t/>
        </is>
      </c>
      <c r="H581" s="2" t="inlineStr">
        <is>
          <t>počítačová forenzní analýza|
kybernetická forenzní věda</t>
        </is>
      </c>
      <c r="I581" s="2" t="inlineStr">
        <is>
          <t>3|
3</t>
        </is>
      </c>
      <c r="J581" s="2" t="inlineStr">
        <is>
          <t xml:space="preserve">|
</t>
        </is>
      </c>
      <c r="K581" t="inlineStr">
        <is>
          <t>odvětví &lt;i&gt;digitální forenzní analýzy&lt;/i&gt; [ &lt;a href="/entry/result/3570902/all" id="ENTRY_TO_ENTRY_CONVERTER" target="_blank"&gt;IATE:3570902&lt;/a&gt; ], které zahrnuje vyhledávání, zajišťování, analýzu a uchovávání digitálních důkazů v paměťových médiích, RAM a jiných částech stolních a přenosných počítačů a serverů</t>
        </is>
      </c>
      <c r="L581" s="2" t="inlineStr">
        <is>
          <t>computerkriminalteknik|
cyberkriminalteknik</t>
        </is>
      </c>
      <c r="M581" s="2" t="inlineStr">
        <is>
          <t>3|
3</t>
        </is>
      </c>
      <c r="N581" s="2" t="inlineStr">
        <is>
          <t xml:space="preserve">|
</t>
        </is>
      </c>
      <c r="O581" t="inlineStr">
        <is>
          <t>kriminalteknisk undersøgelse af en computer for på den måde at finde skjulte eller ofte slettede data på en harddisk eller et andet lagringsmedium</t>
        </is>
      </c>
      <c r="P581" s="2" t="inlineStr">
        <is>
          <t>Computer-Forensik</t>
        </is>
      </c>
      <c r="Q581" s="2" t="inlineStr">
        <is>
          <t>3</t>
        </is>
      </c>
      <c r="R581" s="2" t="inlineStr">
        <is>
          <t/>
        </is>
      </c>
      <c r="S581" t="inlineStr">
        <is>
          <t>&lt;div&gt;Nachweis und
Ermittlung von Straftaten aus dem Bereich der &lt;a href="https://iate.europa.eu/entry/result/895987" target="_blank"&gt;Computerkriminalität&lt;/a&gt; durch Methoden, mit
denen IT-Hardware nach digitalen Spuren durchsucht und diese gesichert,
analysiert und rechtssicher aufbereitet werden (z.B.
Festplatten-Auswertungen)&lt;/div&gt;</t>
        </is>
      </c>
      <c r="T581" s="2" t="inlineStr">
        <is>
          <t>εξέταση ψηφιακών πειστηρίων|
εγκληματολογική έρευνα στον κυβερνοχώρο</t>
        </is>
      </c>
      <c r="U581" s="2" t="inlineStr">
        <is>
          <t>4|
3</t>
        </is>
      </c>
      <c r="V581" s="2" t="inlineStr">
        <is>
          <t xml:space="preserve">preferred|
</t>
        </is>
      </c>
      <c r="W581" t="inlineStr">
        <is>
          <t/>
        </is>
      </c>
      <c r="X581" s="2" t="inlineStr">
        <is>
          <t>cyber forensics|
computer forensics|
computer forensic science</t>
        </is>
      </c>
      <c r="Y581" s="2" t="inlineStr">
        <is>
          <t>3|
4|
3</t>
        </is>
      </c>
      <c r="Z581" s="2" t="inlineStr">
        <is>
          <t xml:space="preserve">|
preferred|
</t>
        </is>
      </c>
      <c r="AA581" t="inlineStr">
        <is>
          <t>branch of digital forensics which encompasses the search, recovery, analysis and preservation of digital evidence found on storage media, RAM and other parts of desktops, laptops and server computers</t>
        </is>
      </c>
      <c r="AB581" s="2" t="inlineStr">
        <is>
          <t>informática forense</t>
        </is>
      </c>
      <c r="AC581" s="2" t="inlineStr">
        <is>
          <t>3</t>
        </is>
      </c>
      <c r="AD581" s="2" t="inlineStr">
        <is>
          <t/>
        </is>
      </c>
      <c r="AE581" t="inlineStr">
        <is>
          <t>Aplicación de la informática a las técnicas científicas y analíticas especializadas en la identificación, preservación, análisis y presentación de datos y pruebas utilizados en un proceso legal.</t>
        </is>
      </c>
      <c r="AF581" s="2" t="inlineStr">
        <is>
          <t>arvutikriminalistika|
küberkriminalistika</t>
        </is>
      </c>
      <c r="AG581" s="2" t="inlineStr">
        <is>
          <t>3|
3</t>
        </is>
      </c>
      <c r="AH581" s="2" t="inlineStr">
        <is>
          <t>|
preferred</t>
        </is>
      </c>
      <c r="AI581" t="inlineStr">
        <is>
          <t>arvutites ja digitaalsetel andmekandjatel olevate kohtukõlblike asitõendite avastamise ja uurimisega tegelev kriminalistikaharu</t>
        </is>
      </c>
      <c r="AJ581" s="2" t="inlineStr">
        <is>
          <t>tietokoneforensiikka|
kyberrikostutkinta|
tietokonetutkinta</t>
        </is>
      </c>
      <c r="AK581" s="2" t="inlineStr">
        <is>
          <t>3|
3|
3</t>
        </is>
      </c>
      <c r="AL581" s="2" t="inlineStr">
        <is>
          <t xml:space="preserve">|
|
</t>
        </is>
      </c>
      <c r="AM581" t="inlineStr">
        <is>
          <t>tietokoneen tai tietovälineen sisältämien tietojen luotettava tutkiminen todistusaineiston hankkimiseksi</t>
        </is>
      </c>
      <c r="AN581" s="2" t="inlineStr">
        <is>
          <t>expertise judiciaire en informatique|
investigation numérique|
investigation informatique</t>
        </is>
      </c>
      <c r="AO581" s="2" t="inlineStr">
        <is>
          <t>3|
3|
3</t>
        </is>
      </c>
      <c r="AP581" s="2" t="inlineStr">
        <is>
          <t xml:space="preserve">|
|
</t>
        </is>
      </c>
      <c r="AQ581" t="inlineStr">
        <is>
          <t>ensemble des méthodes qui permettent de collecter, conserver et analyser des preuves issues de matériels informatiques en vue de les produire dans le cadre d'une action en justice</t>
        </is>
      </c>
      <c r="AR581" s="2" t="inlineStr">
        <is>
          <t>ríomhfhóiréinsic</t>
        </is>
      </c>
      <c r="AS581" s="2" t="inlineStr">
        <is>
          <t>3</t>
        </is>
      </c>
      <c r="AT581" s="2" t="inlineStr">
        <is>
          <t/>
        </is>
      </c>
      <c r="AU581" t="inlineStr">
        <is>
          <t/>
        </is>
      </c>
      <c r="AV581" s="2" t="inlineStr">
        <is>
          <t>računalna forenzika</t>
        </is>
      </c>
      <c r="AW581" s="2" t="inlineStr">
        <is>
          <t>3</t>
        </is>
      </c>
      <c r="AX581" s="2" t="inlineStr">
        <is>
          <t/>
        </is>
      </c>
      <c r="AY581" t="inlineStr">
        <is>
          <t>grana forenzičke znanosti koja se bavi prikupljanjem, pretraživanjem, zaštitom ianalizom dokaza u digitalnom obliku te uključuje njihovu prezentaciju kao materijalnih dokaza u kasnijim eventualnim sudskim postupcima</t>
        </is>
      </c>
      <c r="AZ581" s="2" t="inlineStr">
        <is>
          <t>kiberkriminalisztika</t>
        </is>
      </c>
      <c r="BA581" s="2" t="inlineStr">
        <is>
          <t>3</t>
        </is>
      </c>
      <c r="BB581" s="2" t="inlineStr">
        <is>
          <t/>
        </is>
      </c>
      <c r="BC581" t="inlineStr">
        <is>
          <t>a digitális kriminalisztika [ &lt;a href="/entry/result/3570902/all" id="ENTRY_TO_ENTRY_CONVERTER" target="_blank"&gt;IATE:3570902&lt;/a&gt; ] azon ága, amely a számítástechnikai tárolóeszközökön és memóriákon tárolt digitális nyomok felkutatásával, összegyűjtésével, elemzésével és megőrzésével foglalkozik</t>
        </is>
      </c>
      <c r="BD581" s="2" t="inlineStr">
        <is>
          <t>informatica forense|
informatica legale</t>
        </is>
      </c>
      <c r="BE581" s="2" t="inlineStr">
        <is>
          <t>3|
3</t>
        </is>
      </c>
      <c r="BF581" s="2" t="inlineStr">
        <is>
          <t xml:space="preserve">|
</t>
        </is>
      </c>
      <c r="BG581" t="inlineStr">
        <is>
          <t>disciplina appartenente alle scienze forensi digitali, che si occupa dello studio delle informazioni contenute nei computer, o nei sistemi informativi in generale, per evidenziare l'esistenza di prove utili all'attività investigativa</t>
        </is>
      </c>
      <c r="BH581" s="2" t="inlineStr">
        <is>
          <t>kibernetinė kriminalistika|
kompiuterių ekspertizė</t>
        </is>
      </c>
      <c r="BI581" s="2" t="inlineStr">
        <is>
          <t>2|
2</t>
        </is>
      </c>
      <c r="BJ581" s="2" t="inlineStr">
        <is>
          <t xml:space="preserve">|
</t>
        </is>
      </c>
      <c r="BK581" t="inlineStr">
        <is>
          <t>skaitmeninės ekspertizės (&lt;a href="/entry/result/3570902/all" id="ENTRY_TO_ENTRY_CONVERTER" target="_blank"&gt;IATE:3570902&lt;/a&gt; ) sritis, apimanti įvairiose laikmenose, laisvosios kreipties atmintinėse (RAM) ir kitose kompiuterių dalyse saugomų skaitmeninių įrodymų paiešką, atkūrimą, analizę ir išsaugojimą</t>
        </is>
      </c>
      <c r="BL581" s="2" t="inlineStr">
        <is>
          <t>datorkriminālistika</t>
        </is>
      </c>
      <c r="BM581" s="2" t="inlineStr">
        <is>
          <t>3</t>
        </is>
      </c>
      <c r="BN581" s="2" t="inlineStr">
        <is>
          <t/>
        </is>
      </c>
      <c r="BO581" t="inlineStr">
        <is>
          <t/>
        </is>
      </c>
      <c r="BP581" s="2" t="inlineStr">
        <is>
          <t>ċiberforensika|
forensika tal-informatika</t>
        </is>
      </c>
      <c r="BQ581" s="2" t="inlineStr">
        <is>
          <t>3|
3</t>
        </is>
      </c>
      <c r="BR581" s="2" t="inlineStr">
        <is>
          <t xml:space="preserve">|
</t>
        </is>
      </c>
      <c r="BS581" t="inlineStr">
        <is>
          <t>fergħa tal-forensika diġitali li tinkorpora t-tiftix, l-irkupru, l-analiżi u l-preservazzjoni tal-evidenza diġitali li tinstab fuq media tal-ħżin, RAM u partijiet oħra ta' desktops, laptops u kompjuters li jservu ta' servers</t>
        </is>
      </c>
      <c r="BT581" s="2" t="inlineStr">
        <is>
          <t>forensisch computeronderzoek|
computer forensics</t>
        </is>
      </c>
      <c r="BU581" s="2" t="inlineStr">
        <is>
          <t>3|
3</t>
        </is>
      </c>
      <c r="BV581" s="2" t="inlineStr">
        <is>
          <t xml:space="preserve">|
</t>
        </is>
      </c>
      <c r="BW581" t="inlineStr">
        <is>
          <t>deelgebied van digitaal forensisch onderzoek dat zich richt op het vinden, analyseren en interpreteren van gegevens op computers</t>
        </is>
      </c>
      <c r="BX581" s="2" t="inlineStr">
        <is>
          <t>informatyka sądowa|
informatyka śledcza</t>
        </is>
      </c>
      <c r="BY581" s="2" t="inlineStr">
        <is>
          <t>3|
3</t>
        </is>
      </c>
      <c r="BZ581" s="2" t="inlineStr">
        <is>
          <t>|
preferred</t>
        </is>
      </c>
      <c r="CA581" t="inlineStr">
        <is>
          <t>gałąź nauk sądowych, której celem jest zabezpieczanie danych cyfrowych i dostarczanie elektronicznych materiałów dowodowych popełnionych przestępstw lub nadużyć</t>
        </is>
      </c>
      <c r="CB581" s="2" t="inlineStr">
        <is>
          <t>investigação digital|
informática forense</t>
        </is>
      </c>
      <c r="CC581" s="2" t="inlineStr">
        <is>
          <t>3|
3</t>
        </is>
      </c>
      <c r="CD581" s="2" t="inlineStr">
        <is>
          <t xml:space="preserve">|
</t>
        </is>
      </c>
      <c r="CE581" t="inlineStr">
        <is>
          <t>Ramo da ciência forense relacionado com provas digitais descobertas em suportes de armazenamento digital.</t>
        </is>
      </c>
      <c r="CF581" s="2" t="inlineStr">
        <is>
          <t>criminalistică informatică</t>
        </is>
      </c>
      <c r="CG581" s="2" t="inlineStr">
        <is>
          <t>3</t>
        </is>
      </c>
      <c r="CH581" s="2" t="inlineStr">
        <is>
          <t/>
        </is>
      </c>
      <c r="CI581" t="inlineStr">
        <is>
          <t/>
        </is>
      </c>
      <c r="CJ581" s="2" t="inlineStr">
        <is>
          <t>počítačová forenzná analýza</t>
        </is>
      </c>
      <c r="CK581" s="2" t="inlineStr">
        <is>
          <t>3</t>
        </is>
      </c>
      <c r="CL581" s="2" t="inlineStr">
        <is>
          <t/>
        </is>
      </c>
      <c r="CM581" t="inlineStr">
        <is>
          <t>oblasť digitálnej forenznej analýzy, ktorá sa zameriava získavanie dôkazov z počítačového vybavenia, rôznych pamäťových zariadení a digitálnych médií</t>
        </is>
      </c>
      <c r="CN581" s="2" t="inlineStr">
        <is>
          <t>računalniška forenzika</t>
        </is>
      </c>
      <c r="CO581" s="2" t="inlineStr">
        <is>
          <t>3</t>
        </is>
      </c>
      <c r="CP581" s="2" t="inlineStr">
        <is>
          <t/>
        </is>
      </c>
      <c r="CQ581" t="inlineStr">
        <is>
          <t>proces identificiranja, zavarovanja, analiziranja in predstavljanja dokazov v elektronski obliki na način, ki je zakonsko sprejemljiv</t>
        </is>
      </c>
      <c r="CR581" s="2" t="inlineStr">
        <is>
          <t>dataforensik|
digital kriminalteknik</t>
        </is>
      </c>
      <c r="CS581" s="2" t="inlineStr">
        <is>
          <t>2|
3</t>
        </is>
      </c>
      <c r="CT581" s="2" t="inlineStr">
        <is>
          <t xml:space="preserve">|
</t>
        </is>
      </c>
      <c r="CU581" t="inlineStr">
        <is>
          <t/>
        </is>
      </c>
    </row>
    <row r="582">
      <c r="A582" s="1" t="str">
        <f>HYPERLINK("https://iate.europa.eu/entry/result/3570902/all", "3570902")</f>
        <v>3570902</v>
      </c>
      <c r="B582" t="inlineStr">
        <is>
          <t>EDUCATION AND COMMUNICATIONS</t>
        </is>
      </c>
      <c r="C582" t="inlineStr">
        <is>
          <t>EDUCATION AND COMMUNICATIONS|information technology and data processing</t>
        </is>
      </c>
      <c r="D582" t="inlineStr">
        <is>
          <t/>
        </is>
      </c>
      <c r="E582" t="inlineStr">
        <is>
          <t/>
        </is>
      </c>
      <c r="F582" t="inlineStr">
        <is>
          <t/>
        </is>
      </c>
      <c r="G582" t="inlineStr">
        <is>
          <t/>
        </is>
      </c>
      <c r="H582" s="2" t="inlineStr">
        <is>
          <t>digitální forenzní analýza|
digitální forenzní věda</t>
        </is>
      </c>
      <c r="I582" s="2" t="inlineStr">
        <is>
          <t>3|
3</t>
        </is>
      </c>
      <c r="J582" s="2" t="inlineStr">
        <is>
          <t xml:space="preserve">|
</t>
        </is>
      </c>
      <c r="K582" t="inlineStr">
        <is>
          <t>obor forenzní vědy zahrnující obnovu a vyšetřování materiálu nalezeného v digitálních zařízeních</t>
        </is>
      </c>
      <c r="L582" t="inlineStr">
        <is>
          <t/>
        </is>
      </c>
      <c r="M582" t="inlineStr">
        <is>
          <t/>
        </is>
      </c>
      <c r="N582" t="inlineStr">
        <is>
          <t/>
        </is>
      </c>
      <c r="O582" t="inlineStr">
        <is>
          <t/>
        </is>
      </c>
      <c r="P582" s="2" t="inlineStr">
        <is>
          <t>IT-Forensik|
digitale Forensik</t>
        </is>
      </c>
      <c r="Q582" s="2" t="inlineStr">
        <is>
          <t>3|
3</t>
        </is>
      </c>
      <c r="R582" s="2" t="inlineStr">
        <is>
          <t xml:space="preserve">|
</t>
        </is>
      </c>
      <c r="S582" t="inlineStr">
        <is>
          <t>Teilgebiet der Forensik, das sich mit digitalen Medien beschäftigt; verdächtige Vorfälle und die Feststellung des Tatbestandes und der Täter werden durch Erfassung, Analyse und Auswertung digitaler Spuren untersucht</t>
        </is>
      </c>
      <c r="T582" t="inlineStr">
        <is>
          <t/>
        </is>
      </c>
      <c r="U582" t="inlineStr">
        <is>
          <t/>
        </is>
      </c>
      <c r="V582" t="inlineStr">
        <is>
          <t/>
        </is>
      </c>
      <c r="W582" t="inlineStr">
        <is>
          <t/>
        </is>
      </c>
      <c r="X582" s="2" t="inlineStr">
        <is>
          <t>forensic computing|
digital forensics|
digital forensic science</t>
        </is>
      </c>
      <c r="Y582" s="2" t="inlineStr">
        <is>
          <t>3|
4|
3</t>
        </is>
      </c>
      <c r="Z582" s="2" t="inlineStr">
        <is>
          <t xml:space="preserve">|
preferred|
</t>
        </is>
      </c>
      <c r="AA582" t="inlineStr">
        <is>
          <t>branch of forensic science that deals with the identification, preservation, analysis and reporting of evidence that is stored on computer systems, digital devices and other storage media, predominantly with the aim to be admitted in court</t>
        </is>
      </c>
      <c r="AB582" s="2" t="inlineStr">
        <is>
          <t>criminalística digital</t>
        </is>
      </c>
      <c r="AC582" s="2" t="inlineStr">
        <is>
          <t>3</t>
        </is>
      </c>
      <c r="AD582" s="2" t="inlineStr">
        <is>
          <t/>
        </is>
      </c>
      <c r="AE582" t="inlineStr">
        <is>
          <t/>
        </is>
      </c>
      <c r="AF582" s="2" t="inlineStr">
        <is>
          <t>digitaalkriminalistika</t>
        </is>
      </c>
      <c r="AG582" s="2" t="inlineStr">
        <is>
          <t>3</t>
        </is>
      </c>
      <c r="AH582" s="2" t="inlineStr">
        <is>
          <t/>
        </is>
      </c>
      <c r="AI582" t="inlineStr">
        <is>
          <t/>
        </is>
      </c>
      <c r="AJ582" s="2" t="inlineStr">
        <is>
          <t>digitaalinen forensiikka|
tietoteknisten laitteiden tutkinta|
sähköisen aineiston tutkinta|
IT-forensiikka</t>
        </is>
      </c>
      <c r="AK582" s="2" t="inlineStr">
        <is>
          <t>3|
3|
3|
3</t>
        </is>
      </c>
      <c r="AL582" s="2" t="inlineStr">
        <is>
          <t xml:space="preserve">|
|
|
</t>
        </is>
      </c>
      <c r="AM582" t="inlineStr">
        <is>
          <t>tietyt vaatimukset täyttävät menetelmät, joiden tarkoituksena on tuottaa oikeudellisesti käytettävissä olevaa todistusaineistoa</t>
        </is>
      </c>
      <c r="AN582" s="2" t="inlineStr">
        <is>
          <t>informatique légale|
criminalistique informatique</t>
        </is>
      </c>
      <c r="AO582" s="2" t="inlineStr">
        <is>
          <t>4|
4</t>
        </is>
      </c>
      <c r="AP582" s="2" t="inlineStr">
        <is>
          <t xml:space="preserve">|
</t>
        </is>
      </c>
      <c r="AQ582" t="inlineStr">
        <is>
          <t>branche de la criminalistique qui repose sur l'utilisation de l'outil informatique (outils et données) pour détecter ou reconstituer un crime, et identifier son ou ses auteurs</t>
        </is>
      </c>
      <c r="AR582" s="2" t="inlineStr">
        <is>
          <t>fóiréinsic dhigiteach|
ríomhaireacht fhóiréinseach</t>
        </is>
      </c>
      <c r="AS582" s="2" t="inlineStr">
        <is>
          <t>3|
3</t>
        </is>
      </c>
      <c r="AT582" s="2" t="inlineStr">
        <is>
          <t xml:space="preserve">|
</t>
        </is>
      </c>
      <c r="AU582" t="inlineStr">
        <is>
          <t/>
        </is>
      </c>
      <c r="AV582" t="inlineStr">
        <is>
          <t/>
        </is>
      </c>
      <c r="AW582" t="inlineStr">
        <is>
          <t/>
        </is>
      </c>
      <c r="AX582" t="inlineStr">
        <is>
          <t/>
        </is>
      </c>
      <c r="AY582" t="inlineStr">
        <is>
          <t/>
        </is>
      </c>
      <c r="AZ582" s="2" t="inlineStr">
        <is>
          <t>digitális kriminalisztika|
digitális forenzikus tudomány</t>
        </is>
      </c>
      <c r="BA582" s="2" t="inlineStr">
        <is>
          <t>4|
3</t>
        </is>
      </c>
      <c r="BB582" s="2" t="inlineStr">
        <is>
          <t xml:space="preserve">preferred|
</t>
        </is>
      </c>
      <c r="BC582" t="inlineStr">
        <is>
          <t>a digitális bűncselekmények és elkövetőik felderítésével, a bűnelkövetési körülményekkel kapcsolatos bizonyítékok megszerzésével és értékelésével, a bizonyítás lehetővé tételével foglalkozó kriminológiai ág</t>
        </is>
      </c>
      <c r="BD582" s="2" t="inlineStr">
        <is>
          <t>scienze forensi digitali|
scienza forense digitale</t>
        </is>
      </c>
      <c r="BE582" s="2" t="inlineStr">
        <is>
          <t>3|
3</t>
        </is>
      </c>
      <c r="BF582" s="2" t="inlineStr">
        <is>
          <t xml:space="preserve">|
</t>
        </is>
      </c>
      <c r="BG582" t="inlineStr">
        <is>
          <t>disciplina che si occupa di raccogliere qualunque traccia digitale che possa diventare elemento di prova e che possa essere rinvenuta su qualunque dispositivo elettronico, come ad esempio computer, smartphone, fotocamere o qualsiasi altro supporto digitale, senza alterarne in alcun modo natura e caratteristiche, garantendo così il valore probatorio dell'informazione raccolta e la sua eventuale ammissibilità in giudizio</t>
        </is>
      </c>
      <c r="BH582" s="2" t="inlineStr">
        <is>
          <t>skaitmeninė ekspertizė</t>
        </is>
      </c>
      <c r="BI582" s="2" t="inlineStr">
        <is>
          <t>3</t>
        </is>
      </c>
      <c r="BJ582" s="2" t="inlineStr">
        <is>
          <t/>
        </is>
      </c>
      <c r="BK582" t="inlineStr">
        <is>
          <t>teismo ekspertizės (&lt;a href="/entry/result/857984/all" id="ENTRY_TO_ENTRY_CONVERTER" target="_blank"&gt;IATE:857984&lt;/a&gt; ) sritis, apimanti kompiuterių sistemose, skaitmeniniuose prietaisuose ir kitose laikmenose saugomų įrodymų identifikavimą, išsaugojimą, analizę ir pateikimą, dažniausia siekiant užtikrinti šių įrodymų priimtinumą teisme</t>
        </is>
      </c>
      <c r="BL582" s="2" t="inlineStr">
        <is>
          <t>digitālā kriminālistika</t>
        </is>
      </c>
      <c r="BM582" s="2" t="inlineStr">
        <is>
          <t>3</t>
        </is>
      </c>
      <c r="BN582" s="2" t="inlineStr">
        <is>
          <t/>
        </is>
      </c>
      <c r="BO582" t="inlineStr">
        <is>
          <t/>
        </is>
      </c>
      <c r="BP582" t="inlineStr">
        <is>
          <t/>
        </is>
      </c>
      <c r="BQ582" t="inlineStr">
        <is>
          <t/>
        </is>
      </c>
      <c r="BR582" t="inlineStr">
        <is>
          <t/>
        </is>
      </c>
      <c r="BS582" t="inlineStr">
        <is>
          <t/>
        </is>
      </c>
      <c r="BT582" s="2" t="inlineStr">
        <is>
          <t>digitaal forensisch onderzoek|
digitaal sporenonderzoek|
forensische informatica</t>
        </is>
      </c>
      <c r="BU582" s="2" t="inlineStr">
        <is>
          <t>4|
3|
3</t>
        </is>
      </c>
      <c r="BV582" s="2" t="inlineStr">
        <is>
          <t xml:space="preserve">|
|
</t>
        </is>
      </c>
      <c r="BW582" t="inlineStr">
        <is>
          <t>soort forensisch onderzoek dat zich richt op het vinden, verwerken, analyseren en weergeven van juridisch bewijs in computers en andere digitale opslagmedia</t>
        </is>
      </c>
      <c r="BX582" s="2" t="inlineStr">
        <is>
          <t>kryminalistyka cyfrowa</t>
        </is>
      </c>
      <c r="BY582" s="2" t="inlineStr">
        <is>
          <t>3</t>
        </is>
      </c>
      <c r="BZ582" s="2" t="inlineStr">
        <is>
          <t/>
        </is>
      </c>
      <c r="CA582" t="inlineStr">
        <is>
          <t>gałąź kryminalistyki skupiająca się na zbieraniu i analizowaniu infromacji w obszarze teleinformatyki oraz przedstawianiu ich taki sposób, aby były dopuszczalne jako dowody sądowe</t>
        </is>
      </c>
      <c r="CB582" s="2" t="inlineStr">
        <is>
          <t>criminalística digital</t>
        </is>
      </c>
      <c r="CC582" s="2" t="inlineStr">
        <is>
          <t>3</t>
        </is>
      </c>
      <c r="CD582" s="2" t="inlineStr">
        <is>
          <t/>
        </is>
      </c>
      <c r="CE582" t="inlineStr">
        <is>
          <t>Ramo de criminalística que usa a informática (ferramentas e dados) para deteção ou reconstrução de um crime, e identificação do(s) autor(es).</t>
        </is>
      </c>
      <c r="CF582" s="2" t="inlineStr">
        <is>
          <t>investigare criminalistică digitală</t>
        </is>
      </c>
      <c r="CG582" s="2" t="inlineStr">
        <is>
          <t>3</t>
        </is>
      </c>
      <c r="CH582" s="2" t="inlineStr">
        <is>
          <t/>
        </is>
      </c>
      <c r="CI582" t="inlineStr">
        <is>
          <t>utilizarea de metode științifice și certe de asigurare, stângere, validare, identificare, analiză, interpretare, documentare și prezentare a probelor de sorginte digitală obținute din surse de natură informatică în scopul facilitării descoperirii adevărului în procesul penal</t>
        </is>
      </c>
      <c r="CJ582" t="inlineStr">
        <is>
          <t/>
        </is>
      </c>
      <c r="CK582" t="inlineStr">
        <is>
          <t/>
        </is>
      </c>
      <c r="CL582" t="inlineStr">
        <is>
          <t/>
        </is>
      </c>
      <c r="CM582" t="inlineStr">
        <is>
          <t/>
        </is>
      </c>
      <c r="CN582" s="2" t="inlineStr">
        <is>
          <t>digitalna forenzika</t>
        </is>
      </c>
      <c r="CO582" s="2" t="inlineStr">
        <is>
          <t>3</t>
        </is>
      </c>
      <c r="CP582" s="2" t="inlineStr">
        <is>
          <t/>
        </is>
      </c>
      <c r="CQ582" t="inlineStr">
        <is>
          <t/>
        </is>
      </c>
      <c r="CR582" s="2" t="inlineStr">
        <is>
          <t>it-forensik|
digital kriminalteknik</t>
        </is>
      </c>
      <c r="CS582" s="2" t="inlineStr">
        <is>
          <t>3|
3</t>
        </is>
      </c>
      <c r="CT582" s="2" t="inlineStr">
        <is>
          <t xml:space="preserve">|
</t>
        </is>
      </c>
      <c r="CU582" t="inlineStr">
        <is>
          <t/>
        </is>
      </c>
    </row>
    <row r="583">
      <c r="A583" s="1" t="str">
        <f>HYPERLINK("https://iate.europa.eu/entry/result/2246394/all", "2246394")</f>
        <v>2246394</v>
      </c>
      <c r="B583" t="inlineStr">
        <is>
          <t>EDUCATION AND COMMUNICATIONS</t>
        </is>
      </c>
      <c r="C583" t="inlineStr">
        <is>
          <t>EDUCATION AND COMMUNICATIONS|information technology and data processing</t>
        </is>
      </c>
      <c r="D583" s="2" t="inlineStr">
        <is>
          <t>механизъм за компресиране</t>
        </is>
      </c>
      <c r="E583" s="2" t="inlineStr">
        <is>
          <t>3</t>
        </is>
      </c>
      <c r="F583" s="2" t="inlineStr">
        <is>
          <t/>
        </is>
      </c>
      <c r="G583" t="inlineStr">
        <is>
          <t/>
        </is>
      </c>
      <c r="H583" s="2" t="inlineStr">
        <is>
          <t>algoritmus komprese|
kompresní algoritmus</t>
        </is>
      </c>
      <c r="I583" s="2" t="inlineStr">
        <is>
          <t>3|
3</t>
        </is>
      </c>
      <c r="J583" s="2" t="inlineStr">
        <is>
          <t xml:space="preserve">|
</t>
        </is>
      </c>
      <c r="K583" t="inlineStr">
        <is>
          <t>algoritmus používaný ke kompresi souborů, která zmenšuje jejich velikost, a činí je tak snáze přenositelnými</t>
        </is>
      </c>
      <c r="L583" s="2" t="inlineStr">
        <is>
          <t>komprimeringsalgoritme|
kompressionsalgoritme</t>
        </is>
      </c>
      <c r="M583" s="2" t="inlineStr">
        <is>
          <t>3|
3</t>
        </is>
      </c>
      <c r="N583" s="2" t="inlineStr">
        <is>
          <t xml:space="preserve">|
</t>
        </is>
      </c>
      <c r="O583" t="inlineStr">
        <is>
          <t>&lt;a href="https://iate.europa.eu/entry/result/1440633/da" target="_blank"&gt;algoritme&lt;/a&gt;, der anvendes til at komprimere data</t>
        </is>
      </c>
      <c r="P583" s="2" t="inlineStr">
        <is>
          <t>Kompressionsalgorithmus</t>
        </is>
      </c>
      <c r="Q583" s="2" t="inlineStr">
        <is>
          <t>2</t>
        </is>
      </c>
      <c r="R583" s="2" t="inlineStr">
        <is>
          <t/>
        </is>
      </c>
      <c r="S583" t="inlineStr">
        <is>
          <t>Algorithmus, der vorhandene Daten in ihrer Größe reduziert, ohne dass wesentliche Informationen verloren gehen (z. B. MP3 für Musikdateien)</t>
        </is>
      </c>
      <c r="T583" s="2" t="inlineStr">
        <is>
          <t>αλγόριθμος συμπίεσης</t>
        </is>
      </c>
      <c r="U583" s="2" t="inlineStr">
        <is>
          <t>3</t>
        </is>
      </c>
      <c r="V583" s="2" t="inlineStr">
        <is>
          <t/>
        </is>
      </c>
      <c r="W583" t="inlineStr">
        <is>
          <t>&lt;a href="https://iate.europa.eu/entry/result/1440633/en-el" target="_blank"&gt;αλγόριθμος&lt;/a&gt; που εφαρμόζει μια απλή και συγκεκριμένη 
μεθοδολογία επεξεργασίας των δεδομένων ώστε να προκύψει 
μια περισσότερο συμπιεσμένη μορφή τους για την αποδοτικότερη αποθήκευση και μεταφορά τους</t>
        </is>
      </c>
      <c r="X583" s="2" t="inlineStr">
        <is>
          <t>compression algorithm</t>
        </is>
      </c>
      <c r="Y583" s="2" t="inlineStr">
        <is>
          <t>3</t>
        </is>
      </c>
      <c r="Z583" s="2" t="inlineStr">
        <is>
          <t/>
        </is>
      </c>
      <c r="AA583" t="inlineStr">
        <is>
          <t>&lt;a href="https://iate.europa.eu/entry/result/1440633/all" target="_blank"&gt;algorithm&lt;/a&gt; used to compress files, reducing their size and making them more portable</t>
        </is>
      </c>
      <c r="AB583" s="2" t="inlineStr">
        <is>
          <t>algoritmo de compresión</t>
        </is>
      </c>
      <c r="AC583" s="2" t="inlineStr">
        <is>
          <t>3</t>
        </is>
      </c>
      <c r="AD583" s="2" t="inlineStr">
        <is>
          <t/>
        </is>
      </c>
      <c r="AE583" t="inlineStr">
        <is>
          <t>Se denomina algoritmo de compresión a cualquier procedimiento de codificación que tenga como objetivo representar cierta cantidad de información ocupando menos espacio de memoria. Los hay con y sin pérdida siendo imposible en un caso y posible en otro una reconstrucción exacta de los datos originales.</t>
        </is>
      </c>
      <c r="AF583" s="2" t="inlineStr">
        <is>
          <t>pakkimisalgoritm</t>
        </is>
      </c>
      <c r="AG583" s="2" t="inlineStr">
        <is>
          <t>3</t>
        </is>
      </c>
      <c r="AH583" s="2" t="inlineStr">
        <is>
          <t/>
        </is>
      </c>
      <c r="AI583" t="inlineStr">
        <is>
          <t>&lt;i&gt;algoritm&lt;/i&gt; &lt;a href="/entry/result/1440633/all" id="ENTRY_TO_ENTRY_CONVERTER" target="_blank"&gt;IATE:1440633&lt;/a&gt; andmete mahu vähendamiseks</t>
        </is>
      </c>
      <c r="AJ583" s="2" t="inlineStr">
        <is>
          <t>pakkausalgoritmi</t>
        </is>
      </c>
      <c r="AK583" s="2" t="inlineStr">
        <is>
          <t>3</t>
        </is>
      </c>
      <c r="AL583" s="2" t="inlineStr">
        <is>
          <t/>
        </is>
      </c>
      <c r="AM583" t="inlineStr">
        <is>
          <t>&lt;div&gt;&lt;a href="https://iate.europa.eu/entry/result/1440633/fi" target="_blank"&gt;algoritmi&lt;/a&gt;, jota käytetään tiedostojen tiivistämiseen pienentämällä niiden kokoa ja tekemällä niistä siirrettävämpiä&lt;br&gt;&lt;/div&gt;</t>
        </is>
      </c>
      <c r="AN583" s="2" t="inlineStr">
        <is>
          <t>algorithme de compression</t>
        </is>
      </c>
      <c r="AO583" s="2" t="inlineStr">
        <is>
          <t>3</t>
        </is>
      </c>
      <c r="AP583" s="2" t="inlineStr">
        <is>
          <t/>
        </is>
      </c>
      <c r="AQ583" t="inlineStr">
        <is>
          <t>&lt;a href="https://iate.europa.eu/entry/result/1440633/fr" target="_blank"&gt;algorithme&lt;/a&gt;
servant à compresser des données informatiques, de manière à diminuer leur taille
et à faciliter leur stockage ou leur transfert</t>
        </is>
      </c>
      <c r="AR583" s="2" t="inlineStr">
        <is>
          <t>algartam comhbhrúite</t>
        </is>
      </c>
      <c r="AS583" s="2" t="inlineStr">
        <is>
          <t>3</t>
        </is>
      </c>
      <c r="AT583" s="2" t="inlineStr">
        <is>
          <t/>
        </is>
      </c>
      <c r="AU583" t="inlineStr">
        <is>
          <t/>
        </is>
      </c>
      <c r="AV583" s="2" t="inlineStr">
        <is>
          <t>algoritam za kompresiju</t>
        </is>
      </c>
      <c r="AW583" s="2" t="inlineStr">
        <is>
          <t>3</t>
        </is>
      </c>
      <c r="AX583" s="2" t="inlineStr">
        <is>
          <t/>
        </is>
      </c>
      <c r="AY583" t="inlineStr">
        <is>
          <t/>
        </is>
      </c>
      <c r="AZ583" s="2" t="inlineStr">
        <is>
          <t>kompressziós algoritmus</t>
        </is>
      </c>
      <c r="BA583" s="2" t="inlineStr">
        <is>
          <t>3</t>
        </is>
      </c>
      <c r="BB583" s="2" t="inlineStr">
        <is>
          <t/>
        </is>
      </c>
      <c r="BC583" t="inlineStr">
        <is>
          <t/>
        </is>
      </c>
      <c r="BD583" s="2" t="inlineStr">
        <is>
          <t>algoritmo di compressione</t>
        </is>
      </c>
      <c r="BE583" s="2" t="inlineStr">
        <is>
          <t>3</t>
        </is>
      </c>
      <c r="BF583" s="2" t="inlineStr">
        <is>
          <t/>
        </is>
      </c>
      <c r="BG583" t="inlineStr">
        <is>
          <t>Formula matematica che consente dicomprimere un file. Per "compressione" si intende l’eliminazione delle informazioni ridondanti in modo tale che nel file rimangano soltanto i dati essenziali.</t>
        </is>
      </c>
      <c r="BH583" s="2" t="inlineStr">
        <is>
          <t>glaudinimo algoritmas</t>
        </is>
      </c>
      <c r="BI583" s="2" t="inlineStr">
        <is>
          <t>3</t>
        </is>
      </c>
      <c r="BJ583" s="2" t="inlineStr">
        <is>
          <t/>
        </is>
      </c>
      <c r="BK583" t="inlineStr">
        <is>
          <t>algoritmas, skirtas failams glaudinti</t>
        </is>
      </c>
      <c r="BL583" s="2" t="inlineStr">
        <is>
          <t>datņu saspiešanas algoritms</t>
        </is>
      </c>
      <c r="BM583" s="2" t="inlineStr">
        <is>
          <t>3</t>
        </is>
      </c>
      <c r="BN583" s="2" t="inlineStr">
        <is>
          <t/>
        </is>
      </c>
      <c r="BO583" t="inlineStr">
        <is>
          <t/>
        </is>
      </c>
      <c r="BP583" s="2" t="inlineStr">
        <is>
          <t>algoritmu ta' kompressjoni</t>
        </is>
      </c>
      <c r="BQ583" s="2" t="inlineStr">
        <is>
          <t>3</t>
        </is>
      </c>
      <c r="BR583" s="2" t="inlineStr">
        <is>
          <t/>
        </is>
      </c>
      <c r="BS583" t="inlineStr">
        <is>
          <t>algoritmu li juża l-files ikkompressati, inaqqas id-daqs tagħhom u jagħmilhom iktar portabbli</t>
        </is>
      </c>
      <c r="BT583" s="2" t="inlineStr">
        <is>
          <t>compressiealgoritme|
comprimeringsalgoritme</t>
        </is>
      </c>
      <c r="BU583" s="2" t="inlineStr">
        <is>
          <t>3|
3</t>
        </is>
      </c>
      <c r="BV583" s="2" t="inlineStr">
        <is>
          <t xml:space="preserve">|
</t>
        </is>
      </c>
      <c r="BW583" t="inlineStr">
        <is>
          <t>algoritme dat een reeks data verkleint om opslagruimte en verzendingstijd te besparen</t>
        </is>
      </c>
      <c r="BX583" s="2" t="inlineStr">
        <is>
          <t>algorytm kompresji</t>
        </is>
      </c>
      <c r="BY583" s="2" t="inlineStr">
        <is>
          <t>3</t>
        </is>
      </c>
      <c r="BZ583" s="2" t="inlineStr">
        <is>
          <t/>
        </is>
      </c>
      <c r="CA583" t="inlineStr">
        <is>
          <t>moduł techniczny lub programowy algorytm działania, pozwalający na redukcję nadmiarowości informacji</t>
        </is>
      </c>
      <c r="CB583" s="2" t="inlineStr">
        <is>
          <t>algoritmo de compressão</t>
        </is>
      </c>
      <c r="CC583" s="2" t="inlineStr">
        <is>
          <t>4</t>
        </is>
      </c>
      <c r="CD583" s="2" t="inlineStr">
        <is>
          <t/>
        </is>
      </c>
      <c r="CE583" t="inlineStr">
        <is>
          <t>Conjunto de instruções destinadas a fazer reduzir o número de &lt;i&gt;bites&lt;/i&gt; ocupados por blocos de dados (texto, imagem, videofilme, etc), a fim de poupar espaço de armazenamento ou de reduzir o tempo da sua transmissão.</t>
        </is>
      </c>
      <c r="CF583" s="2" t="inlineStr">
        <is>
          <t>algoritm de compresie</t>
        </is>
      </c>
      <c r="CG583" s="2" t="inlineStr">
        <is>
          <t>3</t>
        </is>
      </c>
      <c r="CH583" s="2" t="inlineStr">
        <is>
          <t/>
        </is>
      </c>
      <c r="CI583" t="inlineStr">
        <is>
          <t/>
        </is>
      </c>
      <c r="CJ583" s="2" t="inlineStr">
        <is>
          <t>kompresný algoritmus</t>
        </is>
      </c>
      <c r="CK583" s="2" t="inlineStr">
        <is>
          <t>3</t>
        </is>
      </c>
      <c r="CL583" s="2" t="inlineStr">
        <is>
          <t/>
        </is>
      </c>
      <c r="CM583" t="inlineStr">
        <is>
          <t>algoritmus, ktorý sa používa na komprimovanie súborov, čím sa zníži ich veľkosť a uľahčí ich prenos</t>
        </is>
      </c>
      <c r="CN583" s="2" t="inlineStr">
        <is>
          <t>kompresijski algoritem</t>
        </is>
      </c>
      <c r="CO583" s="2" t="inlineStr">
        <is>
          <t>3</t>
        </is>
      </c>
      <c r="CP583" s="2" t="inlineStr">
        <is>
          <t/>
        </is>
      </c>
      <c r="CQ583" t="inlineStr">
        <is>
          <t/>
        </is>
      </c>
      <c r="CR583" s="2" t="inlineStr">
        <is>
          <t>komprimeringsalgoritm</t>
        </is>
      </c>
      <c r="CS583" s="2" t="inlineStr">
        <is>
          <t>3</t>
        </is>
      </c>
      <c r="CT583" s="2" t="inlineStr">
        <is>
          <t/>
        </is>
      </c>
      <c r="CU583" t="inlineStr">
        <is>
          <t>metod för att minska datastorleken</t>
        </is>
      </c>
    </row>
    <row r="584">
      <c r="A584" s="1" t="str">
        <f>HYPERLINK("https://iate.europa.eu/entry/result/3569885/all", "3569885")</f>
        <v>3569885</v>
      </c>
      <c r="B584" t="inlineStr">
        <is>
          <t>ENERGY;PRODUCTION, TECHNOLOGY AND RESEARCH;ENVIRONMENT</t>
        </is>
      </c>
      <c r="C584" t="inlineStr">
        <is>
          <t>ENERGY;PRODUCTION, TECHNOLOGY AND RESEARCH|technology and technical regulations|technology|choice of technology|clean technology;ENVIRONMENT</t>
        </is>
      </c>
      <c r="D584" t="inlineStr">
        <is>
          <t/>
        </is>
      </c>
      <c r="E584" t="inlineStr">
        <is>
          <t/>
        </is>
      </c>
      <c r="F584" t="inlineStr">
        <is>
          <t/>
        </is>
      </c>
      <c r="G584" t="inlineStr">
        <is>
          <t/>
        </is>
      </c>
      <c r="H584" s="2" t="inlineStr">
        <is>
          <t>MI|
Mise inovací</t>
        </is>
      </c>
      <c r="I584" s="2" t="inlineStr">
        <is>
          <t>3|
3</t>
        </is>
      </c>
      <c r="J584" s="2" t="inlineStr">
        <is>
          <t xml:space="preserve">|
</t>
        </is>
      </c>
      <c r="K584" t="inlineStr">
        <is>
          <t>globální iniciativa 24 zemí a Evropské komise (jménem Evropské unie) usilující o urychlení inovací v oblasti &lt;a href="https://iate.europa.eu/entry/result/1153683/en" target="_blank"&gt;čisté energie&lt;/a&gt; s cílem učinit ji široce dostupnou</t>
        </is>
      </c>
      <c r="L584" s="2" t="inlineStr">
        <is>
          <t>Mission Innovation</t>
        </is>
      </c>
      <c r="M584" s="2" t="inlineStr">
        <is>
          <t>3</t>
        </is>
      </c>
      <c r="N584" s="2" t="inlineStr">
        <is>
          <t/>
        </is>
      </c>
      <c r="O584" t="inlineStr">
        <is>
          <t/>
        </is>
      </c>
      <c r="P584" s="2" t="inlineStr">
        <is>
          <t>Innovationsmission</t>
        </is>
      </c>
      <c r="Q584" s="2" t="inlineStr">
        <is>
          <t>3</t>
        </is>
      </c>
      <c r="R584" s="2" t="inlineStr">
        <is>
          <t/>
        </is>
      </c>
      <c r="S584" t="inlineStr">
        <is>
          <t>Initiative, deren Mitglieder sich verpflichtet haben, innerhalb von fünf Jahren ihre öffentlichen Ausgaben für die Erforschung umweltfreundlicher Energieträger zu verdoppeln</t>
        </is>
      </c>
      <c r="T584" s="2" t="inlineStr">
        <is>
          <t>«Mission Innovation» (Αποστολή Καινοτομία)</t>
        </is>
      </c>
      <c r="U584" s="2" t="inlineStr">
        <is>
          <t>3</t>
        </is>
      </c>
      <c r="V584" s="2" t="inlineStr">
        <is>
          <t/>
        </is>
      </c>
      <c r="W584" t="inlineStr">
        <is>
          <t>παγκόσμια πρωτοβουλία 24 χωρών και της Ευρωπαϊκής Επιτροπής (εξ ονόματος της Ευρωπαϊκής Ένωσης) που εργάζεται για την ενδυνάμωση και την επιτάχυνση της παγκόσμιας καινοτομίας στον τομέα της &lt;a href="https://iate.europa.eu/entry/result/1153683/en-el" target="_blank"&gt;μη ρυπογόνου ενέργειας &lt;/a&gt;με στόχο αυτή να καταστεί οικονομικά προσιτή σε ευρεία κλίμακα</t>
        </is>
      </c>
      <c r="X584" s="2" t="inlineStr">
        <is>
          <t>Mission Innovation|
Mission Innovation on Clean Energy|
MI</t>
        </is>
      </c>
      <c r="Y584" s="2" t="inlineStr">
        <is>
          <t>3|
1|
3</t>
        </is>
      </c>
      <c r="Z584" s="2" t="inlineStr">
        <is>
          <t xml:space="preserve">|
|
</t>
        </is>
      </c>
      <c r="AA584" t="inlineStr">
        <is>
          <t>global initiative of 24 countries and the European Commission (on behalf of the European Union) working to reinvigorate and accelerate global &lt;a href="https://iate.europa.eu/entry/result/1153683/en" target="_blank"&gt;clean energy&lt;/a&gt; innovation with the objective to make clean energy widely affordable</t>
        </is>
      </c>
      <c r="AB584" t="inlineStr">
        <is>
          <t/>
        </is>
      </c>
      <c r="AC584" t="inlineStr">
        <is>
          <t/>
        </is>
      </c>
      <c r="AD584" t="inlineStr">
        <is>
          <t/>
        </is>
      </c>
      <c r="AE584" t="inlineStr">
        <is>
          <t/>
        </is>
      </c>
      <c r="AF584" t="inlineStr">
        <is>
          <t/>
        </is>
      </c>
      <c r="AG584" t="inlineStr">
        <is>
          <t/>
        </is>
      </c>
      <c r="AH584" t="inlineStr">
        <is>
          <t/>
        </is>
      </c>
      <c r="AI584" t="inlineStr">
        <is>
          <t/>
        </is>
      </c>
      <c r="AJ584" s="2" t="inlineStr">
        <is>
          <t>”Mission Innovation” -aloite</t>
        </is>
      </c>
      <c r="AK584" s="2" t="inlineStr">
        <is>
          <t>3</t>
        </is>
      </c>
      <c r="AL584" s="2" t="inlineStr">
        <is>
          <t/>
        </is>
      </c>
      <c r="AM584" t="inlineStr">
        <is>
          <t>aloite, jolla pyritään elvyttämään julkisen ja yksityisen sektorin panostusta puhtaaseen energiaan liittyviin innovaatioihin ja jonka tavoitteena on saada aikaan ja hyödyntää teknologisia läpimurtoja sekä saavuttaa kustannussäästöjä</t>
        </is>
      </c>
      <c r="AN584" s="2" t="inlineStr">
        <is>
          <t>Mission Innovation</t>
        </is>
      </c>
      <c r="AO584" s="2" t="inlineStr">
        <is>
          <t>3</t>
        </is>
      </c>
      <c r="AP584" s="2" t="inlineStr">
        <is>
          <t/>
        </is>
      </c>
      <c r="AQ584" t="inlineStr">
        <is>
          <t>initiative mondiale de 24 pays et de l'Union européenne œuvrant en faveur d'une énergie propre dans le but de la rendre largement abordable</t>
        </is>
      </c>
      <c r="AR584" s="2" t="inlineStr">
        <is>
          <t>Misean um Nuálaíocht|
an tionscnamh Mission Innovation</t>
        </is>
      </c>
      <c r="AS584" s="2" t="inlineStr">
        <is>
          <t>0|
3</t>
        </is>
      </c>
      <c r="AT584" s="2" t="inlineStr">
        <is>
          <t xml:space="preserve">|
</t>
        </is>
      </c>
      <c r="AU584" t="inlineStr">
        <is>
          <t/>
        </is>
      </c>
      <c r="AV584" t="inlineStr">
        <is>
          <t/>
        </is>
      </c>
      <c r="AW584" t="inlineStr">
        <is>
          <t/>
        </is>
      </c>
      <c r="AX584" t="inlineStr">
        <is>
          <t/>
        </is>
      </c>
      <c r="AY584" t="inlineStr">
        <is>
          <t/>
        </is>
      </c>
      <c r="AZ584" s="2" t="inlineStr">
        <is>
          <t>Innovációs küldetés</t>
        </is>
      </c>
      <c r="BA584" s="2" t="inlineStr">
        <is>
          <t>3</t>
        </is>
      </c>
      <c r="BB584" s="2" t="inlineStr">
        <is>
          <t/>
        </is>
      </c>
      <c r="BC584" t="inlineStr">
        <is>
          <t>20 ország által 2015. nov. 30-án indított kezdeményezés, amelynek célja a tiszta energiákra irányuló innováció felgyorsítása világszinten</t>
        </is>
      </c>
      <c r="BD584" s="2" t="inlineStr">
        <is>
          <t>MI|
Mission Innovation</t>
        </is>
      </c>
      <c r="BE584" s="2" t="inlineStr">
        <is>
          <t>3|
3</t>
        </is>
      </c>
      <c r="BF584" s="2" t="inlineStr">
        <is>
          <t xml:space="preserve">|
</t>
        </is>
      </c>
      <c r="BG584" t="inlineStr">
        <is>
          <t>iniziativa internazionale avviata in occasione della COP21, che mira ad accelerare l’innovazione e la spesa, sia pubblica che privata, nel campo dell’energia pulita allo scopo di far fronte ai cambiamenti climatici</t>
        </is>
      </c>
      <c r="BH584" s="2" t="inlineStr">
        <is>
          <t>iniciatyva „Misija – inovacijos“</t>
        </is>
      </c>
      <c r="BI584" s="2" t="inlineStr">
        <is>
          <t>3</t>
        </is>
      </c>
      <c r="BJ584" s="2" t="inlineStr">
        <is>
          <t/>
        </is>
      </c>
      <c r="BK584" t="inlineStr">
        <is>
          <t/>
        </is>
      </c>
      <c r="BL584" s="2" t="inlineStr">
        <is>
          <t>[iniciatīva] "Misija – inovācija"</t>
        </is>
      </c>
      <c r="BM584" s="2" t="inlineStr">
        <is>
          <t>2</t>
        </is>
      </c>
      <c r="BN584" s="2" t="inlineStr">
        <is>
          <t/>
        </is>
      </c>
      <c r="BO584" t="inlineStr">
        <is>
          <t/>
        </is>
      </c>
      <c r="BP584" s="2" t="inlineStr">
        <is>
          <t>MI|
Missjoni Innovazzjoni</t>
        </is>
      </c>
      <c r="BQ584" s="2" t="inlineStr">
        <is>
          <t>3|
3</t>
        </is>
      </c>
      <c r="BR584" s="2" t="inlineStr">
        <is>
          <t xml:space="preserve">|
</t>
        </is>
      </c>
      <c r="BS584" t="inlineStr">
        <is>
          <t>inizjattiva dinjija ta' 24 pajjiż flimkien mal-Kummissjoni Ewropea (f'isem l-Unjoni Ewropea) li tinvolvi l-ħidma biex tissaħħaħ u tiġi aċċellerata l-innovazzjoni globali fil-qasam tal-&lt;i&gt;&lt;a href="https://iate.europa.eu/entry/result/1153683/mt" target="_blank"&gt;enerġija nadifa&lt;/a&gt;,&lt;/i&gt; bil-għan li l-enerġija nadifa ssir affordabbli għal kulħadd</t>
        </is>
      </c>
      <c r="BT584" s="2" t="inlineStr">
        <is>
          <t>Mission Innovation</t>
        </is>
      </c>
      <c r="BU584" s="2" t="inlineStr">
        <is>
          <t>3</t>
        </is>
      </c>
      <c r="BV584" s="2" t="inlineStr">
        <is>
          <t/>
        </is>
      </c>
      <c r="BW584" t="inlineStr">
        <is>
          <t>mondiaal initiatief van 24 landen en de Europese Commissie (namens de Europese Unie) die wereldwijd de innovatie voor schone energie willen versnellen met als doel schone energie op grote schaal betaalbaar te maken</t>
        </is>
      </c>
      <c r="BX584" s="2" t="inlineStr">
        <is>
          <t>inicjatywa „Mission Innovation”</t>
        </is>
      </c>
      <c r="BY584" s="2" t="inlineStr">
        <is>
          <t>3</t>
        </is>
      </c>
      <c r="BZ584" s="2" t="inlineStr">
        <is>
          <t/>
        </is>
      </c>
      <c r="CA584" t="inlineStr">
        <is>
          <t/>
        </is>
      </c>
      <c r="CB584" s="2" t="inlineStr">
        <is>
          <t>Missão Inovação</t>
        </is>
      </c>
      <c r="CC584" s="2" t="inlineStr">
        <is>
          <t>3</t>
        </is>
      </c>
      <c r="CD584" s="2" t="inlineStr">
        <is>
          <t/>
        </is>
      </c>
      <c r="CE584" t="inlineStr">
        <is>
          <t>Iniciativa global de 24 países e da Comissão Europeia (em nome da União Europeia) que trabalha para revigorar e acelerar a inovação global no domínio da energia limpa, com o objetivo de tornar a energia limpa amplamente acessível.</t>
        </is>
      </c>
      <c r="CF584" s="2" t="inlineStr">
        <is>
          <t>Misiunea inovare</t>
        </is>
      </c>
      <c r="CG584" s="2" t="inlineStr">
        <is>
          <t>3</t>
        </is>
      </c>
      <c r="CH584" s="2" t="inlineStr">
        <is>
          <t/>
        </is>
      </c>
      <c r="CI584" t="inlineStr">
        <is>
          <t>inițiativă a 24 de țări și a Comisiei Europene (reprezentând Uniunea Europeană) prin care acestea se angajează să sporească finanțarea publică pentru cercetarea în domeniul energiei curate</t>
        </is>
      </c>
      <c r="CJ584" s="2" t="inlineStr">
        <is>
          <t>MI|
Inovačná misia</t>
        </is>
      </c>
      <c r="CK584" s="2" t="inlineStr">
        <is>
          <t>2|
3</t>
        </is>
      </c>
      <c r="CL584" s="2" t="inlineStr">
        <is>
          <t xml:space="preserve">|
</t>
        </is>
      </c>
      <c r="CM584" t="inlineStr">
        <is>
          <t>globálna iniciatíva 24 krajín a Európskej komisie (v mene Európskej únie), ktorá sa snaží oživiť a urýchliť globálne inovácie v oblasti čistej energie s cieľom dosiahnuť, aby bola čistá energia široko dostupná</t>
        </is>
      </c>
      <c r="CN584" s="2" t="inlineStr">
        <is>
          <t>Misija: inovativnost</t>
        </is>
      </c>
      <c r="CO584" s="2" t="inlineStr">
        <is>
          <t>3</t>
        </is>
      </c>
      <c r="CP584" s="2" t="inlineStr">
        <is>
          <t/>
        </is>
      </c>
      <c r="CQ584" t="inlineStr">
        <is>
          <t>pobuda Evropske komisije, ki naj bi oživila javno in zasebno inovativnost na področju čiste energije, razvila in uvedla napredne tehnologije ter dosegla zmanjšanje stroškov</t>
        </is>
      </c>
      <c r="CR584" s="2" t="inlineStr">
        <is>
          <t>Mission Innovation</t>
        </is>
      </c>
      <c r="CS584" s="2" t="inlineStr">
        <is>
          <t>3</t>
        </is>
      </c>
      <c r="CT584" s="2" t="inlineStr">
        <is>
          <t/>
        </is>
      </c>
      <c r="CU584" t="inlineStr">
        <is>
          <t/>
        </is>
      </c>
    </row>
    <row r="585">
      <c r="A585" s="1" t="str">
        <f>HYPERLINK("https://iate.europa.eu/entry/result/3599492/all", "3599492")</f>
        <v>3599492</v>
      </c>
      <c r="B585" t="inlineStr">
        <is>
          <t>PRODUCTION, TECHNOLOGY AND RESEARCH;ENVIRONMENT</t>
        </is>
      </c>
      <c r="C585" t="inlineStr">
        <is>
          <t>PRODUCTION, TECHNOLOGY AND RESEARCH|technology and technical regulations|technology;ENVIRONMENT</t>
        </is>
      </c>
      <c r="D585" t="inlineStr">
        <is>
          <t/>
        </is>
      </c>
      <c r="E585" t="inlineStr">
        <is>
          <t/>
        </is>
      </c>
      <c r="F585" t="inlineStr">
        <is>
          <t/>
        </is>
      </c>
      <c r="G585" t="inlineStr">
        <is>
          <t/>
        </is>
      </c>
      <c r="H585" s="2" t="inlineStr">
        <is>
          <t>vázané emise|
neodvratné emise</t>
        </is>
      </c>
      <c r="I585" s="2" t="inlineStr">
        <is>
          <t>3|
2</t>
        </is>
      </c>
      <c r="J585" s="2" t="inlineStr">
        <is>
          <t>preferred|
admitted</t>
        </is>
      </c>
      <c r="K585" t="inlineStr">
        <is>
          <t>souhrn očekávaných emisí ze současné
a již naplánové energetické infrastruktury</t>
        </is>
      </c>
      <c r="L585" t="inlineStr">
        <is>
          <t/>
        </is>
      </c>
      <c r="M585" t="inlineStr">
        <is>
          <t/>
        </is>
      </c>
      <c r="N585" t="inlineStr">
        <is>
          <t/>
        </is>
      </c>
      <c r="O585" t="inlineStr">
        <is>
          <t/>
        </is>
      </c>
      <c r="P585" t="inlineStr">
        <is>
          <t/>
        </is>
      </c>
      <c r="Q585" t="inlineStr">
        <is>
          <t/>
        </is>
      </c>
      <c r="R585" t="inlineStr">
        <is>
          <t/>
        </is>
      </c>
      <c r="S585" t="inlineStr">
        <is>
          <t/>
        </is>
      </c>
      <c r="T585" t="inlineStr">
        <is>
          <t/>
        </is>
      </c>
      <c r="U585" t="inlineStr">
        <is>
          <t/>
        </is>
      </c>
      <c r="V585" t="inlineStr">
        <is>
          <t/>
        </is>
      </c>
      <c r="W585" t="inlineStr">
        <is>
          <t/>
        </is>
      </c>
      <c r="X585" s="2" t="inlineStr">
        <is>
          <t>locked-in emissions|
committed emissions</t>
        </is>
      </c>
      <c r="Y585" s="2" t="inlineStr">
        <is>
          <t>3|
3</t>
        </is>
      </c>
      <c r="Z585" s="2" t="inlineStr">
        <is>
          <t xml:space="preserve">|
</t>
        </is>
      </c>
      <c r="AA585" t="inlineStr">
        <is>
          <t>greenhouse gas emissions from existing and proposed carbon-intensive infrastructure
whose use jeopardises climate targets but persists owing to the cost of
decarbonisation</t>
        </is>
      </c>
      <c r="AB585" t="inlineStr">
        <is>
          <t/>
        </is>
      </c>
      <c r="AC585" t="inlineStr">
        <is>
          <t/>
        </is>
      </c>
      <c r="AD585" t="inlineStr">
        <is>
          <t/>
        </is>
      </c>
      <c r="AE585" t="inlineStr">
        <is>
          <t/>
        </is>
      </c>
      <c r="AF585" t="inlineStr">
        <is>
          <t/>
        </is>
      </c>
      <c r="AG585" t="inlineStr">
        <is>
          <t/>
        </is>
      </c>
      <c r="AH585" t="inlineStr">
        <is>
          <t/>
        </is>
      </c>
      <c r="AI585" t="inlineStr">
        <is>
          <t/>
        </is>
      </c>
      <c r="AJ585" t="inlineStr">
        <is>
          <t/>
        </is>
      </c>
      <c r="AK585" t="inlineStr">
        <is>
          <t/>
        </is>
      </c>
      <c r="AL585" t="inlineStr">
        <is>
          <t/>
        </is>
      </c>
      <c r="AM585" t="inlineStr">
        <is>
          <t/>
        </is>
      </c>
      <c r="AN585" s="2" t="inlineStr">
        <is>
          <t>émissions verrouillées</t>
        </is>
      </c>
      <c r="AO585" s="2" t="inlineStr">
        <is>
          <t>2</t>
        </is>
      </c>
      <c r="AP585" s="2" t="inlineStr">
        <is>
          <t/>
        </is>
      </c>
      <c r="AQ585" t="inlineStr">
        <is>
          <t>émissions de gaz à effet de serre produites par les infrastructures ou le matériel qui existent déjà ou qui sont en cours de construction et qui remettent en cause les objectifs en matière de climat, mais qui sont conservés en raison du coût de la décarbonation</t>
        </is>
      </c>
      <c r="AR585" t="inlineStr">
        <is>
          <t/>
        </is>
      </c>
      <c r="AS585" t="inlineStr">
        <is>
          <t/>
        </is>
      </c>
      <c r="AT585" t="inlineStr">
        <is>
          <t/>
        </is>
      </c>
      <c r="AU585" t="inlineStr">
        <is>
          <t/>
        </is>
      </c>
      <c r="AV585" t="inlineStr">
        <is>
          <t/>
        </is>
      </c>
      <c r="AW585" t="inlineStr">
        <is>
          <t/>
        </is>
      </c>
      <c r="AX585" t="inlineStr">
        <is>
          <t/>
        </is>
      </c>
      <c r="AY585" t="inlineStr">
        <is>
          <t/>
        </is>
      </c>
      <c r="AZ585" s="2" t="inlineStr">
        <is>
          <t>meglévő infrastruktúrából származó kibocsátás</t>
        </is>
      </c>
      <c r="BA585" s="2" t="inlineStr">
        <is>
          <t>3</t>
        </is>
      </c>
      <c r="BB585" s="2" t="inlineStr">
        <is>
          <t/>
        </is>
      </c>
      <c r="BC585" t="inlineStr">
        <is>
          <t>olyan meglévő karbonintenzív infrastruktúrából származó kibocsátás, amely veszélyezteti a klímacélokat, de a dekarbonizáció költségei miatt mégis fenntartják</t>
        </is>
      </c>
      <c r="BD585" t="inlineStr">
        <is>
          <t/>
        </is>
      </c>
      <c r="BE585" t="inlineStr">
        <is>
          <t/>
        </is>
      </c>
      <c r="BF585" t="inlineStr">
        <is>
          <t/>
        </is>
      </c>
      <c r="BG585" t="inlineStr">
        <is>
          <t/>
        </is>
      </c>
      <c r="BH585" t="inlineStr">
        <is>
          <t/>
        </is>
      </c>
      <c r="BI585" t="inlineStr">
        <is>
          <t/>
        </is>
      </c>
      <c r="BJ585" t="inlineStr">
        <is>
          <t/>
        </is>
      </c>
      <c r="BK585" t="inlineStr">
        <is>
          <t/>
        </is>
      </c>
      <c r="BL585" t="inlineStr">
        <is>
          <t/>
        </is>
      </c>
      <c r="BM585" t="inlineStr">
        <is>
          <t/>
        </is>
      </c>
      <c r="BN585" t="inlineStr">
        <is>
          <t/>
        </is>
      </c>
      <c r="BO585" t="inlineStr">
        <is>
          <t/>
        </is>
      </c>
      <c r="BP585" t="inlineStr">
        <is>
          <t/>
        </is>
      </c>
      <c r="BQ585" t="inlineStr">
        <is>
          <t/>
        </is>
      </c>
      <c r="BR585" t="inlineStr">
        <is>
          <t/>
        </is>
      </c>
      <c r="BS585" t="inlineStr">
        <is>
          <t/>
        </is>
      </c>
      <c r="BT585" t="inlineStr">
        <is>
          <t/>
        </is>
      </c>
      <c r="BU585" t="inlineStr">
        <is>
          <t/>
        </is>
      </c>
      <c r="BV585" t="inlineStr">
        <is>
          <t/>
        </is>
      </c>
      <c r="BW585" t="inlineStr">
        <is>
          <t/>
        </is>
      </c>
      <c r="BX585" t="inlineStr">
        <is>
          <t/>
        </is>
      </c>
      <c r="BY585" t="inlineStr">
        <is>
          <t/>
        </is>
      </c>
      <c r="BZ585" t="inlineStr">
        <is>
          <t/>
        </is>
      </c>
      <c r="CA585" t="inlineStr">
        <is>
          <t/>
        </is>
      </c>
      <c r="CB585" t="inlineStr">
        <is>
          <t/>
        </is>
      </c>
      <c r="CC585" t="inlineStr">
        <is>
          <t/>
        </is>
      </c>
      <c r="CD585" t="inlineStr">
        <is>
          <t/>
        </is>
      </c>
      <c r="CE585" t="inlineStr">
        <is>
          <t/>
        </is>
      </c>
      <c r="CF585" t="inlineStr">
        <is>
          <t/>
        </is>
      </c>
      <c r="CG585" t="inlineStr">
        <is>
          <t/>
        </is>
      </c>
      <c r="CH585" t="inlineStr">
        <is>
          <t/>
        </is>
      </c>
      <c r="CI585" t="inlineStr">
        <is>
          <t/>
        </is>
      </c>
      <c r="CJ585" t="inlineStr">
        <is>
          <t/>
        </is>
      </c>
      <c r="CK585" t="inlineStr">
        <is>
          <t/>
        </is>
      </c>
      <c r="CL585" t="inlineStr">
        <is>
          <t/>
        </is>
      </c>
      <c r="CM585" t="inlineStr">
        <is>
          <t/>
        </is>
      </c>
      <c r="CN585" t="inlineStr">
        <is>
          <t/>
        </is>
      </c>
      <c r="CO585" t="inlineStr">
        <is>
          <t/>
        </is>
      </c>
      <c r="CP585" t="inlineStr">
        <is>
          <t/>
        </is>
      </c>
      <c r="CQ585" t="inlineStr">
        <is>
          <t/>
        </is>
      </c>
      <c r="CR585" t="inlineStr">
        <is>
          <t/>
        </is>
      </c>
      <c r="CS585" t="inlineStr">
        <is>
          <t/>
        </is>
      </c>
      <c r="CT585" t="inlineStr">
        <is>
          <t/>
        </is>
      </c>
      <c r="CU585" t="inlineStr">
        <is>
          <t/>
        </is>
      </c>
    </row>
    <row r="586">
      <c r="A586" s="1" t="str">
        <f>HYPERLINK("https://iate.europa.eu/entry/result/3515936/all", "3515936")</f>
        <v>3515936</v>
      </c>
      <c r="B586" t="inlineStr">
        <is>
          <t>TRANSPORT;PRODUCTION, TECHNOLOGY AND RESEARCH;EDUCATION AND COMMUNICATIONS</t>
        </is>
      </c>
      <c r="C586" t="inlineStr">
        <is>
          <t>TRANSPORT|air and space transport|air transport;PRODUCTION, TECHNOLOGY AND RESEARCH|technology and technical regulations|technology|digital technology;EDUCATION AND COMMUNICATIONS|information and information processing;EDUCATION AND COMMUNICATIONS|information technology and data processing|information technology industry|software|database management system</t>
        </is>
      </c>
      <c r="D586" s="2" t="inlineStr">
        <is>
          <t>субект, изготвящ първични данни</t>
        </is>
      </c>
      <c r="E586" s="2" t="inlineStr">
        <is>
          <t>2</t>
        </is>
      </c>
      <c r="F586" s="2" t="inlineStr">
        <is>
          <t/>
        </is>
      </c>
      <c r="G586" t="inlineStr">
        <is>
          <t>Oрганизация, отговорна за изготвяне на първични данни.</t>
        </is>
      </c>
      <c r="H586" s="2" t="inlineStr">
        <is>
          <t>původce údajů|
původce dat</t>
        </is>
      </c>
      <c r="I586" s="2" t="inlineStr">
        <is>
          <t>3|
3</t>
        </is>
      </c>
      <c r="J586" s="2" t="inlineStr">
        <is>
          <t xml:space="preserve">|
</t>
        </is>
      </c>
      <c r="K586" t="inlineStr">
        <is>
          <t>subjekt odpovědný za pořízení dat vytvoření nové datové položky s její přiřazenou hodnotou, úpravu hodnoty existující datové položky nebo vyškrtnutí existující datové položky</t>
        </is>
      </c>
      <c r="L586" s="2" t="inlineStr">
        <is>
          <t>dataophavsmand|
datafrembringer|
dataenes ophav</t>
        </is>
      </c>
      <c r="M586" s="2" t="inlineStr">
        <is>
          <t>3|
3|
2</t>
        </is>
      </c>
      <c r="N586" s="2" t="inlineStr">
        <is>
          <t xml:space="preserve">|
|
</t>
        </is>
      </c>
      <c r="O586" t="inlineStr">
        <is>
          <t>enhed, der er ansvarlig for skabelse af et nyt dataelement med dettes tilknyttede værdi, ændring af værdien af et eksisterende dataelement eller bortfald af et eksisterende dataelement</t>
        </is>
      </c>
      <c r="P586" s="2" t="inlineStr">
        <is>
          <t>Datengenerierer</t>
        </is>
      </c>
      <c r="Q586" s="2" t="inlineStr">
        <is>
          <t>3</t>
        </is>
      </c>
      <c r="R586" s="2" t="inlineStr">
        <is>
          <t/>
        </is>
      </c>
      <c r="S586" t="inlineStr">
        <is>
          <t>Stelle, die für die Datengenerierung zuständig ist</t>
        </is>
      </c>
      <c r="T586" s="2" t="inlineStr">
        <is>
          <t>φορέας προέλευσης δεδομένων|
οντότητα αρχικής διάθεσης δεδομένων</t>
        </is>
      </c>
      <c r="U586" s="2" t="inlineStr">
        <is>
          <t>3|
3</t>
        </is>
      </c>
      <c r="V586" s="2" t="inlineStr">
        <is>
          <t xml:space="preserve">preferred|
</t>
        </is>
      </c>
      <c r="W586" t="inlineStr">
        <is>
          <t>οντότητα που είναι αρμόδια για τη δημιουργία νέου στοιχείου δεδομένου με την αντίστοιχη τιμή της, την τροποποίηση της τιμής υπάρχοντος στοιχείου δεδομένου ή τη διαγραφή στοιχείου υπάρχοντος δεδομένου</t>
        </is>
      </c>
      <c r="X586" s="2" t="inlineStr">
        <is>
          <t>data originator</t>
        </is>
      </c>
      <c r="Y586" s="2" t="inlineStr">
        <is>
          <t>3</t>
        </is>
      </c>
      <c r="Z586" s="2" t="inlineStr">
        <is>
          <t/>
        </is>
      </c>
      <c r="AA586" t="inlineStr">
        <is>
          <t>entity responsible for the creation of a new data item with its associated value, the modification of the value of an existing data item or the deletion of an existing data item</t>
        </is>
      </c>
      <c r="AB586" s="2" t="inlineStr">
        <is>
          <t>originador de datos</t>
        </is>
      </c>
      <c r="AC586" s="2" t="inlineStr">
        <is>
          <t>3</t>
        </is>
      </c>
      <c r="AD586" s="2" t="inlineStr">
        <is>
          <t/>
        </is>
      </c>
      <c r="AE586" t="inlineStr">
        <is>
          <t>Entidad responsable de la obtención original de datos.</t>
        </is>
      </c>
      <c r="AF586" s="2" t="inlineStr">
        <is>
          <t>andmete looja</t>
        </is>
      </c>
      <c r="AG586" s="2" t="inlineStr">
        <is>
          <t>3</t>
        </is>
      </c>
      <c r="AH586" s="2" t="inlineStr">
        <is>
          <t/>
        </is>
      </c>
      <c r="AI586" t="inlineStr">
        <is>
          <t>üksus, mis vastutab uute andmeelementide ja nendega seonduvate väärtuste loomise ning olemasolevate andmeelementide väärtuste muutmise või kustutamise eest</t>
        </is>
      </c>
      <c r="AJ586" s="2" t="inlineStr">
        <is>
          <t>tietojen tuottaja</t>
        </is>
      </c>
      <c r="AK586" s="2" t="inlineStr">
        <is>
          <t>3</t>
        </is>
      </c>
      <c r="AL586" s="2" t="inlineStr">
        <is>
          <t/>
        </is>
      </c>
      <c r="AM586" t="inlineStr">
        <is>
          <t>tietojen tuottamisesta vastaava taho</t>
        </is>
      </c>
      <c r="AN586" s="2" t="inlineStr">
        <is>
          <t>créateur de données</t>
        </is>
      </c>
      <c r="AO586" s="2" t="inlineStr">
        <is>
          <t>3</t>
        </is>
      </c>
      <c r="AP586" s="2" t="inlineStr">
        <is>
          <t/>
        </is>
      </c>
      <c r="AQ586" t="inlineStr">
        <is>
          <t>entité responsable de la création de données</t>
        </is>
      </c>
      <c r="AR586" s="2" t="inlineStr">
        <is>
          <t>tionscnóir sonraí</t>
        </is>
      </c>
      <c r="AS586" s="2" t="inlineStr">
        <is>
          <t>3</t>
        </is>
      </c>
      <c r="AT586" s="2" t="inlineStr">
        <is>
          <t/>
        </is>
      </c>
      <c r="AU586" t="inlineStr">
        <is>
          <t/>
        </is>
      </c>
      <c r="AV586" s="2" t="inlineStr">
        <is>
          <t>originator podataka</t>
        </is>
      </c>
      <c r="AW586" s="2" t="inlineStr">
        <is>
          <t>3</t>
        </is>
      </c>
      <c r="AX586" s="2" t="inlineStr">
        <is>
          <t/>
        </is>
      </c>
      <c r="AY586" t="inlineStr">
        <is>
          <t>subjekt odgovoran za kreiranje podataka</t>
        </is>
      </c>
      <c r="AZ586" s="2" t="inlineStr">
        <is>
          <t>adatlétrehozó</t>
        </is>
      </c>
      <c r="BA586" s="2" t="inlineStr">
        <is>
          <t>4</t>
        </is>
      </c>
      <c r="BB586" s="2" t="inlineStr">
        <is>
          <t/>
        </is>
      </c>
      <c r="BC586" t="inlineStr">
        <is>
          <t>az adatlétrehozásért felelős szerv</t>
        </is>
      </c>
      <c r="BD586" s="2" t="inlineStr">
        <is>
          <t>creatore di dati|
originatore di dati</t>
        </is>
      </c>
      <c r="BE586" s="2" t="inlineStr">
        <is>
          <t>3|
3</t>
        </is>
      </c>
      <c r="BF586" s="2" t="inlineStr">
        <is>
          <t xml:space="preserve">|
</t>
        </is>
      </c>
      <c r="BG586" t="inlineStr">
        <is>
          <t>soggetto responsabile della creazione dei dati</t>
        </is>
      </c>
      <c r="BH586" s="2" t="inlineStr">
        <is>
          <t>duomenų rengėjas</t>
        </is>
      </c>
      <c r="BI586" s="2" t="inlineStr">
        <is>
          <t>3</t>
        </is>
      </c>
      <c r="BJ586" s="2" t="inlineStr">
        <is>
          <t/>
        </is>
      </c>
      <c r="BK586" t="inlineStr">
        <is>
          <t>už duomenų rengimą atsakingas subjektas</t>
        </is>
      </c>
      <c r="BL586" s="2" t="inlineStr">
        <is>
          <t>datu oriģinators|
datu ģenerētājs</t>
        </is>
      </c>
      <c r="BM586" s="2" t="inlineStr">
        <is>
          <t>2|
2</t>
        </is>
      </c>
      <c r="BN586" s="2" t="inlineStr">
        <is>
          <t xml:space="preserve">|
</t>
        </is>
      </c>
      <c r="BO586" t="inlineStr">
        <is>
          <t>subjekts, kas atbild par jauna datu elementa un ar to saistītās vērtības veidošanu, pastāvoša datu elementa vērtības mainīšanu vai pastāvoša datu elementa dzēšanu</t>
        </is>
      </c>
      <c r="BP586" s="2" t="inlineStr">
        <is>
          <t>oriġinatur tad-&lt;i&gt;data&lt;/i&gt;</t>
        </is>
      </c>
      <c r="BQ586" s="2" t="inlineStr">
        <is>
          <t>3</t>
        </is>
      </c>
      <c r="BR586" s="2" t="inlineStr">
        <is>
          <t/>
        </is>
      </c>
      <c r="BS586" t="inlineStr">
        <is>
          <t>entità responsabbli għall-ħolqien ta' element tad-&lt;i&gt;data &lt;/i&gt;ġdid bil-valur tiegħu assoċjat miegħu, għall-modifika tal-valur ta' element tad-&lt;i&gt;data &lt;/i&gt;eżistenti jew għat-tħassir ta' element tad-&lt;i&gt;data &lt;/i&gt;eżistenti</t>
        </is>
      </c>
      <c r="BT586" s="2" t="inlineStr">
        <is>
          <t>aanmaker van gegevens</t>
        </is>
      </c>
      <c r="BU586" s="2" t="inlineStr">
        <is>
          <t>3</t>
        </is>
      </c>
      <c r="BV586" s="2" t="inlineStr">
        <is>
          <t/>
        </is>
      </c>
      <c r="BW586" t="inlineStr">
        <is>
          <t>entiteit die verantwoordelijk is voor het creëren van een nieuw gegevensitem met de bijbehorende waarde, het wijzigen van de waarde van een bestaand gegevensitem of het verwijderen van een bestaand gegevensitem</t>
        </is>
      </c>
      <c r="BX586" s="2" t="inlineStr">
        <is>
          <t>twórca danych</t>
        </is>
      </c>
      <c r="BY586" s="2" t="inlineStr">
        <is>
          <t>3</t>
        </is>
      </c>
      <c r="BZ586" s="2" t="inlineStr">
        <is>
          <t/>
        </is>
      </c>
      <c r="CA586" t="inlineStr">
        <is>
          <t>podmiot odpowiedzialny za tworzenie danych</t>
        </is>
      </c>
      <c r="CB586" s="2" t="inlineStr">
        <is>
          <t>originador de dados</t>
        </is>
      </c>
      <c r="CC586" s="2" t="inlineStr">
        <is>
          <t>3</t>
        </is>
      </c>
      <c r="CD586" s="2" t="inlineStr">
        <is>
          <t/>
        </is>
      </c>
      <c r="CE586" t="inlineStr">
        <is>
          <t>Entidade responsável pela criação de um novo elemento de dados, incluindo o valor que lhe está associado, de uma alteração do valor de um elemento de dados existente ou da eliminação de um elemento de dados existente.</t>
        </is>
      </c>
      <c r="CF586" s="2" t="inlineStr">
        <is>
          <t>generator de date</t>
        </is>
      </c>
      <c r="CG586" s="2" t="inlineStr">
        <is>
          <t>3</t>
        </is>
      </c>
      <c r="CH586" s="2" t="inlineStr">
        <is>
          <t/>
        </is>
      </c>
      <c r="CI586" t="inlineStr">
        <is>
          <t>o entitate responsabilă cu generarea datelor (crearea unui nou element de date cu valoarea aferentă, modificarea 
valorii unui element de date existent sau ștergerea unui element de date
 existent)</t>
        </is>
      </c>
      <c r="CJ586" s="2" t="inlineStr">
        <is>
          <t>pôvodca údajov</t>
        </is>
      </c>
      <c r="CK586" s="2" t="inlineStr">
        <is>
          <t>3</t>
        </is>
      </c>
      <c r="CL586" s="2" t="inlineStr">
        <is>
          <t/>
        </is>
      </c>
      <c r="CM586" t="inlineStr">
        <is>
          <t>subjekt zodpovedný za vytvorenie novej údajovej položky s jej priradenou hodnotou, zmenu hodnoty existujúcej údajovej položky alebo vymazanie existujúcej údajovej položky</t>
        </is>
      </c>
      <c r="CN586" s="2" t="inlineStr">
        <is>
          <t>ustvarjalec podatkov</t>
        </is>
      </c>
      <c r="CO586" s="2" t="inlineStr">
        <is>
          <t>3</t>
        </is>
      </c>
      <c r="CP586" s="2" t="inlineStr">
        <is>
          <t/>
        </is>
      </c>
      <c r="CQ586" t="inlineStr">
        <is>
          <t>subjekt, odgovoren za ustvarjanje podatkov</t>
        </is>
      </c>
      <c r="CR586" s="2" t="inlineStr">
        <is>
          <t>framtagare av data</t>
        </is>
      </c>
      <c r="CS586" s="2" t="inlineStr">
        <is>
          <t>3</t>
        </is>
      </c>
      <c r="CT586" s="2" t="inlineStr">
        <is>
          <t/>
        </is>
      </c>
      <c r="CU586" t="inlineStr">
        <is>
          <t>enhet som ansvarar för framtagning av data</t>
        </is>
      </c>
    </row>
    <row r="587">
      <c r="A587" s="1" t="str">
        <f>HYPERLINK("https://iate.europa.eu/entry/result/1866985/all", "1866985")</f>
        <v>1866985</v>
      </c>
      <c r="B587" t="inlineStr">
        <is>
          <t>EDUCATION AND COMMUNICATIONS;TRADE</t>
        </is>
      </c>
      <c r="C587" t="inlineStr">
        <is>
          <t>EDUCATION AND COMMUNICATIONS|information technology and data processing;TRADE|marketing|commercial transaction|sale|distance selling|electronic commerce|electronic signature</t>
        </is>
      </c>
      <c r="D587" s="2" t="inlineStr">
        <is>
          <t>DSA|
алгоритъм за електронни подписи</t>
        </is>
      </c>
      <c r="E587" s="2" t="inlineStr">
        <is>
          <t>3|
3</t>
        </is>
      </c>
      <c r="F587" s="2" t="inlineStr">
        <is>
          <t xml:space="preserve">|
</t>
        </is>
      </c>
      <c r="G587" t="inlineStr">
        <is>
          <t/>
        </is>
      </c>
      <c r="H587" s="2" t="inlineStr">
        <is>
          <t>podpisový algoritmus|
algoritmus podpisu</t>
        </is>
      </c>
      <c r="I587" s="2" t="inlineStr">
        <is>
          <t>3|
3</t>
        </is>
      </c>
      <c r="J587" s="2" t="inlineStr">
        <is>
          <t xml:space="preserve">|
</t>
        </is>
      </c>
      <c r="K587" t="inlineStr">
        <is>
          <t>algoritmus, který je podporován aplikací pro digitální podpisy</t>
        </is>
      </c>
      <c r="L587" s="2" t="inlineStr">
        <is>
          <t>signaturalgoritme|
digital underskriftsalgoritme|
digital signaturalgoritme|
underskriftsalgoritme</t>
        </is>
      </c>
      <c r="M587" s="2" t="inlineStr">
        <is>
          <t>3|
3|
3|
3</t>
        </is>
      </c>
      <c r="N587" s="2" t="inlineStr">
        <is>
          <t xml:space="preserve">|
|
|
</t>
        </is>
      </c>
      <c r="O587" t="inlineStr">
        <is>
          <t>algoritme, der kan anvendes i &lt;a href="https://iate.europa.eu/entry/result/1484729/da" target="_blank"&gt;digitale signaturer&lt;/a&gt;</t>
        </is>
      </c>
      <c r="P587" s="2" t="inlineStr">
        <is>
          <t>Algorithmus für digitale Signaturen</t>
        </is>
      </c>
      <c r="Q587" s="2" t="inlineStr">
        <is>
          <t>3</t>
        </is>
      </c>
      <c r="R587" s="2" t="inlineStr">
        <is>
          <t/>
        </is>
      </c>
      <c r="S587" t="inlineStr">
        <is>
          <t/>
        </is>
      </c>
      <c r="T587" s="2" t="inlineStr">
        <is>
          <t>αλγόριθμος υπογραφής|
DSA|
αλγόριθμος ψηφιακής υπογραφής</t>
        </is>
      </c>
      <c r="U587" s="2" t="inlineStr">
        <is>
          <t>3|
3|
3</t>
        </is>
      </c>
      <c r="V587" s="2" t="inlineStr">
        <is>
          <t xml:space="preserve">|
|
</t>
        </is>
      </c>
      <c r="W587" t="inlineStr">
        <is>
          <t>αλγόριθμος που μπορεί να χρησιμοποιηθεί σε ψηφιακές υπογραφές</t>
        </is>
      </c>
      <c r="X587" s="2" t="inlineStr">
        <is>
          <t>signature algorithm|
DSA|
digital signature algorithm</t>
        </is>
      </c>
      <c r="Y587" s="2" t="inlineStr">
        <is>
          <t>3|
3|
3</t>
        </is>
      </c>
      <c r="Z587" s="2" t="inlineStr">
        <is>
          <t xml:space="preserve">|
|
</t>
        </is>
      </c>
      <c r="AA587" t="inlineStr">
        <is>
          <t>algorithm that may be used in digital signatures</t>
        </is>
      </c>
      <c r="AB587" s="2" t="inlineStr">
        <is>
          <t>algoritmo de firma digital|
algoritmo de firma</t>
        </is>
      </c>
      <c r="AC587" s="2" t="inlineStr">
        <is>
          <t>3|
3</t>
        </is>
      </c>
      <c r="AD587" s="2" t="inlineStr">
        <is>
          <t xml:space="preserve">|
</t>
        </is>
      </c>
      <c r="AE587" t="inlineStr">
        <is>
          <t>Método para producir firmas digitales.</t>
        </is>
      </c>
      <c r="AF587" s="2" t="inlineStr">
        <is>
          <t>digiallkirja algoritm|
digitaalallkirja algoritm</t>
        </is>
      </c>
      <c r="AG587" s="2" t="inlineStr">
        <is>
          <t>2|
3</t>
        </is>
      </c>
      <c r="AH587" s="2" t="inlineStr">
        <is>
          <t xml:space="preserve">|
</t>
        </is>
      </c>
      <c r="AI587" t="inlineStr">
        <is>
          <t>algoritm, mis 
lähtudes avatekstist ja 
privaatvõtmest moodustab 
digitaalse allkirja</t>
        </is>
      </c>
      <c r="AJ587" s="2" t="inlineStr">
        <is>
          <t>digitaalinen allekirjoitusalgoritmi</t>
        </is>
      </c>
      <c r="AK587" s="2" t="inlineStr">
        <is>
          <t>3</t>
        </is>
      </c>
      <c r="AL587" s="2" t="inlineStr">
        <is>
          <t/>
        </is>
      </c>
      <c r="AM587" t="inlineStr">
        <is>
          <t>algoritmi, jota voidaan hyödyntää &lt;a href="https://iate.europa.eu/entry/result/1484729/fi
" target="_blank"&gt;digitaalisissa allekirjoituksissa&lt;/a&gt;</t>
        </is>
      </c>
      <c r="AN587" s="2" t="inlineStr">
        <is>
          <t>algorithme de signature numérique|
algorithme de signature</t>
        </is>
      </c>
      <c r="AO587" s="2" t="inlineStr">
        <is>
          <t>3|
3</t>
        </is>
      </c>
      <c r="AP587" s="2" t="inlineStr">
        <is>
          <t xml:space="preserve">|
</t>
        </is>
      </c>
      <c r="AQ587" t="inlineStr">
        <is>
          <t>algorithme servant à créer une signature numérique</t>
        </is>
      </c>
      <c r="AR587" s="2" t="inlineStr">
        <is>
          <t>algartam síniúcháin</t>
        </is>
      </c>
      <c r="AS587" s="2" t="inlineStr">
        <is>
          <t>3</t>
        </is>
      </c>
      <c r="AT587" s="2" t="inlineStr">
        <is>
          <t/>
        </is>
      </c>
      <c r="AU587" t="inlineStr">
        <is>
          <t/>
        </is>
      </c>
      <c r="AV587" s="2" t="inlineStr">
        <is>
          <t>potpisni algoritam|
algoritam potpisa</t>
        </is>
      </c>
      <c r="AW587" s="2" t="inlineStr">
        <is>
          <t>3|
3</t>
        </is>
      </c>
      <c r="AX587" s="2" t="inlineStr">
        <is>
          <t xml:space="preserve">|
</t>
        </is>
      </c>
      <c r="AY587" t="inlineStr">
        <is>
          <t>algoritam kojiim je izrađen digitalni potpis</t>
        </is>
      </c>
      <c r="AZ587" s="2" t="inlineStr">
        <is>
          <t>digitális aláírási algoritmus</t>
        </is>
      </c>
      <c r="BA587" s="2" t="inlineStr">
        <is>
          <t>3</t>
        </is>
      </c>
      <c r="BB587" s="2" t="inlineStr">
        <is>
          <t/>
        </is>
      </c>
      <c r="BC587" t="inlineStr">
        <is>
          <t>digitális aláírások esetében használt algoritmus</t>
        </is>
      </c>
      <c r="BD587" s="2" t="inlineStr">
        <is>
          <t>algoritmo di firma digitale</t>
        </is>
      </c>
      <c r="BE587" s="2" t="inlineStr">
        <is>
          <t>3</t>
        </is>
      </c>
      <c r="BF587" s="2" t="inlineStr">
        <is>
          <t/>
        </is>
      </c>
      <c r="BG587" t="inlineStr">
        <is>
          <t>algoritmo che garantisce che un documento sia stato firmato
con una determinata chiave privata</t>
        </is>
      </c>
      <c r="BH587" s="2" t="inlineStr">
        <is>
          <t>skaitmeninio parašo algoritmas|
DSA|
parašo algoritmas</t>
        </is>
      </c>
      <c r="BI587" s="2" t="inlineStr">
        <is>
          <t>3|
3|
3</t>
        </is>
      </c>
      <c r="BJ587" s="2" t="inlineStr">
        <is>
          <t xml:space="preserve">|
|
</t>
        </is>
      </c>
      <c r="BK587" t="inlineStr">
        <is>
          <t/>
        </is>
      </c>
      <c r="BL587" s="2" t="inlineStr">
        <is>
          <t>digitālā paraksta algoritms</t>
        </is>
      </c>
      <c r="BM587" s="2" t="inlineStr">
        <is>
          <t>3</t>
        </is>
      </c>
      <c r="BN587" s="2" t="inlineStr">
        <is>
          <t/>
        </is>
      </c>
      <c r="BO587" t="inlineStr">
        <is>
          <t/>
        </is>
      </c>
      <c r="BP587" s="2" t="inlineStr">
        <is>
          <t>algoritmu ta' firma diġitali|
algoritmu ta' firma</t>
        </is>
      </c>
      <c r="BQ587" s="2" t="inlineStr">
        <is>
          <t>3|
3</t>
        </is>
      </c>
      <c r="BR587" s="2" t="inlineStr">
        <is>
          <t xml:space="preserve">|
</t>
        </is>
      </c>
      <c r="BS587" t="inlineStr">
        <is>
          <t>algoritmu li jista' jintuża fil-firem diġitali</t>
        </is>
      </c>
      <c r="BT587" s="2" t="inlineStr">
        <is>
          <t>ondertekeningsalgoritme|
handtekeningalgoritme|
DSA|
algoritme voor digitale handtekening|
algoritme van de handtekening</t>
        </is>
      </c>
      <c r="BU587" s="2" t="inlineStr">
        <is>
          <t>3|
3|
3|
3|
3</t>
        </is>
      </c>
      <c r="BV587" s="2" t="inlineStr">
        <is>
          <t xml:space="preserve">|
|
|
|
</t>
        </is>
      </c>
      <c r="BW587" t="inlineStr">
        <is>
          <t>algoritme dat wordt gebruikt voor het aanmaken van een digitale handtekening</t>
        </is>
      </c>
      <c r="BX587" s="2" t="inlineStr">
        <is>
          <t>DSA|
algorytm podpisu|
algorytm podpisu cyfrowego</t>
        </is>
      </c>
      <c r="BY587" s="2" t="inlineStr">
        <is>
          <t>3|
3|
3</t>
        </is>
      </c>
      <c r="BZ587" s="2" t="inlineStr">
        <is>
          <t xml:space="preserve">|
|
</t>
        </is>
      </c>
      <c r="CA587" t="inlineStr">
        <is>
          <t>algorytm wykorzystywany do szyfrowania podpisu cyfrowego</t>
        </is>
      </c>
      <c r="CB587" s="2" t="inlineStr">
        <is>
          <t>algoritmo de assinatura digital</t>
        </is>
      </c>
      <c r="CC587" s="2" t="inlineStr">
        <is>
          <t>3</t>
        </is>
      </c>
      <c r="CD587" s="2" t="inlineStr">
        <is>
          <t/>
        </is>
      </c>
      <c r="CE587" t="inlineStr">
        <is>
          <t>Algoritmo que pode ser utilizado em assinaturas digitais.</t>
        </is>
      </c>
      <c r="CF587" s="2" t="inlineStr">
        <is>
          <t>DSA|
algoritm de semnătură digitală|
algoritm de semnătură</t>
        </is>
      </c>
      <c r="CG587" s="2" t="inlineStr">
        <is>
          <t>3|
3|
3</t>
        </is>
      </c>
      <c r="CH587" s="2" t="inlineStr">
        <is>
          <t xml:space="preserve">|
|
</t>
        </is>
      </c>
      <c r="CI587" t="inlineStr">
        <is>
          <t/>
        </is>
      </c>
      <c r="CJ587" s="2" t="inlineStr">
        <is>
          <t>podpisový algoritmus|
algoritmus podpisu</t>
        </is>
      </c>
      <c r="CK587" s="2" t="inlineStr">
        <is>
          <t>3|
3</t>
        </is>
      </c>
      <c r="CL587" s="2" t="inlineStr">
        <is>
          <t xml:space="preserve">|
</t>
        </is>
      </c>
      <c r="CM587" t="inlineStr">
        <is>
          <t>algoritmus, ktorý možno využívať pri &lt;a href="https://iate.europa.eu/entry/slideshow/1636126385849/1484729/sk" target="_blank"&gt;digitálnych podpisoch&lt;/a&gt;</t>
        </is>
      </c>
      <c r="CN587" s="2" t="inlineStr">
        <is>
          <t>algoritem za digitalni podpis|
algoritem za podpis</t>
        </is>
      </c>
      <c r="CO587" s="2" t="inlineStr">
        <is>
          <t>3|
3</t>
        </is>
      </c>
      <c r="CP587" s="2" t="inlineStr">
        <is>
          <t xml:space="preserve">|
</t>
        </is>
      </c>
      <c r="CQ587" t="inlineStr">
        <is>
          <t/>
        </is>
      </c>
      <c r="CR587" s="2" t="inlineStr">
        <is>
          <t>signaturalgoritm</t>
        </is>
      </c>
      <c r="CS587" s="2" t="inlineStr">
        <is>
          <t>3</t>
        </is>
      </c>
      <c r="CT587" s="2" t="inlineStr">
        <is>
          <t/>
        </is>
      </c>
      <c r="CU587" t="inlineStr">
        <is>
          <t>algoritm som kan användas för att skapa digitala signaturer</t>
        </is>
      </c>
    </row>
    <row r="588">
      <c r="A588" s="1" t="str">
        <f>HYPERLINK("https://iate.europa.eu/entry/result/1426019/all", "1426019")</f>
        <v>1426019</v>
      </c>
      <c r="B588" t="inlineStr">
        <is>
          <t>EDUCATION AND COMMUNICATIONS</t>
        </is>
      </c>
      <c r="C588" t="inlineStr">
        <is>
          <t>EDUCATION AND COMMUNICATIONS|information technology and data processing|computer system</t>
        </is>
      </c>
      <c r="D588" s="2" t="inlineStr">
        <is>
          <t>дублиране</t>
        </is>
      </c>
      <c r="E588" s="2" t="inlineStr">
        <is>
          <t>3</t>
        </is>
      </c>
      <c r="F588" s="2" t="inlineStr">
        <is>
          <t/>
        </is>
      </c>
      <c r="G588" t="inlineStr">
        <is>
          <t/>
        </is>
      </c>
      <c r="H588" s="2" t="inlineStr">
        <is>
          <t>redundantní kapacita|
redundance</t>
        </is>
      </c>
      <c r="I588" s="2" t="inlineStr">
        <is>
          <t>2|
3</t>
        </is>
      </c>
      <c r="J588" s="2" t="inlineStr">
        <is>
          <t xml:space="preserve">|
</t>
        </is>
      </c>
      <c r="K588" t="inlineStr">
        <is>
          <t/>
        </is>
      </c>
      <c r="L588" s="2" t="inlineStr">
        <is>
          <t>redundans|
redundant kapacitet</t>
        </is>
      </c>
      <c r="M588" s="2" t="inlineStr">
        <is>
          <t>3|
3</t>
        </is>
      </c>
      <c r="N588" s="2" t="inlineStr">
        <is>
          <t xml:space="preserve">|
</t>
        </is>
      </c>
      <c r="O588" t="inlineStr">
        <is>
          <t/>
        </is>
      </c>
      <c r="P588" s="2" t="inlineStr">
        <is>
          <t>Redundanz|
redundante Kapazitäten</t>
        </is>
      </c>
      <c r="Q588" s="2" t="inlineStr">
        <is>
          <t>3|
3</t>
        </is>
      </c>
      <c r="R588" s="2" t="inlineStr">
        <is>
          <t xml:space="preserve">|
</t>
        </is>
      </c>
      <c r="S588" t="inlineStr">
        <is>
          <t/>
        </is>
      </c>
      <c r="T588" s="2" t="inlineStr">
        <is>
          <t>εφεδρεία|
εφεδρεία μέσων|
πλεονασμός|
εφεδρικές εγκαταστάσεις</t>
        </is>
      </c>
      <c r="U588" s="2" t="inlineStr">
        <is>
          <t>3|
3|
3|
3</t>
        </is>
      </c>
      <c r="V588" s="2" t="inlineStr">
        <is>
          <t xml:space="preserve">|
|
admitted|
</t>
        </is>
      </c>
      <c r="W588" t="inlineStr">
        <is>
          <t>ύπαρξη των συστατικών ενός πληροφοριακού συστήματος σε πολλαπλά αντίγραφα, προκειμένου να μειωθεί η πιθανότητα διακοπής ή υποβάθμισης της λειτουργίας του εξαιτίας κάποιου γενονότος</t>
        </is>
      </c>
      <c r="X588" s="2" t="inlineStr">
        <is>
          <t>redundancy|
redundant capacity</t>
        </is>
      </c>
      <c r="Y588" s="2" t="inlineStr">
        <is>
          <t>3|
3</t>
        </is>
      </c>
      <c r="Z588" s="2" t="inlineStr">
        <is>
          <t xml:space="preserve">|
</t>
        </is>
      </c>
      <c r="AA588" t="inlineStr">
        <is>
          <t>additional or alternative systems, sub-systems, assets, or processes that maintain a degree of overall functionality in case of loss or failure of another system, sub-system, asset, or process</t>
        </is>
      </c>
      <c r="AB588" s="2" t="inlineStr">
        <is>
          <t>redundancia|
capacidad redundante</t>
        </is>
      </c>
      <c r="AC588" s="2" t="inlineStr">
        <is>
          <t>3|
3</t>
        </is>
      </c>
      <c r="AD588" s="2" t="inlineStr">
        <is>
          <t xml:space="preserve">|
</t>
        </is>
      </c>
      <c r="AE588" t="inlineStr">
        <is>
          <t>Disponibilidad de sistemas, subsistemas, activos o procesos adicionales o alternativos que permitan mantener cierto grado de funcionalidad general en caso de pérdida o fallo de otro sistema, subsistema, activo o proceso.</t>
        </is>
      </c>
      <c r="AF588" s="2" t="inlineStr">
        <is>
          <t>varuvõimsus</t>
        </is>
      </c>
      <c r="AG588" s="2" t="inlineStr">
        <is>
          <t>3</t>
        </is>
      </c>
      <c r="AH588" s="2" t="inlineStr">
        <is>
          <t/>
        </is>
      </c>
      <c r="AI588" t="inlineStr">
        <is>
          <t>muude komponentide ülesandeid või neile lähedasi ülesandeid täitvate lisakomponentide olemasolu süsteemis tõrgete vältimiseks või neist toibumiseks</t>
        </is>
      </c>
      <c r="AJ588" s="2" t="inlineStr">
        <is>
          <t>redundanssi|
varakapasiteetti</t>
        </is>
      </c>
      <c r="AK588" s="2" t="inlineStr">
        <is>
          <t>3|
3</t>
        </is>
      </c>
      <c r="AL588" s="2" t="inlineStr">
        <is>
          <t xml:space="preserve">|
</t>
        </is>
      </c>
      <c r="AM588" t="inlineStr">
        <is>
          <t>vaihtoehtoiset tai lisäjärjestelmät, alajärjestelmät, resurssit tai prosessit, joilla pidetään kokonaistoimivuuden tiettyä tasoa, kun toinen järjestelmä, alajärjestelmä, resurssi tai prosessi ei ole enää käytettävissä</t>
        </is>
      </c>
      <c r="AN588" s="2" t="inlineStr">
        <is>
          <t>redondance informatique|
redondance|
capacité redondante</t>
        </is>
      </c>
      <c r="AO588" s="2" t="inlineStr">
        <is>
          <t>3|
3|
2</t>
        </is>
      </c>
      <c r="AP588" s="2" t="inlineStr">
        <is>
          <t xml:space="preserve">|
|
</t>
        </is>
      </c>
      <c r="AQ588" t="inlineStr">
        <is>
          <t>duplication de composants ou de données essentielles
d'un système, qui vise à assurer la continuité de la fonction
informatique, en cas de défaillance d’un élément de l’infrastructure</t>
        </is>
      </c>
      <c r="AR588" t="inlineStr">
        <is>
          <t/>
        </is>
      </c>
      <c r="AS588" t="inlineStr">
        <is>
          <t/>
        </is>
      </c>
      <c r="AT588" t="inlineStr">
        <is>
          <t/>
        </is>
      </c>
      <c r="AU588" t="inlineStr">
        <is>
          <t/>
        </is>
      </c>
      <c r="AV588" s="2" t="inlineStr">
        <is>
          <t>redundantna infrastruktura</t>
        </is>
      </c>
      <c r="AW588" s="2" t="inlineStr">
        <is>
          <t>3</t>
        </is>
      </c>
      <c r="AX588" s="2" t="inlineStr">
        <is>
          <t/>
        </is>
      </c>
      <c r="AY588" t="inlineStr">
        <is>
          <t/>
        </is>
      </c>
      <c r="AZ588" s="2" t="inlineStr">
        <is>
          <t>redundáns kapacitás|
tartalékkapacitás</t>
        </is>
      </c>
      <c r="BA588" s="2" t="inlineStr">
        <is>
          <t>3|
3</t>
        </is>
      </c>
      <c r="BB588" s="2" t="inlineStr">
        <is>
          <t>|
proposed</t>
        </is>
      </c>
      <c r="BC588" t="inlineStr">
        <is>
          <t>pótlólagos vagy alternatív rendszerek, alrendszerek, eszközök vagy folyamatok, amelyek egy másik rendszer, alrendszer, eszköz vagy folyamat kiesése vagy hibája esetén fenntartják a működőképesség egy bizonyos szintjét</t>
        </is>
      </c>
      <c r="BD588" s="2" t="inlineStr">
        <is>
          <t>capacità ridondante|
ridondanza</t>
        </is>
      </c>
      <c r="BE588" s="2" t="inlineStr">
        <is>
          <t>3|
3</t>
        </is>
      </c>
      <c r="BF588" s="2" t="inlineStr">
        <is>
          <t xml:space="preserve">|
</t>
        </is>
      </c>
      <c r="BG588" t="inlineStr">
        <is>
          <t>presenza
in un sistema di più elementi che svolgono la stessa funzione in modo da
assicurarne il funzionamento anche in condizioni avverse</t>
        </is>
      </c>
      <c r="BH588" s="2" t="inlineStr">
        <is>
          <t>atsarginiai pajėgumai</t>
        </is>
      </c>
      <c r="BI588" s="2" t="inlineStr">
        <is>
          <t>3</t>
        </is>
      </c>
      <c r="BJ588" s="2" t="inlineStr">
        <is>
          <t/>
        </is>
      </c>
      <c r="BK588" t="inlineStr">
        <is>
          <t/>
        </is>
      </c>
      <c r="BL588" s="2" t="inlineStr">
        <is>
          <t>rezerves jauda</t>
        </is>
      </c>
      <c r="BM588" s="2" t="inlineStr">
        <is>
          <t>2</t>
        </is>
      </c>
      <c r="BN588" s="2" t="inlineStr">
        <is>
          <t/>
        </is>
      </c>
      <c r="BO588" t="inlineStr">
        <is>
          <t/>
        </is>
      </c>
      <c r="BP588" s="2" t="inlineStr">
        <is>
          <t>kapaċità ridondanti|
ridondanza</t>
        </is>
      </c>
      <c r="BQ588" s="2" t="inlineStr">
        <is>
          <t>3|
3</t>
        </is>
      </c>
      <c r="BR588" s="2" t="inlineStr">
        <is>
          <t xml:space="preserve">|
</t>
        </is>
      </c>
      <c r="BS588" t="inlineStr">
        <is>
          <t>sistemi, sottosistemi, jew assi addizzjonali jew alternattivi, jew proċessi li jżommu livell ta' funzjonalità globali f'każ ta' telf jew falliment ta' sistema, sottosistema jew assi oħra jew proċess</t>
        </is>
      </c>
      <c r="BT588" s="2" t="inlineStr">
        <is>
          <t>redundantie|
reservecapaciteit</t>
        </is>
      </c>
      <c r="BU588" s="2" t="inlineStr">
        <is>
          <t>3|
3</t>
        </is>
      </c>
      <c r="BV588" s="2" t="inlineStr">
        <is>
          <t xml:space="preserve">|
</t>
        </is>
      </c>
      <c r="BW588" t="inlineStr">
        <is>
          <t>uitvoering van een systeem waarbij bepaalde onderdelen meerdere keren aanwezig zijn, zodat het geheel goed blijft functioneren wanneer een onderdeel uitvalt</t>
        </is>
      </c>
      <c r="BX588" s="2" t="inlineStr">
        <is>
          <t>nadmiarowe zdolności</t>
        </is>
      </c>
      <c r="BY588" s="2" t="inlineStr">
        <is>
          <t>3</t>
        </is>
      </c>
      <c r="BZ588" s="2" t="inlineStr">
        <is>
          <t/>
        </is>
      </c>
      <c r="CA588" t="inlineStr">
        <is>
          <t/>
        </is>
      </c>
      <c r="CB588" s="2" t="inlineStr">
        <is>
          <t>capacidade redundante|
redundância</t>
        </is>
      </c>
      <c r="CC588" s="2" t="inlineStr">
        <is>
          <t>3|
3</t>
        </is>
      </c>
      <c r="CD588" s="2" t="inlineStr">
        <is>
          <t xml:space="preserve">|
</t>
        </is>
      </c>
      <c r="CE588" t="inlineStr">
        <is>
          <t>Sistemas, subsistemas, ativos ou processos adicionais ou alternativos que mantêm um certo grau de funcionalidade global em caso de perda ou avaria de outro sistema, subsistema, ativo ou processo.</t>
        </is>
      </c>
      <c r="CF588" s="2" t="inlineStr">
        <is>
          <t>capacitate redundantă|
redundanță</t>
        </is>
      </c>
      <c r="CG588" s="2" t="inlineStr">
        <is>
          <t>3|
3</t>
        </is>
      </c>
      <c r="CH588" s="2" t="inlineStr">
        <is>
          <t xml:space="preserve">|
</t>
        </is>
      </c>
      <c r="CI588" t="inlineStr">
        <is>
          <t/>
        </is>
      </c>
      <c r="CJ588" s="2" t="inlineStr">
        <is>
          <t>redundancia|
redundantná kapacita</t>
        </is>
      </c>
      <c r="CK588" s="2" t="inlineStr">
        <is>
          <t>3|
3</t>
        </is>
      </c>
      <c r="CL588" s="2" t="inlineStr">
        <is>
          <t xml:space="preserve">|
</t>
        </is>
      </c>
      <c r="CM588" t="inlineStr">
        <is>
          <t>dodatočné alebo alternatívne systémy, podsystémy, aktíva alebo procesy, ktoré zachovávajú určitý stupeň celkovej funkčnosti v prípade straty alebo zlyhania iného systému, podsystému, aktíva alebo procesu</t>
        </is>
      </c>
      <c r="CN588" s="2" t="inlineStr">
        <is>
          <t>redundantna zmogljivost</t>
        </is>
      </c>
      <c r="CO588" s="2" t="inlineStr">
        <is>
          <t>2</t>
        </is>
      </c>
      <c r="CP588" s="2" t="inlineStr">
        <is>
          <t/>
        </is>
      </c>
      <c r="CQ588" t="inlineStr">
        <is>
          <t/>
        </is>
      </c>
      <c r="CR588" s="2" t="inlineStr">
        <is>
          <t>reservkapacitet|
redundans</t>
        </is>
      </c>
      <c r="CS588" s="2" t="inlineStr">
        <is>
          <t>3|
3</t>
        </is>
      </c>
      <c r="CT588" s="2" t="inlineStr">
        <is>
          <t xml:space="preserve">|
</t>
        </is>
      </c>
      <c r="CU588" t="inlineStr">
        <is>
          <t/>
        </is>
      </c>
    </row>
    <row r="589">
      <c r="A589" s="1" t="str">
        <f>HYPERLINK("https://iate.europa.eu/entry/result/3599655/all", "3599655")</f>
        <v>3599655</v>
      </c>
      <c r="B589" t="inlineStr">
        <is>
          <t>EDUCATION AND COMMUNICATIONS</t>
        </is>
      </c>
      <c r="C589" t="inlineStr">
        <is>
          <t>EDUCATION AND COMMUNICATIONS|information technology and data processing</t>
        </is>
      </c>
      <c r="D589" s="2" t="inlineStr">
        <is>
          <t>присъединяване</t>
        </is>
      </c>
      <c r="E589" s="2" t="inlineStr">
        <is>
          <t>3</t>
        </is>
      </c>
      <c r="F589" s="2" t="inlineStr">
        <is>
          <t/>
        </is>
      </c>
      <c r="G589" t="inlineStr">
        <is>
          <t/>
        </is>
      </c>
      <c r="H589" s="2" t="inlineStr">
        <is>
          <t>onboarding|
proces přistoupení</t>
        </is>
      </c>
      <c r="I589" s="2" t="inlineStr">
        <is>
          <t>3|
3</t>
        </is>
      </c>
      <c r="J589" s="2" t="inlineStr">
        <is>
          <t xml:space="preserve">|
</t>
        </is>
      </c>
      <c r="K589" t="inlineStr">
        <is>
          <t>začlenění stávajících uživatelských dat nebo certifikátu, zařízení, serveru či entity do systému nebo sítě prostřednictvím procesu autentizace</t>
        </is>
      </c>
      <c r="L589" s="2" t="inlineStr">
        <is>
          <t>onboarding</t>
        </is>
      </c>
      <c r="M589" s="2" t="inlineStr">
        <is>
          <t>3</t>
        </is>
      </c>
      <c r="N589" s="2" t="inlineStr">
        <is>
          <t/>
        </is>
      </c>
      <c r="O589" t="inlineStr">
        <is>
          <t/>
        </is>
      </c>
      <c r="P589" s="2" t="inlineStr">
        <is>
          <t>Aufnahmeverfahren</t>
        </is>
      </c>
      <c r="Q589" s="2" t="inlineStr">
        <is>
          <t>3</t>
        </is>
      </c>
      <c r="R589" s="2" t="inlineStr">
        <is>
          <t/>
        </is>
      </c>
      <c r="S589" t="inlineStr">
        <is>
          <t/>
        </is>
      </c>
      <c r="T589" s="2" t="inlineStr">
        <is>
          <t>καταχώριση</t>
        </is>
      </c>
      <c r="U589" s="2" t="inlineStr">
        <is>
          <t>3</t>
        </is>
      </c>
      <c r="V589" s="2" t="inlineStr">
        <is>
          <t/>
        </is>
      </c>
      <c r="W589" t="inlineStr">
        <is>
          <t>ενσωμάτωση υφιστάμενων στοιχείων χρήστη ή πιστοποιητικού, συσκευής, διακομιστή ή οντότητας σε σύστημα ή δίκτυο με τη χρήση διαδικασίας επαλήθευσης της ταυτότητας</t>
        </is>
      </c>
      <c r="X589" s="2" t="inlineStr">
        <is>
          <t>onboarding</t>
        </is>
      </c>
      <c r="Y589" s="2" t="inlineStr">
        <is>
          <t>3</t>
        </is>
      </c>
      <c r="Z589" s="2" t="inlineStr">
        <is>
          <t/>
        </is>
      </c>
      <c r="AA589" t="inlineStr">
        <is>
          <t>integration of existing
user data or of a certificate, device, server or entity, into a system or network, using an
authentication process</t>
        </is>
      </c>
      <c r="AB589" s="2" t="inlineStr">
        <is>
          <t>incorporación</t>
        </is>
      </c>
      <c r="AC589" s="2" t="inlineStr">
        <is>
          <t>3</t>
        </is>
      </c>
      <c r="AD589" s="2" t="inlineStr">
        <is>
          <t/>
        </is>
      </c>
      <c r="AE589" t="inlineStr">
        <is>
          <t>Intagración de los datos de usuario existentes o de un certificado, dispositivo, servidor o entidad, en un sistema o red utilizando un procedimiento de autenticación.</t>
        </is>
      </c>
      <c r="AF589" s="2" t="inlineStr">
        <is>
          <t>kaasamine</t>
        </is>
      </c>
      <c r="AG589" s="2" t="inlineStr">
        <is>
          <t>3</t>
        </is>
      </c>
      <c r="AH589" s="2" t="inlineStr">
        <is>
          <t/>
        </is>
      </c>
      <c r="AI589" t="inlineStr">
        <is>
          <t>identiteedihaldussüsteemidesse uute kasutajate või seadmete lisamine või
olemasolevate kasutajaõiguste uuendamine</t>
        </is>
      </c>
      <c r="AJ589" s="2" t="inlineStr">
        <is>
          <t>liittyminen</t>
        </is>
      </c>
      <c r="AK589" s="2" t="inlineStr">
        <is>
          <t>3</t>
        </is>
      </c>
      <c r="AL589" s="2" t="inlineStr">
        <is>
          <t/>
        </is>
      </c>
      <c r="AM589" t="inlineStr">
        <is>
          <t>olemassa olevan käyttäjätiedon tai todistuksen, laitteen, palvelimen tai yksikön lisääminen järjestelmään tai verkkoon tunnistautumisprosessin avulla</t>
        </is>
      </c>
      <c r="AN589" s="2" t="inlineStr">
        <is>
          <t>enrôlement</t>
        </is>
      </c>
      <c r="AO589" s="2" t="inlineStr">
        <is>
          <t>3</t>
        </is>
      </c>
      <c r="AP589" s="2" t="inlineStr">
        <is>
          <t/>
        </is>
      </c>
      <c r="AQ589" t="inlineStr">
        <is>
          <t>intégration des données d'un utilisateur ou d'un certificat, d'un appareil, d'un serveur ou d'une entité dans un système ou un réseau, au moyen d'une procédure d'identification</t>
        </is>
      </c>
      <c r="AR589" t="inlineStr">
        <is>
          <t/>
        </is>
      </c>
      <c r="AS589" t="inlineStr">
        <is>
          <t/>
        </is>
      </c>
      <c r="AT589" t="inlineStr">
        <is>
          <t/>
        </is>
      </c>
      <c r="AU589" t="inlineStr">
        <is>
          <t/>
        </is>
      </c>
      <c r="AV589" s="2" t="inlineStr">
        <is>
          <t>priključivanje</t>
        </is>
      </c>
      <c r="AW589" s="2" t="inlineStr">
        <is>
          <t>3</t>
        </is>
      </c>
      <c r="AX589" s="2" t="inlineStr">
        <is>
          <t/>
        </is>
      </c>
      <c r="AY589" t="inlineStr">
        <is>
          <t/>
        </is>
      </c>
      <c r="AZ589" s="2" t="inlineStr">
        <is>
          <t>bevezetés</t>
        </is>
      </c>
      <c r="BA589" s="2" t="inlineStr">
        <is>
          <t>4</t>
        </is>
      </c>
      <c r="BB589" s="2" t="inlineStr">
        <is>
          <t/>
        </is>
      </c>
      <c r="BC589" t="inlineStr">
        <is>
          <t/>
        </is>
      </c>
      <c r="BD589" s="2" t="inlineStr">
        <is>
          <t>on-boarding</t>
        </is>
      </c>
      <c r="BE589" s="2" t="inlineStr">
        <is>
          <t>3</t>
        </is>
      </c>
      <c r="BF589" s="2" t="inlineStr">
        <is>
          <t/>
        </is>
      </c>
      <c r="BG589" t="inlineStr">
        <is>
          <t>procedura di identificazione e certificazione dell’identità di vuovi utenti di un sistema/rete</t>
        </is>
      </c>
      <c r="BH589" s="2" t="inlineStr">
        <is>
          <t>prijungimas</t>
        </is>
      </c>
      <c r="BI589" s="2" t="inlineStr">
        <is>
          <t>2</t>
        </is>
      </c>
      <c r="BJ589" s="2" t="inlineStr">
        <is>
          <t/>
        </is>
      </c>
      <c r="BK589" t="inlineStr">
        <is>
          <t/>
        </is>
      </c>
      <c r="BL589" s="2" t="inlineStr">
        <is>
          <t>pievienošana</t>
        </is>
      </c>
      <c r="BM589" s="2" t="inlineStr">
        <is>
          <t>3</t>
        </is>
      </c>
      <c r="BN589" s="2" t="inlineStr">
        <is>
          <t/>
        </is>
      </c>
      <c r="BO589" t="inlineStr">
        <is>
          <t/>
        </is>
      </c>
      <c r="BP589" s="2" t="inlineStr">
        <is>
          <t>onboarding</t>
        </is>
      </c>
      <c r="BQ589" s="2" t="inlineStr">
        <is>
          <t>3</t>
        </is>
      </c>
      <c r="BR589" s="2" t="inlineStr">
        <is>
          <t/>
        </is>
      </c>
      <c r="BS589" t="inlineStr">
        <is>
          <t>l-integrazzjoni ta' &lt;i&gt;data &lt;/i&gt;tal-utent eżistenti jew ta' ċertifikat, apparat, server jew entità, f'sistema jew f'network, bl-użu ta' proċess tal-awtentikazzjoni</t>
        </is>
      </c>
      <c r="BT589" s="2" t="inlineStr">
        <is>
          <t>aansluitprocedure|
onboarding</t>
        </is>
      </c>
      <c r="BU589" s="2" t="inlineStr">
        <is>
          <t>3|
3</t>
        </is>
      </c>
      <c r="BV589" s="2" t="inlineStr">
        <is>
          <t xml:space="preserve">|
</t>
        </is>
      </c>
      <c r="BW589" t="inlineStr">
        <is>
          <t>integratie van gegevens over een nieuwe of bestaande gebruiker of van een certificaat, toestel, server of entiteit in een systeem of netwerk via authenticatie</t>
        </is>
      </c>
      <c r="BX589" s="2" t="inlineStr">
        <is>
          <t>rejestracja|
onboarding</t>
        </is>
      </c>
      <c r="BY589" s="2" t="inlineStr">
        <is>
          <t>3|
3</t>
        </is>
      </c>
      <c r="BZ589" s="2" t="inlineStr">
        <is>
          <t xml:space="preserve">|
</t>
        </is>
      </c>
      <c r="CA589" t="inlineStr">
        <is>
          <t>proces, w którym nowe urządzenia lub nowy użytkownik uzyskuje po raz pierwszy dostęp do sieci przedsiębiorstwa po uwierzytelnieniu</t>
        </is>
      </c>
      <c r="CB589" s="2" t="inlineStr">
        <is>
          <t>integração</t>
        </is>
      </c>
      <c r="CC589" s="2" t="inlineStr">
        <is>
          <t>3</t>
        </is>
      </c>
      <c r="CD589" s="2" t="inlineStr">
        <is>
          <t/>
        </is>
      </c>
      <c r="CE589" t="inlineStr">
        <is>
          <t>Integração de dados de utilizador existentes ou de certificados dispositivos, servidores ou entidades num sistema ou rede, utilizando um processo de autenticação.</t>
        </is>
      </c>
      <c r="CF589" s="2" t="inlineStr">
        <is>
          <t>integrare</t>
        </is>
      </c>
      <c r="CG589" s="2" t="inlineStr">
        <is>
          <t>3</t>
        </is>
      </c>
      <c r="CH589" s="2" t="inlineStr">
        <is>
          <t/>
        </is>
      </c>
      <c r="CI589" t="inlineStr">
        <is>
          <t/>
        </is>
      </c>
      <c r="CJ589" s="2" t="inlineStr">
        <is>
          <t>onboarding|
nadviazanie spolupráce|
nasadzovanie</t>
        </is>
      </c>
      <c r="CK589" s="2" t="inlineStr">
        <is>
          <t>2|
2|
2</t>
        </is>
      </c>
      <c r="CL589" s="2" t="inlineStr">
        <is>
          <t xml:space="preserve">|
|
</t>
        </is>
      </c>
      <c r="CM589" t="inlineStr">
        <is>
          <t>integrácia existujúcich používateľských údajov alebo certifikátu, zariadenia, servra alebo subjektu do systému alebo siete pomocou autentifikačného procesu</t>
        </is>
      </c>
      <c r="CN589" s="2" t="inlineStr">
        <is>
          <t>vstopanje</t>
        </is>
      </c>
      <c r="CO589" s="2" t="inlineStr">
        <is>
          <t>3</t>
        </is>
      </c>
      <c r="CP589" s="2" t="inlineStr">
        <is>
          <t/>
        </is>
      </c>
      <c r="CQ589" t="inlineStr">
        <is>
          <t/>
        </is>
      </c>
      <c r="CR589" s="2" t="inlineStr">
        <is>
          <t>onboarding</t>
        </is>
      </c>
      <c r="CS589" s="2" t="inlineStr">
        <is>
          <t>3</t>
        </is>
      </c>
      <c r="CT589" s="2" t="inlineStr">
        <is>
          <t/>
        </is>
      </c>
      <c r="CU589" t="inlineStr">
        <is>
          <t/>
        </is>
      </c>
    </row>
    <row r="590">
      <c r="A590" s="1" t="str">
        <f>HYPERLINK("https://iate.europa.eu/entry/result/3599505/all", "3599505")</f>
        <v>3599505</v>
      </c>
      <c r="B590" t="inlineStr">
        <is>
          <t>EDUCATION AND COMMUNICATIONS;TRADE</t>
        </is>
      </c>
      <c r="C590" t="inlineStr">
        <is>
          <t>EDUCATION AND COMMUNICATIONS|information technology and data processing|data processing;EDUCATION AND COMMUNICATIONS|communications|communications industry|information technology;TRADE|marketing|commercial transaction|sale|distance selling|electronic commerce|electronic signature</t>
        </is>
      </c>
      <c r="D590" s="2" t="inlineStr">
        <is>
          <t>CBOR Web Token|
CWT</t>
        </is>
      </c>
      <c r="E590" s="2" t="inlineStr">
        <is>
          <t>3|
3</t>
        </is>
      </c>
      <c r="F590" s="2" t="inlineStr">
        <is>
          <t xml:space="preserve">|
</t>
        </is>
      </c>
      <c r="G590" t="inlineStr">
        <is>
          <t/>
        </is>
      </c>
      <c r="H590" s="2" t="inlineStr">
        <is>
          <t>CWT|
webový token CBOR|
CBOR Web Token</t>
        </is>
      </c>
      <c r="I590" s="2" t="inlineStr">
        <is>
          <t>3|
3|
3</t>
        </is>
      </c>
      <c r="J590" s="2" t="inlineStr">
        <is>
          <t xml:space="preserve">|
|
</t>
        </is>
      </c>
      <c r="K590" t="inlineStr">
        <is>
          <t>formát &lt;a href="https://iate.europa.eu/entry/slideshow/1630501259447/3599503/cs" target="_blank"&gt;CBOR&lt;/a&gt; s digitálním podpisem &lt;a href="https://iate.europa.eu/entry/slideshow/1630501285061/3599504/cs" target="_blank"&gt;COSE&lt;/a&gt; pro strukturování a kódování informačního obsahu</t>
        </is>
      </c>
      <c r="L590" s="2" t="inlineStr">
        <is>
          <t>CWT|
CBOR Web Token</t>
        </is>
      </c>
      <c r="M590" s="2" t="inlineStr">
        <is>
          <t>3|
3</t>
        </is>
      </c>
      <c r="N590" s="2" t="inlineStr">
        <is>
          <t xml:space="preserve">|
</t>
        </is>
      </c>
      <c r="O590" t="inlineStr">
        <is>
          <t/>
        </is>
      </c>
      <c r="P590" s="2" t="inlineStr">
        <is>
          <t>CBOR Web Token|
CWT</t>
        </is>
      </c>
      <c r="Q590" s="2" t="inlineStr">
        <is>
          <t>3|
3</t>
        </is>
      </c>
      <c r="R590" s="2" t="inlineStr">
        <is>
          <t xml:space="preserve">|
</t>
        </is>
      </c>
      <c r="S590" t="inlineStr">
        <is>
          <t/>
        </is>
      </c>
      <c r="T590" s="2" t="inlineStr">
        <is>
          <t>διακριτικό Web CBOR|
CWT</t>
        </is>
      </c>
      <c r="U590" s="2" t="inlineStr">
        <is>
          <t>3|
3</t>
        </is>
      </c>
      <c r="V590" s="2" t="inlineStr">
        <is>
          <t xml:space="preserve">|
</t>
        </is>
      </c>
      <c r="W590" t="inlineStr">
        <is>
          <t>συμπαγές μέσο για την αναπαράσταση δηλώσεων ώστε αυτές να διαβιβάζονται μεταξύ δύο μερών</t>
        </is>
      </c>
      <c r="X590" s="2" t="inlineStr">
        <is>
          <t>CWT|
CBOR Web Token</t>
        </is>
      </c>
      <c r="Y590" s="2" t="inlineStr">
        <is>
          <t>3|
3</t>
        </is>
      </c>
      <c r="Z590" s="2" t="inlineStr">
        <is>
          <t xml:space="preserve">|
</t>
        </is>
      </c>
      <c r="AA590" t="inlineStr">
        <is>
          <t>compact means of representing claims to be
 transferred between two parties</t>
        </is>
      </c>
      <c r="AB590" s="2" t="inlineStr">
        <is>
          <t>CBOR Web Token</t>
        </is>
      </c>
      <c r="AC590" s="2" t="inlineStr">
        <is>
          <t>3</t>
        </is>
      </c>
      <c r="AD590" s="2" t="inlineStr">
        <is>
          <t/>
        </is>
      </c>
      <c r="AE590" t="inlineStr">
        <is>
          <t>&lt;a href="https://iate.europa.eu/entry/result/894589/es" target="_blank"&gt;Testigo &lt;/a&gt;web &lt;a href="https://iate.europa.eu/entry/result/3599754/es" target="_blank"&gt;JSON &lt;/a&gt;codificado en &lt;a href="https://iate.europa.eu/entry/result/3599503/es" target="_blank"&gt;Representación Concisa de Objetos Binarios (CBOR)&lt;/a&gt;.</t>
        </is>
      </c>
      <c r="AF590" s="2" t="inlineStr">
        <is>
          <t>CBOR Web Token|
CWT</t>
        </is>
      </c>
      <c r="AG590" s="2" t="inlineStr">
        <is>
          <t>2|
3</t>
        </is>
      </c>
      <c r="AH590" s="2" t="inlineStr">
        <is>
          <t xml:space="preserve">|
</t>
        </is>
      </c>
      <c r="AI590" t="inlineStr">
        <is>
          <t>last, mis on ehitatud üles ja kodeeritud CBOR-kujul COSE-vormingus digiallkirjaga</t>
        </is>
      </c>
      <c r="AJ590" s="2" t="inlineStr">
        <is>
          <t>CBOR Web Token|
CWT</t>
        </is>
      </c>
      <c r="AK590" s="2" t="inlineStr">
        <is>
          <t>3|
3</t>
        </is>
      </c>
      <c r="AL590" s="2" t="inlineStr">
        <is>
          <t xml:space="preserve">|
</t>
        </is>
      </c>
      <c r="AM590" t="inlineStr">
        <is>
          <t/>
        </is>
      </c>
      <c r="AN590" s="2" t="inlineStr">
        <is>
          <t>jeton CBOR pour la toile|
CWT</t>
        </is>
      </c>
      <c r="AO590" s="2" t="inlineStr">
        <is>
          <t>3|
3</t>
        </is>
      </c>
      <c r="AP590" s="2" t="inlineStr">
        <is>
          <t xml:space="preserve">|
</t>
        </is>
      </c>
      <c r="AQ590" t="inlineStr">
        <is>
          <t>moyen compact d'échanger des revendications, codées en &lt;a href="https://iate.europa.eu/entry/result/3599503/fr" target="_blank"&gt;CBOR&lt;/a&gt;, entre deux parties concernées</t>
        </is>
      </c>
      <c r="AR590" s="2" t="inlineStr">
        <is>
          <t>Téacschomhartha Gréasáin CBOR</t>
        </is>
      </c>
      <c r="AS590" s="2" t="inlineStr">
        <is>
          <t>3</t>
        </is>
      </c>
      <c r="AT590" s="2" t="inlineStr">
        <is>
          <t/>
        </is>
      </c>
      <c r="AU590" t="inlineStr">
        <is>
          <t/>
        </is>
      </c>
      <c r="AV590" s="2" t="inlineStr">
        <is>
          <t>CBR-ov &lt;i&gt;web&lt;/i&gt;-token</t>
        </is>
      </c>
      <c r="AW590" s="2" t="inlineStr">
        <is>
          <t>3</t>
        </is>
      </c>
      <c r="AX590" s="2" t="inlineStr">
        <is>
          <t/>
        </is>
      </c>
      <c r="AY590" t="inlineStr">
        <is>
          <t/>
        </is>
      </c>
      <c r="AZ590" s="2" t="inlineStr">
        <is>
          <t>CBOR webes token</t>
        </is>
      </c>
      <c r="BA590" s="2" t="inlineStr">
        <is>
          <t>3</t>
        </is>
      </c>
      <c r="BB590" s="2" t="inlineStr">
        <is>
          <t/>
        </is>
      </c>
      <c r="BC590" t="inlineStr">
        <is>
          <t/>
        </is>
      </c>
      <c r="BD590" s="2" t="inlineStr">
        <is>
          <t>CBOR Web Token|
CWT</t>
        </is>
      </c>
      <c r="BE590" s="2" t="inlineStr">
        <is>
          <t>3|
3</t>
        </is>
      </c>
      <c r="BF590" s="2" t="inlineStr">
        <is>
          <t xml:space="preserve">|
</t>
        </is>
      </c>
      <c r="BG590" t="inlineStr">
        <is>
          <t/>
        </is>
      </c>
      <c r="BH590" s="2" t="inlineStr">
        <is>
          <t>CBOR prieigos raktas</t>
        </is>
      </c>
      <c r="BI590" s="2" t="inlineStr">
        <is>
          <t>2</t>
        </is>
      </c>
      <c r="BJ590" s="2" t="inlineStr">
        <is>
          <t/>
        </is>
      </c>
      <c r="BK590" t="inlineStr">
        <is>
          <t/>
        </is>
      </c>
      <c r="BL590" s="2" t="inlineStr">
        <is>
          <t>&lt;i&gt;CBOR &lt;/i&gt;tīmekļa marķieris|
&lt;i&gt;CWT&lt;/i&gt;</t>
        </is>
      </c>
      <c r="BM590" s="2" t="inlineStr">
        <is>
          <t>3|
3</t>
        </is>
      </c>
      <c r="BN590" s="2" t="inlineStr">
        <is>
          <t xml:space="preserve">|
</t>
        </is>
      </c>
      <c r="BO590" t="inlineStr">
        <is>
          <t/>
        </is>
      </c>
      <c r="BP590" s="2" t="inlineStr">
        <is>
          <t>CWT|
CBOR Web Token</t>
        </is>
      </c>
      <c r="BQ590" s="2" t="inlineStr">
        <is>
          <t>3|
3</t>
        </is>
      </c>
      <c r="BR590" s="2" t="inlineStr">
        <is>
          <t xml:space="preserve">|
</t>
        </is>
      </c>
      <c r="BS590" t="inlineStr">
        <is>
          <t>mezz kumpatt għar-rappreżentazzjoni ta' claims li jridu jiġu trasferiti bejn żewġ partijiet</t>
        </is>
      </c>
      <c r="BT590" s="2" t="inlineStr">
        <is>
          <t>CBOR web token|
CWT</t>
        </is>
      </c>
      <c r="BU590" s="2" t="inlineStr">
        <is>
          <t>3|
3</t>
        </is>
      </c>
      <c r="BV590" s="2" t="inlineStr">
        <is>
          <t xml:space="preserve">|
</t>
        </is>
      </c>
      <c r="BW590" t="inlineStr">
        <is>
          <t>compacte manier om claims, gecodeerd in concise binary object representation (CBOR), uit te wisselen tussen twee partijen in een informatiesysteem waarbij CBOR object signing and encryption (COSE) wordt gebruikt ter beveiliging</t>
        </is>
      </c>
      <c r="BX590" s="2" t="inlineStr">
        <is>
          <t>token sieciowy CBOR</t>
        </is>
      </c>
      <c r="BY590" s="2" t="inlineStr">
        <is>
          <t>3</t>
        </is>
      </c>
      <c r="BZ590" s="2" t="inlineStr">
        <is>
          <t/>
        </is>
      </c>
      <c r="CA590" t="inlineStr">
        <is>
          <t>ładunek zorganizowany i zakodowany w formacie CBOR z podpisem cyfrowym w formacie COSE</t>
        </is>
      </c>
      <c r="CB590" s="2" t="inlineStr">
        <is>
          <t>CBOR Web Token</t>
        </is>
      </c>
      <c r="CC590" s="2" t="inlineStr">
        <is>
          <t>3</t>
        </is>
      </c>
      <c r="CD590" s="2" t="inlineStr">
        <is>
          <t/>
        </is>
      </c>
      <c r="CE590" t="inlineStr">
        <is>
          <t>Representação compactada das afirmações a transferir entre duas partes.</t>
        </is>
      </c>
      <c r="CF590" s="2" t="inlineStr">
        <is>
          <t>CWT|
token web CBOR</t>
        </is>
      </c>
      <c r="CG590" s="2" t="inlineStr">
        <is>
          <t>3|
3</t>
        </is>
      </c>
      <c r="CH590" s="2" t="inlineStr">
        <is>
          <t xml:space="preserve">|
</t>
        </is>
      </c>
      <c r="CI590" t="inlineStr">
        <is>
          <t/>
        </is>
      </c>
      <c r="CJ590" s="2" t="inlineStr">
        <is>
          <t>webový token CBOR|
CWT</t>
        </is>
      </c>
      <c r="CK590" s="2" t="inlineStr">
        <is>
          <t>3|
3</t>
        </is>
      </c>
      <c r="CL590" s="2" t="inlineStr">
        <is>
          <t xml:space="preserve">|
</t>
        </is>
      </c>
      <c r="CM590" t="inlineStr">
        <is>
          <t>formát &lt;a href="https://iate.europa.eu/entry/slideshow/1636022590509/3599503/sk" target="_blank"&gt;CBOR&lt;/a&gt; s digitálnym podpisom COSE na štruktúrovanie a kódovanie nosného obsahu</t>
        </is>
      </c>
      <c r="CN590" s="2" t="inlineStr">
        <is>
          <t>spletni žeton za CBOR|
CWT</t>
        </is>
      </c>
      <c r="CO590" s="2" t="inlineStr">
        <is>
          <t>3|
3</t>
        </is>
      </c>
      <c r="CP590" s="2" t="inlineStr">
        <is>
          <t xml:space="preserve">|
</t>
        </is>
      </c>
      <c r="CQ590" t="inlineStr">
        <is>
          <t/>
        </is>
      </c>
      <c r="CR590" s="2" t="inlineStr">
        <is>
          <t>CBOR Web Token|
CWT</t>
        </is>
      </c>
      <c r="CS590" s="2" t="inlineStr">
        <is>
          <t>3|
3</t>
        </is>
      </c>
      <c r="CT590" s="2" t="inlineStr">
        <is>
          <t xml:space="preserve">|
</t>
        </is>
      </c>
      <c r="CU590" t="inlineStr">
        <is>
          <t/>
        </is>
      </c>
    </row>
    <row r="591">
      <c r="A591" s="1" t="str">
        <f>HYPERLINK("https://iate.europa.eu/entry/result/3547000/all", "3547000")</f>
        <v>3547000</v>
      </c>
      <c r="B591" t="inlineStr">
        <is>
          <t>EDUCATION AND COMMUNICATIONS</t>
        </is>
      </c>
      <c r="C591" t="inlineStr">
        <is>
          <t>EDUCATION AND COMMUNICATIONS|information technology and data processing</t>
        </is>
      </c>
      <c r="D591" s="2" t="inlineStr">
        <is>
          <t>схема за електронна идентификация</t>
        </is>
      </c>
      <c r="E591" s="2" t="inlineStr">
        <is>
          <t>3</t>
        </is>
      </c>
      <c r="F591" s="2" t="inlineStr">
        <is>
          <t/>
        </is>
      </c>
      <c r="G591" t="inlineStr">
        <is>
          <t>система за електронна идентификация, при
която средства за електронна идентификация се издават на физически или
юридически лица, или физически лица, представляващи юридически лица</t>
        </is>
      </c>
      <c r="H591" s="2" t="inlineStr">
        <is>
          <t>systém elektronické identifikace</t>
        </is>
      </c>
      <c r="I591" s="2" t="inlineStr">
        <is>
          <t>3</t>
        </is>
      </c>
      <c r="J591" s="2" t="inlineStr">
        <is>
          <t/>
        </is>
      </c>
      <c r="K591" t="inlineStr">
        <is>
          <t>systém pro&lt;a href="https://iate.europa.eu/entry/result/3533518/cs" target="_blank"&gt; elektronickou identifikaci&lt;/a&gt;, na jehož základě jsou fyzickým či právnickým osobám nebo fyzickým osobám zastupujícím právnické osoby vydávány&lt;a href="https://iate.europa.eu/entry/result/3599574/cs" target="_blank"&gt; prostředky pro elektronickou identifikaci&lt;/a&gt;</t>
        </is>
      </c>
      <c r="L591" s="2" t="inlineStr">
        <is>
          <t>elektronisk identifikationsordning</t>
        </is>
      </c>
      <c r="M591" s="2" t="inlineStr">
        <is>
          <t>3</t>
        </is>
      </c>
      <c r="N591" s="2" t="inlineStr">
        <is>
          <t/>
        </is>
      </c>
      <c r="O591" t="inlineStr">
        <is>
          <t>system til &lt;a href="https://iate.europa.eu/entry/result/3533518/da" target="_blank"&gt;elektronisk identifikation&lt;/a&gt;, som led i hvilket der udstedes &lt;a href="https://iate.europa.eu/entry/result/3599574/da" target="_blank"&gt;elektroniske identifikationsmidler&lt;/a&gt; til fysiske eller &lt;a href="https://iate.europa.eu/entry/result/773955/da" target="_blank"&gt;juridiske personer&lt;/a&gt; eller &lt;a href="https://iate.europa.eu/entry/result/773956/da" target="_blank"&gt;fysiske personer&lt;/a&gt;, der repræsenterer juridiske personer</t>
        </is>
      </c>
      <c r="P591" s="2" t="inlineStr">
        <is>
          <t>elektronisches Identifizierungssystem</t>
        </is>
      </c>
      <c r="Q591" s="2" t="inlineStr">
        <is>
          <t>3</t>
        </is>
      </c>
      <c r="R591" s="2" t="inlineStr">
        <is>
          <t/>
        </is>
      </c>
      <c r="S591" t="inlineStr">
        <is>
          <t>System für die elektronische Identifizierung, in dessen Rahmen natürlichen oder juristischen Personen oder natürlichen Personen, die juristische Personen vertreten, elektronische Identifizierungsmittel ausgestellt werden</t>
        </is>
      </c>
      <c r="T591" s="2" t="inlineStr">
        <is>
          <t>σύστημα ηλεκτρονικής ταυτοποίησης</t>
        </is>
      </c>
      <c r="U591" s="2" t="inlineStr">
        <is>
          <t>3</t>
        </is>
      </c>
      <c r="V591" s="2" t="inlineStr">
        <is>
          <t/>
        </is>
      </c>
      <c r="W591" t="inlineStr">
        <is>
          <t>σύστημα &lt;a href="https://iate.europa.eu/entry/result/3533518/en-el" target="_blank"&gt;ηλεκτρονικής ταυτοποίησης&lt;/a&gt; στο πλαίσιο του οποίου εκδίδονται &lt;a href="https://iate.europa.eu/entry/result/3599574/en-el" target="_blank"&gt;μέσα ηλεκτρονικής ταυτοποίησης&lt;/a&gt; σε φυσικά ή &lt;a href="https://iate.europa.eu/entry/result/773955/en-el" target="_blank"&gt;νομικά πρόσωπα&lt;/a&gt;, ή σε &lt;a href="https://iate.europa.eu/entry/result/773956/en-el" target="_blank"&gt;φυσικά πρόσωπα&lt;/a&gt; που εκπροσωπούν νομικά πρόσωπα</t>
        </is>
      </c>
      <c r="X591" s="2" t="inlineStr">
        <is>
          <t>electronic identification scheme</t>
        </is>
      </c>
      <c r="Y591" s="2" t="inlineStr">
        <is>
          <t>3</t>
        </is>
      </c>
      <c r="Z591" s="2" t="inlineStr">
        <is>
          <t/>
        </is>
      </c>
      <c r="AA591" t="inlineStr">
        <is>
          <t>system for &lt;a href="https://iate.europa.eu/entry/result/3533518/en" target="_blank"&gt;electronic identification&lt;/a&gt; under which &lt;a href="https://iate.europa.eu/entry/result/3599574/en" target="_blank"&gt;electronic identification means&lt;/a&gt;, are issued to natural or &lt;a href="https://iate.europa.eu/entry/result/773955/en" target="_blank"&gt;legal persons&lt;/a&gt; or &lt;a href="https://iate.europa.eu/entry/result/773956/en" target="_blank"&gt;natural persons &lt;/a&gt;representing legal persons</t>
        </is>
      </c>
      <c r="AB591" s="2" t="inlineStr">
        <is>
          <t>sistema de identificación electrónica</t>
        </is>
      </c>
      <c r="AC591" s="2" t="inlineStr">
        <is>
          <t>3</t>
        </is>
      </c>
      <c r="AD591" s="2" t="inlineStr">
        <is>
          <t/>
        </is>
      </c>
      <c r="AE591" t="inlineStr">
        <is>
          <t>Régimen para la &lt;a href="https://iate.europa.eu/entry/result/3533518/es" target="_blank"&gt;identificación electrónica&lt;/a&gt; en virtud del cual se expiden
&lt;a href="https://iate.europa.eu/entry/result/3599574/es" target="_blank"&gt; medios de identificación electrónica&lt;/a&gt; a las &lt;a href="https://iate.europa.eu/entry/result/773956/es" target="_blank"&gt;personas físicas&lt;/a&gt; o &lt;a href="https://iate.europa.eu/entry/result/773955/es" target="_blank"&gt;jurídicas &lt;/a&gt;o a una persona física que representa a una persona jurídica.</t>
        </is>
      </c>
      <c r="AF591" s="2" t="inlineStr">
        <is>
          <t>e-identimise süsteem</t>
        </is>
      </c>
      <c r="AG591" s="2" t="inlineStr">
        <is>
          <t>3</t>
        </is>
      </c>
      <c r="AH591" s="2" t="inlineStr">
        <is>
          <t/>
        </is>
      </c>
      <c r="AI591" t="inlineStr">
        <is>
          <t>&lt;i&gt;e-identimiseks&lt;/i&gt; &lt;a href="/entry/result/3533518/all" id="ENTRY_TO_ENTRY_CONVERTER" target="_blank"&gt;IATE:3533518&lt;/a&gt; vajalik süsteem, mille raames väljastatakse&lt;i&gt; e-identimise vahendeid&lt;/i&gt; &lt;a href="/entry/result/3599574/all" id="ENTRY_TO_ENTRY_CONVERTER" target="_blank"&gt;IATE:3599574&lt;/a&gt; füüsilistele või juriidilistele isikutele või juriidilist isikut esindavatele füüsilistele isikutele</t>
        </is>
      </c>
      <c r="AJ591" s="2" t="inlineStr">
        <is>
          <t>sähköisen tunnistamisen järjestelmä</t>
        </is>
      </c>
      <c r="AK591" s="2" t="inlineStr">
        <is>
          <t>3</t>
        </is>
      </c>
      <c r="AL591" s="2" t="inlineStr">
        <is>
          <t/>
        </is>
      </c>
      <c r="AM591" t="inlineStr">
        <is>
          <t>sähköiseen tunnistamiseen liittyvä järjestelmä, jonka puitteissa sähköisen tunnistamisen menetelmiä myönnetään luonnollisille henkilöille, oikeushenkilöille tai oikeushenkilöä edustaville luonnollisille henkilöille</t>
        </is>
      </c>
      <c r="AN591" s="2" t="inlineStr">
        <is>
          <t>schéma d'identification électronique</t>
        </is>
      </c>
      <c r="AO591" s="2" t="inlineStr">
        <is>
          <t>3</t>
        </is>
      </c>
      <c r="AP591" s="2" t="inlineStr">
        <is>
          <t/>
        </is>
      </c>
      <c r="AQ591" t="inlineStr">
        <is>
          <t>système pour l’identification 
électronique en vertu duquel des moyens d’identification électronique 
sont délivrés à des personnes physiques ou morales ou à des personnes 
physiques représentant des personnes morales</t>
        </is>
      </c>
      <c r="AR591" s="2" t="inlineStr">
        <is>
          <t>scéim ríomh-shainaitheantais</t>
        </is>
      </c>
      <c r="AS591" s="2" t="inlineStr">
        <is>
          <t>3</t>
        </is>
      </c>
      <c r="AT591" s="2" t="inlineStr">
        <is>
          <t/>
        </is>
      </c>
      <c r="AU591" t="inlineStr">
        <is>
          <t>córas chun ríomh-shainaitheantas a dhéanamh lena ndéantar modhanna ríomh-shainaitheantais a eisiúint do dhaoine nádúrtha nó dlítheanach nó do dhaoine nádúrtha a bhfuil ionadaíocht á déanamh acu ar dhaoine dlítheanacha</t>
        </is>
      </c>
      <c r="AV591" s="2" t="inlineStr">
        <is>
          <t>sustav elektroničke identifikacije</t>
        </is>
      </c>
      <c r="AW591" s="2" t="inlineStr">
        <is>
          <t>2</t>
        </is>
      </c>
      <c r="AX591" s="2" t="inlineStr">
        <is>
          <t/>
        </is>
      </c>
      <c r="AY591" t="inlineStr">
        <is>
          <t>sustav za elektroničku identifikaciju u okviru kojega se izdaju sredstva elektroničke identifikacije fizičkim ili pravnim osobama ili fizičkim osobama koje predstavljaju pravne osobe</t>
        </is>
      </c>
      <c r="AZ591" s="2" t="inlineStr">
        <is>
          <t>elektronikus azonosítási rendszer</t>
        </is>
      </c>
      <c r="BA591" s="2" t="inlineStr">
        <is>
          <t>4</t>
        </is>
      </c>
      <c r="BB591" s="2" t="inlineStr">
        <is>
          <t/>
        </is>
      </c>
      <c r="BC591" t="inlineStr">
        <is>
          <t>elektronikus azonosításra [ &lt;a href="/entry/result/3533518/all" id="ENTRY_TO_ENTRY_CONVERTER" target="_blank"&gt;IATE:3533518&lt;/a&gt; ] alkalmas rendszer, amelynek keretében természetes vagy jogi személy, illetve egy jogi személyt képviselő természetes személy számára elektronikus azonosító eszközöket bocsátanak ki</t>
        </is>
      </c>
      <c r="BD591" s="2" t="inlineStr">
        <is>
          <t>regime di identificazione elettronica</t>
        </is>
      </c>
      <c r="BE591" s="2" t="inlineStr">
        <is>
          <t>3</t>
        </is>
      </c>
      <c r="BF591" s="2" t="inlineStr">
        <is>
          <t/>
        </is>
      </c>
      <c r="BG591" t="inlineStr">
        <is>
          <t>sistema di 
&lt;i&gt;identificazione elettronica&lt;/i&gt; [ &lt;a href="/entry/result/3533518/all" id="ENTRY_TO_ENTRY_CONVERTER" target="_blank"&gt;IATE:3533518&lt;/a&gt; ] per cui si forniscono mezzi di identificazione elettronica alle persone fisiche o giuridiche, o alle persone fisiche che rappresentano persone giuridiche</t>
        </is>
      </c>
      <c r="BH591" s="2" t="inlineStr">
        <is>
          <t>elektroninės atpažinties schema</t>
        </is>
      </c>
      <c r="BI591" s="2" t="inlineStr">
        <is>
          <t>3</t>
        </is>
      </c>
      <c r="BJ591" s="2" t="inlineStr">
        <is>
          <t/>
        </is>
      </c>
      <c r="BK591" t="inlineStr">
        <is>
          <t>elektroninės atpažinties sistema, pagal kurią fiziniams ar juridiniams asmenims arba juridiniams asmenims atstovaujantiems fiziniams asmenims išduodamos elektroninės atpažinties priemonės</t>
        </is>
      </c>
      <c r="BL591" s="2" t="inlineStr">
        <is>
          <t>elektroniskās identifikācijas shēma</t>
        </is>
      </c>
      <c r="BM591" s="2" t="inlineStr">
        <is>
          <t>3</t>
        </is>
      </c>
      <c r="BN591" s="2" t="inlineStr">
        <is>
          <t/>
        </is>
      </c>
      <c r="BO591" t="inlineStr">
        <is>
          <t>elektroniskās identifikācijas sistēma, kurā personām izsniedz elektroniskās identifikācijas līdzekļus</t>
        </is>
      </c>
      <c r="BP591" s="2" t="inlineStr">
        <is>
          <t>skema ta’ identifikazzjoni elettronika</t>
        </is>
      </c>
      <c r="BQ591" s="2" t="inlineStr">
        <is>
          <t>3</t>
        </is>
      </c>
      <c r="BR591" s="2" t="inlineStr">
        <is>
          <t/>
        </is>
      </c>
      <c r="BS591" t="inlineStr">
        <is>
          <t>sistema għall-identifikazzjoni elettronika li skontha jinħarġu mezzi ta’ identifikazzjoni elettronika lil persuni fiżiċi jew persuni ġuridiċi, jew persuni fiżiċi li jkunu qed jirrappreżentaw persuni ġuridiċi</t>
        </is>
      </c>
      <c r="BT591" s="2" t="inlineStr">
        <is>
          <t>stelsel voor elektronische identificatie</t>
        </is>
      </c>
      <c r="BU591" s="2" t="inlineStr">
        <is>
          <t>3</t>
        </is>
      </c>
      <c r="BV591" s="2" t="inlineStr">
        <is>
          <t/>
        </is>
      </c>
      <c r="BW591" t="inlineStr">
        <is>
          <t>systeem voor elektronische identificatie waarbinnen elektronische identificatiemiddelen worden uitgegeven aan natuurlijke of rechtspersonen</t>
        </is>
      </c>
      <c r="BX591" s="2" t="inlineStr">
        <is>
          <t>system identyfikacji elektronicznej</t>
        </is>
      </c>
      <c r="BY591" s="2" t="inlineStr">
        <is>
          <t>3</t>
        </is>
      </c>
      <c r="BZ591" s="2" t="inlineStr">
        <is>
          <t/>
        </is>
      </c>
      <c r="CA591" t="inlineStr">
        <is>
          <t>system identyfikacji elektronicznej, w ramach którego wydaje się środki identyfikacji elektronicznej osobom fizycznym lub prawnym, lub osobom fizycznym reprezentującym osoby prawne</t>
        </is>
      </c>
      <c r="CB591" s="2" t="inlineStr">
        <is>
          <t>sistema de identificação eletrónica</t>
        </is>
      </c>
      <c r="CC591" s="2" t="inlineStr">
        <is>
          <t>3</t>
        </is>
      </c>
      <c r="CD591" s="2" t="inlineStr">
        <is>
          <t/>
        </is>
      </c>
      <c r="CE591" t="inlineStr">
        <is>
          <t>Sistema de identificação eletrónica ao abrigo do qual sejam produzidos meios de identificação eletrónica para as pessoas singulares ou coletivas, ou para as pessoas singulares que representem pessoas coletivas.</t>
        </is>
      </c>
      <c r="CF591" s="2" t="inlineStr">
        <is>
          <t>sistem de identificare electronică</t>
        </is>
      </c>
      <c r="CG591" s="2" t="inlineStr">
        <is>
          <t>3</t>
        </is>
      </c>
      <c r="CH591" s="2" t="inlineStr">
        <is>
          <t/>
        </is>
      </c>
      <c r="CI591" t="inlineStr">
        <is>
          <t>sistem pentru &lt;a href="https://iate.europa.eu/entry/result/3533518" target="_blank"&gt;identificarea electronică&lt;time datetime="19.3.2020"&gt; (19.3.2020)&lt;/time&gt;&lt;/a&gt; în care sunt emise mijloace de identificare electronică pentru persoane fizice
sau juridice ori persoane fizice reprezentând persoane juridice</t>
        </is>
      </c>
      <c r="CJ591" s="2" t="inlineStr">
        <is>
          <t>schéma elektronickej identifikácie</t>
        </is>
      </c>
      <c r="CK591" s="2" t="inlineStr">
        <is>
          <t>3</t>
        </is>
      </c>
      <c r="CL591" s="2" t="inlineStr">
        <is>
          <t/>
        </is>
      </c>
      <c r="CM591" t="inlineStr">
        <is>
          <t>systém, v rámci ktorého sa osobám vydávajú prostriedky elektronickej identifikácie</t>
        </is>
      </c>
      <c r="CN591" s="2" t="inlineStr">
        <is>
          <t>shema elektronske identifikacije</t>
        </is>
      </c>
      <c r="CO591" s="2" t="inlineStr">
        <is>
          <t>3</t>
        </is>
      </c>
      <c r="CP591" s="2" t="inlineStr">
        <is>
          <t/>
        </is>
      </c>
      <c r="CQ591" t="inlineStr">
        <is>
          <t>sistem za &lt;a href="https://iate.europa.eu/entry/result/3533518/sl" target="_blank"&gt;elektronsko identifikacijo&lt;/a&gt;, v okviru katerega se fizični ali &lt;a href="https://iate.europa.eu/entry/result/773955/sl" target="_blank"&gt;pravni osebi&lt;/a&gt; ali &lt;a href="https://iate.europa.eu/entry/result/773956/sl" target="_blank"&gt;fizični osebi&lt;/a&gt;, ki zastopa pravno osebo, izdajo &lt;a href="https://iate.europa.eu/entry/result/3599574/sl" target="_blank"&gt;sredstva elektronske identifikacije&lt;/a&gt;</t>
        </is>
      </c>
      <c r="CR591" s="2" t="inlineStr">
        <is>
          <t>system för elektronisk identifiering</t>
        </is>
      </c>
      <c r="CS591" s="2" t="inlineStr">
        <is>
          <t>3</t>
        </is>
      </c>
      <c r="CT591" s="2" t="inlineStr">
        <is>
          <t/>
        </is>
      </c>
      <c r="CU591" t="inlineStr">
        <is>
          <t>system för elektronisk identifiering genom vilket medel för elektronisk identifiering utfärdas till en fysisk eller juridisk person eller en fysisk person som företräder en juridisk person</t>
        </is>
      </c>
    </row>
    <row r="592">
      <c r="A592" s="1" t="str">
        <f>HYPERLINK("https://iate.europa.eu/entry/result/3599616/all", "3599616")</f>
        <v>3599616</v>
      </c>
      <c r="B592" t="inlineStr">
        <is>
          <t>EDUCATION AND COMMUNICATIONS</t>
        </is>
      </c>
      <c r="C592" t="inlineStr">
        <is>
          <t>EDUCATION AND COMMUNICATIONS|information technology and data processing</t>
        </is>
      </c>
      <c r="D592" s="2" t="inlineStr">
        <is>
          <t>национален бек-енд</t>
        </is>
      </c>
      <c r="E592" s="2" t="inlineStr">
        <is>
          <t>3</t>
        </is>
      </c>
      <c r="F592" s="2" t="inlineStr">
        <is>
          <t/>
        </is>
      </c>
      <c r="G592" t="inlineStr">
        <is>
          <t/>
        </is>
      </c>
      <c r="H592" s="2" t="inlineStr">
        <is>
          <t>vnitrostátní backendový systém</t>
        </is>
      </c>
      <c r="I592" s="2" t="inlineStr">
        <is>
          <t>3</t>
        </is>
      </c>
      <c r="J592" s="2" t="inlineStr">
        <is>
          <t/>
        </is>
      </c>
      <c r="K592" t="inlineStr">
        <is>
          <t>národní vrstva přístupu k datům v rámci mezinárodního systému, služby nebo databáze</t>
        </is>
      </c>
      <c r="L592" s="2" t="inlineStr">
        <is>
          <t>national backend</t>
        </is>
      </c>
      <c r="M592" s="2" t="inlineStr">
        <is>
          <t>3</t>
        </is>
      </c>
      <c r="N592" s="2" t="inlineStr">
        <is>
          <t/>
        </is>
      </c>
      <c r="O592" t="inlineStr">
        <is>
          <t/>
        </is>
      </c>
      <c r="P592" s="2" t="inlineStr">
        <is>
          <t>nationales Back-End</t>
        </is>
      </c>
      <c r="Q592" s="2" t="inlineStr">
        <is>
          <t>3</t>
        </is>
      </c>
      <c r="R592" s="2" t="inlineStr">
        <is>
          <t/>
        </is>
      </c>
      <c r="S592" t="inlineStr">
        <is>
          <t/>
        </is>
      </c>
      <c r="T592" s="2" t="inlineStr">
        <is>
          <t>εθνικό σύστημα λειτουργιών παρασκηνίου</t>
        </is>
      </c>
      <c r="U592" s="2" t="inlineStr">
        <is>
          <t>3</t>
        </is>
      </c>
      <c r="V592" s="2" t="inlineStr">
        <is>
          <t/>
        </is>
      </c>
      <c r="W592" t="inlineStr">
        <is>
          <t>εθνικό επίπεδο πρόσβασης σε δεδομένα στο πλαίσιο ενός διεθνούς συστήματος, υπηρεσίας ή βάσης δεδομένων</t>
        </is>
      </c>
      <c r="X592" s="2" t="inlineStr">
        <is>
          <t>national backend</t>
        </is>
      </c>
      <c r="Y592" s="2" t="inlineStr">
        <is>
          <t>3</t>
        </is>
      </c>
      <c r="Z592" s="2" t="inlineStr">
        <is>
          <t/>
        </is>
      </c>
      <c r="AA592" t="inlineStr">
        <is>
          <t>national data access layer of an international system, service or database</t>
        </is>
      </c>
      <c r="AB592" s="2" t="inlineStr">
        <is>
          <t>&lt;i&gt;backend &lt;/i&gt;nacional</t>
        </is>
      </c>
      <c r="AC592" s="2" t="inlineStr">
        <is>
          <t>3</t>
        </is>
      </c>
      <c r="AD592" s="2" t="inlineStr">
        <is>
          <t/>
        </is>
      </c>
      <c r="AE592" t="inlineStr">
        <is>
          <t/>
        </is>
      </c>
      <c r="AF592" s="2" t="inlineStr">
        <is>
          <t>riiklik tagasüsteem</t>
        </is>
      </c>
      <c r="AG592" s="2" t="inlineStr">
        <is>
          <t>3</t>
        </is>
      </c>
      <c r="AH592" s="2" t="inlineStr">
        <is>
          <t/>
        </is>
      </c>
      <c r="AI592" t="inlineStr">
        <is>
          <t/>
        </is>
      </c>
      <c r="AJ592" s="2" t="inlineStr">
        <is>
          <t>kansallinen taustajärjestelmä</t>
        </is>
      </c>
      <c r="AK592" s="2" t="inlineStr">
        <is>
          <t>3</t>
        </is>
      </c>
      <c r="AL592" s="2" t="inlineStr">
        <is>
          <t/>
        </is>
      </c>
      <c r="AM592" t="inlineStr">
        <is>
          <t>kansallinen varmennevälityspalvelu, joka tarjoaa EU:n komission eHealth Networkin 
määrittelemät National Backend -rajapinnat &lt;a href="https://iate.europa.eu/entry/result/3593025/fi" target="_blank"&gt;EU-koronatodistusten &lt;/a&gt;tarkistusta varten</t>
        </is>
      </c>
      <c r="AN592" s="2" t="inlineStr">
        <is>
          <t>système d’arrière-plan national|
système dorsal national</t>
        </is>
      </c>
      <c r="AO592" s="2" t="inlineStr">
        <is>
          <t>3|
3</t>
        </is>
      </c>
      <c r="AP592" s="2" t="inlineStr">
        <is>
          <t xml:space="preserve">|
</t>
        </is>
      </c>
      <c r="AQ592" t="inlineStr">
        <is>
          <t>interface permettant à un pays d'avoir accès à ses données dans un système international, un service international ou une base de données internationale</t>
        </is>
      </c>
      <c r="AR592" s="2" t="inlineStr">
        <is>
          <t>cúlsraith náisiúnta</t>
        </is>
      </c>
      <c r="AS592" s="2" t="inlineStr">
        <is>
          <t>3</t>
        </is>
      </c>
      <c r="AT592" s="2" t="inlineStr">
        <is>
          <t/>
        </is>
      </c>
      <c r="AU592" t="inlineStr">
        <is>
          <t/>
        </is>
      </c>
      <c r="AV592" s="2" t="inlineStr">
        <is>
          <t>nacionalni &lt;i&gt;backend &lt;/i&gt;sustav</t>
        </is>
      </c>
      <c r="AW592" s="2" t="inlineStr">
        <is>
          <t>3</t>
        </is>
      </c>
      <c r="AX592" s="2" t="inlineStr">
        <is>
          <t/>
        </is>
      </c>
      <c r="AY592" t="inlineStr">
        <is>
          <t/>
        </is>
      </c>
      <c r="AZ592" s="2" t="inlineStr">
        <is>
          <t>nemzeti backend</t>
        </is>
      </c>
      <c r="BA592" s="2" t="inlineStr">
        <is>
          <t>3</t>
        </is>
      </c>
      <c r="BB592" s="2" t="inlineStr">
        <is>
          <t/>
        </is>
      </c>
      <c r="BC592" t="inlineStr">
        <is>
          <t/>
        </is>
      </c>
      <c r="BD592" s="2" t="inlineStr">
        <is>
          <t>back-end nazionale</t>
        </is>
      </c>
      <c r="BE592" s="2" t="inlineStr">
        <is>
          <t>3</t>
        </is>
      </c>
      <c r="BF592" s="2" t="inlineStr">
        <is>
          <t/>
        </is>
      </c>
      <c r="BG592" t="inlineStr">
        <is>
          <t>applicazione che gestisce il livello nazionale di un database internazionale</t>
        </is>
      </c>
      <c r="BH592" s="2" t="inlineStr">
        <is>
          <t>nacionalinė vidinė sistema</t>
        </is>
      </c>
      <c r="BI592" s="2" t="inlineStr">
        <is>
          <t>2</t>
        </is>
      </c>
      <c r="BJ592" s="2" t="inlineStr">
        <is>
          <t/>
        </is>
      </c>
      <c r="BK592" t="inlineStr">
        <is>
          <t/>
        </is>
      </c>
      <c r="BL592" s="2" t="inlineStr">
        <is>
          <t>nacionālā aizmugursistēma|
nacionālā atbalsta sistēma</t>
        </is>
      </c>
      <c r="BM592" s="2" t="inlineStr">
        <is>
          <t>3|
3</t>
        </is>
      </c>
      <c r="BN592" s="2" t="inlineStr">
        <is>
          <t>|
preferred</t>
        </is>
      </c>
      <c r="BO592" t="inlineStr">
        <is>
          <t/>
        </is>
      </c>
      <c r="BP592" s="2" t="inlineStr">
        <is>
          <t>backend nazzjonali</t>
        </is>
      </c>
      <c r="BQ592" s="2" t="inlineStr">
        <is>
          <t>3</t>
        </is>
      </c>
      <c r="BR592" s="2" t="inlineStr">
        <is>
          <t/>
        </is>
      </c>
      <c r="BS592" t="inlineStr">
        <is>
          <t>saff ta' aċċess għad-&lt;i&gt;data &lt;/i&gt;nazzjonali ta' sistema, servizz jew bażi tad-&lt;i&gt;data &lt;/i&gt;internazzjonali</t>
        </is>
      </c>
      <c r="BT592" s="2" t="inlineStr">
        <is>
          <t>nationaal backend|
NB</t>
        </is>
      </c>
      <c r="BU592" s="2" t="inlineStr">
        <is>
          <t>3|
3</t>
        </is>
      </c>
      <c r="BV592" s="2" t="inlineStr">
        <is>
          <t xml:space="preserve">|
</t>
        </is>
      </c>
      <c r="BW592" t="inlineStr">
        <is>
          <t>laag in een internationaal systeem, internationale dienst of databank waar een land toegang heeft tot zijn gegevens</t>
        </is>
      </c>
      <c r="BX592" s="2" t="inlineStr">
        <is>
          <t>krajowy system zaplecza</t>
        </is>
      </c>
      <c r="BY592" s="2" t="inlineStr">
        <is>
          <t>3</t>
        </is>
      </c>
      <c r="BZ592" s="2" t="inlineStr">
        <is>
          <t/>
        </is>
      </c>
      <c r="CA592" t="inlineStr">
        <is>
          <t/>
        </is>
      </c>
      <c r="CB592" s="2" t="inlineStr">
        <is>
          <t>sistema nacional de retaguarda</t>
        </is>
      </c>
      <c r="CC592" s="2" t="inlineStr">
        <is>
          <t>3</t>
        </is>
      </c>
      <c r="CD592" s="2" t="inlineStr">
        <is>
          <t/>
        </is>
      </c>
      <c r="CE592" t="inlineStr">
        <is>
          <t/>
        </is>
      </c>
      <c r="CF592" s="2" t="inlineStr">
        <is>
          <t>sistem back-end național</t>
        </is>
      </c>
      <c r="CG592" s="2" t="inlineStr">
        <is>
          <t>3</t>
        </is>
      </c>
      <c r="CH592" s="2" t="inlineStr">
        <is>
          <t/>
        </is>
      </c>
      <c r="CI592" t="inlineStr">
        <is>
          <t/>
        </is>
      </c>
      <c r="CJ592" s="2" t="inlineStr">
        <is>
          <t>NB|
vnútroštátny backend|
vnútroštátny backendový systém|
vnútroštátny spracovateľský subjekt („backend“)</t>
        </is>
      </c>
      <c r="CK592" s="2" t="inlineStr">
        <is>
          <t>3|
3|
3|
2</t>
        </is>
      </c>
      <c r="CL592" s="2" t="inlineStr">
        <is>
          <t xml:space="preserve">|
|
|
</t>
        </is>
      </c>
      <c r="CM592" t="inlineStr">
        <is>
          <t>vnútroštátna vrstva prístupu k údajom v rámci medzinárodného systému, služby alebo databázy</t>
        </is>
      </c>
      <c r="CN592" s="2" t="inlineStr">
        <is>
          <t>nacionalno zaledje</t>
        </is>
      </c>
      <c r="CO592" s="2" t="inlineStr">
        <is>
          <t>3</t>
        </is>
      </c>
      <c r="CP592" s="2" t="inlineStr">
        <is>
          <t/>
        </is>
      </c>
      <c r="CQ592" t="inlineStr">
        <is>
          <t/>
        </is>
      </c>
      <c r="CR592" s="2" t="inlineStr">
        <is>
          <t>nationellt backend-system</t>
        </is>
      </c>
      <c r="CS592" s="2" t="inlineStr">
        <is>
          <t>3</t>
        </is>
      </c>
      <c r="CT592" s="2" t="inlineStr">
        <is>
          <t/>
        </is>
      </c>
      <c r="CU592" t="inlineStr">
        <is>
          <t/>
        </is>
      </c>
    </row>
    <row r="593">
      <c r="A593" s="1" t="str">
        <f>HYPERLINK("https://iate.europa.eu/entry/result/3599648/all", "3599648")</f>
        <v>3599648</v>
      </c>
      <c r="B593" t="inlineStr">
        <is>
          <t>EDUCATION AND COMMUNICATIONS</t>
        </is>
      </c>
      <c r="C593" t="inlineStr">
        <is>
          <t>EDUCATION AND COMMUNICATIONS|information technology and data processing</t>
        </is>
      </c>
      <c r="D593" s="2" t="inlineStr">
        <is>
          <t>модел, представляващ обвивка</t>
        </is>
      </c>
      <c r="E593" s="2" t="inlineStr">
        <is>
          <t>3</t>
        </is>
      </c>
      <c r="F593" s="2" t="inlineStr">
        <is>
          <t/>
        </is>
      </c>
      <c r="G593" t="inlineStr">
        <is>
          <t/>
        </is>
      </c>
      <c r="H593" s="2" t="inlineStr">
        <is>
          <t>model „shell“</t>
        </is>
      </c>
      <c r="I593" s="2" t="inlineStr">
        <is>
          <t>3</t>
        </is>
      </c>
      <c r="J593" s="2" t="inlineStr">
        <is>
          <t/>
        </is>
      </c>
      <c r="K593" t="inlineStr">
        <is>
          <t>model ověřování posloupnosti certifikátů, podle kterého musí být v daném okamžiku všechny certifikáty platné</t>
        </is>
      </c>
      <c r="L593" s="2" t="inlineStr">
        <is>
          <t>shellmodel</t>
        </is>
      </c>
      <c r="M593" s="2" t="inlineStr">
        <is>
          <t>3</t>
        </is>
      </c>
      <c r="N593" s="2" t="inlineStr">
        <is>
          <t/>
        </is>
      </c>
      <c r="O593" t="inlineStr">
        <is>
          <t/>
        </is>
      </c>
      <c r="P593" s="2" t="inlineStr">
        <is>
          <t>Schalenmodell</t>
        </is>
      </c>
      <c r="Q593" s="2" t="inlineStr">
        <is>
          <t>3</t>
        </is>
      </c>
      <c r="R593" s="2" t="inlineStr">
        <is>
          <t/>
        </is>
      </c>
      <c r="S593" t="inlineStr">
        <is>
          <t/>
        </is>
      </c>
      <c r="T593" s="2" t="inlineStr">
        <is>
          <t>μοντέλο κέλυφος</t>
        </is>
      </c>
      <c r="U593" s="2" t="inlineStr">
        <is>
          <t>3</t>
        </is>
      </c>
      <c r="V593" s="2" t="inlineStr">
        <is>
          <t/>
        </is>
      </c>
      <c r="W593" t="inlineStr">
        <is>
          <t>μοντέλο για την επικύρωση αλυσίδων πιστοποιητικών όπου όλα τα πιστοποιητικά πρέπει να είναι έγκυρα μια δεδομένη χρονική στιγμή</t>
        </is>
      </c>
      <c r="X593" s="2" t="inlineStr">
        <is>
          <t>shell model</t>
        </is>
      </c>
      <c r="Y593" s="2" t="inlineStr">
        <is>
          <t>3</t>
        </is>
      </c>
      <c r="Z593" s="2" t="inlineStr">
        <is>
          <t/>
        </is>
      </c>
      <c r="AA593" t="inlineStr">
        <is>
          <t>model for validation of certificate chains where all certificates have to be valid at a given time</t>
        </is>
      </c>
      <c r="AB593" s="2" t="inlineStr">
        <is>
          <t>modelo &lt;i&gt;shell&lt;/i&gt;</t>
        </is>
      </c>
      <c r="AC593" s="2" t="inlineStr">
        <is>
          <t>3</t>
        </is>
      </c>
      <c r="AD593" s="2" t="inlineStr">
        <is>
          <t/>
        </is>
      </c>
      <c r="AE593" t="inlineStr">
        <is>
          <t/>
        </is>
      </c>
      <c r="AF593" s="2" t="inlineStr">
        <is>
          <t>kestmudel</t>
        </is>
      </c>
      <c r="AG593" s="2" t="inlineStr">
        <is>
          <t>3</t>
        </is>
      </c>
      <c r="AH593" s="2" t="inlineStr">
        <is>
          <t/>
        </is>
      </c>
      <c r="AI593" t="inlineStr">
        <is>
          <t>sertifitseerimisahela kontrollimudel, mis deklareerib, et kõik sertifitseerimisahela valideerimiseks kasutatavad sertifikaadid peavad kehtima teataval ajahetkel</t>
        </is>
      </c>
      <c r="AJ593" s="2" t="inlineStr">
        <is>
          <t>kuorimalli</t>
        </is>
      </c>
      <c r="AK593" s="2" t="inlineStr">
        <is>
          <t>3</t>
        </is>
      </c>
      <c r="AL593" s="2" t="inlineStr">
        <is>
          <t/>
        </is>
      </c>
      <c r="AM593" t="inlineStr">
        <is>
          <t>todennusmalli, jonka mukaan kaikkien varmennepolun validoinnissa käytettävien &lt;a href="https://iate.europa.eu/entry/result/3527118/fi" target="_blank"&gt;varmenteiden &lt;/a&gt;on oltava voimassa tiettynä ajankohtana</t>
        </is>
      </c>
      <c r="AN593" s="2" t="inlineStr">
        <is>
          <t>modèle shell</t>
        </is>
      </c>
      <c r="AO593" s="2" t="inlineStr">
        <is>
          <t>3</t>
        </is>
      </c>
      <c r="AP593" s="2" t="inlineStr">
        <is>
          <t/>
        </is>
      </c>
      <c r="AQ593" t="inlineStr">
        <is>
          <t>modèle de validation d'un chemin de certification dans lequel tous les certificats doivent être valables à un moment précis</t>
        </is>
      </c>
      <c r="AR593" s="2" t="inlineStr">
        <is>
          <t>sceallsamhail</t>
        </is>
      </c>
      <c r="AS593" s="2" t="inlineStr">
        <is>
          <t>3</t>
        </is>
      </c>
      <c r="AT593" s="2" t="inlineStr">
        <is>
          <t/>
        </is>
      </c>
      <c r="AU593" t="inlineStr">
        <is>
          <t/>
        </is>
      </c>
      <c r="AV593" s="2" t="inlineStr">
        <is>
          <t>model školjke</t>
        </is>
      </c>
      <c r="AW593" s="2" t="inlineStr">
        <is>
          <t>2</t>
        </is>
      </c>
      <c r="AX593" s="2" t="inlineStr">
        <is>
          <t/>
        </is>
      </c>
      <c r="AY593" t="inlineStr">
        <is>
          <t>model u kojem svi certifikati u provjeri lanca certifikata moraju biti valjani u trenutku provjere potpisa</t>
        </is>
      </c>
      <c r="AZ593" s="2" t="inlineStr">
        <is>
          <t>héjmodell</t>
        </is>
      </c>
      <c r="BA593" s="2" t="inlineStr">
        <is>
          <t>3</t>
        </is>
      </c>
      <c r="BB593" s="2" t="inlineStr">
        <is>
          <t/>
        </is>
      </c>
      <c r="BC593" t="inlineStr">
        <is>
          <t/>
        </is>
      </c>
      <c r="BD593" s="2" t="inlineStr">
        <is>
          <t>modello a strati</t>
        </is>
      </c>
      <c r="BE593" s="2" t="inlineStr">
        <is>
          <t>3</t>
        </is>
      </c>
      <c r="BF593" s="2" t="inlineStr">
        <is>
          <t/>
        </is>
      </c>
      <c r="BG593" t="inlineStr">
        <is>
          <t>modello di convalida di catene di certificati in cui tutti i certificati devono essere validi in un determinato momento</t>
        </is>
      </c>
      <c r="BH593" s="2" t="inlineStr">
        <is>
          <t>apvalkalo modelis</t>
        </is>
      </c>
      <c r="BI593" s="2" t="inlineStr">
        <is>
          <t>3</t>
        </is>
      </c>
      <c r="BJ593" s="2" t="inlineStr">
        <is>
          <t/>
        </is>
      </c>
      <c r="BK593" t="inlineStr">
        <is>
          <t/>
        </is>
      </c>
      <c r="BL593" s="2" t="inlineStr">
        <is>
          <t>čaulas modelis</t>
        </is>
      </c>
      <c r="BM593" s="2" t="inlineStr">
        <is>
          <t>3</t>
        </is>
      </c>
      <c r="BN593" s="2" t="inlineStr">
        <is>
          <t/>
        </is>
      </c>
      <c r="BO593" t="inlineStr">
        <is>
          <t/>
        </is>
      </c>
      <c r="BP593" s="2" t="inlineStr">
        <is>
          <t>mudell shell</t>
        </is>
      </c>
      <c r="BQ593" s="2" t="inlineStr">
        <is>
          <t>3</t>
        </is>
      </c>
      <c r="BR593" s="2" t="inlineStr">
        <is>
          <t/>
        </is>
      </c>
      <c r="BS593" t="inlineStr">
        <is>
          <t>mudell għall-validazzjoni ta' ktajjen ta' ċertifikati fejn iċ-ċertifikati kollha jridu jkunu validi f'mument partikolari</t>
        </is>
      </c>
      <c r="BT593" s="2" t="inlineStr">
        <is>
          <t>shell-model</t>
        </is>
      </c>
      <c r="BU593" s="2" t="inlineStr">
        <is>
          <t>3</t>
        </is>
      </c>
      <c r="BV593" s="2" t="inlineStr">
        <is>
          <t/>
        </is>
      </c>
      <c r="BW593" t="inlineStr">
        <is>
          <t>verificatiemodel dat bepaalt dat alle certificaten bij de validatie van het certificaatpad op een bepaald tijdstip geldig moeten zijn</t>
        </is>
      </c>
      <c r="BX593" s="2" t="inlineStr">
        <is>
          <t>model zagnieżdżony</t>
        </is>
      </c>
      <c r="BY593" s="2" t="inlineStr">
        <is>
          <t>3</t>
        </is>
      </c>
      <c r="BZ593" s="2" t="inlineStr">
        <is>
          <t/>
        </is>
      </c>
      <c r="CA593" t="inlineStr">
        <is>
          <t>modele weryfikacji podpisu elektronicznego, w którym podpis jest ważny, gdy wszystkie certyfikaty nadrzędne są ważne w tym samym momencie</t>
        </is>
      </c>
      <c r="CB593" s="2" t="inlineStr">
        <is>
          <t>modelo &lt;i&gt;shell&lt;/i&gt;</t>
        </is>
      </c>
      <c r="CC593" s="2" t="inlineStr">
        <is>
          <t>3</t>
        </is>
      </c>
      <c r="CD593" s="2" t="inlineStr">
        <is>
          <t/>
        </is>
      </c>
      <c r="CE593" t="inlineStr">
        <is>
          <t>Modelo de validação de cadeias de certificados em que todos os certificados têm de ser válidos num dado momento.</t>
        </is>
      </c>
      <c r="CF593" s="2" t="inlineStr">
        <is>
          <t>model shell</t>
        </is>
      </c>
      <c r="CG593" s="2" t="inlineStr">
        <is>
          <t>3</t>
        </is>
      </c>
      <c r="CH593" s="2" t="inlineStr">
        <is>
          <t/>
        </is>
      </c>
      <c r="CI593" t="inlineStr">
        <is>
          <t/>
        </is>
      </c>
      <c r="CJ593" s="2" t="inlineStr">
        <is>
          <t>„shell model“</t>
        </is>
      </c>
      <c r="CK593" s="2" t="inlineStr">
        <is>
          <t>2</t>
        </is>
      </c>
      <c r="CL593" s="2" t="inlineStr">
        <is>
          <t/>
        </is>
      </c>
      <c r="CM593" t="inlineStr">
        <is>
          <t>model overovania, podľa ktorého pri validácii cesty certifikátov musia byť všetky certifikáty platné v danom čase, t. j. v čase validácie podpisu</t>
        </is>
      </c>
      <c r="CN593" s="2" t="inlineStr">
        <is>
          <t>model SHELL</t>
        </is>
      </c>
      <c r="CO593" s="2" t="inlineStr">
        <is>
          <t>3</t>
        </is>
      </c>
      <c r="CP593" s="2" t="inlineStr">
        <is>
          <t/>
        </is>
      </c>
      <c r="CQ593" t="inlineStr">
        <is>
          <t/>
        </is>
      </c>
      <c r="CR593" s="2" t="inlineStr">
        <is>
          <t>skalmodell</t>
        </is>
      </c>
      <c r="CS593" s="2" t="inlineStr">
        <is>
          <t>3</t>
        </is>
      </c>
      <c r="CT593" s="2" t="inlineStr">
        <is>
          <t/>
        </is>
      </c>
      <c r="CU593" t="inlineStr">
        <is>
          <t/>
        </is>
      </c>
    </row>
    <row r="594">
      <c r="A594" s="1" t="str">
        <f>HYPERLINK("https://iate.europa.eu/entry/result/3533494/all", "3533494")</f>
        <v>3533494</v>
      </c>
      <c r="B594" t="inlineStr">
        <is>
          <t>POLITICS;PRODUCTION, TECHNOLOGY AND RESEARCH</t>
        </is>
      </c>
      <c r="C594" t="inlineStr">
        <is>
          <t>POLITICS;PRODUCTION, TECHNOLOGY AND RESEARCH|technology and technical regulations;PRODUCTION, TECHNOLOGY AND RESEARCH|research and intellectual property|research policy</t>
        </is>
      </c>
      <c r="D594" s="2" t="inlineStr">
        <is>
          <t>технологична пътна карта|
пътна карта за технологиите</t>
        </is>
      </c>
      <c r="E594" s="2" t="inlineStr">
        <is>
          <t>3|
3</t>
        </is>
      </c>
      <c r="F594" s="2" t="inlineStr">
        <is>
          <t xml:space="preserve">|
</t>
        </is>
      </c>
      <c r="G594" t="inlineStr">
        <is>
          <t>широкообхватен документ, който се използва за гъвкава подкрепа на стратегическото планиране чрез съчетаване на краткосрочни и дългосрочни цели със специфични технологични решения</t>
        </is>
      </c>
      <c r="H594" s="2" t="inlineStr">
        <is>
          <t>technologický plán</t>
        </is>
      </c>
      <c r="I594" s="2" t="inlineStr">
        <is>
          <t>3</t>
        </is>
      </c>
      <c r="J594" s="2" t="inlineStr">
        <is>
          <t/>
        </is>
      </c>
      <c r="K594" t="inlineStr">
        <is>
          <t/>
        </is>
      </c>
      <c r="L594" s="2" t="inlineStr">
        <is>
          <t>teknologikøreplan</t>
        </is>
      </c>
      <c r="M594" s="2" t="inlineStr">
        <is>
          <t>3</t>
        </is>
      </c>
      <c r="N594" s="2" t="inlineStr">
        <is>
          <t/>
        </is>
      </c>
      <c r="O594" t="inlineStr">
        <is>
          <t>fleksibel teknik, som støtter strategisk planlægning ved at matche kortsigtede og langsigtede mål med specifikke teknologiske løsninger</t>
        </is>
      </c>
      <c r="P594" s="2" t="inlineStr">
        <is>
          <t>Technologiefahrplan</t>
        </is>
      </c>
      <c r="Q594" s="2" t="inlineStr">
        <is>
          <t>3</t>
        </is>
      </c>
      <c r="R594" s="2" t="inlineStr">
        <is>
          <t/>
        </is>
      </c>
      <c r="S594" t="inlineStr">
        <is>
          <t/>
        </is>
      </c>
      <c r="T594" s="2" t="inlineStr">
        <is>
          <t>χάρτης πορείας για την τεχνολογία|
τεχνολογικός χάρτης πορείας</t>
        </is>
      </c>
      <c r="U594" s="2" t="inlineStr">
        <is>
          <t>3|
3</t>
        </is>
      </c>
      <c r="V594" s="2" t="inlineStr">
        <is>
          <t xml:space="preserve">|
</t>
        </is>
      </c>
      <c r="W594" t="inlineStr">
        <is>
          <t>εργαλείο που αποτελεί ευέλικτη τεχνική το οποίο χρησιμοποιείται ευρέως εντός του κλάδου για τη στήριξη του στρατηγικού και μακροπρόθεσμου σχεδιασμού, μέσω του συνδυασμού βραχυπρόθεσμων και μακροπρόθεσμων στόχων με συγκεκριμένες τεχνολογικές λύσεις</t>
        </is>
      </c>
      <c r="X594" s="2" t="inlineStr">
        <is>
          <t>technology roadmap</t>
        </is>
      </c>
      <c r="Y594" s="2" t="inlineStr">
        <is>
          <t>3</t>
        </is>
      </c>
      <c r="Z594" s="2" t="inlineStr">
        <is>
          <t/>
        </is>
      </c>
      <c r="AA594" t="inlineStr">
        <is>
          <t>tool for a flexible technique that is widely used within industry to support strategic and long-range planning by
matching short-term and long-term goals with specific technology solutions</t>
        </is>
      </c>
      <c r="AB594" s="2" t="inlineStr">
        <is>
          <t>hoja de ruta tecnológica</t>
        </is>
      </c>
      <c r="AC594" s="2" t="inlineStr">
        <is>
          <t>3</t>
        </is>
      </c>
      <c r="AD594" s="2" t="inlineStr">
        <is>
          <t/>
        </is>
      </c>
      <c r="AE594" t="inlineStr">
        <is>
          <t>Técnica flexible de apoyo a la planificación estratégica, ampliamente utilizada en la industria, que hace
coincidir los objetivos a corto y a largo plazo con soluciones tecnológicas
específicas.</t>
        </is>
      </c>
      <c r="AF594" s="2" t="inlineStr">
        <is>
          <t>tehnoloogia tegevuskava</t>
        </is>
      </c>
      <c r="AG594" s="2" t="inlineStr">
        <is>
          <t>3</t>
        </is>
      </c>
      <c r="AH594" s="2" t="inlineStr">
        <is>
          <t/>
        </is>
      </c>
      <c r="AI594" t="inlineStr">
        <is>
          <t>vahend, mille abil toetada strateegilist planeerimist, viies lühikese ja 
pika perspektiivi eesmärgid vastavusse konkreetsete 
tehnoloogialahendustega</t>
        </is>
      </c>
      <c r="AJ594" s="2" t="inlineStr">
        <is>
          <t>teknologian etenemissuunnitelma</t>
        </is>
      </c>
      <c r="AK594" s="2" t="inlineStr">
        <is>
          <t>3</t>
        </is>
      </c>
      <c r="AL594" s="2" t="inlineStr">
        <is>
          <t/>
        </is>
      </c>
      <c r="AM594" t="inlineStr">
        <is>
          <t/>
        </is>
      </c>
      <c r="AN594" s="2" t="inlineStr">
        <is>
          <t>feuille de route technologique</t>
        </is>
      </c>
      <c r="AO594" s="2" t="inlineStr">
        <is>
          <t>3</t>
        </is>
      </c>
      <c r="AP594" s="2" t="inlineStr">
        <is>
          <t/>
        </is>
      </c>
      <c r="AQ594" t="inlineStr">
        <is>
          <t>technique souple permettant de soutenir la planification stratégique en mettant en adéquation des objectifs à court et à long termes et des solutions technologiques spécifiques</t>
        </is>
      </c>
      <c r="AR594" s="2" t="inlineStr">
        <is>
          <t>treochlár teicneolaíochta</t>
        </is>
      </c>
      <c r="AS594" s="2" t="inlineStr">
        <is>
          <t>3</t>
        </is>
      </c>
      <c r="AT594" s="2" t="inlineStr">
        <is>
          <t/>
        </is>
      </c>
      <c r="AU594" t="inlineStr">
        <is>
          <t/>
        </is>
      </c>
      <c r="AV594" s="2" t="inlineStr">
        <is>
          <t>plan tehnološkog razvoja</t>
        </is>
      </c>
      <c r="AW594" s="2" t="inlineStr">
        <is>
          <t>3</t>
        </is>
      </c>
      <c r="AX594" s="2" t="inlineStr">
        <is>
          <t/>
        </is>
      </c>
      <c r="AY594" t="inlineStr">
        <is>
          <t/>
        </is>
      </c>
      <c r="AZ594" s="2" t="inlineStr">
        <is>
          <t>technológiai ütemterv</t>
        </is>
      </c>
      <c r="BA594" s="2" t="inlineStr">
        <is>
          <t>3</t>
        </is>
      </c>
      <c r="BB594" s="2" t="inlineStr">
        <is>
          <t/>
        </is>
      </c>
      <c r="BC594" t="inlineStr">
        <is>
          <t>egy adott iparágon belül széleskörűen alkalmazott
olyan eszköz, amelynek célja, hogy a rövid és a hosszú távú célokat megfelelő konkrét technológiai megoldásokkal
párosítva segítse a stratégiai és a hosszú távú tervezést</t>
        </is>
      </c>
      <c r="BD594" s="2" t="inlineStr">
        <is>
          <t>tabella di marcia tecnologica</t>
        </is>
      </c>
      <c r="BE594" s="2" t="inlineStr">
        <is>
          <t>3</t>
        </is>
      </c>
      <c r="BF594" s="2" t="inlineStr">
        <is>
          <t/>
        </is>
      </c>
      <c r="BG594" t="inlineStr">
        <is>
          <t>documento di ampia portata, alla base della pianficazione strategica e del processo decisionale, che delinea le esigenze tecnologiche, gli obiettivi a breve e lungo termine e le strategie di un'organizzazione per adeguarsi ai cambiamenti tecnologici</t>
        </is>
      </c>
      <c r="BH594" s="2" t="inlineStr">
        <is>
          <t>technologijų veiksmų gairės</t>
        </is>
      </c>
      <c r="BI594" s="2" t="inlineStr">
        <is>
          <t>3</t>
        </is>
      </c>
      <c r="BJ594" s="2" t="inlineStr">
        <is>
          <t/>
        </is>
      </c>
      <c r="BK594" t="inlineStr">
        <is>
          <t/>
        </is>
      </c>
      <c r="BL594" s="2" t="inlineStr">
        <is>
          <t>tehnoloģiju ceļvedis</t>
        </is>
      </c>
      <c r="BM594" s="2" t="inlineStr">
        <is>
          <t>3</t>
        </is>
      </c>
      <c r="BN594" s="2" t="inlineStr">
        <is>
          <t/>
        </is>
      </c>
      <c r="BO594" t="inlineStr">
        <is>
          <t/>
        </is>
      </c>
      <c r="BP594" s="2" t="inlineStr">
        <is>
          <t>pjan direzzjonali teknoloġiku</t>
        </is>
      </c>
      <c r="BQ594" s="2" t="inlineStr">
        <is>
          <t>3</t>
        </is>
      </c>
      <c r="BR594" s="2" t="inlineStr">
        <is>
          <t/>
        </is>
      </c>
      <c r="BS594" t="inlineStr">
        <is>
          <t>għodda għal teknika flessibbli li tintuża b'mod wiesa' fl-industrija biex tappoġġa pjanar strateġiku u fuq medda twila billi tqabbel miri fuq terminu qasir u fuq terminu twil mas-soluzzjonijiet teknoloġiċi speċifiċi</t>
        </is>
      </c>
      <c r="BT594" s="2" t="inlineStr">
        <is>
          <t>technologieroutekaart|
technologisch stappenplan</t>
        </is>
      </c>
      <c r="BU594" s="2" t="inlineStr">
        <is>
          <t>3|
3</t>
        </is>
      </c>
      <c r="BV594" s="2" t="inlineStr">
        <is>
          <t xml:space="preserve">|
</t>
        </is>
      </c>
      <c r="BW594" t="inlineStr">
        <is>
          <t>flexibele
 techniek ter ondersteuning van strategische planning die doelstellingen op
 korte en lange termijn koppelt aan specifieke technologische oplossingen</t>
        </is>
      </c>
      <c r="BX594" s="2" t="inlineStr">
        <is>
          <t>plan działania w zakresie technologii</t>
        </is>
      </c>
      <c r="BY594" s="2" t="inlineStr">
        <is>
          <t>3</t>
        </is>
      </c>
      <c r="BZ594" s="2" t="inlineStr">
        <is>
          <t/>
        </is>
      </c>
      <c r="CA594" t="inlineStr">
        <is>
          <t>elastyczna technika wspierania planowania strategicznego, która dopasowuje cele krótko- i długoterminowe do konkretnych rozwiązań technologicznych</t>
        </is>
      </c>
      <c r="CB594" s="2" t="inlineStr">
        <is>
          <t>roteiro tecnológico</t>
        </is>
      </c>
      <c r="CC594" s="2" t="inlineStr">
        <is>
          <t>3</t>
        </is>
      </c>
      <c r="CD594" s="2" t="inlineStr">
        <is>
          <t/>
        </is>
      </c>
      <c r="CE594" t="inlineStr">
        <is>
          <t/>
        </is>
      </c>
      <c r="CF594" s="2" t="inlineStr">
        <is>
          <t>foaie de parcurs tehnologică</t>
        </is>
      </c>
      <c r="CG594" s="2" t="inlineStr">
        <is>
          <t>3</t>
        </is>
      </c>
      <c r="CH594" s="2" t="inlineStr">
        <is>
          <t/>
        </is>
      </c>
      <c r="CI594" t="inlineStr">
        <is>
          <t/>
        </is>
      </c>
      <c r="CJ594" s="2" t="inlineStr">
        <is>
          <t>technologický plán</t>
        </is>
      </c>
      <c r="CK594" s="2" t="inlineStr">
        <is>
          <t>3</t>
        </is>
      </c>
      <c r="CL594" s="2" t="inlineStr">
        <is>
          <t/>
        </is>
      </c>
      <c r="CM594" t="inlineStr">
        <is>
          <t>nástroj predstavujúci flexibilnú metódu podpory strategického plánovania, na základe ktorej sa krátkodobé a dlhodobé ciele priraďujú k špecifickým technologickým riešeniam</t>
        </is>
      </c>
      <c r="CN594" s="2" t="inlineStr">
        <is>
          <t>tehnološki kažipot</t>
        </is>
      </c>
      <c r="CO594" s="2" t="inlineStr">
        <is>
          <t>3</t>
        </is>
      </c>
      <c r="CP594" s="2" t="inlineStr">
        <is>
          <t/>
        </is>
      </c>
      <c r="CQ594" t="inlineStr">
        <is>
          <t/>
        </is>
      </c>
      <c r="CR594" s="2" t="inlineStr">
        <is>
          <t>teknikfärdplan</t>
        </is>
      </c>
      <c r="CS594" s="2" t="inlineStr">
        <is>
          <t>3</t>
        </is>
      </c>
      <c r="CT594" s="2" t="inlineStr">
        <is>
          <t/>
        </is>
      </c>
      <c r="CU594" t="inlineStr">
        <is>
          <t/>
        </is>
      </c>
    </row>
    <row r="595">
      <c r="A595" s="1" t="str">
        <f>HYPERLINK("https://iate.europa.eu/entry/result/3568788/all", "3568788")</f>
        <v>3568788</v>
      </c>
      <c r="B595" t="inlineStr">
        <is>
          <t>PRODUCTION, TECHNOLOGY AND RESEARCH;SOCIAL QUESTIONS;EDUCATION AND COMMUNICATIONS;INTERNATIONAL RELATIONS</t>
        </is>
      </c>
      <c r="C595" t="inlineStr">
        <is>
          <t>PRODUCTION, TECHNOLOGY AND RESEARCH|research and intellectual property|research|applied research;SOCIAL QUESTIONS|culture and religion|cultural policy|cultural relations|youth exchange scheme;EDUCATION AND COMMUNICATIONS|education|education policy|educational exchange;INTERNATIONAL RELATIONS|cooperation policy|cooperation policy|scientific cooperation|scientific exchange</t>
        </is>
      </c>
      <c r="D595" s="2" t="inlineStr">
        <is>
          <t>взаимно обогатяване</t>
        </is>
      </c>
      <c r="E595" s="2" t="inlineStr">
        <is>
          <t>3</t>
        </is>
      </c>
      <c r="F595" s="2" t="inlineStr">
        <is>
          <t/>
        </is>
      </c>
      <c r="G595" t="inlineStr">
        <is>
          <t/>
        </is>
      </c>
      <c r="H595" s="2" t="inlineStr">
        <is>
          <t>vzájemné obohacování</t>
        </is>
      </c>
      <c r="I595" s="2" t="inlineStr">
        <is>
          <t>3</t>
        </is>
      </c>
      <c r="J595" s="2" t="inlineStr">
        <is>
          <t/>
        </is>
      </c>
      <c r="K595" t="inlineStr">
        <is>
          <t/>
        </is>
      </c>
      <c r="L595" s="2" t="inlineStr">
        <is>
          <t>gunstigt samspil</t>
        </is>
      </c>
      <c r="M595" s="2" t="inlineStr">
        <is>
          <t>3</t>
        </is>
      </c>
      <c r="N595" s="2" t="inlineStr">
        <is>
          <t/>
        </is>
      </c>
      <c r="O595" t="inlineStr">
        <is>
          <t/>
        </is>
      </c>
      <c r="P595" s="2" t="inlineStr">
        <is>
          <t>gegenseitige Bereicherung</t>
        </is>
      </c>
      <c r="Q595" s="2" t="inlineStr">
        <is>
          <t>3</t>
        </is>
      </c>
      <c r="R595" s="2" t="inlineStr">
        <is>
          <t/>
        </is>
      </c>
      <c r="S595" t="inlineStr">
        <is>
          <t/>
        </is>
      </c>
      <c r="T595" s="2" t="inlineStr">
        <is>
          <t>γόνιμη αλληλεπίδραση</t>
        </is>
      </c>
      <c r="U595" s="2" t="inlineStr">
        <is>
          <t>3</t>
        </is>
      </c>
      <c r="V595" s="2" t="inlineStr">
        <is>
          <t/>
        </is>
      </c>
      <c r="W595" t="inlineStr">
        <is>
          <t>τόνωση των εξελίξεων μεταξύ διαφόρων τομέων, κλάδων ή ομάδων μέσω της ανταλλαγής ιδεών και πληροφοριών</t>
        </is>
      </c>
      <c r="X595" s="2" t="inlineStr">
        <is>
          <t>cross-fertilisation</t>
        </is>
      </c>
      <c r="Y595" s="2" t="inlineStr">
        <is>
          <t>3</t>
        </is>
      </c>
      <c r="Z595" s="2" t="inlineStr">
        <is>
          <t/>
        </is>
      </c>
      <c r="AA595" t="inlineStr">
        <is>
          <t>stimulation of developments between different areas, disciplines or groups with an exchange of ideas and/or information</t>
        </is>
      </c>
      <c r="AB595" s="2" t="inlineStr">
        <is>
          <t>enriquecimiento mutuo</t>
        </is>
      </c>
      <c r="AC595" s="2" t="inlineStr">
        <is>
          <t>3</t>
        </is>
      </c>
      <c r="AD595" s="2" t="inlineStr">
        <is>
          <t/>
        </is>
      </c>
      <c r="AE595" t="inlineStr">
        <is>
          <t/>
        </is>
      </c>
      <c r="AF595" s="2" t="inlineStr">
        <is>
          <t>vastastikune täiendavus</t>
        </is>
      </c>
      <c r="AG595" s="2" t="inlineStr">
        <is>
          <t>2</t>
        </is>
      </c>
      <c r="AH595" s="2" t="inlineStr">
        <is>
          <t/>
        </is>
      </c>
      <c r="AI595" t="inlineStr">
        <is>
          <t/>
        </is>
      </c>
      <c r="AJ595" s="2" t="inlineStr">
        <is>
          <t>ristiinpölytys</t>
        </is>
      </c>
      <c r="AK595" s="2" t="inlineStr">
        <is>
          <t>3</t>
        </is>
      </c>
      <c r="AL595" s="2" t="inlineStr">
        <is>
          <t/>
        </is>
      </c>
      <c r="AM595" t="inlineStr">
        <is>
          <t/>
        </is>
      </c>
      <c r="AN595" s="2" t="inlineStr">
        <is>
          <t>enrichissement mutuel|
enrichissement réciproque</t>
        </is>
      </c>
      <c r="AO595" s="2" t="inlineStr">
        <is>
          <t>3|
3</t>
        </is>
      </c>
      <c r="AP595" s="2" t="inlineStr">
        <is>
          <t xml:space="preserve">|
</t>
        </is>
      </c>
      <c r="AQ595" t="inlineStr">
        <is>
          <t/>
        </is>
      </c>
      <c r="AR595" s="2" t="inlineStr">
        <is>
          <t>crostoirchiú|
malartú</t>
        </is>
      </c>
      <c r="AS595" s="2" t="inlineStr">
        <is>
          <t>3|
3</t>
        </is>
      </c>
      <c r="AT595" s="2" t="inlineStr">
        <is>
          <t xml:space="preserve">|
</t>
        </is>
      </c>
      <c r="AU595" t="inlineStr">
        <is>
          <t/>
        </is>
      </c>
      <c r="AV595" s="2" t="inlineStr">
        <is>
          <t>razmjena ideja|
uzajamno obogaćivanje</t>
        </is>
      </c>
      <c r="AW595" s="2" t="inlineStr">
        <is>
          <t>3|
3</t>
        </is>
      </c>
      <c r="AX595" s="2" t="inlineStr">
        <is>
          <t xml:space="preserve">|
</t>
        </is>
      </c>
      <c r="AY595" t="inlineStr">
        <is>
          <t/>
        </is>
      </c>
      <c r="AZ595" s="2" t="inlineStr">
        <is>
          <t>kölcsönös inspiráció|
termékeny kölcsönhatás</t>
        </is>
      </c>
      <c r="BA595" s="2" t="inlineStr">
        <is>
          <t>3|
2</t>
        </is>
      </c>
      <c r="BB595" s="2" t="inlineStr">
        <is>
          <t xml:space="preserve">|
</t>
        </is>
      </c>
      <c r="BC595" t="inlineStr">
        <is>
          <t>különböző területek, szakágak, csoportok közötti együttműködés ösztönzése az ötletek, tapasztalatok vagy információs cseréje révén</t>
        </is>
      </c>
      <c r="BD595" s="2" t="inlineStr">
        <is>
          <t>scambi di conoscenze|
reciproco arricchimento|
arricchimento reciproco</t>
        </is>
      </c>
      <c r="BE595" s="2" t="inlineStr">
        <is>
          <t>3|
3|
3</t>
        </is>
      </c>
      <c r="BF595" s="2" t="inlineStr">
        <is>
          <t xml:space="preserve">|
|
</t>
        </is>
      </c>
      <c r="BG595" t="inlineStr">
        <is>
          <t/>
        </is>
      </c>
      <c r="BH595" s="2" t="inlineStr">
        <is>
          <t>kryžmaveika</t>
        </is>
      </c>
      <c r="BI595" s="2" t="inlineStr">
        <is>
          <t>3</t>
        </is>
      </c>
      <c r="BJ595" s="2" t="inlineStr">
        <is>
          <t/>
        </is>
      </c>
      <c r="BK595" t="inlineStr">
        <is>
          <t/>
        </is>
      </c>
      <c r="BL595" s="2" t="inlineStr">
        <is>
          <t>savstarpēja bagātināšanās</t>
        </is>
      </c>
      <c r="BM595" s="2" t="inlineStr">
        <is>
          <t>2</t>
        </is>
      </c>
      <c r="BN595" s="2" t="inlineStr">
        <is>
          <t/>
        </is>
      </c>
      <c r="BO595" t="inlineStr">
        <is>
          <t>dažādu jomu, disciplīnu vai grupu savstarpēja sasniegumu veicināšana, apmainoties ar idejām un/vai informāciju</t>
        </is>
      </c>
      <c r="BP595" s="2" t="inlineStr">
        <is>
          <t>arrikkiment reċiproku​</t>
        </is>
      </c>
      <c r="BQ595" s="2" t="inlineStr">
        <is>
          <t>3</t>
        </is>
      </c>
      <c r="BR595" s="2" t="inlineStr">
        <is>
          <t/>
        </is>
      </c>
      <c r="BS595" t="inlineStr">
        <is>
          <t>stimulazzjoni tal-iżviluppi bejn oqsma, dixxiplini jew gruppi differenti bi skambju ta' dieat u/jew informazzjoni</t>
        </is>
      </c>
      <c r="BT595" s="2" t="inlineStr">
        <is>
          <t>kruisbestuiving</t>
        </is>
      </c>
      <c r="BU595" s="2" t="inlineStr">
        <is>
          <t>3</t>
        </is>
      </c>
      <c r="BV595" s="2" t="inlineStr">
        <is>
          <t/>
        </is>
      </c>
      <c r="BW595" t="inlineStr">
        <is>
          <t>proces
 waarbij kennis, informatie, vaardigheden, methodes, ontwikkelingen,
 toepassingen, technologieën, etc., worden uitgewisseld tussen entiteiten uit
 diverse sectoren en disciplines om zo innovatieve en intelligente oplossingen
 te bekomen voor maatschappelijke uitdagingen</t>
        </is>
      </c>
      <c r="BX595" s="2" t="inlineStr">
        <is>
          <t>wzajemne inspirowanie się</t>
        </is>
      </c>
      <c r="BY595" s="2" t="inlineStr">
        <is>
          <t>3</t>
        </is>
      </c>
      <c r="BZ595" s="2" t="inlineStr">
        <is>
          <t/>
        </is>
      </c>
      <c r="CA595" t="inlineStr">
        <is>
          <t/>
        </is>
      </c>
      <c r="CB595" s="2" t="inlineStr">
        <is>
          <t>fertilização cruzada|
enriquecimento recíproco</t>
        </is>
      </c>
      <c r="CC595" s="2" t="inlineStr">
        <is>
          <t>3|
3</t>
        </is>
      </c>
      <c r="CD595" s="2" t="inlineStr">
        <is>
          <t xml:space="preserve">|
</t>
        </is>
      </c>
      <c r="CE595" t="inlineStr">
        <is>
          <t/>
        </is>
      </c>
      <c r="CF595" s="2" t="inlineStr">
        <is>
          <t>îmbogățire și stimulare reciprocă</t>
        </is>
      </c>
      <c r="CG595" s="2" t="inlineStr">
        <is>
          <t>3</t>
        </is>
      </c>
      <c r="CH595" s="2" t="inlineStr">
        <is>
          <t/>
        </is>
      </c>
      <c r="CI595" t="inlineStr">
        <is>
          <t/>
        </is>
      </c>
      <c r="CJ595" s="2" t="inlineStr">
        <is>
          <t>vzájomné obohacovanie</t>
        </is>
      </c>
      <c r="CK595" s="2" t="inlineStr">
        <is>
          <t>3</t>
        </is>
      </c>
      <c r="CL595" s="2" t="inlineStr">
        <is>
          <t/>
        </is>
      </c>
      <c r="CM595" t="inlineStr">
        <is>
          <t>stimulácia rozvoja medzi rôznymi oblasťami, disciplínami alebo skupinami prostredníctvom výmeny nápadov a/alebo informácií</t>
        </is>
      </c>
      <c r="CN595" s="2" t="inlineStr">
        <is>
          <t>medsebojno bogatenje</t>
        </is>
      </c>
      <c r="CO595" s="2" t="inlineStr">
        <is>
          <t>3</t>
        </is>
      </c>
      <c r="CP595" s="2" t="inlineStr">
        <is>
          <t/>
        </is>
      </c>
      <c r="CQ595" t="inlineStr">
        <is>
          <t/>
        </is>
      </c>
      <c r="CR595" s="2" t="inlineStr">
        <is>
          <t>korsbefruktning</t>
        </is>
      </c>
      <c r="CS595" s="2" t="inlineStr">
        <is>
          <t>3</t>
        </is>
      </c>
      <c r="CT595" s="2" t="inlineStr">
        <is>
          <t/>
        </is>
      </c>
      <c r="CU595" t="inlineStr">
        <is>
          <t/>
        </is>
      </c>
    </row>
    <row r="596">
      <c r="A596" s="1" t="str">
        <f>HYPERLINK("https://iate.europa.eu/entry/result/3592907/all", "3592907")</f>
        <v>3592907</v>
      </c>
      <c r="B596" t="inlineStr">
        <is>
          <t>PRODUCTION, TECHNOLOGY AND RESEARCH</t>
        </is>
      </c>
      <c r="C596" t="inlineStr">
        <is>
          <t>PRODUCTION, TECHNOLOGY AND RESEARCH|technology and technical regulations|technology|technology transfer</t>
        </is>
      </c>
      <c r="D596" s="2" t="inlineStr">
        <is>
          <t>вторична гражданска разработка</t>
        </is>
      </c>
      <c r="E596" s="2" t="inlineStr">
        <is>
          <t>3</t>
        </is>
      </c>
      <c r="F596" s="2" t="inlineStr">
        <is>
          <t/>
        </is>
      </c>
      <c r="G596" t="inlineStr">
        <is>
          <t/>
        </is>
      </c>
      <c r="H596" s="2" t="inlineStr">
        <is>
          <t>produkt odštěpení technologií (&lt;i&gt;spin off&lt;/i&gt;)|
produkt &lt;i&gt;spin-off&lt;/i&gt;</t>
        </is>
      </c>
      <c r="I596" s="2" t="inlineStr">
        <is>
          <t>3|
3</t>
        </is>
      </c>
      <c r="J596" s="2" t="inlineStr">
        <is>
          <t xml:space="preserve">|
</t>
        </is>
      </c>
      <c r="K596" t="inlineStr">
        <is>
          <t/>
        </is>
      </c>
      <c r="L596" s="2" t="inlineStr">
        <is>
          <t>spinoff</t>
        </is>
      </c>
      <c r="M596" s="2" t="inlineStr">
        <is>
          <t>3</t>
        </is>
      </c>
      <c r="N596" s="2" t="inlineStr">
        <is>
          <t/>
        </is>
      </c>
      <c r="O596" t="inlineStr">
        <is>
          <t/>
        </is>
      </c>
      <c r="P596" s="2" t="inlineStr">
        <is>
          <t>Spin-off</t>
        </is>
      </c>
      <c r="Q596" s="2" t="inlineStr">
        <is>
          <t>3</t>
        </is>
      </c>
      <c r="R596" s="2" t="inlineStr">
        <is>
          <t/>
        </is>
      </c>
      <c r="S596" t="inlineStr">
        <is>
          <t/>
        </is>
      </c>
      <c r="T596" s="2" t="inlineStr">
        <is>
          <t>εκροή τεχνολογίας</t>
        </is>
      </c>
      <c r="U596" s="2" t="inlineStr">
        <is>
          <t>3</t>
        </is>
      </c>
      <c r="V596" s="2" t="inlineStr">
        <is>
          <t/>
        </is>
      </c>
      <c r="W596" t="inlineStr">
        <is>
          <t>προϊόν &lt;a href="https://iate.europa.eu/entry/result/790722/en-el" target="_blank"&gt;μεταφοράς τεχνολογίας&lt;/a&gt; προς άλλα πεδία, κλάδους, επιχειρήσεις κλπ.</t>
        </is>
      </c>
      <c r="X596" s="2" t="inlineStr">
        <is>
          <t>spin-off</t>
        </is>
      </c>
      <c r="Y596" s="2" t="inlineStr">
        <is>
          <t>3</t>
        </is>
      </c>
      <c r="Z596" s="2" t="inlineStr">
        <is>
          <t/>
        </is>
      </c>
      <c r="AA596" t="inlineStr">
        <is>
          <t>product of a &lt;a href="https://iate.europa.eu/entry/result/790722/en" target="_blank"&gt;technology transfer&lt;/a&gt; to other disciplines, sectors, companies, etc.</t>
        </is>
      </c>
      <c r="AB596" s="2" t="inlineStr">
        <is>
          <t>derivación|
transferencia</t>
        </is>
      </c>
      <c r="AC596" s="2" t="inlineStr">
        <is>
          <t>3|
3</t>
        </is>
      </c>
      <c r="AD596" s="2" t="inlineStr">
        <is>
          <t xml:space="preserve">|
</t>
        </is>
      </c>
      <c r="AE596" t="inlineStr">
        <is>
          <t>Producto de la &lt;a href="https://iate.europa.eu/entry/result/790722/es" target="_blank"&gt;tranferencia de tecnología&lt;/a&gt; a otras disciplinas, sectores, empresas, etc.</t>
        </is>
      </c>
      <c r="AF596" s="2" t="inlineStr">
        <is>
          <t>spin-off</t>
        </is>
      </c>
      <c r="AG596" s="2" t="inlineStr">
        <is>
          <t>3</t>
        </is>
      </c>
      <c r="AH596" s="2" t="inlineStr">
        <is>
          <t/>
        </is>
      </c>
      <c r="AI596" t="inlineStr">
        <is>
          <t>&lt;i&gt;tehnosiire&lt;/i&gt; &lt;a href="/entry/result/3592907/all" id="ENTRY_TO_ENTRY_CONVERTER" target="_blank"&gt;IATE:3592907&lt;/a&gt; teistesse valdkondadesse, sektoritesse, ettevõtetesse jne</t>
        </is>
      </c>
      <c r="AJ596" s="2" t="inlineStr">
        <is>
          <t>spin-off-vaikutus</t>
        </is>
      </c>
      <c r="AK596" s="2" t="inlineStr">
        <is>
          <t>3</t>
        </is>
      </c>
      <c r="AL596" s="2" t="inlineStr">
        <is>
          <t/>
        </is>
      </c>
      <c r="AM596" t="inlineStr">
        <is>
          <t>tulos &lt;a href="https://iate.europa.eu/entry/result/790722" target="_blank"&gt;teknologian siirrosta&lt;/a&gt; muille tieteen- tai toimialoille, yrityksille jne.</t>
        </is>
      </c>
      <c r="AN596" s="2" t="inlineStr">
        <is>
          <t>spin-off</t>
        </is>
      </c>
      <c r="AO596" s="2" t="inlineStr">
        <is>
          <t>3</t>
        </is>
      </c>
      <c r="AP596" s="2" t="inlineStr">
        <is>
          <t/>
        </is>
      </c>
      <c r="AQ596" t="inlineStr">
        <is>
          <t>produit d'un &lt;a href="https://iate.europa.eu/entry/result/790722" target="_blank"&gt;transfert de technologie&lt;/a&gt; vers un domaine, un secteur, une entreprise</t>
        </is>
      </c>
      <c r="AR596" s="2" t="inlineStr">
        <is>
          <t>seachtháirge</t>
        </is>
      </c>
      <c r="AS596" s="2" t="inlineStr">
        <is>
          <t>3</t>
        </is>
      </c>
      <c r="AT596" s="2" t="inlineStr">
        <is>
          <t/>
        </is>
      </c>
      <c r="AU596" t="inlineStr">
        <is>
          <t/>
        </is>
      </c>
      <c r="AV596" s="2" t="inlineStr">
        <is>
          <t>&lt;i&gt;spin-off&lt;/i&gt;</t>
        </is>
      </c>
      <c r="AW596" s="2" t="inlineStr">
        <is>
          <t>3</t>
        </is>
      </c>
      <c r="AX596" s="2" t="inlineStr">
        <is>
          <t/>
        </is>
      </c>
      <c r="AY596" t="inlineStr">
        <is>
          <t/>
        </is>
      </c>
      <c r="AZ596" s="2" t="inlineStr">
        <is>
          <t>spin-off|
technológiaátengedés</t>
        </is>
      </c>
      <c r="BA596" s="2" t="inlineStr">
        <is>
          <t>2|
3</t>
        </is>
      </c>
      <c r="BB596" s="2" t="inlineStr">
        <is>
          <t xml:space="preserve">admitted|
</t>
        </is>
      </c>
      <c r="BC596" t="inlineStr">
        <is>
          <t>&lt;div&gt;
 ágazati, vállalati technológiák, megoldások másoknak való átadása, mások általi felhasználásának engedélyezése&lt;/div&gt;</t>
        </is>
      </c>
      <c r="BD596" s="2" t="inlineStr">
        <is>
          <t>spin-off</t>
        </is>
      </c>
      <c r="BE596" s="2" t="inlineStr">
        <is>
          <t>3</t>
        </is>
      </c>
      <c r="BF596" s="2" t="inlineStr">
        <is>
          <t/>
        </is>
      </c>
      <c r="BG596" t="inlineStr">
        <is>
          <t>vantaggi economici e tecnologici che per i cittadini derivano dai finanziamenti a favore di ricerca e sviluppo, anche nei settori della difesa e dello spazio</t>
        </is>
      </c>
      <c r="BH596" s="2" t="inlineStr">
        <is>
          <t>tarpsektorinis technologijų perdavimas|
tarpsektorinis technologijų išplatinimas</t>
        </is>
      </c>
      <c r="BI596" s="2" t="inlineStr">
        <is>
          <t>2|
2</t>
        </is>
      </c>
      <c r="BJ596" s="2" t="inlineStr">
        <is>
          <t xml:space="preserve">|
</t>
        </is>
      </c>
      <c r="BK596" t="inlineStr">
        <is>
          <t/>
        </is>
      </c>
      <c r="BL596" s="2" t="inlineStr">
        <is>
          <t>nodošana</t>
        </is>
      </c>
      <c r="BM596" s="2" t="inlineStr">
        <is>
          <t>3</t>
        </is>
      </c>
      <c r="BN596" s="2" t="inlineStr">
        <is>
          <t/>
        </is>
      </c>
      <c r="BO596" t="inlineStr">
        <is>
          <t/>
        </is>
      </c>
      <c r="BP596" s="2" t="inlineStr">
        <is>
          <t>spin-off</t>
        </is>
      </c>
      <c r="BQ596" s="2" t="inlineStr">
        <is>
          <t>3</t>
        </is>
      </c>
      <c r="BR596" s="2" t="inlineStr">
        <is>
          <t/>
        </is>
      </c>
      <c r="BS596" t="inlineStr">
        <is>
          <t>prodott tat-trasferiment tat-teknoloġija lejn dixxiplini, setturi, kumpaniji oħra, eċċ.</t>
        </is>
      </c>
      <c r="BT596" s="2" t="inlineStr">
        <is>
          <t>spin-off</t>
        </is>
      </c>
      <c r="BU596" s="2" t="inlineStr">
        <is>
          <t>3</t>
        </is>
      </c>
      <c r="BV596" s="2" t="inlineStr">
        <is>
          <t/>
        </is>
      </c>
      <c r="BW596" t="inlineStr">
        <is>
          <t>technologische
 toepassing die uit een bepaalde sector of discipline wordt overgenomen door
 een andere sector of discipline</t>
        </is>
      </c>
      <c r="BX596" s="2" t="inlineStr">
        <is>
          <t>rozwiązanie z sektora [...] stosowane w sektorze [...]</t>
        </is>
      </c>
      <c r="BY596" s="2" t="inlineStr">
        <is>
          <t>3</t>
        </is>
      </c>
      <c r="BZ596" s="2" t="inlineStr">
        <is>
          <t/>
        </is>
      </c>
      <c r="CA596" t="inlineStr">
        <is>
          <t/>
        </is>
      </c>
      <c r="CB596" s="2" t="inlineStr">
        <is>
          <t>produto de tecnologia desvinculada</t>
        </is>
      </c>
      <c r="CC596" s="2" t="inlineStr">
        <is>
          <t>3</t>
        </is>
      </c>
      <c r="CD596" s="2" t="inlineStr">
        <is>
          <t/>
        </is>
      </c>
      <c r="CE596" t="inlineStr">
        <is>
          <t>Produto de uma transferência de tecnologia para outras disciplinas, setores, empresas, etc.</t>
        </is>
      </c>
      <c r="CF596" s="2" t="inlineStr">
        <is>
          <t>&lt;i&gt;spin-off&lt;/i&gt;|
proiect de tip &lt;i&gt;spin-off&lt;/i&gt;|
produs al unui transfer de tehnologie de tip &lt;i&gt;spin-off&lt;/i&gt;</t>
        </is>
      </c>
      <c r="CG596" s="2" t="inlineStr">
        <is>
          <t>3|
3|
2</t>
        </is>
      </c>
      <c r="CH596" s="2" t="inlineStr">
        <is>
          <t>|
|
proposed</t>
        </is>
      </c>
      <c r="CI596" t="inlineStr">
        <is>
          <t/>
        </is>
      </c>
      <c r="CJ596" s="2" t="inlineStr">
        <is>
          <t>produkt spin-off</t>
        </is>
      </c>
      <c r="CK596" s="2" t="inlineStr">
        <is>
          <t>3</t>
        </is>
      </c>
      <c r="CL596" s="2" t="inlineStr">
        <is>
          <t/>
        </is>
      </c>
      <c r="CM596" t="inlineStr">
        <is>
          <t>výsledok &lt;a href="https://iate.europa.eu/entry/result/790722/sk" target="_blank"&gt;transferu technológie&lt;/a&gt; do iných oblastí, disciplín, odvetví, spoločností atď.</t>
        </is>
      </c>
      <c r="CN596" s="2" t="inlineStr">
        <is>
          <t>iznos|
spin-off</t>
        </is>
      </c>
      <c r="CO596" s="2" t="inlineStr">
        <is>
          <t>2|
2</t>
        </is>
      </c>
      <c r="CP596" s="2" t="inlineStr">
        <is>
          <t xml:space="preserve">|
</t>
        </is>
      </c>
      <c r="CQ596" t="inlineStr">
        <is>
          <t/>
        </is>
      </c>
      <c r="CR596" s="2" t="inlineStr">
        <is>
          <t>spinoff-effekt</t>
        </is>
      </c>
      <c r="CS596" s="2" t="inlineStr">
        <is>
          <t>3</t>
        </is>
      </c>
      <c r="CT596" s="2" t="inlineStr">
        <is>
          <t/>
        </is>
      </c>
      <c r="CU596" t="inlineStr">
        <is>
          <t>sådan oavsiktlig positiv
effekt som en verksamhet för med sig för andra verksamheter</t>
        </is>
      </c>
    </row>
    <row r="597">
      <c r="A597" s="1" t="str">
        <f>HYPERLINK("https://iate.europa.eu/entry/result/3592909/all", "3592909")</f>
        <v>3592909</v>
      </c>
      <c r="B597" t="inlineStr">
        <is>
          <t>PRODUCTION, TECHNOLOGY AND RESEARCH</t>
        </is>
      </c>
      <c r="C597" t="inlineStr">
        <is>
          <t>PRODUCTION, TECHNOLOGY AND RESEARCH|research and intellectual property|research|innovation</t>
        </is>
      </c>
      <c r="D597" s="2" t="inlineStr">
        <is>
          <t>инкубатор за иновации</t>
        </is>
      </c>
      <c r="E597" s="2" t="inlineStr">
        <is>
          <t>3</t>
        </is>
      </c>
      <c r="F597" s="2" t="inlineStr">
        <is>
          <t/>
        </is>
      </c>
      <c r="G597" t="inlineStr">
        <is>
          <t/>
        </is>
      </c>
      <c r="H597" s="2" t="inlineStr">
        <is>
          <t>inovační inkubátor</t>
        </is>
      </c>
      <c r="I597" s="2" t="inlineStr">
        <is>
          <t>3</t>
        </is>
      </c>
      <c r="J597" s="2" t="inlineStr">
        <is>
          <t/>
        </is>
      </c>
      <c r="K597" t="inlineStr">
        <is>
          <t>plánovaný systém zaměřený na rozvoj a urychlení vývoje technologií a inovací dvojího užití</t>
        </is>
      </c>
      <c r="L597" s="2" t="inlineStr">
        <is>
          <t>innovationsvæksthus</t>
        </is>
      </c>
      <c r="M597" s="2" t="inlineStr">
        <is>
          <t>3</t>
        </is>
      </c>
      <c r="N597" s="2" t="inlineStr">
        <is>
          <t/>
        </is>
      </c>
      <c r="O597" t="inlineStr">
        <is>
          <t>ordning, som har til formål at udvikle og fremskynde nye teknologier og forme innovation med dobbelt anvendelse</t>
        </is>
      </c>
      <c r="P597" s="2" t="inlineStr">
        <is>
          <t>Innovationsinkubator</t>
        </is>
      </c>
      <c r="Q597" s="2" t="inlineStr">
        <is>
          <t>3</t>
        </is>
      </c>
      <c r="R597" s="2" t="inlineStr">
        <is>
          <t/>
        </is>
      </c>
      <c r="S597" t="inlineStr">
        <is>
          <t/>
        </is>
      </c>
      <c r="T597" s="2" t="inlineStr">
        <is>
          <t>εκκολαπτήριο καινοτομίας</t>
        </is>
      </c>
      <c r="U597" s="2" t="inlineStr">
        <is>
          <t>3</t>
        </is>
      </c>
      <c r="V597" s="2" t="inlineStr">
        <is>
          <t/>
        </is>
      </c>
      <c r="W597" t="inlineStr">
        <is>
          <t>σχεδιαζόμενο σύστημα για την υποστήριξη των νέων τεχνολογιών και τη διαμόρφωση της καινοτομίας διπλής χρήσης</t>
        </is>
      </c>
      <c r="X597" s="2" t="inlineStr">
        <is>
          <t>innovation incubator</t>
        </is>
      </c>
      <c r="Y597" s="2" t="inlineStr">
        <is>
          <t>3</t>
        </is>
      </c>
      <c r="Z597" s="2" t="inlineStr">
        <is>
          <t/>
        </is>
      </c>
      <c r="AA597" t="inlineStr">
        <is>
          <t>planned system to develop and accelerate technologies and shape dual-use
innovation</t>
        </is>
      </c>
      <c r="AB597" s="2" t="inlineStr">
        <is>
          <t>incubadora de innovación</t>
        </is>
      </c>
      <c r="AC597" s="2" t="inlineStr">
        <is>
          <t>3</t>
        </is>
      </c>
      <c r="AD597" s="2" t="inlineStr">
        <is>
          <t/>
        </is>
      </c>
      <c r="AE597" t="inlineStr">
        <is>
          <t>Sistema planificado para desarrollar y acelerar nuevas tecnologías y dar forma a la innovación de doble uso.</t>
        </is>
      </c>
      <c r="AF597" s="2" t="inlineStr">
        <is>
          <t>innovatsiooniinkubaator</t>
        </is>
      </c>
      <c r="AG597" s="2" t="inlineStr">
        <is>
          <t>3</t>
        </is>
      </c>
      <c r="AH597" s="2" t="inlineStr">
        <is>
          <t/>
        </is>
      </c>
      <c r="AI597" t="inlineStr">
        <is>
          <t>süsteem, mille eesmärk on arendada välja ja toetada tehnoloogiat ning kujundada kahesuguse kasutusega innovatsiooni</t>
        </is>
      </c>
      <c r="AJ597" s="2" t="inlineStr">
        <is>
          <t>innovointihautomo</t>
        </is>
      </c>
      <c r="AK597" s="2" t="inlineStr">
        <is>
          <t>3</t>
        </is>
      </c>
      <c r="AL597" s="2" t="inlineStr">
        <is>
          <t/>
        </is>
      </c>
      <c r="AM597" t="inlineStr">
        <is>
          <t>virtuaalinen verkosto teknologioiden kehittämiseksi ja nopeuttamiseksi kaksikäyttötuotteiden innovoinnin alalla</t>
        </is>
      </c>
      <c r="AN597" s="2" t="inlineStr">
        <is>
          <t>incubateur d’innovation</t>
        </is>
      </c>
      <c r="AO597" s="2" t="inlineStr">
        <is>
          <t>3</t>
        </is>
      </c>
      <c r="AP597" s="2" t="inlineStr">
        <is>
          <t/>
        </is>
      </c>
      <c r="AQ597" t="inlineStr">
        <is>
          <t>mécanisme destiné à soutenir les nouvelles technologies et à façonner l’innovation à double usage</t>
        </is>
      </c>
      <c r="AR597" s="2" t="inlineStr">
        <is>
          <t>gorlann nuálaíochta</t>
        </is>
      </c>
      <c r="AS597" s="2" t="inlineStr">
        <is>
          <t>3</t>
        </is>
      </c>
      <c r="AT597" s="2" t="inlineStr">
        <is>
          <t/>
        </is>
      </c>
      <c r="AU597" t="inlineStr">
        <is>
          <t/>
        </is>
      </c>
      <c r="AV597" s="2" t="inlineStr">
        <is>
          <t>inkubator za inovacije</t>
        </is>
      </c>
      <c r="AW597" s="2" t="inlineStr">
        <is>
          <t>3</t>
        </is>
      </c>
      <c r="AX597" s="2" t="inlineStr">
        <is>
          <t/>
        </is>
      </c>
      <c r="AY597" t="inlineStr">
        <is>
          <t/>
        </is>
      </c>
      <c r="AZ597" s="2" t="inlineStr">
        <is>
          <t>innovációs inkubátor</t>
        </is>
      </c>
      <c r="BA597" s="2" t="inlineStr">
        <is>
          <t>3</t>
        </is>
      </c>
      <c r="BB597" s="2" t="inlineStr">
        <is>
          <t/>
        </is>
      </c>
      <c r="BC597" t="inlineStr">
        <is>
          <t>új technológiák
kifejlesztését és gyorsítását, valamint a kettős felhasználású termékek innovációját célzó rendszer</t>
        </is>
      </c>
      <c r="BD597" s="2" t="inlineStr">
        <is>
          <t>incubatore di innovazione</t>
        </is>
      </c>
      <c r="BE597" s="2" t="inlineStr">
        <is>
          <t>3</t>
        </is>
      </c>
      <c r="BF597" s="2" t="inlineStr">
        <is>
          <t/>
        </is>
      </c>
      <c r="BG597" t="inlineStr">
        <is>
          <t>iniziativa che la Commissione intende avviare, in
collaborazione con il Consiglio europeo per l'innovazione e con altri portatori di
interessi, per
sostenere le nuove tecnologie e plasmare l'innovazione a duplice uso</t>
        </is>
      </c>
      <c r="BH597" s="2" t="inlineStr">
        <is>
          <t>inovacijų inkubatorius</t>
        </is>
      </c>
      <c r="BI597" s="2" t="inlineStr">
        <is>
          <t>3</t>
        </is>
      </c>
      <c r="BJ597" s="2" t="inlineStr">
        <is>
          <t/>
        </is>
      </c>
      <c r="BK597" t="inlineStr">
        <is>
          <t>inkubatorius, kuriame telkiamos ir barndinamos novatoriškos idėjos</t>
        </is>
      </c>
      <c r="BL597" s="2" t="inlineStr">
        <is>
          <t>inovācijas inkubators</t>
        </is>
      </c>
      <c r="BM597" s="2" t="inlineStr">
        <is>
          <t>2</t>
        </is>
      </c>
      <c r="BN597" s="2" t="inlineStr">
        <is>
          <t/>
        </is>
      </c>
      <c r="BO597" t="inlineStr">
        <is>
          <t/>
        </is>
      </c>
      <c r="BP597" s="2" t="inlineStr">
        <is>
          <t>inkubatur tal-innovazzjoni</t>
        </is>
      </c>
      <c r="BQ597" s="2" t="inlineStr">
        <is>
          <t>3</t>
        </is>
      </c>
      <c r="BR597" s="2" t="inlineStr">
        <is>
          <t/>
        </is>
      </c>
      <c r="BS597" t="inlineStr">
        <is>
          <t>sistema ppjanata biex jiġu żviluppati u aċċellerati t-teknoloġiji u tissawwar l-innovazzjoni b'rabta ma' użu doppju</t>
        </is>
      </c>
      <c r="BT597" s="2" t="inlineStr">
        <is>
          <t>kweekvijver voor innovatie</t>
        </is>
      </c>
      <c r="BU597" s="2" t="inlineStr">
        <is>
          <t>3</t>
        </is>
      </c>
      <c r="BV597" s="2" t="inlineStr">
        <is>
          <t/>
        </is>
      </c>
      <c r="BW597" t="inlineStr">
        <is>
          <t>virtuele
 omgeving om de ontwikkeling en versnelling van technologieën op het gebied
 van duaal gebruik te stimuleren</t>
        </is>
      </c>
      <c r="BX597" s="2" t="inlineStr">
        <is>
          <t>inkubator innowacji</t>
        </is>
      </c>
      <c r="BY597" s="2" t="inlineStr">
        <is>
          <t>3</t>
        </is>
      </c>
      <c r="BZ597" s="2" t="inlineStr">
        <is>
          <t/>
        </is>
      </c>
      <c r="CA597" t="inlineStr">
        <is>
          <t/>
        </is>
      </c>
      <c r="CB597" s="2" t="inlineStr">
        <is>
          <t>incubadora de inovação</t>
        </is>
      </c>
      <c r="CC597" s="2" t="inlineStr">
        <is>
          <t>3</t>
        </is>
      </c>
      <c r="CD597" s="2" t="inlineStr">
        <is>
          <t/>
        </is>
      </c>
      <c r="CE597" t="inlineStr">
        <is>
          <t>Mecanismo destinado a apoiar as novas tecnologias e moldar a inovação de dupla utilização.</t>
        </is>
      </c>
      <c r="CF597" s="2" t="inlineStr">
        <is>
          <t>incubator de inovare</t>
        </is>
      </c>
      <c r="CG597" s="2" t="inlineStr">
        <is>
          <t>3</t>
        </is>
      </c>
      <c r="CH597" s="2" t="inlineStr">
        <is>
          <t/>
        </is>
      </c>
      <c r="CI597" t="inlineStr">
        <is>
          <t/>
        </is>
      </c>
      <c r="CJ597" s="2" t="inlineStr">
        <is>
          <t>inkubátor inovácií</t>
        </is>
      </c>
      <c r="CK597" s="2" t="inlineStr">
        <is>
          <t>3</t>
        </is>
      </c>
      <c r="CL597" s="2" t="inlineStr">
        <is>
          <t/>
        </is>
      </c>
      <c r="CM597" t="inlineStr">
        <is>
          <t>plánovaný systém, pravdepodobne vo forme virtuálnej siete, zameraný na vývoj a urýchlenie technológií a inovácií dvojakého použitia</t>
        </is>
      </c>
      <c r="CN597" s="2" t="inlineStr">
        <is>
          <t>inovacijski inkubator</t>
        </is>
      </c>
      <c r="CO597" s="2" t="inlineStr">
        <is>
          <t>3</t>
        </is>
      </c>
      <c r="CP597" s="2" t="inlineStr">
        <is>
          <t/>
        </is>
      </c>
      <c r="CQ597" t="inlineStr">
        <is>
          <t/>
        </is>
      </c>
      <c r="CR597" s="2" t="inlineStr">
        <is>
          <t>innovationsinkubator</t>
        </is>
      </c>
      <c r="CS597" s="2" t="inlineStr">
        <is>
          <t>3</t>
        </is>
      </c>
      <c r="CT597" s="2" t="inlineStr">
        <is>
          <t/>
        </is>
      </c>
      <c r="CU597" t="inlineStr">
        <is>
          <t>system för att stödja och påskynda ny teknik samt forma
innovation med dubbla användningsområden</t>
        </is>
      </c>
    </row>
    <row r="598">
      <c r="A598" s="1" t="str">
        <f>HYPERLINK("https://iate.europa.eu/entry/result/3592910/all", "3592910")</f>
        <v>3592910</v>
      </c>
      <c r="B598" t="inlineStr">
        <is>
          <t>INTERNATIONAL RELATIONS;PRODUCTION, TECHNOLOGY AND RESEARCH</t>
        </is>
      </c>
      <c r="C598" t="inlineStr">
        <is>
          <t>INTERNATIONAL RELATIONS|defence;PRODUCTION, TECHNOLOGY AND RESEARCH|research and intellectual property|research|innovation</t>
        </is>
      </c>
      <c r="D598" s="2" t="inlineStr">
        <is>
          <t>мрежа за иновации в областта на отбраната</t>
        </is>
      </c>
      <c r="E598" s="2" t="inlineStr">
        <is>
          <t>3</t>
        </is>
      </c>
      <c r="F598" s="2" t="inlineStr">
        <is>
          <t/>
        </is>
      </c>
      <c r="G598" t="inlineStr">
        <is>
          <t/>
        </is>
      </c>
      <c r="H598" s="2" t="inlineStr">
        <is>
          <t>síť pro obranné inovace</t>
        </is>
      </c>
      <c r="I598" s="2" t="inlineStr">
        <is>
          <t>3</t>
        </is>
      </c>
      <c r="J598" s="2" t="inlineStr">
        <is>
          <t/>
        </is>
      </c>
      <c r="K598" t="inlineStr">
        <is>
          <t>síť, která má nabízet technologické demonstrační služby za účelem testování důležitosti technologií pocházejících z
civilního odvětví v potenciálních obranných aplikacích</t>
        </is>
      </c>
      <c r="L598" s="2" t="inlineStr">
        <is>
          <t>innovationsnetværk på forsvarsområdet</t>
        </is>
      </c>
      <c r="M598" s="2" t="inlineStr">
        <is>
          <t>3</t>
        </is>
      </c>
      <c r="N598" s="2" t="inlineStr">
        <is>
          <t/>
        </is>
      </c>
      <c r="O598" t="inlineStr">
        <is>
          <t>netværk, som har til formål at levere teknologiske demonstrationstjenester for at afprøve relevansen af teknologier fra den civile sektor i potentielle forsvarsapplikationer</t>
        </is>
      </c>
      <c r="P598" s="2" t="inlineStr">
        <is>
          <t>Innovationsnetz im Verteidigungsbereich</t>
        </is>
      </c>
      <c r="Q598" s="2" t="inlineStr">
        <is>
          <t>3</t>
        </is>
      </c>
      <c r="R598" s="2" t="inlineStr">
        <is>
          <t/>
        </is>
      </c>
      <c r="S598" t="inlineStr">
        <is>
          <t/>
        </is>
      </c>
      <c r="T598" s="2" t="inlineStr">
        <is>
          <t>δίκτυο καινοτομίας στον τομέα της άμυνας</t>
        </is>
      </c>
      <c r="U598" s="2" t="inlineStr">
        <is>
          <t>3</t>
        </is>
      </c>
      <c r="V598" s="2" t="inlineStr">
        <is>
          <t/>
        </is>
      </c>
      <c r="W598" t="inlineStr">
        <is>
          <t>θεματικό δίκτυο που ενεργεί ως διαμεσολαβητής μεταξύ φορέων με διαφορετικά μεγέθη και από διαφορετικούς τομείς με στόχο την παροχή υπηρεσιών τεχνολογικής επίδειξης ώστε να δοκιμαστεί η συνάφεια των τεχνολογιών που προέρχονται από τον μη στρατιωτικό τομέα σε πιθανές αμυντικές εφαρμογές</t>
        </is>
      </c>
      <c r="X598" s="2" t="inlineStr">
        <is>
          <t>defence innovation network</t>
        </is>
      </c>
      <c r="Y598" s="2" t="inlineStr">
        <is>
          <t>3</t>
        </is>
      </c>
      <c r="Z598" s="2" t="inlineStr">
        <is>
          <t/>
        </is>
      </c>
      <c r="AA598" t="inlineStr">
        <is>
          <t>intermediary to provide technological
demonstration services to test the relevance of technologies stemming from the civil
sector in potential defence applications</t>
        </is>
      </c>
      <c r="AB598" s="2" t="inlineStr">
        <is>
          <t>red de innovación en defensa</t>
        </is>
      </c>
      <c r="AC598" s="2" t="inlineStr">
        <is>
          <t>3</t>
        </is>
      </c>
      <c r="AD598" s="2" t="inlineStr">
        <is>
          <t/>
        </is>
      </c>
      <c r="AE598" t="inlineStr">
        <is>
          <t>Estructura que ejerce como intermediario de innovación con el objetivo de proporcionar servicios de demostración tecnológica para ensayar la pertinencia de tecnologías procedentes 
del sector civil para posibles aplicaciones en defensa.</t>
        </is>
      </c>
      <c r="AF598" s="2" t="inlineStr">
        <is>
          <t>kaitseinnovatsiooni võrgustik</t>
        </is>
      </c>
      <c r="AG598" s="2" t="inlineStr">
        <is>
          <t>3</t>
        </is>
      </c>
      <c r="AH598" s="2" t="inlineStr">
        <is>
          <t/>
        </is>
      </c>
      <c r="AI598" t="inlineStr">
        <is>
          <t>eri suurusega ja eri sektoritest pärit üksuste vahel innovatsioonivahendajana toimiv võrgustik, mille eesmärk on pakkuda tehnoloogia esitlusteenuseid, et katsetada tsiviilsektorist pärineva tehnoloogia sobilikkust kaitseotstarbeliseks kasutuseks</t>
        </is>
      </c>
      <c r="AJ598" s="2" t="inlineStr">
        <is>
          <t>puolustusalan innovointiverkosto</t>
        </is>
      </c>
      <c r="AK598" s="2" t="inlineStr">
        <is>
          <t>3</t>
        </is>
      </c>
      <c r="AL598" s="2" t="inlineStr">
        <is>
          <t/>
        </is>
      </c>
      <c r="AM598" t="inlineStr">
        <is>
          <t>välittäjä, joka tarjoaa teknisiä demonstrointipalveluja (joita toteutetaan tutkimus- ja teknologiaorganisaatioissa, yliopistoissa tai muissa tutkimusinfrastruktuureissa) siviilialan teknologioiden tarkoituksenmukaisuuden testaamiseksi mahdollisissa puolustussovelluksissa</t>
        </is>
      </c>
      <c r="AN598" s="2" t="inlineStr">
        <is>
          <t>réseau d'innovation dans le domaine de la défense|
réseau d'innovation en matière de défense</t>
        </is>
      </c>
      <c r="AO598" s="2" t="inlineStr">
        <is>
          <t>3|
3</t>
        </is>
      </c>
      <c r="AP598" s="2" t="inlineStr">
        <is>
          <t xml:space="preserve">|
</t>
        </is>
      </c>
      <c r="AQ598" t="inlineStr">
        <is>
          <t>réseau destiné à fournir des services de démonstration technologique pour tester la pertinence des technologies issues du secteur civil pour des applications potentielles en matière de défense</t>
        </is>
      </c>
      <c r="AR598" s="2" t="inlineStr">
        <is>
          <t>líonra nuálaíochta cosanta</t>
        </is>
      </c>
      <c r="AS598" s="2" t="inlineStr">
        <is>
          <t>3</t>
        </is>
      </c>
      <c r="AT598" s="2" t="inlineStr">
        <is>
          <t/>
        </is>
      </c>
      <c r="AU598" t="inlineStr">
        <is>
          <t/>
        </is>
      </c>
      <c r="AV598" s="2" t="inlineStr">
        <is>
          <t>mreža za inovacije u području obrane</t>
        </is>
      </c>
      <c r="AW598" s="2" t="inlineStr">
        <is>
          <t>3</t>
        </is>
      </c>
      <c r="AX598" s="2" t="inlineStr">
        <is>
          <t/>
        </is>
      </c>
      <c r="AY598" t="inlineStr">
        <is>
          <t/>
        </is>
      </c>
      <c r="AZ598" s="2" t="inlineStr">
        <is>
          <t>védelmi innovációs hálózat</t>
        </is>
      </c>
      <c r="BA598" s="2" t="inlineStr">
        <is>
          <t>3</t>
        </is>
      </c>
      <c r="BB598" s="2" t="inlineStr">
        <is>
          <t/>
        </is>
      </c>
      <c r="BC598" t="inlineStr">
        <is>
          <t>technológiai demonstrációra szakosodott szervezet, amely azt teszteli, hogy a polgári ágazatból
származó technológiák mennyire relevánsak potenciális védelmi alkalmazásokban</t>
        </is>
      </c>
      <c r="BD598" s="2" t="inlineStr">
        <is>
          <t>rete di innovazione nel settore della difesa</t>
        </is>
      </c>
      <c r="BE598" s="2" t="inlineStr">
        <is>
          <t>3</t>
        </is>
      </c>
      <c r="BF598" s="2" t="inlineStr">
        <is>
          <t/>
        </is>
      </c>
      <c r="BG598" t="inlineStr">
        <is>
          <t>tipo di rete tematica che la Commissione intende istituire con l'obiettivo di fornire servizi di dimostrazione tecnologica (ospitati da ORT, università o altre infrastrutture di ricerca) per testare la pertinenza delle tecnologie derivanti dal settore civile nelle potenziali applicazioni nel settore della difesa</t>
        </is>
      </c>
      <c r="BH598" s="2" t="inlineStr">
        <is>
          <t>gynybos inovacijų tinklas</t>
        </is>
      </c>
      <c r="BI598" s="2" t="inlineStr">
        <is>
          <t>3</t>
        </is>
      </c>
      <c r="BJ598" s="2" t="inlineStr">
        <is>
          <t/>
        </is>
      </c>
      <c r="BK598" t="inlineStr">
        <is>
          <t>Komisijos steigsimas tinklas, kurio tikslas – teikti technologinės demonstracinės veiklos paslaugas, kad būtų patikrinta, ar civilinio sektoriaus technologijas galima
 pritaikyti gynybos sektoriuje</t>
        </is>
      </c>
      <c r="BL598" s="2" t="inlineStr">
        <is>
          <t>aizsardzības inovāciju tīkls</t>
        </is>
      </c>
      <c r="BM598" s="2" t="inlineStr">
        <is>
          <t>3</t>
        </is>
      </c>
      <c r="BN598" s="2" t="inlineStr">
        <is>
          <t/>
        </is>
      </c>
      <c r="BO598" t="inlineStr">
        <is>
          <t>tematisks sadarbības tīkls, kas ar mērķi nodrošināt tehnoloģiskus demonstrējumu pakalpojumus (ko sniedz
pētniecības un tehnoloģiju organizācijas, universitātes vai citas pētniecības
infrastruktūras), lai pārbaudītu civilās nozares radīto tehnoloģiju nozīmi
potenciāliem aizsardzības lietojumiem, darbojas kā inovāciju starpnieks starp dažāda lieluma un dažādu nozaru
dalībniekiem</t>
        </is>
      </c>
      <c r="BP598" s="2" t="inlineStr">
        <is>
          <t>network ta' innovazzjoni fid-difiża</t>
        </is>
      </c>
      <c r="BQ598" s="2" t="inlineStr">
        <is>
          <t>3</t>
        </is>
      </c>
      <c r="BR598" s="2" t="inlineStr">
        <is>
          <t/>
        </is>
      </c>
      <c r="BS598" t="inlineStr">
        <is>
          <t>intermedjarju biex jiġu provduti servizzi ta' dimostrazzjoni teknoloġika biex tiġi ttestjata r-rilevanza tat-teknoloġiji li jinbtu mis-settur ċivili f'applikazzjonijiet potenzjali għad-difiża</t>
        </is>
      </c>
      <c r="BT598" s="2" t="inlineStr">
        <is>
          <t>innovatienetwerk voor defensie</t>
        </is>
      </c>
      <c r="BU598" s="2" t="inlineStr">
        <is>
          <t>3</t>
        </is>
      </c>
      <c r="BV598" s="2" t="inlineStr">
        <is>
          <t/>
        </is>
      </c>
      <c r="BW598" t="inlineStr">
        <is>
          <t>netwerk
 dat als doel heeft technologische demonstratiediensten te leveren om de
 relevantie van uit de civiele sector afkomstige technologieën voor potentiële
 defensietoepassingen te testen</t>
        </is>
      </c>
      <c r="BX598" s="2" t="inlineStr">
        <is>
          <t>sieć innowacji w dziedzinie obronności</t>
        </is>
      </c>
      <c r="BY598" s="2" t="inlineStr">
        <is>
          <t>3</t>
        </is>
      </c>
      <c r="BZ598" s="2" t="inlineStr">
        <is>
          <t/>
        </is>
      </c>
      <c r="CA598" t="inlineStr">
        <is>
          <t>proponowana sieć tematyczna, która będzie pośrednikiem w innowacji pomiędzy podmiotami o różnej wielkości i wywodzącymi się z różnych sektorów, i wspierać innowacje w określonych łańcuchach wartości w dziedzinie obrony, ułatwiając wprowadzanie technologii cywilnych przez podmioty z sektora obrony, a jednocześnie dając przedsiębiorstwom cywilnym możliwość waloryzacji ich technologii na rzecz nowych partnerów z sektora obrony</t>
        </is>
      </c>
      <c r="CB598" s="2" t="inlineStr">
        <is>
          <t>rede de inovação no domínio da defesa</t>
        </is>
      </c>
      <c r="CC598" s="2" t="inlineStr">
        <is>
          <t>3</t>
        </is>
      </c>
      <c r="CD598" s="2" t="inlineStr">
        <is>
          <t/>
        </is>
      </c>
      <c r="CE598" t="inlineStr">
        <is>
          <t>Rede criada com o objetivo de disponibilizar serviços de demonstração tecnológica para testar a relevância das tecnologias provenientes do setor civil em potenciais aplicações de defesa.</t>
        </is>
      </c>
      <c r="CF598" s="2" t="inlineStr">
        <is>
          <t>rețea de inovare în domeniul apărării</t>
        </is>
      </c>
      <c r="CG598" s="2" t="inlineStr">
        <is>
          <t>3</t>
        </is>
      </c>
      <c r="CH598" s="2" t="inlineStr">
        <is>
          <t/>
        </is>
      </c>
      <c r="CI598" t="inlineStr">
        <is>
          <t/>
        </is>
      </c>
      <c r="CJ598" s="2" t="inlineStr">
        <is>
          <t>sieť inovácií v obrane</t>
        </is>
      </c>
      <c r="CK598" s="2" t="inlineStr">
        <is>
          <t>3</t>
        </is>
      </c>
      <c r="CL598" s="2" t="inlineStr">
        <is>
          <t/>
        </is>
      </c>
      <c r="CM598" t="inlineStr">
        <is>
          <t>sieť poskytujúca služby predvádzania technológií s cieľom testovať relevantnosť technológií pochádzajúcich z civilného sektora, pokiaľ ide o ich možné využitie v oblasti obrany</t>
        </is>
      </c>
      <c r="CN598" s="2" t="inlineStr">
        <is>
          <t>inovacijska mreža na področju obrambe</t>
        </is>
      </c>
      <c r="CO598" s="2" t="inlineStr">
        <is>
          <t>3</t>
        </is>
      </c>
      <c r="CP598" s="2" t="inlineStr">
        <is>
          <t/>
        </is>
      </c>
      <c r="CQ598" t="inlineStr">
        <is>
          <t/>
        </is>
      </c>
      <c r="CR598" s="2" t="inlineStr">
        <is>
          <t>nätverk för innovation på försvarsområdet|
nätverk för försvarsinnovation</t>
        </is>
      </c>
      <c r="CS598" s="2" t="inlineStr">
        <is>
          <t>3|
3</t>
        </is>
      </c>
      <c r="CT598" s="2" t="inlineStr">
        <is>
          <t xml:space="preserve">|
</t>
        </is>
      </c>
      <c r="CU598" t="inlineStr">
        <is>
          <t>nätverk med syfte att tillhandahålla tekniska
demonstrationstjänster för att pröva relevansen
hos teknik från den civila sektorn i potentiella försvarstillämpningar</t>
        </is>
      </c>
    </row>
    <row r="599">
      <c r="A599" s="1" t="str">
        <f>HYPERLINK("https://iate.europa.eu/entry/result/3592912/all", "3592912")</f>
        <v>3592912</v>
      </c>
      <c r="B599" t="inlineStr">
        <is>
          <t>TRANSPORT;INDUSTRY</t>
        </is>
      </c>
      <c r="C599" t="inlineStr">
        <is>
          <t>TRANSPORT|air and space transport|air transport|aircraft fleet|aircraft|drone;INDUSTRY|industrial structures and policy|industrial policy|EU industrial policy</t>
        </is>
      </c>
      <c r="D599" s="2" t="inlineStr">
        <is>
          <t>Европейски технологии за безпилотни летателни апарати</t>
        </is>
      </c>
      <c r="E599" s="2" t="inlineStr">
        <is>
          <t>3</t>
        </is>
      </c>
      <c r="F599" s="2" t="inlineStr">
        <is>
          <t/>
        </is>
      </c>
      <c r="G599" t="inlineStr">
        <is>
          <t/>
        </is>
      </c>
      <c r="H599" s="2" t="inlineStr">
        <is>
          <t>Dronové technologie EU</t>
        </is>
      </c>
      <c r="I599" s="2" t="inlineStr">
        <is>
          <t>2</t>
        </is>
      </c>
      <c r="J599" s="2" t="inlineStr">
        <is>
          <t/>
        </is>
      </c>
      <c r="K599" t="inlineStr">
        <is>
          <t>plánovaný stěžejní projekt, jehož cílem je zvýšit konkurenceschopnost EU v oblasti bezpilotních letadel</t>
        </is>
      </c>
      <c r="L599" s="2" t="inlineStr">
        <is>
          <t>EU-droneteknologi</t>
        </is>
      </c>
      <c r="M599" s="2" t="inlineStr">
        <is>
          <t>3</t>
        </is>
      </c>
      <c r="N599" s="2" t="inlineStr">
        <is>
          <t/>
        </is>
      </c>
      <c r="O599" t="inlineStr">
        <is>
          <t>flagskibsprojekt, som har til formål at styrke EU-droneindustriens konkurrenceevne</t>
        </is>
      </c>
      <c r="P599" s="2" t="inlineStr">
        <is>
          <t>EU-Drohnentechnologien</t>
        </is>
      </c>
      <c r="Q599" s="2" t="inlineStr">
        <is>
          <t>3</t>
        </is>
      </c>
      <c r="R599" s="2" t="inlineStr">
        <is>
          <t/>
        </is>
      </c>
      <c r="S599" t="inlineStr">
        <is>
          <t/>
        </is>
      </c>
      <c r="T599" s="2" t="inlineStr">
        <is>
          <t>τεχνολογίες δρόνων της ΕΕ</t>
        </is>
      </c>
      <c r="U599" s="2" t="inlineStr">
        <is>
          <t>3</t>
        </is>
      </c>
      <c r="V599" s="2" t="inlineStr">
        <is>
          <t/>
        </is>
      </c>
      <c r="W599" t="inlineStr">
        <is>
          <t>προγραμματιζόμενο εμβληματικό έργο για τη βελτίωση της ανταγωνιστικότητας του ενωσιακού κλάδου δρόνων</t>
        </is>
      </c>
      <c r="X599" s="2" t="inlineStr">
        <is>
          <t>EU drones technologies|
EU drone technologies</t>
        </is>
      </c>
      <c r="Y599" s="2" t="inlineStr">
        <is>
          <t>1|
3</t>
        </is>
      </c>
      <c r="Z599" s="2" t="inlineStr">
        <is>
          <t xml:space="preserve">|
</t>
        </is>
      </c>
      <c r="AA599" t="inlineStr">
        <is>
          <t>&lt;div&gt;planned flagship
project to enhance the competitiveness of the EU drone industry&lt;/div&gt;</t>
        </is>
      </c>
      <c r="AB599" s="2" t="inlineStr">
        <is>
          <t>tecnología de drones de la UE</t>
        </is>
      </c>
      <c r="AC599" s="2" t="inlineStr">
        <is>
          <t>3</t>
        </is>
      </c>
      <c r="AD599" s="2" t="inlineStr">
        <is>
          <t/>
        </is>
      </c>
      <c r="AE599" t="inlineStr">
        <is>
          <t>Proyecto emblemático que tiene por objetivo fortalecer la competitividad de la industria de drones de la UE.</t>
        </is>
      </c>
      <c r="AF599" s="2" t="inlineStr">
        <is>
          <t>ELi droonitehnoloogia</t>
        </is>
      </c>
      <c r="AG599" s="2" t="inlineStr">
        <is>
          <t>3</t>
        </is>
      </c>
      <c r="AH599" s="2" t="inlineStr">
        <is>
          <t/>
        </is>
      </c>
      <c r="AI599" t="inlineStr">
        <is>
          <t>kavandatav juhtprojekt, mille eesmärk on suurendada ELi droonitööstuse konkurentsivõimet</t>
        </is>
      </c>
      <c r="AJ599" s="2" t="inlineStr">
        <is>
          <t>EU:n drooniteknologiat</t>
        </is>
      </c>
      <c r="AK599" s="2" t="inlineStr">
        <is>
          <t>3</t>
        </is>
      </c>
      <c r="AL599" s="2" t="inlineStr">
        <is>
          <t/>
        </is>
      </c>
      <c r="AM599" t="inlineStr">
        <is>
          <t>lippulaivahanke, jolla pyritään parantamaan EU:n teollisuuden kilpailukykyä tällä alalla</t>
        </is>
      </c>
      <c r="AN599" s="2" t="inlineStr">
        <is>
          <t>technologies de l’UE relatives aux drones</t>
        </is>
      </c>
      <c r="AO599" s="2" t="inlineStr">
        <is>
          <t>3</t>
        </is>
      </c>
      <c r="AP599" s="2" t="inlineStr">
        <is>
          <t/>
        </is>
      </c>
      <c r="AQ599" t="inlineStr">
        <is>
          <t>projet phare de l'UE visant à renforcer la compétitivité de l’industrie de l’UE dans le domaine des drones</t>
        </is>
      </c>
      <c r="AR599" s="2" t="inlineStr">
        <is>
          <t>teicneolaíochtaí drón an Aontais Eorpaigh</t>
        </is>
      </c>
      <c r="AS599" s="2" t="inlineStr">
        <is>
          <t>3</t>
        </is>
      </c>
      <c r="AT599" s="2" t="inlineStr">
        <is>
          <t/>
        </is>
      </c>
      <c r="AU599" t="inlineStr">
        <is>
          <t/>
        </is>
      </c>
      <c r="AV599" s="2" t="inlineStr">
        <is>
          <t>EU-ove tehnologije bespilotnih letjelica|
tehnologije EU-a za bespilotne letjelice</t>
        </is>
      </c>
      <c r="AW599" s="2" t="inlineStr">
        <is>
          <t>3|
3</t>
        </is>
      </c>
      <c r="AX599" s="2" t="inlineStr">
        <is>
          <t>|
preferred</t>
        </is>
      </c>
      <c r="AY599" t="inlineStr">
        <is>
          <t/>
        </is>
      </c>
      <c r="AZ599" s="2" t="inlineStr">
        <is>
          <t>Uniós dróntechnológiák</t>
        </is>
      </c>
      <c r="BA599" s="2" t="inlineStr">
        <is>
          <t>3</t>
        </is>
      </c>
      <c r="BB599" s="2" t="inlineStr">
        <is>
          <t/>
        </is>
      </c>
      <c r="BC599" t="inlineStr">
        <is>
          <t>az uniós drónipar versenyképességének javítására irányuló kiemelt projekt</t>
        </is>
      </c>
      <c r="BD599" s="2" t="inlineStr">
        <is>
          <t>tecnologie UE dei droni</t>
        </is>
      </c>
      <c r="BE599" s="2" t="inlineStr">
        <is>
          <t>3</t>
        </is>
      </c>
      <c r="BF599" s="2" t="inlineStr">
        <is>
          <t/>
        </is>
      </c>
      <c r="BG599" t="inlineStr">
        <is>
          <t>progetto faro avviato dalla Commissione che mirerà a rafforzare la competitività dell'industria dell'UE nel settore tecnologico critico dei droni</t>
        </is>
      </c>
      <c r="BH599" s="2" t="inlineStr">
        <is>
          <t>ES bepiločių orlaivių technologijų projektas|
projektas „ES bepiločių orlaivių technologijos“</t>
        </is>
      </c>
      <c r="BI599" s="2" t="inlineStr">
        <is>
          <t>3|
3</t>
        </is>
      </c>
      <c r="BJ599" s="2" t="inlineStr">
        <is>
          <t xml:space="preserve">|
</t>
        </is>
      </c>
      <c r="BK599" t="inlineStr">
        <is>
          <t/>
        </is>
      </c>
      <c r="BL599" s="2" t="inlineStr">
        <is>
          <t>ES dronu tehnoloģijas</t>
        </is>
      </c>
      <c r="BM599" s="2" t="inlineStr">
        <is>
          <t>3</t>
        </is>
      </c>
      <c r="BN599" s="2" t="inlineStr">
        <is>
          <t/>
        </is>
      </c>
      <c r="BO599" t="inlineStr">
        <is>
          <t>plānots pamatprojekts, kura mērķis ir uzlabot ES rūpniecības konkurētspēju dronu tehnoloģiju jomā</t>
        </is>
      </c>
      <c r="BP599" s="2" t="inlineStr">
        <is>
          <t>teknoloġiji tad-droni tal-UE</t>
        </is>
      </c>
      <c r="BQ599" s="2" t="inlineStr">
        <is>
          <t>3</t>
        </is>
      </c>
      <c r="BR599" s="2" t="inlineStr">
        <is>
          <t/>
        </is>
      </c>
      <c r="BS599" t="inlineStr">
        <is>
          <t>proġett flagship pjanat bl-għan li tittejjeb il-kompetittività tal-industrija tad-droni fl-UE</t>
        </is>
      </c>
      <c r="BT599" s="2" t="inlineStr">
        <is>
          <t>EU-dronetechnologieën</t>
        </is>
      </c>
      <c r="BU599" s="2" t="inlineStr">
        <is>
          <t>3</t>
        </is>
      </c>
      <c r="BV599" s="2" t="inlineStr">
        <is>
          <t/>
        </is>
      </c>
      <c r="BW599" t="inlineStr">
        <is>
          <t>vlaggenschipproject
 van de EU dat erop gericht is het concurrentievermogen van de Europese
 industrie op het gebied van drones te verbeteren</t>
        </is>
      </c>
      <c r="BX599" s="2" t="inlineStr">
        <is>
          <t>unijne technologie dronów</t>
        </is>
      </c>
      <c r="BY599" s="2" t="inlineStr">
        <is>
          <t>3</t>
        </is>
      </c>
      <c r="BZ599" s="2" t="inlineStr">
        <is>
          <t/>
        </is>
      </c>
      <c r="CA599" t="inlineStr">
        <is>
          <t>planowany projekt przewodni, który będzie miał na celu zwiększenie konkurencyjności przemysłu Unii w krytycznym obszarze technologicznym technologii dronów</t>
        </is>
      </c>
      <c r="CB599" s="2" t="inlineStr">
        <is>
          <t>tecnologias de drones da UE</t>
        </is>
      </c>
      <c r="CC599" s="2" t="inlineStr">
        <is>
          <t>3</t>
        </is>
      </c>
      <c r="CD599" s="2" t="inlineStr">
        <is>
          <t/>
        </is>
      </c>
      <c r="CE599" t="inlineStr">
        <is>
          <t>Projeto emblemático da União Europeia que visa reforçar a competitividade da indústria da UE no domínio dos drones.</t>
        </is>
      </c>
      <c r="CF599" s="2" t="inlineStr">
        <is>
          <t>Tehnologiile dronelor din UE</t>
        </is>
      </c>
      <c r="CG599" s="2" t="inlineStr">
        <is>
          <t>3</t>
        </is>
      </c>
      <c r="CH599" s="2" t="inlineStr">
        <is>
          <t/>
        </is>
      </c>
      <c r="CI599" t="inlineStr">
        <is>
          <t/>
        </is>
      </c>
      <c r="CJ599" s="2" t="inlineStr">
        <is>
          <t>Bezpilotné technológie EÚ</t>
        </is>
      </c>
      <c r="CK599" s="2" t="inlineStr">
        <is>
          <t>3</t>
        </is>
      </c>
      <c r="CL599" s="2" t="inlineStr">
        <is>
          <t/>
        </is>
      </c>
      <c r="CM599" t="inlineStr">
        <is>
          <t>plánovaný hlavný projekt EÚ zameriavajúci sa na zlepšenie konkurencieschopnosti priemyslu EÚ v oblasti bezpilotných technológií</t>
        </is>
      </c>
      <c r="CN599" s="2" t="inlineStr">
        <is>
          <t>tehnologije EU v zvezi z droni</t>
        </is>
      </c>
      <c r="CO599" s="2" t="inlineStr">
        <is>
          <t>3</t>
        </is>
      </c>
      <c r="CP599" s="2" t="inlineStr">
        <is>
          <t/>
        </is>
      </c>
      <c r="CQ599" t="inlineStr">
        <is>
          <t/>
        </is>
      </c>
      <c r="CR599" s="2" t="inlineStr">
        <is>
          <t>drönarteknik i EU</t>
        </is>
      </c>
      <c r="CS599" s="2" t="inlineStr">
        <is>
          <t>3</t>
        </is>
      </c>
      <c r="CT599" s="2" t="inlineStr">
        <is>
          <t/>
        </is>
      </c>
      <c r="CU599" t="inlineStr">
        <is>
          <t/>
        </is>
      </c>
    </row>
    <row r="600">
      <c r="A600" s="1" t="str">
        <f>HYPERLINK("https://iate.europa.eu/entry/result/3592709/all", "3592709")</f>
        <v>3592709</v>
      </c>
      <c r="B600" t="inlineStr">
        <is>
          <t>EDUCATION AND COMMUNICATIONS</t>
        </is>
      </c>
      <c r="C600" t="inlineStr">
        <is>
          <t>EDUCATION AND COMMUNICATIONS|information technology and data processing|computer system|information security</t>
        </is>
      </c>
      <c r="D600" s="2" t="inlineStr">
        <is>
          <t>установяване на сигурност по подразбиране</t>
        </is>
      </c>
      <c r="E600" s="2" t="inlineStr">
        <is>
          <t>3</t>
        </is>
      </c>
      <c r="F600" s="2" t="inlineStr">
        <is>
          <t/>
        </is>
      </c>
      <c r="G600" t="inlineStr">
        <is>
          <t/>
        </is>
      </c>
      <c r="H600" s="2" t="inlineStr">
        <is>
          <t>stanovení bezpečných výchozích parametrů</t>
        </is>
      </c>
      <c r="I600" s="2" t="inlineStr">
        <is>
          <t>3</t>
        </is>
      </c>
      <c r="J600" s="2" t="inlineStr">
        <is>
          <t/>
        </is>
      </c>
      <c r="K600" t="inlineStr">
        <is>
          <t/>
        </is>
      </c>
      <c r="L600" s="2" t="inlineStr">
        <is>
          <t>fastsætte sikre standardindstillinger</t>
        </is>
      </c>
      <c r="M600" s="2" t="inlineStr">
        <is>
          <t>3</t>
        </is>
      </c>
      <c r="N600" s="2" t="inlineStr">
        <is>
          <t/>
        </is>
      </c>
      <c r="O600" t="inlineStr">
        <is>
          <t>princip for applikationssikkerhed, ifølge hvilket software- og
operativsystemmiljøer skal sikres i henhold til bedste praksis og
industristandarder</t>
        </is>
      </c>
      <c r="P600" s="2" t="inlineStr">
        <is>
          <t>sichere Standardeinstellungen</t>
        </is>
      </c>
      <c r="Q600" s="2" t="inlineStr">
        <is>
          <t>3</t>
        </is>
      </c>
      <c r="R600" s="2" t="inlineStr">
        <is>
          <t/>
        </is>
      </c>
      <c r="S600" t="inlineStr">
        <is>
          <t/>
        </is>
      </c>
      <c r="T600" s="2" t="inlineStr">
        <is>
          <t>καθιέρωση ασφαλών προεπιλογών</t>
        </is>
      </c>
      <c r="U600" s="2" t="inlineStr">
        <is>
          <t>3</t>
        </is>
      </c>
      <c r="V600" s="2" t="inlineStr">
        <is>
          <t/>
        </is>
      </c>
      <c r="W600" t="inlineStr">
        <is>
          <t>αρχή της ασφάλειας των πληροφοριών, με βάση την οποία παρέχεται πρόσβαση και προνόμια στους χρήστες μόνον αφού έχουν εκτελέσει τα αναγκαία βήματα όσον αφορά την ασφάλεια (εισαγωγή κωδικών συνθηματικών, κωδικών)</t>
        </is>
      </c>
      <c r="X600" s="2" t="inlineStr">
        <is>
          <t>establish secure defaults</t>
        </is>
      </c>
      <c r="Y600" s="2" t="inlineStr">
        <is>
          <t>3</t>
        </is>
      </c>
      <c r="Z600" s="2" t="inlineStr">
        <is>
          <t/>
        </is>
      </c>
      <c r="AA600" t="inlineStr">
        <is>
          <t>information security principle which only gives access and privileges to users once they have undertaken the necessary security steps (entering passwords, codes)</t>
        </is>
      </c>
      <c r="AB600" s="2" t="inlineStr">
        <is>
          <t>establecer la seguridad por defecto</t>
        </is>
      </c>
      <c r="AC600" s="2" t="inlineStr">
        <is>
          <t>3</t>
        </is>
      </c>
      <c r="AD600" s="2" t="inlineStr">
        <is>
          <t/>
        </is>
      </c>
      <c r="AE600" t="inlineStr">
        <is>
          <t>Principio de seguridad de las aplicaciones informáticas que garantiza que los entornos de &lt;i&gt;software&lt;/i&gt; y sistemas
operativos se ejecuten de acuerdo con las mejores prácticas y estándares
industriales.</t>
        </is>
      </c>
      <c r="AF600" s="2" t="inlineStr">
        <is>
          <t>turvaliste vaikeväärtuste kehtestamine</t>
        </is>
      </c>
      <c r="AG600" s="2" t="inlineStr">
        <is>
          <t>3</t>
        </is>
      </c>
      <c r="AH600" s="2" t="inlineStr">
        <is>
          <t/>
        </is>
      </c>
      <c r="AI600" t="inlineStr">
        <is>
          <t>infoturbe põhimõte, mille kohaselt antakse kasutajale peale teatud turvameetmete täitmist süsteemi kasutamiseks vajalikud õigused</t>
        </is>
      </c>
      <c r="AJ600" s="2" t="inlineStr">
        <is>
          <t>turvalliset oletusasetukset|
turvallisten oletusasetusten käyttö</t>
        </is>
      </c>
      <c r="AK600" s="2" t="inlineStr">
        <is>
          <t>3|
3</t>
        </is>
      </c>
      <c r="AL600" s="2" t="inlineStr">
        <is>
          <t xml:space="preserve">|
</t>
        </is>
      </c>
      <c r="AM600" t="inlineStr">
        <is>
          <t>varmistetaan, että ohjelmisto- ja käyttöjärjestelmäympäristöt toteutetaan parhaiden käytäntöjen ja alan standardien mukaisesti</t>
        </is>
      </c>
      <c r="AN600" s="2" t="inlineStr">
        <is>
          <t>configuration stricte des paramètres par défaut</t>
        </is>
      </c>
      <c r="AO600" s="2" t="inlineStr">
        <is>
          <t>3</t>
        </is>
      </c>
      <c r="AP600" s="2" t="inlineStr">
        <is>
          <t/>
        </is>
      </c>
      <c r="AQ600" t="inlineStr">
        <is>
          <t>principe de sécurité informatique selon lequel des
paramètres de sécurité stricts doivent être configurés par défaut</t>
        </is>
      </c>
      <c r="AR600" s="2" t="inlineStr">
        <is>
          <t>bunú réamhshocruithe slána</t>
        </is>
      </c>
      <c r="AS600" s="2" t="inlineStr">
        <is>
          <t>3</t>
        </is>
      </c>
      <c r="AT600" s="2" t="inlineStr">
        <is>
          <t/>
        </is>
      </c>
      <c r="AU600" t="inlineStr">
        <is>
          <t/>
        </is>
      </c>
      <c r="AV600" s="2" t="inlineStr">
        <is>
          <t>sigurne standardne postavke</t>
        </is>
      </c>
      <c r="AW600" s="2" t="inlineStr">
        <is>
          <t>3</t>
        </is>
      </c>
      <c r="AX600" s="2" t="inlineStr">
        <is>
          <t/>
        </is>
      </c>
      <c r="AY600" t="inlineStr">
        <is>
          <t/>
        </is>
      </c>
      <c r="AZ600" s="2" t="inlineStr">
        <is>
          <t>biztonságos alapértelmezések</t>
        </is>
      </c>
      <c r="BA600" s="2" t="inlineStr">
        <is>
          <t>3</t>
        </is>
      </c>
      <c r="BB600" s="2" t="inlineStr">
        <is>
          <t/>
        </is>
      </c>
      <c r="BC600" t="inlineStr">
        <is>
          <t>információbiztonsági alapelv, amely arra irányul, hogy a felhasználók csak akkor kapjanak hozzáférést a rendszerekhez, ha megtették a szükséges biztonsági lépéseket (jelszó, kódok megadása stb.)</t>
        </is>
      </c>
      <c r="BD600" s="2" t="inlineStr">
        <is>
          <t>impostazioni di sicurezza predefinite sicure</t>
        </is>
      </c>
      <c r="BE600" s="2" t="inlineStr">
        <is>
          <t>3</t>
        </is>
      </c>
      <c r="BF600" s="2" t="inlineStr">
        <is>
          <t/>
        </is>
      </c>
      <c r="BG600" t="inlineStr">
        <is>
          <t>principio di sicurezza di un sistema informatico secondo cui gli ambienti del software e dei sistemi operativi devono essere rafforzati nel rispetto delle migliori pratiche e norme dell’industria</t>
        </is>
      </c>
      <c r="BH600" s="2" t="inlineStr">
        <is>
          <t>standartiniai saugumo nustatymai</t>
        </is>
      </c>
      <c r="BI600" s="2" t="inlineStr">
        <is>
          <t>2</t>
        </is>
      </c>
      <c r="BJ600" s="2" t="inlineStr">
        <is>
          <t/>
        </is>
      </c>
      <c r="BK600" t="inlineStr">
        <is>
          <t/>
        </is>
      </c>
      <c r="BL600" s="2" t="inlineStr">
        <is>
          <t>droši noklusējuma iestatījumi</t>
        </is>
      </c>
      <c r="BM600" s="2" t="inlineStr">
        <is>
          <t>2</t>
        </is>
      </c>
      <c r="BN600" s="2" t="inlineStr">
        <is>
          <t/>
        </is>
      </c>
      <c r="BO600" t="inlineStr">
        <is>
          <t/>
        </is>
      </c>
      <c r="BP600" s="2" t="inlineStr">
        <is>
          <t>stabbilixxi parametri prestabbiliti siguri</t>
        </is>
      </c>
      <c r="BQ600" s="2" t="inlineStr">
        <is>
          <t>3</t>
        </is>
      </c>
      <c r="BR600" s="2" t="inlineStr">
        <is>
          <t/>
        </is>
      </c>
      <c r="BS600" t="inlineStr">
        <is>
          <t>prinċipju tas-sigurtà tal-informazzjoni li jagħti aċċess u privileġġi biss lill-utenti hekk kif ikunu wettqu l-istadji tas-sigurtà neċessarji (passwords, kodiċijiet, eċċ.)</t>
        </is>
      </c>
      <c r="BT600" s="2" t="inlineStr">
        <is>
          <t>voor veilige standaardinstellingen zorgen</t>
        </is>
      </c>
      <c r="BU600" s="2" t="inlineStr">
        <is>
          <t>3</t>
        </is>
      </c>
      <c r="BV600" s="2" t="inlineStr">
        <is>
          <t/>
        </is>
      </c>
      <c r="BW600" t="inlineStr">
        <is>
          <t>beginsel in de ICT-beveiliging waarbij het systeem de nodige veiligheid biedt aan de gebruiker door deze alleen toegang en voorrechten te geven na het uitvoeren van de vereiste handelingen, zoals het invoeren van een wachtwoord of code</t>
        </is>
      </c>
      <c r="BX600" s="2" t="inlineStr">
        <is>
          <t>zasada „ustal bezpieczne ustawienia domyślne”</t>
        </is>
      </c>
      <c r="BY600" s="2" t="inlineStr">
        <is>
          <t>3</t>
        </is>
      </c>
      <c r="BZ600" s="2" t="inlineStr">
        <is>
          <t/>
        </is>
      </c>
      <c r="CA600" t="inlineStr">
        <is>
          <t>zasada zapewniająca, aby środowisko oprogramowania i systemów operacyjnych było wdrażane zgodnie z najlepszymi praktykami i normami branżowymi</t>
        </is>
      </c>
      <c r="CB600" s="2" t="inlineStr">
        <is>
          <t>estabelecer predefinições seguras</t>
        </is>
      </c>
      <c r="CC600" s="2" t="inlineStr">
        <is>
          <t>3</t>
        </is>
      </c>
      <c r="CD600" s="2" t="inlineStr">
        <is>
          <t>proposed</t>
        </is>
      </c>
      <c r="CE600" t="inlineStr">
        <is>
          <t>Princípio de segurança da informação que apenas concede acesso e privilégios aos utilizadores depois de estes terem tomado as medidas de segurança necessárias (introdução de palavras-passe, códigos).</t>
        </is>
      </c>
      <c r="CF600" s="2" t="inlineStr">
        <is>
          <t>securitate implicită</t>
        </is>
      </c>
      <c r="CG600" s="2" t="inlineStr">
        <is>
          <t>3</t>
        </is>
      </c>
      <c r="CH600" s="2" t="inlineStr">
        <is>
          <t/>
        </is>
      </c>
      <c r="CI600" t="inlineStr">
        <is>
          <t/>
        </is>
      </c>
      <c r="CJ600" s="2" t="inlineStr">
        <is>
          <t>vytvorenie bezpečného štandardné nastavenia</t>
        </is>
      </c>
      <c r="CK600" s="2" t="inlineStr">
        <is>
          <t>3</t>
        </is>
      </c>
      <c r="CL600" s="2" t="inlineStr">
        <is>
          <t/>
        </is>
      </c>
      <c r="CM600" t="inlineStr">
        <is>
          <t>zabezpečenie toho, aby sa softvérové prostredie a prostredie operačných systémov používalo v súlade s najlepšími postupmi a odvetvovými normami</t>
        </is>
      </c>
      <c r="CN600" s="2" t="inlineStr">
        <is>
          <t>vzpostavi varne privzete nastavitve</t>
        </is>
      </c>
      <c r="CO600" s="2" t="inlineStr">
        <is>
          <t>3</t>
        </is>
      </c>
      <c r="CP600" s="2" t="inlineStr">
        <is>
          <t/>
        </is>
      </c>
      <c r="CQ600" t="inlineStr">
        <is>
          <t/>
        </is>
      </c>
      <c r="CR600" s="2" t="inlineStr">
        <is>
          <t>fastställ säkra standardinställningar</t>
        </is>
      </c>
      <c r="CS600" s="2" t="inlineStr">
        <is>
          <t>3</t>
        </is>
      </c>
      <c r="CT600" s="2" t="inlineStr">
        <is>
          <t/>
        </is>
      </c>
      <c r="CU600" t="inlineStr">
        <is>
          <t/>
        </is>
      </c>
    </row>
    <row r="601">
      <c r="A601" s="1" t="str">
        <f>HYPERLINK("https://iate.europa.eu/entry/result/3592686/all", "3592686")</f>
        <v>3592686</v>
      </c>
      <c r="B601" t="inlineStr">
        <is>
          <t>SOCIAL QUESTIONS;PRODUCTION, TECHNOLOGY AND RESEARCH;SCIENCE;EUROPEAN UNION</t>
        </is>
      </c>
      <c r="C601" t="inlineStr">
        <is>
          <t>SOCIAL QUESTIONS|health|illness|cancer;PRODUCTION, TECHNOLOGY AND RESEARCH|research and intellectual property|research;SCIENCE;EUROPEAN UNION|EU institutions and European civil service|EU office or agency|Joint Research Centre</t>
        </is>
      </c>
      <c r="D601" s="2" t="inlineStr">
        <is>
          <t>Център за знания в областта на раковите заболявания</t>
        </is>
      </c>
      <c r="E601" s="2" t="inlineStr">
        <is>
          <t>3</t>
        </is>
      </c>
      <c r="F601" s="2" t="inlineStr">
        <is>
          <t/>
        </is>
      </c>
      <c r="G601" t="inlineStr">
        <is>
          <t/>
        </is>
      </c>
      <c r="H601" s="2" t="inlineStr">
        <is>
          <t>Znalostní onkologické centrum</t>
        </is>
      </c>
      <c r="I601" s="2" t="inlineStr">
        <is>
          <t>3</t>
        </is>
      </c>
      <c r="J601" s="2" t="inlineStr">
        <is>
          <t/>
        </is>
      </c>
      <c r="K601" t="inlineStr">
        <is>
          <t>centrum, jehož cílem bude 
mimo jiné pomáhat koordinovat vědecké a technické iniciativy související s 
rakovinou na úrovni EU, šířit provádění osvědčených postupů a vydávat pokyny k vytváření a 
zavádění nových akcí v rámci Plánu boje proti rakovině</t>
        </is>
      </c>
      <c r="L601" s="2" t="inlineStr">
        <is>
          <t>Videncentret om Kræft</t>
        </is>
      </c>
      <c r="M601" s="2" t="inlineStr">
        <is>
          <t>3</t>
        </is>
      </c>
      <c r="N601" s="2" t="inlineStr">
        <is>
          <t/>
        </is>
      </c>
      <c r="O601" t="inlineStr">
        <is>
          <t>&lt;a href="https://iate.europa.eu/entry/result/3576084" target="_blank"&gt;videncenter&lt;/a&gt;, som skal bidrage til at koordinere videnskabelige og tekniske kræftrelaterede initiativer på EU-plan</t>
        </is>
      </c>
      <c r="P601" s="2" t="inlineStr">
        <is>
          <t>Wissenszentrum für Krebs</t>
        </is>
      </c>
      <c r="Q601" s="2" t="inlineStr">
        <is>
          <t>3</t>
        </is>
      </c>
      <c r="R601" s="2" t="inlineStr">
        <is>
          <t/>
        </is>
      </c>
      <c r="S601" t="inlineStr">
        <is>
          <t>bei der Gemeinsamen Forschungsstelle angesiedelte Einrichtung, die auf EU-Ebene zur Koordinierung wissenschaftlicher und technischer Initiativen gegen Krebs beitragen soll</t>
        </is>
      </c>
      <c r="T601" s="2" t="inlineStr">
        <is>
          <t>Κέντρο Γνώσης για τον Καρκίνο</t>
        </is>
      </c>
      <c r="U601" s="2" t="inlineStr">
        <is>
          <t>3</t>
        </is>
      </c>
      <c r="V601" s="2" t="inlineStr">
        <is>
          <t/>
        </is>
      </c>
      <c r="W601" t="inlineStr">
        <is>
          <t>&lt;a href="https://iate.europa.eu/entry/result/3576084/en-el" target="_blank"&gt;κέντρο γνώσης&lt;/a&gt; που έχει ως σκοπό τη διευκόλυνση του συντονισμού των επιστημονικών και τεχνικών πρωτοβουλιών που σχετίζονται με τον καρκίνο σε επίπεδο ΕΕ</t>
        </is>
      </c>
      <c r="X601" s="2" t="inlineStr">
        <is>
          <t>Knowledge Centre on Cancer</t>
        </is>
      </c>
      <c r="Y601" s="2" t="inlineStr">
        <is>
          <t>3</t>
        </is>
      </c>
      <c r="Z601" s="2" t="inlineStr">
        <is>
          <t/>
        </is>
      </c>
      <c r="AA601" t="inlineStr">
        <is>
          <t>&lt;a href="https://iate.europa.eu/entry/result/3576084/en" target="_blank"&gt;knowledge centre&lt;/a&gt; aiming to facilitate
the coordination of scientific and technical cancer-related initiatives at EU
level</t>
        </is>
      </c>
      <c r="AB601" s="2" t="inlineStr">
        <is>
          <t>Centro de Conocimiento sobre el Cáncer</t>
        </is>
      </c>
      <c r="AC601" s="2" t="inlineStr">
        <is>
          <t>3</t>
        </is>
      </c>
      <c r="AD601" s="2" t="inlineStr">
        <is>
          <t/>
        </is>
      </c>
      <c r="AE601" t="inlineStr">
        <is>
          <t>&lt;a href="https://iate.europa.eu/entry/result/3576084/es" target="_blank"&gt;Centro de conocimiento&lt;/a&gt; para ayudar a coordinar las iniciativas científicas y técnicas relacionadas con el cáncer a nivel de la Unión.</t>
        </is>
      </c>
      <c r="AF601" s="2" t="inlineStr">
        <is>
          <t>vähktõve teadmuskeskus</t>
        </is>
      </c>
      <c r="AG601" s="2" t="inlineStr">
        <is>
          <t>3</t>
        </is>
      </c>
      <c r="AH601" s="2" t="inlineStr">
        <is>
          <t/>
        </is>
      </c>
      <c r="AI601" t="inlineStr">
        <is>
          <t>&lt;i&gt;teadmuskeskus &lt;/i&gt;&lt;a href="/entry/result/3576084/all" id="ENTRY_TO_ENTRY_CONVERTER" target="_blank"&gt;IATE:3576084&lt;/a&gt;, mille ülesanne on vahendada teadmisi, levitada parimaid tavasid ja koostada suuniseid vähktõvevastase võitluse kava raames võetavate uute meetmete kavandamiseks ja rakendamiseks</t>
        </is>
      </c>
      <c r="AJ601" s="2" t="inlineStr">
        <is>
          <t>syöpätietokeskus</t>
        </is>
      </c>
      <c r="AK601" s="2" t="inlineStr">
        <is>
          <t>3</t>
        </is>
      </c>
      <c r="AL601" s="2" t="inlineStr">
        <is>
          <t/>
        </is>
      </c>
      <c r="AM601" t="inlineStr">
        <is>
          <t>tietokeskus, joka auttaa koordinoimaan syöpään liittyviä tieteellisiä ja teknisiä aloitteita EU:n alueella</t>
        </is>
      </c>
      <c r="AN601" s="2" t="inlineStr">
        <is>
          <t>centre de connaissances sur le cancer</t>
        </is>
      </c>
      <c r="AO601" s="2" t="inlineStr">
        <is>
          <t>3</t>
        </is>
      </c>
      <c r="AP601" s="2" t="inlineStr">
        <is>
          <t/>
        </is>
      </c>
      <c r="AQ601" t="inlineStr">
        <is>
          <t>centre
créé au sein du Centre commun de recherche afin de contribuer à la coordination
des initiatives scientifiques et techniques liées au cancer à l’échelle de l’UE</t>
        </is>
      </c>
      <c r="AR601" s="2" t="inlineStr">
        <is>
          <t>Lárionad Eolais um Ailse</t>
        </is>
      </c>
      <c r="AS601" s="2" t="inlineStr">
        <is>
          <t>3</t>
        </is>
      </c>
      <c r="AT601" s="2" t="inlineStr">
        <is>
          <t/>
        </is>
      </c>
      <c r="AU601" t="inlineStr">
        <is>
          <t/>
        </is>
      </c>
      <c r="AV601" s="2" t="inlineStr">
        <is>
          <t>Centar znanja o raku</t>
        </is>
      </c>
      <c r="AW601" s="2" t="inlineStr">
        <is>
          <t>3</t>
        </is>
      </c>
      <c r="AX601" s="2" t="inlineStr">
        <is>
          <t/>
        </is>
      </c>
      <c r="AY601" t="inlineStr">
        <is>
          <t/>
        </is>
      </c>
      <c r="AZ601" s="2" t="inlineStr">
        <is>
          <t>Rákkutatási Tudásközpont</t>
        </is>
      </c>
      <c r="BA601" s="2" t="inlineStr">
        <is>
          <t>3</t>
        </is>
      </c>
      <c r="BB601" s="2" t="inlineStr">
        <is>
          <t/>
        </is>
      </c>
      <c r="BC601" t="inlineStr">
        <is>
          <t>a rákkal kapcsolatos tudományos és technikai kezdeményezések uniós szintű összehangolását célzó, a Közös Kutatóközponton belüli egység</t>
        </is>
      </c>
      <c r="BD601" s="2" t="inlineStr">
        <is>
          <t>centro di conoscenze sul cancro</t>
        </is>
      </c>
      <c r="BE601" s="2" t="inlineStr">
        <is>
          <t>3</t>
        </is>
      </c>
      <c r="BF601" s="2" t="inlineStr">
        <is>
          <t/>
        </is>
      </c>
      <c r="BG601" t="inlineStr">
        <is>
          <t>centro di conoscenze che mira ad agevolare il coordinamento 
delle iniziative scientifiche e tecniche legate al cancro a livello 
dell'UE</t>
        </is>
      </c>
      <c r="BH601" s="2" t="inlineStr">
        <is>
          <t>Onkologijos žinių centras</t>
        </is>
      </c>
      <c r="BI601" s="2" t="inlineStr">
        <is>
          <t>3</t>
        </is>
      </c>
      <c r="BJ601" s="2" t="inlineStr">
        <is>
          <t/>
        </is>
      </c>
      <c r="BK601" t="inlineStr">
        <is>
          <t/>
        </is>
      </c>
      <c r="BL601" s="2" t="inlineStr">
        <is>
          <t>Vēža zināšanu centrs</t>
        </is>
      </c>
      <c r="BM601" s="2" t="inlineStr">
        <is>
          <t>3</t>
        </is>
      </c>
      <c r="BN601" s="2" t="inlineStr">
        <is>
          <t/>
        </is>
      </c>
      <c r="BO601" t="inlineStr">
        <is>
          <t>&lt;a href="https://iate.europa.eu/entry/result/3576084/lv" target="_blank"&gt;zināšanu centrs&lt;/a&gt;, kas palīdzēs koordinēt ar vēzi saistītas zinātniskas un tehniskas iniciatīvas ES līmenī</t>
        </is>
      </c>
      <c r="BP601" s="2" t="inlineStr">
        <is>
          <t>Ċentru tal-Għarfien dwar il-Kanċer</t>
        </is>
      </c>
      <c r="BQ601" s="2" t="inlineStr">
        <is>
          <t>3</t>
        </is>
      </c>
      <c r="BR601" s="2" t="inlineStr">
        <is>
          <t/>
        </is>
      </c>
      <c r="BS601" t="inlineStr">
        <is>
          <t>&lt;a href="https://iate.europa.eu/entry/result/3576084/en" target="_blank"&gt;ċentru tal-għarfien&lt;/a&gt; biex tiġi ffaċilitata l-koordinazzjoni ta' inizjattivi xjentifiċi u tekniċi relatati mal-kanċer fil-livell tal-UE</t>
        </is>
      </c>
      <c r="BT601" s="2" t="inlineStr">
        <is>
          <t>kenniscentrum voor kanker</t>
        </is>
      </c>
      <c r="BU601" s="2" t="inlineStr">
        <is>
          <t>3</t>
        </is>
      </c>
      <c r="BV601" s="2" t="inlineStr">
        <is>
          <t/>
        </is>
      </c>
      <c r="BW601" t="inlineStr">
        <is>
          <t>kenniscentrum opgericht binnen het Gemeenschappelijk Centrum voor onderzoek om wetenschappelijke en technische initiatieven op het gebied van kanker op EU‑niveau te coördineren</t>
        </is>
      </c>
      <c r="BX601" s="2" t="inlineStr">
        <is>
          <t>centrum wiedzy na temat raka</t>
        </is>
      </c>
      <c r="BY601" s="2" t="inlineStr">
        <is>
          <t>3</t>
        </is>
      </c>
      <c r="BZ601" s="2" t="inlineStr">
        <is>
          <t/>
        </is>
      </c>
      <c r="CA601" t="inlineStr">
        <is>
          <t>&lt;a href="https://iate.europa.eu/entry/result/3576084/pl" target="_blank"&gt;centrum wiedzy&lt;/a&gt;&lt;small&gt; mające za zadanie&lt;/small&gt; koordynację na szczeblu UE inicjatyw naukowych i technicznych związanych z rakiem</t>
        </is>
      </c>
      <c r="CB601" s="2" t="inlineStr">
        <is>
          <t>Centro de Conhecimento sobre o Cancro</t>
        </is>
      </c>
      <c r="CC601" s="2" t="inlineStr">
        <is>
          <t>3</t>
        </is>
      </c>
      <c r="CD601" s="2" t="inlineStr">
        <is>
          <t/>
        </is>
      </c>
      <c r="CE601" t="inlineStr">
        <is>
          <t>Centro criado para ajudar a coordenar as iniciativas científicas e técnicas 
relacionadas com o cancro a nível da UE, funcionando como um 
intermediário de conhecimentos, divulgando boas práticas e formulando 
orientações para a conceção e implementação de novas ações no âmbito do 
Plano de Luta contra o Cancro.</t>
        </is>
      </c>
      <c r="CF601" s="2" t="inlineStr">
        <is>
          <t>Centrul de cunoștințe privind cancerul</t>
        </is>
      </c>
      <c r="CG601" s="2" t="inlineStr">
        <is>
          <t>3</t>
        </is>
      </c>
      <c r="CH601" s="2" t="inlineStr">
        <is>
          <t/>
        </is>
      </c>
      <c r="CI601" t="inlineStr">
        <is>
          <t>&lt;a href="https://iate.europa.eu/entry/result/3576084" target="_blank"&gt;centru de cunoștințe&lt;/a&gt; care va contribui la coordonarea inițiativelor științifice și tehnice în domeniul cancerului la nivelul UE prin difuzarea celor mai bune practici și prin emiterea de orientări pentru a alimenta proiectarea și lansarea de noi acțiuni în cadrul Planului de combatere a cancerului</t>
        </is>
      </c>
      <c r="CJ601" s="2" t="inlineStr">
        <is>
          <t>vedomostné centrum pre rakovinu</t>
        </is>
      </c>
      <c r="CK601" s="2" t="inlineStr">
        <is>
          <t>3</t>
        </is>
      </c>
      <c r="CL601" s="2" t="inlineStr">
        <is>
          <t/>
        </is>
      </c>
      <c r="CM601" t="inlineStr">
        <is>
          <t>centrum, ktoré má pomáhať pri koordinácii
vedeckých a technických iniciatív na úrovni EÚ v súvislosti
s onkologickými ochoreniami</t>
        </is>
      </c>
      <c r="CN601" s="2" t="inlineStr">
        <is>
          <t>središče znanja o raku</t>
        </is>
      </c>
      <c r="CO601" s="2" t="inlineStr">
        <is>
          <t>3</t>
        </is>
      </c>
      <c r="CP601" s="2" t="inlineStr">
        <is>
          <t/>
        </is>
      </c>
      <c r="CQ601" t="inlineStr">
        <is>
          <t>&lt;div&gt;&lt;a href="https://iate.europa.eu/entry/result/3576084/sl" target="_blank"&gt;središče znanja&lt;/a&gt;, ki naj bi bil ustanovljen leta 2021 znotraj Skupnega raziskovalnega središča za pomoč pri usklajevanju znanstvenih in tehničnih pobud v zvezi z rakom na ravni EU&lt;/div&gt;</t>
        </is>
      </c>
      <c r="CR601" s="2" t="inlineStr">
        <is>
          <t>kunskapscentrum för cancer</t>
        </is>
      </c>
      <c r="CS601" s="2" t="inlineStr">
        <is>
          <t>3</t>
        </is>
      </c>
      <c r="CT601" s="2" t="inlineStr">
        <is>
          <t/>
        </is>
      </c>
      <c r="CU601" t="inlineStr">
        <is>
          <t>kunskapscentrum för att underlätta samordningen av vetenskapliga och tekniska cancerrelaterade initiativ på EU-nivå</t>
        </is>
      </c>
    </row>
    <row r="602">
      <c r="A602" s="1" t="str">
        <f>HYPERLINK("https://iate.europa.eu/entry/result/3590618/all", "3590618")</f>
        <v>3590618</v>
      </c>
      <c r="B602" t="inlineStr">
        <is>
          <t>EDUCATION AND COMMUNICATIONS</t>
        </is>
      </c>
      <c r="C602" t="inlineStr">
        <is>
          <t>EDUCATION AND COMMUNICATIONS|information technology and data processing|data-processing law|computer crime;EDUCATION AND COMMUNICATIONS|information technology and data processing|computer system|information security;EDUCATION AND COMMUNICATIONS|communications|communications industry|information technology</t>
        </is>
      </c>
      <c r="D602" s="2" t="inlineStr">
        <is>
          <t>Зависимостта от интернет</t>
        </is>
      </c>
      <c r="E602" s="2" t="inlineStr">
        <is>
          <t>3</t>
        </is>
      </c>
      <c r="F602" s="2" t="inlineStr">
        <is>
          <t/>
        </is>
      </c>
      <c r="G602" t="inlineStr">
        <is>
          <t/>
        </is>
      </c>
      <c r="H602" s="2" t="inlineStr">
        <is>
          <t>závislost na internetové infrastruktuře</t>
        </is>
      </c>
      <c r="I602" s="2" t="inlineStr">
        <is>
          <t>3</t>
        </is>
      </c>
      <c r="J602" s="2" t="inlineStr">
        <is>
          <t/>
        </is>
      </c>
      <c r="K602" t="inlineStr">
        <is>
          <t>závislost fungování světa na digitální infrastruktuře, technologiích a online systémech</t>
        </is>
      </c>
      <c r="L602" s="2" t="inlineStr">
        <is>
          <t>afhængighed af internettet</t>
        </is>
      </c>
      <c r="M602" s="2" t="inlineStr">
        <is>
          <t>3</t>
        </is>
      </c>
      <c r="N602" s="2" t="inlineStr">
        <is>
          <t/>
        </is>
      </c>
      <c r="O602" t="inlineStr">
        <is>
          <t/>
        </is>
      </c>
      <c r="P602" s="2" t="inlineStr">
        <is>
          <t>Online-Abhängigkeit</t>
        </is>
      </c>
      <c r="Q602" s="2" t="inlineStr">
        <is>
          <t>3</t>
        </is>
      </c>
      <c r="R602" s="2" t="inlineStr">
        <is>
          <t/>
        </is>
      </c>
      <c r="S602" t="inlineStr">
        <is>
          <t/>
        </is>
      </c>
      <c r="T602" s="2" t="inlineStr">
        <is>
          <t>εξάρτηση από το διαδίκτυο</t>
        </is>
      </c>
      <c r="U602" s="2" t="inlineStr">
        <is>
          <t>3</t>
        </is>
      </c>
      <c r="V602" s="2" t="inlineStr">
        <is>
          <t/>
        </is>
      </c>
      <c r="W602" t="inlineStr">
        <is>
          <t>εξάρτηση της κοινωνίας στο σύνολό της από ψηφιακές υποδομές, τεχνολογίες και διαδικτυακά συστήματα</t>
        </is>
      </c>
      <c r="X602" s="2" t="inlineStr">
        <is>
          <t>online dependency</t>
        </is>
      </c>
      <c r="Y602" s="2" t="inlineStr">
        <is>
          <t>3</t>
        </is>
      </c>
      <c r="Z602" s="2" t="inlineStr">
        <is>
          <t/>
        </is>
      </c>
      <c r="AA602" t="inlineStr">
        <is>
          <t>reliance on digital infrastructures, technologies and online systems</t>
        </is>
      </c>
      <c r="AB602" s="2" t="inlineStr">
        <is>
          <t>dependencia del mundo en línea</t>
        </is>
      </c>
      <c r="AC602" s="2" t="inlineStr">
        <is>
          <t>3</t>
        </is>
      </c>
      <c r="AD602" s="2" t="inlineStr">
        <is>
          <t/>
        </is>
      </c>
      <c r="AE602" t="inlineStr">
        <is>
          <t>Dependencia de las infraestructuras digitales y las tecnologías y sistemas en línea.</t>
        </is>
      </c>
      <c r="AF602" s="2" t="inlineStr">
        <is>
          <t>internetist sõltumine</t>
        </is>
      </c>
      <c r="AG602" s="2" t="inlineStr">
        <is>
          <t>3</t>
        </is>
      </c>
      <c r="AH602" s="2" t="inlineStr">
        <is>
          <t/>
        </is>
      </c>
      <c r="AI602" t="inlineStr">
        <is>
          <t/>
        </is>
      </c>
      <c r="AJ602" s="2" t="inlineStr">
        <is>
          <t>verkkoriippuvuus</t>
        </is>
      </c>
      <c r="AK602" s="2" t="inlineStr">
        <is>
          <t>3</t>
        </is>
      </c>
      <c r="AL602" s="2" t="inlineStr">
        <is>
          <t/>
        </is>
      </c>
      <c r="AM602" t="inlineStr">
        <is>
          <t>riippuvaisuus digitaalisista infrastruktuureista, teknologioista ja verkkojärjestelmistä</t>
        </is>
      </c>
      <c r="AN602" s="2" t="inlineStr">
        <is>
          <t>dépendance à l’égard des systèmes en ligne</t>
        </is>
      </c>
      <c r="AO602" s="2" t="inlineStr">
        <is>
          <t>3</t>
        </is>
      </c>
      <c r="AP602" s="2" t="inlineStr">
        <is>
          <t/>
        </is>
      </c>
      <c r="AQ602" t="inlineStr">
        <is>
          <t>&lt;div&gt;nécessité, pour la société contemporaine, de s’appuyer sur des infrastructures et des technologies numériques et sur des systèmes en ligne pour pouvoir créer des activités économiques, consommer des produits et bénéficier de services&lt;/div&gt;</t>
        </is>
      </c>
      <c r="AR602" s="2" t="inlineStr">
        <is>
          <t>spleáchas ar chórais ar líne</t>
        </is>
      </c>
      <c r="AS602" s="2" t="inlineStr">
        <is>
          <t>3</t>
        </is>
      </c>
      <c r="AT602" s="2" t="inlineStr">
        <is>
          <t/>
        </is>
      </c>
      <c r="AU602" t="inlineStr">
        <is>
          <t/>
        </is>
      </c>
      <c r="AV602" s="2" t="inlineStr">
        <is>
          <t>oslanjanje na internet</t>
        </is>
      </c>
      <c r="AW602" s="2" t="inlineStr">
        <is>
          <t>3</t>
        </is>
      </c>
      <c r="AX602" s="2" t="inlineStr">
        <is>
          <t/>
        </is>
      </c>
      <c r="AY602" t="inlineStr">
        <is>
          <t>oslanjanje na digitalnu infrastrukturu, tehnologije i internetske sustave</t>
        </is>
      </c>
      <c r="AZ602" s="2" t="inlineStr">
        <is>
          <t>digitális megoldásoktól való függés</t>
        </is>
      </c>
      <c r="BA602" s="2" t="inlineStr">
        <is>
          <t>3</t>
        </is>
      </c>
      <c r="BB602" s="2" t="inlineStr">
        <is>
          <t/>
        </is>
      </c>
      <c r="BC602" t="inlineStr">
        <is>
          <t>a digitális infrastruktúráktól, technológiáktól és a rendszerek hálózat- és internetkapcsolódásától, valós időben való rendelkezésre állásától való függés</t>
        </is>
      </c>
      <c r="BD602" s="2" t="inlineStr">
        <is>
          <t>dipendenza da sistemi online</t>
        </is>
      </c>
      <c r="BE602" s="2" t="inlineStr">
        <is>
          <t>3</t>
        </is>
      </c>
      <c r="BF602" s="2" t="inlineStr">
        <is>
          <t/>
        </is>
      </c>
      <c r="BG602" t="inlineStr">
        <is>
          <t>necessità di ricorrere a infrastrutture e tecnologie digitali e sistemi online per lo svolgimento di numerose attività nella società contemporanea</t>
        </is>
      </c>
      <c r="BH602" s="2" t="inlineStr">
        <is>
          <t>pasikliovimas internetu|
priklausomybė nuo interneto</t>
        </is>
      </c>
      <c r="BI602" s="2" t="inlineStr">
        <is>
          <t>3|
2</t>
        </is>
      </c>
      <c r="BJ602" s="2" t="inlineStr">
        <is>
          <t xml:space="preserve">preferred|
</t>
        </is>
      </c>
      <c r="BK602" t="inlineStr">
        <is>
          <t>šiuolaikinės visuomenės kliovimasis skaitmenine infrastruktūra, technologijomis ir internetinėmis sistemos, kurios leidžia kurti verslą, vartoti produktus ir naudotis paslaugomis</t>
        </is>
      </c>
      <c r="BL602" s="2" t="inlineStr">
        <is>
          <t>atkarība no interneta</t>
        </is>
      </c>
      <c r="BM602" s="2" t="inlineStr">
        <is>
          <t>2</t>
        </is>
      </c>
      <c r="BN602" s="2" t="inlineStr">
        <is>
          <t/>
        </is>
      </c>
      <c r="BO602" t="inlineStr">
        <is>
          <t>paļaušanās uz digitālajām infrastruktūrām, tehnoloģijām un tiešsaistes sistēmām</t>
        </is>
      </c>
      <c r="BP602" s="2" t="inlineStr">
        <is>
          <t>dipendenza online</t>
        </is>
      </c>
      <c r="BQ602" s="2" t="inlineStr">
        <is>
          <t>3</t>
        </is>
      </c>
      <c r="BR602" s="2" t="inlineStr">
        <is>
          <t/>
        </is>
      </c>
      <c r="BS602" t="inlineStr">
        <is>
          <t>dipendenza fuq infrastrutturi, teknoloġiji u sistemi online</t>
        </is>
      </c>
      <c r="BT602" s="2" t="inlineStr">
        <is>
          <t>afhankelijkheid van onlinesystemen</t>
        </is>
      </c>
      <c r="BU602" s="2" t="inlineStr">
        <is>
          <t>3</t>
        </is>
      </c>
      <c r="BV602" s="2" t="inlineStr">
        <is>
          <t/>
        </is>
      </c>
      <c r="BW602" t="inlineStr">
        <is>
          <t/>
        </is>
      </c>
      <c r="BX602" s="2" t="inlineStr">
        <is>
          <t>poleganie na internecie|
zależność od internetu</t>
        </is>
      </c>
      <c r="BY602" s="2" t="inlineStr">
        <is>
          <t>3|
3</t>
        </is>
      </c>
      <c r="BZ602" s="2" t="inlineStr">
        <is>
          <t xml:space="preserve">|
</t>
        </is>
      </c>
      <c r="CA602" t="inlineStr">
        <is>
          <t/>
        </is>
      </c>
      <c r="CB602" s="2" t="inlineStr">
        <is>
          <t>dependência da atividade em linha</t>
        </is>
      </c>
      <c r="CC602" s="2" t="inlineStr">
        <is>
          <t>3</t>
        </is>
      </c>
      <c r="CD602" s="2" t="inlineStr">
        <is>
          <t/>
        </is>
      </c>
      <c r="CE602" t="inlineStr">
        <is>
          <t>Dependência de infraestruturas digitais, tecnologias e sistemas em linha para criar oportunidades de negócio, consumir produtos e usufruir de serviços.</t>
        </is>
      </c>
      <c r="CF602" s="2" t="inlineStr">
        <is>
          <t>dependență de mediul online</t>
        </is>
      </c>
      <c r="CG602" s="2" t="inlineStr">
        <is>
          <t>3</t>
        </is>
      </c>
      <c r="CH602" s="2" t="inlineStr">
        <is>
          <t/>
        </is>
      </c>
      <c r="CI602" t="inlineStr">
        <is>
          <t>dependența de infrastructuri, tehnologii și sisteme online digitale</t>
        </is>
      </c>
      <c r="CJ602" s="2" t="inlineStr">
        <is>
          <t>závislosť od online prostredia</t>
        </is>
      </c>
      <c r="CK602" s="2" t="inlineStr">
        <is>
          <t>3</t>
        </is>
      </c>
      <c r="CL602" s="2" t="inlineStr">
        <is>
          <t/>
        </is>
      </c>
      <c r="CM602" t="inlineStr">
        <is>
          <t>závislosť od digitálnych infraštruktúr, technológií a online systémov umožňujúcich obchodovanie, konzumovanie výrobkov a využívanie služieb</t>
        </is>
      </c>
      <c r="CN602" s="2" t="inlineStr">
        <is>
          <t>vezanost na splet</t>
        </is>
      </c>
      <c r="CO602" s="2" t="inlineStr">
        <is>
          <t>2</t>
        </is>
      </c>
      <c r="CP602" s="2" t="inlineStr">
        <is>
          <t/>
        </is>
      </c>
      <c r="CQ602" t="inlineStr">
        <is>
          <t>vezanost na uporabo digitalnih infrastruktur, tehnologije in spletnih sistemov</t>
        </is>
      </c>
      <c r="CR602" s="2" t="inlineStr">
        <is>
          <t>nätberoende</t>
        </is>
      </c>
      <c r="CS602" s="2" t="inlineStr">
        <is>
          <t>3</t>
        </is>
      </c>
      <c r="CT602" s="2" t="inlineStr">
        <is>
          <t/>
        </is>
      </c>
      <c r="CU602" t="inlineStr">
        <is>
          <t>beroende av digital
infrastruktur, digital teknik och digitala system</t>
        </is>
      </c>
    </row>
    <row r="603">
      <c r="A603" s="1" t="str">
        <f>HYPERLINK("https://iate.europa.eu/entry/result/3590381/all", "3590381")</f>
        <v>3590381</v>
      </c>
      <c r="B603" t="inlineStr">
        <is>
          <t>LAW;EDUCATION AND COMMUNICATIONS</t>
        </is>
      </c>
      <c r="C603" t="inlineStr">
        <is>
          <t>LAW|criminal law;EDUCATION AND COMMUNICATIONS|communications|communications industry|information technology</t>
        </is>
      </c>
      <c r="D603" s="2" t="inlineStr">
        <is>
          <t>онлайн хищник</t>
        </is>
      </c>
      <c r="E603" s="2" t="inlineStr">
        <is>
          <t>3</t>
        </is>
      </c>
      <c r="F603" s="2" t="inlineStr">
        <is>
          <t/>
        </is>
      </c>
      <c r="G603" t="inlineStr">
        <is>
          <t/>
        </is>
      </c>
      <c r="H603" s="2" t="inlineStr">
        <is>
          <t>internetový predátor</t>
        </is>
      </c>
      <c r="I603" s="2" t="inlineStr">
        <is>
          <t>3</t>
        </is>
      </c>
      <c r="J603" s="2" t="inlineStr">
        <is>
          <t/>
        </is>
      </c>
      <c r="K603" t="inlineStr">
        <is>
          <t>osoba, která kontaktuje děti na internetu za účelem jejich zneužití</t>
        </is>
      </c>
      <c r="L603" s="2" t="inlineStr">
        <is>
          <t>seksuel krænker online</t>
        </is>
      </c>
      <c r="M603" s="2" t="inlineStr">
        <is>
          <t>3</t>
        </is>
      </c>
      <c r="N603" s="2" t="inlineStr">
        <is>
          <t/>
        </is>
      </c>
      <c r="O603" t="inlineStr">
        <is>
          <t/>
        </is>
      </c>
      <c r="P603" s="2" t="inlineStr">
        <is>
          <t>Online-Raubtier</t>
        </is>
      </c>
      <c r="Q603" s="2" t="inlineStr">
        <is>
          <t>3</t>
        </is>
      </c>
      <c r="R603" s="2" t="inlineStr">
        <is>
          <t/>
        </is>
      </c>
      <c r="S603" t="inlineStr">
        <is>
          <t>Person, die sexuellen Kindesmissbrauch begeht, der im Internet beginnt oder stattfindet</t>
        </is>
      </c>
      <c r="T603" s="2" t="inlineStr">
        <is>
          <t>διαδικτυακό αρπακτικό</t>
        </is>
      </c>
      <c r="U603" s="2" t="inlineStr">
        <is>
          <t>3</t>
        </is>
      </c>
      <c r="V603" s="2" t="inlineStr">
        <is>
          <t/>
        </is>
      </c>
      <c r="W603" t="inlineStr">
        <is>
          <t>άτομο που υποβάλλει &lt;a href="https://iate.europa.eu/entry/result/229224/en-el" target="_blank"&gt;παιδί σε σεξουαλική κακοποίηση&lt;/a&gt;η οποία ξεκινά ή διενεργείται εξ ολοκλήρου μέσω διαδικτύου</t>
        </is>
      </c>
      <c r="X603" s="2" t="inlineStr">
        <is>
          <t>online predator</t>
        </is>
      </c>
      <c r="Y603" s="2" t="inlineStr">
        <is>
          <t>3</t>
        </is>
      </c>
      <c r="Z603" s="2" t="inlineStr">
        <is>
          <t/>
        </is>
      </c>
      <c r="AA603" t="inlineStr">
        <is>
          <t>individual who commits&lt;a href="https://iate.europa.eu/entry/result/229224/en" target="_blank"&gt; child sexual abuse&lt;/a&gt; that begins or takes place on the Internet</t>
        </is>
      </c>
      <c r="AB603" s="2" t="inlineStr">
        <is>
          <t>depredador en línea</t>
        </is>
      </c>
      <c r="AC603" s="2" t="inlineStr">
        <is>
          <t>3</t>
        </is>
      </c>
      <c r="AD603" s="2" t="inlineStr">
        <is>
          <t/>
        </is>
      </c>
      <c r="AE603" t="inlineStr">
        <is>
          <t>Persona que utiliza internet para establecer relaciones con menores a fin de abusar sexualmente de ellos.</t>
        </is>
      </c>
      <c r="AF603" s="2" t="inlineStr">
        <is>
          <t>netiahistaja</t>
        </is>
      </c>
      <c r="AG603" s="2" t="inlineStr">
        <is>
          <t>3</t>
        </is>
      </c>
      <c r="AH603" s="2" t="inlineStr">
        <is>
          <t/>
        </is>
      </c>
      <c r="AI603" t="inlineStr">
        <is>
          <t/>
        </is>
      </c>
      <c r="AJ603" s="2" t="inlineStr">
        <is>
          <t>verkossa vaaniva saalistaja|
nettisaalistaja|
verkossa vaaniva hyväksikäyttäjä</t>
        </is>
      </c>
      <c r="AK603" s="2" t="inlineStr">
        <is>
          <t>3|
3|
3</t>
        </is>
      </c>
      <c r="AL603" s="2" t="inlineStr">
        <is>
          <t xml:space="preserve">|
|
</t>
        </is>
      </c>
      <c r="AM603" t="inlineStr">
        <is>
          <t/>
        </is>
      </c>
      <c r="AN603" s="2" t="inlineStr">
        <is>
          <t>cyberprédateur|
prédateur en ligne</t>
        </is>
      </c>
      <c r="AO603" s="2" t="inlineStr">
        <is>
          <t>3|
3</t>
        </is>
      </c>
      <c r="AP603" s="2" t="inlineStr">
        <is>
          <t xml:space="preserve">|
</t>
        </is>
      </c>
      <c r="AQ603" t="inlineStr">
        <is>
          <t>personne qui cherche à commettre des agressions sexuelles, notamment sur des enfants ou de jeunes mineurs, en entrant en contact avec eux sur Internet</t>
        </is>
      </c>
      <c r="AR603" s="2" t="inlineStr">
        <is>
          <t>creachadóir ar líne</t>
        </is>
      </c>
      <c r="AS603" s="2" t="inlineStr">
        <is>
          <t>3</t>
        </is>
      </c>
      <c r="AT603" s="2" t="inlineStr">
        <is>
          <t/>
        </is>
      </c>
      <c r="AU603" t="inlineStr">
        <is>
          <t/>
        </is>
      </c>
      <c r="AV603" s="2" t="inlineStr">
        <is>
          <t>seksualni predator putem interneta</t>
        </is>
      </c>
      <c r="AW603" s="2" t="inlineStr">
        <is>
          <t>3</t>
        </is>
      </c>
      <c r="AX603" s="2" t="inlineStr">
        <is>
          <t/>
        </is>
      </c>
      <c r="AY603" t="inlineStr">
        <is>
          <t>seksualni zlostavljač djece koji zlostavljanje započinje putem interneta</t>
        </is>
      </c>
      <c r="AZ603" s="2" t="inlineStr">
        <is>
          <t>internetes ragadozó|
online ragadozó</t>
        </is>
      </c>
      <c r="BA603" s="2" t="inlineStr">
        <is>
          <t>3|
2</t>
        </is>
      </c>
      <c r="BB603" s="2" t="inlineStr">
        <is>
          <t xml:space="preserve">|
</t>
        </is>
      </c>
      <c r="BC603" t="inlineStr">
        <is>
          <t>olyan személy, aki az internet segítségével szexuálisan zaklat gyermekeket</t>
        </is>
      </c>
      <c r="BD603" s="2" t="inlineStr">
        <is>
          <t>predatore online</t>
        </is>
      </c>
      <c r="BE603" s="2" t="inlineStr">
        <is>
          <t>3</t>
        </is>
      </c>
      <c r="BF603" s="2" t="inlineStr">
        <is>
          <t/>
        </is>
      </c>
      <c r="BG603" t="inlineStr">
        <is>
          <t>persona che commette
abusi sessuali su minori che iniziano o si svolgono su Internet e a tal fine
entra in contatto con bambini attraverso conversazioni in chat room, messaggi
istantanei, e-mail o forum di discussione</t>
        </is>
      </c>
      <c r="BH603" s="2" t="inlineStr">
        <is>
          <t>internete veikiantis vaikų tvirkintojas|
internetinis vaikų tvirkintojas</t>
        </is>
      </c>
      <c r="BI603" s="2" t="inlineStr">
        <is>
          <t>2|
2</t>
        </is>
      </c>
      <c r="BJ603" s="2" t="inlineStr">
        <is>
          <t xml:space="preserve">|
</t>
        </is>
      </c>
      <c r="BK603" t="inlineStr">
        <is>
          <t/>
        </is>
      </c>
      <c r="BL603" s="2" t="inlineStr">
        <is>
          <t>bērnu izmantotājs tiešsaistē</t>
        </is>
      </c>
      <c r="BM603" s="2" t="inlineStr">
        <is>
          <t>2</t>
        </is>
      </c>
      <c r="BN603" s="2" t="inlineStr">
        <is>
          <t/>
        </is>
      </c>
      <c r="BO603" t="inlineStr">
        <is>
          <t/>
        </is>
      </c>
      <c r="BP603" s="2" t="inlineStr">
        <is>
          <t>predatur fuq l-internet|
predatur online</t>
        </is>
      </c>
      <c r="BQ603" s="2" t="inlineStr">
        <is>
          <t>2|
3</t>
        </is>
      </c>
      <c r="BR603" s="2" t="inlineStr">
        <is>
          <t xml:space="preserve">|
</t>
        </is>
      </c>
      <c r="BS603" t="inlineStr">
        <is>
          <t>individwu li jabbuża sesswalment mit-tfal&lt;i&gt;,&lt;/i&gt; fejn tali abbuż ikun jibda jew iseħħ kompletament fuq l-internet</t>
        </is>
      </c>
      <c r="BT603" s="2" t="inlineStr">
        <is>
          <t>groomer|
online kinderlokker|
digitale kinderlokker</t>
        </is>
      </c>
      <c r="BU603" s="2" t="inlineStr">
        <is>
          <t>3|
3|
3</t>
        </is>
      </c>
      <c r="BV603" s="2" t="inlineStr">
        <is>
          <t xml:space="preserve">|
|
</t>
        </is>
      </c>
      <c r="BW603" t="inlineStr">
        <is>
          <t>volwassene die via het internet contact legt met een kind of jongere, met de intentie (online) seksueel misbruik te plegen of kinderpornografische afbeeldingen te produceren</t>
        </is>
      </c>
      <c r="BX603" s="2" t="inlineStr">
        <is>
          <t>internetowy drapieżnik</t>
        </is>
      </c>
      <c r="BY603" s="2" t="inlineStr">
        <is>
          <t>3</t>
        </is>
      </c>
      <c r="BZ603" s="2" t="inlineStr">
        <is>
          <t/>
        </is>
      </c>
      <c r="CA603" t="inlineStr">
        <is>
          <t>osoba wykorzystująca internet do popełnienia przestępstw natury seksualnej wobec małoletnich</t>
        </is>
      </c>
      <c r="CB603" s="2" t="inlineStr">
        <is>
          <t>ciberpredador sexual</t>
        </is>
      </c>
      <c r="CC603" s="2" t="inlineStr">
        <is>
          <t>3</t>
        </is>
      </c>
      <c r="CD603" s="2" t="inlineStr">
        <is>
          <t/>
        </is>
      </c>
      <c r="CE603" t="inlineStr">
        <is>
          <t/>
        </is>
      </c>
      <c r="CF603" s="2" t="inlineStr">
        <is>
          <t>abuzator sexual în spațiul virtual|
prădător cibernetic|
abuzator sexual online</t>
        </is>
      </c>
      <c r="CG603" s="2" t="inlineStr">
        <is>
          <t>3|
2|
3</t>
        </is>
      </c>
      <c r="CH603" s="2" t="inlineStr">
        <is>
          <t xml:space="preserve">|
|
</t>
        </is>
      </c>
      <c r="CI603" t="inlineStr">
        <is>
          <t/>
        </is>
      </c>
      <c r="CJ603" s="2" t="inlineStr">
        <is>
          <t>predátor na internete|
sexuálny predátor na internete|
online predátor</t>
        </is>
      </c>
      <c r="CK603" s="2" t="inlineStr">
        <is>
          <t>3|
3|
3</t>
        </is>
      </c>
      <c r="CL603" s="2" t="inlineStr">
        <is>
          <t xml:space="preserve">|
|
</t>
        </is>
      </c>
      <c r="CM603" t="inlineStr">
        <is>
          <t>osoba, ktorá pácha &lt;a href="https://iate.europa.eu/entry/result/229224/sk" target="_blank"&gt;sexuálne zneužívanie detí&lt;/a&gt;, ktoré začne alebo uskutoční na internete</t>
        </is>
      </c>
      <c r="CN603" s="2" t="inlineStr">
        <is>
          <t>spletni plenilec</t>
        </is>
      </c>
      <c r="CO603" s="2" t="inlineStr">
        <is>
          <t>3</t>
        </is>
      </c>
      <c r="CP603" s="2" t="inlineStr">
        <is>
          <t/>
        </is>
      </c>
      <c r="CQ603" t="inlineStr">
        <is>
          <t/>
        </is>
      </c>
      <c r="CR603" s="2" t="inlineStr">
        <is>
          <t>gärningsman på nätet|
förövare på nätet</t>
        </is>
      </c>
      <c r="CS603" s="2" t="inlineStr">
        <is>
          <t>3|
3</t>
        </is>
      </c>
      <c r="CT603" s="2" t="inlineStr">
        <is>
          <t xml:space="preserve">|
</t>
        </is>
      </c>
      <c r="CU603" t="inlineStr">
        <is>
          <t/>
        </is>
      </c>
    </row>
    <row r="604">
      <c r="A604" s="1" t="str">
        <f>HYPERLINK("https://iate.europa.eu/entry/result/3582137/all", "3582137")</f>
        <v>3582137</v>
      </c>
      <c r="B604" t="inlineStr">
        <is>
          <t>SOCIAL QUESTIONS</t>
        </is>
      </c>
      <c r="C604" t="inlineStr">
        <is>
          <t>SOCIAL QUESTIONS|health</t>
        </is>
      </c>
      <c r="D604" s="2" t="inlineStr">
        <is>
          <t>Съвет за мониторинг на глобалната готовност</t>
        </is>
      </c>
      <c r="E604" s="2" t="inlineStr">
        <is>
          <t>3</t>
        </is>
      </c>
      <c r="F604" s="2" t="inlineStr">
        <is>
          <t/>
        </is>
      </c>
      <c r="G604" t="inlineStr">
        <is>
          <t/>
        </is>
      </c>
      <c r="H604" s="2" t="inlineStr">
        <is>
          <t>Rada pro monitoring globální připravenosti</t>
        </is>
      </c>
      <c r="I604" s="2" t="inlineStr">
        <is>
          <t>3</t>
        </is>
      </c>
      <c r="J604" s="2" t="inlineStr">
        <is>
          <t/>
        </is>
      </c>
      <c r="K604" t="inlineStr">
        <is>
          <t>nezávislý monitorovací subjekt, jehož cílem je zajistit připravenost na globální zdravotní krize, složený z vedoucích politických činitelů a špičkových odborníků z této oblasti</t>
        </is>
      </c>
      <c r="L604" s="2" t="inlineStr">
        <is>
          <t>Global Preparedness Monitoring Board|
Gruppen for Overvågning af det Globale Beredskab|
GPMB</t>
        </is>
      </c>
      <c r="M604" s="2" t="inlineStr">
        <is>
          <t>3|
3|
3</t>
        </is>
      </c>
      <c r="N604" s="2" t="inlineStr">
        <is>
          <t xml:space="preserve">|
|
</t>
        </is>
      </c>
      <c r="O604" t="inlineStr">
        <is>
          <t>uafhængigt overvågnings- og ansvarlighedsorgan med ansvar for beredskabet og indsatskapaciteten i tilfælde af globale sundhedskriser, og som er indkaldt af WHO og Verdensbanken</t>
        </is>
      </c>
      <c r="P604" s="2" t="inlineStr">
        <is>
          <t>GPMB|
Monitoringausschuss für weltweite Krisenprävention</t>
        </is>
      </c>
      <c r="Q604" s="2" t="inlineStr">
        <is>
          <t>3|
3</t>
        </is>
      </c>
      <c r="R604" s="2" t="inlineStr">
        <is>
          <t xml:space="preserve">|
</t>
        </is>
      </c>
      <c r="S604" t="inlineStr">
        <is>
          <t/>
        </is>
      </c>
      <c r="T604" s="2" t="inlineStr">
        <is>
          <t>επιτροπή παρακολούθησης της παγκόσμιας ετοιμότητας</t>
        </is>
      </c>
      <c r="U604" s="2" t="inlineStr">
        <is>
          <t>3</t>
        </is>
      </c>
      <c r="V604" s="2" t="inlineStr">
        <is>
          <t/>
        </is>
      </c>
      <c r="W604" t="inlineStr">
        <is>
          <t>ανεξάρτητος φορέας παρακολούθησης και λογοδοσίας που έχει συσταθεί από τον Παγκόσμιο Οργανισμό Υγείσς και τον Όμιλο της Παγκόσμιας Τράπεζας με σκοπό να διασφαλίσει την προετοιμασία για την αντιμετώπιση παγκόσμιων κρίσεων στο τομέα της υγείας και ξεκίνησε επισήμως τη λειτουργία του από τον Μάιο 2018</t>
        </is>
      </c>
      <c r="X604" s="2" t="inlineStr">
        <is>
          <t>Global Preparedness Monitoring Board|
GPMB|
Global Preparedness Monitory Board</t>
        </is>
      </c>
      <c r="Y604" s="2" t="inlineStr">
        <is>
          <t>3|
3|
1</t>
        </is>
      </c>
      <c r="Z604" s="2" t="inlineStr">
        <is>
          <t xml:space="preserve">|
|
</t>
        </is>
      </c>
      <c r="AA604" t="inlineStr">
        <is>
          <t>independent monitoring and accountability body to ensure preparedness for global health crises, convened by the &lt;a href="http://iate.europa.eu/entry/result/787722/en" target="_blank"&gt;World Health Organization&lt;/a&gt; and the &lt;a href="http://iate.europa.eu/entry/result/787443/en" target="_blank"&gt;World Bank Group&lt;/a&gt; and formally launched in May 2018</t>
        </is>
      </c>
      <c r="AB604" s="2" t="inlineStr">
        <is>
          <t>GPMB|
Junta de Vigilancia Mundial de la Preparación</t>
        </is>
      </c>
      <c r="AC604" s="2" t="inlineStr">
        <is>
          <t>3|
3</t>
        </is>
      </c>
      <c r="AD604" s="2" t="inlineStr">
        <is>
          <t xml:space="preserve">|
</t>
        </is>
      </c>
      <c r="AE604" t="inlineStr">
        <is>
          <t>Órgano independiente de vigilancia y promoción, cofundado en mayo de 2018 por el Grupo del Banco Mundial y la Organización Mundial de la Salud, que insta a la acción política para prepararse ante las emergencias sanitarias de ámbito mundial y mitigar sus efectos.</t>
        </is>
      </c>
      <c r="AF604" s="2" t="inlineStr">
        <is>
          <t>ülemaailmne valmisoleku järelevalvenõukogu</t>
        </is>
      </c>
      <c r="AG604" s="2" t="inlineStr">
        <is>
          <t>3</t>
        </is>
      </c>
      <c r="AH604" s="2" t="inlineStr">
        <is>
          <t/>
        </is>
      </c>
      <c r="AI604" t="inlineStr">
        <is>
          <t/>
        </is>
      </c>
      <c r="AJ604" s="2" t="inlineStr">
        <is>
          <t>maailmanlaajuinen epidemiavalmiuksien seurantaelin</t>
        </is>
      </c>
      <c r="AK604" s="2" t="inlineStr">
        <is>
          <t>3</t>
        </is>
      </c>
      <c r="AL604" s="2" t="inlineStr">
        <is>
          <t/>
        </is>
      </c>
      <c r="AM604" t="inlineStr">
        <is>
          <t/>
        </is>
      </c>
      <c r="AN604" s="2" t="inlineStr">
        <is>
          <t>Conseil mondial de suivi de la préparation|
GPMB</t>
        </is>
      </c>
      <c r="AO604" s="2" t="inlineStr">
        <is>
          <t>3|
3</t>
        </is>
      </c>
      <c r="AP604" s="2" t="inlineStr">
        <is>
          <t xml:space="preserve">|
</t>
        </is>
      </c>
      <c r="AQ604" t="inlineStr">
        <is>
          <t>organe indépendant de surveillance et de transparence instauré par l'&lt;a href="https://iate.europa.eu/entry/result/787722/fr" target="_blank"&gt;OMS&lt;/a&gt; et le &lt;a href="https://iate.europa.eu/entry/result/787443/fr" target="_blank"&gt;Groupe de la Banque mondiale&lt;/a&gt; en mai 2018 pour suivre la préparation et la capacité de réaction face aux crises sanitaires mondiales</t>
        </is>
      </c>
      <c r="AR604" s="2" t="inlineStr">
        <is>
          <t>an Bord Faireacháin um Ullmhacht Dhomhanda</t>
        </is>
      </c>
      <c r="AS604" s="2" t="inlineStr">
        <is>
          <t>3</t>
        </is>
      </c>
      <c r="AT604" s="2" t="inlineStr">
        <is>
          <t/>
        </is>
      </c>
      <c r="AU604" t="inlineStr">
        <is>
          <t/>
        </is>
      </c>
      <c r="AV604" s="2" t="inlineStr">
        <is>
          <t>Odbor za praćenje globalne pripravnosti</t>
        </is>
      </c>
      <c r="AW604" s="2" t="inlineStr">
        <is>
          <t>3</t>
        </is>
      </c>
      <c r="AX604" s="2" t="inlineStr">
        <is>
          <t/>
        </is>
      </c>
      <c r="AY604" t="inlineStr">
        <is>
          <t/>
        </is>
      </c>
      <c r="AZ604" s="2" t="inlineStr">
        <is>
          <t>Globális Készültségmonitorozó Testület|
GPMB</t>
        </is>
      </c>
      <c r="BA604" s="2" t="inlineStr">
        <is>
          <t>3|
3</t>
        </is>
      </c>
      <c r="BB604" s="2" t="inlineStr">
        <is>
          <t xml:space="preserve">|
</t>
        </is>
      </c>
      <c r="BC604" t="inlineStr">
        <is>
          <t>a WHO egészségügyi világválságokra való felkészüléssel foglalkozó szerve</t>
        </is>
      </c>
      <c r="BD604" s="2" t="inlineStr">
        <is>
          <t>GPMB|
Consiglio di monitoraggio della preparazione globale|
Global Preparedness Monitoring Board</t>
        </is>
      </c>
      <c r="BE604" s="2" t="inlineStr">
        <is>
          <t>3|
3|
3</t>
        </is>
      </c>
      <c r="BF604" s="2" t="inlineStr">
        <is>
          <t xml:space="preserve">|
|
</t>
        </is>
      </c>
      <c r="BG604" t="inlineStr">
        <is>
          <t>organismo indipendente di monitoraggio responsabile verso l’esterno
destinato a garantire la preparazione alle crisi sanitarie globali</t>
        </is>
      </c>
      <c r="BH604" s="2" t="inlineStr">
        <is>
          <t>Pasaulio parengties stebėsenos taryba</t>
        </is>
      </c>
      <c r="BI604" s="2" t="inlineStr">
        <is>
          <t>3</t>
        </is>
      </c>
      <c r="BJ604" s="2" t="inlineStr">
        <is>
          <t/>
        </is>
      </c>
      <c r="BK604" t="inlineStr">
        <is>
          <t/>
        </is>
      </c>
      <c r="BL604" s="2" t="inlineStr">
        <is>
          <t>Globālās sagatavotības uzraudzības padome</t>
        </is>
      </c>
      <c r="BM604" s="2" t="inlineStr">
        <is>
          <t>3</t>
        </is>
      </c>
      <c r="BN604" s="2" t="inlineStr">
        <is>
          <t/>
        </is>
      </c>
      <c r="BO604" t="inlineStr">
        <is>
          <t/>
        </is>
      </c>
      <c r="BP604" s="2" t="inlineStr">
        <is>
          <t>Bord ta' Monitoraġġ tat-Tħejjija Globali</t>
        </is>
      </c>
      <c r="BQ604" s="2" t="inlineStr">
        <is>
          <t>3</t>
        </is>
      </c>
      <c r="BR604" s="2" t="inlineStr">
        <is>
          <t/>
        </is>
      </c>
      <c r="BS604" t="inlineStr">
        <is>
          <t>korp indipendenti ta' monitoraġġ u responsabbiltà biex jiżgura t-tħejjija għal kriżijiet tas-saħħa globali, imwaqqaf mill-Organizzazzjonij Dinjija tas-Saħħa u l-Grupp tal-Bank Dinji u varat formalment f'Mejju 2018</t>
        </is>
      </c>
      <c r="BT604" s="2" t="inlineStr">
        <is>
          <t>GPMB|
Adviesraad inzake wereldwijde paraatheid</t>
        </is>
      </c>
      <c r="BU604" s="2" t="inlineStr">
        <is>
          <t>3|
3</t>
        </is>
      </c>
      <c r="BV604" s="2" t="inlineStr">
        <is>
          <t xml:space="preserve">|
</t>
        </is>
      </c>
      <c r="BW604" t="inlineStr">
        <is>
          <t>onafhankelijk controle- en verantwoordingsorgaan dat paraatheid voor globale gezondheidscrises verzekert, dat mede door de Wereldgezondheidsorganisatie en de Wereldbankgroep werd opgericht en formeel werd opgestart in mei 2018</t>
        </is>
      </c>
      <c r="BX604" s="2" t="inlineStr">
        <is>
          <t>Światowa Rada Monitorowania Gotowości Kryzysowej</t>
        </is>
      </c>
      <c r="BY604" s="2" t="inlineStr">
        <is>
          <t>3</t>
        </is>
      </c>
      <c r="BZ604" s="2" t="inlineStr">
        <is>
          <t/>
        </is>
      </c>
      <c r="CA604" t="inlineStr">
        <is>
          <t>niezależna grupa ekspertów powołana przez WHO i Bank Światowy w celu zapewnienia gotowości na światowe kryzysy zdrowotne</t>
        </is>
      </c>
      <c r="CB604" s="2" t="inlineStr">
        <is>
          <t>Conselho de Monitorização da Preparação Global</t>
        </is>
      </c>
      <c r="CC604" s="2" t="inlineStr">
        <is>
          <t>3</t>
        </is>
      </c>
      <c r="CD604" s="2" t="inlineStr">
        <is>
          <t/>
        </is>
      </c>
      <c r="CE604" t="inlineStr">
        <is>
          <t>Órgão independente de monitorização e prestação de contas para garantir a preparação para as crises sanitárias globais.</t>
        </is>
      </c>
      <c r="CF604" s="2" t="inlineStr">
        <is>
          <t>Consiliul mondial de monitorizare a pregătirii|
GPMB</t>
        </is>
      </c>
      <c r="CG604" s="2" t="inlineStr">
        <is>
          <t>3|
3</t>
        </is>
      </c>
      <c r="CH604" s="2" t="inlineStr">
        <is>
          <t xml:space="preserve">|
</t>
        </is>
      </c>
      <c r="CI604" t="inlineStr">
        <is>
          <t>organism independent de monitorizare şi responsabilitate 
convocat de &lt;a href="https://iate.europa.eu/entry/result/787443/ro" target="_blank"&gt;Banca Mondială&lt;time datetime="28.5.2020"&gt; (28.5.2020)&lt;/time&gt;&lt;/a&gt; şi&lt;a href="https://iate.europa.eu/entry/result/787722/ro" target="_blank"&gt; Organizaţia Mondială a Sănătăţii (OMS)&lt;time datetime="28.5.2020"&gt; (28.5.2020)&lt;/time&gt;&lt;/a&gt;, 
creat ca răspuns la recomandările din 2017 ale Grupului de lucru pentru 
crize de sănătate la nivel global al Secretarului General al ONU</t>
        </is>
      </c>
      <c r="CJ604" s="2" t="inlineStr">
        <is>
          <t>Rada pre monitorovanie globálnej pripravenosti|
GPMB</t>
        </is>
      </c>
      <c r="CK604" s="2" t="inlineStr">
        <is>
          <t>3|
3</t>
        </is>
      </c>
      <c r="CL604" s="2" t="inlineStr">
        <is>
          <t xml:space="preserve">|
</t>
        </is>
      </c>
      <c r="CM604" t="inlineStr">
        <is>
          <t>nezávislý orgán pre monitorovanie a kontrolu v oblasti pripravenosti a reakcie na globálne ohrozenie zdravia zriadený &lt;a href="https://iate.europa.eu/entry/result/787722/sk" target="_blank"&gt;WHO&lt;/a&gt; a &lt;a href="https://iate.europa.eu/entry/result/787443/sk" target="_blank"&gt;skupinou Svetovej banky&lt;/a&gt;</t>
        </is>
      </c>
      <c r="CN604" s="2" t="inlineStr">
        <is>
          <t>Odbor za spremljanje pripravljenosti na globalne zdravstvene krize</t>
        </is>
      </c>
      <c r="CO604" s="2" t="inlineStr">
        <is>
          <t>3</t>
        </is>
      </c>
      <c r="CP604" s="2" t="inlineStr">
        <is>
          <t/>
        </is>
      </c>
      <c r="CQ604" t="inlineStr">
        <is>
          <t/>
        </is>
      </c>
      <c r="CR604" s="2" t="inlineStr">
        <is>
          <t>styrgruppen för global beredskap|
Global preparedness monitoring board</t>
        </is>
      </c>
      <c r="CS604" s="2" t="inlineStr">
        <is>
          <t>3|
2</t>
        </is>
      </c>
      <c r="CT604" s="2" t="inlineStr">
        <is>
          <t xml:space="preserve">preferred|
</t>
        </is>
      </c>
      <c r="CU604" t="inlineStr">
        <is>
          <t>oberoende övervaknings- och ansvarighetsorgan som ska säkerställa beredskap och insatser vid globala hälsokriser och som sammankallas av WHO och Världsbanken</t>
        </is>
      </c>
    </row>
    <row r="605">
      <c r="A605" s="1" t="str">
        <f>HYPERLINK("https://iate.europa.eu/entry/result/3588677/all", "3588677")</f>
        <v>3588677</v>
      </c>
      <c r="B605" t="inlineStr">
        <is>
          <t>EUROPEAN UNION</t>
        </is>
      </c>
      <c r="C605" t="inlineStr">
        <is>
          <t>EUROPEAN UNION|EU institutions and European civil service</t>
        </is>
      </c>
      <c r="D605" s="2" t="inlineStr">
        <is>
          <t>координатор на операциите на ЕС за реагиране при извънредни ситуации</t>
        </is>
      </c>
      <c r="E605" s="2" t="inlineStr">
        <is>
          <t>3</t>
        </is>
      </c>
      <c r="F605" s="2" t="inlineStr">
        <is>
          <t/>
        </is>
      </c>
      <c r="G605" t="inlineStr">
        <is>
          <t/>
        </is>
      </c>
      <c r="H605" s="2" t="inlineStr">
        <is>
          <t>koordinátor odezvy na mimořádné události</t>
        </is>
      </c>
      <c r="I605" s="2" t="inlineStr">
        <is>
          <t>3</t>
        </is>
      </c>
      <c r="J605" s="2" t="inlineStr">
        <is>
          <t/>
        </is>
      </c>
      <c r="K605" t="inlineStr">
        <is>
          <t>člen Evropské komise odpovědný za koordinaci reakce na mimořádné události</t>
        </is>
      </c>
      <c r="L605" s="2" t="inlineStr">
        <is>
          <t>EU's katastrofeberedskabskoordinator</t>
        </is>
      </c>
      <c r="M605" s="2" t="inlineStr">
        <is>
          <t>3</t>
        </is>
      </c>
      <c r="N605" s="2" t="inlineStr">
        <is>
          <t/>
        </is>
      </c>
      <c r="O605" t="inlineStr">
        <is>
          <t/>
        </is>
      </c>
      <c r="P605" s="2" t="inlineStr">
        <is>
          <t>Europäischer Koordinator für Notfallmaßnahmen</t>
        </is>
      </c>
      <c r="Q605" s="2" t="inlineStr">
        <is>
          <t>3</t>
        </is>
      </c>
      <c r="R605" s="2" t="inlineStr">
        <is>
          <t/>
        </is>
      </c>
      <c r="S605" t="inlineStr">
        <is>
          <t/>
        </is>
      </c>
      <c r="T605" s="2" t="inlineStr">
        <is>
          <t>Ευρωπαίος Συντονιστής Αντιμετώπισης Έκτακτων Αναγκών</t>
        </is>
      </c>
      <c r="U605" s="2" t="inlineStr">
        <is>
          <t>3</t>
        </is>
      </c>
      <c r="V605" s="2" t="inlineStr">
        <is>
          <t/>
        </is>
      </c>
      <c r="W605" t="inlineStr">
        <is>
          <t>τίτλος του &lt;a href="https://iate.europa.eu/entry/result/3582036/el" target="_blank"&gt;επιτρόπου Διαχείρισης Κρίσεων&lt;/a&gt; που αφορά, μεταξύ άλλων, την αποστολή του για ενίσχυση του ρόλου του&lt;a href="https://iate.europa.eu/entry/result/3528195/el" target="_blank"&gt; Κέντρου Συντονισμού Αντιμετώπισης Εκτάκτων Αναγκών &lt;/a&gt;ως του ενιαίου επιχειρησιακού φορέα διαχείρισης της ενωσιακής αντιμετώπισης των κρίσεων</t>
        </is>
      </c>
      <c r="X605" s="2" t="inlineStr">
        <is>
          <t>European Emergency Response Coordinator</t>
        </is>
      </c>
      <c r="Y605" s="2" t="inlineStr">
        <is>
          <t>3</t>
        </is>
      </c>
      <c r="Z605" s="2" t="inlineStr">
        <is>
          <t/>
        </is>
      </c>
      <c r="AA605" t="inlineStr">
        <is>
          <t>title of the &lt;a href="http://iate.europa.eu/entry/result/3582036/en" target="_blank"&gt;Commissioner for Crisis Management&lt;/a&gt; referring,
among other things, to his mission to strengthen the&lt;a href="http://iate.europa.eu/entry/result/3528195/en" target="_blank"&gt; Emergency Response Coordination Centre&lt;/a&gt;’s role as the single operational hub managing the EU’s response to crises</t>
        </is>
      </c>
      <c r="AB605" s="2" t="inlineStr">
        <is>
          <t>Coordinador Europeo de Respuesta a Emergencias</t>
        </is>
      </c>
      <c r="AC605" s="2" t="inlineStr">
        <is>
          <t>3</t>
        </is>
      </c>
      <c r="AD605" s="2" t="inlineStr">
        <is>
          <t/>
        </is>
      </c>
      <c r="AE605" t="inlineStr">
        <is>
          <t>Cargo que ostenta el comisario de Gestión de Crisis, Janez Lenarčič, de acuerdo con su carta de mandato.</t>
        </is>
      </c>
      <c r="AF605" s="2" t="inlineStr">
        <is>
          <t>Euroopa hädaolukordadele reageerimise koordinaator</t>
        </is>
      </c>
      <c r="AG605" s="2" t="inlineStr">
        <is>
          <t>3</t>
        </is>
      </c>
      <c r="AH605" s="2" t="inlineStr">
        <is>
          <t/>
        </is>
      </c>
      <c r="AI605" t="inlineStr">
        <is>
          <t/>
        </is>
      </c>
      <c r="AJ605" s="2" t="inlineStr">
        <is>
          <t>EU:n hätäavun koordinointikeskuksen johtaja</t>
        </is>
      </c>
      <c r="AK605" s="2" t="inlineStr">
        <is>
          <t>3</t>
        </is>
      </c>
      <c r="AL605" s="2" t="inlineStr">
        <is>
          <t/>
        </is>
      </c>
      <c r="AM605" t="inlineStr">
        <is>
          <t/>
        </is>
      </c>
      <c r="AN605" s="2" t="inlineStr">
        <is>
          <t>coordinateur européen de la réaction d'urgence</t>
        </is>
      </c>
      <c r="AO605" s="2" t="inlineStr">
        <is>
          <t>3</t>
        </is>
      </c>
      <c r="AP605" s="2" t="inlineStr">
        <is>
          <t/>
        </is>
      </c>
      <c r="AQ605" t="inlineStr">
        <is>
          <t>titre attribué au &lt;a href="https://iate.europa.eu/entry/result/3582036/fr" target="_blank"&gt;commissaire à la gestion des crises&lt;/a&gt;, notamment chargé de renforcer le rôle du &lt;a href="https://iate.europa.eu/entry/result/3528195/fr" target="_blank"&gt;Centre de coordination de la réaction d'urgence&lt;/a&gt;</t>
        </is>
      </c>
      <c r="AR605" s="2" t="inlineStr">
        <is>
          <t>an Comhordaitheoir Eorpach Práinnfhreagartha</t>
        </is>
      </c>
      <c r="AS605" s="2" t="inlineStr">
        <is>
          <t>3</t>
        </is>
      </c>
      <c r="AT605" s="2" t="inlineStr">
        <is>
          <t/>
        </is>
      </c>
      <c r="AU605" t="inlineStr">
        <is>
          <t/>
        </is>
      </c>
      <c r="AV605" s="2" t="inlineStr">
        <is>
          <t>europski koordinator za hitne odgovore</t>
        </is>
      </c>
      <c r="AW605" s="2" t="inlineStr">
        <is>
          <t>2</t>
        </is>
      </c>
      <c r="AX605" s="2" t="inlineStr">
        <is>
          <t/>
        </is>
      </c>
      <c r="AY605" t="inlineStr">
        <is>
          <t/>
        </is>
      </c>
      <c r="AZ605" s="2" t="inlineStr">
        <is>
          <t>európai veszélyhelyzet-reagálási koordinátor</t>
        </is>
      </c>
      <c r="BA605" s="2" t="inlineStr">
        <is>
          <t>3</t>
        </is>
      </c>
      <c r="BB605" s="2" t="inlineStr">
        <is>
          <t/>
        </is>
      </c>
      <c r="BC605" t="inlineStr">
        <is>
          <t>Janez Lenarčič válságkezelési biztos egyik feladatköre, amelyben a Veszélyhelyzet-reagálási Koordinációs Központ válságkezelési központként való szerepét erősíti</t>
        </is>
      </c>
      <c r="BD605" s="2" t="inlineStr">
        <is>
          <t>coordinatore europeo per la risposta alle emergenze</t>
        </is>
      </c>
      <c r="BE605" s="2" t="inlineStr">
        <is>
          <t>3</t>
        </is>
      </c>
      <c r="BF605" s="2" t="inlineStr">
        <is>
          <t/>
        </is>
      </c>
      <c r="BG605" t="inlineStr">
        <is>
          <t>titolo attribuito al &lt;a href="https://iate.europa.eu/entry/result/3582036/en-it" target="_blank"&gt;commissario per la Gestione delle crisi&lt;/a&gt; che tra l'altro presiede il &lt;a href="https://iate.europa.eu/entry/result/3589448/en-it" target="_blank"&gt;comitato di coordinamento di crisi&lt;/a&gt; che in situazione di crisi si riunisce regolarmente per creare sinergie tra gli interventi di tutti i servizi competenti della Commissione e delle agenzie dell'UE</t>
        </is>
      </c>
      <c r="BH605" s="2" t="inlineStr">
        <is>
          <t>Europos reagavimo į nelaimes koordinatorius</t>
        </is>
      </c>
      <c r="BI605" s="2" t="inlineStr">
        <is>
          <t>3</t>
        </is>
      </c>
      <c r="BJ605" s="2" t="inlineStr">
        <is>
          <t/>
        </is>
      </c>
      <c r="BK605" t="inlineStr">
        <is>
          <t/>
        </is>
      </c>
      <c r="BL605" s="2" t="inlineStr">
        <is>
          <t>Eiropas ārkārtas reaģēšanas pasākumu koordinators</t>
        </is>
      </c>
      <c r="BM605" s="2" t="inlineStr">
        <is>
          <t>3</t>
        </is>
      </c>
      <c r="BN605" s="2" t="inlineStr">
        <is>
          <t/>
        </is>
      </c>
      <c r="BO605" t="inlineStr">
        <is>
          <t/>
        </is>
      </c>
      <c r="BP605" s="2" t="inlineStr">
        <is>
          <t>Koordinatur Ewropew tar-Reazzjoni f’każ ta’ Emerġenza</t>
        </is>
      </c>
      <c r="BQ605" s="2" t="inlineStr">
        <is>
          <t>3</t>
        </is>
      </c>
      <c r="BR605" s="2" t="inlineStr">
        <is>
          <t/>
        </is>
      </c>
      <c r="BS605" t="inlineStr">
        <is>
          <t>waħda mill-karigi li taqa' taħt ir-responsabbiltà tal-Kummissarju għall-Ġestjoni tal-Kriżijiet (2019-2024) Janez Lenarčič</t>
        </is>
      </c>
      <c r="BT605" s="2" t="inlineStr">
        <is>
          <t>Europese coördinator voor respons in noodsituaties</t>
        </is>
      </c>
      <c r="BU605" s="2" t="inlineStr">
        <is>
          <t>3</t>
        </is>
      </c>
      <c r="BV605" s="2" t="inlineStr">
        <is>
          <t/>
        </is>
      </c>
      <c r="BW605" t="inlineStr">
        <is>
          <t>titel van de commissaris voor Crisisbeheer, die onder meer verantwoordelijk is voor het versterken van de rol van het Coördinatiecentrum voor respons in noodsituaties als het enige centrum van de EU dat instaat voor crisisrespons</t>
        </is>
      </c>
      <c r="BX605" s="2" t="inlineStr">
        <is>
          <t>europejski koordynator ds. reagowania kryzysowego</t>
        </is>
      </c>
      <c r="BY605" s="2" t="inlineStr">
        <is>
          <t>3</t>
        </is>
      </c>
      <c r="BZ605" s="2" t="inlineStr">
        <is>
          <t/>
        </is>
      </c>
      <c r="CA605" t="inlineStr">
        <is>
          <t/>
        </is>
      </c>
      <c r="CB605" s="2" t="inlineStr">
        <is>
          <t>coordenador da Resposta de Emergência da UE</t>
        </is>
      </c>
      <c r="CC605" s="2" t="inlineStr">
        <is>
          <t>3</t>
        </is>
      </c>
      <c r="CD605" s="2" t="inlineStr">
        <is>
          <t/>
        </is>
      </c>
      <c r="CE605" t="inlineStr">
        <is>
          <t>Comissário responsável pela coordenação e supervisição de uma resposta europeia rápida e eficaz a uma crise imediata, que utiliza todos os instrumentos disponíveis e trabalha com o objetivo de conjugar todas as políticas e ações relevantes para fazer face às consequências das crises a médio e longo prazo e, antes de mais, preveni-las.</t>
        </is>
      </c>
      <c r="CF605" s="2" t="inlineStr">
        <is>
          <t>coordonator european al răspunsului la situații de urgență</t>
        </is>
      </c>
      <c r="CG605" s="2" t="inlineStr">
        <is>
          <t>3</t>
        </is>
      </c>
      <c r="CH605" s="2" t="inlineStr">
        <is>
          <t/>
        </is>
      </c>
      <c r="CI605" t="inlineStr">
        <is>
          <t>titlu atribuit &lt;a href="https://iate.europa.eu/entry/result/3582036/ro" target="_blank"&gt;comisarului pentru gestionarea crizelor&lt;time datetime="28.5.2020"&gt; (28.5.2020)&lt;/time&gt;&lt;/a&gt;, însărcinat să consolideze rolul &lt;a href="https://iate.europa.eu/entry/result/3528195/ro" target="_blank"&gt;Centrul de coordonare a răspunsului la situații de urgență&lt;time datetime="28.5.2020"&gt; (28.5.2020)&lt;/time&gt;&lt;/a&gt;</t>
        </is>
      </c>
      <c r="CJ605" s="2" t="inlineStr">
        <is>
          <t>európsky koordinátor reakcie na núdzové situácie</t>
        </is>
      </c>
      <c r="CK605" s="2" t="inlineStr">
        <is>
          <t>3</t>
        </is>
      </c>
      <c r="CL605" s="2" t="inlineStr">
        <is>
          <t/>
        </is>
      </c>
      <c r="CM605" t="inlineStr">
        <is>
          <t>člen Európskej komisie zodpovedný za koordináciu reakcie na núdzové situácie</t>
        </is>
      </c>
      <c r="CN605" s="2" t="inlineStr">
        <is>
          <t>evropski koordinator za nujni odziv</t>
        </is>
      </c>
      <c r="CO605" s="2" t="inlineStr">
        <is>
          <t>3</t>
        </is>
      </c>
      <c r="CP605" s="2" t="inlineStr">
        <is>
          <t/>
        </is>
      </c>
      <c r="CQ605" t="inlineStr">
        <is>
          <t/>
        </is>
      </c>
      <c r="CR605" s="2" t="inlineStr">
        <is>
          <t>europeisk samordnare av katastrofberedskap</t>
        </is>
      </c>
      <c r="CS605" s="2" t="inlineStr">
        <is>
          <t>2</t>
        </is>
      </c>
      <c r="CT605" s="2" t="inlineStr">
        <is>
          <t/>
        </is>
      </c>
      <c r="CU605" t="inlineStr">
        <is>
          <t>&lt;div&gt;titel som tilldelats &lt;a href="https://iate.europa.eu/entry/result/3582036" target="_blank"&gt;kommissionären med ansvar för krishantering&lt;/a&gt; och som bland annat hänvisar till dennes uppgift att stärka &lt;a href="https://iate.europa.eu/entry/result/3528195" target="_blank"&gt;Centrumet för samordning av katastrofberedskap&lt;time datetime="28.5.2020"&gt; (28.5.2020)&lt;/time&gt;&lt;/a&gt;&lt;br&gt;&lt;/div&gt;</t>
        </is>
      </c>
    </row>
    <row r="606">
      <c r="A606" s="1" t="str">
        <f>HYPERLINK("https://iate.europa.eu/entry/result/3589501/all", "3589501")</f>
        <v>3589501</v>
      </c>
      <c r="B606" t="inlineStr">
        <is>
          <t>BUSINESS AND COMPETITION;EUROPEAN UNION</t>
        </is>
      </c>
      <c r="C606" t="inlineStr">
        <is>
          <t>BUSINESS AND COMPETITION|business classification|size of business|small and medium-sized enterprises;EUROPEAN UNION|EU finance|EU financing</t>
        </is>
      </c>
      <c r="D606" s="2" t="inlineStr">
        <is>
          <t>общоевропейски гаранционен фонд</t>
        </is>
      </c>
      <c r="E606" s="2" t="inlineStr">
        <is>
          <t>3</t>
        </is>
      </c>
      <c r="F606" s="2" t="inlineStr">
        <is>
          <t/>
        </is>
      </c>
      <c r="G606" t="inlineStr">
        <is>
          <t/>
        </is>
      </c>
      <c r="H606" s="2" t="inlineStr">
        <is>
          <t>celoevropský záruční fond</t>
        </is>
      </c>
      <c r="I606" s="2" t="inlineStr">
        <is>
          <t>3</t>
        </is>
      </c>
      <c r="J606" s="2" t="inlineStr">
        <is>
          <t/>
        </is>
      </c>
      <c r="K606" t="inlineStr">
        <is>
          <t/>
        </is>
      </c>
      <c r="L606" s="2" t="inlineStr">
        <is>
          <t>Den Paneuropæiske Garantifond</t>
        </is>
      </c>
      <c r="M606" s="2" t="inlineStr">
        <is>
          <t>4</t>
        </is>
      </c>
      <c r="N606" s="2" t="inlineStr">
        <is>
          <t/>
        </is>
      </c>
      <c r="O606" t="inlineStr">
        <is>
          <t/>
        </is>
      </c>
      <c r="P606" s="2" t="inlineStr">
        <is>
          <t>EGF|
Paneuropäischer Garantiefonds</t>
        </is>
      </c>
      <c r="Q606" s="2" t="inlineStr">
        <is>
          <t>4|
4</t>
        </is>
      </c>
      <c r="R606" s="2" t="inlineStr">
        <is>
          <t xml:space="preserve">|
</t>
        </is>
      </c>
      <c r="S606" t="inlineStr">
        <is>
          <t/>
        </is>
      </c>
      <c r="T606" s="2" t="inlineStr">
        <is>
          <t>Πανευρωπαϊκό Ταμείο Εγγυήσεων</t>
        </is>
      </c>
      <c r="U606" s="2" t="inlineStr">
        <is>
          <t>3</t>
        </is>
      </c>
      <c r="V606" s="2" t="inlineStr">
        <is>
          <t/>
        </is>
      </c>
      <c r="W606" t="inlineStr">
        <is>
          <t>ταμείο εγγυήσεων ύψους 25 δισ. ευρώ το οποίο σύστησε η Ευρωπαϊκή Τράπεζα Επενδύσεων τον Απρίλιο 2020 με σκοπό την παροχή εγγυήσεων για την χορήγηση δανείων ύψους 200 δισ. ευρώ στις ευρωπαϊκές επιχειρήσεις που αντιμετωπίζουν προβλήματα ρευστότητας λόγω της κρίσης της νόσου COVID-19</t>
        </is>
      </c>
      <c r="X606" s="2" t="inlineStr">
        <is>
          <t>Pan-European Guarantee Fund|
European COVID-19 guarantee fund|
EGF</t>
        </is>
      </c>
      <c r="Y606" s="2" t="inlineStr">
        <is>
          <t>4|
1|
4</t>
        </is>
      </c>
      <c r="Z606" s="2" t="inlineStr">
        <is>
          <t xml:space="preserve">|
|
</t>
        </is>
      </c>
      <c r="AA606" t="inlineStr">
        <is>
          <t>guarantee fund
of €25 billion set up by the European Investment Bank in April 2020 in
order to mobilise up to €200 billion for European firms facing liquidity
shortages due to the COVID-19 outbreak</t>
        </is>
      </c>
      <c r="AB606" s="2" t="inlineStr">
        <is>
          <t>Fondo de Garantía Paneuropeo</t>
        </is>
      </c>
      <c r="AC606" s="2" t="inlineStr">
        <is>
          <t>4</t>
        </is>
      </c>
      <c r="AD606" s="2" t="inlineStr">
        <is>
          <t/>
        </is>
      </c>
      <c r="AE606" t="inlineStr">
        <is>
          <t>Fondo de garantía de 25 000 millones de euros creado por el Grupo del Banco Europeo de Inversiones (BEI) para respaldar la movilización de hasta 200 000 millones de euros destinados a proporcionar financiación a empresas de toda la UE, en especial pymes, que afrontan dificutades de liquidez como consecuencia de la pandemia de COVID-19.</t>
        </is>
      </c>
      <c r="AF606" s="2" t="inlineStr">
        <is>
          <t>üleeuroopaline tagatisfond</t>
        </is>
      </c>
      <c r="AG606" s="2" t="inlineStr">
        <is>
          <t>2</t>
        </is>
      </c>
      <c r="AH606" s="2" t="inlineStr">
        <is>
          <t/>
        </is>
      </c>
      <c r="AI606" t="inlineStr">
        <is>
          <t/>
        </is>
      </c>
      <c r="AJ606" s="2" t="inlineStr">
        <is>
          <t>Euroopan laajuinen takuurahasto|
yleiseurooppalainen takuurahasto</t>
        </is>
      </c>
      <c r="AK606" s="2" t="inlineStr">
        <is>
          <t>2|
2</t>
        </is>
      </c>
      <c r="AL606" s="2" t="inlineStr">
        <is>
          <t xml:space="preserve">|
</t>
        </is>
      </c>
      <c r="AM606" t="inlineStr">
        <is>
          <t/>
        </is>
      </c>
      <c r="AN606" s="2" t="inlineStr">
        <is>
          <t>Fonds de garantie paneuropéen</t>
        </is>
      </c>
      <c r="AO606" s="2" t="inlineStr">
        <is>
          <t>4</t>
        </is>
      </c>
      <c r="AP606" s="2" t="inlineStr">
        <is>
          <t/>
        </is>
      </c>
      <c r="AQ606" t="inlineStr">
        <is>
          <t>fonds de
garantie de 25 milliards d’EUR créé pour permettre au &lt;a href="https://iate.europa.eu/entry/result/925278/fr" target="_blank"&gt;Groupe BEI&lt;/a&gt; d’accroître son
soutien aux entreprises de l’ensemble des 27 États membres de l’UE, en
particulier les PME, jusqu’à hauteur de 200 milliards d’EUR supplémentaires,
tout au long de la crise liée à la &lt;a href="https://iate.europa.eu/entry/result/3588486/fr" target="_blank"&gt;COVID-19&lt;/a&gt;</t>
        </is>
      </c>
      <c r="AR606" s="2" t="inlineStr">
        <is>
          <t>ciste ráthaíochta uile-Eorpach</t>
        </is>
      </c>
      <c r="AS606" s="2" t="inlineStr">
        <is>
          <t>3</t>
        </is>
      </c>
      <c r="AT606" s="2" t="inlineStr">
        <is>
          <t/>
        </is>
      </c>
      <c r="AU606" t="inlineStr">
        <is>
          <t/>
        </is>
      </c>
      <c r="AV606" s="2" t="inlineStr">
        <is>
          <t>paneuropski jamstveni fond</t>
        </is>
      </c>
      <c r="AW606" s="2" t="inlineStr">
        <is>
          <t>3</t>
        </is>
      </c>
      <c r="AX606" s="2" t="inlineStr">
        <is>
          <t/>
        </is>
      </c>
      <c r="AY606" t="inlineStr">
        <is>
          <t/>
        </is>
      </c>
      <c r="AZ606" s="2" t="inlineStr">
        <is>
          <t>Páneurópai Garanciaalap</t>
        </is>
      </c>
      <c r="BA606" s="2" t="inlineStr">
        <is>
          <t>3</t>
        </is>
      </c>
      <c r="BB606" s="2" t="inlineStr">
        <is>
          <t/>
        </is>
      </c>
      <c r="BC606" t="inlineStr">
        <is>
          <t>az Európai Beruházási Bank által létrehozott garanciaalap, amely a Covid19-járvány miatt likviditási gondokkal küzdő európai cégeket támogatja hitelek formájában, összesen legfeljebb 200 milliárd euró összeggel</t>
        </is>
      </c>
      <c r="BD606" s="2" t="inlineStr">
        <is>
          <t>Fondo di garanzia paneuropeo</t>
        </is>
      </c>
      <c r="BE606" s="2" t="inlineStr">
        <is>
          <t>4</t>
        </is>
      </c>
      <c r="BF606" s="2" t="inlineStr">
        <is>
          <t/>
        </is>
      </c>
      <c r="BG606" t="inlineStr">
        <is>
          <t>fondo di garanzia da 25 miliardi istituito dalla Banca europea per gli investimenti nell'aprile 2020 con l'obiettivo di mobilitare fino a 200 miliardi di EUR per le imprese europee che si trovano ad affrontare carenze di liquidità a causa della pandemia di Covid-19</t>
        </is>
      </c>
      <c r="BH606" s="2" t="inlineStr">
        <is>
          <t>visos Europos garantijų fondas</t>
        </is>
      </c>
      <c r="BI606" s="2" t="inlineStr">
        <is>
          <t>2</t>
        </is>
      </c>
      <c r="BJ606" s="2" t="inlineStr">
        <is>
          <t/>
        </is>
      </c>
      <c r="BK606" t="inlineStr">
        <is>
          <t/>
        </is>
      </c>
      <c r="BL606" s="2" t="inlineStr">
        <is>
          <t>Viseiropas Covid-19 garantiju fonds|
Viseiropas garantiju fonds</t>
        </is>
      </c>
      <c r="BM606" s="2" t="inlineStr">
        <is>
          <t>2|
2</t>
        </is>
      </c>
      <c r="BN606" s="2" t="inlineStr">
        <is>
          <t xml:space="preserve">|
</t>
        </is>
      </c>
      <c r="BO606" t="inlineStr">
        <is>
          <t>garantiju fonds 25 miljardu euro apmērā, ko Eiropas Investīciju banka izveidoja 2020. gada aprīlī, lai mobilizētu līdz 200 miljardiem euro Eiropas uzņēmumiem, kas saskaras ar likviditātes trūkumu Covid-19 uzliesmojuma dēļ</t>
        </is>
      </c>
      <c r="BP606" s="2" t="inlineStr">
        <is>
          <t>fond ta' garanzija pan-Ewropew</t>
        </is>
      </c>
      <c r="BQ606" s="2" t="inlineStr">
        <is>
          <t>3</t>
        </is>
      </c>
      <c r="BR606" s="2" t="inlineStr">
        <is>
          <t/>
        </is>
      </c>
      <c r="BS606" t="inlineStr">
        <is>
          <t>fond ta' garanzija ta' €25 biljun stabbilit mill-Bank tal-Investiment Ewropew f'April 2020 sabiex jiġu mmobilizzati €200 biljun għal kumpaniji Ewropej li qed iħabbtu wiċċhom ma' nuqqas ta' likwidità minħabba t-tifqigħa tal-COVID-19</t>
        </is>
      </c>
      <c r="BT606" s="2" t="inlineStr">
        <is>
          <t>pan-Europees Garantiefonds</t>
        </is>
      </c>
      <c r="BU606" s="2" t="inlineStr">
        <is>
          <t>3</t>
        </is>
      </c>
      <c r="BV606" s="2" t="inlineStr">
        <is>
          <t/>
        </is>
      </c>
      <c r="BW606" t="inlineStr">
        <is>
          <t>garantiefonds beheerd door de Europese Investeringsbank van 25 miljard EUR waarmee tot 200 miljard EUR aan financiering voor Europese bedrijven kan worden gemobiliseerd om de economische gevolgen van COVID-19 op te vangen door het verstrekken van liquiditeit aan de bedrijven in Europa</t>
        </is>
      </c>
      <c r="BX606" s="2" t="inlineStr">
        <is>
          <t>ogólnoeuropejski fundusz gwarancyjny</t>
        </is>
      </c>
      <c r="BY606" s="2" t="inlineStr">
        <is>
          <t>4</t>
        </is>
      </c>
      <c r="BZ606" s="2" t="inlineStr">
        <is>
          <t/>
        </is>
      </c>
      <c r="CA606" t="inlineStr">
        <is>
          <t>fundusz gwarancyjny utworzony przez Europejski Bank Inwestycyjny w kwietniu 2020 r. w celu wsparcia europejskich firm mających niedobory płynności w związku z pandemią COVID-19</t>
        </is>
      </c>
      <c r="CB606" s="2" t="inlineStr">
        <is>
          <t>Fundo de Garantia Pan-Europeu</t>
        </is>
      </c>
      <c r="CC606" s="2" t="inlineStr">
        <is>
          <t>3</t>
        </is>
      </c>
      <c r="CD606" s="2" t="inlineStr">
        <is>
          <t/>
        </is>
      </c>
      <c r="CE606" t="inlineStr">
        <is>
          <t/>
        </is>
      </c>
      <c r="CF606" s="2" t="inlineStr">
        <is>
          <t>fond de garantare paneuropean</t>
        </is>
      </c>
      <c r="CG606" s="2" t="inlineStr">
        <is>
          <t>3</t>
        </is>
      </c>
      <c r="CH606" s="2" t="inlineStr">
        <is>
          <t/>
        </is>
      </c>
      <c r="CI606" t="inlineStr">
        <is>
          <t/>
        </is>
      </c>
      <c r="CJ606" s="2" t="inlineStr">
        <is>
          <t>Celoeurópsky záručný fond</t>
        </is>
      </c>
      <c r="CK606" s="2" t="inlineStr">
        <is>
          <t>3</t>
        </is>
      </c>
      <c r="CL606" s="2" t="inlineStr">
        <is>
          <t/>
        </is>
      </c>
      <c r="CM606" t="inlineStr">
        <is>
          <t>fond v hodnote 25 miliárd EUR zriadený Európskou investičnou bankou v apríli 2020 s cieľom mobilizovať prostriedky pre európske podniky, najmä MSP, ktoré čelia nedostatku likvidity v dôsledku krízy spôsobenej ochorením COVID-19</t>
        </is>
      </c>
      <c r="CN606" s="2" t="inlineStr">
        <is>
          <t>vseevropski jamstveni sklad</t>
        </is>
      </c>
      <c r="CO606" s="2" t="inlineStr">
        <is>
          <t>3</t>
        </is>
      </c>
      <c r="CP606" s="2" t="inlineStr">
        <is>
          <t/>
        </is>
      </c>
      <c r="CQ606" t="inlineStr">
        <is>
          <t/>
        </is>
      </c>
      <c r="CR606" s="2" t="inlineStr">
        <is>
          <t>alleuropeisk garantifond</t>
        </is>
      </c>
      <c r="CS606" s="2" t="inlineStr">
        <is>
          <t>3</t>
        </is>
      </c>
      <c r="CT606" s="2" t="inlineStr">
        <is>
          <t/>
        </is>
      </c>
      <c r="CU606" t="inlineStr">
        <is>
          <t/>
        </is>
      </c>
    </row>
    <row r="607">
      <c r="A607" s="1" t="str">
        <f>HYPERLINK("https://iate.europa.eu/entry/result/3589565/all", "3589565")</f>
        <v>3589565</v>
      </c>
      <c r="B607" t="inlineStr">
        <is>
          <t>EMPLOYMENT AND WORKING CONDITIONS;SOCIAL QUESTIONS;INTERNATIONAL RELATIONS</t>
        </is>
      </c>
      <c r="C607" t="inlineStr">
        <is>
          <t>EMPLOYMENT AND WORKING CONDITIONS|labour market|labour force;SOCIAL QUESTIONS|health|illness|epidemic;INTERNATIONAL RELATIONS|cooperation policy|aid policy|emergency aid</t>
        </is>
      </c>
      <c r="D607" s="2" t="inlineStr">
        <is>
          <t>служители от критично значение|
работници от критично значение</t>
        </is>
      </c>
      <c r="E607" s="2" t="inlineStr">
        <is>
          <t>3|
3</t>
        </is>
      </c>
      <c r="F607" s="2" t="inlineStr">
        <is>
          <t xml:space="preserve">|
</t>
        </is>
      </c>
      <c r="G607" t="inlineStr">
        <is>
          <t/>
        </is>
      </c>
      <c r="H607" s="2" t="inlineStr">
        <is>
          <t>kritický pracovník|
kritický zaměstnanec</t>
        </is>
      </c>
      <c r="I607" s="2" t="inlineStr">
        <is>
          <t>3|
3</t>
        </is>
      </c>
      <c r="J607" s="2" t="inlineStr">
        <is>
          <t xml:space="preserve">|
</t>
        </is>
      </c>
      <c r="K607" t="inlineStr">
        <is>
          <t/>
        </is>
      </c>
      <c r="L607" s="2" t="inlineStr">
        <is>
          <t>medarbejder, der varetager kritiske funktioner|
medarbejder i kritisk funktion|
nøglepersonale</t>
        </is>
      </c>
      <c r="M607" s="2" t="inlineStr">
        <is>
          <t>3|
3|
3</t>
        </is>
      </c>
      <c r="N607" s="2" t="inlineStr">
        <is>
          <t xml:space="preserve">|
|
</t>
        </is>
      </c>
      <c r="O607" t="inlineStr">
        <is>
          <t>medarbejder, som udfører opgaver, som er nødvendige for opretholdelsen af samfundskritiske funktioner</t>
        </is>
      </c>
      <c r="P607" s="2" t="inlineStr">
        <is>
          <t>systemrelevantes Personal|
Arbeitnehmer in systemrelevanten Funktionen</t>
        </is>
      </c>
      <c r="Q607" s="2" t="inlineStr">
        <is>
          <t>3|
3</t>
        </is>
      </c>
      <c r="R607" s="2" t="inlineStr">
        <is>
          <t xml:space="preserve">|
</t>
        </is>
      </c>
      <c r="S607" t="inlineStr">
        <is>
          <t/>
        </is>
      </c>
      <c r="T607" s="2" t="inlineStr">
        <is>
          <t>εργαζόμενος σε νευραλγικές θέσεις|
προσωπικό σε θέσεις κρίσιμης σημασίας|
βασικό προσωπικό</t>
        </is>
      </c>
      <c r="U607" s="2" t="inlineStr">
        <is>
          <t>3|
3|
3</t>
        </is>
      </c>
      <c r="V607" s="2" t="inlineStr">
        <is>
          <t>|
preferred|
admitted</t>
        </is>
      </c>
      <c r="W607" t="inlineStr">
        <is>
          <t>εργαζόμενος που ασκεί δραστηριότητα κρίσιμης σημασίας*, απαραίτητος για τη διατήρηση βασικών υπηρεσιών σε περιόδους σοβαρής κρίσης</t>
        </is>
      </c>
      <c r="X607" s="2" t="inlineStr">
        <is>
          <t>essential workers|
critical staff|
essential staff|
critical workers</t>
        </is>
      </c>
      <c r="Y607" s="2" t="inlineStr">
        <is>
          <t>3|
3|
3|
3</t>
        </is>
      </c>
      <c r="Z607" s="2" t="inlineStr">
        <is>
          <t xml:space="preserve">|
|
|
</t>
        </is>
      </c>
      <c r="AA607" t="inlineStr">
        <is>
          <t>workers exercising critical occupations* essential to the ability to maintain
essential services in times of serious crisis</t>
        </is>
      </c>
      <c r="AB607" s="2" t="inlineStr">
        <is>
          <t>trabajador esencial|
personal esencial|
trabajador crítico|
personal crítico</t>
        </is>
      </c>
      <c r="AC607" s="2" t="inlineStr">
        <is>
          <t>3|
3|
3|
3</t>
        </is>
      </c>
      <c r="AD607" s="2" t="inlineStr">
        <is>
          <t xml:space="preserve">|
|
|
</t>
        </is>
      </c>
      <c r="AE607" t="inlineStr">
        <is>
          <t>Trabajadores que ejercen ocupaciones críticas, como las enumeradas en la Comunicación de la Comisión «Directrices relativas al ejercicio de la libre circulación de los trabajadores».</t>
        </is>
      </c>
      <c r="AF607" s="2" t="inlineStr">
        <is>
          <t>elutähtsate kutsealade töötajad</t>
        </is>
      </c>
      <c r="AG607" s="2" t="inlineStr">
        <is>
          <t>3</t>
        </is>
      </c>
      <c r="AH607" s="2" t="inlineStr">
        <is>
          <t/>
        </is>
      </c>
      <c r="AI607" t="inlineStr">
        <is>
          <t/>
        </is>
      </c>
      <c r="AJ607" s="2" t="inlineStr">
        <is>
          <t>kriittinen henkilöstö|
olennainen henkilöstö|
keskeiset työntekijät|
kriittinen työntekijä</t>
        </is>
      </c>
      <c r="AK607" s="2" t="inlineStr">
        <is>
          <t>3|
3|
3|
3</t>
        </is>
      </c>
      <c r="AL607" s="2" t="inlineStr">
        <is>
          <t xml:space="preserve">|
|
|
</t>
        </is>
      </c>
      <c r="AM607" t="inlineStr">
        <is>
          <t/>
        </is>
      </c>
      <c r="AN607" s="2" t="inlineStr">
        <is>
          <t>travailleur essentiel|
travailleur exerçant une profession critique|
personnel occupant une fonction critique</t>
        </is>
      </c>
      <c r="AO607" s="2" t="inlineStr">
        <is>
          <t>3|
3|
3</t>
        </is>
      </c>
      <c r="AP607" s="2" t="inlineStr">
        <is>
          <t xml:space="preserve">|
|
</t>
        </is>
      </c>
      <c r="AQ607" t="inlineStr">
        <is>
          <t>travailleur exerçant une profession essentielle au maintien des services indispensables à fournir en temps de crise</t>
        </is>
      </c>
      <c r="AR607" s="2" t="inlineStr">
        <is>
          <t>oibrí riachtanach</t>
        </is>
      </c>
      <c r="AS607" s="2" t="inlineStr">
        <is>
          <t>3</t>
        </is>
      </c>
      <c r="AT607" s="2" t="inlineStr">
        <is>
          <t/>
        </is>
      </c>
      <c r="AU607" t="inlineStr">
        <is>
          <t/>
        </is>
      </c>
      <c r="AV607" s="2" t="inlineStr">
        <is>
          <t>kritično osoblje</t>
        </is>
      </c>
      <c r="AW607" s="2" t="inlineStr">
        <is>
          <t>3</t>
        </is>
      </c>
      <c r="AX607" s="2" t="inlineStr">
        <is>
          <t/>
        </is>
      </c>
      <c r="AY607" t="inlineStr">
        <is>
          <t/>
        </is>
      </c>
      <c r="AZ607" s="2" t="inlineStr">
        <is>
          <t>kulcsfontosságú munkavállalók|
kulcsfontosságú munkakörökben dolgozók</t>
        </is>
      </c>
      <c r="BA607" s="2" t="inlineStr">
        <is>
          <t>3|
3</t>
        </is>
      </c>
      <c r="BB607" s="2" t="inlineStr">
        <is>
          <t xml:space="preserve">|
</t>
        </is>
      </c>
      <c r="BC607" t="inlineStr">
        <is>
          <t>alapvető feladatokat ellátó, súlyos válságidőszakban létfontosságú szolgáltatásokat nyújtó munkavállalók</t>
        </is>
      </c>
      <c r="BD607" s="2" t="inlineStr">
        <is>
          <t>personale critico|
lavoratori essenziali|
lavoratori che esercitano professioni critiche|
personale essenziale|
lavoratori critici</t>
        </is>
      </c>
      <c r="BE607" s="2" t="inlineStr">
        <is>
          <t>3|
3|
3|
3|
3</t>
        </is>
      </c>
      <c r="BF607" s="2" t="inlineStr">
        <is>
          <t xml:space="preserve">|
|
|
|
</t>
        </is>
      </c>
      <c r="BG607" t="inlineStr">
        <is>
          <t>lavoratori le cui professioni sono essenziali per mantenere servizi
critici in tempi di gravi crisi</t>
        </is>
      </c>
      <c r="BH607" s="2" t="inlineStr">
        <is>
          <t>ypač svarbūs darbuotojai|
svarbiausi darbuotojai|
ypatingos svarbos darbuotojai</t>
        </is>
      </c>
      <c r="BI607" s="2" t="inlineStr">
        <is>
          <t>3|
3|
3</t>
        </is>
      </c>
      <c r="BJ607" s="2" t="inlineStr">
        <is>
          <t xml:space="preserve">|
|
</t>
        </is>
      </c>
      <c r="BK607" t="inlineStr">
        <is>
          <t/>
        </is>
      </c>
      <c r="BL607" s="2" t="inlineStr">
        <is>
          <t>kritiski svarīgie darba ņēmēji|
kritiski svarīgās profesijās strādājošie|
kritiski svarīgais personāls</t>
        </is>
      </c>
      <c r="BM607" s="2" t="inlineStr">
        <is>
          <t>3|
3|
3</t>
        </is>
      </c>
      <c r="BN607" s="2" t="inlineStr">
        <is>
          <t xml:space="preserve">|
|
</t>
        </is>
      </c>
      <c r="BO607" t="inlineStr">
        <is>
          <t/>
        </is>
      </c>
      <c r="BP607" s="2" t="inlineStr">
        <is>
          <t>ħaddiema essenzjali|
persunal essenzjali|
persunal kritiku|
ħaddiema kritiċi</t>
        </is>
      </c>
      <c r="BQ607" s="2" t="inlineStr">
        <is>
          <t>3|
3|
3|
3</t>
        </is>
      </c>
      <c r="BR607" s="2" t="inlineStr">
        <is>
          <t xml:space="preserve">|
|
|
</t>
        </is>
      </c>
      <c r="BS607" t="inlineStr">
        <is>
          <t>ħaddiema li jeżerċitaw okkupazzjonijiet* kritiċi essenzjali għall-ħila li jinżammu s-servizzi essenzjali fi żminijiet ta' kriżi serja</t>
        </is>
      </c>
      <c r="BT607" s="2" t="inlineStr">
        <is>
          <t>essentieel personeel|
essentiële werknemers|
cruciale werknemers|
werknemers die een cruciale functie uitoefenen|
kritiek personeel</t>
        </is>
      </c>
      <c r="BU607" s="2" t="inlineStr">
        <is>
          <t>3|
3|
3|
3|
3</t>
        </is>
      </c>
      <c r="BV607" s="2" t="inlineStr">
        <is>
          <t xml:space="preserve">|
|
|
|
</t>
        </is>
      </c>
      <c r="BW607" t="inlineStr">
        <is>
          <t>werknemers die essentiële beroepen uitoefenen die noodzakelijk zijn om de samenleving draaiende te houden in tijden van een crisis</t>
        </is>
      </c>
      <c r="BX607" s="2" t="inlineStr">
        <is>
          <t>personel o krytycznym znaczeniu|
niezbędni pracownicy|
pracownicy o krytycznym znaczeniu</t>
        </is>
      </c>
      <c r="BY607" s="2" t="inlineStr">
        <is>
          <t>3|
3|
3</t>
        </is>
      </c>
      <c r="BZ607" s="2" t="inlineStr">
        <is>
          <t xml:space="preserve">|
|
</t>
        </is>
      </c>
      <c r="CA607" t="inlineStr">
        <is>
          <t>pracownicy wykonujący zawody o krytycznym znaczeniu w celu zapewnienia dostępności podstawowych towarów i usług w czasie poważnego kryzysu</t>
        </is>
      </c>
      <c r="CB607" s="2" t="inlineStr">
        <is>
          <t>trabalhadores essenciais|
pessoal crítico|
trabalhadores críticos</t>
        </is>
      </c>
      <c r="CC607" s="2" t="inlineStr">
        <is>
          <t>3|
3|
3</t>
        </is>
      </c>
      <c r="CD607" s="2" t="inlineStr">
        <is>
          <t xml:space="preserve">|
|
</t>
        </is>
      </c>
      <c r="CE607" t="inlineStr">
        <is>
          <t/>
        </is>
      </c>
      <c r="CF607" s="2" t="inlineStr">
        <is>
          <t>personal care ocupă funcții esențiale|
lucrători care asigură servicii esențiale</t>
        </is>
      </c>
      <c r="CG607" s="2" t="inlineStr">
        <is>
          <t>3|
2</t>
        </is>
      </c>
      <c r="CH607" s="2" t="inlineStr">
        <is>
          <t xml:space="preserve">|
</t>
        </is>
      </c>
      <c r="CI607" t="inlineStr">
        <is>
          <t/>
        </is>
      </c>
      <c r="CJ607" s="2" t="inlineStr">
        <is>
          <t>základný personál|
pracovník v kritickom povolaní|
kritický personál|
dôležitý pracovník</t>
        </is>
      </c>
      <c r="CK607" s="2" t="inlineStr">
        <is>
          <t>3|
3|
3|
3</t>
        </is>
      </c>
      <c r="CL607" s="2" t="inlineStr">
        <is>
          <t xml:space="preserve">|
|
|
</t>
        </is>
      </c>
      <c r="CM607" t="inlineStr">
        <is>
          <t>pracovník vykonávajúci kritické povolanie nevyhnutné na zachovanie poskytovania základných služieb počas závažnej krízovej situácie</t>
        </is>
      </c>
      <c r="CN607" s="2" t="inlineStr">
        <is>
          <t>kritični delavci|
kritično osebje</t>
        </is>
      </c>
      <c r="CO607" s="2" t="inlineStr">
        <is>
          <t>3|
3</t>
        </is>
      </c>
      <c r="CP607" s="2" t="inlineStr">
        <is>
          <t xml:space="preserve">|
</t>
        </is>
      </c>
      <c r="CQ607" t="inlineStr">
        <is>
          <t/>
        </is>
      </c>
      <c r="CR607" s="2" t="inlineStr">
        <is>
          <t>personal inom samhällsviktig verksamhet|
nyckelpersonal|
personal inom kritiska yrkesgrupper</t>
        </is>
      </c>
      <c r="CS607" s="2" t="inlineStr">
        <is>
          <t>3|
3|
3</t>
        </is>
      </c>
      <c r="CT607" s="2" t="inlineStr">
        <is>
          <t xml:space="preserve">|
|
</t>
        </is>
      </c>
      <c r="CU607" t="inlineStr">
        <is>
          <t>personal som innehar position som är nödvändig för att upprätthålla samhällsviktig verksamhet i samband med en allvarlig kris</t>
        </is>
      </c>
    </row>
    <row r="608">
      <c r="A608" s="1" t="str">
        <f>HYPERLINK("https://iate.europa.eu/entry/result/3589675/all", "3589675")</f>
        <v>3589675</v>
      </c>
      <c r="B608" t="inlineStr">
        <is>
          <t>ECONOMICS;BUSINESS AND COMPETITION;FINANCE</t>
        </is>
      </c>
      <c r="C608" t="inlineStr">
        <is>
          <t>ECONOMICS|economic policy|economic support|State aid;BUSINESS AND COMPETITION|business organisation|business activity|company in difficulties;FINANCE</t>
        </is>
      </c>
      <c r="D608" s="2" t="inlineStr">
        <is>
          <t>мярка за рекапитализация, свързана с COVID-19</t>
        </is>
      </c>
      <c r="E608" s="2" t="inlineStr">
        <is>
          <t>3</t>
        </is>
      </c>
      <c r="F608" s="2" t="inlineStr">
        <is>
          <t/>
        </is>
      </c>
      <c r="G608" t="inlineStr">
        <is>
          <t/>
        </is>
      </c>
      <c r="H608" s="2" t="inlineStr">
        <is>
          <t>rekapitalizační opatření COVID-19</t>
        </is>
      </c>
      <c r="I608" s="2" t="inlineStr">
        <is>
          <t>3</t>
        </is>
      </c>
      <c r="J608" s="2" t="inlineStr">
        <is>
          <t/>
        </is>
      </c>
      <c r="K608" t="inlineStr">
        <is>
          <t>veřejná
podpora ve formě kapitálových nástrojů a/nebo hybridních kapitálových nástrojů, kterou členské státy mohou poskytnout
nefinančním podnikům, jež čelí finančním potížím v důsledku koronavirové nákazy
COVID-19</t>
        </is>
      </c>
      <c r="L608" s="2" t="inlineStr">
        <is>
          <t>covid-19-rekapitalisering</t>
        </is>
      </c>
      <c r="M608" s="2" t="inlineStr">
        <is>
          <t>3</t>
        </is>
      </c>
      <c r="N608" s="2" t="inlineStr">
        <is>
          <t/>
        </is>
      </c>
      <c r="O608" t="inlineStr">
        <is>
          <t>offentlig støtte i form af egenkapitalinstrumenter og/eller hybride kapitalinstrumenter, som medlemsstaterne kan yde til virksomheder, der står over for økonomiske vanskeligheder som følge af covid-19-udbruddet</t>
        </is>
      </c>
      <c r="P608" s="2" t="inlineStr">
        <is>
          <t>COVID-19-Rekapitalisierungsmaßnahme</t>
        </is>
      </c>
      <c r="Q608" s="2" t="inlineStr">
        <is>
          <t>3</t>
        </is>
      </c>
      <c r="R608" s="2" t="inlineStr">
        <is>
          <t/>
        </is>
      </c>
      <c r="S608" t="inlineStr">
        <is>
          <t>öffentliche Unterstützung in Form von Eigenkapitalinstrumenten und/oder hybriden Kapitalinstrumenten für Unternehmen, die wegen des COVID-19-Ausbruchs in finanzielle Schwierigkeiten geraten sind</t>
        </is>
      </c>
      <c r="T608" s="2" t="inlineStr">
        <is>
          <t>μέτρο ανακεφαλαιοποίησης λόγω της νόσου COVID-19</t>
        </is>
      </c>
      <c r="U608" s="2" t="inlineStr">
        <is>
          <t>3</t>
        </is>
      </c>
      <c r="V608" s="2" t="inlineStr">
        <is>
          <t/>
        </is>
      </c>
      <c r="W608" t="inlineStr">
        <is>
          <t>&lt;div&gt;δημόσια στήριξη υπό μορφή μετοχικών μέσων και/ή υβριδικών κεφαλαιακών μέσων που τα κράτη μέλη μπορούν να παρέχουν σε μη χρηματοπιστωτικές επιχειρήσεις οι οποίες αντιμετωπίζουν οικονομικές δυσκολίες λόγω της έξαρσης της νόσου COVID-19&lt;/div&gt;</t>
        </is>
      </c>
      <c r="X608" s="2" t="inlineStr">
        <is>
          <t>COVID-19 recapitalisation measure</t>
        </is>
      </c>
      <c r="Y608" s="2" t="inlineStr">
        <is>
          <t>3</t>
        </is>
      </c>
      <c r="Z608" s="2" t="inlineStr">
        <is>
          <t/>
        </is>
      </c>
      <c r="AA608" t="inlineStr">
        <is>
          <t>public support in the form of equity and/or
hybrid capital instruments that Member States may provide to non-financial undertakings
facing financial difficulties due to the COVID-19 outbreak</t>
        </is>
      </c>
      <c r="AB608" s="2" t="inlineStr">
        <is>
          <t>medida de recapitalización en el contexto de la COVID-19</t>
        </is>
      </c>
      <c r="AC608" s="2" t="inlineStr">
        <is>
          <t>3</t>
        </is>
      </c>
      <c r="AD608" s="2" t="inlineStr">
        <is>
          <t/>
        </is>
      </c>
      <c r="AE608" t="inlineStr">
        <is>
          <t>Apoyo público en forma de instrumentos de capital y/o de instrumentos híbridos de capital que los Estados miembros pueden aportar a las empresas que atraviesan dificultades financieras debido a la pandemia de COVID-19.</t>
        </is>
      </c>
      <c r="AF608" s="2" t="inlineStr">
        <is>
          <t>COVID-19 rekapitaliseerimismeede</t>
        </is>
      </c>
      <c r="AG608" s="2" t="inlineStr">
        <is>
          <t>3</t>
        </is>
      </c>
      <c r="AH608" s="2" t="inlineStr">
        <is>
          <t/>
        </is>
      </c>
      <c r="AI608" t="inlineStr">
        <is>
          <t/>
        </is>
      </c>
      <c r="AJ608" s="2" t="inlineStr">
        <is>
          <t>covid-19:ään liittyvä pääomitustoimi</t>
        </is>
      </c>
      <c r="AK608" s="2" t="inlineStr">
        <is>
          <t>3</t>
        </is>
      </c>
      <c r="AL608" s="2" t="inlineStr">
        <is>
          <t/>
        </is>
      </c>
      <c r="AM608" t="inlineStr">
        <is>
          <t>jäsenvaltion myöntämä julkinen tuki oman pääoman ehtoisten ja/tai hybridipääomainstrumenttien muodossa yrityksille, joilla on taloudellisia vaikeuksia covid-19-epidemian vuoksi</t>
        </is>
      </c>
      <c r="AN608" s="2" t="inlineStr">
        <is>
          <t>mesure de recapitalisation dans le contexte de la COVID-19|
mesure de recapitalisation COVID-19</t>
        </is>
      </c>
      <c r="AO608" s="2" t="inlineStr">
        <is>
          <t>3|
3</t>
        </is>
      </c>
      <c r="AP608" s="2" t="inlineStr">
        <is>
          <t xml:space="preserve">|
</t>
        </is>
      </c>
      <c r="AQ608" t="inlineStr">
        <is>
          <t>soutien public sous
la forme de fonds propres et/ou d’instruments hybrides que les États membres peuvent apporter aux entreprises non financières confrontées à des difficultés financières en raison de la &lt;a href="https://iate.europa.eu/entry/slideshow/1590489585883/3589181/fr" target="_blank"&gt;flambée de COVID-19&lt;/a&gt;</t>
        </is>
      </c>
      <c r="AR608" s="2" t="inlineStr">
        <is>
          <t>beart athchaipitilithe COVID-19</t>
        </is>
      </c>
      <c r="AS608" s="2" t="inlineStr">
        <is>
          <t>3</t>
        </is>
      </c>
      <c r="AT608" s="2" t="inlineStr">
        <is>
          <t/>
        </is>
      </c>
      <c r="AU608" t="inlineStr">
        <is>
          <t/>
        </is>
      </c>
      <c r="AV608" s="2" t="inlineStr">
        <is>
          <t>mjera dokapitalizacije u kontekstu pandemije COVID-a 19</t>
        </is>
      </c>
      <c r="AW608" s="2" t="inlineStr">
        <is>
          <t>3</t>
        </is>
      </c>
      <c r="AX608" s="2" t="inlineStr">
        <is>
          <t/>
        </is>
      </c>
      <c r="AY608" t="inlineStr">
        <is>
          <t/>
        </is>
      </c>
      <c r="AZ608" s="2" t="inlineStr">
        <is>
          <t>Covid19 feltőkésítési támogatás</t>
        </is>
      </c>
      <c r="BA608" s="2" t="inlineStr">
        <is>
          <t>3</t>
        </is>
      </c>
      <c r="BB608" s="2" t="inlineStr">
        <is>
          <t/>
        </is>
      </c>
      <c r="BC608" t="inlineStr">
        <is>
          <t>a Covid19-járvány miatt pénzügyi nehézségekkel 
küzdő vállalkozásoknak saját tőke és/vagy hibrid tőkeinstrumentumok formájában nyújtott állami 
támogatás</t>
        </is>
      </c>
      <c r="BD608" s="2" t="inlineStr">
        <is>
          <t>misura di ricapitalizzazione COVID-19</t>
        </is>
      </c>
      <c r="BE608" s="2" t="inlineStr">
        <is>
          <t>3</t>
        </is>
      </c>
      <c r="BF608" s="2" t="inlineStr">
        <is>
          <t/>
        </is>
      </c>
      <c r="BG608" t="inlineStr">
        <is>
          <t>sostegno pubblico sotto forma di strumenti di capitale e/o strumenti ibridi di capitale che gli Stati membri possono
erogare alle imprese che incontrano difficoltà finanziarie a causa della pandemia di COVID-19</t>
        </is>
      </c>
      <c r="BH608" s="2" t="inlineStr">
        <is>
          <t>rekapitalizavimo dėl COVID-19 priemonė</t>
        </is>
      </c>
      <c r="BI608" s="2" t="inlineStr">
        <is>
          <t>3</t>
        </is>
      </c>
      <c r="BJ608" s="2" t="inlineStr">
        <is>
          <t/>
        </is>
      </c>
      <c r="BK608" t="inlineStr">
        <is>
          <t>valstybių narių galima teikti viešoji parama nuosavo kapitalo ir (arba) mišraus kapitalo priemonėmis dėl COVID-19 protrūkio finansinių sunkumų patiriančioms įmonėms</t>
        </is>
      </c>
      <c r="BL608" s="2" t="inlineStr">
        <is>
          <t>Covid-19 rekapitalizācijas pasākums</t>
        </is>
      </c>
      <c r="BM608" s="2" t="inlineStr">
        <is>
          <t>3</t>
        </is>
      </c>
      <c r="BN608" s="2" t="inlineStr">
        <is>
          <t/>
        </is>
      </c>
      <c r="BO608" t="inlineStr">
        <is>
          <t/>
        </is>
      </c>
      <c r="BP608" s="2" t="inlineStr">
        <is>
          <t>miżura ta' rikapitalizzazzjoni (fil-kuntest) tal-COVID-19</t>
        </is>
      </c>
      <c r="BQ608" s="2" t="inlineStr">
        <is>
          <t>3</t>
        </is>
      </c>
      <c r="BR608" s="2" t="inlineStr">
        <is>
          <t/>
        </is>
      </c>
      <c r="BS608" t="inlineStr">
        <is>
          <t>appoġġ pubbliku fil-forma ta' ekwità u/jew strumenti kapitali ibridi li l-Istati Membri jistgħu jipprovdu lil impriżi mhux finanzjarji li jħabbtu wiċċhom ma' diffikultajiet finanzjarji minħabba t-tifqigħa tal-COVID-19</t>
        </is>
      </c>
      <c r="BT608" s="2" t="inlineStr">
        <is>
          <t>COVID-19-herkapitalisatiemaatregel|
herkapitalisatiemaatregel</t>
        </is>
      </c>
      <c r="BU608" s="2" t="inlineStr">
        <is>
          <t>3|
3</t>
        </is>
      </c>
      <c r="BV608" s="2" t="inlineStr">
        <is>
          <t xml:space="preserve">|
</t>
        </is>
      </c>
      <c r="BW608" t="inlineStr">
        <is>
          <t>overheidssteun in de vorm van eigenvermogens- en/of hybride kapitaalinstrumenten die EU-lidstaten mogen verschaffen aan ondernemingen die als gevolg van de COVID-19-uitbraak met financiële moeilijkheden worden geconfronteerd</t>
        </is>
      </c>
      <c r="BX608" s="2" t="inlineStr">
        <is>
          <t>środek służący dokapitalizowaniu w związku z COVID-19</t>
        </is>
      </c>
      <c r="BY608" s="2" t="inlineStr">
        <is>
          <t>3</t>
        </is>
      </c>
      <c r="BZ608" s="2" t="inlineStr">
        <is>
          <t/>
        </is>
      </c>
      <c r="CA608" t="inlineStr">
        <is>
          <t>wsparcie publiczne w formie instrumentów kapitałowych lub hybrydowych instrumentów kapitałowych dla przedsiębiorstw borykających się z trudnościami finansowymi w związku z epidemią COVID-19</t>
        </is>
      </c>
      <c r="CB608" s="2" t="inlineStr">
        <is>
          <t>medidas de recapitalização COVID-19</t>
        </is>
      </c>
      <c r="CC608" s="2" t="inlineStr">
        <is>
          <t>3</t>
        </is>
      </c>
      <c r="CD608" s="2" t="inlineStr">
        <is>
          <t/>
        </is>
      </c>
      <c r="CE608" t="inlineStr">
        <is>
          <t/>
        </is>
      </c>
      <c r="CF608" s="2" t="inlineStr">
        <is>
          <t>măsură de recapitalizare în contextul COVID-19</t>
        </is>
      </c>
      <c r="CG608" s="2" t="inlineStr">
        <is>
          <t>3</t>
        </is>
      </c>
      <c r="CH608" s="2" t="inlineStr">
        <is>
          <t/>
        </is>
      </c>
      <c r="CI608" t="inlineStr">
        <is>
          <t>sprijin public sub formă de instrumente de capitaluri proprii și/sau 
instrumente de capital hibride pe care statele membre ]l pot acorda întreprinderilor care se confruntă cu 
dificultăți financiare din cauza epidemiei de COVID-19</t>
        </is>
      </c>
      <c r="CJ608" s="2" t="inlineStr">
        <is>
          <t>rekapitalizačné opatrenie COVID-19</t>
        </is>
      </c>
      <c r="CK608" s="2" t="inlineStr">
        <is>
          <t>3</t>
        </is>
      </c>
      <c r="CL608" s="2" t="inlineStr">
        <is>
          <t/>
        </is>
      </c>
      <c r="CM608" t="inlineStr">
        <is>
          <t>verejná podpora vo forme nástrojov vlastného imania a/alebo hybridných kapitálových
 nástrojov, ktorú môžu členské štáty poskytnúť nefinančným podnikom majúcim finančné ťažkosti v dôsledku vypuknutia nákazy
 COVID-19</t>
        </is>
      </c>
      <c r="CN608" s="2" t="inlineStr">
        <is>
          <t>ukrep dokapitalizacije zaradi COVID-19</t>
        </is>
      </c>
      <c r="CO608" s="2" t="inlineStr">
        <is>
          <t>3</t>
        </is>
      </c>
      <c r="CP608" s="2" t="inlineStr">
        <is>
          <t/>
        </is>
      </c>
      <c r="CQ608" t="inlineStr">
        <is>
          <t>javna podpora v obliki lastniškega kapitala in/ali hibridnih kapitalskih instrumentov podjetjem v finančnih težavah zaradi izbruha COVID-19</t>
        </is>
      </c>
      <c r="CR608" s="2" t="inlineStr">
        <is>
          <t>covid-19-rekapitaliseringsåtgärd</t>
        </is>
      </c>
      <c r="CS608" s="2" t="inlineStr">
        <is>
          <t>3</t>
        </is>
      </c>
      <c r="CT608" s="2" t="inlineStr">
        <is>
          <t/>
        </is>
      </c>
      <c r="CU608" t="inlineStr">
        <is>
          <t>offentligt stöd i form av eget kapital och/eller hybridkapitalinstrument som medlemsstaterna kan ge till företag som står inför ekonomiska svårigheter på grund av covid-19-utbrottet</t>
        </is>
      </c>
    </row>
    <row r="609">
      <c r="A609" s="1" t="str">
        <f>HYPERLINK("https://iate.europa.eu/entry/result/3589702/all", "3589702")</f>
        <v>3589702</v>
      </c>
      <c r="B609" t="inlineStr">
        <is>
          <t>SOCIAL QUESTIONS</t>
        </is>
      </c>
      <c r="C609" t="inlineStr">
        <is>
          <t>SOCIAL QUESTIONS|health|illness|epidemic;SOCIAL QUESTIONS|health|health policy|organisation of health care</t>
        </is>
      </c>
      <c r="D609" s="2" t="inlineStr">
        <is>
          <t>план за подготвеност при кризи</t>
        </is>
      </c>
      <c r="E609" s="2" t="inlineStr">
        <is>
          <t>3</t>
        </is>
      </c>
      <c r="F609" s="2" t="inlineStr">
        <is>
          <t/>
        </is>
      </c>
      <c r="G609" t="inlineStr">
        <is>
          <t/>
        </is>
      </c>
      <c r="H609" s="2" t="inlineStr">
        <is>
          <t>plán krizové připravenosti|
plán připravenosti na krize</t>
        </is>
      </c>
      <c r="I609" s="2" t="inlineStr">
        <is>
          <t>3|
3</t>
        </is>
      </c>
      <c r="J609" s="2" t="inlineStr">
        <is>
          <t xml:space="preserve">|
</t>
        </is>
      </c>
      <c r="K609" t="inlineStr">
        <is>
          <t>plán, ve kterém je v návaznosti na zajišťování plnění opatření vyplývajících z krizového plánu, upravena příprava příslušné právnické osoby nebo podnikající fyzické osoby k řešení krizových situací</t>
        </is>
      </c>
      <c r="L609" s="2" t="inlineStr">
        <is>
          <t>kriseberedskabsplan</t>
        </is>
      </c>
      <c r="M609" s="2" t="inlineStr">
        <is>
          <t>3</t>
        </is>
      </c>
      <c r="N609" s="2" t="inlineStr">
        <is>
          <t/>
        </is>
      </c>
      <c r="O609" t="inlineStr">
        <is>
          <t/>
        </is>
      </c>
      <c r="P609" s="2" t="inlineStr">
        <is>
          <t>Krisenvorsorgeplan</t>
        </is>
      </c>
      <c r="Q609" s="2" t="inlineStr">
        <is>
          <t>3</t>
        </is>
      </c>
      <c r="R609" s="2" t="inlineStr">
        <is>
          <t/>
        </is>
      </c>
      <c r="S609" t="inlineStr">
        <is>
          <t/>
        </is>
      </c>
      <c r="T609" s="2" t="inlineStr">
        <is>
          <t>σχέδιο ετοιμότητας για την αντιμετώπιση κρίσεων</t>
        </is>
      </c>
      <c r="U609" s="2" t="inlineStr">
        <is>
          <t>3</t>
        </is>
      </c>
      <c r="V609" s="2" t="inlineStr">
        <is>
          <t/>
        </is>
      </c>
      <c r="W609" t="inlineStr">
        <is>
          <t>προκαθορισμένο σχέδιο δράσης για την αντιμετώπιση καταστάσεων έκτακτης ανάγκης</t>
        </is>
      </c>
      <c r="X609" s="2" t="inlineStr">
        <is>
          <t>crisis preparedness plan</t>
        </is>
      </c>
      <c r="Y609" s="2" t="inlineStr">
        <is>
          <t>3</t>
        </is>
      </c>
      <c r="Z609" s="2" t="inlineStr">
        <is>
          <t/>
        </is>
      </c>
      <c r="AA609" t="inlineStr">
        <is>
          <t>pre-established plan of action in case of emergency</t>
        </is>
      </c>
      <c r="AB609" s="2" t="inlineStr">
        <is>
          <t>plan de preparación ante las crisis</t>
        </is>
      </c>
      <c r="AC609" s="2" t="inlineStr">
        <is>
          <t>3</t>
        </is>
      </c>
      <c r="AD609" s="2" t="inlineStr">
        <is>
          <t/>
        </is>
      </c>
      <c r="AE609" t="inlineStr">
        <is>
          <t/>
        </is>
      </c>
      <c r="AF609" s="2" t="inlineStr">
        <is>
          <t>kriisiks valmisoleku kava|
kriisivalmiduskava</t>
        </is>
      </c>
      <c r="AG609" s="2" t="inlineStr">
        <is>
          <t>3|
3</t>
        </is>
      </c>
      <c r="AH609" s="2" t="inlineStr">
        <is>
          <t xml:space="preserve">|
</t>
        </is>
      </c>
      <c r="AI609" t="inlineStr">
        <is>
          <t/>
        </is>
      </c>
      <c r="AJ609" s="2" t="inlineStr">
        <is>
          <t>kriisivalmiussuunnitelma</t>
        </is>
      </c>
      <c r="AK609" s="2" t="inlineStr">
        <is>
          <t>3</t>
        </is>
      </c>
      <c r="AL609" s="2" t="inlineStr">
        <is>
          <t/>
        </is>
      </c>
      <c r="AM609" t="inlineStr">
        <is>
          <t/>
        </is>
      </c>
      <c r="AN609" s="2" t="inlineStr">
        <is>
          <t>plan de préparation aux crises</t>
        </is>
      </c>
      <c r="AO609" s="2" t="inlineStr">
        <is>
          <t>3</t>
        </is>
      </c>
      <c r="AP609" s="2" t="inlineStr">
        <is>
          <t/>
        </is>
      </c>
      <c r="AQ609" t="inlineStr">
        <is>
          <t>plan de préparation rédigé par une autorité sanitaire compétente ou par une organisation privée en vue d'aider les États et les responsables de la préparation médicale de santé publique et d’urgence à faire face à la menace et à la survenue d'une crise sanitaire</t>
        </is>
      </c>
      <c r="AR609" s="2" t="inlineStr">
        <is>
          <t>plean ullmhachta i gcomhair géarchéimeanna</t>
        </is>
      </c>
      <c r="AS609" s="2" t="inlineStr">
        <is>
          <t>3</t>
        </is>
      </c>
      <c r="AT609" s="2" t="inlineStr">
        <is>
          <t/>
        </is>
      </c>
      <c r="AU609" t="inlineStr">
        <is>
          <t/>
        </is>
      </c>
      <c r="AV609" s="2" t="inlineStr">
        <is>
          <t>plan pripravnosti za krizne situacije</t>
        </is>
      </c>
      <c r="AW609" s="2" t="inlineStr">
        <is>
          <t>3</t>
        </is>
      </c>
      <c r="AX609" s="2" t="inlineStr">
        <is>
          <t/>
        </is>
      </c>
      <c r="AY609" t="inlineStr">
        <is>
          <t/>
        </is>
      </c>
      <c r="AZ609" s="2" t="inlineStr">
        <is>
          <t>válsághelyzet-felkészültségi terv</t>
        </is>
      </c>
      <c r="BA609" s="2" t="inlineStr">
        <is>
          <t>3</t>
        </is>
      </c>
      <c r="BB609" s="2" t="inlineStr">
        <is>
          <t/>
        </is>
      </c>
      <c r="BC609" t="inlineStr">
        <is>
          <t>szükséghelyzetre való előzetes felkészülést szolgáló terv</t>
        </is>
      </c>
      <c r="BD609" s="2" t="inlineStr">
        <is>
          <t>piano di preparazione alle crisi</t>
        </is>
      </c>
      <c r="BE609" s="2" t="inlineStr">
        <is>
          <t>3</t>
        </is>
      </c>
      <c r="BF609" s="2" t="inlineStr">
        <is>
          <t/>
        </is>
      </c>
      <c r="BG609" t="inlineStr">
        <is>
          <t>piano d'azione predefinito cui ricorrere nella risposta a situazioni critiche</t>
        </is>
      </c>
      <c r="BH609" s="2" t="inlineStr">
        <is>
          <t>pasirengimo krizei planas</t>
        </is>
      </c>
      <c r="BI609" s="2" t="inlineStr">
        <is>
          <t>3</t>
        </is>
      </c>
      <c r="BJ609" s="2" t="inlineStr">
        <is>
          <t/>
        </is>
      </c>
      <c r="BK609" t="inlineStr">
        <is>
          <t/>
        </is>
      </c>
      <c r="BL609" s="2" t="inlineStr">
        <is>
          <t>krīžgatavības plāns</t>
        </is>
      </c>
      <c r="BM609" s="2" t="inlineStr">
        <is>
          <t>2</t>
        </is>
      </c>
      <c r="BN609" s="2" t="inlineStr">
        <is>
          <t/>
        </is>
      </c>
      <c r="BO609" t="inlineStr">
        <is>
          <t/>
        </is>
      </c>
      <c r="BP609" s="2" t="inlineStr">
        <is>
          <t>pjan ta' tħejjija għal kriżi</t>
        </is>
      </c>
      <c r="BQ609" s="2" t="inlineStr">
        <is>
          <t>3</t>
        </is>
      </c>
      <c r="BR609" s="2" t="inlineStr">
        <is>
          <t/>
        </is>
      </c>
      <c r="BS609" t="inlineStr">
        <is>
          <t>pjan ta' azzjoni stabbilit minn qabel f'każ li tinqala' emerġenza</t>
        </is>
      </c>
      <c r="BT609" s="2" t="inlineStr">
        <is>
          <t>crisisparaatheidsplan</t>
        </is>
      </c>
      <c r="BU609" s="2" t="inlineStr">
        <is>
          <t>3</t>
        </is>
      </c>
      <c r="BV609" s="2" t="inlineStr">
        <is>
          <t/>
        </is>
      </c>
      <c r="BW609" t="inlineStr">
        <is>
          <t>plan om voorbereid te zijn en te reageren op noodsituaties</t>
        </is>
      </c>
      <c r="BX609" s="2" t="inlineStr">
        <is>
          <t>plan gotowości na wypadek sytuacji kryzysowej</t>
        </is>
      </c>
      <c r="BY609" s="2" t="inlineStr">
        <is>
          <t>3</t>
        </is>
      </c>
      <c r="BZ609" s="2" t="inlineStr">
        <is>
          <t/>
        </is>
      </c>
      <c r="CA609" t="inlineStr">
        <is>
          <t/>
        </is>
      </c>
      <c r="CB609" s="2" t="inlineStr">
        <is>
          <t>plano de preparação para crises|
plano de preparação para enfrentar a crise</t>
        </is>
      </c>
      <c r="CC609" s="2" t="inlineStr">
        <is>
          <t>3|
3</t>
        </is>
      </c>
      <c r="CD609" s="2" t="inlineStr">
        <is>
          <t xml:space="preserve">|
</t>
        </is>
      </c>
      <c r="CE609" t="inlineStr">
        <is>
          <t>&lt;div&gt;&lt;div&gt;&lt;div&gt;&lt;div&gt;Plano de ação pré-estabelecido em caso de emergência.&lt;/div&gt;&lt;/div&gt;&lt;/div&gt;&lt;/div&gt;</t>
        </is>
      </c>
      <c r="CF609" s="2" t="inlineStr">
        <is>
          <t>plan de pregătire pentru situații de criză|
plan de pregătire pentru crize</t>
        </is>
      </c>
      <c r="CG609" s="2" t="inlineStr">
        <is>
          <t>3|
2</t>
        </is>
      </c>
      <c r="CH609" s="2" t="inlineStr">
        <is>
          <t xml:space="preserve">|
</t>
        </is>
      </c>
      <c r="CI609" t="inlineStr">
        <is>
          <t/>
        </is>
      </c>
      <c r="CJ609" s="2" t="inlineStr">
        <is>
          <t>plán pripravenosti na krízu|
krízový plán pripravenosti</t>
        </is>
      </c>
      <c r="CK609" s="2" t="inlineStr">
        <is>
          <t>3|
3</t>
        </is>
      </c>
      <c r="CL609" s="2" t="inlineStr">
        <is>
          <t>|
admitted</t>
        </is>
      </c>
      <c r="CM609" t="inlineStr">
        <is>
          <t>základné
usmernenia na mobilizáciu a organizáciu všetkých dostupných zdrojov zaručujúcich primeranú odpoveď
na krízové situácie</t>
        </is>
      </c>
      <c r="CN609" s="2" t="inlineStr">
        <is>
          <t>načrt pripravljenosti na krize</t>
        </is>
      </c>
      <c r="CO609" s="2" t="inlineStr">
        <is>
          <t>3</t>
        </is>
      </c>
      <c r="CP609" s="2" t="inlineStr">
        <is>
          <t/>
        </is>
      </c>
      <c r="CQ609" t="inlineStr">
        <is>
          <t/>
        </is>
      </c>
      <c r="CR609" s="2" t="inlineStr">
        <is>
          <t>krisberedskapsplan</t>
        </is>
      </c>
      <c r="CS609" s="2" t="inlineStr">
        <is>
          <t>3</t>
        </is>
      </c>
      <c r="CT609" s="2" t="inlineStr">
        <is>
          <t/>
        </is>
      </c>
      <c r="CU609" t="inlineStr">
        <is>
          <t/>
        </is>
      </c>
    </row>
    <row r="610">
      <c r="A610" s="1" t="str">
        <f>HYPERLINK("https://iate.europa.eu/entry/result/3589758/all", "3589758")</f>
        <v>3589758</v>
      </c>
      <c r="B610" t="inlineStr">
        <is>
          <t>ECONOMICS</t>
        </is>
      </c>
      <c r="C610" t="inlineStr">
        <is>
          <t>ECONOMICS|economic conditions|economic cycle|economic recovery</t>
        </is>
      </c>
      <c r="D610" s="2" t="inlineStr">
        <is>
          <t>ваучер за патронаж</t>
        </is>
      </c>
      <c r="E610" s="2" t="inlineStr">
        <is>
          <t>3</t>
        </is>
      </c>
      <c r="F610" s="2" t="inlineStr">
        <is>
          <t/>
        </is>
      </c>
      <c r="G610" t="inlineStr">
        <is>
          <t/>
        </is>
      </c>
      <c r="H610" s="2" t="inlineStr">
        <is>
          <t>sponzorský poukaz</t>
        </is>
      </c>
      <c r="I610" s="2" t="inlineStr">
        <is>
          <t>3</t>
        </is>
      </c>
      <c r="J610" s="2" t="inlineStr">
        <is>
          <t/>
        </is>
      </c>
      <c r="K610" t="inlineStr">
        <is>
          <t/>
        </is>
      </c>
      <c r="L610" s="2" t="inlineStr">
        <is>
          <t>sponsorvoucher</t>
        </is>
      </c>
      <c r="M610" s="2" t="inlineStr">
        <is>
          <t>3</t>
        </is>
      </c>
      <c r="N610" s="2" t="inlineStr">
        <is>
          <t/>
        </is>
      </c>
      <c r="O610" t="inlineStr">
        <is>
          <t/>
        </is>
      </c>
      <c r="P610" s="2" t="inlineStr">
        <is>
          <t>Patengutschein</t>
        </is>
      </c>
      <c r="Q610" s="2" t="inlineStr">
        <is>
          <t>3</t>
        </is>
      </c>
      <c r="R610" s="2" t="inlineStr">
        <is>
          <t/>
        </is>
      </c>
      <c r="S610" t="inlineStr">
        <is>
          <t/>
        </is>
      </c>
      <c r="T610" s="2" t="inlineStr">
        <is>
          <t>πιστωτικό κουπόνι</t>
        </is>
      </c>
      <c r="U610" s="2" t="inlineStr">
        <is>
          <t>3</t>
        </is>
      </c>
      <c r="V610" s="2" t="inlineStr">
        <is>
          <t/>
        </is>
      </c>
      <c r="W610" t="inlineStr">
        <is>
          <t>κουπόνι το οποίο μπορούν να αγοράζουν οι καταναλωτές από μικρούς προμηθευτές στον τομέα του τουρισμού οι οποίοι παραμένουν κλειστοί λόγω της κρίσης του κορονοϊού και να το ανταλλάσσουν μεταγενέστερα με υπηρεσίες, μετά την επαναλειτουργία των επιχειρήσεων</t>
        </is>
      </c>
      <c r="X610" s="2" t="inlineStr">
        <is>
          <t>patronage voucher</t>
        </is>
      </c>
      <c r="Y610" s="2" t="inlineStr">
        <is>
          <t>3</t>
        </is>
      </c>
      <c r="Z610" s="2" t="inlineStr">
        <is>
          <t/>
        </is>
      </c>
      <c r="AA610" t="inlineStr">
        <is>
          <t>&lt;i&gt;&amp;lt;in the context of COVID-19 recovery measures&amp;gt;&lt;/i&gt; bond that can be bought by consumers from small suppliers in the tourism sector closed for business due to the coronavirus crisis, and can be later exchanged for services once businesses reopen</t>
        </is>
      </c>
      <c r="AB610" s="2" t="inlineStr">
        <is>
          <t>bono de patrocinio</t>
        </is>
      </c>
      <c r="AC610" s="2" t="inlineStr">
        <is>
          <t>3</t>
        </is>
      </c>
      <c r="AD610" s="2" t="inlineStr">
        <is>
          <t/>
        </is>
      </c>
      <c r="AE610" t="inlineStr">
        <is>
          <t>En el contexto de las medidas de recuperación de la pandemia de COVID-19, bono que los consumidores pueden adquirir a pequeños proveedores que atraviesan dificultades económicas y que contribuye a mejorar el flujo de resorería de estos pequeños proveedores, que lo canjearán posteriormente por servicios cuando reanuden su actividad.</t>
        </is>
      </c>
      <c r="AF610" s="2" t="inlineStr">
        <is>
          <t>toetusvautšer</t>
        </is>
      </c>
      <c r="AG610" s="2" t="inlineStr">
        <is>
          <t>3</t>
        </is>
      </c>
      <c r="AH610" s="2" t="inlineStr">
        <is>
          <t/>
        </is>
      </c>
      <c r="AI610" t="inlineStr">
        <is>
          <t/>
        </is>
      </c>
      <c r="AJ610" s="2" t="inlineStr">
        <is>
          <t>arvoseteli</t>
        </is>
      </c>
      <c r="AK610" s="2" t="inlineStr">
        <is>
          <t>3</t>
        </is>
      </c>
      <c r="AL610" s="2" t="inlineStr">
        <is>
          <t/>
        </is>
      </c>
      <c r="AM610" t="inlineStr">
        <is>
          <t>tukilahjakortti, jonka voi ostaa matkailualan pienyrittäjiltä (ravintoloilta, aamiaismajoituspaikoilta, pieniltä hotelleilta), jotka ovat joutuneet sulkemaan yrityksensä koronaviruskriisin takia ja jonka voi vaihtaa palveluihin, kun yritys on aloittanut taas toimintansa</t>
        </is>
      </c>
      <c r="AN610" s="2" t="inlineStr">
        <is>
          <t>bon à valoir|
bon d'achat</t>
        </is>
      </c>
      <c r="AO610" s="2" t="inlineStr">
        <is>
          <t>3|
3</t>
        </is>
      </c>
      <c r="AP610" s="2" t="inlineStr">
        <is>
          <t>|
preferred</t>
        </is>
      </c>
      <c r="AQ610" t="inlineStr">
        <is>
          <t>dans le cadre des mesures pour la reprise face à la crise de la &lt;a href="https://iate.europa.eu/entry/result/3588486/fr" target="_blank"&gt;COVID-19&lt;/a&gt;, bon pouvant être acheté par les consommateurs auprès de petits prestataires du secteur du tourisme fermés en raison de la crise (restaurants, chambres d'hôtes, petits hôtels, etc.) et qui seront échangés ultérieurement contre des services, une fois que les établissements auront rouvert</t>
        </is>
      </c>
      <c r="AR610" s="2" t="inlineStr">
        <is>
          <t>dearbhán pátrúnachta</t>
        </is>
      </c>
      <c r="AS610" s="2" t="inlineStr">
        <is>
          <t>3</t>
        </is>
      </c>
      <c r="AT610" s="2" t="inlineStr">
        <is>
          <t/>
        </is>
      </c>
      <c r="AU610" t="inlineStr">
        <is>
          <t/>
        </is>
      </c>
      <c r="AV610" s="2" t="inlineStr">
        <is>
          <t>pokroviteljski vaučer</t>
        </is>
      </c>
      <c r="AW610" s="2" t="inlineStr">
        <is>
          <t>3</t>
        </is>
      </c>
      <c r="AX610" s="2" t="inlineStr">
        <is>
          <t/>
        </is>
      </c>
      <c r="AY610" t="inlineStr">
        <is>
          <t/>
        </is>
      </c>
      <c r="AZ610" s="2" t="inlineStr">
        <is>
          <t>támogatói utalvány</t>
        </is>
      </c>
      <c r="BA610" s="2" t="inlineStr">
        <is>
          <t>3</t>
        </is>
      </c>
      <c r="BB610" s="2" t="inlineStr">
        <is>
          <t/>
        </is>
      </c>
      <c r="BC610" t="inlineStr">
        <is>
          <t>a Covid19-válság elhárítására irányuló intézkedések keretében olyan bón, amelyet a fogyasztó a turisztikai ágazatban működő vállalkozásoktól vásárol és a vállalkozás újranyitását követően válthat be (pl. szállodában, étteremben)</t>
        </is>
      </c>
      <c r="BD610" s="2" t="inlineStr">
        <is>
          <t>buono "di sostegno"</t>
        </is>
      </c>
      <c r="BE610" s="2" t="inlineStr">
        <is>
          <t>3</t>
        </is>
      </c>
      <c r="BF610" s="2" t="inlineStr">
        <is>
          <t/>
        </is>
      </c>
      <c r="BG610" t="inlineStr">
        <is>
          <t>buoni che possono essere acquistati dai consumatori presso i 
piccoli fornitori del settore turistico chiusi per via 
della crisi del coronavirus e che potranno essere utilizzati in un secondo tempo, 
quando l'attività sarà riaperta, per usufruire di un servizio</t>
        </is>
      </c>
      <c r="BH610" s="2" t="inlineStr">
        <is>
          <t>palaikymo kuponas</t>
        </is>
      </c>
      <c r="BI610" s="2" t="inlineStr">
        <is>
          <t>3</t>
        </is>
      </c>
      <c r="BJ610" s="2" t="inlineStr">
        <is>
          <t/>
        </is>
      </c>
      <c r="BK610" t="inlineStr">
        <is>
          <t/>
        </is>
      </c>
      <c r="BL610" s="2" t="inlineStr">
        <is>
          <t>atspaida vaučers</t>
        </is>
      </c>
      <c r="BM610" s="2" t="inlineStr">
        <is>
          <t>2</t>
        </is>
      </c>
      <c r="BN610" s="2" t="inlineStr">
        <is>
          <t/>
        </is>
      </c>
      <c r="BO610" t="inlineStr">
        <is>
          <t/>
        </is>
      </c>
      <c r="BP610" s="2" t="inlineStr">
        <is>
          <t>voucher ta' patroċinju</t>
        </is>
      </c>
      <c r="BQ610" s="2" t="inlineStr">
        <is>
          <t>3</t>
        </is>
      </c>
      <c r="BR610" s="2" t="inlineStr">
        <is>
          <t/>
        </is>
      </c>
      <c r="BS610" t="inlineStr">
        <is>
          <t>fil-kuntest tal-miżuri ta' rkupru b'rabta mal-COVID-19, bond li tista' tinxtara mill-konsumaturi mingħand fornituri żgħar fis-settur tat-turiżmu li jinsabu magħluqin minħabba l-kriżi tal-coronovairus, u li iktar 'il quddiem jistgħu jiġu skambjati għal servizzi hekk kif in-negozji jerġgħu jiftħu</t>
        </is>
      </c>
      <c r="BT610" s="2" t="inlineStr">
        <is>
          <t>steunwaardebon</t>
        </is>
      </c>
      <c r="BU610" s="2" t="inlineStr">
        <is>
          <t>3</t>
        </is>
      </c>
      <c r="BV610" s="2" t="inlineStr">
        <is>
          <t/>
        </is>
      </c>
      <c r="BW610" t="inlineStr">
        <is>
          <t>&lt;i&gt;&amp;lt;in het kader van de herstelmaatregelen ten gevolge van de COVID-19-crisis&amp;gt;&lt;/i&gt; bon die klanten bij kleine ondernemers in de toeristische sector die als gevolg van de coronaviruscrisis gesloten zijn (zoals restaurants, B&amp;amp;B's, kleine hotels) kunnen kopen en later kunnen inwisselen voor diensten zodra de zaken weer open zijn</t>
        </is>
      </c>
      <c r="BX610" s="2" t="inlineStr">
        <is>
          <t>bon patronacki</t>
        </is>
      </c>
      <c r="BY610" s="2" t="inlineStr">
        <is>
          <t>3</t>
        </is>
      </c>
      <c r="BZ610" s="2" t="inlineStr">
        <is>
          <t/>
        </is>
      </c>
      <c r="CA610" t="inlineStr">
        <is>
          <t/>
        </is>
      </c>
      <c r="CB610" s="2" t="inlineStr">
        <is>
          <t>vale patrocinado</t>
        </is>
      </c>
      <c r="CC610" s="2" t="inlineStr">
        <is>
          <t>3</t>
        </is>
      </c>
      <c r="CD610" s="2" t="inlineStr">
        <is>
          <t/>
        </is>
      </c>
      <c r="CE610" t="inlineStr">
        <is>
          <t/>
        </is>
      </c>
      <c r="CF610" s="2" t="inlineStr">
        <is>
          <t>voucher de patronaj</t>
        </is>
      </c>
      <c r="CG610" s="2" t="inlineStr">
        <is>
          <t>2</t>
        </is>
      </c>
      <c r="CH610" s="2" t="inlineStr">
        <is>
          <t/>
        </is>
      </c>
      <c r="CI610" t="inlineStr">
        <is>
          <t>bon care poate fi cumpărat de consumatori de la micii furnizori din sectorul 
turismului care și-au suspendat activitatea din cauza crizei provocate de pandemia de COVID-19 (cum ar fi restaurantele, pensiunile, hotelurile de mici 
dimensiuni) și care poate fi folosit ulterior pentru achiziționarea de 
servicii, odată ce acești furnizori își reiau activitatea</t>
        </is>
      </c>
      <c r="CJ610" s="2" t="inlineStr">
        <is>
          <t>rekreačný poukaz</t>
        </is>
      </c>
      <c r="CK610" s="2" t="inlineStr">
        <is>
          <t>3</t>
        </is>
      </c>
      <c r="CL610" s="2" t="inlineStr">
        <is>
          <t/>
        </is>
      </c>
      <c r="CM610" t="inlineStr">
        <is>
          <t>poukážka vymeniteľná za služby, ktorú si spotrebitelia môžu zakúpiť v malých podnikoch poskytujúcich služby v odvetví cestovného ruchu, ktoré pre krízu spôsobenú koronavírusom zatvorili svoju prevádzku (ako reštaurácie, penzióny, malé hotely)</t>
        </is>
      </c>
      <c r="CN610" s="2" t="inlineStr">
        <is>
          <t>podporniški vavčer</t>
        </is>
      </c>
      <c r="CO610" s="2" t="inlineStr">
        <is>
          <t>2</t>
        </is>
      </c>
      <c r="CP610" s="2" t="inlineStr">
        <is>
          <t/>
        </is>
      </c>
      <c r="CQ610" t="inlineStr">
        <is>
          <t/>
        </is>
      </c>
      <c r="CR610" s="2" t="inlineStr">
        <is>
          <t>stödvoucher</t>
        </is>
      </c>
      <c r="CS610" s="2" t="inlineStr">
        <is>
          <t>3</t>
        </is>
      </c>
      <c r="CT610" s="2" t="inlineStr">
        <is>
          <t/>
        </is>
      </c>
      <c r="CU610" t="inlineStr">
        <is>
          <t/>
        </is>
      </c>
    </row>
    <row r="611">
      <c r="A611" s="1" t="str">
        <f>HYPERLINK("https://iate.europa.eu/entry/result/3589763/all", "3589763")</f>
        <v>3589763</v>
      </c>
      <c r="B611" t="inlineStr">
        <is>
          <t>EUROPEAN UNION</t>
        </is>
      </c>
      <c r="C611" t="inlineStr">
        <is>
          <t>EUROPEAN UNION|EU finance</t>
        </is>
      </c>
      <c r="D611" s="2" t="inlineStr">
        <is>
          <t>марж</t>
        </is>
      </c>
      <c r="E611" s="2" t="inlineStr">
        <is>
          <t>3</t>
        </is>
      </c>
      <c r="F611" s="2" t="inlineStr">
        <is>
          <t/>
        </is>
      </c>
      <c r="G611" t="inlineStr">
        <is>
          <t/>
        </is>
      </c>
      <c r="H611" s="2" t="inlineStr">
        <is>
          <t>manévrovací prostor</t>
        </is>
      </c>
      <c r="I611" s="2" t="inlineStr">
        <is>
          <t>3</t>
        </is>
      </c>
      <c r="J611" s="2" t="inlineStr">
        <is>
          <t/>
        </is>
      </c>
      <c r="K611" t="inlineStr">
        <is>
          <t>rozdíl
mezi &lt;a href="https://iate.europa.eu/entry/result/774580/cs" target="_blank"&gt;stropem vlastních zdrojů&lt;/a&gt; a stropem pro platby v rámci dlouhodobého
rozpočtu, navýšený o další příjmy (například daně z platů zaměstnanců EU a
pokuty za porušení pravidel hospodářské soutěže)</t>
        </is>
      </c>
      <c r="L611" s="2" t="inlineStr">
        <is>
          <t>margen|
råderum|
buffer</t>
        </is>
      </c>
      <c r="M611" s="2" t="inlineStr">
        <is>
          <t>3|
3|
3</t>
        </is>
      </c>
      <c r="N611" s="2" t="inlineStr">
        <is>
          <t xml:space="preserve">|
|
</t>
        </is>
      </c>
      <c r="O611" t="inlineStr">
        <is>
          <t>forskel mellem &lt;a href="https://iate.europa.eu/entry/result/774580/da" target="_blank"&gt;loftet for egne indtægter&lt;/a&gt; i det
langsigtede budget (det maksimale beløb, som
Unionen kan anmode medlemsstaterne om at anvende til at dække sine finansielle
forpligtelser) og loftet for de faktiske udgifter (&lt;a href="https://iate.europa.eu/entry/result/930627/da" target="_blank"&gt;FFR&lt;/a&gt;-betalingsloftet)</t>
        </is>
      </c>
      <c r="P611" s="2" t="inlineStr">
        <is>
          <t>Headroom</t>
        </is>
      </c>
      <c r="Q611" s="2" t="inlineStr">
        <is>
          <t>3</t>
        </is>
      </c>
      <c r="R611" s="2" t="inlineStr">
        <is>
          <t/>
        </is>
      </c>
      <c r="S611" t="inlineStr">
        <is>
          <t>Höchstbetrag an Geldern, den die Kommission in Form von Darlehen auf den Kapitalmärkten auf Basis von Garantien der Mitgliedstaaten aufnehmen kann</t>
        </is>
      </c>
      <c r="T611" s="2" t="inlineStr">
        <is>
          <t>περιθώριο</t>
        </is>
      </c>
      <c r="U611" s="2" t="inlineStr">
        <is>
          <t>3</t>
        </is>
      </c>
      <c r="V611" s="2" t="inlineStr">
        <is>
          <t/>
        </is>
      </c>
      <c r="W611" t="inlineStr">
        <is>
          <t>η διαφορά ύψους μεταξύ του ανωτάτου ορίου δαπανών που προβλέπεται από το πολυετές δημοσιονομικό πλαίσιο και του &lt;a href="https://iate.europa.eu/entry/result/774580/el" target="_blank"&gt;ανωτάτου ορίου ιδίων πόρων&lt;/a&gt;</t>
        </is>
      </c>
      <c r="X611" s="2" t="inlineStr">
        <is>
          <t>headroom</t>
        </is>
      </c>
      <c r="Y611" s="2" t="inlineStr">
        <is>
          <t>3</t>
        </is>
      </c>
      <c r="Z611" s="2" t="inlineStr">
        <is>
          <t/>
        </is>
      </c>
      <c r="AA611" t="inlineStr">
        <is>
          <t>gap between planned
spending (MFF ceiling) and the maximum amount that could be called from member states (&lt;a href="http://iate.europa.eu/entry/result/774580/en" target="_blank"&gt;own resources ceiling&lt;/a&gt;)</t>
        </is>
      </c>
      <c r="AB611" s="2" t="inlineStr">
        <is>
          <t>margen de maniobra</t>
        </is>
      </c>
      <c r="AC611" s="2" t="inlineStr">
        <is>
          <t>3</t>
        </is>
      </c>
      <c r="AD611" s="2" t="inlineStr">
        <is>
          <t/>
        </is>
      </c>
      <c r="AE611" t="inlineStr">
        <is>
          <t>Diferencia entre el límite máximo de los recursos propios del presupuesto a largo plazo (el importe máximo de los fondos que la Unión puede pedir a los Estados miembros para cubrir sus obligaciones financieras) y el límite máximo del gasto real (el límite máximo de pagos del marco financiero plurianual).</t>
        </is>
      </c>
      <c r="AF611" s="2" t="inlineStr">
        <is>
          <t>manööverdamisruum</t>
        </is>
      </c>
      <c r="AG611" s="2" t="inlineStr">
        <is>
          <t>2</t>
        </is>
      </c>
      <c r="AH611" s="2" t="inlineStr">
        <is>
          <t/>
        </is>
      </c>
      <c r="AI611" t="inlineStr">
        <is>
          <t/>
        </is>
      </c>
      <c r="AJ611" s="2" t="inlineStr">
        <is>
          <t>liikkumavara</t>
        </is>
      </c>
      <c r="AK611" s="2" t="inlineStr">
        <is>
          <t>3</t>
        </is>
      </c>
      <c r="AL611" s="2" t="inlineStr">
        <is>
          <t/>
        </is>
      </c>
      <c r="AM611" t="inlineStr">
        <is>
          <t>monivuotisen rahoituskehyksen enimmäismäärän ja jäsenvaltioilta maksettaviksi vaadittavien rahoitusosuuksien enimmäismäärän (&lt;a href="https://iate.europa.eu/entry/result/774580/fi" target="_blank"&gt;omien varojen enimmäismäärä&lt;/a&gt;) välinen erotus</t>
        </is>
      </c>
      <c r="AN611" s="2" t="inlineStr">
        <is>
          <t>marge de manœuvre</t>
        </is>
      </c>
      <c r="AO611" s="2" t="inlineStr">
        <is>
          <t>3</t>
        </is>
      </c>
      <c r="AP611" s="2" t="inlineStr">
        <is>
          <t/>
        </is>
      </c>
      <c r="AQ611" t="inlineStr">
        <is>
          <t>différence entre le plafond de dépenses prévu par le cadre financier pluriannuel et le plafond des ressources propres</t>
        </is>
      </c>
      <c r="AR611" s="2" t="inlineStr">
        <is>
          <t>lamháil</t>
        </is>
      </c>
      <c r="AS611" s="2" t="inlineStr">
        <is>
          <t>3</t>
        </is>
      </c>
      <c r="AT611" s="2" t="inlineStr">
        <is>
          <t/>
        </is>
      </c>
      <c r="AU611" t="inlineStr">
        <is>
          <t/>
        </is>
      </c>
      <c r="AV611" s="2" t="inlineStr">
        <is>
          <t>prostor u proračunu</t>
        </is>
      </c>
      <c r="AW611" s="2" t="inlineStr">
        <is>
          <t>2</t>
        </is>
      </c>
      <c r="AX611" s="2" t="inlineStr">
        <is>
          <t/>
        </is>
      </c>
      <c r="AY611" t="inlineStr">
        <is>
          <t/>
        </is>
      </c>
      <c r="AZ611" s="2" t="inlineStr">
        <is>
          <t>mozgástér</t>
        </is>
      </c>
      <c r="BA611" s="2" t="inlineStr">
        <is>
          <t>3</t>
        </is>
      </c>
      <c r="BB611" s="2" t="inlineStr">
        <is>
          <t/>
        </is>
      </c>
      <c r="BC611" t="inlineStr">
        <is>
          <t>az MFF felső kiadási határa és a tagállamoktól maximálisan lehívható összeg közötti különbség</t>
        </is>
      </c>
      <c r="BD611" s="2" t="inlineStr">
        <is>
          <t>headroom|
margine di manovra</t>
        </is>
      </c>
      <c r="BE611" s="2" t="inlineStr">
        <is>
          <t>3|
3</t>
        </is>
      </c>
      <c r="BF611" s="2" t="inlineStr">
        <is>
          <t xml:space="preserve">|
</t>
        </is>
      </c>
      <c r="BG611" t="inlineStr">
        <is>
          <t>differenza tra le previsioni di spesa (massimale del&lt;a href="https://iate.europa.eu/entry/result/930627/en-it" target="_blank"&gt; quadro finanziario pluriennale&lt;/a&gt;) e l'importo complessivo che l'Unione europea potrebbe esigere dagli Stati membri (&lt;a href="https://iate.europa.eu/entry/result/774580/en-it" target="_blank"&gt;massimale delle risorse proprie&lt;/a&gt;)</t>
        </is>
      </c>
      <c r="BH611" s="2" t="inlineStr">
        <is>
          <t>manevringumo marža</t>
        </is>
      </c>
      <c r="BI611" s="2" t="inlineStr">
        <is>
          <t>3</t>
        </is>
      </c>
      <c r="BJ611" s="2" t="inlineStr">
        <is>
          <t/>
        </is>
      </c>
      <c r="BK611" t="inlineStr">
        <is>
          <t>skirtumas tarp ilgalaikio biudžeto viršutinės
 nuosavų išteklių ribos (didžiausios lėšų sumos, kurios Sąjunga gali paprašyti skirti
 valstybių narių savo išlaidoms finansuoti) ir planuojamų išlaidų</t>
        </is>
      </c>
      <c r="BL611" s="2" t="inlineStr">
        <is>
          <t>ieņēmumu rezerve|
manevrēšanas telpa</t>
        </is>
      </c>
      <c r="BM611" s="2" t="inlineStr">
        <is>
          <t>2|
2</t>
        </is>
      </c>
      <c r="BN611" s="2" t="inlineStr">
        <is>
          <t>|
preferred</t>
        </is>
      </c>
      <c r="BO611" t="inlineStr">
        <is>
          <t>starpība starp plānotajiem maksimālajiem ieņēmumiem, ko var pieprasīt no dalībvalstīm (&lt;a href="https://iate.europa.eu/entry/result/774580/lv" target="_blank"&gt;pašu resursu maksimālā summa&lt;/a&gt;), un plānotajiem izdevumiem (DFS maksimālais apjoms)</t>
        </is>
      </c>
      <c r="BP611" s="2" t="inlineStr">
        <is>
          <t>marġni ta' manuvra</t>
        </is>
      </c>
      <c r="BQ611" s="2" t="inlineStr">
        <is>
          <t>3</t>
        </is>
      </c>
      <c r="BR611" s="2" t="inlineStr">
        <is>
          <t/>
        </is>
      </c>
      <c r="BS611" t="inlineStr">
        <is>
          <t>id-differenza bejn il-limitu massimu tan-nefqa prevista mill-qafas finanzjarju pluriennali (QFP) u l-limitu massimu tar-riżorsi proprji</t>
        </is>
      </c>
      <c r="BT611" s="2" t="inlineStr">
        <is>
          <t>marge|
extra marge|
headroom|
begrotingsruimte</t>
        </is>
      </c>
      <c r="BU611" s="2" t="inlineStr">
        <is>
          <t>3|
3|
3|
3</t>
        </is>
      </c>
      <c r="BV611" s="2" t="inlineStr">
        <is>
          <t xml:space="preserve">|
|
|
</t>
        </is>
      </c>
      <c r="BW611" t="inlineStr">
        <is>
          <t>verschil tussen het plafond voor eigen middelen (het in het meerjarige financiële kader vastgelegde maximumbedrag dat in een bepaald jaar van de lidstaten kan worden gevraagd om de uitgaven van de EU te financieren) en het plafond voor betalingen van de langetermijnbegroting (het maximumbedrag dat uit de begroting kan worden betaald)</t>
        </is>
      </c>
      <c r="BX611" s="2" t="inlineStr">
        <is>
          <t>margines elastyczności|
elastyczność</t>
        </is>
      </c>
      <c r="BY611" s="2" t="inlineStr">
        <is>
          <t>3|
3</t>
        </is>
      </c>
      <c r="BZ611" s="2" t="inlineStr">
        <is>
          <t xml:space="preserve">|
</t>
        </is>
      </c>
      <c r="CA611" t="inlineStr">
        <is>
          <t>różnica między planowanymi wydatkami (pułapem WRF) a maksymalną kwotą, do której wpłacenia można zobowiązać państwa członkowskie (&lt;a href="https://iate.europa.eu/entry/result/774580/en" target="_blank"&gt;pułap zasobów własnych)&lt;/a&gt;</t>
        </is>
      </c>
      <c r="CB611" s="2" t="inlineStr">
        <is>
          <t>margem de manobra</t>
        </is>
      </c>
      <c r="CC611" s="2" t="inlineStr">
        <is>
          <t>3</t>
        </is>
      </c>
      <c r="CD611" s="2" t="inlineStr">
        <is>
          <t/>
        </is>
      </c>
      <c r="CE611" t="inlineStr">
        <is>
          <t>Diferença entre o limite máximo de despesas previsto no quadro financeiro plurianual e o limite máximo de recursos próprios.</t>
        </is>
      </c>
      <c r="CF611" s="2" t="inlineStr">
        <is>
          <t>marjă de manevră</t>
        </is>
      </c>
      <c r="CG611" s="2" t="inlineStr">
        <is>
          <t>3</t>
        </is>
      </c>
      <c r="CH611" s="2" t="inlineStr">
        <is>
          <t/>
        </is>
      </c>
      <c r="CI611" t="inlineStr">
        <is>
          <t/>
        </is>
      </c>
      <c r="CJ611" s="2" t="inlineStr">
        <is>
          <t>manévrovací priestor</t>
        </is>
      </c>
      <c r="CK611" s="2" t="inlineStr">
        <is>
          <t>3</t>
        </is>
      </c>
      <c r="CL611" s="2" t="inlineStr">
        <is>
          <t/>
        </is>
      </c>
      <c r="CM611" t="inlineStr">
        <is>
          <t>rozdiel medzi &lt;a href="https://iate.europa.eu/entry/result/774580/sk" target="_blank"&gt;stropom vlastných zdrojov&lt;/a&gt; a stropom platieb v rámci dlhodobého rozpočtu, ku ktorému sa pripočíta objem iných príjmov (napr. dane z platov zamestnancov EÚ a pokuty v oblasti hospodárskej súťaže)</t>
        </is>
      </c>
      <c r="CN611" s="2" t="inlineStr">
        <is>
          <t>manevrski prostor</t>
        </is>
      </c>
      <c r="CO611" s="2" t="inlineStr">
        <is>
          <t>2</t>
        </is>
      </c>
      <c r="CP611" s="2" t="inlineStr">
        <is>
          <t/>
        </is>
      </c>
      <c r="CQ611" t="inlineStr">
        <is>
          <t/>
        </is>
      </c>
      <c r="CR611" s="2" t="inlineStr">
        <is>
          <t>marginal</t>
        </is>
      </c>
      <c r="CS611" s="2" t="inlineStr">
        <is>
          <t>2</t>
        </is>
      </c>
      <c r="CT611" s="2" t="inlineStr">
        <is>
          <t/>
        </is>
      </c>
      <c r="CU611" t="inlineStr">
        <is>
          <t>skillnanden mellan de planerade utgifterna enligt den fleråriga budgetramen och &lt;a href="https://iate.europa.eu/entry/result/774580" target="_blank"&gt;taket för egna medel&lt;/a&gt;</t>
        </is>
      </c>
    </row>
    <row r="612">
      <c r="A612" s="1" t="str">
        <f>HYPERLINK("https://iate.europa.eu/entry/result/338915/all", "338915")</f>
        <v>338915</v>
      </c>
      <c r="B612" t="inlineStr">
        <is>
          <t>EDUCATION AND COMMUNICATIONS</t>
        </is>
      </c>
      <c r="C612" t="inlineStr">
        <is>
          <t>EDUCATION AND COMMUNICATIONS|communications|communications systems|telecommunications;EDUCATION AND COMMUNICATIONS|information technology and data processing;EDUCATION AND COMMUNICATIONS|communications|communications policy</t>
        </is>
      </c>
      <c r="D612" s="2" t="inlineStr">
        <is>
          <t>алгоритъм за хеширане</t>
        </is>
      </c>
      <c r="E612" s="2" t="inlineStr">
        <is>
          <t>3</t>
        </is>
      </c>
      <c r="F612" s="2" t="inlineStr">
        <is>
          <t/>
        </is>
      </c>
      <c r="G612" t="inlineStr">
        <is>
          <t/>
        </is>
      </c>
      <c r="H612" s="2" t="inlineStr">
        <is>
          <t>hašovací funkce|
hašovací algoritmus</t>
        </is>
      </c>
      <c r="I612" s="2" t="inlineStr">
        <is>
          <t>3|
3</t>
        </is>
      </c>
      <c r="J612" s="2" t="inlineStr">
        <is>
          <t xml:space="preserve">|
</t>
        </is>
      </c>
      <c r="K612" t="inlineStr">
        <is>
          <t>- v oblasti databází: technika řešící přístup k datovým záznamům na základě znalosti klíče&lt;div&gt;- v kryptografii: algoritmus používaný zejména pro potřeby zajištění integrity přenášených zpráv či uchovávaných dat&lt;/div&gt;</t>
        </is>
      </c>
      <c r="L612" s="2" t="inlineStr">
        <is>
          <t>hashalgoritme</t>
        </is>
      </c>
      <c r="M612" s="2" t="inlineStr">
        <is>
          <t>3</t>
        </is>
      </c>
      <c r="N612" s="2" t="inlineStr">
        <is>
          <t/>
        </is>
      </c>
      <c r="O612" t="inlineStr">
        <is>
          <t/>
        </is>
      </c>
      <c r="P612" s="2" t="inlineStr">
        <is>
          <t>Hash-Algorithmus</t>
        </is>
      </c>
      <c r="Q612" s="2" t="inlineStr">
        <is>
          <t>3</t>
        </is>
      </c>
      <c r="R612" s="2" t="inlineStr">
        <is>
          <t/>
        </is>
      </c>
      <c r="S612" t="inlineStr">
        <is>
          <t/>
        </is>
      </c>
      <c r="T612" s="2" t="inlineStr">
        <is>
          <t>αλγόριθμος κατακερματισμού</t>
        </is>
      </c>
      <c r="U612" s="2" t="inlineStr">
        <is>
          <t>3</t>
        </is>
      </c>
      <c r="V612" s="2" t="inlineStr">
        <is>
          <t/>
        </is>
      </c>
      <c r="W612" t="inlineStr">
        <is>
          <t>συνάρτηση που έχει ως είσοδο μια ακολουθία δεδομένων, την οποία επιστρέφει στην έξοδο ως αριθμητική ακολουθία περιορισμένου μήκους</t>
        </is>
      </c>
      <c r="X612" s="2" t="inlineStr">
        <is>
          <t>hashing algorithm|
hash algorithm</t>
        </is>
      </c>
      <c r="Y612" s="2" t="inlineStr">
        <is>
          <t>3|
3</t>
        </is>
      </c>
      <c r="Z612" s="2" t="inlineStr">
        <is>
          <t xml:space="preserve">|
</t>
        </is>
      </c>
      <c r="AA612" t="inlineStr">
        <is>
          <t>function that converts a data string into a numeric string output of fixed length</t>
        </is>
      </c>
      <c r="AB612" s="2" t="inlineStr">
        <is>
          <t>algoritmo de resumen|
algoritmo de cálculo de clave|
algoritmo &lt;i&gt;hash&lt;/i&gt;</t>
        </is>
      </c>
      <c r="AC612" s="2" t="inlineStr">
        <is>
          <t>3|
3|
2</t>
        </is>
      </c>
      <c r="AD612" s="2" t="inlineStr">
        <is>
          <t>|
|
admitted</t>
        </is>
      </c>
      <c r="AE612" t="inlineStr">
        <is>
          <t>Algoritmo utilizado para convertir una gran sección de datos en un símbolo representativo 
más pequeño, conocido como una clave &lt;i&gt;hash&lt;/i&gt;.</t>
        </is>
      </c>
      <c r="AF612" s="2" t="inlineStr">
        <is>
          <t>räsialgoritm</t>
        </is>
      </c>
      <c r="AG612" s="2" t="inlineStr">
        <is>
          <t>3</t>
        </is>
      </c>
      <c r="AH612" s="2" t="inlineStr">
        <is>
          <t/>
        </is>
      </c>
      <c r="AI612" t="inlineStr">
        <is>
          <t>matemaatiline funktsioon, mis vastendab väärtusi suuremast väärtusehulgast väärtustega väiksemast väärtusehulgast, kahandades pika väärtuse lühemaks räsitud väärtuseks</t>
        </is>
      </c>
      <c r="AJ612" s="2" t="inlineStr">
        <is>
          <t>hajautusalgoritmi</t>
        </is>
      </c>
      <c r="AK612" s="2" t="inlineStr">
        <is>
          <t>3</t>
        </is>
      </c>
      <c r="AL612" s="2" t="inlineStr">
        <is>
          <t/>
        </is>
      </c>
      <c r="AM612" t="inlineStr">
        <is>
          <t>funktio, joka muuttaa &lt;a href="https://iate.europa.eu/entry/result/58348" target="_blank"&gt;datasarjan &lt;/a&gt;tietyn pituiseksi numerosarjaksi</t>
        </is>
      </c>
      <c r="AN612" s="2" t="inlineStr">
        <is>
          <t>algorithme de hachage</t>
        </is>
      </c>
      <c r="AO612" s="2" t="inlineStr">
        <is>
          <t>3</t>
        </is>
      </c>
      <c r="AP612" s="2" t="inlineStr">
        <is>
          <t/>
        </is>
      </c>
      <c r="AQ612" t="inlineStr">
        <is>
          <t>fonction mathématique qui
permet la création d'une empreinte numérique en transformant un groupe de
données de taille variable en un code unique de taille fixe</t>
        </is>
      </c>
      <c r="AR612" s="2" t="inlineStr">
        <is>
          <t>algartam haiseála</t>
        </is>
      </c>
      <c r="AS612" s="2" t="inlineStr">
        <is>
          <t>3</t>
        </is>
      </c>
      <c r="AT612" s="2" t="inlineStr">
        <is>
          <t/>
        </is>
      </c>
      <c r="AU612" t="inlineStr">
        <is>
          <t/>
        </is>
      </c>
      <c r="AV612" s="2" t="inlineStr">
        <is>
          <t>&lt;i&gt;hash &lt;/i&gt;algoritam</t>
        </is>
      </c>
      <c r="AW612" s="2" t="inlineStr">
        <is>
          <t>3</t>
        </is>
      </c>
      <c r="AX612" s="2" t="inlineStr">
        <is>
          <t/>
        </is>
      </c>
      <c r="AY612" t="inlineStr">
        <is>
          <t>vrsta algoritma koja izvršava funkciju preslikavanja velikog skupa podataka u manji skup podataka (tzv. &lt;i&gt;hash&lt;/i&gt; ili sažetak)</t>
        </is>
      </c>
      <c r="AZ612" s="2" t="inlineStr">
        <is>
          <t>hash algoritmus|
hasító algoritmus</t>
        </is>
      </c>
      <c r="BA612" s="2" t="inlineStr">
        <is>
          <t>3|
3</t>
        </is>
      </c>
      <c r="BB612" s="2" t="inlineStr">
        <is>
          <t xml:space="preserve">|
</t>
        </is>
      </c>
      <c r="BC612" t="inlineStr">
        <is>
          <t/>
        </is>
      </c>
      <c r="BD612" s="2" t="inlineStr">
        <is>
          <t>algoritmo hash|
algoritmo di hash</t>
        </is>
      </c>
      <c r="BE612" s="2" t="inlineStr">
        <is>
          <t>3|
3</t>
        </is>
      </c>
      <c r="BF612" s="2" t="inlineStr">
        <is>
          <t xml:space="preserve">|
</t>
        </is>
      </c>
      <c r="BG612" t="inlineStr">
        <is>
          <t>procedura matematica utilizzata nella programmazione del computer per trasformare una grande sezione di dati in un simbolo rappresentativo più piccolo, noto come chiave hash, e che trova principale impiego in grandi database di informazioni</t>
        </is>
      </c>
      <c r="BH612" s="2" t="inlineStr">
        <is>
          <t>maišos algoritmas</t>
        </is>
      </c>
      <c r="BI612" s="2" t="inlineStr">
        <is>
          <t>3</t>
        </is>
      </c>
      <c r="BJ612" s="2" t="inlineStr">
        <is>
          <t/>
        </is>
      </c>
      <c r="BK612" t="inlineStr">
        <is>
          <t>&lt;div&gt;algoritmas, pagal kurį nuosekliai (pagal nustatytas taisykles) vykdomos maišos funkcijos&lt;/div&gt;</t>
        </is>
      </c>
      <c r="BL612" s="2" t="inlineStr">
        <is>
          <t>kontrolsummas algoritms</t>
        </is>
      </c>
      <c r="BM612" s="2" t="inlineStr">
        <is>
          <t>3</t>
        </is>
      </c>
      <c r="BN612" s="2" t="inlineStr">
        <is>
          <t/>
        </is>
      </c>
      <c r="BO612" t="inlineStr">
        <is>
          <t/>
        </is>
      </c>
      <c r="BP612" s="2" t="inlineStr">
        <is>
          <t>algoritmu ta' hashing|
algoritmu ta' hash</t>
        </is>
      </c>
      <c r="BQ612" s="2" t="inlineStr">
        <is>
          <t>3|
3</t>
        </is>
      </c>
      <c r="BR612" s="2" t="inlineStr">
        <is>
          <t xml:space="preserve">|
</t>
        </is>
      </c>
      <c r="BS612" t="inlineStr">
        <is>
          <t>funzjoni li tikkonverti sekwenza ta' &lt;i&gt;data &lt;/i&gt;f'output ta' sekwenza numerika ta' tul fiss</t>
        </is>
      </c>
      <c r="BT612" s="2" t="inlineStr">
        <is>
          <t>hash-algoritme</t>
        </is>
      </c>
      <c r="BU612" s="2" t="inlineStr">
        <is>
          <t>3</t>
        </is>
      </c>
      <c r="BV612" s="2" t="inlineStr">
        <is>
          <t/>
        </is>
      </c>
      <c r="BW612" t="inlineStr">
        <is>
          <t>cryptografische functie die data in een unieke hashcode omzet die niet teruggerekend kan worden naar de oorspronkelijke data</t>
        </is>
      </c>
      <c r="BX612" s="2" t="inlineStr">
        <is>
          <t>algorytm skrótu</t>
        </is>
      </c>
      <c r="BY612" s="2" t="inlineStr">
        <is>
          <t>3</t>
        </is>
      </c>
      <c r="BZ612" s="2" t="inlineStr">
        <is>
          <t/>
        </is>
      </c>
      <c r="CA612" t="inlineStr">
        <is>
          <t>funkcja matematyczna, która kondensuje dane do ustalonego rozmiaru</t>
        </is>
      </c>
      <c r="CB612" s="2" t="inlineStr">
        <is>
          <t>algoritmo de resumo|
algoritmo de dispersão</t>
        </is>
      </c>
      <c r="CC612" s="2" t="inlineStr">
        <is>
          <t>3|
3</t>
        </is>
      </c>
      <c r="CD612" s="2" t="inlineStr">
        <is>
          <t xml:space="preserve">|
</t>
        </is>
      </c>
      <c r="CE612" t="inlineStr">
        <is>
          <t>Algoritmo que transforma uma cadeia de carateres numa outra de tamanho fixo, usualmente mais pequena (valor &lt;em&gt;hash&lt;/em&gt; ou código &lt;em&gt;hash&lt;/em&gt;), que representa a cadeia original.</t>
        </is>
      </c>
      <c r="CF612" s="2" t="inlineStr">
        <is>
          <t>algoritm de dispersie</t>
        </is>
      </c>
      <c r="CG612" s="2" t="inlineStr">
        <is>
          <t>3</t>
        </is>
      </c>
      <c r="CH612" s="2" t="inlineStr">
        <is>
          <t/>
        </is>
      </c>
      <c r="CI612" t="inlineStr">
        <is>
          <t>algoritm matematic criptografic unidirecțional care are ca intrare un mesaj (fișier, șir) de lungime arbitrară și generează
un rezumat criptografic (șir de control)
unic, de lungime fixă</t>
        </is>
      </c>
      <c r="CJ612" s="2" t="inlineStr">
        <is>
          <t>hašovací algoritmus|
algoritmus hašovacej funkcie</t>
        </is>
      </c>
      <c r="CK612" s="2" t="inlineStr">
        <is>
          <t>3|
3</t>
        </is>
      </c>
      <c r="CL612" s="2" t="inlineStr">
        <is>
          <t xml:space="preserve">|
</t>
        </is>
      </c>
      <c r="CM612" t="inlineStr">
        <is>
          <t>funkcia, ktorá konvertuje reťazec údajov na numerický reťazec pevnej dĺžky</t>
        </is>
      </c>
      <c r="CN612" s="2" t="inlineStr">
        <is>
          <t>zgoščevalni algoritem</t>
        </is>
      </c>
      <c r="CO612" s="2" t="inlineStr">
        <is>
          <t>3</t>
        </is>
      </c>
      <c r="CP612" s="2" t="inlineStr">
        <is>
          <t/>
        </is>
      </c>
      <c r="CQ612" t="inlineStr">
        <is>
          <t/>
        </is>
      </c>
      <c r="CR612" s="2" t="inlineStr">
        <is>
          <t>hashalgoritm</t>
        </is>
      </c>
      <c r="CS612" s="2" t="inlineStr">
        <is>
          <t>3</t>
        </is>
      </c>
      <c r="CT612" s="2" t="inlineStr">
        <is>
          <t/>
        </is>
      </c>
      <c r="CU612" t="inlineStr">
        <is>
          <t>matematisk procedur som
används i datorprogrammering för att förvandla ett stort avsnitt av data till en
mindre representativ symbol, känd som en hash-nyckel</t>
        </is>
      </c>
    </row>
    <row r="613">
      <c r="A613" s="1" t="str">
        <f>HYPERLINK("https://iate.europa.eu/entry/result/3599502/all", "3599502")</f>
        <v>3599502</v>
      </c>
      <c r="B613" t="inlineStr">
        <is>
          <t>SOCIAL QUESTIONS;TRADE</t>
        </is>
      </c>
      <c r="C613" t="inlineStr">
        <is>
          <t>SOCIAL QUESTIONS|health|illness|epidemic;TRADE|tariff policy|customs regulations|customs document|health certificate</t>
        </is>
      </c>
      <c r="D613" s="2" t="inlineStr">
        <is>
          <t>формат на контейнера на електронния здравен сертификат</t>
        </is>
      </c>
      <c r="E613" s="2" t="inlineStr">
        <is>
          <t>3</t>
        </is>
      </c>
      <c r="F613" s="2" t="inlineStr">
        <is>
          <t/>
        </is>
      </c>
      <c r="G613" t="inlineStr">
        <is>
          <t/>
        </is>
      </c>
      <c r="H613" s="2" t="inlineStr">
        <is>
          <t>HCERT|
formát kontejneru pro elektronický zdravotní certifikát</t>
        </is>
      </c>
      <c r="I613" s="2" t="inlineStr">
        <is>
          <t>3|
3</t>
        </is>
      </c>
      <c r="J613" s="2" t="inlineStr">
        <is>
          <t xml:space="preserve">|
</t>
        </is>
      </c>
      <c r="K613" t="inlineStr">
        <is>
          <t>elektronický formát &lt;a href="https://iate.europa.eu/entry/result/3593025/cs" target="_blank"&gt;digitálního certifikátu EU COVID&lt;/a&gt;, navržený tak, aby poskytoval jednotný a standardizovaný nosič pro zdravotní certifikáty od různých vydavatelů</t>
        </is>
      </c>
      <c r="L613" s="2" t="inlineStr">
        <is>
          <t>HCERT|
containerformat for det elektroniske sundhedscertifikat</t>
        </is>
      </c>
      <c r="M613" s="2" t="inlineStr">
        <is>
          <t>3|
3</t>
        </is>
      </c>
      <c r="N613" s="2" t="inlineStr">
        <is>
          <t xml:space="preserve">|
</t>
        </is>
      </c>
      <c r="O613" t="inlineStr">
        <is>
          <t/>
        </is>
      </c>
      <c r="P613" s="2" t="inlineStr">
        <is>
          <t>HCERT|
Containerformat für elektronische Gesundheitszertifikate</t>
        </is>
      </c>
      <c r="Q613" s="2" t="inlineStr">
        <is>
          <t>3|
3</t>
        </is>
      </c>
      <c r="R613" s="2" t="inlineStr">
        <is>
          <t xml:space="preserve">|
</t>
        </is>
      </c>
      <c r="S613" t="inlineStr">
        <is>
          <t/>
        </is>
      </c>
      <c r="T613" s="2" t="inlineStr">
        <is>
          <t>μορφότυπος περιέκτη ηλεκτρονικού πιστοποιητικού υγείας|
HCERT</t>
        </is>
      </c>
      <c r="U613" s="2" t="inlineStr">
        <is>
          <t>3|
3</t>
        </is>
      </c>
      <c r="V613" s="2" t="inlineStr">
        <is>
          <t xml:space="preserve">|
</t>
        </is>
      </c>
      <c r="W613" t="inlineStr">
        <is>
          <t>ηλεκτρονικός μορφότυπος για το &lt;a href="https://iate.europa.eu/entry/result/3593025/en-el" target="_blank"&gt;Ψηφιακό Πιστοποιητικό COVID της ΕΕ&lt;/a&gt; που έχει σχεδιαστεί με σκοπό την παροχή ενιαίου και τυποποιημένου μέσου για πιστοποιητικά υγείας που εκδίδονται από διάφορους εκδότες</t>
        </is>
      </c>
      <c r="X613" s="2" t="inlineStr">
        <is>
          <t>HCERT|
Electronic Health Certificate Container Format</t>
        </is>
      </c>
      <c r="Y613" s="2" t="inlineStr">
        <is>
          <t>3|
3</t>
        </is>
      </c>
      <c r="Z613" s="2" t="inlineStr">
        <is>
          <t xml:space="preserve">|
</t>
        </is>
      </c>
      <c r="AA613" t="inlineStr">
        <is>
          <t>electronic format for the &lt;a href="https://iate.europa.eu/entry/result/3593025/en" target="_blank"&gt;&lt;i&gt;EU Digital COVID Certificate&lt;/i&gt;&lt;/a&gt; designed to provide a uniform and standardised vehicle for health certificates from different issuers</t>
        </is>
      </c>
      <c r="AB613" s="2" t="inlineStr">
        <is>
          <t>formato de contenedor de certificado sanitario electrónico</t>
        </is>
      </c>
      <c r="AC613" s="2" t="inlineStr">
        <is>
          <t>3</t>
        </is>
      </c>
      <c r="AD613" s="2" t="inlineStr">
        <is>
          <t/>
        </is>
      </c>
      <c r="AE613" t="inlineStr">
        <is>
          <t>Formato electrónico para el 
 &lt;a href="https://iate.europa.eu/entry/result/3593025/es" target="_blank"&gt;certificado COVID digital de la UE &lt;/a&gt; diseñado para proporcionar una solución uniforme y 
estandarizada para los certificados sanitarios de diferentes emisores.</t>
        </is>
      </c>
      <c r="AF613" s="2" t="inlineStr">
        <is>
          <t>HCERT|
elektroonilise tervisetõendi konteineri vorming</t>
        </is>
      </c>
      <c r="AG613" s="2" t="inlineStr">
        <is>
          <t>3|
3</t>
        </is>
      </c>
      <c r="AH613" s="2" t="inlineStr">
        <is>
          <t xml:space="preserve">|
</t>
        </is>
      </c>
      <c r="AI613" t="inlineStr">
        <is>
          <t>lahendus, mis on välja töötatud selleks, et anda tervisetõendite eri väljastajate käsutusse ühetaoline ja standarditud vahend nende edastamiseks</t>
        </is>
      </c>
      <c r="AJ613" s="2" t="inlineStr">
        <is>
          <t>sähköisen terveystodistuksen säilömuoto</t>
        </is>
      </c>
      <c r="AK613" s="2" t="inlineStr">
        <is>
          <t>3</t>
        </is>
      </c>
      <c r="AL613" s="2" t="inlineStr">
        <is>
          <t/>
        </is>
      </c>
      <c r="AM613" t="inlineStr">
        <is>
          <t>&lt;a href="https://iate.europa.eu/entry/result/3593025/fi" target="_blank"&gt;EU:n sähköisen koronatodistuksen&lt;/a&gt; sähköinen muoto, jonka tavoitteena on tarjota yhtenäinen ja standardoitu väline eri myöntäjien terveystodistuksille</t>
        </is>
      </c>
      <c r="AN613" s="2" t="inlineStr">
        <is>
          <t>format du conteneur du certificat sanitaire électronique|
HCERT</t>
        </is>
      </c>
      <c r="AO613" s="2" t="inlineStr">
        <is>
          <t>3|
3</t>
        </is>
      </c>
      <c r="AP613" s="2" t="inlineStr">
        <is>
          <t xml:space="preserve">|
</t>
        </is>
      </c>
      <c r="AQ613" t="inlineStr">
        <is>
          <t>format électronique du &lt;a href="https://iate.europa.eu/entry/result/3593025/fr" target="_blank"&gt;certificat COVID numérique de l’UE&lt;/a&gt; destiné à garantir une présentation uniforme et normalisée des certificats sanitaires délivrés par les différents émetteurs</t>
        </is>
      </c>
      <c r="AR613" s="2" t="inlineStr">
        <is>
          <t>Formáid Coimeádáin Deimhnithe Sláinte Leictreonaigh|
HCERT</t>
        </is>
      </c>
      <c r="AS613" s="2" t="inlineStr">
        <is>
          <t>3|
3</t>
        </is>
      </c>
      <c r="AT613" s="2" t="inlineStr">
        <is>
          <t xml:space="preserve">|
</t>
        </is>
      </c>
      <c r="AU613" t="inlineStr">
        <is>
          <t/>
        </is>
      </c>
      <c r="AV613" s="2" t="inlineStr">
        <is>
          <t>HCERT|
format spremnika elektroničkih zdravstvenih potvrda</t>
        </is>
      </c>
      <c r="AW613" s="2" t="inlineStr">
        <is>
          <t>3|
3</t>
        </is>
      </c>
      <c r="AX613" s="2" t="inlineStr">
        <is>
          <t xml:space="preserve">|
</t>
        </is>
      </c>
      <c r="AY613" t="inlineStr">
        <is>
          <t/>
        </is>
      </c>
      <c r="AZ613" s="2" t="inlineStr">
        <is>
          <t>elektronikus egészségügyi igazolvány konténerformátuma</t>
        </is>
      </c>
      <c r="BA613" s="2" t="inlineStr">
        <is>
          <t>3</t>
        </is>
      </c>
      <c r="BB613" s="2" t="inlineStr">
        <is>
          <t/>
        </is>
      </c>
      <c r="BC613" t="inlineStr">
        <is>
          <t/>
        </is>
      </c>
      <c r="BD613" s="2" t="inlineStr">
        <is>
          <t>HCERT|
formato contenitore dei certificati sanitari elettronici</t>
        </is>
      </c>
      <c r="BE613" s="2" t="inlineStr">
        <is>
          <t>3|
3</t>
        </is>
      </c>
      <c r="BF613" s="2" t="inlineStr">
        <is>
          <t xml:space="preserve">|
</t>
        </is>
      </c>
      <c r="BG613" t="inlineStr">
        <is>
          <t>formato ottico leggibile meccanicamente («QR») che possa essere visualizzato sullo schermo di un dispositivo mobile o stampato e concepito per fornire un veicolo uniforme e standardizzato per i certificati sanitari dei diversi emittenti</t>
        </is>
      </c>
      <c r="BH613" s="2" t="inlineStr">
        <is>
          <t>HCERT|
elektroninio sveikatos pažymėjimo rinkmenos formatas</t>
        </is>
      </c>
      <c r="BI613" s="2" t="inlineStr">
        <is>
          <t>3|
3</t>
        </is>
      </c>
      <c r="BJ613" s="2" t="inlineStr">
        <is>
          <t xml:space="preserve">|
</t>
        </is>
      </c>
      <c r="BK613" t="inlineStr">
        <is>
          <t/>
        </is>
      </c>
      <c r="BL613" s="2" t="inlineStr">
        <is>
          <t>&lt;i&gt;HCERT&lt;/i&gt;|
elektronisko veselības sertifikātu saturošais formāts</t>
        </is>
      </c>
      <c r="BM613" s="2" t="inlineStr">
        <is>
          <t>3|
3</t>
        </is>
      </c>
      <c r="BN613" s="2" t="inlineStr">
        <is>
          <t xml:space="preserve">|
</t>
        </is>
      </c>
      <c r="BO613" t="inlineStr">
        <is>
          <t/>
        </is>
      </c>
      <c r="BP613" s="2" t="inlineStr">
        <is>
          <t>HCERT|
Format ta' Kontenitur taċ-Ċertifikat tas-Saħħa Elettroniku</t>
        </is>
      </c>
      <c r="BQ613" s="2" t="inlineStr">
        <is>
          <t>3|
3</t>
        </is>
      </c>
      <c r="BR613" s="2" t="inlineStr">
        <is>
          <t xml:space="preserve">|
</t>
        </is>
      </c>
      <c r="BS613" t="inlineStr">
        <is>
          <t>format elettroniku għaċ-Ċertifikat COVID Diġitali tal-UE ddiżinjat biex jipprovdi veikolu standardizzat u uniformi għaċ-ċertifikati tas-saħħa minn emittenti differenti</t>
        </is>
      </c>
      <c r="BT613" s="2" t="inlineStr">
        <is>
          <t>containerindeling van het elektronisch gezondheidscertificaat|
HCERT</t>
        </is>
      </c>
      <c r="BU613" s="2" t="inlineStr">
        <is>
          <t>3|
3</t>
        </is>
      </c>
      <c r="BV613" s="2" t="inlineStr">
        <is>
          <t xml:space="preserve">|
</t>
        </is>
      </c>
      <c r="BW613" t="inlineStr">
        <is>
          <t>elektronisch formaat voor het digitaal EU-covidcertificaat ontworpen als een uniform en gestandaardiseerd vehikel voor gezondheidscertificaten van verschillende afgevers</t>
        </is>
      </c>
      <c r="BX613" s="2" t="inlineStr">
        <is>
          <t>format kontenera elektronicznego świadectwa zdrowia|
HCERT</t>
        </is>
      </c>
      <c r="BY613" s="2" t="inlineStr">
        <is>
          <t>3|
3</t>
        </is>
      </c>
      <c r="BZ613" s="2" t="inlineStr">
        <is>
          <t xml:space="preserve">|
</t>
        </is>
      </c>
      <c r="CA613" t="inlineStr">
        <is>
          <t>format elektroniczny &lt;a href="https://iate.europa.eu/entry/result/3593025/pl" target="_blank"&gt;unijnego cyfrowego zaświadczenia COVID&lt;/a&gt;mający na celu zapewnienie jednolitego i znormalizowanego nośnika dla świadectw zdrowia wydawanych przez różnych wystawców</t>
        </is>
      </c>
      <c r="CB613" s="2" t="inlineStr">
        <is>
          <t>formato do contentor do certificado sanitário eletrónico</t>
        </is>
      </c>
      <c r="CC613" s="2" t="inlineStr">
        <is>
          <t>3</t>
        </is>
      </c>
      <c r="CD613" s="2" t="inlineStr">
        <is>
          <t/>
        </is>
      </c>
      <c r="CE613" t="inlineStr">
        <is>
          <t>Formato eletrónico do Certificado de COVID Digital da UE concebido para disponibilizar um veículo uniforme e normalizado para certificados sanitários dos diferentes emitentes.</t>
        </is>
      </c>
      <c r="CF613" s="2" t="inlineStr">
        <is>
          <t>format container al certificatului de sănătate electronic|
HCERT</t>
        </is>
      </c>
      <c r="CG613" s="2" t="inlineStr">
        <is>
          <t>3|
3</t>
        </is>
      </c>
      <c r="CH613" s="2" t="inlineStr">
        <is>
          <t xml:space="preserve">|
</t>
        </is>
      </c>
      <c r="CI613" t="inlineStr">
        <is>
          <t>format electronic al &lt;a href="https://iate.europa.eu/entry/result/3593025/ro" target="_blank"&gt;certificatului digital al UE privind COVID&lt;/a&gt; conceput pentru a 
asigura un vehicul uniform și standardizat pentru certificatele de 
sănătate eliberate de diferiți emitenți</t>
        </is>
      </c>
      <c r="CJ613" s="2" t="inlineStr">
        <is>
          <t>formát kontajnera elektronického zdravotného potvrdenia|
HCERT</t>
        </is>
      </c>
      <c r="CK613" s="2" t="inlineStr">
        <is>
          <t>3|
3</t>
        </is>
      </c>
      <c r="CL613" s="2" t="inlineStr">
        <is>
          <t xml:space="preserve">|
</t>
        </is>
      </c>
      <c r="CM613" t="inlineStr">
        <is>
          <t>elektronický formát &lt;a href="https://iate.europa.eu/entry/result/3593025/sk" target="_blank"&gt;digitálneho COVID preukazu EÚ&lt;/a&gt; navrhnutý tak, aby slúžil ako jednotný a štandardizovaný prenosový prostriedok pre zdravotné potvrdenia od rôznych vystaviteľov</t>
        </is>
      </c>
      <c r="CN613" s="2" t="inlineStr">
        <is>
          <t>vsebniški format elektronskega zdravstvenega potrdila|
HCERT</t>
        </is>
      </c>
      <c r="CO613" s="2" t="inlineStr">
        <is>
          <t>3|
3</t>
        </is>
      </c>
      <c r="CP613" s="2" t="inlineStr">
        <is>
          <t xml:space="preserve">|
</t>
        </is>
      </c>
      <c r="CQ613" t="inlineStr">
        <is>
          <t/>
        </is>
      </c>
      <c r="CR613" s="2" t="inlineStr">
        <is>
          <t>behållarformat för det elektroniska hälsointyget|
HCERT</t>
        </is>
      </c>
      <c r="CS613" s="2" t="inlineStr">
        <is>
          <t>3|
3</t>
        </is>
      </c>
      <c r="CT613" s="2" t="inlineStr">
        <is>
          <t xml:space="preserve">|
</t>
        </is>
      </c>
      <c r="CU613" t="inlineStr">
        <is>
          <t/>
        </is>
      </c>
    </row>
    <row r="614">
      <c r="A614" s="1" t="str">
        <f>HYPERLINK("https://iate.europa.eu/entry/result/3590747/all", "3590747")</f>
        <v>3590747</v>
      </c>
      <c r="B614" t="inlineStr">
        <is>
          <t>INDUSTRY;ENERGY;SOCIAL QUESTIONS</t>
        </is>
      </c>
      <c r="C614" t="inlineStr">
        <is>
          <t>INDUSTRY|building and public works|building industry;ENERGY|energy policy;SOCIAL QUESTIONS|construction and town planning</t>
        </is>
      </c>
      <c r="D614" s="2" t="inlineStr">
        <is>
          <t>оценка на подготвеността за интелигентно управление</t>
        </is>
      </c>
      <c r="E614" s="2" t="inlineStr">
        <is>
          <t>3</t>
        </is>
      </c>
      <c r="F614" s="2" t="inlineStr">
        <is>
          <t/>
        </is>
      </c>
      <c r="G614" t="inlineStr">
        <is>
          <t>оценяването
на сградата или на обособената част от сграда по методиката, определена в
настоящия регламент</t>
        </is>
      </c>
      <c r="H614" s="2" t="inlineStr">
        <is>
          <t>hodnocení připravenosti pro chytrá řešení</t>
        </is>
      </c>
      <c r="I614" s="2" t="inlineStr">
        <is>
          <t>3</t>
        </is>
      </c>
      <c r="J614" s="2" t="inlineStr">
        <is>
          <t/>
        </is>
      </c>
      <c r="K614" t="inlineStr">
        <is>
          <t>hodnocení budovy nebo ucelené části budovy v souladu s metodikou stanovenou v nařízení 2020/2155, kterým se doplňuje směrnice Evropského parlamentu a Rady (EU) 2010/31/EU stanovením nepovinného společného systému Evropské unie pro hodnocení připravenosti budov pro chytrá řešení</t>
        </is>
      </c>
      <c r="L614" s="2" t="inlineStr">
        <is>
          <t>vurdering af intelligensparathed</t>
        </is>
      </c>
      <c r="M614" s="2" t="inlineStr">
        <is>
          <t>3</t>
        </is>
      </c>
      <c r="N614" s="2" t="inlineStr">
        <is>
          <t/>
        </is>
      </c>
      <c r="O614" t="inlineStr">
        <is>
          <t>vurdering af en bygning eller bygningsenhed i overensstemmelse med den
metode, der er fastsat i Kommissionens delegerede forordning (EU) .../...</t>
        </is>
      </c>
      <c r="P614" s="2" t="inlineStr">
        <is>
          <t>Bewertung der Intelligenzfähigkeit</t>
        </is>
      </c>
      <c r="Q614" s="2" t="inlineStr">
        <is>
          <t>3</t>
        </is>
      </c>
      <c r="R614" s="2" t="inlineStr">
        <is>
          <t/>
        </is>
      </c>
      <c r="S614" t="inlineStr">
        <is>
          <t>Bewertung des Gebäudes oder Gebäudeteils gemäß der in dieser Verordnung festgelegten Methode</t>
        </is>
      </c>
      <c r="T614" s="2" t="inlineStr">
        <is>
          <t>αξιολόγηση της ευφυούς ετοιμότητας</t>
        </is>
      </c>
      <c r="U614" s="2" t="inlineStr">
        <is>
          <t>3</t>
        </is>
      </c>
      <c r="V614" s="2" t="inlineStr">
        <is>
          <t/>
        </is>
      </c>
      <c r="W614" t="inlineStr">
        <is>
          <t/>
        </is>
      </c>
      <c r="X614" s="2" t="inlineStr">
        <is>
          <t>smart readiness rating</t>
        </is>
      </c>
      <c r="Y614" s="2" t="inlineStr">
        <is>
          <t>3</t>
        </is>
      </c>
      <c r="Z614" s="2" t="inlineStr">
        <is>
          <t/>
        </is>
      </c>
      <c r="AA614" t="inlineStr">
        <is>
          <t>rating of a building or building unit in accordance with the methodology set out in the Regulation establishing an optional common European Union
scheme for rating the smart readiness of buildings</t>
        </is>
      </c>
      <c r="AB614" s="2" t="inlineStr">
        <is>
          <t>valoración del grado de preparación para aplicaciones inteligentes</t>
        </is>
      </c>
      <c r="AC614" s="2" t="inlineStr">
        <is>
          <t>3</t>
        </is>
      </c>
      <c r="AD614" s="2" t="inlineStr">
        <is>
          <t/>
        </is>
      </c>
      <c r="AE614" t="inlineStr">
        <is>
          <t>Valoración del edificio o de la unidad del
edificio con arreglo a la metodología establecida en
el Reglamento mediante el que se establece un régimen común para aplicaciones
inteligentes de los edificios.</t>
        </is>
      </c>
      <c r="AF614" s="2" t="inlineStr">
        <is>
          <t>nutivalmiduse hinnang</t>
        </is>
      </c>
      <c r="AG614" s="2" t="inlineStr">
        <is>
          <t>3</t>
        </is>
      </c>
      <c r="AH614" s="2" t="inlineStr">
        <is>
          <t/>
        </is>
      </c>
      <c r="AI614" t="inlineStr">
        <is>
          <t>hinnang, mis on antud hoonele või hoone osale kooskõlas
käesolevas määruses sätestatud metoodikaga</t>
        </is>
      </c>
      <c r="AJ614" s="2" t="inlineStr">
        <is>
          <t>älyvalmiusluokitus</t>
        </is>
      </c>
      <c r="AK614" s="2" t="inlineStr">
        <is>
          <t>3</t>
        </is>
      </c>
      <c r="AL614" s="2" t="inlineStr">
        <is>
          <t/>
        </is>
      </c>
      <c r="AM614" t="inlineStr">
        <is>
          <t>rakennuksen tai rakennuksen osan luokitus vapaaehtoisesta unionin yhteisestä rakennusten älyvalmiuden luokitusjärjestelmästä annetussa asetuksessa vahvistetun menetelmän mukaisesti</t>
        </is>
      </c>
      <c r="AN614" s="2" t="inlineStr">
        <is>
          <t>évaluation du potentiel d’intelligence</t>
        </is>
      </c>
      <c r="AO614" s="2" t="inlineStr">
        <is>
          <t>3</t>
        </is>
      </c>
      <c r="AP614" s="2" t="inlineStr">
        <is>
          <t/>
        </is>
      </c>
      <c r="AQ614" t="inlineStr">
        <is>
          <t>évaluation d'un bâtiment ou d'une unité de
bâtiment conformément à la méthode définie dans le règlement délégué (UE) 2020/2155 complétant la directive 
2010/31/UE en établissant un système
 facultatif commun de l’Union européenne pour l’évaluation du potentiel 
d’intelligence des bâtiments</t>
        </is>
      </c>
      <c r="AR614" s="2" t="inlineStr">
        <is>
          <t>rátáil ullmhachta cliste</t>
        </is>
      </c>
      <c r="AS614" s="2" t="inlineStr">
        <is>
          <t>3</t>
        </is>
      </c>
      <c r="AT614" s="2" t="inlineStr">
        <is>
          <t/>
        </is>
      </c>
      <c r="AU614" t="inlineStr">
        <is>
          <t/>
        </is>
      </c>
      <c r="AV614" s="2" t="inlineStr">
        <is>
          <t>ocjena pripremljenosti za pametne tehnologije</t>
        </is>
      </c>
      <c r="AW614" s="2" t="inlineStr">
        <is>
          <t>3</t>
        </is>
      </c>
      <c r="AX614" s="2" t="inlineStr">
        <is>
          <t/>
        </is>
      </c>
      <c r="AY614" t="inlineStr">
        <is>
          <t>ocjena zgrade ili samostalne uporabne cjeline zgrade u skladu s metodologijom utvrđenom u Uredbi o uspostavi neobveznog zajedničkog sustava Europske Unije za ocjenjivanje pripremljenosti zgrada za pametne tehnologije</t>
        </is>
      </c>
      <c r="AZ614" s="2" t="inlineStr">
        <is>
          <t>az okos funkciók fogadására való alkalmasság mérése</t>
        </is>
      </c>
      <c r="BA614" s="2" t="inlineStr">
        <is>
          <t>3</t>
        </is>
      </c>
      <c r="BB614" s="2" t="inlineStr">
        <is>
          <t/>
        </is>
      </c>
      <c r="BC614" t="inlineStr">
        <is>
          <t>az épületnek vagy önálló rendeltetési egységének meghatározott módszertan szerinti értékelése</t>
        </is>
      </c>
      <c r="BD614" s="2" t="inlineStr">
        <is>
          <t>valutazione della predisposizione all'intelligenza</t>
        </is>
      </c>
      <c r="BE614" s="2" t="inlineStr">
        <is>
          <t>3</t>
        </is>
      </c>
      <c r="BF614" s="2" t="inlineStr">
        <is>
          <t/>
        </is>
      </c>
      <c r="BG614" t="inlineStr">
        <is>
          <t>valutazione dell'edificio o dell'unità immobiliare conformemente alla metodologia stabilita nel regolamento che istituisce un sistema comune facoltativo dell'Unione europea per valutare la predisposizione degli edifici all'intelligenza</t>
        </is>
      </c>
      <c r="BH614" s="2" t="inlineStr">
        <is>
          <t>pažangiojo parengtumo reitingavimas</t>
        </is>
      </c>
      <c r="BI614" s="2" t="inlineStr">
        <is>
          <t>3</t>
        </is>
      </c>
      <c r="BJ614" s="2" t="inlineStr">
        <is>
          <t/>
        </is>
      </c>
      <c r="BK614" t="inlineStr">
        <is>
          <t>pastato arba pastato vieneto vertinimas, atliekamas pagal šiame reglamente išdėstytą metodiką</t>
        </is>
      </c>
      <c r="BL614" s="2" t="inlineStr">
        <is>
          <t>viedgatavības vērtēšana</t>
        </is>
      </c>
      <c r="BM614" s="2" t="inlineStr">
        <is>
          <t>3</t>
        </is>
      </c>
      <c r="BN614" s="2" t="inlineStr">
        <is>
          <t/>
        </is>
      </c>
      <c r="BO614" t="inlineStr">
        <is>
          <t>ēkas vai ēkas daļas novērtēšana saskaņā ar &lt;a href="https://eur-lex.europa.eu/legal-content/LV/TXT/?uri=CELEX%3A32020R2155&amp;amp;qid=1609857063748" target="_blank"&gt;Komisijas Deleģētajā regulā (ES) 2020/2155&lt;/a&gt; izklāstīto metodiku</t>
        </is>
      </c>
      <c r="BP614" s="2" t="inlineStr">
        <is>
          <t>klassifikazzjoni tal-potenzjal ta’ intelliġenza</t>
        </is>
      </c>
      <c r="BQ614" s="2" t="inlineStr">
        <is>
          <t>3</t>
        </is>
      </c>
      <c r="BR614" s="2" t="inlineStr">
        <is>
          <t/>
        </is>
      </c>
      <c r="BS614" t="inlineStr">
        <is>
          <t>il-klassifikazzjoni tal-bini jew tal-unità tal-bini skont il-metodoloġija stabbilita fir-Regolament li jistabbilixxi skema komuni fakultattiva tal-Unjoni Ewropea għall-klassifikazzjoni tal-potenzjal ta’ intelliġenza tal-bini</t>
        </is>
      </c>
      <c r="BT614" s="2" t="inlineStr">
        <is>
          <t>waardering van de gereedheid voor slimme toepassingen</t>
        </is>
      </c>
      <c r="BU614" s="2" t="inlineStr">
        <is>
          <t>3</t>
        </is>
      </c>
      <c r="BV614" s="2" t="inlineStr">
        <is>
          <t/>
        </is>
      </c>
      <c r="BW614" t="inlineStr">
        <is>
          <t>beoordeling
 van een gebouw of gebouwunit overeenkomstig de methodologie die is
 uiteengezet in de verordening tot vaststelling van een facultatieve
 gemeenschappelijke EU-regeling voor de beoordeling van de mate waarin
 gebouwen gereed zijn voor slimme toepassingen</t>
        </is>
      </c>
      <c r="BX614" s="2" t="inlineStr">
        <is>
          <t>klasa gotowości do obsługi inteligentnych sieci</t>
        </is>
      </c>
      <c r="BY614" s="2" t="inlineStr">
        <is>
          <t>3</t>
        </is>
      </c>
      <c r="BZ614" s="2" t="inlineStr">
        <is>
          <t/>
        </is>
      </c>
      <c r="CA614" t="inlineStr">
        <is>
          <t>ocena budynku lub modułu budynku zgodnie z metodologią określoną w &lt;a href="https://eur-lex.europa.eu/legal-content/PL/TXT/?uri=CELEX:32020R2155" target="_blank"&gt;rozporządzeniu delegowanym Komisji (UE) 2020/2155 z dnia 14 października 2020 r. uzupełniającym dyrektywę Parlamentu Europejskiego i Rady 2010/31/UE poprzez ustanowienie opcjonalnego wspólnego systemu Unii Europejskiej w zakresie oceny gotowości budynków do obsługi inteligentnych sieci&lt;/a&gt;</t>
        </is>
      </c>
      <c r="CB614" s="2" t="inlineStr">
        <is>
          <t>classificação da aptidão para tecnologias inteligentes</t>
        </is>
      </c>
      <c r="CC614" s="2" t="inlineStr">
        <is>
          <t>3</t>
        </is>
      </c>
      <c r="CD614" s="2" t="inlineStr">
        <is>
          <t/>
        </is>
      </c>
      <c r="CE614" t="inlineStr">
        <is>
          <t>Classificação do edifício ou da fração autónoma obtida em conformidade
com a metodologia estabelecida no regulamento que cria um regime facultativo comum da União Europeia para
classificar a aptidão dos edifícios para tecnologias inteligentes.</t>
        </is>
      </c>
      <c r="CF614" s="2" t="inlineStr">
        <is>
          <t>evaluare a gradului de pregătire pentru soluții inteligente</t>
        </is>
      </c>
      <c r="CG614" s="2" t="inlineStr">
        <is>
          <t>3</t>
        </is>
      </c>
      <c r="CH614" s="2" t="inlineStr">
        <is>
          <t/>
        </is>
      </c>
      <c r="CI614" t="inlineStr">
        <is>
          <t/>
        </is>
      </c>
      <c r="CJ614" s="2" t="inlineStr">
        <is>
          <t>určovanie stupňa inteligentnej pripravenosti</t>
        </is>
      </c>
      <c r="CK614" s="2" t="inlineStr">
        <is>
          <t>3</t>
        </is>
      </c>
      <c r="CL614" s="2" t="inlineStr">
        <is>
          <t/>
        </is>
      </c>
      <c r="CM614" t="inlineStr">
        <is>
          <t>určovanie
stupňa budovy alebo jednotky budovy v súlade s metodikou stanovenou v nariadení, ktorým sa dopĺňa smernica Európskeho parlamentu a Rady
2010/31/EÚ zriadením voliteľnej spoločnej schémy Európskej únie na určovanie
stupňa inteligentnej pripravenosti budov</t>
        </is>
      </c>
      <c r="CN614" s="2" t="inlineStr">
        <is>
          <t>razvrstitev glede na pripravljenost na pametne sisteme</t>
        </is>
      </c>
      <c r="CO614" s="2" t="inlineStr">
        <is>
          <t>3</t>
        </is>
      </c>
      <c r="CP614" s="2" t="inlineStr">
        <is>
          <t/>
        </is>
      </c>
      <c r="CQ614" t="inlineStr">
        <is>
          <t>razvrstitev stavbe ali stavbne
enote v skladu z metodologijo, določeno v Uredbi o vzpostavitvi neobvezne skupne sheme Evropske unije za razvrščanje stavb glede na pripravljenost na pametne sisteme</t>
        </is>
      </c>
      <c r="CR614" s="2" t="inlineStr">
        <is>
          <t>betygsättning av smart beredskap</t>
        </is>
      </c>
      <c r="CS614" s="2" t="inlineStr">
        <is>
          <t>3</t>
        </is>
      </c>
      <c r="CT614" s="2" t="inlineStr">
        <is>
          <t/>
        </is>
      </c>
      <c r="CU614" t="inlineStr">
        <is>
          <t>betygsättningen av en byggnad eller byggnadsenhet i enlighet med den metod som fastställs i denna förordning</t>
        </is>
      </c>
    </row>
    <row r="615">
      <c r="A615" s="1" t="str">
        <f>HYPERLINK("https://iate.europa.eu/entry/result/1439372/all", "1439372")</f>
        <v>1439372</v>
      </c>
      <c r="B615" t="inlineStr">
        <is>
          <t>EDUCATION AND COMMUNICATIONS</t>
        </is>
      </c>
      <c r="C615" t="inlineStr">
        <is>
          <t>EDUCATION AND COMMUNICATIONS|information technology and data processing|data processing;EDUCATION AND COMMUNICATIONS|information technology and data processing</t>
        </is>
      </c>
      <c r="D615" s="2" t="inlineStr">
        <is>
          <t>машинно самообучение</t>
        </is>
      </c>
      <c r="E615" s="2" t="inlineStr">
        <is>
          <t>3</t>
        </is>
      </c>
      <c r="F615" s="2" t="inlineStr">
        <is>
          <t/>
        </is>
      </c>
      <c r="G615" t="inlineStr">
        <is>
          <t/>
        </is>
      </c>
      <c r="H615" s="2" t="inlineStr">
        <is>
          <t>samoučení</t>
        </is>
      </c>
      <c r="I615" s="2" t="inlineStr">
        <is>
          <t>3</t>
        </is>
      </c>
      <c r="J615" s="2" t="inlineStr">
        <is>
          <t/>
        </is>
      </c>
      <c r="K615" t="inlineStr">
        <is>
          <t>v souvislosti s umělou inteligencí: schopnost stroje využívajícího umělou
inteligenci učit se během svého tréninku, do budoucna v některých případech
i učení po jeho nasazení do provozu</t>
        </is>
      </c>
      <c r="L615" s="2" t="inlineStr">
        <is>
          <t>selvlæring</t>
        </is>
      </c>
      <c r="M615" s="2" t="inlineStr">
        <is>
          <t>3</t>
        </is>
      </c>
      <c r="N615" s="2" t="inlineStr">
        <is>
          <t/>
        </is>
      </c>
      <c r="O615" t="inlineStr">
        <is>
          <t>i forbindelse med kunstig intelligens, det at maskiner er i stand til at lære i løbet af deres uddannelse, ikke at maskiner baseret på kunstig intelligens fortsætter med at lære, efter at de er taget i brug</t>
        </is>
      </c>
      <c r="P615" s="2" t="inlineStr">
        <is>
          <t>selbstlernend</t>
        </is>
      </c>
      <c r="Q615" s="2" t="inlineStr">
        <is>
          <t>3</t>
        </is>
      </c>
      <c r="R615" s="2" t="inlineStr">
        <is>
          <t/>
        </is>
      </c>
      <c r="S615" t="inlineStr">
        <is>
          <t>im Zusammenhang mit künstlicher Intelligenz und in Bezug auf Maschinen: in der Lage, während des Trainings zu lernen</t>
        </is>
      </c>
      <c r="T615" s="2" t="inlineStr">
        <is>
          <t>αυτοδιδασκαλία</t>
        </is>
      </c>
      <c r="U615" s="2" t="inlineStr">
        <is>
          <t>3</t>
        </is>
      </c>
      <c r="V615" s="2" t="inlineStr">
        <is>
          <t/>
        </is>
      </c>
      <c r="W615" t="inlineStr">
        <is>
          <t/>
        </is>
      </c>
      <c r="X615" s="2" t="inlineStr">
        <is>
          <t>self-learning</t>
        </is>
      </c>
      <c r="Y615" s="2" t="inlineStr">
        <is>
          <t>3</t>
        </is>
      </c>
      <c r="Z615" s="2" t="inlineStr">
        <is>
          <t/>
        </is>
      </c>
      <c r="AA615" t="inlineStr">
        <is>
          <t>special capability of a device or machine such that it can improve its capability
in decision-making as programmed with instructions and based on information received, new
instructions received, results of calculations or environmental change</t>
        </is>
      </c>
      <c r="AB615" s="2" t="inlineStr">
        <is>
          <t>autoaprendizaje</t>
        </is>
      </c>
      <c r="AC615" s="2" t="inlineStr">
        <is>
          <t>3</t>
        </is>
      </c>
      <c r="AD615" s="2" t="inlineStr">
        <is>
          <t/>
        </is>
      </c>
      <c r="AE615" t="inlineStr">
        <is>
          <t>Técnica
de aprendizaje que tiene por objetivo
que una máquina sea capaz de generar ejemplos de entrenamiento que acaben con
una mejora de su adaptación al entorno.</t>
        </is>
      </c>
      <c r="AF615" s="2" t="inlineStr">
        <is>
          <t>iseõppimine</t>
        </is>
      </c>
      <c r="AG615" s="2" t="inlineStr">
        <is>
          <t>3</t>
        </is>
      </c>
      <c r="AH615" s="2" t="inlineStr">
        <is>
          <t/>
        </is>
      </c>
      <c r="AI615" t="inlineStr">
        <is>
          <t/>
        </is>
      </c>
      <c r="AJ615" s="2" t="inlineStr">
        <is>
          <t>itseoppiminen</t>
        </is>
      </c>
      <c r="AK615" s="2" t="inlineStr">
        <is>
          <t>3</t>
        </is>
      </c>
      <c r="AL615" s="2" t="inlineStr">
        <is>
          <t/>
        </is>
      </c>
      <c r="AM615" t="inlineStr">
        <is>
          <t/>
        </is>
      </c>
      <c r="AN615" s="2" t="inlineStr">
        <is>
          <t>auto-apprentissage</t>
        </is>
      </c>
      <c r="AO615" s="2" t="inlineStr">
        <is>
          <t>3</t>
        </is>
      </c>
      <c r="AP615" s="2" t="inlineStr">
        <is>
          <t/>
        </is>
      </c>
      <c r="AQ615" t="inlineStr">
        <is>
          <t>capacité d'un système qui, par le traitement successif et répétitif de données, incrémente son mode de traitement et améliore de manière continue sa pertinence</t>
        </is>
      </c>
      <c r="AR615" s="2" t="inlineStr">
        <is>
          <t>féinfhoghlaim</t>
        </is>
      </c>
      <c r="AS615" s="2" t="inlineStr">
        <is>
          <t>3</t>
        </is>
      </c>
      <c r="AT615" s="2" t="inlineStr">
        <is>
          <t/>
        </is>
      </c>
      <c r="AU615" t="inlineStr">
        <is>
          <t/>
        </is>
      </c>
      <c r="AV615" s="2" t="inlineStr">
        <is>
          <t>samostalno učenje</t>
        </is>
      </c>
      <c r="AW615" s="2" t="inlineStr">
        <is>
          <t>3</t>
        </is>
      </c>
      <c r="AX615" s="2" t="inlineStr">
        <is>
          <t/>
        </is>
      </c>
      <c r="AY615" t="inlineStr">
        <is>
          <t/>
        </is>
      </c>
      <c r="AZ615" s="2" t="inlineStr">
        <is>
          <t>öntanulás</t>
        </is>
      </c>
      <c r="BA615" s="2" t="inlineStr">
        <is>
          <t>3</t>
        </is>
      </c>
      <c r="BB615" s="2" t="inlineStr">
        <is>
          <t/>
        </is>
      </c>
      <c r="BC615" t="inlineStr">
        <is>
          <t>gép azon képessége, hogy a döntéshozatali mechanizmusait kapott információk alapján önállóan fejleszteni tudja</t>
        </is>
      </c>
      <c r="BD615" s="2" t="inlineStr">
        <is>
          <t>autoapprendimento</t>
        </is>
      </c>
      <c r="BE615" s="2" t="inlineStr">
        <is>
          <t>3</t>
        </is>
      </c>
      <c r="BF615" s="2" t="inlineStr">
        <is>
          <t/>
        </is>
      </c>
      <c r="BG615" t="inlineStr">
        <is>
          <t>capacità delle macchine dotate di intelligenza artificiale di apprendere in base alle informazioni raccolte, a nuove istruzioni, ai risultati di calcoli o in conseguenza di modifiche dell'ambiente, al fine di migliorare le proprie prestazioni</t>
        </is>
      </c>
      <c r="BH615" s="2" t="inlineStr">
        <is>
          <t>savimoka</t>
        </is>
      </c>
      <c r="BI615" s="2" t="inlineStr">
        <is>
          <t>3</t>
        </is>
      </c>
      <c r="BJ615" s="2" t="inlineStr">
        <is>
          <t/>
        </is>
      </c>
      <c r="BK615" t="inlineStr">
        <is>
          <t/>
        </is>
      </c>
      <c r="BL615" s="2" t="inlineStr">
        <is>
          <t>pašmācīšanās</t>
        </is>
      </c>
      <c r="BM615" s="2" t="inlineStr">
        <is>
          <t>3</t>
        </is>
      </c>
      <c r="BN615" s="2" t="inlineStr">
        <is>
          <t/>
        </is>
      </c>
      <c r="BO615" t="inlineStr">
        <is>
          <t/>
        </is>
      </c>
      <c r="BP615" s="2" t="inlineStr">
        <is>
          <t>awtotagħlim|
awtoapprendiment</t>
        </is>
      </c>
      <c r="BQ615" s="2" t="inlineStr">
        <is>
          <t>3|
3</t>
        </is>
      </c>
      <c r="BR615" s="2" t="inlineStr">
        <is>
          <t xml:space="preserve">|
</t>
        </is>
      </c>
      <c r="BS615" t="inlineStr">
        <is>
          <t>il-kapaċità ta' magna li ttejjeb il-ħila tagħha fid-deċiżjonijiet li tieħu hekk kif tiġi pprogrammata li tagħmel abbażi tal-informazzjoni u tal-istruzzjonijiet ġodda li tirċievi kif ukoll tar-riżultati minn kalkoli jew minn bidliet ambjentali</t>
        </is>
      </c>
      <c r="BT615" s="2" t="inlineStr">
        <is>
          <t>zelflerend</t>
        </is>
      </c>
      <c r="BU615" s="2" t="inlineStr">
        <is>
          <t>3</t>
        </is>
      </c>
      <c r="BV615" s="2" t="inlineStr">
        <is>
          <t/>
        </is>
      </c>
      <c r="BW615" t="inlineStr">
        <is>
          <t>&lt;div&gt;vermogen van apparaten, systemen of applicaties om hun eigen functioneren
 op basis van ontvangen informatie of gebruikservaringen aan te passen en te
 verbeteren&lt;/div&gt;</t>
        </is>
      </c>
      <c r="BX615" s="2" t="inlineStr">
        <is>
          <t>samouczenie się</t>
        </is>
      </c>
      <c r="BY615" s="2" t="inlineStr">
        <is>
          <t>3</t>
        </is>
      </c>
      <c r="BZ615" s="2" t="inlineStr">
        <is>
          <t/>
        </is>
      </c>
      <c r="CA615" t="inlineStr">
        <is>
          <t>wykorzystywanie przez system zewnętrznych danych empirycznych w celu tworzenia i aktualizacji podstaw dla udoskonalonego działania na podobnych danych w przyszłości oraz wyrażania tych podstaw w zrozumiałej i symbolicznej postaci</t>
        </is>
      </c>
      <c r="CB615" s="2" t="inlineStr">
        <is>
          <t>autoaprendizagem</t>
        </is>
      </c>
      <c r="CC615" s="2" t="inlineStr">
        <is>
          <t>3</t>
        </is>
      </c>
      <c r="CD615" s="2" t="inlineStr">
        <is>
          <t/>
        </is>
      </c>
      <c r="CE615" t="inlineStr">
        <is>
          <t/>
        </is>
      </c>
      <c r="CF615" s="2" t="inlineStr">
        <is>
          <t>învățare autonomă</t>
        </is>
      </c>
      <c r="CG615" s="2" t="inlineStr">
        <is>
          <t>3</t>
        </is>
      </c>
      <c r="CH615" s="2" t="inlineStr">
        <is>
          <t/>
        </is>
      </c>
      <c r="CI615" t="inlineStr">
        <is>
          <t/>
        </is>
      </c>
      <c r="CJ615" s="2" t="inlineStr">
        <is>
          <t>samoučenie</t>
        </is>
      </c>
      <c r="CK615" s="2" t="inlineStr">
        <is>
          <t>3</t>
        </is>
      </c>
      <c r="CL615" s="2" t="inlineStr">
        <is>
          <t/>
        </is>
      </c>
      <c r="CM615" t="inlineStr">
        <is>
          <t>v kontexte umelej inteligencie označuje schopnosť prístrojov učiť sa počas tréningu a perspektívne v niektorých oblastiach aj po ich úspešnom uvedení do prevádzky</t>
        </is>
      </c>
      <c r="CN615" s="2" t="inlineStr">
        <is>
          <t>samoučenje</t>
        </is>
      </c>
      <c r="CO615" s="2" t="inlineStr">
        <is>
          <t>3</t>
        </is>
      </c>
      <c r="CP615" s="2" t="inlineStr">
        <is>
          <t/>
        </is>
      </c>
      <c r="CQ615" t="inlineStr">
        <is>
          <t/>
        </is>
      </c>
      <c r="CR615" s="2" t="inlineStr">
        <is>
          <t>självinlärande|
självlärande</t>
        </is>
      </c>
      <c r="CS615" s="2" t="inlineStr">
        <is>
          <t>3|
3</t>
        </is>
      </c>
      <c r="CT615" s="2" t="inlineStr">
        <is>
          <t xml:space="preserve">|
</t>
        </is>
      </c>
      <c r="CU615" t="inlineStr">
        <is>
          <t/>
        </is>
      </c>
    </row>
    <row r="616">
      <c r="A616" s="1" t="str">
        <f>HYPERLINK("https://iate.europa.eu/entry/result/3509148/all", "3509148")</f>
        <v>3509148</v>
      </c>
      <c r="B616" t="inlineStr">
        <is>
          <t>PRODUCTION, TECHNOLOGY AND RESEARCH;EDUCATION AND COMMUNICATIONS;SCIENCE</t>
        </is>
      </c>
      <c r="C616" t="inlineStr">
        <is>
          <t>PRODUCTION, TECHNOLOGY AND RESEARCH|technology and technical regulations|technology;EDUCATION AND COMMUNICATIONS|information technology and data processing;SCIENCE|natural and applied sciences</t>
        </is>
      </c>
      <c r="D616" s="2" t="inlineStr">
        <is>
          <t>съпоставяне едно към едно</t>
        </is>
      </c>
      <c r="E616" s="2" t="inlineStr">
        <is>
          <t>3</t>
        </is>
      </c>
      <c r="F616" s="2" t="inlineStr">
        <is>
          <t/>
        </is>
      </c>
      <c r="G616" t="inlineStr">
        <is>
          <t>&lt;strong&gt;процесът на сравняване на групи от данни с цел установяване на истинността на заявена самоличност&lt;/strong&gt;</t>
        </is>
      </c>
      <c r="H616" s="2" t="inlineStr">
        <is>
          <t>porovnání 1 : 1|
porovnání jedna k jedné|
porovnání jeden ku jednomu</t>
        </is>
      </c>
      <c r="I616" s="2" t="inlineStr">
        <is>
          <t>3|
3|
3</t>
        </is>
      </c>
      <c r="J616" s="2" t="inlineStr">
        <is>
          <t xml:space="preserve">|
|
</t>
        </is>
      </c>
      <c r="K616" t="inlineStr">
        <is>
          <t>ověření identity člověka (verifikace, autentizace) spočívající v porovnání jediné šablony
vytvořené z nasnímaného biometrického vzorku s jedinou referenční
šablonou, která patří prověřované osobě</t>
        </is>
      </c>
      <c r="L616" s="2" t="inlineStr">
        <is>
          <t>en til en-matchproces</t>
        </is>
      </c>
      <c r="M616" s="2" t="inlineStr">
        <is>
          <t>3</t>
        </is>
      </c>
      <c r="N616" s="2" t="inlineStr">
        <is>
          <t/>
        </is>
      </c>
      <c r="O616" t="inlineStr">
        <is>
          <t>proces, hvor en persons biometriske oplysninger sammenlignes med en enkelt biometrisk skabelon, der er lagret i en enhed</t>
        </is>
      </c>
      <c r="P616" s="2" t="inlineStr">
        <is>
          <t>1:1-Vergleich</t>
        </is>
      </c>
      <c r="Q616" s="2" t="inlineStr">
        <is>
          <t>3</t>
        </is>
      </c>
      <c r="R616" s="2" t="inlineStr">
        <is>
          <t/>
        </is>
      </c>
      <c r="S616" t="inlineStr">
        <is>
          <t/>
        </is>
      </c>
      <c r="T616" s="2" t="inlineStr">
        <is>
          <t>μονοσήμαντη αντιστοίχιση</t>
        </is>
      </c>
      <c r="U616" s="2" t="inlineStr">
        <is>
          <t>3</t>
        </is>
      </c>
      <c r="V616" s="2" t="inlineStr">
        <is>
          <t/>
        </is>
      </c>
      <c r="W616" t="inlineStr">
        <is>
          <t/>
        </is>
      </c>
      <c r="X616" s="2" t="inlineStr">
        <is>
          <t>one-to-one comparison|
one-to-one matching|
1-to-1 comparison</t>
        </is>
      </c>
      <c r="Y616" s="2" t="inlineStr">
        <is>
          <t>3|
3|
1</t>
        </is>
      </c>
      <c r="Z616" s="2" t="inlineStr">
        <is>
          <t xml:space="preserve">|
|
</t>
        </is>
      </c>
      <c r="AA616" t="inlineStr">
        <is>
          <t>authentication by a biometric system of a person’s claimed identity from their previously enrolled pattern</t>
        </is>
      </c>
      <c r="AB616" s="2" t="inlineStr">
        <is>
          <t>correspondencia uno a uno</t>
        </is>
      </c>
      <c r="AC616" s="2" t="inlineStr">
        <is>
          <t>3</t>
        </is>
      </c>
      <c r="AD616" s="2" t="inlineStr">
        <is>
          <t/>
        </is>
      </c>
      <c r="AE616" t="inlineStr">
        <is>
          <t>Comparación
 entre los datos biométricos de un individuo con una única plantilla
 biométrica almacenada en un dispositivo.</t>
        </is>
      </c>
      <c r="AF616" s="2" t="inlineStr">
        <is>
          <t>üks-ühele tuvastusprotsess</t>
        </is>
      </c>
      <c r="AG616" s="2" t="inlineStr">
        <is>
          <t>3</t>
        </is>
      </c>
      <c r="AH616" s="2" t="inlineStr">
        <is>
          <t/>
        </is>
      </c>
      <c r="AI616" t="inlineStr">
        <is>
          <t>isiku biomeetriliste tunnuste võrdlemine andmebaasis säilitatavate mallidega</t>
        </is>
      </c>
      <c r="AJ616" s="2" t="inlineStr">
        <is>
          <t>yksittäisvertailu|
yksi yhteen -vastaavuus</t>
        </is>
      </c>
      <c r="AK616" s="2" t="inlineStr">
        <is>
          <t>3|
3</t>
        </is>
      </c>
      <c r="AL616" s="2" t="inlineStr">
        <is>
          <t xml:space="preserve">|
</t>
        </is>
      </c>
      <c r="AM616" t="inlineStr">
        <is>
          <t>henkilön tunnistamisen varmistaminen vertailemalla aikaisemmin tallennettuihin biometrisiin tietoihin</t>
        </is>
      </c>
      <c r="AN616" s="2" t="inlineStr">
        <is>
          <t>comparaison de un à un|
comparaison "un à un"|
vérification (un à un)|
vérification 1:1</t>
        </is>
      </c>
      <c r="AO616" s="2" t="inlineStr">
        <is>
          <t>3|
3|
3|
3</t>
        </is>
      </c>
      <c r="AP616" s="2" t="inlineStr">
        <is>
          <t xml:space="preserve">|
|
|
</t>
        </is>
      </c>
      <c r="AQ616" t="inlineStr">
        <is>
          <t>technique de vérification de l'identité d'une personne reposant sur la comparaison automatisée de caractéristiques biométriques de cette personne (visage, iris, empreintes digitales…) par rapport aux mêmes caractéristiques préalablement enregistrées (sur une carte à puce, dans une base de données…)</t>
        </is>
      </c>
      <c r="AR616" s="2" t="inlineStr">
        <is>
          <t>sampla amháin a chur i gcomparáid le sampla eile</t>
        </is>
      </c>
      <c r="AS616" s="2" t="inlineStr">
        <is>
          <t>3</t>
        </is>
      </c>
      <c r="AT616" s="2" t="inlineStr">
        <is>
          <t/>
        </is>
      </c>
      <c r="AU616" t="inlineStr">
        <is>
          <t/>
        </is>
      </c>
      <c r="AV616" s="2" t="inlineStr">
        <is>
          <t>poklapanje jedan na jedan|
uspoređivanje jedan na jedan</t>
        </is>
      </c>
      <c r="AW616" s="2" t="inlineStr">
        <is>
          <t>3|
3</t>
        </is>
      </c>
      <c r="AX616" s="2" t="inlineStr">
        <is>
          <t xml:space="preserve">|
</t>
        </is>
      </c>
      <c r="AY616" t="inlineStr">
        <is>
          <t/>
        </is>
      </c>
      <c r="AZ616" s="2" t="inlineStr">
        <is>
          <t>egy az egyhez megfeleltetés</t>
        </is>
      </c>
      <c r="BA616" s="2" t="inlineStr">
        <is>
          <t>3</t>
        </is>
      </c>
      <c r="BB616" s="2" t="inlineStr">
        <is>
          <t/>
        </is>
      </c>
      <c r="BC616" t="inlineStr">
        <is>
          <t>személy feltételezett azonosságának biometrikus rendszer általi összehasonlítása a korábban rögzített adatokkal</t>
        </is>
      </c>
      <c r="BD616" s="2" t="inlineStr">
        <is>
          <t>confronto di campioni|
corrispondenza univoca</t>
        </is>
      </c>
      <c r="BE616" s="2" t="inlineStr">
        <is>
          <t>3|
3</t>
        </is>
      </c>
      <c r="BF616" s="2" t="inlineStr">
        <is>
          <t xml:space="preserve">|
</t>
        </is>
      </c>
      <c r="BG616" t="inlineStr">
        <is>
          <t>autenticazione basata su di un sistema biometrico dei dati di
una persona raffrontandoli con i dati identificativi da essa precedentemente
registrati</t>
        </is>
      </c>
      <c r="BH616" s="2" t="inlineStr">
        <is>
          <t>lyginimas vieno su vienu</t>
        </is>
      </c>
      <c r="BI616" s="2" t="inlineStr">
        <is>
          <t>2</t>
        </is>
      </c>
      <c r="BJ616" s="2" t="inlineStr">
        <is>
          <t/>
        </is>
      </c>
      <c r="BK616" t="inlineStr">
        <is>
          <t/>
        </is>
      </c>
      <c r="BL616" s="2" t="inlineStr">
        <is>
          <t>salīdzināšana "viens pret vienu"</t>
        </is>
      </c>
      <c r="BM616" s="2" t="inlineStr">
        <is>
          <t>3</t>
        </is>
      </c>
      <c r="BN616" s="2" t="inlineStr">
        <is>
          <t/>
        </is>
      </c>
      <c r="BO616" t="inlineStr">
        <is>
          <t/>
        </is>
      </c>
      <c r="BP616" s="2" t="inlineStr">
        <is>
          <t>tqabbil "one-to-one"</t>
        </is>
      </c>
      <c r="BQ616" s="2" t="inlineStr">
        <is>
          <t>3</t>
        </is>
      </c>
      <c r="BR616" s="2" t="inlineStr">
        <is>
          <t/>
        </is>
      </c>
      <c r="BS616" t="inlineStr">
        <is>
          <t>awtentikazzjoni, permezz ta' sistema bijometrika, tal-identità ta' persuna permezz tal-konfront tal-immaġni bijometrika meħuda fil-ħin reali mal-immaġni korrispondenti għall-identità ddikjarata mill-utent</t>
        </is>
      </c>
      <c r="BT616" s="2" t="inlineStr">
        <is>
          <t>een-op-eenvergelijking|
een-op-eenmatching</t>
        </is>
      </c>
      <c r="BU616" s="2" t="inlineStr">
        <is>
          <t>3|
3</t>
        </is>
      </c>
      <c r="BV616" s="2" t="inlineStr">
        <is>
          <t xml:space="preserve">|
</t>
        </is>
      </c>
      <c r="BW616" t="inlineStr">
        <is>
          <t>authenticatie
 van een persoon door een biometrisch systeem op basis van een eerder voor die
 persoon geregistreerd patroon</t>
        </is>
      </c>
      <c r="BX616" s="2" t="inlineStr">
        <is>
          <t>porównanie cech „jeden do jednego”|
proces kojarzenia „jeden do jednego”</t>
        </is>
      </c>
      <c r="BY616" s="2" t="inlineStr">
        <is>
          <t>3|
3</t>
        </is>
      </c>
      <c r="BZ616" s="2" t="inlineStr">
        <is>
          <t xml:space="preserve">|
</t>
        </is>
      </c>
      <c r="CA616" t="inlineStr">
        <is>
          <t>sprawdzenie, czy cechy badanego wzorca należą do cech grupy
zaufanych osób</t>
        </is>
      </c>
      <c r="CB616" s="2" t="inlineStr">
        <is>
          <t>comparação um a um</t>
        </is>
      </c>
      <c r="CC616" s="2" t="inlineStr">
        <is>
          <t>3</t>
        </is>
      </c>
      <c r="CD616" s="2" t="inlineStr">
        <is>
          <t/>
        </is>
      </c>
      <c r="CE616" t="inlineStr">
        <is>
          <t/>
        </is>
      </c>
      <c r="CF616" s="2" t="inlineStr">
        <is>
          <t>comparare unu la unu</t>
        </is>
      </c>
      <c r="CG616" s="2" t="inlineStr">
        <is>
          <t>3</t>
        </is>
      </c>
      <c r="CH616" s="2" t="inlineStr">
        <is>
          <t/>
        </is>
      </c>
      <c r="CI616" t="inlineStr">
        <is>
          <t/>
        </is>
      </c>
      <c r="CJ616" s="2" t="inlineStr">
        <is>
          <t>párovanie|
porovnanie jedna k jednej</t>
        </is>
      </c>
      <c r="CK616" s="2" t="inlineStr">
        <is>
          <t>3|
3</t>
        </is>
      </c>
      <c r="CL616" s="2" t="inlineStr">
        <is>
          <t xml:space="preserve">|
</t>
        </is>
      </c>
      <c r="CM616" t="inlineStr">
        <is>
          <t>overenie totožnosti jednotlivca porovnaním dvoch biometrických vzorov nasnímaných &lt;a href="https://iate.europa.eu/entry/result/2229128/sk" target="_blank"&gt;biometrickým systémom&lt;/a&gt;, zvyčajne patriacich tej istej overovanej fyzickej osobe</t>
        </is>
      </c>
      <c r="CN616" s="2" t="inlineStr">
        <is>
          <t>ujemanje ena na ena|
primerjava ena na ena</t>
        </is>
      </c>
      <c r="CO616" s="2" t="inlineStr">
        <is>
          <t>3|
3</t>
        </is>
      </c>
      <c r="CP616" s="2" t="inlineStr">
        <is>
          <t xml:space="preserve">|
</t>
        </is>
      </c>
      <c r="CQ616" t="inlineStr">
        <is>
          <t/>
        </is>
      </c>
      <c r="CR616" s="2" t="inlineStr">
        <is>
          <t>ett-till-ett-matchning</t>
        </is>
      </c>
      <c r="CS616" s="2" t="inlineStr">
        <is>
          <t>3</t>
        </is>
      </c>
      <c r="CT616" s="2" t="inlineStr">
        <is>
          <t/>
        </is>
      </c>
      <c r="CU616" t="inlineStr">
        <is>
          <t/>
        </is>
      </c>
    </row>
    <row r="617">
      <c r="A617" s="1" t="str">
        <f>HYPERLINK("https://iate.europa.eu/entry/result/3575228/all", "3575228")</f>
        <v>3575228</v>
      </c>
      <c r="B617" t="inlineStr">
        <is>
          <t>EDUCATION AND COMMUNICATIONS</t>
        </is>
      </c>
      <c r="C617" t="inlineStr">
        <is>
          <t>EDUCATION AND COMMUNICATIONS|information and information processing</t>
        </is>
      </c>
      <c r="D617" s="2" t="inlineStr">
        <is>
          <t>грамотност по отношение на данните</t>
        </is>
      </c>
      <c r="E617" s="2" t="inlineStr">
        <is>
          <t>3</t>
        </is>
      </c>
      <c r="F617" s="2" t="inlineStr">
        <is>
          <t/>
        </is>
      </c>
      <c r="G617" t="inlineStr">
        <is>
          <t/>
        </is>
      </c>
      <c r="H617" s="2" t="inlineStr">
        <is>
          <t>datová gramotnost</t>
        </is>
      </c>
      <c r="I617" s="2" t="inlineStr">
        <is>
          <t>3</t>
        </is>
      </c>
      <c r="J617" s="2" t="inlineStr">
        <is>
          <t/>
        </is>
      </c>
      <c r="K617" t="inlineStr">
        <is>
          <t>schopnost data vyhledávat či získávat, porozumět jim a vyhodnocovat je a
efektivně interpretovat</t>
        </is>
      </c>
      <c r="L617" s="2" t="inlineStr">
        <is>
          <t>digital kompetence|
digital kunnen</t>
        </is>
      </c>
      <c r="M617" s="2" t="inlineStr">
        <is>
          <t>3|
2</t>
        </is>
      </c>
      <c r="N617" s="2" t="inlineStr">
        <is>
          <t xml:space="preserve">|
</t>
        </is>
      </c>
      <c r="O617" t="inlineStr">
        <is>
          <t>evnen til at lokalisere, organisere, forstå, evaluere og skabe information ved at benytte digital teknologi</t>
        </is>
      </c>
      <c r="P617" s="2" t="inlineStr">
        <is>
          <t>Datenkompetenz</t>
        </is>
      </c>
      <c r="Q617" s="2" t="inlineStr">
        <is>
          <t>3</t>
        </is>
      </c>
      <c r="R617" s="2" t="inlineStr">
        <is>
          <t/>
        </is>
      </c>
      <c r="S617" t="inlineStr">
        <is>
          <t>Fähigkeiten, die für den sachgerechten Umgang mit Daten sowie für das Erheben, Strukturieren, Darstellen, Übermitteln und Interpretieren von Daten notwendig sind</t>
        </is>
      </c>
      <c r="T617" s="2" t="inlineStr">
        <is>
          <t>στοιχειώδεις γνώσεις σχετικά με δεδομένα</t>
        </is>
      </c>
      <c r="U617" s="2" t="inlineStr">
        <is>
          <t>3</t>
        </is>
      </c>
      <c r="V617" s="2" t="inlineStr">
        <is>
          <t/>
        </is>
      </c>
      <c r="W617" t="inlineStr">
        <is>
          <t/>
        </is>
      </c>
      <c r="X617" s="2" t="inlineStr">
        <is>
          <t>data literacy</t>
        </is>
      </c>
      <c r="Y617" s="2" t="inlineStr">
        <is>
          <t>3</t>
        </is>
      </c>
      <c r="Z617" s="2" t="inlineStr">
        <is>
          <t/>
        </is>
      </c>
      <c r="AA617" t="inlineStr">
        <is>
          <t>ability to access, read, understand, interpret, communicate and use digital data</t>
        </is>
      </c>
      <c r="AB617" s="2" t="inlineStr">
        <is>
          <t>alfabetización en materia de datos</t>
        </is>
      </c>
      <c r="AC617" s="2" t="inlineStr">
        <is>
          <t>3</t>
        </is>
      </c>
      <c r="AD617" s="2" t="inlineStr">
        <is>
          <t/>
        </is>
      </c>
      <c r="AE617" t="inlineStr">
        <is>
          <t>Capacidad de
 acceder, analizar, interpretar y mostrar datos como información, de manera
 útil, pertinente y adecuada al propósito para el cual se presentan.</t>
        </is>
      </c>
      <c r="AF617" s="2" t="inlineStr">
        <is>
          <t>andmepädevus|
andmekirjaoskus</t>
        </is>
      </c>
      <c r="AG617" s="2" t="inlineStr">
        <is>
          <t>3|
3</t>
        </is>
      </c>
      <c r="AH617" s="2" t="inlineStr">
        <is>
          <t xml:space="preserve">|
</t>
        </is>
      </c>
      <c r="AI617" t="inlineStr">
        <is>
          <t>võime omandada sisukat teavet ning luua ja edastada andmeid, mis tuginevad matemaatilisele mõistmisele ja oskustele ning statistikale</t>
        </is>
      </c>
      <c r="AJ617" s="2" t="inlineStr">
        <is>
          <t>tiedon lukutaito|
datan lukutaito|
datalukutaito</t>
        </is>
      </c>
      <c r="AK617" s="2" t="inlineStr">
        <is>
          <t>3|
3|
3</t>
        </is>
      </c>
      <c r="AL617" s="2" t="inlineStr">
        <is>
          <t xml:space="preserve">|
|
</t>
        </is>
      </c>
      <c r="AM617" t="inlineStr">
        <is>
          <t>valmius hankkia, lukea, ymmärtää, kriittisesti arvioida, tulkita ja käsitellä digitaalisessa muodossa olevaa tietoa sekä käyttää sitä ja viestiä siitä eteenpäin eettisesti</t>
        </is>
      </c>
      <c r="AN617" s="2" t="inlineStr">
        <is>
          <t>éducation aux données|
littératie des données|
culture de la donnée</t>
        </is>
      </c>
      <c r="AO617" s="2" t="inlineStr">
        <is>
          <t>3|
3|
3</t>
        </is>
      </c>
      <c r="AP617" s="2" t="inlineStr">
        <is>
          <t xml:space="preserve">|
|
</t>
        </is>
      </c>
      <c r="AQ617" t="inlineStr">
        <is>
          <t>capacité de produire, comprendre et utiliser des données numériques</t>
        </is>
      </c>
      <c r="AR617" s="2" t="inlineStr">
        <is>
          <t>litearthacht i sonraí|
litearthacht sonraí</t>
        </is>
      </c>
      <c r="AS617" s="2" t="inlineStr">
        <is>
          <t>3|
3</t>
        </is>
      </c>
      <c r="AT617" s="2" t="inlineStr">
        <is>
          <t xml:space="preserve">|
</t>
        </is>
      </c>
      <c r="AU617" t="inlineStr">
        <is>
          <t/>
        </is>
      </c>
      <c r="AV617" s="2" t="inlineStr">
        <is>
          <t>podatkovna pismenost</t>
        </is>
      </c>
      <c r="AW617" s="2" t="inlineStr">
        <is>
          <t>3</t>
        </is>
      </c>
      <c r="AX617" s="2" t="inlineStr">
        <is>
          <t/>
        </is>
      </c>
      <c r="AY617" t="inlineStr">
        <is>
          <t/>
        </is>
      </c>
      <c r="AZ617" s="2" t="inlineStr">
        <is>
          <t>adatműveltség|
adatírástudás</t>
        </is>
      </c>
      <c r="BA617" s="2" t="inlineStr">
        <is>
          <t>3|
3</t>
        </is>
      </c>
      <c r="BB617" s="2" t="inlineStr">
        <is>
          <t xml:space="preserve">|
</t>
        </is>
      </c>
      <c r="BC617" t="inlineStr">
        <is>
          <t>az adatok megértésének, használatának és kezelésének képessége</t>
        </is>
      </c>
      <c r="BD617" s="2" t="inlineStr">
        <is>
          <t>alfabetizzazione dei dati|
alfabetizzazione ai dati|
cultura dei dati</t>
        </is>
      </c>
      <c r="BE617" s="2" t="inlineStr">
        <is>
          <t>3|
3|
3</t>
        </is>
      </c>
      <c r="BF617" s="2" t="inlineStr">
        <is>
          <t xml:space="preserve">|
|
</t>
        </is>
      </c>
      <c r="BG617" t="inlineStr">
        <is>
          <t>serie di di competenze, tra cui, discriminare i dati in base all’utilizzo specifico; interpretare correttamente grafici e tabelle; attivare il pensiero critico in base alle informazioni provenienti dalle attività di analisi dei dati; conoscere i maggiori strumenti e metodi di analisi di dati nonché saperli utilizzare; riconoscere quando i dati vengono manomessi, travisati e utilizzati in maniera fuorviante</t>
        </is>
      </c>
      <c r="BH617" s="2" t="inlineStr">
        <is>
          <t>duomenų raštingumas</t>
        </is>
      </c>
      <c r="BI617" s="2" t="inlineStr">
        <is>
          <t>3</t>
        </is>
      </c>
      <c r="BJ617" s="2" t="inlineStr">
        <is>
          <t/>
        </is>
      </c>
      <c r="BK617" t="inlineStr">
        <is>
          <t/>
        </is>
      </c>
      <c r="BL617" s="2" t="inlineStr">
        <is>
          <t>datpratība</t>
        </is>
      </c>
      <c r="BM617" s="2" t="inlineStr">
        <is>
          <t>3</t>
        </is>
      </c>
      <c r="BN617" s="2" t="inlineStr">
        <is>
          <t/>
        </is>
      </c>
      <c r="BO617" t="inlineStr">
        <is>
          <t/>
        </is>
      </c>
      <c r="BP617" s="2" t="inlineStr">
        <is>
          <t>litteriżmu fid-&lt;i&gt;data&lt;/i&gt;</t>
        </is>
      </c>
      <c r="BQ617" s="2" t="inlineStr">
        <is>
          <t>3</t>
        </is>
      </c>
      <c r="BR617" s="2" t="inlineStr">
        <is>
          <t/>
        </is>
      </c>
      <c r="BS617" t="inlineStr">
        <is>
          <t>il-ħila li wieħed jaċċessa, jaqra, jifhem, jinterpreta, jikkomunika u juża &lt;i&gt;data &lt;/i&gt;diġitali</t>
        </is>
      </c>
      <c r="BT617" s="2" t="inlineStr">
        <is>
          <t>datageletterdheid</t>
        </is>
      </c>
      <c r="BU617" s="2" t="inlineStr">
        <is>
          <t>3</t>
        </is>
      </c>
      <c r="BV617" s="2" t="inlineStr">
        <is>
          <t/>
        </is>
      </c>
      <c r="BW617" t="inlineStr">
        <is>
          <t>vaardigheid
 die nodig is om toegang te krijgen tot digitale gegevens en deze te lezen, te
 verwerken, te analyseren, kritisch te bekijken en te gebruiken als basis voor
 nuttige inzichten</t>
        </is>
      </c>
      <c r="BX617" s="2" t="inlineStr">
        <is>
          <t>umiejętność korzystania z danych</t>
        </is>
      </c>
      <c r="BY617" s="2" t="inlineStr">
        <is>
          <t>2</t>
        </is>
      </c>
      <c r="BZ617" s="2" t="inlineStr">
        <is>
          <t/>
        </is>
      </c>
      <c r="CA617" t="inlineStr">
        <is>
          <t>umiejętność pozyskiwania, odczytywania, rozumienia, interpretowania, przekazywania i wykorzystywania danych cyfrowych</t>
        </is>
      </c>
      <c r="CB617" s="2" t="inlineStr">
        <is>
          <t>literacia de dados</t>
        </is>
      </c>
      <c r="CC617" s="2" t="inlineStr">
        <is>
          <t>3</t>
        </is>
      </c>
      <c r="CD617" s="2" t="inlineStr">
        <is>
          <t/>
        </is>
      </c>
      <c r="CE617" t="inlineStr">
        <is>
          <t/>
        </is>
      </c>
      <c r="CF617" s="2" t="inlineStr">
        <is>
          <t>competență digitală</t>
        </is>
      </c>
      <c r="CG617" s="2" t="inlineStr">
        <is>
          <t>3</t>
        </is>
      </c>
      <c r="CH617" s="2" t="inlineStr">
        <is>
          <t/>
        </is>
      </c>
      <c r="CI617" t="inlineStr">
        <is>
          <t>competență de a utiliza cu încredere, în mod critic și responsabil tehnologiile digitale în
contexte de învățare, muncă şi participare la activități sociale, incluzând alfabetizarea digitală, comunicarea și
colaborarea, alfabetizarea media, crearea de conținuturi digitale (inclusiv programare), componenta de siguranță (inclusiv bunăstarea digitală şi competențele de securitate cibernetică), respectarea proprietății intelectuale, rezolvarea de probleme și
gândirea critică</t>
        </is>
      </c>
      <c r="CJ617" s="2" t="inlineStr">
        <is>
          <t>údajová gramotnosť|
dátová gramotnosť</t>
        </is>
      </c>
      <c r="CK617" s="2" t="inlineStr">
        <is>
          <t>3|
3</t>
        </is>
      </c>
      <c r="CL617" s="2" t="inlineStr">
        <is>
          <t xml:space="preserve">|
</t>
        </is>
      </c>
      <c r="CM617" t="inlineStr">
        <is>
          <t>schopnosť vyhľadávať, čítať, chápať, interpretovať a používať digitálne údaje</t>
        </is>
      </c>
      <c r="CN617" s="2" t="inlineStr">
        <is>
          <t>podatkovna pismenost</t>
        </is>
      </c>
      <c r="CO617" s="2" t="inlineStr">
        <is>
          <t>3</t>
        </is>
      </c>
      <c r="CP617" s="2" t="inlineStr">
        <is>
          <t/>
        </is>
      </c>
      <c r="CQ617" t="inlineStr">
        <is>
          <t>veščina kritičnega iskanja, razumevanja, vrednotenja in uporabe podatkov pri reševanju problemov</t>
        </is>
      </c>
      <c r="CR617" s="2" t="inlineStr">
        <is>
          <t>datakompetens</t>
        </is>
      </c>
      <c r="CS617" s="2" t="inlineStr">
        <is>
          <t>3</t>
        </is>
      </c>
      <c r="CT617" s="2" t="inlineStr">
        <is>
          <t/>
        </is>
      </c>
      <c r="CU617" t="inlineStr">
        <is>
          <t/>
        </is>
      </c>
    </row>
    <row r="618">
      <c r="A618" s="1" t="str">
        <f>HYPERLINK("https://iate.europa.eu/entry/result/3589198/all", "3589198")</f>
        <v>3589198</v>
      </c>
      <c r="B618" t="inlineStr">
        <is>
          <t>EDUCATION AND COMMUNICATIONS</t>
        </is>
      </c>
      <c r="C618" t="inlineStr">
        <is>
          <t>EDUCATION AND COMMUNICATIONS|information technology and data processing</t>
        </is>
      </c>
      <c r="D618" s="2" t="inlineStr">
        <is>
          <t>ефект на черната кутия|
непрозрачност</t>
        </is>
      </c>
      <c r="E618" s="2" t="inlineStr">
        <is>
          <t>3|
3</t>
        </is>
      </c>
      <c r="F618" s="2" t="inlineStr">
        <is>
          <t xml:space="preserve">|
</t>
        </is>
      </c>
      <c r="G618" t="inlineStr">
        <is>
          <t/>
        </is>
      </c>
      <c r="H618" s="2" t="inlineStr">
        <is>
          <t>efekt černé skříňky</t>
        </is>
      </c>
      <c r="I618" s="2" t="inlineStr">
        <is>
          <t>3</t>
        </is>
      </c>
      <c r="J618" s="2" t="inlineStr">
        <is>
          <t/>
        </is>
      </c>
      <c r="K618" t="inlineStr">
        <is>
          <t>neprůhlednost zpracování dat, která je daná komplexností zpracování dat
skrze masivní neuronové sítě a jejímž důsledkem je, že je velice obtížné
pochopit důvody pro jednotlivá rozhodnutí učiněná jako výsledek hloubkového
učení</t>
        </is>
      </c>
      <c r="L618" s="2" t="inlineStr">
        <is>
          <t>black box-effekt</t>
        </is>
      </c>
      <c r="M618" s="2" t="inlineStr">
        <is>
          <t>3</t>
        </is>
      </c>
      <c r="N618" s="2" t="inlineStr">
        <is>
          <t/>
        </is>
      </c>
      <c r="O618" t="inlineStr">
        <is>
          <t/>
        </is>
      </c>
      <c r="P618" s="2" t="inlineStr">
        <is>
          <t>Blackboxeffekt</t>
        </is>
      </c>
      <c r="Q618" s="2" t="inlineStr">
        <is>
          <t>3</t>
        </is>
      </c>
      <c r="R618" s="2" t="inlineStr">
        <is>
          <t/>
        </is>
      </c>
      <c r="S618" t="inlineStr">
        <is>
          <t>Phänomen, bei dem niemand – nicht einmal der Programmierer, der den Code
 geschrieben hat, – weiß, wie der Algorithmus seine Entscheidungen 
trifft</t>
        </is>
      </c>
      <c r="T618" s="2" t="inlineStr">
        <is>
          <t>φαινόμενο του μαύρου κουτιού|
αδιαφάνεια της τεχνητής νοημοσύνης</t>
        </is>
      </c>
      <c r="U618" s="2" t="inlineStr">
        <is>
          <t>3|
3</t>
        </is>
      </c>
      <c r="V618" s="2" t="inlineStr">
        <is>
          <t xml:space="preserve">|
</t>
        </is>
      </c>
      <c r="W618" t="inlineStr">
        <is>
          <t/>
        </is>
      </c>
      <c r="X618" s="2" t="inlineStr">
        <is>
          <t>black-box effect|
opacity</t>
        </is>
      </c>
      <c r="Y618" s="2" t="inlineStr">
        <is>
          <t>3|
3</t>
        </is>
      </c>
      <c r="Z618" s="2" t="inlineStr">
        <is>
          <t xml:space="preserve">|
</t>
        </is>
      </c>
      <c r="AA618" t="inlineStr">
        <is>
          <t>opacity in machine-learning that makes it difficult to determine how deep neural networks reach insights and conclusions</t>
        </is>
      </c>
      <c r="AB618" s="2" t="inlineStr">
        <is>
          <t>efecto caja negra</t>
        </is>
      </c>
      <c r="AC618" s="2" t="inlineStr">
        <is>
          <t>3</t>
        </is>
      </c>
      <c r="AD618" s="2" t="inlineStr">
        <is>
          <t/>
        </is>
      </c>
      <c r="AE618" t="inlineStr">
        <is>
          <t>Dificultad planteada por los algoritmos basados en el aprendizaje
automático de la máquina que, debido a su complejidad, ofrecen predicciones,
pero no permiten conocer normalmente la naturaleza de las relaciones entre las
variables independientes y dependientes.</t>
        </is>
      </c>
      <c r="AF618" s="2" t="inlineStr">
        <is>
          <t>musta kasti efekt|
läbipaistmatus</t>
        </is>
      </c>
      <c r="AG618" s="2" t="inlineStr">
        <is>
          <t>3|
3</t>
        </is>
      </c>
      <c r="AH618" s="2" t="inlineStr">
        <is>
          <t xml:space="preserve">|
</t>
        </is>
      </c>
      <c r="AI618" t="inlineStr">
        <is>
          <t>masinõppe algoritmide läbipaistmatus, mistõttu ei ole nende süsteemide poolt teostatud analüüside tulemused intuitiivselt selgitatavad</t>
        </is>
      </c>
      <c r="AJ618" s="2" t="inlineStr">
        <is>
          <t>läpinäkymättömyys|
"mustan laatikon" ongelma|
”musta laatikko” -vaikutus</t>
        </is>
      </c>
      <c r="AK618" s="2" t="inlineStr">
        <is>
          <t>3|
3|
3</t>
        </is>
      </c>
      <c r="AL618" s="2" t="inlineStr">
        <is>
          <t xml:space="preserve">|
|
</t>
        </is>
      </c>
      <c r="AM618" t="inlineStr">
        <is>
          <t>erityisesti koneoppivien tekoälyalgoritmien läpinäkymättömyys, jonka vuoksi ihmisen on vaikeaa ellei mahdotonta tietää, miten algoritmi päätyi johonkin ratkaisuun tai tulokseen</t>
        </is>
      </c>
      <c r="AN618" s="2" t="inlineStr">
        <is>
          <t>effet de boîte noire</t>
        </is>
      </c>
      <c r="AO618" s="2" t="inlineStr">
        <is>
          <t>3</t>
        </is>
      </c>
      <c r="AP618" s="2" t="inlineStr">
        <is>
          <t/>
        </is>
      </c>
      <c r="AQ618" t="inlineStr">
        <is>
          <t>opacité de certains algorithmes d'intelligence artificielle entravant l'explicabilité des décisions prises</t>
        </is>
      </c>
      <c r="AR618" s="2" t="inlineStr">
        <is>
          <t>éifeacht an bhosca dhuibh</t>
        </is>
      </c>
      <c r="AS618" s="2" t="inlineStr">
        <is>
          <t>3</t>
        </is>
      </c>
      <c r="AT618" s="2" t="inlineStr">
        <is>
          <t/>
        </is>
      </c>
      <c r="AU618" t="inlineStr">
        <is>
          <t/>
        </is>
      </c>
      <c r="AV618" s="2" t="inlineStr">
        <is>
          <t>učinak crne kutije</t>
        </is>
      </c>
      <c r="AW618" s="2" t="inlineStr">
        <is>
          <t>3</t>
        </is>
      </c>
      <c r="AX618" s="2" t="inlineStr">
        <is>
          <t/>
        </is>
      </c>
      <c r="AY618" t="inlineStr">
        <is>
          <t/>
        </is>
      </c>
      <c r="AZ618" s="2" t="inlineStr">
        <is>
          <t>feketedoboz-hatás</t>
        </is>
      </c>
      <c r="BA618" s="2" t="inlineStr">
        <is>
          <t>3</t>
        </is>
      </c>
      <c r="BB618" s="2" t="inlineStr">
        <is>
          <t/>
        </is>
      </c>
      <c r="BC618" t="inlineStr">
        <is>
          <t>az MI-algoritmusok átláthatatlansága, amely lehetetlenné és ellenőrizhetetlenné teszi az MI döntésének lekövetését</t>
        </is>
      </c>
      <c r="BD618" s="2" t="inlineStr">
        <is>
          <t>effetto scatola nera|
opacità</t>
        </is>
      </c>
      <c r="BE618" s="2" t="inlineStr">
        <is>
          <t>3|
3</t>
        </is>
      </c>
      <c r="BF618" s="2" t="inlineStr">
        <is>
          <t xml:space="preserve">|
</t>
        </is>
      </c>
      <c r="BG618" t="inlineStr">
        <is>
          <t>opacità di alcuni algoritmi della intelligenza artificiale che impedisce la verifica delle motivazioni alla base del sistema decisionale di un sistema di IA</t>
        </is>
      </c>
      <c r="BH618" s="2" t="inlineStr">
        <is>
          <t>juodosios dėžės reiškinys</t>
        </is>
      </c>
      <c r="BI618" s="2" t="inlineStr">
        <is>
          <t>3</t>
        </is>
      </c>
      <c r="BJ618" s="2" t="inlineStr">
        <is>
          <t/>
        </is>
      </c>
      <c r="BK618" t="inlineStr">
        <is>
          <t/>
        </is>
      </c>
      <c r="BL618" s="2" t="inlineStr">
        <is>
          <t>melnās kastes efekts</t>
        </is>
      </c>
      <c r="BM618" s="2" t="inlineStr">
        <is>
          <t>3</t>
        </is>
      </c>
      <c r="BN618" s="2" t="inlineStr">
        <is>
          <t/>
        </is>
      </c>
      <c r="BO618" t="inlineStr">
        <is>
          <t/>
        </is>
      </c>
      <c r="BP618" s="2" t="inlineStr">
        <is>
          <t>effett black box|
opaċità</t>
        </is>
      </c>
      <c r="BQ618" s="2" t="inlineStr">
        <is>
          <t>3|
3</t>
        </is>
      </c>
      <c r="BR618" s="2" t="inlineStr">
        <is>
          <t xml:space="preserve">|
</t>
        </is>
      </c>
      <c r="BS618" t="inlineStr">
        <is>
          <t>l-opaċità ta' ċerti algoritmi tal-IA li jipprevjenu l-verifika tar-raġunament li jkun intuża mill-bażi tat-teħid ta' deċiżjonijiet ta' sistema tal-IA</t>
        </is>
      </c>
      <c r="BT618" s="2" t="inlineStr">
        <is>
          <t>ondoorgrondelijkheid|
blackboxeffect|
opaciteit</t>
        </is>
      </c>
      <c r="BU618" s="2" t="inlineStr">
        <is>
          <t>3|
3|
2</t>
        </is>
      </c>
      <c r="BV618" s="2" t="inlineStr">
        <is>
          <t xml:space="preserve">|
|
</t>
        </is>
      </c>
      <c r="BW618" t="inlineStr">
        <is>
          <t>situatie
 waarin de complexiteit van bepaalde algoritmen voor machinaal leren het
 moeilijk of onmogelijk maakt de interne logica van AI-systemen te begrijpen</t>
        </is>
      </c>
      <c r="BX618" s="2" t="inlineStr">
        <is>
          <t>efekt czarnej skrzynki</t>
        </is>
      </c>
      <c r="BY618" s="2" t="inlineStr">
        <is>
          <t>3</t>
        </is>
      </c>
      <c r="BZ618" s="2" t="inlineStr">
        <is>
          <t/>
        </is>
      </c>
      <c r="CA618" t="inlineStr">
        <is>
          <t>nieprzejrzystość nietórych algorytmów AI, która uniemożliwia weryfikację podstaw decyzji podejmowanych przez systemy AI</t>
        </is>
      </c>
      <c r="CB618" s="2" t="inlineStr">
        <is>
          <t>efeito de caixa negra</t>
        </is>
      </c>
      <c r="CC618" s="2" t="inlineStr">
        <is>
          <t>3</t>
        </is>
      </c>
      <c r="CD618" s="2" t="inlineStr">
        <is>
          <t/>
        </is>
      </c>
      <c r="CE618" t="inlineStr">
        <is>
          <t/>
        </is>
      </c>
      <c r="CF618" s="2" t="inlineStr">
        <is>
          <t>efect de cutie neagră|
opacitate</t>
        </is>
      </c>
      <c r="CG618" s="2" t="inlineStr">
        <is>
          <t>2|
2</t>
        </is>
      </c>
      <c r="CH618" s="2" t="inlineStr">
        <is>
          <t xml:space="preserve">|
</t>
        </is>
      </c>
      <c r="CI618" t="inlineStr">
        <is>
          <t>imposibilitatea de a înțelege sau de a prezice funcționarea unui sistem de inteligență artificială sau rezultatele la care va ajunge acesta</t>
        </is>
      </c>
      <c r="CJ618" s="2" t="inlineStr">
        <is>
          <t>efekt čiernej skrinky</t>
        </is>
      </c>
      <c r="CK618" s="2" t="inlineStr">
        <is>
          <t>3</t>
        </is>
      </c>
      <c r="CL618" s="2" t="inlineStr">
        <is>
          <t/>
        </is>
      </c>
      <c r="CM618" t="inlineStr">
        <is>
          <t>nepriehľadnosť spracovania údajov prostredníctvom výrobkov a systémov založených na umelej inteligencii, vyplývajúca z komplexnosti umelých neurónových sietí, čo môže spôsobiť, že rozhodovací postup systému je náročné vysledovať</t>
        </is>
      </c>
      <c r="CN618" s="2" t="inlineStr">
        <is>
          <t>neprepustnost|
učinek črne skrinjice</t>
        </is>
      </c>
      <c r="CO618" s="2" t="inlineStr">
        <is>
          <t>3|
3</t>
        </is>
      </c>
      <c r="CP618" s="2" t="inlineStr">
        <is>
          <t xml:space="preserve">|
</t>
        </is>
      </c>
      <c r="CQ618" t="inlineStr">
        <is>
          <t/>
        </is>
      </c>
      <c r="CR618" s="2" t="inlineStr">
        <is>
          <t>black box-effekt</t>
        </is>
      </c>
      <c r="CS618" s="2" t="inlineStr">
        <is>
          <t>3</t>
        </is>
      </c>
      <c r="CT618" s="2" t="inlineStr">
        <is>
          <t/>
        </is>
      </c>
      <c r="CU618" t="inlineStr">
        <is>
          <t/>
        </is>
      </c>
    </row>
    <row r="619">
      <c r="A619" s="1" t="str">
        <f>HYPERLINK("https://iate.europa.eu/entry/result/3589211/all", "3589211")</f>
        <v>3589211</v>
      </c>
      <c r="B619" t="inlineStr">
        <is>
          <t>EDUCATION AND COMMUNICATIONS</t>
        </is>
      </c>
      <c r="C619" t="inlineStr">
        <is>
          <t>EDUCATION AND COMMUNICATIONS|information technology and data processing</t>
        </is>
      </c>
      <c r="D619" s="2" t="inlineStr">
        <is>
          <t>прогнозен анализ</t>
        </is>
      </c>
      <c r="E619" s="2" t="inlineStr">
        <is>
          <t>3</t>
        </is>
      </c>
      <c r="F619" s="2" t="inlineStr">
        <is>
          <t/>
        </is>
      </c>
      <c r="G619" t="inlineStr">
        <is>
          <t>софтуер и/или хардуерни решения, които позволяват на фирмите да откриват, оценяват, оптимизират и развиват прогнозни
модели чрез анализиране на източници на големи информационни масиви за подобряване на бизнес производителността или риска при миграция.</t>
        </is>
      </c>
      <c r="H619" s="2" t="inlineStr">
        <is>
          <t>prediktivní analýza</t>
        </is>
      </c>
      <c r="I619" s="2" t="inlineStr">
        <is>
          <t>3</t>
        </is>
      </c>
      <c r="J619" s="2" t="inlineStr">
        <is>
          <t/>
        </is>
      </c>
      <c r="K619" t="inlineStr">
        <is>
          <t>získávání informací z dat a jejich další využití pro předvídání
budoucího vývoje pomocí statistických a analytických metod a strojového učení</t>
        </is>
      </c>
      <c r="L619" s="2" t="inlineStr">
        <is>
          <t>prædiktiv analyse</t>
        </is>
      </c>
      <c r="M619" s="2" t="inlineStr">
        <is>
          <t>3</t>
        </is>
      </c>
      <c r="N619" s="2" t="inlineStr">
        <is>
          <t/>
        </is>
      </c>
      <c r="O619" t="inlineStr">
        <is>
          <t/>
        </is>
      </c>
      <c r="P619" s="2" t="inlineStr">
        <is>
          <t>prädiktive Analytik</t>
        </is>
      </c>
      <c r="Q619" s="2" t="inlineStr">
        <is>
          <t>3</t>
        </is>
      </c>
      <c r="R619" s="2" t="inlineStr">
        <is>
          <t/>
        </is>
      </c>
      <c r="S619" t="inlineStr">
        <is>
          <t/>
        </is>
      </c>
      <c r="T619" s="2" t="inlineStr">
        <is>
          <t>προγνωστική ανάλυση</t>
        </is>
      </c>
      <c r="U619" s="2" t="inlineStr">
        <is>
          <t>3</t>
        </is>
      </c>
      <c r="V619" s="2" t="inlineStr">
        <is>
          <t/>
        </is>
      </c>
      <c r="W619" t="inlineStr">
        <is>
          <t/>
        </is>
      </c>
      <c r="X619" s="2" t="inlineStr">
        <is>
          <t>predictive intelligence|
predictive analytics</t>
        </is>
      </c>
      <c r="Y619" s="2" t="inlineStr">
        <is>
          <t>2|
3</t>
        </is>
      </c>
      <c r="Z619" s="2" t="inlineStr">
        <is>
          <t xml:space="preserve">|
</t>
        </is>
      </c>
      <c r="AA619" t="inlineStr">
        <is>
          <t>use of data, statistical algorithms and machine learning techniques to identify the likelihood of future outcomes based on historical data</t>
        </is>
      </c>
      <c r="AB619" s="2" t="inlineStr">
        <is>
          <t>analítica predictiva</t>
        </is>
      </c>
      <c r="AC619" s="2" t="inlineStr">
        <is>
          <t>3</t>
        </is>
      </c>
      <c r="AD619" s="2" t="inlineStr">
        <is>
          <t/>
        </is>
      </c>
      <c r="AE619" t="inlineStr">
        <is>
          <t>Uso
de datos, algoritmos estadísticos y técnicas de aprendizaje automático para
identificar la probabilidad de resultados futuros basados en datos históricos.</t>
        </is>
      </c>
      <c r="AF619" s="2" t="inlineStr">
        <is>
          <t>prognoosiv analüütika</t>
        </is>
      </c>
      <c r="AG619" s="2" t="inlineStr">
        <is>
          <t>3</t>
        </is>
      </c>
      <c r="AH619" s="2" t="inlineStr">
        <is>
          <t/>
        </is>
      </c>
      <c r="AI619" t="inlineStr">
        <is>
          <t>tulevaste sündmuste prognoosimine statistiliste algoritmide ning &lt;i&gt;masinõppe&lt;/i&gt; &lt;a href="/entry/result/1327933/all" id="ENTRY_TO_ENTRY_CONVERTER" target="_blank"&gt;IATE:1327933&lt;/a&gt; abil, kasutades juba olemasolevaid andmeid</t>
        </is>
      </c>
      <c r="AJ619" s="2" t="inlineStr">
        <is>
          <t>ennustava analytiikka</t>
        </is>
      </c>
      <c r="AK619" s="2" t="inlineStr">
        <is>
          <t>3</t>
        </is>
      </c>
      <c r="AL619" s="2" t="inlineStr">
        <is>
          <t/>
        </is>
      </c>
      <c r="AM619" t="inlineStr">
        <is>
          <t>historialliseen kehitykseen perustuva datan, tilastoalgoritmien ja koneoppimisen tekniikoiden käytön avulla suoritettava tulevan kehityksen ennakointi</t>
        </is>
      </c>
      <c r="AN619" s="2" t="inlineStr">
        <is>
          <t>analyse prédictive</t>
        </is>
      </c>
      <c r="AO619" s="2" t="inlineStr">
        <is>
          <t>3</t>
        </is>
      </c>
      <c r="AP619" s="2" t="inlineStr">
        <is>
          <t/>
        </is>
      </c>
      <c r="AQ619" t="inlineStr">
        <is>
          <t>exploitation de grandes quantités de données afin
de sélectionner les plus pertinentes pour en simplifier l’analyse et donner des indications de probabilités sur des situations futures, constituant ainsi des aides à la décision</t>
        </is>
      </c>
      <c r="AR619" s="2" t="inlineStr">
        <is>
          <t>anailísíocht thuarthach</t>
        </is>
      </c>
      <c r="AS619" s="2" t="inlineStr">
        <is>
          <t>3</t>
        </is>
      </c>
      <c r="AT619" s="2" t="inlineStr">
        <is>
          <t/>
        </is>
      </c>
      <c r="AU619" t="inlineStr">
        <is>
          <t/>
        </is>
      </c>
      <c r="AV619" s="2" t="inlineStr">
        <is>
          <t>prediktivna analitika</t>
        </is>
      </c>
      <c r="AW619" s="2" t="inlineStr">
        <is>
          <t>3</t>
        </is>
      </c>
      <c r="AX619" s="2" t="inlineStr">
        <is>
          <t/>
        </is>
      </c>
      <c r="AY619" t="inlineStr">
        <is>
          <t/>
        </is>
      </c>
      <c r="AZ619" s="2" t="inlineStr">
        <is>
          <t>prediktív elemzés</t>
        </is>
      </c>
      <c r="BA619" s="2" t="inlineStr">
        <is>
          <t>3</t>
        </is>
      </c>
      <c r="BB619" s="2" t="inlineStr">
        <is>
          <t/>
        </is>
      </c>
      <c r="BC619" t="inlineStr">
        <is>
          <t>kategorizált adatokat statisztikai algoritmusokkal és gépi tanulással elemezve a múltbeli 
viselkedés vagy eredmény alapján valószínűsítenek egy jövőbeli viselkedést vagy eredményt</t>
        </is>
      </c>
      <c r="BD619" s="2" t="inlineStr">
        <is>
          <t>analisi predittiva</t>
        </is>
      </c>
      <c r="BE619" s="2" t="inlineStr">
        <is>
          <t>3</t>
        </is>
      </c>
      <c r="BF619" s="2" t="inlineStr">
        <is>
          <t/>
        </is>
      </c>
      <c r="BG619" t="inlineStr">
        <is>
          <t>impiego di dati, algoritmi statistici e tecniche di machine learning per individuare la probabilità di risultati futuri basandosi sui dati storici.</t>
        </is>
      </c>
      <c r="BH619" s="2" t="inlineStr">
        <is>
          <t>predikcinė analizė</t>
        </is>
      </c>
      <c r="BI619" s="2" t="inlineStr">
        <is>
          <t>2</t>
        </is>
      </c>
      <c r="BJ619" s="2" t="inlineStr">
        <is>
          <t/>
        </is>
      </c>
      <c r="BK619" t="inlineStr">
        <is>
          <t/>
        </is>
      </c>
      <c r="BL619" s="2" t="inlineStr">
        <is>
          <t>prognozējošā analīze</t>
        </is>
      </c>
      <c r="BM619" s="2" t="inlineStr">
        <is>
          <t>3</t>
        </is>
      </c>
      <c r="BN619" s="2" t="inlineStr">
        <is>
          <t/>
        </is>
      </c>
      <c r="BO619" t="inlineStr">
        <is>
          <t/>
        </is>
      </c>
      <c r="BP619" s="2" t="inlineStr">
        <is>
          <t>analitika predittiva</t>
        </is>
      </c>
      <c r="BQ619" s="2" t="inlineStr">
        <is>
          <t>3</t>
        </is>
      </c>
      <c r="BR619" s="2" t="inlineStr">
        <is>
          <t/>
        </is>
      </c>
      <c r="BS619" t="inlineStr">
        <is>
          <t>l-użu ta' &lt;i&gt;data,&lt;/i&gt; algoritmi statistiċi u tekniki ta' apprendiment awtomatiku biex tiġi identifikata l-probabbiltà ta' eżiti futuri abbażi ta' &lt;i&gt;data &lt;/i&gt;storika</t>
        </is>
      </c>
      <c r="BT619" s="2" t="inlineStr">
        <is>
          <t>predictieve analyse|
voorspellende analyse</t>
        </is>
      </c>
      <c r="BU619" s="2" t="inlineStr">
        <is>
          <t>3|
3</t>
        </is>
      </c>
      <c r="BV619" s="2" t="inlineStr">
        <is>
          <t xml:space="preserve">|
</t>
        </is>
      </c>
      <c r="BW619" t="inlineStr">
        <is>
          <t>gebruik
 van data, statistische algoritmen en technieken voor machinaal leren om op
 basis van verifieerbare gegevens de waarschijnlijkheid van toekomstige
 resultaten te bepalen</t>
        </is>
      </c>
      <c r="BX619" s="2" t="inlineStr">
        <is>
          <t>analityka predykcyjna</t>
        </is>
      </c>
      <c r="BY619" s="2" t="inlineStr">
        <is>
          <t>3</t>
        </is>
      </c>
      <c r="BZ619" s="2" t="inlineStr">
        <is>
          <t/>
        </is>
      </c>
      <c r="CA619" t="inlineStr">
        <is>
          <t>proces wydobywania informacji z istniejących zbiorów danych w celu określenia wzorów i przewidywania przyszłych zdarzeń i trendów</t>
        </is>
      </c>
      <c r="CB619" s="2" t="inlineStr">
        <is>
          <t>analítica preditiva</t>
        </is>
      </c>
      <c r="CC619" s="2" t="inlineStr">
        <is>
          <t>3</t>
        </is>
      </c>
      <c r="CD619" s="2" t="inlineStr">
        <is>
          <t/>
        </is>
      </c>
      <c r="CE619" t="inlineStr">
        <is>
          <t>Utilização de dados, algoritmos estatísticos e técnicas de aprendizagem automática para determinar a probabilidade de resultados futuros com base em dados históricos.</t>
        </is>
      </c>
      <c r="CF619" s="2" t="inlineStr">
        <is>
          <t>analiză predictivă</t>
        </is>
      </c>
      <c r="CG619" s="2" t="inlineStr">
        <is>
          <t>3</t>
        </is>
      </c>
      <c r="CH619" s="2" t="inlineStr">
        <is>
          <t/>
        </is>
      </c>
      <c r="CI619" t="inlineStr">
        <is>
          <t>analiză care generează predicţii pe baza tehnicilor statistice şi de învăţare automată</t>
        </is>
      </c>
      <c r="CJ619" s="2" t="inlineStr">
        <is>
          <t>prediktívna analytika|
prognostická analytika</t>
        </is>
      </c>
      <c r="CK619" s="2" t="inlineStr">
        <is>
          <t>3|
3</t>
        </is>
      </c>
      <c r="CL619" s="2" t="inlineStr">
        <is>
          <t xml:space="preserve">preferred|
</t>
        </is>
      </c>
      <c r="CM619" t="inlineStr">
        <is>
          <t>získavanie informácií spracúvaním historických dát, využívanie štatistických a matematických algoritmov a strojového učenia s cieľom predpovedať budúce javy</t>
        </is>
      </c>
      <c r="CN619" s="2" t="inlineStr">
        <is>
          <t>napovedna analitika</t>
        </is>
      </c>
      <c r="CO619" s="2" t="inlineStr">
        <is>
          <t>3</t>
        </is>
      </c>
      <c r="CP619" s="2" t="inlineStr">
        <is>
          <t/>
        </is>
      </c>
      <c r="CQ619" t="inlineStr">
        <is>
          <t/>
        </is>
      </c>
      <c r="CR619" s="2" t="inlineStr">
        <is>
          <t>prediktiv analys</t>
        </is>
      </c>
      <c r="CS619" s="2" t="inlineStr">
        <is>
          <t>3</t>
        </is>
      </c>
      <c r="CT619" s="2" t="inlineStr">
        <is>
          <t/>
        </is>
      </c>
      <c r="CU619" t="inlineStr">
        <is>
          <t>statistiska analyser som görs av stora mängder
data för att hitta mönster som sedan kan användas för att göra förutsägelser</t>
        </is>
      </c>
    </row>
    <row r="620">
      <c r="A620" s="1" t="str">
        <f>HYPERLINK("https://iate.europa.eu/entry/result/3589306/all", "3589306")</f>
        <v>3589306</v>
      </c>
      <c r="B620" t="inlineStr">
        <is>
          <t>EDUCATION AND COMMUNICATIONS</t>
        </is>
      </c>
      <c r="C620" t="inlineStr">
        <is>
          <t>EDUCATION AND COMMUNICATIONS|information technology and data processing</t>
        </is>
      </c>
      <c r="D620" s="2" t="inlineStr">
        <is>
          <t>Инициатива за европейски процесор</t>
        </is>
      </c>
      <c r="E620" s="2" t="inlineStr">
        <is>
          <t>3</t>
        </is>
      </c>
      <c r="F620" s="2" t="inlineStr">
        <is>
          <t/>
        </is>
      </c>
      <c r="G620" t="inlineStr">
        <is>
          <t/>
        </is>
      </c>
      <c r="H620" s="2" t="inlineStr">
        <is>
          <t>evropská iniciativa pro procesory</t>
        </is>
      </c>
      <c r="I620" s="2" t="inlineStr">
        <is>
          <t>3</t>
        </is>
      </c>
      <c r="J620" s="2" t="inlineStr">
        <is>
          <t/>
        </is>
      </c>
      <c r="K620" t="inlineStr">
        <is>
          <t>iniciativa, která má za použití evropských technologií vyvíjet
mikroprocesory s nízkou spotřebou energie potřebné pro superpočítače</t>
        </is>
      </c>
      <c r="L620" s="2" t="inlineStr">
        <is>
          <t>europæisk processorinitiativ</t>
        </is>
      </c>
      <c r="M620" s="2" t="inlineStr">
        <is>
          <t>3</t>
        </is>
      </c>
      <c r="N620" s="2" t="inlineStr">
        <is>
          <t/>
        </is>
      </c>
      <c r="O620" t="inlineStr">
        <is>
          <t/>
        </is>
      </c>
      <c r="P620" s="2" t="inlineStr">
        <is>
          <t>Initiative für europäische Prozessoren</t>
        </is>
      </c>
      <c r="Q620" s="2" t="inlineStr">
        <is>
          <t>3</t>
        </is>
      </c>
      <c r="R620" s="2" t="inlineStr">
        <is>
          <t/>
        </is>
      </c>
      <c r="S620" t="inlineStr">
        <is>
          <t>Initiative, die darauf abzielt, eine Niedrigenergieprozessortechnik für das Hochleistungsrechnen, für Rechenzentren und für autonome Fahrzeuge zu schaffen</t>
        </is>
      </c>
      <c r="T620" s="2" t="inlineStr">
        <is>
          <t>πρωτοβουλία ευρωπαϊκού επεξεργαστή</t>
        </is>
      </c>
      <c r="U620" s="2" t="inlineStr">
        <is>
          <t>3</t>
        </is>
      </c>
      <c r="V620" s="2" t="inlineStr">
        <is>
          <t/>
        </is>
      </c>
      <c r="W620" t="inlineStr">
        <is>
          <t/>
        </is>
      </c>
      <c r="X620" s="2" t="inlineStr">
        <is>
          <t>European Processor Initiative</t>
        </is>
      </c>
      <c r="Y620" s="2" t="inlineStr">
        <is>
          <t>3</t>
        </is>
      </c>
      <c r="Z620" s="2" t="inlineStr">
        <is>
          <t/>
        </is>
      </c>
      <c r="AA620" t="inlineStr">
        <is>
          <t>project whose aim is to design and implement a roadmap for a new family of low-power European processors for extreme scale computing, high-performance Big-Data and a range of emerging applications</t>
        </is>
      </c>
      <c r="AB620" s="2" t="inlineStr">
        <is>
          <t>iniciativa europea en materia de procesadores</t>
        </is>
      </c>
      <c r="AC620" s="2" t="inlineStr">
        <is>
          <t>3</t>
        </is>
      </c>
      <c r="AD620" s="2" t="inlineStr">
        <is>
          <t/>
        </is>
      </c>
      <c r="AE620" t="inlineStr">
        <is>
          <t>Proyecto cuyo objetivo es desarrollar, empleando tecnologías europeas, los microprocesadores de 
bajo consumo necesarios para alimentar los superordenadores.</t>
        </is>
      </c>
      <c r="AF620" s="2" t="inlineStr">
        <is>
          <t>Euroopa protsessorialgatus</t>
        </is>
      </c>
      <c r="AG620" s="2" t="inlineStr">
        <is>
          <t>3</t>
        </is>
      </c>
      <c r="AH620" s="2" t="inlineStr">
        <is>
          <t/>
        </is>
      </c>
      <c r="AI620" t="inlineStr">
        <is>
          <t>algatus, mis keskendub vähese energiatarbimisega protsessorite tehnoloogia arendamisele kõrgjõudlusega andmetöötluse, suurandmete ja uudsete rakenduste jaoks</t>
        </is>
      </c>
      <c r="AJ620" s="2" t="inlineStr">
        <is>
          <t>eurooppalainen prosessorialoite</t>
        </is>
      </c>
      <c r="AK620" s="2" t="inlineStr">
        <is>
          <t>3</t>
        </is>
      </c>
      <c r="AL620" s="2" t="inlineStr">
        <is>
          <t/>
        </is>
      </c>
      <c r="AM620" t="inlineStr">
        <is>
          <t>hanke, jossa kehitetään eurooppalaista pientehoprosessoriteknologiaa suurteholaskentaa, massadataa ja erilaisia uusia sovelluksia varten</t>
        </is>
      </c>
      <c r="AN620" s="2" t="inlineStr">
        <is>
          <t>initiative relative à un processeur européen</t>
        </is>
      </c>
      <c r="AO620" s="2" t="inlineStr">
        <is>
          <t>3</t>
        </is>
      </c>
      <c r="AP620" s="2" t="inlineStr">
        <is>
          <t/>
        </is>
      </c>
      <c r="AQ620" t="inlineStr">
        <is>
          <t>projet dont l'objectif est de concevoir et fabriquer au sein de l'UE des processeurs destinés à des applications mobiles ou HPC</t>
        </is>
      </c>
      <c r="AR620" s="2" t="inlineStr">
        <is>
          <t>an Tionscnamh maidir le Próiseálaí Eorpach</t>
        </is>
      </c>
      <c r="AS620" s="2" t="inlineStr">
        <is>
          <t>3</t>
        </is>
      </c>
      <c r="AT620" s="2" t="inlineStr">
        <is>
          <t/>
        </is>
      </c>
      <c r="AU620" t="inlineStr">
        <is>
          <t/>
        </is>
      </c>
      <c r="AV620" s="2" t="inlineStr">
        <is>
          <t>Inicijativa za europski procesor</t>
        </is>
      </c>
      <c r="AW620" s="2" t="inlineStr">
        <is>
          <t>3</t>
        </is>
      </c>
      <c r="AX620" s="2" t="inlineStr">
        <is>
          <t/>
        </is>
      </c>
      <c r="AY620" t="inlineStr">
        <is>
          <t>inicijativa čiji je cilj stvaranje tehnologije procesora male snage za računalstvo visokih performansi, podatkovne centre i autonomna vozila</t>
        </is>
      </c>
      <c r="AZ620" s="2" t="inlineStr">
        <is>
          <t>„Európai processzor” kezdeményezés</t>
        </is>
      </c>
      <c r="BA620" s="2" t="inlineStr">
        <is>
          <t>3</t>
        </is>
      </c>
      <c r="BB620" s="2" t="inlineStr">
        <is>
          <t/>
        </is>
      </c>
      <c r="BC620" t="inlineStr">
        <is>
          <t>alacsony energiafelhasználású európai processzortechnológia kialakítását célzó kezdeményezés</t>
        </is>
      </c>
      <c r="BD620" s="2" t="inlineStr">
        <is>
          <t>iniziativa europea in materia di processori</t>
        </is>
      </c>
      <c r="BE620" s="2" t="inlineStr">
        <is>
          <t>3</t>
        </is>
      </c>
      <c r="BF620" s="2" t="inlineStr">
        <is>
          <t/>
        </is>
      </c>
      <c r="BG620" t="inlineStr">
        <is>
          <t>progetto che ha lo scopo di creare tecnologie per processori a bassa potenza europei per il calcolo ad alte prestazioni, i centri dati e altre applicazioni</t>
        </is>
      </c>
      <c r="BH620" s="2" t="inlineStr">
        <is>
          <t>Europos procesorių iniciatyva</t>
        </is>
      </c>
      <c r="BI620" s="2" t="inlineStr">
        <is>
          <t>3</t>
        </is>
      </c>
      <c r="BJ620" s="2" t="inlineStr">
        <is>
          <t/>
        </is>
      </c>
      <c r="BK620" t="inlineStr">
        <is>
          <t>iniciatyva, kurios tikslas – naudojant Europos technologijas
kurti superkompiuteriams reikalingus mažos vartojamosios galios mikroprocesorius ir taip sumažinti Europos
priklausomybę nuo užsienio technologijų</t>
        </is>
      </c>
      <c r="BL620" s="2" t="inlineStr">
        <is>
          <t>Eiropas Procesoru iniciatīva</t>
        </is>
      </c>
      <c r="BM620" s="2" t="inlineStr">
        <is>
          <t>3</t>
        </is>
      </c>
      <c r="BN620" s="2" t="inlineStr">
        <is>
          <t/>
        </is>
      </c>
      <c r="BO620" t="inlineStr">
        <is>
          <t/>
        </is>
      </c>
      <c r="BP620" s="2" t="inlineStr">
        <is>
          <t>Inizjattiva għal Proċessur Ewropew</t>
        </is>
      </c>
      <c r="BQ620" s="2" t="inlineStr">
        <is>
          <t>3</t>
        </is>
      </c>
      <c r="BR620" s="2" t="inlineStr">
        <is>
          <t/>
        </is>
      </c>
      <c r="BS620" t="inlineStr">
        <is>
          <t>proġett bl-għan li jfassal u jimplimenta pjan direzzjonali għal familja ġdida ta' proċessuri Ewropej b'konsum baxx tal-enerġija għal computing ta' skala estrema, Big-Data ta' prestazzjoni għolja u firxa ta' applikazzjonijiet emerġenti</t>
        </is>
      </c>
      <c r="BT620" s="2" t="inlineStr">
        <is>
          <t>EPI|
European Processor Initiative</t>
        </is>
      </c>
      <c r="BU620" s="2" t="inlineStr">
        <is>
          <t>3|
3</t>
        </is>
      </c>
      <c r="BV620" s="2" t="inlineStr">
        <is>
          <t xml:space="preserve">|
</t>
        </is>
      </c>
      <c r="BW620" t="inlineStr">
        <is>
          <t>Europees
 project dat de creatie van energiezuinige processortechnologie voor
 high-performance computing, datacentra en autonome voertuigen tot doel heeft</t>
        </is>
      </c>
      <c r="BX620" s="2" t="inlineStr">
        <is>
          <t>europejska inicjatywa dotycząca procesorów</t>
        </is>
      </c>
      <c r="BY620" s="2" t="inlineStr">
        <is>
          <t>3</t>
        </is>
      </c>
      <c r="BZ620" s="2" t="inlineStr">
        <is>
          <t/>
        </is>
      </c>
      <c r="CA620" t="inlineStr">
        <is>
          <t>inicjatywa, której celem jest stworzenie technologii procesorów o niskim zużyciu energii na potrzeby obliczeń wielkiej skali, ośrodków przetwarzania danych i pojazdów autonomicznych</t>
        </is>
      </c>
      <c r="CB620" s="2" t="inlineStr">
        <is>
          <t>Iniciativa do Processador Europeu</t>
        </is>
      </c>
      <c r="CC620" s="2" t="inlineStr">
        <is>
          <t>3</t>
        </is>
      </c>
      <c r="CD620" s="2" t="inlineStr">
        <is>
          <t/>
        </is>
      </c>
      <c r="CE620" t="inlineStr">
        <is>
          <t/>
        </is>
      </c>
      <c r="CF620" s="2" t="inlineStr">
        <is>
          <t>Inițiativa privind procesorul european</t>
        </is>
      </c>
      <c r="CG620" s="2" t="inlineStr">
        <is>
          <t>2</t>
        </is>
      </c>
      <c r="CH620" s="2" t="inlineStr">
        <is>
          <t/>
        </is>
      </c>
      <c r="CI620" t="inlineStr">
        <is>
          <t/>
        </is>
      </c>
      <c r="CJ620" s="2" t="inlineStr">
        <is>
          <t>Európska iniciatíva v oblasti procesorov</t>
        </is>
      </c>
      <c r="CK620" s="2" t="inlineStr">
        <is>
          <t>3</t>
        </is>
      </c>
      <c r="CL620" s="2" t="inlineStr">
        <is>
          <t/>
        </is>
      </c>
      <c r="CM620" t="inlineStr">
        <is>
          <t>iniciatíva zameraná na vývoj mikroprocesorov s nízkou spotrebou energie potrebných pre superpočítače</t>
        </is>
      </c>
      <c r="CN620" s="2" t="inlineStr">
        <is>
          <t>evropska procesorska pobuda</t>
        </is>
      </c>
      <c r="CO620" s="2" t="inlineStr">
        <is>
          <t>3</t>
        </is>
      </c>
      <c r="CP620" s="2" t="inlineStr">
        <is>
          <t/>
        </is>
      </c>
      <c r="CQ620" t="inlineStr">
        <is>
          <t/>
        </is>
      </c>
      <c r="CR620" s="2" t="inlineStr">
        <is>
          <t>European Processor Initiative</t>
        </is>
      </c>
      <c r="CS620" s="2" t="inlineStr">
        <is>
          <t>3</t>
        </is>
      </c>
      <c r="CT620" s="2" t="inlineStr">
        <is>
          <t/>
        </is>
      </c>
      <c r="CU620" t="inlineStr">
        <is>
          <t/>
        </is>
      </c>
    </row>
    <row r="621">
      <c r="A621" s="1" t="str">
        <f>HYPERLINK("https://iate.europa.eu/entry/result/3589309/all", "3589309")</f>
        <v>3589309</v>
      </c>
      <c r="B621" t="inlineStr">
        <is>
          <t>EDUCATION AND COMMUNICATIONS</t>
        </is>
      </c>
      <c r="C621" t="inlineStr">
        <is>
          <t>EDUCATION AND COMMUNICATIONS|information technology and data processing</t>
        </is>
      </c>
      <c r="D621" s="2" t="inlineStr">
        <is>
          <t>функция за самообучение</t>
        </is>
      </c>
      <c r="E621" s="2" t="inlineStr">
        <is>
          <t>3</t>
        </is>
      </c>
      <c r="F621" s="2" t="inlineStr">
        <is>
          <t/>
        </is>
      </c>
      <c r="G621" t="inlineStr">
        <is>
          <t/>
        </is>
      </c>
      <c r="H621" s="2" t="inlineStr">
        <is>
          <t>schopnost samoučení</t>
        </is>
      </c>
      <c r="I621" s="2" t="inlineStr">
        <is>
          <t>3</t>
        </is>
      </c>
      <c r="J621" s="2" t="inlineStr">
        <is>
          <t/>
        </is>
      </c>
      <c r="K621" t="inlineStr">
        <is>
          <t/>
        </is>
      </c>
      <c r="L621" s="2" t="inlineStr">
        <is>
          <t>selvlærende funktion</t>
        </is>
      </c>
      <c r="M621" s="2" t="inlineStr">
        <is>
          <t>3</t>
        </is>
      </c>
      <c r="N621" s="2" t="inlineStr">
        <is>
          <t/>
        </is>
      </c>
      <c r="O621" t="inlineStr">
        <is>
          <t/>
        </is>
      </c>
      <c r="P621" s="2" t="inlineStr">
        <is>
          <t>Selbstlernfunktion</t>
        </is>
      </c>
      <c r="Q621" s="2" t="inlineStr">
        <is>
          <t>3</t>
        </is>
      </c>
      <c r="R621" s="2" t="inlineStr">
        <is>
          <t/>
        </is>
      </c>
      <c r="S621" t="inlineStr">
        <is>
          <t/>
        </is>
      </c>
      <c r="T621" s="2" t="inlineStr">
        <is>
          <t>χαρακτηριστικό αυτοδιδασκαλίας</t>
        </is>
      </c>
      <c r="U621" s="2" t="inlineStr">
        <is>
          <t>3</t>
        </is>
      </c>
      <c r="V621" s="2" t="inlineStr">
        <is>
          <t/>
        </is>
      </c>
      <c r="W621" t="inlineStr">
        <is>
          <t/>
        </is>
      </c>
      <c r="X621" s="2" t="inlineStr">
        <is>
          <t>self-learning feature</t>
        </is>
      </c>
      <c r="Y621" s="2" t="inlineStr">
        <is>
          <t>3</t>
        </is>
      </c>
      <c r="Z621" s="2" t="inlineStr">
        <is>
          <t/>
        </is>
      </c>
      <c r="AA621" t="inlineStr">
        <is>
          <t>feature of a device or machine enabling it to change parameters in order to operate better, without the need for further programming</t>
        </is>
      </c>
      <c r="AB621" s="2" t="inlineStr">
        <is>
          <t>funcionalidad de autoaprendizaje</t>
        </is>
      </c>
      <c r="AC621" s="2" t="inlineStr">
        <is>
          <t>3</t>
        </is>
      </c>
      <c r="AD621" s="2" t="inlineStr">
        <is>
          <t/>
        </is>
      </c>
      <c r="AE621" t="inlineStr">
        <is>
          <t>Funcionalidad de un dispositivo que hace que sea capaz de generar ejemplos de entrenamiento que acaben con
una mejora de su adaptación al entorno.</t>
        </is>
      </c>
      <c r="AF621" s="2" t="inlineStr">
        <is>
          <t>iseõppimisfunktsioon</t>
        </is>
      </c>
      <c r="AG621" s="2" t="inlineStr">
        <is>
          <t>3</t>
        </is>
      </c>
      <c r="AH621" s="2" t="inlineStr">
        <is>
          <t/>
        </is>
      </c>
      <c r="AI621" t="inlineStr">
        <is>
          <t>masina või seadme võime autonoomselt õppida ja kogemuste põhjal areneda, olemata selleks programmeeritud</t>
        </is>
      </c>
      <c r="AJ621" s="2" t="inlineStr">
        <is>
          <t>itseoppiva ominaisuus</t>
        </is>
      </c>
      <c r="AK621" s="2" t="inlineStr">
        <is>
          <t>3</t>
        </is>
      </c>
      <c r="AL621" s="2" t="inlineStr">
        <is>
          <t/>
        </is>
      </c>
      <c r="AM621" t="inlineStr">
        <is>
          <t/>
        </is>
      </c>
      <c r="AN621" s="2" t="inlineStr">
        <is>
          <t>propriété d'auto-apprentissage</t>
        </is>
      </c>
      <c r="AO621" s="2" t="inlineStr">
        <is>
          <t>3</t>
        </is>
      </c>
      <c r="AP621" s="2" t="inlineStr">
        <is>
          <t/>
        </is>
      </c>
      <c r="AQ621" t="inlineStr">
        <is>
          <t>propriété d'un système lui donnant la capacité d'&lt;a href="/entry/result/1439372/fr" target="_blank"&gt;auto-apprentissage&lt;time datetime="6.5.2020"&gt; (6.5.2020)&lt;/time&gt;&lt;/a&gt;</t>
        </is>
      </c>
      <c r="AR621" s="2" t="inlineStr">
        <is>
          <t>gné féinfhoghlama</t>
        </is>
      </c>
      <c r="AS621" s="2" t="inlineStr">
        <is>
          <t>3</t>
        </is>
      </c>
      <c r="AT621" s="2" t="inlineStr">
        <is>
          <t/>
        </is>
      </c>
      <c r="AU621" t="inlineStr">
        <is>
          <t/>
        </is>
      </c>
      <c r="AV621" s="2" t="inlineStr">
        <is>
          <t>značajka samoučenja</t>
        </is>
      </c>
      <c r="AW621" s="2" t="inlineStr">
        <is>
          <t>3</t>
        </is>
      </c>
      <c r="AX621" s="2" t="inlineStr">
        <is>
          <t/>
        </is>
      </c>
      <c r="AY621" t="inlineStr">
        <is>
          <t/>
        </is>
      </c>
      <c r="AZ621" s="2" t="inlineStr">
        <is>
          <t>öntanuló funkció</t>
        </is>
      </c>
      <c r="BA621" s="2" t="inlineStr">
        <is>
          <t>3</t>
        </is>
      </c>
      <c r="BB621" s="2" t="inlineStr">
        <is>
          <t/>
        </is>
      </c>
      <c r="BC621" t="inlineStr">
        <is>
          <t>gép vagy eszköz azt biztosító képesége, hogy újraprogramozás nélkül megváltoztathassa saját paramétereit a működés optimalizálása érdekében</t>
        </is>
      </c>
      <c r="BD621" s="2" t="inlineStr">
        <is>
          <t>caratteristica dell'autoapprendimento|
apprendimento non supervisionato</t>
        </is>
      </c>
      <c r="BE621" s="2" t="inlineStr">
        <is>
          <t>3|
3</t>
        </is>
      </c>
      <c r="BF621" s="2" t="inlineStr">
        <is>
          <t xml:space="preserve">|
</t>
        </is>
      </c>
      <c r="BG621" t="inlineStr">
        <is>
          <t>caratteristica di un dispositivo che lo rende in grado di modificare autonomamente la programmazione iniziale del fabbricante al fine di migliorare le proprie prestazioni</t>
        </is>
      </c>
      <c r="BH621" s="2" t="inlineStr">
        <is>
          <t>savimokos funkcija</t>
        </is>
      </c>
      <c r="BI621" s="2" t="inlineStr">
        <is>
          <t>2</t>
        </is>
      </c>
      <c r="BJ621" s="2" t="inlineStr">
        <is>
          <t/>
        </is>
      </c>
      <c r="BK621" t="inlineStr">
        <is>
          <t>dirbtinio intelekto sistemos gebėjimas priderinti veikimo parametrus kintant įvediniams</t>
        </is>
      </c>
      <c r="BL621" s="2" t="inlineStr">
        <is>
          <t>pašmācīšanās funkcija</t>
        </is>
      </c>
      <c r="BM621" s="2" t="inlineStr">
        <is>
          <t>3</t>
        </is>
      </c>
      <c r="BN621" s="2" t="inlineStr">
        <is>
          <t/>
        </is>
      </c>
      <c r="BO621" t="inlineStr">
        <is>
          <t/>
        </is>
      </c>
      <c r="BP621" s="2" t="inlineStr">
        <is>
          <t>funzjoni tal-awtotagħlim|
funzjoni tal-awtoapprendiment</t>
        </is>
      </c>
      <c r="BQ621" s="2" t="inlineStr">
        <is>
          <t>3|
3</t>
        </is>
      </c>
      <c r="BR621" s="2" t="inlineStr">
        <is>
          <t xml:space="preserve">|
</t>
        </is>
      </c>
      <c r="BS621" t="inlineStr">
        <is>
          <t>funzjoni ta' apparat jew magna li tippermettilhom jibdlu l-parametri sabiex joperaw aħjar, mingħajr il-ħtieġa ta' iktar programmar</t>
        </is>
      </c>
      <c r="BT621" s="2" t="inlineStr">
        <is>
          <t>zelflerende eigenschap|
zelflerend karakter</t>
        </is>
      </c>
      <c r="BU621" s="2" t="inlineStr">
        <is>
          <t>3|
3</t>
        </is>
      </c>
      <c r="BV621" s="2" t="inlineStr">
        <is>
          <t xml:space="preserve">|
</t>
        </is>
      </c>
      <c r="BW621" t="inlineStr">
        <is>
          <t>kenmerk
 op grond waarvan een systeem of apparaat in staat is om op basis van zelfstandig
 verworven informatie zijn functioneren zonder menselijke tussenkomst te
 verbeteren</t>
        </is>
      </c>
      <c r="BX621" s="2" t="inlineStr">
        <is>
          <t>funkcja samouczenia się</t>
        </is>
      </c>
      <c r="BY621" s="2" t="inlineStr">
        <is>
          <t>3</t>
        </is>
      </c>
      <c r="BZ621" s="2" t="inlineStr">
        <is>
          <t/>
        </is>
      </c>
      <c r="CA621" t="inlineStr">
        <is>
          <t>funkcja urządzenia lub systemu umożliwiająca mu zmianę parametrów w celu poprawy działania bez potrzeby przeprogramowania</t>
        </is>
      </c>
      <c r="CB621" s="2" t="inlineStr">
        <is>
          <t>capacidade de autoaprendizagem</t>
        </is>
      </c>
      <c r="CC621" s="2" t="inlineStr">
        <is>
          <t>3</t>
        </is>
      </c>
      <c r="CD621" s="2" t="inlineStr">
        <is>
          <t/>
        </is>
      </c>
      <c r="CE621" t="inlineStr">
        <is>
          <t/>
        </is>
      </c>
      <c r="CF621" s="2" t="inlineStr">
        <is>
          <t>capacitate de învățare autonomă</t>
        </is>
      </c>
      <c r="CG621" s="2" t="inlineStr">
        <is>
          <t>2</t>
        </is>
      </c>
      <c r="CH621" s="2" t="inlineStr">
        <is>
          <t/>
        </is>
      </c>
      <c r="CI621" t="inlineStr">
        <is>
          <t/>
        </is>
      </c>
      <c r="CJ621" s="2" t="inlineStr">
        <is>
          <t>schopnosť samoučenia</t>
        </is>
      </c>
      <c r="CK621" s="2" t="inlineStr">
        <is>
          <t>3</t>
        </is>
      </c>
      <c r="CL621" s="2" t="inlineStr">
        <is>
          <t/>
        </is>
      </c>
      <c r="CM621" t="inlineStr">
        <is>
          <t>schopnost' zariadenia alebo prístroja generovat' nové informácie na základe pokusov a pri daných vstupných informáciách upraviť transformáciu týchto informácií pomocou učiacich algoritmov tak, aby sa zabezpečilo jeho lepšie fungovanie bez potreby vonkajšieho zásahu (programovania)</t>
        </is>
      </c>
      <c r="CN621" s="2" t="inlineStr">
        <is>
          <t>funkcija samoučenja</t>
        </is>
      </c>
      <c r="CO621" s="2" t="inlineStr">
        <is>
          <t>3</t>
        </is>
      </c>
      <c r="CP621" s="2" t="inlineStr">
        <is>
          <t/>
        </is>
      </c>
      <c r="CQ621" t="inlineStr">
        <is>
          <t/>
        </is>
      </c>
      <c r="CR621" s="2" t="inlineStr">
        <is>
          <t>självinlärande funktion</t>
        </is>
      </c>
      <c r="CS621" s="2" t="inlineStr">
        <is>
          <t>3</t>
        </is>
      </c>
      <c r="CT621" s="2" t="inlineStr">
        <is>
          <t/>
        </is>
      </c>
      <c r="CU621" t="inlineStr">
        <is>
          <t/>
        </is>
      </c>
    </row>
    <row r="622">
      <c r="A622" s="1" t="str">
        <f>HYPERLINK("https://iate.europa.eu/entry/result/1147712/all", "1147712")</f>
        <v>1147712</v>
      </c>
      <c r="B622" t="inlineStr">
        <is>
          <t>SCIENCE</t>
        </is>
      </c>
      <c r="C622" t="inlineStr">
        <is>
          <t>SCIENCE|natural and applied sciences|physical sciences</t>
        </is>
      </c>
      <c r="D622" s="2" t="inlineStr">
        <is>
          <t>свръхстуден атом</t>
        </is>
      </c>
      <c r="E622" s="2" t="inlineStr">
        <is>
          <t>3</t>
        </is>
      </c>
      <c r="F622" s="2" t="inlineStr">
        <is>
          <t/>
        </is>
      </c>
      <c r="G622" t="inlineStr">
        <is>
          <t/>
        </is>
      </c>
      <c r="H622" s="2" t="inlineStr">
        <is>
          <t>ultrastudený atom</t>
        </is>
      </c>
      <c r="I622" s="2" t="inlineStr">
        <is>
          <t>3</t>
        </is>
      </c>
      <c r="J622" s="2" t="inlineStr">
        <is>
          <t/>
        </is>
      </c>
      <c r="K622" t="inlineStr">
        <is>
          <t>atom udržovaný při
teplotě blízké 0 kelvinů (absolutní nule)</t>
        </is>
      </c>
      <c r="L622" s="2" t="inlineStr">
        <is>
          <t>ultrakoldt atom</t>
        </is>
      </c>
      <c r="M622" s="2" t="inlineStr">
        <is>
          <t>3</t>
        </is>
      </c>
      <c r="N622" s="2" t="inlineStr">
        <is>
          <t/>
        </is>
      </c>
      <c r="O622" t="inlineStr">
        <is>
          <t/>
        </is>
      </c>
      <c r="P622" s="2" t="inlineStr">
        <is>
          <t>ultrakaltes Atom</t>
        </is>
      </c>
      <c r="Q622" s="2" t="inlineStr">
        <is>
          <t>3</t>
        </is>
      </c>
      <c r="R622" s="2" t="inlineStr">
        <is>
          <t/>
        </is>
      </c>
      <c r="S622" t="inlineStr">
        <is>
          <t/>
        </is>
      </c>
      <c r="T622" s="2" t="inlineStr">
        <is>
          <t>άκρως ψυχρό άτομο|
υπερ-ψυχρό άτομο</t>
        </is>
      </c>
      <c r="U622" s="2" t="inlineStr">
        <is>
          <t>3|
3</t>
        </is>
      </c>
      <c r="V622" s="2" t="inlineStr">
        <is>
          <t xml:space="preserve">|
</t>
        </is>
      </c>
      <c r="W622" t="inlineStr">
        <is>
          <t/>
        </is>
      </c>
      <c r="X622" s="2" t="inlineStr">
        <is>
          <t>ultra-cold atom</t>
        </is>
      </c>
      <c r="Y622" s="2" t="inlineStr">
        <is>
          <t>3</t>
        </is>
      </c>
      <c r="Z622" s="2" t="inlineStr">
        <is>
          <t/>
        </is>
      </c>
      <c r="AA622" t="inlineStr">
        <is>
          <t>atom maintained at temperatures close to 0 kelvin (absolute zero), typically below several tens of microkelvin (µK)</t>
        </is>
      </c>
      <c r="AB622" s="2" t="inlineStr">
        <is>
          <t>átomo ultrafrío</t>
        </is>
      </c>
      <c r="AC622" s="2" t="inlineStr">
        <is>
          <t>3</t>
        </is>
      </c>
      <c r="AD622" s="2" t="inlineStr">
        <is>
          <t/>
        </is>
      </c>
      <c r="AE622" t="inlineStr">
        <is>
          <t>Átomos que se encuentran a una temperatura muy cercana al cero absoluto, típicamente del orden de cientos de nanokelvin (10&lt;sup&gt;-9&lt;/sup&gt; K).</t>
        </is>
      </c>
      <c r="AF622" s="2" t="inlineStr">
        <is>
          <t>ülikülmad kvantgaasid</t>
        </is>
      </c>
      <c r="AG622" s="2" t="inlineStr">
        <is>
          <t>3</t>
        </is>
      </c>
      <c r="AH622" s="2" t="inlineStr">
        <is>
          <t/>
        </is>
      </c>
      <c r="AI622" t="inlineStr">
        <is>
          <t>gaas, mis on jahutatud nii madalale temperatuurile, et aatomite kvantmehaanilised omadused muutuvad oluliseks ja tekkivad nähtused nagu Bose-Einsteini kondensaat või ülivoolavus</t>
        </is>
      </c>
      <c r="AJ622" s="2" t="inlineStr">
        <is>
          <t>ultrakylmä atomi</t>
        </is>
      </c>
      <c r="AK622" s="2" t="inlineStr">
        <is>
          <t>3</t>
        </is>
      </c>
      <c r="AL622" s="2" t="inlineStr">
        <is>
          <t/>
        </is>
      </c>
      <c r="AM622" t="inlineStr">
        <is>
          <t/>
        </is>
      </c>
      <c r="AN622" s="2" t="inlineStr">
        <is>
          <t>atome ultrafroid</t>
        </is>
      </c>
      <c r="AO622" s="2" t="inlineStr">
        <is>
          <t>3</t>
        </is>
      </c>
      <c r="AP622" s="2" t="inlineStr">
        <is>
          <t/>
        </is>
      </c>
      <c r="AQ622" t="inlineStr">
        <is>
          <t>atome dont la température est proche du zéro absolu</t>
        </is>
      </c>
      <c r="AR622" s="2" t="inlineStr">
        <is>
          <t>adamh ultrafhuar</t>
        </is>
      </c>
      <c r="AS622" s="2" t="inlineStr">
        <is>
          <t>3</t>
        </is>
      </c>
      <c r="AT622" s="2" t="inlineStr">
        <is>
          <t/>
        </is>
      </c>
      <c r="AU622" t="inlineStr">
        <is>
          <t/>
        </is>
      </c>
      <c r="AV622" s="2" t="inlineStr">
        <is>
          <t>ultrahladni atom</t>
        </is>
      </c>
      <c r="AW622" s="2" t="inlineStr">
        <is>
          <t>3</t>
        </is>
      </c>
      <c r="AX622" s="2" t="inlineStr">
        <is>
          <t/>
        </is>
      </c>
      <c r="AY622" t="inlineStr">
        <is>
          <t/>
        </is>
      </c>
      <c r="AZ622" s="2" t="inlineStr">
        <is>
          <t>ultrahideg atom</t>
        </is>
      </c>
      <c r="BA622" s="2" t="inlineStr">
        <is>
          <t>3</t>
        </is>
      </c>
      <c r="BB622" s="2" t="inlineStr">
        <is>
          <t/>
        </is>
      </c>
      <c r="BC622" t="inlineStr">
        <is>
          <t>olyan atom, amelynek hőmérséklete az abszolút zérus felett mindössze néhány nanokelvin</t>
        </is>
      </c>
      <c r="BD622" s="2" t="inlineStr">
        <is>
          <t>atomo ultrafreddo</t>
        </is>
      </c>
      <c r="BE622" s="2" t="inlineStr">
        <is>
          <t>3</t>
        </is>
      </c>
      <c r="BF622" s="2" t="inlineStr">
        <is>
          <t/>
        </is>
      </c>
      <c r="BG622" t="inlineStr">
        <is>
          <t>atomo mantenuto ad una temperatura molto prossima allo zero assoluto</t>
        </is>
      </c>
      <c r="BH622" s="2" t="inlineStr">
        <is>
          <t>ultrašaltasis atomas</t>
        </is>
      </c>
      <c r="BI622" s="2" t="inlineStr">
        <is>
          <t>3</t>
        </is>
      </c>
      <c r="BJ622" s="2" t="inlineStr">
        <is>
          <t/>
        </is>
      </c>
      <c r="BK622" t="inlineStr">
        <is>
          <t/>
        </is>
      </c>
      <c r="BL622" s="2" t="inlineStr">
        <is>
          <t>ultraauksts atoms</t>
        </is>
      </c>
      <c r="BM622" s="2" t="inlineStr">
        <is>
          <t>3</t>
        </is>
      </c>
      <c r="BN622" s="2" t="inlineStr">
        <is>
          <t/>
        </is>
      </c>
      <c r="BO622" t="inlineStr">
        <is>
          <t/>
        </is>
      </c>
      <c r="BP622" s="2" t="inlineStr">
        <is>
          <t>atomu ultrakiesaħ</t>
        </is>
      </c>
      <c r="BQ622" s="2" t="inlineStr">
        <is>
          <t>3</t>
        </is>
      </c>
      <c r="BR622" s="2" t="inlineStr">
        <is>
          <t/>
        </is>
      </c>
      <c r="BS622" t="inlineStr">
        <is>
          <t>atomu li jinżamm f'temperaturi qrib 0 kelvin (żero assolut), tipikament taħt diversi għexieren ta' mikrokelvin (µK)</t>
        </is>
      </c>
      <c r="BT622" s="2" t="inlineStr">
        <is>
          <t>ultrakoud atoom</t>
        </is>
      </c>
      <c r="BU622" s="2" t="inlineStr">
        <is>
          <t>3</t>
        </is>
      </c>
      <c r="BV622" s="2" t="inlineStr">
        <is>
          <t/>
        </is>
      </c>
      <c r="BW622" t="inlineStr">
        <is>
          <t>atoom
 met een temperatuur vlakbij het absolute
 nulpunt (enkele honderden nanokelvins)</t>
        </is>
      </c>
      <c r="BX622" s="2" t="inlineStr">
        <is>
          <t>ultrazimny atom</t>
        </is>
      </c>
      <c r="BY622" s="2" t="inlineStr">
        <is>
          <t>3</t>
        </is>
      </c>
      <c r="BZ622" s="2" t="inlineStr">
        <is>
          <t/>
        </is>
      </c>
      <c r="CA622" t="inlineStr">
        <is>
          <t>atom o temperaturze bliskiej 0 kelwina (zera bezwzględnego)</t>
        </is>
      </c>
      <c r="CB622" s="2" t="inlineStr">
        <is>
          <t>átomo ultrafrio</t>
        </is>
      </c>
      <c r="CC622" s="2" t="inlineStr">
        <is>
          <t>3</t>
        </is>
      </c>
      <c r="CD622" s="2" t="inlineStr">
        <is>
          <t/>
        </is>
      </c>
      <c r="CE622" t="inlineStr">
        <is>
          <t>Átomo mantido em temperaturas próximas de 0 kelvin (zero absoluto), tipicamente abaixo de várias dezenas de microkelvins (µK).</t>
        </is>
      </c>
      <c r="CF622" s="2" t="inlineStr">
        <is>
          <t>atom ultrarece</t>
        </is>
      </c>
      <c r="CG622" s="2" t="inlineStr">
        <is>
          <t>3</t>
        </is>
      </c>
      <c r="CH622" s="2" t="inlineStr">
        <is>
          <t/>
        </is>
      </c>
      <c r="CI622" t="inlineStr">
        <is>
          <t/>
        </is>
      </c>
      <c r="CJ622" s="2" t="inlineStr">
        <is>
          <t>ultrastudený atóm</t>
        </is>
      </c>
      <c r="CK622" s="2" t="inlineStr">
        <is>
          <t>3</t>
        </is>
      </c>
      <c r="CL622" s="2" t="inlineStr">
        <is>
          <t/>
        </is>
      </c>
      <c r="CM622" t="inlineStr">
        <is>
          <t>atóm udržiavaný pri teplote takmer 0 kelvinov (blízko absolútnej nuly)</t>
        </is>
      </c>
      <c r="CN622" s="2" t="inlineStr">
        <is>
          <t>ultrahladni atom</t>
        </is>
      </c>
      <c r="CO622" s="2" t="inlineStr">
        <is>
          <t>3</t>
        </is>
      </c>
      <c r="CP622" s="2" t="inlineStr">
        <is>
          <t/>
        </is>
      </c>
      <c r="CQ622" t="inlineStr">
        <is>
          <t/>
        </is>
      </c>
      <c r="CR622" s="2" t="inlineStr">
        <is>
          <t>ultrakall atom</t>
        </is>
      </c>
      <c r="CS622" s="2" t="inlineStr">
        <is>
          <t>3</t>
        </is>
      </c>
      <c r="CT622" s="2" t="inlineStr">
        <is>
          <t/>
        </is>
      </c>
      <c r="CU622" t="inlineStr">
        <is>
          <t/>
        </is>
      </c>
    </row>
    <row r="623">
      <c r="A623" s="1" t="str">
        <f>HYPERLINK("https://iate.europa.eu/entry/result/1864907/all", "1864907")</f>
        <v>1864907</v>
      </c>
      <c r="B623" t="inlineStr">
        <is>
          <t>EDUCATION AND COMMUNICATIONS</t>
        </is>
      </c>
      <c r="C623" t="inlineStr">
        <is>
          <t>EDUCATION AND COMMUNICATIONS|information technology and data processing</t>
        </is>
      </c>
      <c r="D623" s="2" t="inlineStr">
        <is>
          <t>кюбит</t>
        </is>
      </c>
      <c r="E623" s="2" t="inlineStr">
        <is>
          <t>3</t>
        </is>
      </c>
      <c r="F623" s="2" t="inlineStr">
        <is>
          <t/>
        </is>
      </c>
      <c r="G623" t="inlineStr">
        <is>
          <t/>
        </is>
      </c>
      <c r="H623" s="2" t="inlineStr">
        <is>
          <t>qubit|
kvantový bit</t>
        </is>
      </c>
      <c r="I623" s="2" t="inlineStr">
        <is>
          <t>3|
3</t>
        </is>
      </c>
      <c r="J623" s="2" t="inlineStr">
        <is>
          <t xml:space="preserve">|
</t>
        </is>
      </c>
      <c r="K623" t="inlineStr">
        <is>
          <t>jednotka kvantové
informace odvozená od klasického bitu</t>
        </is>
      </c>
      <c r="L623" s="2" t="inlineStr">
        <is>
          <t>qubit|
kvantebit</t>
        </is>
      </c>
      <c r="M623" s="2" t="inlineStr">
        <is>
          <t>3|
3</t>
        </is>
      </c>
      <c r="N623" s="2" t="inlineStr">
        <is>
          <t xml:space="preserve">|
</t>
        </is>
      </c>
      <c r="O623" t="inlineStr">
        <is>
          <t>mindste regneenhed i en kvantecomputer, som kan være både 0 og 1 på samme tid</t>
        </is>
      </c>
      <c r="P623" s="2" t="inlineStr">
        <is>
          <t>Quantenbit|
QuBit</t>
        </is>
      </c>
      <c r="Q623" s="2" t="inlineStr">
        <is>
          <t>3|
3</t>
        </is>
      </c>
      <c r="R623" s="2" t="inlineStr">
        <is>
          <t xml:space="preserve">|
</t>
        </is>
      </c>
      <c r="S623" t="inlineStr">
        <is>
          <t>Grundeinheit in einem Quantencomputer, die im Gegensatz zu binären Bits nicht nur 0 oder 1 sein, sondern gleichzeitig beide Zustände einnehmen kann</t>
        </is>
      </c>
      <c r="T623" s="2" t="inlineStr">
        <is>
          <t>κβαντικό bit</t>
        </is>
      </c>
      <c r="U623" s="2" t="inlineStr">
        <is>
          <t>3</t>
        </is>
      </c>
      <c r="V623" s="2" t="inlineStr">
        <is>
          <t/>
        </is>
      </c>
      <c r="W623" t="inlineStr">
        <is>
          <t>κβαντικό σύστημα
δύο καταστάσεων που αποτελεί τη βασική μονάδα
καταχώρησης πληροφορίας σε QC/QIP</t>
        </is>
      </c>
      <c r="X623" s="2" t="inlineStr">
        <is>
          <t>quantum bit|
qubit</t>
        </is>
      </c>
      <c r="Y623" s="2" t="inlineStr">
        <is>
          <t>3|
3</t>
        </is>
      </c>
      <c r="Z623" s="2" t="inlineStr">
        <is>
          <t xml:space="preserve">|
</t>
        </is>
      </c>
      <c r="AA623" t="inlineStr">
        <is>
          <t>fundamental unit of information in a quantum computer, capable of existing in two states, 0 or 1, simultaneously or at a different time</t>
        </is>
      </c>
      <c r="AB623" s="2" t="inlineStr">
        <is>
          <t>bit cuántico|
cúbit</t>
        </is>
      </c>
      <c r="AC623" s="2" t="inlineStr">
        <is>
          <t>3|
3</t>
        </is>
      </c>
      <c r="AD623" s="2" t="inlineStr">
        <is>
          <t xml:space="preserve">|
</t>
        </is>
      </c>
      <c r="AE623" t="inlineStr">
        <is>
          <t>Unidad básica de
 información almacenable en un sistema cuántico que
 puede tomar los valores de 0 o 1, ambos valores a la vez (superposición), o
 incluso valores intermedios.</t>
        </is>
      </c>
      <c r="AF623" s="2" t="inlineStr">
        <is>
          <t>kvantbitt|
kubit</t>
        </is>
      </c>
      <c r="AG623" s="2" t="inlineStr">
        <is>
          <t>3|
3</t>
        </is>
      </c>
      <c r="AH623" s="2" t="inlineStr">
        <is>
          <t xml:space="preserve">|
</t>
        </is>
      </c>
      <c r="AI623" t="inlineStr">
        <is>
          <t>informatsiooni põhiühik kvantarvutites, mille võimalikeks väärtusteks on 0, 1 või superpositsioon neist mõlemast</t>
        </is>
      </c>
      <c r="AJ623" s="2" t="inlineStr">
        <is>
          <t>kvanttibitti|
kubitti</t>
        </is>
      </c>
      <c r="AK623" s="2" t="inlineStr">
        <is>
          <t>3|
3</t>
        </is>
      </c>
      <c r="AL623" s="2" t="inlineStr">
        <is>
          <t xml:space="preserve">|
</t>
        </is>
      </c>
      <c r="AM623" t="inlineStr">
        <is>
          <t>kvanttitietokoneen bitti, joka on kahden kvanttitilan lineaarinen superpositio</t>
        </is>
      </c>
      <c r="AN623" s="2" t="inlineStr">
        <is>
          <t>qubit|
bit quantique</t>
        </is>
      </c>
      <c r="AO623" s="2" t="inlineStr">
        <is>
          <t>3|
3</t>
        </is>
      </c>
      <c r="AP623" s="2" t="inlineStr">
        <is>
          <t xml:space="preserve">|
</t>
        </is>
      </c>
      <c r="AQ623" t="inlineStr">
        <is>
          <t>octet qui, au lieu d’assumer une valeur ou une autre (0 ou 1), peut représenter en même temps toutes les valeurs infinies comprises entre 0 et 1, y compris 0 et 1, en raison d'une propriété des particules atomiques connue sous le nom de superposition d’états quantiques</t>
        </is>
      </c>
      <c r="AR623" s="2" t="inlineStr">
        <is>
          <t>giotán candamach|
qubit</t>
        </is>
      </c>
      <c r="AS623" s="2" t="inlineStr">
        <is>
          <t>3|
3</t>
        </is>
      </c>
      <c r="AT623" s="2" t="inlineStr">
        <is>
          <t xml:space="preserve">|
</t>
        </is>
      </c>
      <c r="AU623" t="inlineStr">
        <is>
          <t/>
        </is>
      </c>
      <c r="AV623" s="2" t="inlineStr">
        <is>
          <t>kvantni bit|
qubit</t>
        </is>
      </c>
      <c r="AW623" s="2" t="inlineStr">
        <is>
          <t>3|
2</t>
        </is>
      </c>
      <c r="AX623" s="2" t="inlineStr">
        <is>
          <t xml:space="preserve">|
</t>
        </is>
      </c>
      <c r="AY623" t="inlineStr">
        <is>
          <t/>
        </is>
      </c>
      <c r="AZ623" s="2" t="inlineStr">
        <is>
          <t>kvantumbit|
qubit</t>
        </is>
      </c>
      <c r="BA623" s="2" t="inlineStr">
        <is>
          <t>4|
3</t>
        </is>
      </c>
      <c r="BB623" s="2" t="inlineStr">
        <is>
          <t xml:space="preserve">|
</t>
        </is>
      </c>
      <c r="BC623" t="inlineStr">
        <is>
          <t>egy bit kvantummechanikai megfelelője</t>
        </is>
      </c>
      <c r="BD623" s="2" t="inlineStr">
        <is>
          <t>bit quantistico|
qubit</t>
        </is>
      </c>
      <c r="BE623" s="2" t="inlineStr">
        <is>
          <t>3|
3</t>
        </is>
      </c>
      <c r="BF623" s="2" t="inlineStr">
        <is>
          <t xml:space="preserve">|
</t>
        </is>
      </c>
      <c r="BG623" t="inlineStr">
        <is>
          <t>unità fondamentale dell'informazione di un computer quantistico che è in grado di sovrapporre i due stati 0 e 1, esistendo simultaneamente in entrambi</t>
        </is>
      </c>
      <c r="BH623" s="2" t="inlineStr">
        <is>
          <t>kubitas|
kvantinis bitas</t>
        </is>
      </c>
      <c r="BI623" s="2" t="inlineStr">
        <is>
          <t>3|
3</t>
        </is>
      </c>
      <c r="BJ623" s="2" t="inlineStr">
        <is>
          <t xml:space="preserve">|
</t>
        </is>
      </c>
      <c r="BK623" t="inlineStr">
        <is>
          <t/>
        </is>
      </c>
      <c r="BL623" s="2" t="inlineStr">
        <is>
          <t>kvantu bits</t>
        </is>
      </c>
      <c r="BM623" s="2" t="inlineStr">
        <is>
          <t>3</t>
        </is>
      </c>
      <c r="BN623" s="2" t="inlineStr">
        <is>
          <t/>
        </is>
      </c>
      <c r="BO623" t="inlineStr">
        <is>
          <t/>
        </is>
      </c>
      <c r="BP623" s="2" t="inlineStr">
        <is>
          <t>bit kwantistiku|
qubit</t>
        </is>
      </c>
      <c r="BQ623" s="2" t="inlineStr">
        <is>
          <t>3|
3</t>
        </is>
      </c>
      <c r="BR623" s="2" t="inlineStr">
        <is>
          <t xml:space="preserve">|
</t>
        </is>
      </c>
      <c r="BS623" t="inlineStr">
        <is>
          <t>unità ta' informazzjoni fundamentali f'kompjuter kwantistiku, li kapaċi teżisti f'żewġ stati, 0 jew 1, simultanjament jew f'ħin differenti</t>
        </is>
      </c>
      <c r="BT623" s="2" t="inlineStr">
        <is>
          <t>kwantumbit|
qubit</t>
        </is>
      </c>
      <c r="BU623" s="2" t="inlineStr">
        <is>
          <t>3|
3</t>
        </is>
      </c>
      <c r="BV623" s="2" t="inlineStr">
        <is>
          <t xml:space="preserve">|
</t>
        </is>
      </c>
      <c r="BW623" t="inlineStr">
        <is>
          <t>basiseenheid
 van informatie in een kwantumcomputer, die naast de traditionele waarden 0 en
 1 ook een waarde kan hebben die gelijktijdig 0 en 1 is</t>
        </is>
      </c>
      <c r="BX623" s="2" t="inlineStr">
        <is>
          <t>bit kwantowy|
kubit</t>
        </is>
      </c>
      <c r="BY623" s="2" t="inlineStr">
        <is>
          <t>3|
3</t>
        </is>
      </c>
      <c r="BZ623" s="2" t="inlineStr">
        <is>
          <t xml:space="preserve">|
</t>
        </is>
      </c>
      <c r="CA623" t="inlineStr">
        <is>
          <t>najmniejsza i niepodzielna jednostka informacji kwantowej</t>
        </is>
      </c>
      <c r="CB623" s="2" t="inlineStr">
        <is>
          <t>bit quântico|
qubit</t>
        </is>
      </c>
      <c r="CC623" s="2" t="inlineStr">
        <is>
          <t>3|
3</t>
        </is>
      </c>
      <c r="CD623" s="2" t="inlineStr">
        <is>
          <t xml:space="preserve">|
</t>
        </is>
      </c>
      <c r="CE623" t="inlineStr">
        <is>
          <t>Unidade básica de informação num sistema de computação quântica que, contrariamente ao bit, faz uso dos estados quânticos das partículas subatómicas para ultrapassar a lógica binária no processamento da informação.</t>
        </is>
      </c>
      <c r="CF623" s="2" t="inlineStr">
        <is>
          <t>bit cuantic|
qubit</t>
        </is>
      </c>
      <c r="CG623" s="2" t="inlineStr">
        <is>
          <t>3|
3</t>
        </is>
      </c>
      <c r="CH623" s="2" t="inlineStr">
        <is>
          <t xml:space="preserve">|
</t>
        </is>
      </c>
      <c r="CI623" t="inlineStr">
        <is>
          <t/>
        </is>
      </c>
      <c r="CJ623" s="2" t="inlineStr">
        <is>
          <t>qubit|
kvantový bit</t>
        </is>
      </c>
      <c r="CK623" s="2" t="inlineStr">
        <is>
          <t>3|
3</t>
        </is>
      </c>
      <c r="CL623" s="2" t="inlineStr">
        <is>
          <t xml:space="preserve">|
</t>
        </is>
      </c>
      <c r="CM623" t="inlineStr">
        <is>
          <t>jednotka kvantovej informácie odvodená od klasického &lt;a href="https://iate.europa.eu/entry/slideshow/1604654914022/1441933/en" target="_blank"&gt;bitu&lt;/a&gt;</t>
        </is>
      </c>
      <c r="CN623" s="2" t="inlineStr">
        <is>
          <t>kubit|
kvantni bit</t>
        </is>
      </c>
      <c r="CO623" s="2" t="inlineStr">
        <is>
          <t>3|
3</t>
        </is>
      </c>
      <c r="CP623" s="2" t="inlineStr">
        <is>
          <t xml:space="preserve">|
</t>
        </is>
      </c>
      <c r="CQ623" t="inlineStr">
        <is>
          <t>osnovna enota kvantne informacije,
predstavljena z dvema osnovnima stanjema, „1“ in „0”, in njunimi
superpozicijami</t>
        </is>
      </c>
      <c r="CR623" s="2" t="inlineStr">
        <is>
          <t>kvantbit|
qubit</t>
        </is>
      </c>
      <c r="CS623" s="2" t="inlineStr">
        <is>
          <t>3|
3</t>
        </is>
      </c>
      <c r="CT623" s="2" t="inlineStr">
        <is>
          <t xml:space="preserve">|
</t>
        </is>
      </c>
      <c r="CU623" t="inlineStr">
        <is>
          <t>motsvarigheten i kvantdatorer till en bit, men kan stå för 1 och 0 på samma gång</t>
        </is>
      </c>
    </row>
    <row r="624">
      <c r="A624" s="1" t="str">
        <f>HYPERLINK("https://iate.europa.eu/entry/result/1910548/all", "1910548")</f>
        <v>1910548</v>
      </c>
      <c r="B624" t="inlineStr">
        <is>
          <t>EDUCATION AND COMMUNICATIONS</t>
        </is>
      </c>
      <c r="C624" t="inlineStr">
        <is>
          <t>EDUCATION AND COMMUNICATIONS|information technology and data processing</t>
        </is>
      </c>
      <c r="D624" s="2" t="inlineStr">
        <is>
          <t>алгоритъм на Гроувър</t>
        </is>
      </c>
      <c r="E624" s="2" t="inlineStr">
        <is>
          <t>3</t>
        </is>
      </c>
      <c r="F624" s="2" t="inlineStr">
        <is>
          <t/>
        </is>
      </c>
      <c r="G624" t="inlineStr">
        <is>
          <t/>
        </is>
      </c>
      <c r="H624" s="2" t="inlineStr">
        <is>
          <t>Groverův algoritmus</t>
        </is>
      </c>
      <c r="I624" s="2" t="inlineStr">
        <is>
          <t>3</t>
        </is>
      </c>
      <c r="J624" s="2" t="inlineStr">
        <is>
          <t/>
        </is>
      </c>
      <c r="K624" t="inlineStr">
        <is>
          <t>&lt;div&gt;algoritmus, který pomáhá vyhledat v nesetříděném seznamu o délce N číslo x, které splňuje předem zadanou podmínku&lt;/div&gt;</t>
        </is>
      </c>
      <c r="L624" s="2" t="inlineStr">
        <is>
          <t>Grovers algoritme</t>
        </is>
      </c>
      <c r="M624" s="2" t="inlineStr">
        <is>
          <t>3</t>
        </is>
      </c>
      <c r="N624" s="2" t="inlineStr">
        <is>
          <t/>
        </is>
      </c>
      <c r="O624" t="inlineStr">
        <is>
          <t>algoritme skabt af Lov Grover, som bruges til at finde det unikke input, der har skabt et givent output</t>
        </is>
      </c>
      <c r="P624" s="2" t="inlineStr">
        <is>
          <t>Grover-Algorithmus</t>
        </is>
      </c>
      <c r="Q624" s="2" t="inlineStr">
        <is>
          <t>3</t>
        </is>
      </c>
      <c r="R624" s="2" t="inlineStr">
        <is>
          <t/>
        </is>
      </c>
      <c r="S624" t="inlineStr">
        <is>
          <t>Quantenalgorithmus zur Suche in einer unsortierten Datenbank</t>
        </is>
      </c>
      <c r="T624" s="2" t="inlineStr">
        <is>
          <t>αλγόριθμος του Grover</t>
        </is>
      </c>
      <c r="U624" s="2" t="inlineStr">
        <is>
          <t>3</t>
        </is>
      </c>
      <c r="V624" s="2" t="inlineStr">
        <is>
          <t/>
        </is>
      </c>
      <c r="W624" t="inlineStr">
        <is>
          <t/>
        </is>
      </c>
      <c r="X624" s="2" t="inlineStr">
        <is>
          <t>Grover's algorithm</t>
        </is>
      </c>
      <c r="Y624" s="2" t="inlineStr">
        <is>
          <t>3</t>
        </is>
      </c>
      <c r="Z624" s="2" t="inlineStr">
        <is>
          <t/>
        </is>
      </c>
      <c r="AA624" t="inlineStr">
        <is>
          <t>quantum algorithm that finds with high probability the unique input to a black box function that produces a particular output value</t>
        </is>
      </c>
      <c r="AB624" s="2" t="inlineStr">
        <is>
          <t>algoritmo de Grover</t>
        </is>
      </c>
      <c r="AC624" s="2" t="inlineStr">
        <is>
          <t>3</t>
        </is>
      </c>
      <c r="AD624" s="2" t="inlineStr">
        <is>
          <t/>
        </is>
      </c>
      <c r="AE624" t="inlineStr">
        <is>
          <t>Algoritmo cuántico
 que establece que un problema de búsqueda no estructurada en un espacio de
 búsqueda de tamaño N, con solución única, se puede resolver cuánticamente en
 un número de pasos igual a la raíz cuadrada de N.</t>
        </is>
      </c>
      <c r="AF624" s="2" t="inlineStr">
        <is>
          <t>Groveri algoritm</t>
        </is>
      </c>
      <c r="AG624" s="2" t="inlineStr">
        <is>
          <t>3</t>
        </is>
      </c>
      <c r="AH624" s="2" t="inlineStr">
        <is>
          <t/>
        </is>
      </c>
      <c r="AI624" t="inlineStr">
        <is>
          <t>kiireim kvantalgoritm otsingu teostamiseks väga suurtes andmebaasides</t>
        </is>
      </c>
      <c r="AJ624" s="2" t="inlineStr">
        <is>
          <t>Groverin algoritmi</t>
        </is>
      </c>
      <c r="AK624" s="2" t="inlineStr">
        <is>
          <t>3</t>
        </is>
      </c>
      <c r="AL624" s="2" t="inlineStr">
        <is>
          <t/>
        </is>
      </c>
      <c r="AM624" t="inlineStr">
        <is>
          <t>algoritmi, joka hyödyntää kvanttimekaanisten järjestelmien aalto-ominaisuuksia
alkioiden etsimiseen järjestämättömästä tietokannasta aikavaativuudella O(
√
n)</t>
        </is>
      </c>
      <c r="AN624" s="2" t="inlineStr">
        <is>
          <t>algorithme de Grover</t>
        </is>
      </c>
      <c r="AO624" s="2" t="inlineStr">
        <is>
          <t>3</t>
        </is>
      </c>
      <c r="AP624" s="2" t="inlineStr">
        <is>
          <t/>
        </is>
      </c>
      <c r="AQ624" t="inlineStr">
        <is>
          <t>algorithme permettant de trouver de façon efficace un (ou plusieurs) élément(s) particuliers
dans une base de données non structurée</t>
        </is>
      </c>
      <c r="AR624" s="2" t="inlineStr">
        <is>
          <t>algartam Grover</t>
        </is>
      </c>
      <c r="AS624" s="2" t="inlineStr">
        <is>
          <t>3</t>
        </is>
      </c>
      <c r="AT624" s="2" t="inlineStr">
        <is>
          <t/>
        </is>
      </c>
      <c r="AU624" t="inlineStr">
        <is>
          <t/>
        </is>
      </c>
      <c r="AV624" s="2" t="inlineStr">
        <is>
          <t>Groverov algoritam</t>
        </is>
      </c>
      <c r="AW624" s="2" t="inlineStr">
        <is>
          <t>3</t>
        </is>
      </c>
      <c r="AX624" s="2" t="inlineStr">
        <is>
          <t/>
        </is>
      </c>
      <c r="AY624" t="inlineStr">
        <is>
          <t/>
        </is>
      </c>
      <c r="AZ624" s="2" t="inlineStr">
        <is>
          <t>Grover-algoritmus</t>
        </is>
      </c>
      <c r="BA624" s="2" t="inlineStr">
        <is>
          <t>3</t>
        </is>
      </c>
      <c r="BB624" s="2" t="inlineStr">
        <is>
          <t/>
        </is>
      </c>
      <c r="BC624" t="inlineStr">
        <is>
          <t>strukturálatlan keresési térben (pl. telefonszám telefonkönyvben történő keresésére) alkalmazott kvantumos kereső algoritmus</t>
        </is>
      </c>
      <c r="BD624" s="2" t="inlineStr">
        <is>
          <t>algoritmo di Grover</t>
        </is>
      </c>
      <c r="BE624" s="2" t="inlineStr">
        <is>
          <t>3</t>
        </is>
      </c>
      <c r="BF624" s="2" t="inlineStr">
        <is>
          <t/>
        </is>
      </c>
      <c r="BG624" t="inlineStr">
        <is>
          <t>algoritmo quantistico che ha un’ampia possibilità di trovare l’unica
soluzione a un problema di ricerca e di produrre un risultato misurabile</t>
        </is>
      </c>
      <c r="BH624" s="2" t="inlineStr">
        <is>
          <t>Groverio algoritmas</t>
        </is>
      </c>
      <c r="BI624" s="2" t="inlineStr">
        <is>
          <t>3</t>
        </is>
      </c>
      <c r="BJ624" s="2" t="inlineStr">
        <is>
          <t/>
        </is>
      </c>
      <c r="BK624" t="inlineStr">
        <is>
          <t>kvantinis algoritmas, skirtas ieškojimui nestruktūrizuotoje (nesutvarkytoje) duomenų bazėje</t>
        </is>
      </c>
      <c r="BL624" s="2" t="inlineStr">
        <is>
          <t>Grovera algoritms</t>
        </is>
      </c>
      <c r="BM624" s="2" t="inlineStr">
        <is>
          <t>3</t>
        </is>
      </c>
      <c r="BN624" s="2" t="inlineStr">
        <is>
          <t/>
        </is>
      </c>
      <c r="BO624" t="inlineStr">
        <is>
          <t/>
        </is>
      </c>
      <c r="BP624" s="2" t="inlineStr">
        <is>
          <t>algoritmu ta' Grover</t>
        </is>
      </c>
      <c r="BQ624" s="2" t="inlineStr">
        <is>
          <t>3</t>
        </is>
      </c>
      <c r="BR624" s="2" t="inlineStr">
        <is>
          <t/>
        </is>
      </c>
      <c r="BS624" t="inlineStr">
        <is>
          <t>algoritmu kwantiku li jsib bi probabilità għolja l-uniku input għal funzjoni ta' black box li tipproduċi valur ta' output partikolari</t>
        </is>
      </c>
      <c r="BT624" s="2" t="inlineStr">
        <is>
          <t>Grovers algoritme|
algoritme van Grover</t>
        </is>
      </c>
      <c r="BU624" s="2" t="inlineStr">
        <is>
          <t>3|
3</t>
        </is>
      </c>
      <c r="BV624" s="2" t="inlineStr">
        <is>
          <t xml:space="preserve">|
</t>
        </is>
      </c>
      <c r="BW624" t="inlineStr">
        <is>
          <t>door Lov
 Grover ontwikkeld kwantumalgoritme waarmee een kwantumcomputer zeer snel
 gigantische datasets kan doorzoeken</t>
        </is>
      </c>
      <c r="BX624" s="2" t="inlineStr">
        <is>
          <t>algorytm Grovera</t>
        </is>
      </c>
      <c r="BY624" s="2" t="inlineStr">
        <is>
          <t>3</t>
        </is>
      </c>
      <c r="BZ624" s="2" t="inlineStr">
        <is>
          <t/>
        </is>
      </c>
      <c r="CA624" t="inlineStr">
        <is>
          <t>kwantowy algorytm poszukiwania w zbiorze danego elementu zaproponowany przez Lova Kumara Grovera w pracy z 1996
r.</t>
        </is>
      </c>
      <c r="CB624" s="2" t="inlineStr">
        <is>
          <t>algoritmo de Grover</t>
        </is>
      </c>
      <c r="CC624" s="2" t="inlineStr">
        <is>
          <t>3</t>
        </is>
      </c>
      <c r="CD624" s="2" t="inlineStr">
        <is>
          <t/>
        </is>
      </c>
      <c r="CE624" t="inlineStr">
        <is>
          <t>Algoritmo quântico que encontra com alta probabilidade a entrada exclusiva para uma função de caixa preta que produz um valor de saída específico.</t>
        </is>
      </c>
      <c r="CF624" s="2" t="inlineStr">
        <is>
          <t>algoritmul lui Grover</t>
        </is>
      </c>
      <c r="CG624" s="2" t="inlineStr">
        <is>
          <t>3</t>
        </is>
      </c>
      <c r="CH624" s="2" t="inlineStr">
        <is>
          <t/>
        </is>
      </c>
      <c r="CI624" t="inlineStr">
        <is>
          <t/>
        </is>
      </c>
      <c r="CJ624" s="2" t="inlineStr">
        <is>
          <t>Groverov algoritmus</t>
        </is>
      </c>
      <c r="CK624" s="2" t="inlineStr">
        <is>
          <t>3</t>
        </is>
      </c>
      <c r="CL624" s="2" t="inlineStr">
        <is>
          <t/>
        </is>
      </c>
      <c r="CM624" t="inlineStr">
        <is>
          <t>algoritmus, ktorý pomáha vyhľadať v neroztriedenom zozname s dĺžkou N číslo x, ktoré spĺňa vopred zadanú podmienku</t>
        </is>
      </c>
      <c r="CN624" s="2" t="inlineStr">
        <is>
          <t>Groverjev algoritem</t>
        </is>
      </c>
      <c r="CO624" s="2" t="inlineStr">
        <is>
          <t>3</t>
        </is>
      </c>
      <c r="CP624" s="2" t="inlineStr">
        <is>
          <t/>
        </is>
      </c>
      <c r="CQ624" t="inlineStr">
        <is>
          <t/>
        </is>
      </c>
      <c r="CR624" s="2" t="inlineStr">
        <is>
          <t>Grovers algoritm</t>
        </is>
      </c>
      <c r="CS624" s="2" t="inlineStr">
        <is>
          <t>3</t>
        </is>
      </c>
      <c r="CT624" s="2" t="inlineStr">
        <is>
          <t/>
        </is>
      </c>
      <c r="CU624" t="inlineStr">
        <is>
          <t>sökalgoritm inom kvantinformatiken som bevisligen är den snabbaste kvantalgoritmen för att söka i en osorterad databas</t>
        </is>
      </c>
    </row>
    <row r="625">
      <c r="A625" s="1" t="str">
        <f>HYPERLINK("https://iate.europa.eu/entry/result/3589229/all", "3589229")</f>
        <v>3589229</v>
      </c>
      <c r="B625" t="inlineStr">
        <is>
          <t>EDUCATION AND COMMUNICATIONS</t>
        </is>
      </c>
      <c r="C625" t="inlineStr">
        <is>
          <t>EDUCATION AND COMMUNICATIONS|information technology and data processing</t>
        </is>
      </c>
      <c r="D625" s="2" t="inlineStr">
        <is>
          <t>техника за криптиране на данни</t>
        </is>
      </c>
      <c r="E625" s="2" t="inlineStr">
        <is>
          <t>3</t>
        </is>
      </c>
      <c r="F625" s="2" t="inlineStr">
        <is>
          <t/>
        </is>
      </c>
      <c r="G625" t="inlineStr">
        <is>
          <t/>
        </is>
      </c>
      <c r="H625" s="2" t="inlineStr">
        <is>
          <t>šifrovací technika|
technika šifrování dat</t>
        </is>
      </c>
      <c r="I625" s="2" t="inlineStr">
        <is>
          <t>3|
3</t>
        </is>
      </c>
      <c r="J625" s="2" t="inlineStr">
        <is>
          <t xml:space="preserve">|
</t>
        </is>
      </c>
      <c r="K625" t="inlineStr">
        <is>
          <t>technika, kterou
se nezabezpečená elektronická data převádí na data šifrovaná, která dokáže přečíst pouze autorizovaná osoba</t>
        </is>
      </c>
      <c r="L625" s="2" t="inlineStr">
        <is>
          <t>krypteringsteknik|
datakrypteringsteknik</t>
        </is>
      </c>
      <c r="M625" s="2" t="inlineStr">
        <is>
          <t>3|
3</t>
        </is>
      </c>
      <c r="N625" s="2" t="inlineStr">
        <is>
          <t xml:space="preserve">|
</t>
        </is>
      </c>
      <c r="O625" t="inlineStr">
        <is>
          <t/>
        </is>
      </c>
      <c r="P625" s="2" t="inlineStr">
        <is>
          <t>Datenverschlüsselungsmethode|
Verschlüsselungsmethode</t>
        </is>
      </c>
      <c r="Q625" s="2" t="inlineStr">
        <is>
          <t>3|
3</t>
        </is>
      </c>
      <c r="R625" s="2" t="inlineStr">
        <is>
          <t xml:space="preserve">|
</t>
        </is>
      </c>
      <c r="S625" t="inlineStr">
        <is>
          <t/>
        </is>
      </c>
      <c r="T625" s="2" t="inlineStr">
        <is>
          <t>τεχνική κρυπτογράφησης</t>
        </is>
      </c>
      <c r="U625" s="2" t="inlineStr">
        <is>
          <t>3</t>
        </is>
      </c>
      <c r="V625" s="2" t="inlineStr">
        <is>
          <t/>
        </is>
      </c>
      <c r="W625" t="inlineStr">
        <is>
          <t/>
        </is>
      </c>
      <c r="X625" s="2" t="inlineStr">
        <is>
          <t>data-encryption technique|
encryption technique</t>
        </is>
      </c>
      <c r="Y625" s="2" t="inlineStr">
        <is>
          <t>3|
3</t>
        </is>
      </c>
      <c r="Z625" s="2" t="inlineStr">
        <is>
          <t xml:space="preserve">|
</t>
        </is>
      </c>
      <c r="AA625" t="inlineStr">
        <is>
          <t>technique for encoding information in such a way that only authorised users can read it.</t>
        </is>
      </c>
      <c r="AB625" s="2" t="inlineStr">
        <is>
          <t>técnica de cifrado</t>
        </is>
      </c>
      <c r="AC625" s="2" t="inlineStr">
        <is>
          <t>3</t>
        </is>
      </c>
      <c r="AD625" s="2" t="inlineStr">
        <is>
          <t/>
        </is>
      </c>
      <c r="AE625" t="inlineStr">
        <is>
          <t>Técnica para convertir información en un formato ilegible para cualquier individuo, a excepción de los titulares
de una clave criptográfica específica.</t>
        </is>
      </c>
      <c r="AF625" s="2" t="inlineStr">
        <is>
          <t>krüpteerimistehnika</t>
        </is>
      </c>
      <c r="AG625" s="2" t="inlineStr">
        <is>
          <t>3</t>
        </is>
      </c>
      <c r="AH625" s="2" t="inlineStr">
        <is>
          <t/>
        </is>
      </c>
      <c r="AI625" t="inlineStr">
        <is>
          <t>informatsiooni muundamise tehnika, mille abil tehakse informatsioon arusaamatuks kõigile, välja arvatud spetsiifilise krüptovõtme valdajaile</t>
        </is>
      </c>
      <c r="AJ625" s="2" t="inlineStr">
        <is>
          <t>salaustekniikka</t>
        </is>
      </c>
      <c r="AK625" s="2" t="inlineStr">
        <is>
          <t>3</t>
        </is>
      </c>
      <c r="AL625" s="2" t="inlineStr">
        <is>
          <t/>
        </is>
      </c>
      <c r="AM625" t="inlineStr">
        <is>
          <t/>
        </is>
      </c>
      <c r="AN625" s="2" t="inlineStr">
        <is>
          <t>méthode de chiffrement|
méthode de cryptage|
technique de cryptographie</t>
        </is>
      </c>
      <c r="AO625" s="2" t="inlineStr">
        <is>
          <t>3|
3|
3</t>
        </is>
      </c>
      <c r="AP625" s="2" t="inlineStr">
        <is>
          <t xml:space="preserve">|
|
</t>
        </is>
      </c>
      <c r="AQ625" t="inlineStr">
        <is>
          <t>méthode de conversion des données d'un format lisible à un format codé qui peut uniquement être lu ou traité après déchiffrement</t>
        </is>
      </c>
      <c r="AR625" s="2" t="inlineStr">
        <is>
          <t>teicníc criptithe sonraí</t>
        </is>
      </c>
      <c r="AS625" s="2" t="inlineStr">
        <is>
          <t>3</t>
        </is>
      </c>
      <c r="AT625" s="2" t="inlineStr">
        <is>
          <t/>
        </is>
      </c>
      <c r="AU625" t="inlineStr">
        <is>
          <t/>
        </is>
      </c>
      <c r="AV625" s="2" t="inlineStr">
        <is>
          <t>tehnika šifriranja|
tehnika šifriranja podataka</t>
        </is>
      </c>
      <c r="AW625" s="2" t="inlineStr">
        <is>
          <t>3|
3</t>
        </is>
      </c>
      <c r="AX625" s="2" t="inlineStr">
        <is>
          <t xml:space="preserve">|
</t>
        </is>
      </c>
      <c r="AY625" t="inlineStr">
        <is>
          <t/>
        </is>
      </c>
      <c r="AZ625" s="2" t="inlineStr">
        <is>
          <t>adattitkosítási technika|
titkosítási technika</t>
        </is>
      </c>
      <c r="BA625" s="2" t="inlineStr">
        <is>
          <t>3|
3</t>
        </is>
      </c>
      <c r="BB625" s="2" t="inlineStr">
        <is>
          <t xml:space="preserve">|
</t>
        </is>
      </c>
      <c r="BC625" t="inlineStr">
        <is>
          <t>olyan módszer, amely révén csak az engedéllyel rendelkező felhasználók olvashatják a küldött adatokat</t>
        </is>
      </c>
      <c r="BD625" s="2" t="inlineStr">
        <is>
          <t>tecnica di cifratura dei dati|
tecnica di cifratura</t>
        </is>
      </c>
      <c r="BE625" s="2" t="inlineStr">
        <is>
          <t>3|
3</t>
        </is>
      </c>
      <c r="BF625" s="2" t="inlineStr">
        <is>
          <t xml:space="preserve">|
</t>
        </is>
      </c>
      <c r="BG625" t="inlineStr">
        <is>
          <t>metodo di codifica delle informazioni atto a renderle inintelligibili a chiunque non sia in possesso di una specifica chiave di decifrazione</t>
        </is>
      </c>
      <c r="BH625" s="2" t="inlineStr">
        <is>
          <t>šifravimo metodas|
duomenų šifravimo metodas</t>
        </is>
      </c>
      <c r="BI625" s="2" t="inlineStr">
        <is>
          <t>3|
3</t>
        </is>
      </c>
      <c r="BJ625" s="2" t="inlineStr">
        <is>
          <t xml:space="preserve">|
</t>
        </is>
      </c>
      <c r="BK625" t="inlineStr">
        <is>
          <t>metodas, taikomas šifruojant atvirąjį tekstą</t>
        </is>
      </c>
      <c r="BL625" s="2" t="inlineStr">
        <is>
          <t>šifrēšanas paņēmiens</t>
        </is>
      </c>
      <c r="BM625" s="2" t="inlineStr">
        <is>
          <t>2</t>
        </is>
      </c>
      <c r="BN625" s="2" t="inlineStr">
        <is>
          <t/>
        </is>
      </c>
      <c r="BO625" t="inlineStr">
        <is>
          <t/>
        </is>
      </c>
      <c r="BP625" s="2" t="inlineStr">
        <is>
          <t>teknika ta' kriptaġġ|
teknika ta' kriptaġġ tad-&lt;i&gt;data&lt;/i&gt;</t>
        </is>
      </c>
      <c r="BQ625" s="2" t="inlineStr">
        <is>
          <t>3|
3</t>
        </is>
      </c>
      <c r="BR625" s="2" t="inlineStr">
        <is>
          <t xml:space="preserve">|
</t>
        </is>
      </c>
      <c r="BS625" t="inlineStr">
        <is>
          <t>teknika għall-ikkowdjar tal-informazzjoni b'tali mod li l-utenti awtorizzati biss jistgħu jaqrawha</t>
        </is>
      </c>
      <c r="BT625" s="2" t="inlineStr">
        <is>
          <t>encryptietechniek</t>
        </is>
      </c>
      <c r="BU625" s="2" t="inlineStr">
        <is>
          <t>3</t>
        </is>
      </c>
      <c r="BV625" s="2" t="inlineStr">
        <is>
          <t/>
        </is>
      </c>
      <c r="BW625" t="inlineStr">
        <is>
          <t>techniek
 voor het zodanig coderen van informatie dat deze niet door onbevoegde
 gebruikers kan worden ingezien</t>
        </is>
      </c>
      <c r="BX625" s="2" t="inlineStr">
        <is>
          <t>technika szyfrowania|
technika szyfrowania danych</t>
        </is>
      </c>
      <c r="BY625" s="2" t="inlineStr">
        <is>
          <t>3|
3</t>
        </is>
      </c>
      <c r="BZ625" s="2" t="inlineStr">
        <is>
          <t xml:space="preserve">|
</t>
        </is>
      </c>
      <c r="CA625" t="inlineStr">
        <is>
          <t>metoda kodowania informacji w taki sposób, aby były one możliwe do odczytania tylko dla upoważnionych użytkowników</t>
        </is>
      </c>
      <c r="CB625" s="2" t="inlineStr">
        <is>
          <t>técnica de cifragem</t>
        </is>
      </c>
      <c r="CC625" s="2" t="inlineStr">
        <is>
          <t>3</t>
        </is>
      </c>
      <c r="CD625" s="2" t="inlineStr">
        <is>
          <t/>
        </is>
      </c>
      <c r="CE625" t="inlineStr">
        <is>
          <t/>
        </is>
      </c>
      <c r="CF625" s="2" t="inlineStr">
        <is>
          <t>tehnică de criptare a datelor|
tehnică de criptare</t>
        </is>
      </c>
      <c r="CG625" s="2" t="inlineStr">
        <is>
          <t>3|
3</t>
        </is>
      </c>
      <c r="CH625" s="2" t="inlineStr">
        <is>
          <t xml:space="preserve">|
</t>
        </is>
      </c>
      <c r="CI625" t="inlineStr">
        <is>
          <t/>
        </is>
      </c>
      <c r="CJ625" s="2" t="inlineStr">
        <is>
          <t>technika šifrovania údajov</t>
        </is>
      </c>
      <c r="CK625" s="2" t="inlineStr">
        <is>
          <t>3</t>
        </is>
      </c>
      <c r="CL625" s="2" t="inlineStr">
        <is>
          <t/>
        </is>
      </c>
      <c r="CM625" t="inlineStr">
        <is>
          <t>technika kódovania informácií tak, že ich dokážu prečítať iba oprávnení používatelia</t>
        </is>
      </c>
      <c r="CN625" s="2" t="inlineStr">
        <is>
          <t>tehnika podatkovnega šifriranja|
šifrirna tehnika</t>
        </is>
      </c>
      <c r="CO625" s="2" t="inlineStr">
        <is>
          <t>3|
3</t>
        </is>
      </c>
      <c r="CP625" s="2" t="inlineStr">
        <is>
          <t xml:space="preserve">|
</t>
        </is>
      </c>
      <c r="CQ625" t="inlineStr">
        <is>
          <t/>
        </is>
      </c>
      <c r="CR625" s="2" t="inlineStr">
        <is>
          <t>datakrypteringsteknik|
krypteringsteknik</t>
        </is>
      </c>
      <c r="CS625" s="2" t="inlineStr">
        <is>
          <t>3|
3</t>
        </is>
      </c>
      <c r="CT625" s="2" t="inlineStr">
        <is>
          <t xml:space="preserve">|
</t>
        </is>
      </c>
      <c r="CU625" t="inlineStr">
        <is>
          <t/>
        </is>
      </c>
    </row>
    <row r="626">
      <c r="A626" s="1" t="str">
        <f>HYPERLINK("https://iate.europa.eu/entry/result/3589248/all", "3589248")</f>
        <v>3589248</v>
      </c>
      <c r="B626" t="inlineStr">
        <is>
          <t>SCIENCE</t>
        </is>
      </c>
      <c r="C626" t="inlineStr">
        <is>
          <t>SCIENCE|natural and applied sciences</t>
        </is>
      </c>
      <c r="D626" s="2" t="inlineStr">
        <is>
          <t>студен атом</t>
        </is>
      </c>
      <c r="E626" s="2" t="inlineStr">
        <is>
          <t>3</t>
        </is>
      </c>
      <c r="F626" s="2" t="inlineStr">
        <is>
          <t/>
        </is>
      </c>
      <c r="G626" t="inlineStr">
        <is>
          <t/>
        </is>
      </c>
      <c r="H626" s="2" t="inlineStr">
        <is>
          <t>studený atom</t>
        </is>
      </c>
      <c r="I626" s="2" t="inlineStr">
        <is>
          <t>3</t>
        </is>
      </c>
      <c r="J626" s="2" t="inlineStr">
        <is>
          <t/>
        </is>
      </c>
      <c r="K626" t="inlineStr">
        <is>
          <t>atom, který byl ochlazen, chycen a zpomalen</t>
        </is>
      </c>
      <c r="L626" s="2" t="inlineStr">
        <is>
          <t>koldt atom</t>
        </is>
      </c>
      <c r="M626" s="2" t="inlineStr">
        <is>
          <t>3</t>
        </is>
      </c>
      <c r="N626" s="2" t="inlineStr">
        <is>
          <t/>
        </is>
      </c>
      <c r="O626" t="inlineStr">
        <is>
          <t>atom, som er kølet ved hjælp af fx laserlys, så det ligger næsten stille og kan studeres i stor detalje</t>
        </is>
      </c>
      <c r="P626" s="2" t="inlineStr">
        <is>
          <t>kaltes Atom</t>
        </is>
      </c>
      <c r="Q626" s="2" t="inlineStr">
        <is>
          <t>3</t>
        </is>
      </c>
      <c r="R626" s="2" t="inlineStr">
        <is>
          <t/>
        </is>
      </c>
      <c r="S626" t="inlineStr">
        <is>
          <t/>
        </is>
      </c>
      <c r="T626" s="2" t="inlineStr">
        <is>
          <t>ψυχρό άτομο</t>
        </is>
      </c>
      <c r="U626" s="2" t="inlineStr">
        <is>
          <t>3</t>
        </is>
      </c>
      <c r="V626" s="2" t="inlineStr">
        <is>
          <t/>
        </is>
      </c>
      <c r="W626" t="inlineStr">
        <is>
          <t/>
        </is>
      </c>
      <c r="X626" s="2" t="inlineStr">
        <is>
          <t>cold atom</t>
        </is>
      </c>
      <c r="Y626" s="2" t="inlineStr">
        <is>
          <t>3</t>
        </is>
      </c>
      <c r="Z626" s="2" t="inlineStr">
        <is>
          <t/>
        </is>
      </c>
      <c r="AA626" t="inlineStr">
        <is>
          <t>atom that has been cooled, trapped and slowed down, usually by means of laser cooling techniques</t>
        </is>
      </c>
      <c r="AB626" s="2" t="inlineStr">
        <is>
          <t>átomo frío</t>
        </is>
      </c>
      <c r="AC626" s="2" t="inlineStr">
        <is>
          <t>3</t>
        </is>
      </c>
      <c r="AD626" s="2" t="inlineStr">
        <is>
          <t/>
        </is>
      </c>
      <c r="AE626" t="inlineStr">
        <is>
          <t>Átomo
que se frena (habitualmente mediante técnicas que emplean haces de rayos láser)
hasta una velocidad correspondiente a una millonésima de grado kelvin por
encima del cero absoluto.</t>
        </is>
      </c>
      <c r="AF626" s="2" t="inlineStr">
        <is>
          <t>külmad aatomid</t>
        </is>
      </c>
      <c r="AG626" s="2" t="inlineStr">
        <is>
          <t>3</t>
        </is>
      </c>
      <c r="AH626" s="2" t="inlineStr">
        <is>
          <t/>
        </is>
      </c>
      <c r="AI626" t="inlineStr">
        <is>
          <t>aatomite kogum, mille temperatuur on viidud absoluutse nullkraadi lähedale</t>
        </is>
      </c>
      <c r="AJ626" s="2" t="inlineStr">
        <is>
          <t>kylmä atomi</t>
        </is>
      </c>
      <c r="AK626" s="2" t="inlineStr">
        <is>
          <t>3</t>
        </is>
      </c>
      <c r="AL626" s="2" t="inlineStr">
        <is>
          <t/>
        </is>
      </c>
      <c r="AM626" t="inlineStr">
        <is>
          <t/>
        </is>
      </c>
      <c r="AN626" s="2" t="inlineStr">
        <is>
          <t>atome froid|
atome refroidi</t>
        </is>
      </c>
      <c r="AO626" s="2" t="inlineStr">
        <is>
          <t>3|
3</t>
        </is>
      </c>
      <c r="AP626" s="2" t="inlineStr">
        <is>
          <t xml:space="preserve">|
</t>
        </is>
      </c>
      <c r="AQ626" t="inlineStr">
        <is>
          <t>atome refroidi en vue de contrôler de manière très fine son mouvement avec de la lumière</t>
        </is>
      </c>
      <c r="AR626" s="2" t="inlineStr">
        <is>
          <t>adamh fuar</t>
        </is>
      </c>
      <c r="AS626" s="2" t="inlineStr">
        <is>
          <t>3</t>
        </is>
      </c>
      <c r="AT626" s="2" t="inlineStr">
        <is>
          <t/>
        </is>
      </c>
      <c r="AU626" t="inlineStr">
        <is>
          <t/>
        </is>
      </c>
      <c r="AV626" s="2" t="inlineStr">
        <is>
          <t>hladni atom</t>
        </is>
      </c>
      <c r="AW626" s="2" t="inlineStr">
        <is>
          <t>3</t>
        </is>
      </c>
      <c r="AX626" s="2" t="inlineStr">
        <is>
          <t/>
        </is>
      </c>
      <c r="AY626" t="inlineStr">
        <is>
          <t/>
        </is>
      </c>
      <c r="AZ626" s="2" t="inlineStr">
        <is>
          <t>hűtött atom|
lehűtött atom|
hideg atom</t>
        </is>
      </c>
      <c r="BA626" s="2" t="inlineStr">
        <is>
          <t>3|
3|
3</t>
        </is>
      </c>
      <c r="BB626" s="2" t="inlineStr">
        <is>
          <t xml:space="preserve">|
|
</t>
        </is>
      </c>
      <c r="BC626" t="inlineStr">
        <is>
          <t>lézerrel lehűtött, lelassított és csapdázott atom</t>
        </is>
      </c>
      <c r="BD626" s="2" t="inlineStr">
        <is>
          <t>atomo freddo</t>
        </is>
      </c>
      <c r="BE626" s="2" t="inlineStr">
        <is>
          <t>3</t>
        </is>
      </c>
      <c r="BF626" s="2" t="inlineStr">
        <is>
          <t/>
        </is>
      </c>
      <c r="BG626" t="inlineStr">
        <is>
          <t>atomo raffreddato o frenato in genere tramite l'impiego di raggi laser</t>
        </is>
      </c>
      <c r="BH626" s="2" t="inlineStr">
        <is>
          <t>šaltasis atomas</t>
        </is>
      </c>
      <c r="BI626" s="2" t="inlineStr">
        <is>
          <t>3</t>
        </is>
      </c>
      <c r="BJ626" s="2" t="inlineStr">
        <is>
          <t/>
        </is>
      </c>
      <c r="BK626" t="inlineStr">
        <is>
          <t/>
        </is>
      </c>
      <c r="BL626" s="2" t="inlineStr">
        <is>
          <t>auksts atoms</t>
        </is>
      </c>
      <c r="BM626" s="2" t="inlineStr">
        <is>
          <t>2</t>
        </is>
      </c>
      <c r="BN626" s="2" t="inlineStr">
        <is>
          <t/>
        </is>
      </c>
      <c r="BO626" t="inlineStr">
        <is>
          <t/>
        </is>
      </c>
      <c r="BP626" s="2" t="inlineStr">
        <is>
          <t>atomu kiesaħ</t>
        </is>
      </c>
      <c r="BQ626" s="2" t="inlineStr">
        <is>
          <t>3</t>
        </is>
      </c>
      <c r="BR626" s="2" t="inlineStr">
        <is>
          <t/>
        </is>
      </c>
      <c r="BS626" t="inlineStr">
        <is>
          <t>atomu li jkun tberred, inqabad u trażżan f'termini ta' veloċità, normalment permezz ta' tekniki ta' tberrid bil-laser</t>
        </is>
      </c>
      <c r="BT626" s="2" t="inlineStr">
        <is>
          <t>koud atoom</t>
        </is>
      </c>
      <c r="BU626" s="2" t="inlineStr">
        <is>
          <t>3</t>
        </is>
      </c>
      <c r="BV626" s="2" t="inlineStr">
        <is>
          <t/>
        </is>
      </c>
      <c r="BW626" t="inlineStr">
        <is>
          <t>atoom
 dat tot nabij het absolute nulpunt is afgekoeld, zodat het extreem langzaam
 beweegt en kan worden beheerst met behulp van kwantummechanische effecten die
 bij hogere temperaturen verwaarloosbaar klein zijn</t>
        </is>
      </c>
      <c r="BX626" s="2" t="inlineStr">
        <is>
          <t>zimny atom</t>
        </is>
      </c>
      <c r="BY626" s="2" t="inlineStr">
        <is>
          <t>3</t>
        </is>
      </c>
      <c r="BZ626" s="2" t="inlineStr">
        <is>
          <t/>
        </is>
      </c>
      <c r="CA626" t="inlineStr">
        <is>
          <t>atom, który został schłodzony, spułapkowany i spowolniony, zwykle za pomocą technik chłodzenia laserowego</t>
        </is>
      </c>
      <c r="CB626" s="2" t="inlineStr">
        <is>
          <t>átomo frio</t>
        </is>
      </c>
      <c r="CC626" s="2" t="inlineStr">
        <is>
          <t>3</t>
        </is>
      </c>
      <c r="CD626" s="2" t="inlineStr">
        <is>
          <t/>
        </is>
      </c>
      <c r="CE626" t="inlineStr">
        <is>
          <t/>
        </is>
      </c>
      <c r="CF626" s="2" t="inlineStr">
        <is>
          <t>atom rece</t>
        </is>
      </c>
      <c r="CG626" s="2" t="inlineStr">
        <is>
          <t>3</t>
        </is>
      </c>
      <c r="CH626" s="2" t="inlineStr">
        <is>
          <t/>
        </is>
      </c>
      <c r="CI626" t="inlineStr">
        <is>
          <t/>
        </is>
      </c>
      <c r="CJ626" s="2" t="inlineStr">
        <is>
          <t>studený atóm</t>
        </is>
      </c>
      <c r="CK626" s="2" t="inlineStr">
        <is>
          <t>3</t>
        </is>
      </c>
      <c r="CL626" s="2" t="inlineStr">
        <is>
          <t/>
        </is>
      </c>
      <c r="CM626" t="inlineStr">
        <is>
          <t>&lt;div&gt;&lt;div&gt;atóm, ktorý bol ochladený, zachytený a spomalený, zvyčajne pomocou laserových chladiacich techník&lt;br&gt;&lt;/div&gt;&lt;/div&gt;</t>
        </is>
      </c>
      <c r="CN626" s="2" t="inlineStr">
        <is>
          <t>hladni atom</t>
        </is>
      </c>
      <c r="CO626" s="2" t="inlineStr">
        <is>
          <t>3</t>
        </is>
      </c>
      <c r="CP626" s="2" t="inlineStr">
        <is>
          <t/>
        </is>
      </c>
      <c r="CQ626" t="inlineStr">
        <is>
          <t/>
        </is>
      </c>
      <c r="CR626" s="2" t="inlineStr">
        <is>
          <t>kall atom</t>
        </is>
      </c>
      <c r="CS626" s="2" t="inlineStr">
        <is>
          <t>3</t>
        </is>
      </c>
      <c r="CT626" s="2" t="inlineStr">
        <is>
          <t/>
        </is>
      </c>
      <c r="CU626" t="inlineStr">
        <is>
          <t>atomer som kyls ner till
nära absoluta nollpunkten</t>
        </is>
      </c>
    </row>
    <row r="627">
      <c r="A627" s="1" t="str">
        <f>HYPERLINK("https://iate.europa.eu/entry/result/3589131/all", "3589131")</f>
        <v>3589131</v>
      </c>
      <c r="B627" t="inlineStr">
        <is>
          <t>ENVIRONMENT;EDUCATION AND COMMUNICATIONS;SOCIAL QUESTIONS</t>
        </is>
      </c>
      <c r="C627" t="inlineStr">
        <is>
          <t>ENVIRONMENT|environmental policy;EDUCATION AND COMMUNICATIONS|communications|communications industry|telecommunications industry;SOCIAL QUESTIONS|construction and town planning|town planning|urbanisation;SOCIAL QUESTIONS|construction and town planning|construction policy</t>
        </is>
      </c>
      <c r="D627" s="2" t="inlineStr">
        <is>
          <t>визуално въздействие</t>
        </is>
      </c>
      <c r="E627" s="2" t="inlineStr">
        <is>
          <t>3</t>
        </is>
      </c>
      <c r="F627" s="2" t="inlineStr">
        <is>
          <t/>
        </is>
      </c>
      <c r="G627" t="inlineStr">
        <is>
          <t/>
        </is>
      </c>
      <c r="H627" s="2" t="inlineStr">
        <is>
          <t>vizuální dopad</t>
        </is>
      </c>
      <c r="I627" s="2" t="inlineStr">
        <is>
          <t>3</t>
        </is>
      </c>
      <c r="J627" s="2" t="inlineStr">
        <is>
          <t/>
        </is>
      </c>
      <c r="K627" t="inlineStr">
        <is>
          <t/>
        </is>
      </c>
      <c r="L627" s="2" t="inlineStr">
        <is>
          <t>visuel påvirkning|
påvirkning af landskabet</t>
        </is>
      </c>
      <c r="M627" s="2" t="inlineStr">
        <is>
          <t>3|
3</t>
        </is>
      </c>
      <c r="N627" s="2" t="inlineStr">
        <is>
          <t xml:space="preserve">|
</t>
        </is>
      </c>
      <c r="O627" t="inlineStr">
        <is>
          <t/>
        </is>
      </c>
      <c r="P627" s="2" t="inlineStr">
        <is>
          <t>Auswirkungen auf das Landschaftsbild</t>
        </is>
      </c>
      <c r="Q627" s="2" t="inlineStr">
        <is>
          <t>3</t>
        </is>
      </c>
      <c r="R627" s="2" t="inlineStr">
        <is>
          <t/>
        </is>
      </c>
      <c r="S627" t="inlineStr">
        <is>
          <t/>
        </is>
      </c>
      <c r="T627" s="2" t="inlineStr">
        <is>
          <t>επίπτωση στο τοπίο</t>
        </is>
      </c>
      <c r="U627" s="2" t="inlineStr">
        <is>
          <t>3</t>
        </is>
      </c>
      <c r="V627" s="2" t="inlineStr">
        <is>
          <t/>
        </is>
      </c>
      <c r="W627" t="inlineStr">
        <is>
          <t/>
        </is>
      </c>
      <c r="X627" s="2" t="inlineStr">
        <is>
          <t>visual impact</t>
        </is>
      </c>
      <c r="Y627" s="2" t="inlineStr">
        <is>
          <t>3</t>
        </is>
      </c>
      <c r="Z627" s="2" t="inlineStr">
        <is>
          <t/>
        </is>
      </c>
      <c r="AA627" t="inlineStr">
        <is>
          <t>change to the scenic attributes of the landscape brought about by the introduction of visual contrasts (e.g., development) and the associated changes in the human visual experience of the landscape</t>
        </is>
      </c>
      <c r="AB627" s="2" t="inlineStr">
        <is>
          <t>impacto visual</t>
        </is>
      </c>
      <c r="AC627" s="2" t="inlineStr">
        <is>
          <t>3</t>
        </is>
      </c>
      <c r="AD627" s="2" t="inlineStr">
        <is>
          <t/>
        </is>
      </c>
      <c r="AE627" t="inlineStr">
        <is>
          <t>Modificación
 en el aspecto de la construcción o del paisaje natural y de las zonas
 urbanas como resultado de un proyecto.</t>
        </is>
      </c>
      <c r="AF627" s="2" t="inlineStr">
        <is>
          <t>visuaalne mõju</t>
        </is>
      </c>
      <c r="AG627" s="2" t="inlineStr">
        <is>
          <t>3</t>
        </is>
      </c>
      <c r="AH627" s="2" t="inlineStr">
        <is>
          <t/>
        </is>
      </c>
      <c r="AI627" t="inlineStr">
        <is>
          <t/>
        </is>
      </c>
      <c r="AJ627" s="2" t="inlineStr">
        <is>
          <t>maisemavaikutus|
visuaalinen vaikutus</t>
        </is>
      </c>
      <c r="AK627" s="2" t="inlineStr">
        <is>
          <t>3|
3</t>
        </is>
      </c>
      <c r="AL627" s="2" t="inlineStr">
        <is>
          <t xml:space="preserve">|
</t>
        </is>
      </c>
      <c r="AM627" t="inlineStr">
        <is>
          <t/>
        </is>
      </c>
      <c r="AN627" s="2" t="inlineStr">
        <is>
          <t>incidence visuelle</t>
        </is>
      </c>
      <c r="AO627" s="2" t="inlineStr">
        <is>
          <t>3</t>
        </is>
      </c>
      <c r="AP627" s="2" t="inlineStr">
        <is>
          <t/>
        </is>
      </c>
      <c r="AQ627" t="inlineStr">
        <is>
          <t>conséquence d'une modification des attributs d'un paysage sur la perception visuelle qu'en aura un spectateur</t>
        </is>
      </c>
      <c r="AR627" s="2" t="inlineStr">
        <is>
          <t>tionchar amhairc|
tionchar físiúil</t>
        </is>
      </c>
      <c r="AS627" s="2" t="inlineStr">
        <is>
          <t>3|
3</t>
        </is>
      </c>
      <c r="AT627" s="2" t="inlineStr">
        <is>
          <t xml:space="preserve">|
</t>
        </is>
      </c>
      <c r="AU627" t="inlineStr">
        <is>
          <t/>
        </is>
      </c>
      <c r="AV627" s="2" t="inlineStr">
        <is>
          <t>vizualni utjecaj</t>
        </is>
      </c>
      <c r="AW627" s="2" t="inlineStr">
        <is>
          <t>3</t>
        </is>
      </c>
      <c r="AX627" s="2" t="inlineStr">
        <is>
          <t/>
        </is>
      </c>
      <c r="AY627" t="inlineStr">
        <is>
          <t/>
        </is>
      </c>
      <c r="AZ627" s="2" t="inlineStr">
        <is>
          <t>vizuális változás|
vizuális hatás</t>
        </is>
      </c>
      <c r="BA627" s="2" t="inlineStr">
        <is>
          <t>3|
3</t>
        </is>
      </c>
      <c r="BB627" s="2" t="inlineStr">
        <is>
          <t xml:space="preserve">|
</t>
        </is>
      </c>
      <c r="BC627" t="inlineStr">
        <is>
          <t>tájkép jellemzőinek emberi tevékenység következtében történő változása, eltérő összhatása</t>
        </is>
      </c>
      <c r="BD627" s="2" t="inlineStr">
        <is>
          <t>impatto visivo</t>
        </is>
      </c>
      <c r="BE627" s="2" t="inlineStr">
        <is>
          <t>3</t>
        </is>
      </c>
      <c r="BF627" s="2" t="inlineStr">
        <is>
          <t/>
        </is>
      </c>
      <c r="BG627" t="inlineStr">
        <is>
          <t>&lt;div&gt;cambiamento di aspetto o di visuale del paesaggio edificato o naturale e delle zone urbane, e di conseguenza del grado di percezione di un osservatore, in genere in seguito a un intervento umano su un determinato territorio&lt;br&gt;&lt;/div&gt;</t>
        </is>
      </c>
      <c r="BH627" s="2" t="inlineStr">
        <is>
          <t>vizualinis poveikis</t>
        </is>
      </c>
      <c r="BI627" s="2" t="inlineStr">
        <is>
          <t>3</t>
        </is>
      </c>
      <c r="BJ627" s="2" t="inlineStr">
        <is>
          <t/>
        </is>
      </c>
      <c r="BK627" t="inlineStr">
        <is>
          <t/>
        </is>
      </c>
      <c r="BL627" s="2" t="inlineStr">
        <is>
          <t>vizuālā ietekme</t>
        </is>
      </c>
      <c r="BM627" s="2" t="inlineStr">
        <is>
          <t>3</t>
        </is>
      </c>
      <c r="BN627" s="2" t="inlineStr">
        <is>
          <t/>
        </is>
      </c>
      <c r="BO627" t="inlineStr">
        <is>
          <t/>
        </is>
      </c>
      <c r="BP627" s="2" t="inlineStr">
        <is>
          <t>impatt viżiv</t>
        </is>
      </c>
      <c r="BQ627" s="2" t="inlineStr">
        <is>
          <t>3</t>
        </is>
      </c>
      <c r="BR627" s="2" t="inlineStr">
        <is>
          <t/>
        </is>
      </c>
      <c r="BS627" t="inlineStr">
        <is>
          <t>bidla fl-attributi xeniċi tal-pajsaġġ ikkawżata bl-introduzzjoni ta' kuntrasti viżivi (eż. l-iżvilupp) u l-bidliet assoċjati fl-esperjenza viżiva tal-bniedem tal-pajsaġġ</t>
        </is>
      </c>
      <c r="BT627" s="2" t="inlineStr">
        <is>
          <t>visuele impact</t>
        </is>
      </c>
      <c r="BU627" s="2" t="inlineStr">
        <is>
          <t>3</t>
        </is>
      </c>
      <c r="BV627" s="2" t="inlineStr">
        <is>
          <t/>
        </is>
      </c>
      <c r="BW627" t="inlineStr">
        <is>
          <t/>
        </is>
      </c>
      <c r="BX627" s="2" t="inlineStr">
        <is>
          <t>oddziaływanie na krajobraz|
wpływ na krajobraz</t>
        </is>
      </c>
      <c r="BY627" s="2" t="inlineStr">
        <is>
          <t>3|
3</t>
        </is>
      </c>
      <c r="BZ627" s="2" t="inlineStr">
        <is>
          <t xml:space="preserve">|
</t>
        </is>
      </c>
      <c r="CA627" t="inlineStr">
        <is>
          <t>wizualny wpływ planowanych lub projektowanych obiektów lub inwestycji na zastany krajobraz</t>
        </is>
      </c>
      <c r="CB627" s="2" t="inlineStr">
        <is>
          <t>impacto visual</t>
        </is>
      </c>
      <c r="CC627" s="2" t="inlineStr">
        <is>
          <t>3</t>
        </is>
      </c>
      <c r="CD627" s="2" t="inlineStr">
        <is>
          <t/>
        </is>
      </c>
      <c r="CE627" t="inlineStr">
        <is>
          <t/>
        </is>
      </c>
      <c r="CF627" s="2" t="inlineStr">
        <is>
          <t>impact vizual</t>
        </is>
      </c>
      <c r="CG627" s="2" t="inlineStr">
        <is>
          <t>3</t>
        </is>
      </c>
      <c r="CH627" s="2" t="inlineStr">
        <is>
          <t/>
        </is>
      </c>
      <c r="CI627" t="inlineStr">
        <is>
          <t/>
        </is>
      </c>
      <c r="CJ627" s="2" t="inlineStr">
        <is>
          <t>vizuálny vplyv</t>
        </is>
      </c>
      <c r="CK627" s="2" t="inlineStr">
        <is>
          <t>3</t>
        </is>
      </c>
      <c r="CL627" s="2" t="inlineStr">
        <is>
          <t/>
        </is>
      </c>
      <c r="CM627" t="inlineStr">
        <is>
          <t/>
        </is>
      </c>
      <c r="CN627" s="2" t="inlineStr">
        <is>
          <t>vizualni učinek</t>
        </is>
      </c>
      <c r="CO627" s="2" t="inlineStr">
        <is>
          <t>3</t>
        </is>
      </c>
      <c r="CP627" s="2" t="inlineStr">
        <is>
          <t/>
        </is>
      </c>
      <c r="CQ627" t="inlineStr">
        <is>
          <t/>
        </is>
      </c>
      <c r="CR627" s="2" t="inlineStr">
        <is>
          <t>visuell påverkan|
visuell inverkan</t>
        </is>
      </c>
      <c r="CS627" s="2" t="inlineStr">
        <is>
          <t>2|
3</t>
        </is>
      </c>
      <c r="CT627" s="2" t="inlineStr">
        <is>
          <t xml:space="preserve">|
</t>
        </is>
      </c>
      <c r="CU627" t="inlineStr">
        <is>
          <t>för att bättre
bevara ett historiskt arv, kulturarv eller landskap tar man i en
miljökonsekvensbedömning ställning till projektets påverkan av själva utseendet
eller uppfattningen av utseendet av det urbana området eller landskapet</t>
        </is>
      </c>
    </row>
    <row r="628">
      <c r="A628" s="1" t="str">
        <f>HYPERLINK("https://iate.europa.eu/entry/result/3567426/all", "3567426")</f>
        <v>3567426</v>
      </c>
      <c r="B628" t="inlineStr">
        <is>
          <t>EDUCATION AND COMMUNICATIONS</t>
        </is>
      </c>
      <c r="C628" t="inlineStr">
        <is>
          <t>EDUCATION AND COMMUNICATIONS|information technology and data processing</t>
        </is>
      </c>
      <c r="D628" s="2" t="inlineStr">
        <is>
          <t>ZB|
сетабайт</t>
        </is>
      </c>
      <c r="E628" s="2" t="inlineStr">
        <is>
          <t>3|
3</t>
        </is>
      </c>
      <c r="F628" s="2" t="inlineStr">
        <is>
          <t xml:space="preserve">|
</t>
        </is>
      </c>
      <c r="G628" t="inlineStr">
        <is>
          <t/>
        </is>
      </c>
      <c r="H628" s="2" t="inlineStr">
        <is>
          <t>ZB|
zettabyte|
zettabajt</t>
        </is>
      </c>
      <c r="I628" s="2" t="inlineStr">
        <is>
          <t>3|
3|
3</t>
        </is>
      </c>
      <c r="J628" s="2" t="inlineStr">
        <is>
          <t xml:space="preserve">|
|
</t>
        </is>
      </c>
      <c r="K628" t="inlineStr">
        <is>
          <t>1 000 000 000 000 000 000 000 bytů</t>
        </is>
      </c>
      <c r="L628" s="2" t="inlineStr">
        <is>
          <t>zettabyte|
ZB</t>
        </is>
      </c>
      <c r="M628" s="2" t="inlineStr">
        <is>
          <t>3|
3</t>
        </is>
      </c>
      <c r="N628" s="2" t="inlineStr">
        <is>
          <t xml:space="preserve">|
</t>
        </is>
      </c>
      <c r="O628" t="inlineStr">
        <is>
          <t>10&lt;sup&gt;21&lt;/sup&gt; byte</t>
        </is>
      </c>
      <c r="P628" s="2" t="inlineStr">
        <is>
          <t>Zettabyte</t>
        </is>
      </c>
      <c r="Q628" s="2" t="inlineStr">
        <is>
          <t>3</t>
        </is>
      </c>
      <c r="R628" s="2" t="inlineStr">
        <is>
          <t/>
        </is>
      </c>
      <c r="S628" t="inlineStr">
        <is>
          <t>Maßeinheit für Speicherkapazität (10&lt;sup&gt;21&lt;/sup&gt;&lt;small&gt; Bytes)&lt;/small&gt;</t>
        </is>
      </c>
      <c r="T628" s="2" t="inlineStr">
        <is>
          <t>zettabyte|
ZB</t>
        </is>
      </c>
      <c r="U628" s="2" t="inlineStr">
        <is>
          <t>3|
3</t>
        </is>
      </c>
      <c r="V628" s="2" t="inlineStr">
        <is>
          <t xml:space="preserve">|
</t>
        </is>
      </c>
      <c r="W628" t="inlineStr">
        <is>
          <t>μονάδα μέτρησης της ψηφιακής πληροφορίες, πολλαπλάσιο του &lt;a href="https://el.wikipedia.org/wiki/Byte" target="_blank"&gt;byte&lt;/a&gt;, η οποία ισοδυναμεί με 10&lt;sup&gt;21&lt;/sup&gt; byte</t>
        </is>
      </c>
      <c r="X628" s="2" t="inlineStr">
        <is>
          <t>zettabyte|
ZB</t>
        </is>
      </c>
      <c r="Y628" s="2" t="inlineStr">
        <is>
          <t>3|
3</t>
        </is>
      </c>
      <c r="Z628" s="2" t="inlineStr">
        <is>
          <t xml:space="preserve">|
</t>
        </is>
      </c>
      <c r="AA628" t="inlineStr">
        <is>
          <t>unit of information equal to one sextillion (10²¹) or, strictly, 2⁷⁰ bytes</t>
        </is>
      </c>
      <c r="AB628" s="2" t="inlineStr">
        <is>
          <t>ZB|
zettabyte</t>
        </is>
      </c>
      <c r="AC628" s="2" t="inlineStr">
        <is>
          <t>3|
3</t>
        </is>
      </c>
      <c r="AD628" s="2" t="inlineStr">
        <is>
          <t xml:space="preserve">|
</t>
        </is>
      </c>
      <c r="AE628" t="inlineStr">
        <is>
          <t>1 billon de gigabytes, equivalente a 10&lt;sup&gt;21&lt;/sup&gt; bytes.</t>
        </is>
      </c>
      <c r="AF628" s="2" t="inlineStr">
        <is>
          <t>zettabait</t>
        </is>
      </c>
      <c r="AG628" s="2" t="inlineStr">
        <is>
          <t>3</t>
        </is>
      </c>
      <c r="AH628" s="2" t="inlineStr">
        <is>
          <t/>
        </is>
      </c>
      <c r="AI628" t="inlineStr">
        <is>
          <t>10&lt;sup&gt;21&lt;/sup&gt; baiti</t>
        </is>
      </c>
      <c r="AJ628" s="2" t="inlineStr">
        <is>
          <t>tsettatavu</t>
        </is>
      </c>
      <c r="AK628" s="2" t="inlineStr">
        <is>
          <t>3</t>
        </is>
      </c>
      <c r="AL628" s="2" t="inlineStr">
        <is>
          <t/>
        </is>
      </c>
      <c r="AM628" t="inlineStr">
        <is>
          <t/>
        </is>
      </c>
      <c r="AN628" s="2" t="inlineStr">
        <is>
          <t>Zo|
zettaoctet</t>
        </is>
      </c>
      <c r="AO628" s="2" t="inlineStr">
        <is>
          <t>3|
3</t>
        </is>
      </c>
      <c r="AP628" s="2" t="inlineStr">
        <is>
          <t xml:space="preserve">|
</t>
        </is>
      </c>
      <c r="AQ628" t="inlineStr">
        <is>
          <t>unité de mesure utilisée en informatique et équivalant à 2&lt;sup&gt;70&lt;/sup&gt; octets</t>
        </is>
      </c>
      <c r="AR628" s="2" t="inlineStr">
        <is>
          <t>zeitibheart|
ZB</t>
        </is>
      </c>
      <c r="AS628" s="2" t="inlineStr">
        <is>
          <t>3|
3</t>
        </is>
      </c>
      <c r="AT628" s="2" t="inlineStr">
        <is>
          <t xml:space="preserve">|
</t>
        </is>
      </c>
      <c r="AU628" t="inlineStr">
        <is>
          <t/>
        </is>
      </c>
      <c r="AV628" s="2" t="inlineStr">
        <is>
          <t>zetabajt</t>
        </is>
      </c>
      <c r="AW628" s="2" t="inlineStr">
        <is>
          <t>3</t>
        </is>
      </c>
      <c r="AX628" s="2" t="inlineStr">
        <is>
          <t/>
        </is>
      </c>
      <c r="AY628" t="inlineStr">
        <is>
          <t>44 trilijuna gigabajta</t>
        </is>
      </c>
      <c r="AZ628" s="2" t="inlineStr">
        <is>
          <t>zetabájt</t>
        </is>
      </c>
      <c r="BA628" s="2" t="inlineStr">
        <is>
          <t>3</t>
        </is>
      </c>
      <c r="BB628" s="2" t="inlineStr">
        <is>
          <t/>
        </is>
      </c>
      <c r="BC628" t="inlineStr">
        <is>
          <t>10&lt;sup&gt;21&lt;/sup&gt; bit</t>
        </is>
      </c>
      <c r="BD628" s="2" t="inlineStr">
        <is>
          <t>zettabyte</t>
        </is>
      </c>
      <c r="BE628" s="2" t="inlineStr">
        <is>
          <t>3</t>
        </is>
      </c>
      <c r="BF628" s="2" t="inlineStr">
        <is>
          <t/>
        </is>
      </c>
      <c r="BG628" t="inlineStr">
        <is>
          <t>10&lt;sup&gt;21&lt;/sup&gt; byte</t>
        </is>
      </c>
      <c r="BH628" s="2" t="inlineStr">
        <is>
          <t>zetabaitas|
ZB</t>
        </is>
      </c>
      <c r="BI628" s="2" t="inlineStr">
        <is>
          <t>3|
3</t>
        </is>
      </c>
      <c r="BJ628" s="2" t="inlineStr">
        <is>
          <t xml:space="preserve">|
</t>
        </is>
      </c>
      <c r="BK628" t="inlineStr">
        <is>
          <t>nesisteminis atminties ir duomenų kiekio matavimo vienetas, lygus 2¹⁰ = 1024 eksabaitams</t>
        </is>
      </c>
      <c r="BL628" s="2" t="inlineStr">
        <is>
          <t>zetabaits</t>
        </is>
      </c>
      <c r="BM628" s="2" t="inlineStr">
        <is>
          <t>3</t>
        </is>
      </c>
      <c r="BN628" s="2" t="inlineStr">
        <is>
          <t/>
        </is>
      </c>
      <c r="BO628" t="inlineStr">
        <is>
          <t/>
        </is>
      </c>
      <c r="BP628" s="2" t="inlineStr">
        <is>
          <t>zettabyte</t>
        </is>
      </c>
      <c r="BQ628" s="2" t="inlineStr">
        <is>
          <t>3</t>
        </is>
      </c>
      <c r="BR628" s="2" t="inlineStr">
        <is>
          <t/>
        </is>
      </c>
      <c r="BS628" t="inlineStr">
        <is>
          <t>10&lt;sup&gt;21&lt;/sup&gt; bytes</t>
        </is>
      </c>
      <c r="BT628" s="2" t="inlineStr">
        <is>
          <t>zettabyte</t>
        </is>
      </c>
      <c r="BU628" s="2" t="inlineStr">
        <is>
          <t>3</t>
        </is>
      </c>
      <c r="BV628" s="2" t="inlineStr">
        <is>
          <t/>
        </is>
      </c>
      <c r="BW628" t="inlineStr">
        <is>
          <t>eenheid
 van 10&lt;sup&gt;21&lt;/sup&gt; bytes</t>
        </is>
      </c>
      <c r="BX628" s="2" t="inlineStr">
        <is>
          <t>zettabajt</t>
        </is>
      </c>
      <c r="BY628" s="2" t="inlineStr">
        <is>
          <t>3</t>
        </is>
      </c>
      <c r="BZ628" s="2" t="inlineStr">
        <is>
          <t/>
        </is>
      </c>
      <c r="CA628" t="inlineStr">
        <is>
          <t>&lt;small&gt;tryliard (10&lt;sup&gt;21&lt;/sup&gt;) bajtów&lt;/small&gt;</t>
        </is>
      </c>
      <c r="CB628" s="2" t="inlineStr">
        <is>
          <t>zetabyte</t>
        </is>
      </c>
      <c r="CC628" s="2" t="inlineStr">
        <is>
          <t>3</t>
        </is>
      </c>
      <c r="CD628" s="2" t="inlineStr">
        <is>
          <t/>
        </is>
      </c>
      <c r="CE628" t="inlineStr">
        <is>
          <t/>
        </is>
      </c>
      <c r="CF628" s="2" t="inlineStr">
        <is>
          <t>zettabyte</t>
        </is>
      </c>
      <c r="CG628" s="2" t="inlineStr">
        <is>
          <t>3</t>
        </is>
      </c>
      <c r="CH628" s="2" t="inlineStr">
        <is>
          <t/>
        </is>
      </c>
      <c r="CI628" t="inlineStr">
        <is>
          <t/>
        </is>
      </c>
      <c r="CJ628" s="2" t="inlineStr">
        <is>
          <t>zettabajt</t>
        </is>
      </c>
      <c r="CK628" s="2" t="inlineStr">
        <is>
          <t>3</t>
        </is>
      </c>
      <c r="CL628" s="2" t="inlineStr">
        <is>
          <t/>
        </is>
      </c>
      <c r="CM628" t="inlineStr">
        <is>
          <t>10&lt;sup&gt;21&lt;/sup&gt; bytov</t>
        </is>
      </c>
      <c r="CN628" s="2" t="inlineStr">
        <is>
          <t>zetabajt</t>
        </is>
      </c>
      <c r="CO628" s="2" t="inlineStr">
        <is>
          <t>3</t>
        </is>
      </c>
      <c r="CP628" s="2" t="inlineStr">
        <is>
          <t/>
        </is>
      </c>
      <c r="CQ628" t="inlineStr">
        <is>
          <t/>
        </is>
      </c>
      <c r="CR628" s="2" t="inlineStr">
        <is>
          <t>zettabyte</t>
        </is>
      </c>
      <c r="CS628" s="2" t="inlineStr">
        <is>
          <t>3</t>
        </is>
      </c>
      <c r="CT628" s="2" t="inlineStr">
        <is>
          <t/>
        </is>
      </c>
      <c r="CU628" t="inlineStr">
        <is>
          <t>tusen triljoner byte</t>
        </is>
      </c>
    </row>
    <row r="629">
      <c r="A629" s="1" t="str">
        <f>HYPERLINK("https://iate.europa.eu/entry/result/3588321/all", "3588321")</f>
        <v>3588321</v>
      </c>
      <c r="B629" t="inlineStr">
        <is>
          <t>EDUCATION AND COMMUNICATIONS</t>
        </is>
      </c>
      <c r="C629" t="inlineStr">
        <is>
          <t>EDUCATION AND COMMUNICATIONS|information technology and data processing</t>
        </is>
      </c>
      <c r="D629" s="2" t="inlineStr">
        <is>
          <t>хуманоиден робот</t>
        </is>
      </c>
      <c r="E629" s="2" t="inlineStr">
        <is>
          <t>3</t>
        </is>
      </c>
      <c r="F629" s="2" t="inlineStr">
        <is>
          <t/>
        </is>
      </c>
      <c r="G629" t="inlineStr">
        <is>
          <t/>
        </is>
      </c>
      <c r="H629" s="2" t="inlineStr">
        <is>
          <t>humanoidní robot</t>
        </is>
      </c>
      <c r="I629" s="2" t="inlineStr">
        <is>
          <t>3</t>
        </is>
      </c>
      <c r="J629" s="2" t="inlineStr">
        <is>
          <t/>
        </is>
      </c>
      <c r="K629" t="inlineStr">
        <is>
          <t>robot,
který má antropomorfní tvar a svým vnějším vzezřením připomíná člověka</t>
        </is>
      </c>
      <c r="L629" s="2" t="inlineStr">
        <is>
          <t>menneskelignende robot|
androide</t>
        </is>
      </c>
      <c r="M629" s="2" t="inlineStr">
        <is>
          <t>3|
3</t>
        </is>
      </c>
      <c r="N629" s="2" t="inlineStr">
        <is>
          <t xml:space="preserve">|
</t>
        </is>
      </c>
      <c r="O629" t="inlineStr">
        <is>
          <t/>
        </is>
      </c>
      <c r="P629" s="2" t="inlineStr">
        <is>
          <t>humanoider Roboter</t>
        </is>
      </c>
      <c r="Q629" s="2" t="inlineStr">
        <is>
          <t>3</t>
        </is>
      </c>
      <c r="R629" s="2" t="inlineStr">
        <is>
          <t/>
        </is>
      </c>
      <c r="S629" t="inlineStr">
        <is>
          <t>hoch entwickeltes Maschinenwesen, dessen Konstruktion der menschlichen Gestalt nachempfunden ist</t>
        </is>
      </c>
      <c r="T629" s="2" t="inlineStr">
        <is>
          <t>ανθρωποειδές ρομπότ</t>
        </is>
      </c>
      <c r="U629" s="2" t="inlineStr">
        <is>
          <t>3</t>
        </is>
      </c>
      <c r="V629" s="2" t="inlineStr">
        <is>
          <t/>
        </is>
      </c>
      <c r="W629" t="inlineStr">
        <is>
          <t>ρομπότ του οποίου το σώμα είναι κατασκευασμένο με τρόπο ώστε η μορφή του να προσομοιάζει με αυτή του ανθρώπινου σώματος</t>
        </is>
      </c>
      <c r="X629" s="2" t="inlineStr">
        <is>
          <t>human-like robot|
humanoid robot</t>
        </is>
      </c>
      <c r="Y629" s="2" t="inlineStr">
        <is>
          <t>1|
3</t>
        </is>
      </c>
      <c r="Z629" s="2" t="inlineStr">
        <is>
          <t xml:space="preserve">|
</t>
        </is>
      </c>
      <c r="AA629" t="inlineStr">
        <is>
          <t>robot with its body shape built to resemble the human body</t>
        </is>
      </c>
      <c r="AB629" s="2" t="inlineStr">
        <is>
          <t>robot humanoide</t>
        </is>
      </c>
      <c r="AC629" s="2" t="inlineStr">
        <is>
          <t>3</t>
        </is>
      </c>
      <c r="AD629" s="2" t="inlineStr">
        <is>
          <t/>
        </is>
      </c>
      <c r="AE629" t="inlineStr">
        <is>
          <t>&lt;div&gt;Robot diseñado para simular la forma y los movimientos de un ser humano.&lt;/div&gt;</t>
        </is>
      </c>
      <c r="AF629" s="2" t="inlineStr">
        <is>
          <t>humanoidrobot|
inimesekujuline robot</t>
        </is>
      </c>
      <c r="AG629" s="2" t="inlineStr">
        <is>
          <t>3|
3</t>
        </is>
      </c>
      <c r="AH629" s="2" t="inlineStr">
        <is>
          <t xml:space="preserve">|
</t>
        </is>
      </c>
      <c r="AI629" t="inlineStr">
        <is>
          <t>robot, kelle välimus imiteerib inimese kehakuju ja käitumine imiteerib inimese käitumist</t>
        </is>
      </c>
      <c r="AJ629" s="2" t="inlineStr">
        <is>
          <t>humanoidirobotti</t>
        </is>
      </c>
      <c r="AK629" s="2" t="inlineStr">
        <is>
          <t>3</t>
        </is>
      </c>
      <c r="AL629" s="2" t="inlineStr">
        <is>
          <t/>
        </is>
      </c>
      <c r="AM629" t="inlineStr">
        <is>
          <t>ihmisen kaltainen robotti</t>
        </is>
      </c>
      <c r="AN629" s="2" t="inlineStr">
        <is>
          <t>robot humanoïde|
robot anthropomorphe|
androïde</t>
        </is>
      </c>
      <c r="AO629" s="2" t="inlineStr">
        <is>
          <t>3|
3|
3</t>
        </is>
      </c>
      <c r="AP629" s="2" t="inlineStr">
        <is>
          <t xml:space="preserve">|
|
</t>
        </is>
      </c>
      <c r="AQ629" t="inlineStr">
        <is>
          <t>entité artificielle intelligente qui ressemble à un être humain par son apparence physique</t>
        </is>
      </c>
      <c r="AR629" s="2" t="inlineStr">
        <is>
          <t>róbat duiniúil</t>
        </is>
      </c>
      <c r="AS629" s="2" t="inlineStr">
        <is>
          <t>3</t>
        </is>
      </c>
      <c r="AT629" s="2" t="inlineStr">
        <is>
          <t/>
        </is>
      </c>
      <c r="AU629" t="inlineStr">
        <is>
          <t/>
        </is>
      </c>
      <c r="AV629" s="2" t="inlineStr">
        <is>
          <t>čovjekoliki robot</t>
        </is>
      </c>
      <c r="AW629" s="2" t="inlineStr">
        <is>
          <t>3</t>
        </is>
      </c>
      <c r="AX629" s="2" t="inlineStr">
        <is>
          <t/>
        </is>
      </c>
      <c r="AY629" t="inlineStr">
        <is>
          <t/>
        </is>
      </c>
      <c r="AZ629" s="2" t="inlineStr">
        <is>
          <t>humanoid robot</t>
        </is>
      </c>
      <c r="BA629" s="2" t="inlineStr">
        <is>
          <t>3</t>
        </is>
      </c>
      <c r="BB629" s="2" t="inlineStr">
        <is>
          <t/>
        </is>
      </c>
      <c r="BC629" t="inlineStr">
        <is>
          <t>ember formájú robot</t>
        </is>
      </c>
      <c r="BD629" s="2" t="inlineStr">
        <is>
          <t>robot umanoide</t>
        </is>
      </c>
      <c r="BE629" s="2" t="inlineStr">
        <is>
          <t>3</t>
        </is>
      </c>
      <c r="BF629" s="2" t="inlineStr">
        <is>
          <t/>
        </is>
      </c>
      <c r="BG629" t="inlineStr">
        <is>
          <t>robot la cui struttura riproduce il corpo umano</t>
        </is>
      </c>
      <c r="BH629" s="2" t="inlineStr">
        <is>
          <t>robotas humanoidas|
humanoidas|
humanoidinis robotas</t>
        </is>
      </c>
      <c r="BI629" s="2" t="inlineStr">
        <is>
          <t>3|
3|
3</t>
        </is>
      </c>
      <c r="BJ629" s="2" t="inlineStr">
        <is>
          <t xml:space="preserve">preferred|
|
</t>
        </is>
      </c>
      <c r="BK629" t="inlineStr">
        <is>
          <t>žmogui būdingas charakteristikas turintis robotas</t>
        </is>
      </c>
      <c r="BL629" s="2" t="inlineStr">
        <is>
          <t>cilvēkveidīgais robots</t>
        </is>
      </c>
      <c r="BM629" s="2" t="inlineStr">
        <is>
          <t>2</t>
        </is>
      </c>
      <c r="BN629" s="2" t="inlineStr">
        <is>
          <t/>
        </is>
      </c>
      <c r="BO629" t="inlineStr">
        <is>
          <t/>
        </is>
      </c>
      <c r="BP629" s="2" t="inlineStr">
        <is>
          <t>robot umanojde</t>
        </is>
      </c>
      <c r="BQ629" s="2" t="inlineStr">
        <is>
          <t>3</t>
        </is>
      </c>
      <c r="BR629" s="2" t="inlineStr">
        <is>
          <t/>
        </is>
      </c>
      <c r="BS629" t="inlineStr">
        <is>
          <t>robot b'ġismu mibni b'mod li jkun jixbah ġisem ta' bniedem</t>
        </is>
      </c>
      <c r="BT629" s="2" t="inlineStr">
        <is>
          <t>humanoïde robot</t>
        </is>
      </c>
      <c r="BU629" s="2" t="inlineStr">
        <is>
          <t>3</t>
        </is>
      </c>
      <c r="BV629" s="2" t="inlineStr">
        <is>
          <t/>
        </is>
      </c>
      <c r="BW629" t="inlineStr">
        <is>
          <t>robot
 waarvan de vorm gebaseerd is op het menselijk lichaam</t>
        </is>
      </c>
      <c r="BX629" s="2" t="inlineStr">
        <is>
          <t>robot humanoidalny</t>
        </is>
      </c>
      <c r="BY629" s="2" t="inlineStr">
        <is>
          <t>3</t>
        </is>
      </c>
      <c r="BZ629" s="2" t="inlineStr">
        <is>
          <t/>
        </is>
      </c>
      <c r="CA629" t="inlineStr">
        <is>
          <t>robot przypominający człowieka z wyglądu zewnętrznego, a także reagujący na bodźce i dotyk</t>
        </is>
      </c>
      <c r="CB629" s="2" t="inlineStr">
        <is>
          <t>robô humanoide</t>
        </is>
      </c>
      <c r="CC629" s="2" t="inlineStr">
        <is>
          <t>3</t>
        </is>
      </c>
      <c r="CD629" s="2" t="inlineStr">
        <is>
          <t/>
        </is>
      </c>
      <c r="CE629" t="inlineStr">
        <is>
          <t>Robô cuja aparência global é baseada na aparência do corpo humano.</t>
        </is>
      </c>
      <c r="CF629" s="2" t="inlineStr">
        <is>
          <t>robot umanoid</t>
        </is>
      </c>
      <c r="CG629" s="2" t="inlineStr">
        <is>
          <t>3</t>
        </is>
      </c>
      <c r="CH629" s="2" t="inlineStr">
        <is>
          <t/>
        </is>
      </c>
      <c r="CI629" t="inlineStr">
        <is>
          <t/>
        </is>
      </c>
      <c r="CJ629" s="2" t="inlineStr">
        <is>
          <t>humanoidný robot</t>
        </is>
      </c>
      <c r="CK629" s="2" t="inlineStr">
        <is>
          <t>3</t>
        </is>
      </c>
      <c r="CL629" s="2" t="inlineStr">
        <is>
          <t/>
        </is>
      </c>
      <c r="CM629" t="inlineStr">
        <is>
          <t>robot, ktorý svojou konštrukciou a vonkajším výzorom pripomína ľudské telo, má antropomorfný tvar</t>
        </is>
      </c>
      <c r="CN629" s="2" t="inlineStr">
        <is>
          <t>humanoidni robot|
robot v podobi človeka</t>
        </is>
      </c>
      <c r="CO629" s="2" t="inlineStr">
        <is>
          <t>3|
3</t>
        </is>
      </c>
      <c r="CP629" s="2" t="inlineStr">
        <is>
          <t xml:space="preserve">|
</t>
        </is>
      </c>
      <c r="CQ629" t="inlineStr">
        <is>
          <t>robot, ki ima nekatere človeške lastnosti, npr. videz, bipedalno hojo, manipulacijo, strojni vid, sluh, govor</t>
        </is>
      </c>
      <c r="CR629" s="2" t="inlineStr">
        <is>
          <t>humanoid|
humanoid robot|
människoliknande robot</t>
        </is>
      </c>
      <c r="CS629" s="2" t="inlineStr">
        <is>
          <t>3|
3|
3</t>
        </is>
      </c>
      <c r="CT629" s="2" t="inlineStr">
        <is>
          <t xml:space="preserve">|
|
</t>
        </is>
      </c>
      <c r="CU629" t="inlineStr">
        <is>
          <t>robot med en kroppsform byggd för att likna den
mänskliga kroppen</t>
        </is>
      </c>
    </row>
    <row r="630">
      <c r="A630" s="1" t="str">
        <f>HYPERLINK("https://iate.europa.eu/entry/result/3588395/all", "3588395")</f>
        <v>3588395</v>
      </c>
      <c r="B630" t="inlineStr">
        <is>
          <t>EDUCATION AND COMMUNICATIONS</t>
        </is>
      </c>
      <c r="C630" t="inlineStr">
        <is>
          <t>EDUCATION AND COMMUNICATIONS|information and information processing|information processing|artificial intelligence;EDUCATION AND COMMUNICATIONS|information technology and data processing</t>
        </is>
      </c>
      <c r="D630" s="2" t="inlineStr">
        <is>
          <t>продукт с изкуствен интелект</t>
        </is>
      </c>
      <c r="E630" s="2" t="inlineStr">
        <is>
          <t>3</t>
        </is>
      </c>
      <c r="F630" s="2" t="inlineStr">
        <is>
          <t/>
        </is>
      </c>
      <c r="G630" t="inlineStr">
        <is>
          <t/>
        </is>
      </c>
      <c r="H630" s="2" t="inlineStr">
        <is>
          <t>produkt UI|
produkt umělé inteligence</t>
        </is>
      </c>
      <c r="I630" s="2" t="inlineStr">
        <is>
          <t>3|
3</t>
        </is>
      </c>
      <c r="J630" s="2" t="inlineStr">
        <is>
          <t xml:space="preserve">|
</t>
        </is>
      </c>
      <c r="K630" t="inlineStr">
        <is>
          <t/>
        </is>
      </c>
      <c r="L630" s="2" t="inlineStr">
        <is>
          <t>produkt med kunstig intelligens|
AI-produkt</t>
        </is>
      </c>
      <c r="M630" s="2" t="inlineStr">
        <is>
          <t>3|
3</t>
        </is>
      </c>
      <c r="N630" s="2" t="inlineStr">
        <is>
          <t xml:space="preserve">|
</t>
        </is>
      </c>
      <c r="O630" t="inlineStr">
        <is>
          <t/>
        </is>
      </c>
      <c r="P630" s="2" t="inlineStr">
        <is>
          <t>KI-Produkt</t>
        </is>
      </c>
      <c r="Q630" s="2" t="inlineStr">
        <is>
          <t>3</t>
        </is>
      </c>
      <c r="R630" s="2" t="inlineStr">
        <is>
          <t/>
        </is>
      </c>
      <c r="S630" t="inlineStr">
        <is>
          <t/>
        </is>
      </c>
      <c r="T630" s="2" t="inlineStr">
        <is>
          <t>προϊόν τεχνητής νοημοσύνης</t>
        </is>
      </c>
      <c r="U630" s="2" t="inlineStr">
        <is>
          <t>3</t>
        </is>
      </c>
      <c r="V630" s="2" t="inlineStr">
        <is>
          <t/>
        </is>
      </c>
      <c r="W630" t="inlineStr">
        <is>
          <t/>
        </is>
      </c>
      <c r="X630" s="2" t="inlineStr">
        <is>
          <t>AI product|
AI-based product|
artificial intelligence product</t>
        </is>
      </c>
      <c r="Y630" s="2" t="inlineStr">
        <is>
          <t>3|
1|
3</t>
        </is>
      </c>
      <c r="Z630" s="2" t="inlineStr">
        <is>
          <t xml:space="preserve">|
|
</t>
        </is>
      </c>
      <c r="AA630" t="inlineStr">
        <is>
          <t>product that employs elements of &lt;a href="https://iate.europa.eu/entry/result/3571274/en" target="_blank"&gt;artificial intelligence&lt;/a&gt;</t>
        </is>
      </c>
      <c r="AB630" s="2" t="inlineStr">
        <is>
          <t>producto de IA|
producto de inteligencia artificial</t>
        </is>
      </c>
      <c r="AC630" s="2" t="inlineStr">
        <is>
          <t>3|
3</t>
        </is>
      </c>
      <c r="AD630" s="2" t="inlineStr">
        <is>
          <t xml:space="preserve">|
</t>
        </is>
      </c>
      <c r="AE630" t="inlineStr">
        <is>
          <t>&lt;div&gt;Producto que incopora aspectos de inteligencia artificial.&lt;/div&gt;</t>
        </is>
      </c>
      <c r="AF630" s="2" t="inlineStr">
        <is>
          <t>TI-toode|
tehisintellektitoode</t>
        </is>
      </c>
      <c r="AG630" s="2" t="inlineStr">
        <is>
          <t>3|
3</t>
        </is>
      </c>
      <c r="AH630" s="2" t="inlineStr">
        <is>
          <t xml:space="preserve">|
</t>
        </is>
      </c>
      <c r="AI630" t="inlineStr">
        <is>
          <t>toode, milles kasutatakse tehisintellekti elemente</t>
        </is>
      </c>
      <c r="AJ630" s="2" t="inlineStr">
        <is>
          <t>tekoälytuote</t>
        </is>
      </c>
      <c r="AK630" s="2" t="inlineStr">
        <is>
          <t>3</t>
        </is>
      </c>
      <c r="AL630" s="2" t="inlineStr">
        <is>
          <t/>
        </is>
      </c>
      <c r="AM630" t="inlineStr">
        <is>
          <t/>
        </is>
      </c>
      <c r="AN630" s="2" t="inlineStr">
        <is>
          <t>produit d'IA|
produit d'intelligence artificielle</t>
        </is>
      </c>
      <c r="AO630" s="2" t="inlineStr">
        <is>
          <t>3|
3</t>
        </is>
      </c>
      <c r="AP630" s="2" t="inlineStr">
        <is>
          <t xml:space="preserve">|
</t>
        </is>
      </c>
      <c r="AQ630" t="inlineStr">
        <is>
          <t>produit faisant appel à des éléments d'intelligence artificielle</t>
        </is>
      </c>
      <c r="AR630" s="2" t="inlineStr">
        <is>
          <t>táirge intleachta saorga|
táirge IS</t>
        </is>
      </c>
      <c r="AS630" s="2" t="inlineStr">
        <is>
          <t>3|
3</t>
        </is>
      </c>
      <c r="AT630" s="2" t="inlineStr">
        <is>
          <t xml:space="preserve">|
</t>
        </is>
      </c>
      <c r="AU630" t="inlineStr">
        <is>
          <t/>
        </is>
      </c>
      <c r="AV630" s="2" t="inlineStr">
        <is>
          <t>proizvod umjetne inteligencije</t>
        </is>
      </c>
      <c r="AW630" s="2" t="inlineStr">
        <is>
          <t>3</t>
        </is>
      </c>
      <c r="AX630" s="2" t="inlineStr">
        <is>
          <t/>
        </is>
      </c>
      <c r="AY630" t="inlineStr">
        <is>
          <t/>
        </is>
      </c>
      <c r="AZ630" s="2" t="inlineStr">
        <is>
          <t>MI-termék|
mesterséges intelligencián alapuló termék</t>
        </is>
      </c>
      <c r="BA630" s="2" t="inlineStr">
        <is>
          <t>3|
3</t>
        </is>
      </c>
      <c r="BB630" s="2" t="inlineStr">
        <is>
          <t xml:space="preserve">|
</t>
        </is>
      </c>
      <c r="BC630" t="inlineStr">
        <is>
          <t>a mesterséges intelligencia egyes elemeit alkalmazó termék</t>
        </is>
      </c>
      <c r="BD630" s="2" t="inlineStr">
        <is>
          <t>prodotto di intelligenza artificiale|
prodotto di AI</t>
        </is>
      </c>
      <c r="BE630" s="2" t="inlineStr">
        <is>
          <t>3|
3</t>
        </is>
      </c>
      <c r="BF630" s="2" t="inlineStr">
        <is>
          <t xml:space="preserve">|
</t>
        </is>
      </c>
      <c r="BG630" t="inlineStr">
        <is>
          <t>prodotto che utilizza elementi di intelligenza artificiale</t>
        </is>
      </c>
      <c r="BH630" s="2" t="inlineStr">
        <is>
          <t>dirbtinio intelekto produktas|
DI produktas</t>
        </is>
      </c>
      <c r="BI630" s="2" t="inlineStr">
        <is>
          <t>3|
3</t>
        </is>
      </c>
      <c r="BJ630" s="2" t="inlineStr">
        <is>
          <t xml:space="preserve">|
</t>
        </is>
      </c>
      <c r="BK630" t="inlineStr">
        <is>
          <t/>
        </is>
      </c>
      <c r="BL630" s="2" t="inlineStr">
        <is>
          <t>AI produkts|
mākslīgā intelekta produkts</t>
        </is>
      </c>
      <c r="BM630" s="2" t="inlineStr">
        <is>
          <t>2|
2</t>
        </is>
      </c>
      <c r="BN630" s="2" t="inlineStr">
        <is>
          <t xml:space="preserve">|
</t>
        </is>
      </c>
      <c r="BO630" t="inlineStr">
        <is>
          <t>produkts, kurā izmantoti &lt;a href="https://iate.europa.eu/entry/result/3571274/lv" target="_blank"&gt;mākslīgā intelekta&lt;time datetime="20.2.2020."&gt; (20.2.2020.)&lt;/time&gt;&lt;/a&gt; elementi</t>
        </is>
      </c>
      <c r="BP630" s="2" t="inlineStr">
        <is>
          <t>prodott tal-intelliġenza artifiċjali|
prodott tal-IA</t>
        </is>
      </c>
      <c r="BQ630" s="2" t="inlineStr">
        <is>
          <t>3|
3</t>
        </is>
      </c>
      <c r="BR630" s="2" t="inlineStr">
        <is>
          <t xml:space="preserve">|
</t>
        </is>
      </c>
      <c r="BS630" t="inlineStr">
        <is>
          <t>prodott li juża elementi tal-intelliġenza artifiċjali</t>
        </is>
      </c>
      <c r="BT630" s="2" t="inlineStr">
        <is>
          <t>AI-product</t>
        </is>
      </c>
      <c r="BU630" s="2" t="inlineStr">
        <is>
          <t>3</t>
        </is>
      </c>
      <c r="BV630" s="2" t="inlineStr">
        <is>
          <t/>
        </is>
      </c>
      <c r="BW630" t="inlineStr">
        <is>
          <t>product
 dat gebruikmaakt van kunstmatige intelligentie</t>
        </is>
      </c>
      <c r="BX630" s="2" t="inlineStr">
        <is>
          <t>produkt oparty na sztucznej inteligencji|
produkt oparty na AI</t>
        </is>
      </c>
      <c r="BY630" s="2" t="inlineStr">
        <is>
          <t>3|
3</t>
        </is>
      </c>
      <c r="BZ630" s="2" t="inlineStr">
        <is>
          <t xml:space="preserve">|
</t>
        </is>
      </c>
      <c r="CA630" t="inlineStr">
        <is>
          <t/>
        </is>
      </c>
      <c r="CB630" s="2" t="inlineStr">
        <is>
          <t>produto com inteligência artificial|
produto de inteligência artificial</t>
        </is>
      </c>
      <c r="CC630" s="2" t="inlineStr">
        <is>
          <t>3|
3</t>
        </is>
      </c>
      <c r="CD630" s="2" t="inlineStr">
        <is>
          <t xml:space="preserve">|
</t>
        </is>
      </c>
      <c r="CE630" t="inlineStr">
        <is>
          <t/>
        </is>
      </c>
      <c r="CF630" s="2" t="inlineStr">
        <is>
          <t>produs IA|
produs de inteligență artificială</t>
        </is>
      </c>
      <c r="CG630" s="2" t="inlineStr">
        <is>
          <t>3|
3</t>
        </is>
      </c>
      <c r="CH630" s="2" t="inlineStr">
        <is>
          <t xml:space="preserve">|
</t>
        </is>
      </c>
      <c r="CI630" t="inlineStr">
        <is>
          <t/>
        </is>
      </c>
      <c r="CJ630" s="2" t="inlineStr">
        <is>
          <t>produkt umelej inteligencie|
produkt AI</t>
        </is>
      </c>
      <c r="CK630" s="2" t="inlineStr">
        <is>
          <t>3|
3</t>
        </is>
      </c>
      <c r="CL630" s="2" t="inlineStr">
        <is>
          <t xml:space="preserve">|
</t>
        </is>
      </c>
      <c r="CM630" t="inlineStr">
        <is>
          <t>produkt, ktorý využíva prvky umelej inteligencie</t>
        </is>
      </c>
      <c r="CN630" s="2" t="inlineStr">
        <is>
          <t>UI izdelek|
umetnointeligenčni izdelek|
izdelek umetne inteligence</t>
        </is>
      </c>
      <c r="CO630" s="2" t="inlineStr">
        <is>
          <t>3|
3|
3</t>
        </is>
      </c>
      <c r="CP630" s="2" t="inlineStr">
        <is>
          <t xml:space="preserve">|
|
</t>
        </is>
      </c>
      <c r="CQ630" t="inlineStr">
        <is>
          <t/>
        </is>
      </c>
      <c r="CR630" s="2" t="inlineStr">
        <is>
          <t>AI-produkt</t>
        </is>
      </c>
      <c r="CS630" s="2" t="inlineStr">
        <is>
          <t>3</t>
        </is>
      </c>
      <c r="CT630" s="2" t="inlineStr">
        <is>
          <t/>
        </is>
      </c>
      <c r="CU630" t="inlineStr">
        <is>
          <t/>
        </is>
      </c>
    </row>
    <row r="631">
      <c r="A631" s="1" t="str">
        <f>HYPERLINK("https://iate.europa.eu/entry/result/3588397/all", "3588397")</f>
        <v>3588397</v>
      </c>
      <c r="B631" t="inlineStr">
        <is>
          <t>EDUCATION AND COMMUNICATIONS</t>
        </is>
      </c>
      <c r="C631" t="inlineStr">
        <is>
          <t>EDUCATION AND COMMUNICATIONS|information technology and data processing</t>
        </is>
      </c>
      <c r="D631" s="2" t="inlineStr">
        <is>
          <t>основано на данни общество</t>
        </is>
      </c>
      <c r="E631" s="2" t="inlineStr">
        <is>
          <t>3</t>
        </is>
      </c>
      <c r="F631" s="2" t="inlineStr">
        <is>
          <t/>
        </is>
      </c>
      <c r="G631" t="inlineStr">
        <is>
          <t/>
        </is>
      </c>
      <c r="H631" s="2" t="inlineStr">
        <is>
          <t>společnost založená na datech</t>
        </is>
      </c>
      <c r="I631" s="2" t="inlineStr">
        <is>
          <t>3</t>
        </is>
      </c>
      <c r="J631" s="2" t="inlineStr">
        <is>
          <t/>
        </is>
      </c>
      <c r="K631" t="inlineStr">
        <is>
          <t/>
        </is>
      </c>
      <c r="L631" s="2" t="inlineStr">
        <is>
          <t>datadrevet samfund</t>
        </is>
      </c>
      <c r="M631" s="2" t="inlineStr">
        <is>
          <t>3</t>
        </is>
      </c>
      <c r="N631" s="2" t="inlineStr">
        <is>
          <t/>
        </is>
      </c>
      <c r="O631" t="inlineStr">
        <is>
          <t/>
        </is>
      </c>
      <c r="P631" s="2" t="inlineStr">
        <is>
          <t>datengetriebene Gesellschaft</t>
        </is>
      </c>
      <c r="Q631" s="2" t="inlineStr">
        <is>
          <t>3</t>
        </is>
      </c>
      <c r="R631" s="2" t="inlineStr">
        <is>
          <t/>
        </is>
      </c>
      <c r="S631" t="inlineStr">
        <is>
          <t/>
        </is>
      </c>
      <c r="T631" s="2" t="inlineStr">
        <is>
          <t>κοινωνία που βασίζεται στα δεδομένα</t>
        </is>
      </c>
      <c r="U631" s="2" t="inlineStr">
        <is>
          <t>3</t>
        </is>
      </c>
      <c r="V631" s="2" t="inlineStr">
        <is>
          <t/>
        </is>
      </c>
      <c r="W631" t="inlineStr">
        <is>
          <t/>
        </is>
      </c>
      <c r="X631" s="2" t="inlineStr">
        <is>
          <t>data-driven society</t>
        </is>
      </c>
      <c r="Y631" s="2" t="inlineStr">
        <is>
          <t>3</t>
        </is>
      </c>
      <c r="Z631" s="2" t="inlineStr">
        <is>
          <t/>
        </is>
      </c>
      <c r="AA631" t="inlineStr">
        <is>
          <t>society with a great reliance on data</t>
        </is>
      </c>
      <c r="AB631" s="2" t="inlineStr">
        <is>
          <t>sociedad dirigida por los datos</t>
        </is>
      </c>
      <c r="AC631" s="2" t="inlineStr">
        <is>
          <t>3</t>
        </is>
      </c>
      <c r="AD631" s="2" t="inlineStr">
        <is>
          <t/>
        </is>
      </c>
      <c r="AE631" t="inlineStr">
        <is>
          <t>Sociedad
 en la que la toma de decisiones se basa en el conocimiento extraído de los
 datos disponibles.</t>
        </is>
      </c>
      <c r="AF631" s="2" t="inlineStr">
        <is>
          <t>andmepõhine ühiskond</t>
        </is>
      </c>
      <c r="AG631" s="2" t="inlineStr">
        <is>
          <t>3</t>
        </is>
      </c>
      <c r="AH631" s="2" t="inlineStr">
        <is>
          <t/>
        </is>
      </c>
      <c r="AI631" t="inlineStr">
        <is>
          <t/>
        </is>
      </c>
      <c r="AJ631" s="2" t="inlineStr">
        <is>
          <t>datavetoinen yhteiskunta</t>
        </is>
      </c>
      <c r="AK631" s="2" t="inlineStr">
        <is>
          <t>3</t>
        </is>
      </c>
      <c r="AL631" s="2" t="inlineStr">
        <is>
          <t/>
        </is>
      </c>
      <c r="AM631" t="inlineStr">
        <is>
          <t/>
        </is>
      </c>
      <c r="AN631" s="2" t="inlineStr">
        <is>
          <t>société fondée sur les données</t>
        </is>
      </c>
      <c r="AO631" s="2" t="inlineStr">
        <is>
          <t>3</t>
        </is>
      </c>
      <c r="AP631" s="2" t="inlineStr">
        <is>
          <t/>
        </is>
      </c>
      <c r="AQ631" t="inlineStr">
        <is>
          <t>société dont l'organisation s’appuie sur l’analyse des données à sa disposition pour prendre des décisions et orienter son évolution</t>
        </is>
      </c>
      <c r="AR631" s="2" t="inlineStr">
        <is>
          <t>sochaí shonraíbhunaithe</t>
        </is>
      </c>
      <c r="AS631" s="2" t="inlineStr">
        <is>
          <t>3</t>
        </is>
      </c>
      <c r="AT631" s="2" t="inlineStr">
        <is>
          <t/>
        </is>
      </c>
      <c r="AU631" t="inlineStr">
        <is>
          <t/>
        </is>
      </c>
      <c r="AV631" s="2" t="inlineStr">
        <is>
          <t>društvo koje se temelji na podacima</t>
        </is>
      </c>
      <c r="AW631" s="2" t="inlineStr">
        <is>
          <t>3</t>
        </is>
      </c>
      <c r="AX631" s="2" t="inlineStr">
        <is>
          <t/>
        </is>
      </c>
      <c r="AY631" t="inlineStr">
        <is>
          <t/>
        </is>
      </c>
      <c r="AZ631" s="2" t="inlineStr">
        <is>
          <t>adatvezérelt társadalom</t>
        </is>
      </c>
      <c r="BA631" s="2" t="inlineStr">
        <is>
          <t>3</t>
        </is>
      </c>
      <c r="BB631" s="2" t="inlineStr">
        <is>
          <t/>
        </is>
      </c>
      <c r="BC631" t="inlineStr">
        <is>
          <t/>
        </is>
      </c>
      <c r="BD631" s="2" t="inlineStr">
        <is>
          <t>società basata sui dati</t>
        </is>
      </c>
      <c r="BE631" s="2" t="inlineStr">
        <is>
          <t>3</t>
        </is>
      </c>
      <c r="BF631" s="2" t="inlineStr">
        <is>
          <t/>
        </is>
      </c>
      <c r="BG631" t="inlineStr">
        <is>
          <t>società in cui l’utilizzo
di diverse fonti di dati incide sul suo funzionamento</t>
        </is>
      </c>
      <c r="BH631" s="2" t="inlineStr">
        <is>
          <t>duomenimis grindžiama visuomenė|
duomenų visuomenė</t>
        </is>
      </c>
      <c r="BI631" s="2" t="inlineStr">
        <is>
          <t>2|
3</t>
        </is>
      </c>
      <c r="BJ631" s="2" t="inlineStr">
        <is>
          <t xml:space="preserve">admitted|
</t>
        </is>
      </c>
      <c r="BK631" t="inlineStr">
        <is>
          <t>visuomenė, kurios nariams lengvai prieinami įvairūs duomenys</t>
        </is>
      </c>
      <c r="BL631" s="2" t="inlineStr">
        <is>
          <t>datu virzīta sabiedrība</t>
        </is>
      </c>
      <c r="BM631" s="2" t="inlineStr">
        <is>
          <t>2</t>
        </is>
      </c>
      <c r="BN631" s="2" t="inlineStr">
        <is>
          <t/>
        </is>
      </c>
      <c r="BO631" t="inlineStr">
        <is>
          <t/>
        </is>
      </c>
      <c r="BP631" s="2" t="inlineStr">
        <is>
          <t>soċjetà mmexxija mid-&lt;i&gt;data&lt;/i&gt;</t>
        </is>
      </c>
      <c r="BQ631" s="2" t="inlineStr">
        <is>
          <t>3</t>
        </is>
      </c>
      <c r="BR631" s="2" t="inlineStr">
        <is>
          <t/>
        </is>
      </c>
      <c r="BS631" t="inlineStr">
        <is>
          <t>soċjetà b'dipendenza kbira fuq id-&lt;i&gt;data&lt;/i&gt;</t>
        </is>
      </c>
      <c r="BT631" s="2" t="inlineStr">
        <is>
          <t>op data gebaseerde maatschappij|
datagestuurde maatschappij|
gegevensgestuurde samenleving|
datagestuurde samenleving</t>
        </is>
      </c>
      <c r="BU631" s="2" t="inlineStr">
        <is>
          <t>3|
3|
3|
3</t>
        </is>
      </c>
      <c r="BV631" s="2" t="inlineStr">
        <is>
          <t xml:space="preserve">|
|
|
</t>
        </is>
      </c>
      <c r="BW631" t="inlineStr">
        <is>
          <t>samenleving
 die voor haar functioneren in grote mate steunt op gegevens</t>
        </is>
      </c>
      <c r="BX631" s="2" t="inlineStr">
        <is>
          <t>społeczeństwo oparte na danych</t>
        </is>
      </c>
      <c r="BY631" s="2" t="inlineStr">
        <is>
          <t>3</t>
        </is>
      </c>
      <c r="BZ631" s="2" t="inlineStr">
        <is>
          <t/>
        </is>
      </c>
      <c r="CA631" t="inlineStr">
        <is>
          <t/>
        </is>
      </c>
      <c r="CB631" s="2" t="inlineStr">
        <is>
          <t>sociedade baseada em dados</t>
        </is>
      </c>
      <c r="CC631" s="2" t="inlineStr">
        <is>
          <t>3</t>
        </is>
      </c>
      <c r="CD631" s="2" t="inlineStr">
        <is>
          <t/>
        </is>
      </c>
      <c r="CE631" t="inlineStr">
        <is>
          <t/>
        </is>
      </c>
      <c r="CF631" s="2" t="inlineStr">
        <is>
          <t>societate bazată pe date</t>
        </is>
      </c>
      <c r="CG631" s="2" t="inlineStr">
        <is>
          <t>3</t>
        </is>
      </c>
      <c r="CH631" s="2" t="inlineStr">
        <is>
          <t/>
        </is>
      </c>
      <c r="CI631" t="inlineStr">
        <is>
          <t/>
        </is>
      </c>
      <c r="CJ631" s="2" t="inlineStr">
        <is>
          <t>spoločnosť založená na údajoch</t>
        </is>
      </c>
      <c r="CK631" s="2" t="inlineStr">
        <is>
          <t>3</t>
        </is>
      </c>
      <c r="CL631" s="2" t="inlineStr">
        <is>
          <t/>
        </is>
      </c>
      <c r="CM631" t="inlineStr">
        <is>
          <t>spoločnosť, ktorá sa vo významnej miere spolieha na údaje</t>
        </is>
      </c>
      <c r="CN631" s="2" t="inlineStr">
        <is>
          <t>podatkovna družba</t>
        </is>
      </c>
      <c r="CO631" s="2" t="inlineStr">
        <is>
          <t>3</t>
        </is>
      </c>
      <c r="CP631" s="2" t="inlineStr">
        <is>
          <t/>
        </is>
      </c>
      <c r="CQ631" t="inlineStr">
        <is>
          <t/>
        </is>
      </c>
      <c r="CR631" s="2" t="inlineStr">
        <is>
          <t>datastyrt samhälle|
uppgiftsstyrt samhälle</t>
        </is>
      </c>
      <c r="CS631" s="2" t="inlineStr">
        <is>
          <t>3|
3</t>
        </is>
      </c>
      <c r="CT631" s="2" t="inlineStr">
        <is>
          <t xml:space="preserve">|
</t>
        </is>
      </c>
      <c r="CU631" t="inlineStr">
        <is>
          <t/>
        </is>
      </c>
    </row>
    <row r="632">
      <c r="A632" s="1" t="str">
        <f>HYPERLINK("https://iate.europa.eu/entry/result/3588217/all", "3588217")</f>
        <v>3588217</v>
      </c>
      <c r="B632" t="inlineStr">
        <is>
          <t>EDUCATION AND COMMUNICATIONS</t>
        </is>
      </c>
      <c r="C632" t="inlineStr">
        <is>
          <t>EDUCATION AND COMMUNICATIONS|communications|communications systems|telecommunications|data transmission|mobile communication</t>
        </is>
      </c>
      <c r="D632" s="2" t="inlineStr">
        <is>
          <t>6G|
шесто поколение</t>
        </is>
      </c>
      <c r="E632" s="2" t="inlineStr">
        <is>
          <t>3|
3</t>
        </is>
      </c>
      <c r="F632" s="2" t="inlineStr">
        <is>
          <t xml:space="preserve">|
</t>
        </is>
      </c>
      <c r="G632" t="inlineStr">
        <is>
          <t/>
        </is>
      </c>
      <c r="H632" s="2" t="inlineStr">
        <is>
          <t>šestá generace|
6G</t>
        </is>
      </c>
      <c r="I632" s="2" t="inlineStr">
        <is>
          <t>3|
3</t>
        </is>
      </c>
      <c r="J632" s="2" t="inlineStr">
        <is>
          <t xml:space="preserve">|
</t>
        </is>
      </c>
      <c r="K632" t="inlineStr">
        <is>
          <t/>
        </is>
      </c>
      <c r="L632" s="2" t="inlineStr">
        <is>
          <t>sjette generation|
6G</t>
        </is>
      </c>
      <c r="M632" s="2" t="inlineStr">
        <is>
          <t>3|
3</t>
        </is>
      </c>
      <c r="N632" s="2" t="inlineStr">
        <is>
          <t xml:space="preserve">|
</t>
        </is>
      </c>
      <c r="O632" t="inlineStr">
        <is>
          <t>sjette generation af mobilnetværk</t>
        </is>
      </c>
      <c r="P632" s="2" t="inlineStr">
        <is>
          <t>sechste Generation|
6G</t>
        </is>
      </c>
      <c r="Q632" s="2" t="inlineStr">
        <is>
          <t>3|
3</t>
        </is>
      </c>
      <c r="R632" s="2" t="inlineStr">
        <is>
          <t xml:space="preserve">|
</t>
        </is>
      </c>
      <c r="S632" t="inlineStr">
        <is>
          <t>sechste Generation der drahtlosen Informationstechnik</t>
        </is>
      </c>
      <c r="T632" s="2" t="inlineStr">
        <is>
          <t>δίκτυο 6G</t>
        </is>
      </c>
      <c r="U632" s="2" t="inlineStr">
        <is>
          <t>3</t>
        </is>
      </c>
      <c r="V632" s="2" t="inlineStr">
        <is>
          <t/>
        </is>
      </c>
      <c r="W632" t="inlineStr">
        <is>
          <t/>
        </is>
      </c>
      <c r="X632" s="2" t="inlineStr">
        <is>
          <t>6G|
sixth generation</t>
        </is>
      </c>
      <c r="Y632" s="2" t="inlineStr">
        <is>
          <t>3|
3</t>
        </is>
      </c>
      <c r="Z632" s="2" t="inlineStr">
        <is>
          <t xml:space="preserve">|
</t>
        </is>
      </c>
      <c r="AA632" t="inlineStr">
        <is>
          <t>sixth generation of mobile network telecommunications technologies</t>
        </is>
      </c>
      <c r="AB632" s="2" t="inlineStr">
        <is>
          <t>6G|
sexta generación</t>
        </is>
      </c>
      <c r="AC632" s="2" t="inlineStr">
        <is>
          <t>3|
3</t>
        </is>
      </c>
      <c r="AD632" s="2" t="inlineStr">
        <is>
          <t xml:space="preserve">|
</t>
        </is>
      </c>
      <c r="AE632" t="inlineStr">
        <is>
          <t>Sexta generación de la tecnología móvil.</t>
        </is>
      </c>
      <c r="AF632" s="2" t="inlineStr">
        <is>
          <t>6G</t>
        </is>
      </c>
      <c r="AG632" s="2" t="inlineStr">
        <is>
          <t>3</t>
        </is>
      </c>
      <c r="AH632" s="2" t="inlineStr">
        <is>
          <t/>
        </is>
      </c>
      <c r="AI632" t="inlineStr">
        <is>
          <t>kuuenda põlvkonna mobiilsidevõrk</t>
        </is>
      </c>
      <c r="AJ632" s="2" t="inlineStr">
        <is>
          <t>kuudes sukupolvi|
6G</t>
        </is>
      </c>
      <c r="AK632" s="2" t="inlineStr">
        <is>
          <t>3|
3</t>
        </is>
      </c>
      <c r="AL632" s="2" t="inlineStr">
        <is>
          <t xml:space="preserve">|
</t>
        </is>
      </c>
      <c r="AM632" t="inlineStr">
        <is>
          <t>langattomien televiestintäteknologioiden kuudes sukupolvi</t>
        </is>
      </c>
      <c r="AN632" s="2" t="inlineStr">
        <is>
          <t>6G|
sixième génération de normes mobiles</t>
        </is>
      </c>
      <c r="AO632" s="2" t="inlineStr">
        <is>
          <t>3|
3</t>
        </is>
      </c>
      <c r="AP632" s="2" t="inlineStr">
        <is>
          <t xml:space="preserve">|
</t>
        </is>
      </c>
      <c r="AQ632" t="inlineStr">
        <is>
          <t>génération de technologies mobiles qui fera suite à la cinquième</t>
        </is>
      </c>
      <c r="AR632" s="2" t="inlineStr">
        <is>
          <t>6G|
séú glúin</t>
        </is>
      </c>
      <c r="AS632" s="2" t="inlineStr">
        <is>
          <t>3|
3</t>
        </is>
      </c>
      <c r="AT632" s="2" t="inlineStr">
        <is>
          <t xml:space="preserve">|
</t>
        </is>
      </c>
      <c r="AU632" t="inlineStr">
        <is>
          <t/>
        </is>
      </c>
      <c r="AV632" s="2" t="inlineStr">
        <is>
          <t>6G</t>
        </is>
      </c>
      <c r="AW632" s="2" t="inlineStr">
        <is>
          <t>3</t>
        </is>
      </c>
      <c r="AX632" s="2" t="inlineStr">
        <is>
          <t/>
        </is>
      </c>
      <c r="AY632" t="inlineStr">
        <is>
          <t/>
        </is>
      </c>
      <c r="AZ632" s="2" t="inlineStr">
        <is>
          <t>6G|
hatodik generáció</t>
        </is>
      </c>
      <c r="BA632" s="2" t="inlineStr">
        <is>
          <t>3|
3</t>
        </is>
      </c>
      <c r="BB632" s="2" t="inlineStr">
        <is>
          <t xml:space="preserve">|
</t>
        </is>
      </c>
      <c r="BC632" t="inlineStr">
        <is>
          <t>vezeték nélküli hálózati technológiák hatodik generációja</t>
        </is>
      </c>
      <c r="BD632" s="2" t="inlineStr">
        <is>
          <t>sesta generazione|
6G</t>
        </is>
      </c>
      <c r="BE632" s="2" t="inlineStr">
        <is>
          <t>3|
3</t>
        </is>
      </c>
      <c r="BF632" s="2" t="inlineStr">
        <is>
          <t xml:space="preserve">|
</t>
        </is>
      </c>
      <c r="BG632" t="inlineStr">
        <is>
          <t>sesta generazione
di tecnologia mobile</t>
        </is>
      </c>
      <c r="BH632" s="2" t="inlineStr">
        <is>
          <t>šeštoji karta|
6G</t>
        </is>
      </c>
      <c r="BI632" s="2" t="inlineStr">
        <is>
          <t>3|
3</t>
        </is>
      </c>
      <c r="BJ632" s="2" t="inlineStr">
        <is>
          <t xml:space="preserve">|
</t>
        </is>
      </c>
      <c r="BK632" t="inlineStr">
        <is>
          <t>šeštosios kartos mobiliojo ryšio telekomunikacijų technologija</t>
        </is>
      </c>
      <c r="BL632" s="2" t="inlineStr">
        <is>
          <t>sestās paaudzes tīkls|
6G</t>
        </is>
      </c>
      <c r="BM632" s="2" t="inlineStr">
        <is>
          <t>2|
3</t>
        </is>
      </c>
      <c r="BN632" s="2" t="inlineStr">
        <is>
          <t xml:space="preserve">|
</t>
        </is>
      </c>
      <c r="BO632" t="inlineStr">
        <is>
          <t/>
        </is>
      </c>
      <c r="BP632" s="2" t="inlineStr">
        <is>
          <t>6G|
is-sitt ġenerazzjoni</t>
        </is>
      </c>
      <c r="BQ632" s="2" t="inlineStr">
        <is>
          <t>3|
3</t>
        </is>
      </c>
      <c r="BR632" s="2" t="inlineStr">
        <is>
          <t xml:space="preserve">|
</t>
        </is>
      </c>
      <c r="BS632" t="inlineStr">
        <is>
          <t>is-sitt ġenerazzjoni ta' teknoloġiji tat-telekomunikazzjoni tan-network mobbli</t>
        </is>
      </c>
      <c r="BT632" s="2" t="inlineStr">
        <is>
          <t>6G</t>
        </is>
      </c>
      <c r="BU632" s="2" t="inlineStr">
        <is>
          <t>3</t>
        </is>
      </c>
      <c r="BV632" s="2" t="inlineStr">
        <is>
          <t/>
        </is>
      </c>
      <c r="BW632" t="inlineStr">
        <is>
          <t>toekomstige
 technologische standaard voor mobiele telefonie van de zesde generatie</t>
        </is>
      </c>
      <c r="BX632" s="2" t="inlineStr">
        <is>
          <t>szósta generacja|
6G</t>
        </is>
      </c>
      <c r="BY632" s="2" t="inlineStr">
        <is>
          <t>3|
3</t>
        </is>
      </c>
      <c r="BZ632" s="2" t="inlineStr">
        <is>
          <t xml:space="preserve">|
</t>
        </is>
      </c>
      <c r="CA632" t="inlineStr">
        <is>
          <t/>
        </is>
      </c>
      <c r="CB632" s="2" t="inlineStr">
        <is>
          <t>6G|
sexta geração</t>
        </is>
      </c>
      <c r="CC632" s="2" t="inlineStr">
        <is>
          <t>2|
3</t>
        </is>
      </c>
      <c r="CD632" s="2" t="inlineStr">
        <is>
          <t xml:space="preserve">|
</t>
        </is>
      </c>
      <c r="CE632" t="inlineStr">
        <is>
          <t/>
        </is>
      </c>
      <c r="CF632" s="2" t="inlineStr">
        <is>
          <t>a șasea generație de comunicații mobile|
6G|
tehnologie 6G|
rețele 6G</t>
        </is>
      </c>
      <c r="CG632" s="2" t="inlineStr">
        <is>
          <t>2|
3|
3|
3</t>
        </is>
      </c>
      <c r="CH632" s="2" t="inlineStr">
        <is>
          <t xml:space="preserve">|
|
|
</t>
        </is>
      </c>
      <c r="CI632" t="inlineStr">
        <is>
          <t/>
        </is>
      </c>
      <c r="CJ632" s="2" t="inlineStr">
        <is>
          <t>6G|
šiesta generácia</t>
        </is>
      </c>
      <c r="CK632" s="2" t="inlineStr">
        <is>
          <t>3|
3</t>
        </is>
      </c>
      <c r="CL632" s="2" t="inlineStr">
        <is>
          <t xml:space="preserve">|
</t>
        </is>
      </c>
      <c r="CM632" t="inlineStr">
        <is>
          <t>ďalšia generácia technológií mobilnej komunikácie nasledujúca po piatej generácii (5G)</t>
        </is>
      </c>
      <c r="CN632" s="2" t="inlineStr">
        <is>
          <t>6G|
šesta generacija</t>
        </is>
      </c>
      <c r="CO632" s="2" t="inlineStr">
        <is>
          <t>3|
3</t>
        </is>
      </c>
      <c r="CP632" s="2" t="inlineStr">
        <is>
          <t xml:space="preserve">|
</t>
        </is>
      </c>
      <c r="CQ632" t="inlineStr">
        <is>
          <t/>
        </is>
      </c>
      <c r="CR632" s="2" t="inlineStr">
        <is>
          <t>6G|
sjätte generationen</t>
        </is>
      </c>
      <c r="CS632" s="2" t="inlineStr">
        <is>
          <t>3|
3</t>
        </is>
      </c>
      <c r="CT632" s="2" t="inlineStr">
        <is>
          <t xml:space="preserve">|
</t>
        </is>
      </c>
      <c r="CU632" t="inlineStr">
        <is>
          <t>en framtida generation av &lt;a href="https://it-ord.idg.se/ord/tradlos/" target="_blank"&gt;trådlös&lt;/a&gt; och &lt;a href="https://it-ord.idg.se/ord/mobil/" target="_blank"&gt;mobil&lt;/a&gt; datakommunikation, efterföljare till 5G</t>
        </is>
      </c>
    </row>
    <row r="633">
      <c r="A633" s="1" t="str">
        <f>HYPERLINK("https://iate.europa.eu/entry/result/3588076/all", "3588076")</f>
        <v>3588076</v>
      </c>
      <c r="B633" t="inlineStr">
        <is>
          <t>EDUCATION AND COMMUNICATIONS;PRODUCTION, TECHNOLOGY AND RESEARCH</t>
        </is>
      </c>
      <c r="C633" t="inlineStr">
        <is>
          <t>EDUCATION AND COMMUNICATIONS|communications|communications systems|telecommunications|data transmission|transmission network;EDUCATION AND COMMUNICATIONS|communications|means of communication|mass media|waveband;EDUCATION AND COMMUNICATIONS|information technology and data processing|information technology industry;PRODUCTION, TECHNOLOGY AND RESEARCH|technology and technical regulations|technology|new technology</t>
        </is>
      </c>
      <c r="D633" s="2" t="inlineStr">
        <is>
          <t>„пионерна“ лента</t>
        </is>
      </c>
      <c r="E633" s="2" t="inlineStr">
        <is>
          <t>3</t>
        </is>
      </c>
      <c r="F633" s="2" t="inlineStr">
        <is>
          <t/>
        </is>
      </c>
      <c r="G633" t="inlineStr">
        <is>
          <t/>
        </is>
      </c>
      <c r="H633" s="2" t="inlineStr">
        <is>
          <t>prvotní pásmo</t>
        </is>
      </c>
      <c r="I633" s="2" t="inlineStr">
        <is>
          <t>3</t>
        </is>
      </c>
      <c r="J633" s="2" t="inlineStr">
        <is>
          <t>preferred</t>
        </is>
      </c>
      <c r="K633" t="inlineStr">
        <is>
          <t/>
        </is>
      </c>
      <c r="L633" s="2" t="inlineStr">
        <is>
          <t>pionerbånd|
pionerfrekvensbånd</t>
        </is>
      </c>
      <c r="M633" s="2" t="inlineStr">
        <is>
          <t>3|
3</t>
        </is>
      </c>
      <c r="N633" s="2" t="inlineStr">
        <is>
          <t xml:space="preserve">|
</t>
        </is>
      </c>
      <c r="O633" t="inlineStr">
        <is>
          <t/>
        </is>
      </c>
      <c r="P633" s="2" t="inlineStr">
        <is>
          <t>Pionier-Frequenzband|
Pionierband</t>
        </is>
      </c>
      <c r="Q633" s="2" t="inlineStr">
        <is>
          <t>3|
3</t>
        </is>
      </c>
      <c r="R633" s="2" t="inlineStr">
        <is>
          <t xml:space="preserve">|
</t>
        </is>
      </c>
      <c r="S633" t="inlineStr">
        <is>
          <t/>
        </is>
      </c>
      <c r="T633" s="2" t="inlineStr">
        <is>
          <t>πρωτοπόρος ζώνη</t>
        </is>
      </c>
      <c r="U633" s="2" t="inlineStr">
        <is>
          <t>3</t>
        </is>
      </c>
      <c r="V633" s="2" t="inlineStr">
        <is>
          <t/>
        </is>
      </c>
      <c r="W633" t="inlineStr">
        <is>
          <t/>
        </is>
      </c>
      <c r="X633" s="2" t="inlineStr">
        <is>
          <t>5G pioneer band|
pioneer band|
pioneer spectrum band|
pioneer frequency band</t>
        </is>
      </c>
      <c r="Y633" s="2" t="inlineStr">
        <is>
          <t>1|
3|
3|
3</t>
        </is>
      </c>
      <c r="Z633" s="2" t="inlineStr">
        <is>
          <t xml:space="preserve">|
|
|
</t>
        </is>
      </c>
      <c r="AA633" t="inlineStr">
        <is>
          <t>&lt;a href="https://iate.europa.eu/entry/result/900808/en" target="_blank"&gt;radio spectrum band&lt;/a&gt; identified by the &lt;a href="https://iate.europa.eu/entry/result/2100650/en" target="_blank"&gt;Radio Spectrum Policy Group&lt;/a&gt; for the initial launch of &lt;a href="https://iate.europa.eu/entry/result/3569316/en" target="_blank"&gt;5G&lt;/a&gt;</t>
        </is>
      </c>
      <c r="AB633" s="2" t="inlineStr">
        <is>
          <t>banda pionera|
banda espectral pionera</t>
        </is>
      </c>
      <c r="AC633" s="2" t="inlineStr">
        <is>
          <t>3|
3</t>
        </is>
      </c>
      <c r="AD633" s="2" t="inlineStr">
        <is>
          <t xml:space="preserve">|
</t>
        </is>
      </c>
      <c r="AE633" t="inlineStr">
        <is>
          <t>Banda
espectral identificada por el Grupo para la Política del Espectro Radioeléctrico (RSPG) para la adopción inicial de servicios de 5G.</t>
        </is>
      </c>
      <c r="AF633" s="2" t="inlineStr">
        <is>
          <t>teedrajav sagedusala</t>
        </is>
      </c>
      <c r="AG633" s="2" t="inlineStr">
        <is>
          <t>3</t>
        </is>
      </c>
      <c r="AH633" s="2" t="inlineStr">
        <is>
          <t/>
        </is>
      </c>
      <c r="AI633" t="inlineStr">
        <is>
          <t/>
        </is>
      </c>
      <c r="AJ633" s="2" t="inlineStr">
        <is>
          <t>pioneeritaajuusalue</t>
        </is>
      </c>
      <c r="AK633" s="2" t="inlineStr">
        <is>
          <t>3</t>
        </is>
      </c>
      <c r="AL633" s="2" t="inlineStr">
        <is>
          <t/>
        </is>
      </c>
      <c r="AM633" t="inlineStr">
        <is>
          <t/>
        </is>
      </c>
      <c r="AN633" s="2" t="inlineStr">
        <is>
          <t>bande pionnière|
bande de fréquences pionnière</t>
        </is>
      </c>
      <c r="AO633" s="2" t="inlineStr">
        <is>
          <t>3|
3</t>
        </is>
      </c>
      <c r="AP633" s="2" t="inlineStr">
        <is>
          <t xml:space="preserve">|
</t>
        </is>
      </c>
      <c r="AQ633" t="inlineStr">
        <is>
          <t>bande de fréquences identifiée dans un premier temps par le groupe pour la politique en matière de spectre radioélectrique (RSPG) en vue de permettre l'adoption de la 5G</t>
        </is>
      </c>
      <c r="AR633" s="2" t="inlineStr">
        <is>
          <t>banda minicíochta ceannródaíoch</t>
        </is>
      </c>
      <c r="AS633" s="2" t="inlineStr">
        <is>
          <t>3</t>
        </is>
      </c>
      <c r="AT633" s="2" t="inlineStr">
        <is>
          <t/>
        </is>
      </c>
      <c r="AU633" t="inlineStr">
        <is>
          <t/>
        </is>
      </c>
      <c r="AV633" s="2" t="inlineStr">
        <is>
          <t>pionirski pojas|
pionirski frekvencijski pojas</t>
        </is>
      </c>
      <c r="AW633" s="2" t="inlineStr">
        <is>
          <t>3|
3</t>
        </is>
      </c>
      <c r="AX633" s="2" t="inlineStr">
        <is>
          <t xml:space="preserve">|
</t>
        </is>
      </c>
      <c r="AY633" t="inlineStr">
        <is>
          <t/>
        </is>
      </c>
      <c r="AZ633" s="2" t="inlineStr">
        <is>
          <t>úttörő sáv|
úttörő jellegű spektrumsáv</t>
        </is>
      </c>
      <c r="BA633" s="2" t="inlineStr">
        <is>
          <t>3|
3</t>
        </is>
      </c>
      <c r="BB633" s="2" t="inlineStr">
        <is>
          <t xml:space="preserve">|
</t>
        </is>
      </c>
      <c r="BC633" t="inlineStr">
        <is>
          <t>az 5G bevezetésére kijelölt sáv</t>
        </is>
      </c>
      <c r="BD633" s="2" t="inlineStr">
        <is>
          <t>banda pioniera|
banda di frequenza pioniera</t>
        </is>
      </c>
      <c r="BE633" s="2" t="inlineStr">
        <is>
          <t>3|
3</t>
        </is>
      </c>
      <c r="BF633" s="2" t="inlineStr">
        <is>
          <t xml:space="preserve">|
</t>
        </is>
      </c>
      <c r="BG633" t="inlineStr">
        <is>
          <t>&lt;a href="https://iate.europa.eu/entry/result/900808/en-it" target="_blank"&gt;banda di frequenza&lt;/a&gt; individuata dal &lt;a href="https://iate.europa.eu/entry/result/2100650/en-it" target="_blank"&gt;gruppo «Politica dello spettro radio»&lt;/a&gt; per la
diffusione del &lt;a href="https://iate.europa.eu/entry/result/3569316/en-it" target="_blank"&gt;5G&lt;/a&gt;</t>
        </is>
      </c>
      <c r="BH633" s="2" t="inlineStr">
        <is>
          <t>pagrindinė radijo dažnių juosta</t>
        </is>
      </c>
      <c r="BI633" s="2" t="inlineStr">
        <is>
          <t>3</t>
        </is>
      </c>
      <c r="BJ633" s="2" t="inlineStr">
        <is>
          <t/>
        </is>
      </c>
      <c r="BK633" t="inlineStr">
        <is>
          <t/>
        </is>
      </c>
      <c r="BL633" s="2" t="inlineStr">
        <is>
          <t>sākotnējā frekvenču josla|
sākotnējā radiofrekvenču spektra josla</t>
        </is>
      </c>
      <c r="BM633" s="2" t="inlineStr">
        <is>
          <t>2|
2</t>
        </is>
      </c>
      <c r="BN633" s="2" t="inlineStr">
        <is>
          <t xml:space="preserve">|
</t>
        </is>
      </c>
      <c r="BO633" t="inlineStr">
        <is>
          <t>&lt;a href="https://iate.europa.eu/entry/result/2100650/en" target="_blank"&gt;Radiofrekvenču spektra politikas grupas&lt;/a&gt; noteikta radiofrekvenču spektra josla pirmo &lt;a href="https://iate.europa.eu/entry/result/3569316/en" target="_blank"&gt;5G &lt;/a&gt;pakalpojumu ieviešanai</t>
        </is>
      </c>
      <c r="BP633" s="2" t="inlineStr">
        <is>
          <t>banda ta' spettru pijuniera|
banda ta' frekwenzi pijuniera|
banda pijuniera</t>
        </is>
      </c>
      <c r="BQ633" s="2" t="inlineStr">
        <is>
          <t>3|
3|
3</t>
        </is>
      </c>
      <c r="BR633" s="2" t="inlineStr">
        <is>
          <t xml:space="preserve">|
|
</t>
        </is>
      </c>
      <c r="BS633" t="inlineStr">
        <is>
          <t>banda ta' spettru tar-radju identifikata mill-Grupp għall-Politika dwar l-Ispettru tar-Radju għall-adozzjoni inizjali tal-5G</t>
        </is>
      </c>
      <c r="BT633" s="2" t="inlineStr">
        <is>
          <t>pioniersband|
initiële spectrumband</t>
        </is>
      </c>
      <c r="BU633" s="2" t="inlineStr">
        <is>
          <t>3|
3</t>
        </is>
      </c>
      <c r="BV633" s="2" t="inlineStr">
        <is>
          <t xml:space="preserve">|
</t>
        </is>
      </c>
      <c r="BW633" t="inlineStr">
        <is>
          <t>radiospectrumband
 die door de Beleidsgroep radiospectrum is aangewezen voor gebruik tijdens de
 eerste fase van 5G-diensten</t>
        </is>
      </c>
      <c r="BX633" s="2" t="inlineStr">
        <is>
          <t>pionierskie pasmo|
pionierskie pasmo częstotliwości</t>
        </is>
      </c>
      <c r="BY633" s="2" t="inlineStr">
        <is>
          <t>3|
3</t>
        </is>
      </c>
      <c r="BZ633" s="2" t="inlineStr">
        <is>
          <t xml:space="preserve">|
</t>
        </is>
      </c>
      <c r="CA633" t="inlineStr">
        <is>
          <t/>
        </is>
      </c>
      <c r="CB633" s="2" t="inlineStr">
        <is>
          <t>faixa pioneira|
faixa de frequência pioneira|
faixa de espetro pioneira</t>
        </is>
      </c>
      <c r="CC633" s="2" t="inlineStr">
        <is>
          <t>3|
3|
3</t>
        </is>
      </c>
      <c r="CD633" s="2" t="inlineStr">
        <is>
          <t xml:space="preserve">|
|
</t>
        </is>
      </c>
      <c r="CE633" t="inlineStr">
        <is>
          <t/>
        </is>
      </c>
      <c r="CF633" s="2" t="inlineStr">
        <is>
          <t>bandă „pionier”</t>
        </is>
      </c>
      <c r="CG633" s="2" t="inlineStr">
        <is>
          <t>3</t>
        </is>
      </c>
      <c r="CH633" s="2" t="inlineStr">
        <is>
          <t/>
        </is>
      </c>
      <c r="CI633" t="inlineStr">
        <is>
          <t/>
        </is>
      </c>
      <c r="CJ633" s="2" t="inlineStr">
        <is>
          <t>priekopnícke pásmo</t>
        </is>
      </c>
      <c r="CK633" s="2" t="inlineStr">
        <is>
          <t>3</t>
        </is>
      </c>
      <c r="CL633" s="2" t="inlineStr">
        <is>
          <t/>
        </is>
      </c>
      <c r="CM633" t="inlineStr">
        <is>
          <t>&lt;a href="https://iate.europa.eu/entry/result/900808/sk" target="_blank"&gt;frekvenčné pásmo&lt;/a&gt; určené &lt;a href="https://iate.europa.eu/entry/result/2100650/sk" target="_blank"&gt;skupinou pre politiku rádiového spektra&lt;/a&gt; na počiatočné spustenie &lt;a href="https://iate.europa.eu/entry/result/3569316/sk" target="_blank"&gt;5G&lt;/a&gt;</t>
        </is>
      </c>
      <c r="CN633" s="2" t="inlineStr">
        <is>
          <t>pionirski frekvenčni pas|
pionirski pas</t>
        </is>
      </c>
      <c r="CO633" s="2" t="inlineStr">
        <is>
          <t>3|
3</t>
        </is>
      </c>
      <c r="CP633" s="2" t="inlineStr">
        <is>
          <t xml:space="preserve">|
</t>
        </is>
      </c>
      <c r="CQ633" t="inlineStr">
        <is>
          <t/>
        </is>
      </c>
      <c r="CR633" s="2" t="inlineStr">
        <is>
          <t>pionjärband|
pionjärfrekvensband</t>
        </is>
      </c>
      <c r="CS633" s="2" t="inlineStr">
        <is>
          <t>3|
3</t>
        </is>
      </c>
      <c r="CT633" s="2" t="inlineStr">
        <is>
          <t xml:space="preserve">|
</t>
        </is>
      </c>
      <c r="CU633" t="inlineStr">
        <is>
          <t/>
        </is>
      </c>
    </row>
    <row r="634">
      <c r="A634" s="1" t="str">
        <f>HYPERLINK("https://iate.europa.eu/entry/result/3593623/all", "3593623")</f>
        <v>3593623</v>
      </c>
      <c r="B634" t="inlineStr">
        <is>
          <t>PRODUCTION, TECHNOLOGY AND RESEARCH;EDUCATION AND COMMUNICATIONS</t>
        </is>
      </c>
      <c r="C634" t="inlineStr">
        <is>
          <t>PRODUCTION, TECHNOLOGY AND RESEARCH|technology and technical regulations|technology|digital technology;EDUCATION AND COMMUNICATIONS|documentation|documentation|document management|electronic document management;EDUCATION AND COMMUNICATIONS|documentation|document|official document</t>
        </is>
      </c>
      <c r="D634" s="2" t="inlineStr">
        <is>
          <t>удостоверение за електронен печат</t>
        </is>
      </c>
      <c r="E634" s="2" t="inlineStr">
        <is>
          <t>3</t>
        </is>
      </c>
      <c r="F634" s="2" t="inlineStr">
        <is>
          <t/>
        </is>
      </c>
      <c r="G634" t="inlineStr">
        <is>
          <t>електронно удостоверение или набор от удостоверения, които свързват данните за валидиране на електронен печат с юридическо лице и потвърждават името на това лице</t>
        </is>
      </c>
      <c r="H634" s="2" t="inlineStr">
        <is>
          <t>certifikát pro elektronickou pečeť</t>
        </is>
      </c>
      <c r="I634" s="2" t="inlineStr">
        <is>
          <t>3</t>
        </is>
      </c>
      <c r="J634" s="2" t="inlineStr">
        <is>
          <t/>
        </is>
      </c>
      <c r="K634" t="inlineStr">
        <is>
          <t>elektronické potvrzení nebo soubor potvrzení,
které spojují &lt;a href="https://iate.europa.eu/entry/result/3546883/cs" target="_blank"&gt;data pro ověřování platnosti&lt;/a&gt; &lt;a href="https://iate.europa.eu/entry/result/3546964/cs" target="_blank"&gt;elektronických pečetí&lt;/a&gt; s určitou
právnickou osobou a potvrzují název této osoby</t>
        </is>
      </c>
      <c r="L634" s="2" t="inlineStr">
        <is>
          <t>certifikat for elektronisk segl</t>
        </is>
      </c>
      <c r="M634" s="2" t="inlineStr">
        <is>
          <t>3</t>
        </is>
      </c>
      <c r="N634" s="2" t="inlineStr">
        <is>
          <t/>
        </is>
      </c>
      <c r="O634" t="inlineStr">
        <is>
          <t>elektronisk attestering eller sæt af attesteringer, som knytter elektroniske seglvalideringsdata til en &lt;a href="https://iate.europa.eu/entry/result/773955/da" target="_blank"&gt;juridisk person&lt;/a&gt; og bekræfter denne persons navn</t>
        </is>
      </c>
      <c r="P634" s="2" t="inlineStr">
        <is>
          <t>Zertifikat für elektronische Siegel</t>
        </is>
      </c>
      <c r="Q634" s="2" t="inlineStr">
        <is>
          <t>3</t>
        </is>
      </c>
      <c r="R634" s="2" t="inlineStr">
        <is>
          <t/>
        </is>
      </c>
      <c r="S634" t="inlineStr">
        <is>
          <t>elektronische Bescheinigung oder ein Satz elektronischer Bescheinigungen, die bzw. der elektronische Siegelvalidierungsdaten mit einer juristischen Person verknüpft und den Namen dieser Person bestätigt</t>
        </is>
      </c>
      <c r="T634" s="2" t="inlineStr">
        <is>
          <t>πιστοποιητικό ηλεκτρονικής σφραγίδας</t>
        </is>
      </c>
      <c r="U634" s="2" t="inlineStr">
        <is>
          <t>3</t>
        </is>
      </c>
      <c r="V634" s="2" t="inlineStr">
        <is>
          <t/>
        </is>
      </c>
      <c r="W634" t="inlineStr">
        <is>
          <t>ηλεκτρονική βεβαίωση ή σύνολο βεβαιώσεων που συνδέει τα &lt;a href="https://iate.europa.eu/entry/result/3546883/en-el" target="_blank"&gt;δεδομένα επικύρωσης&lt;/a&gt; &lt;a href="https://iate.europa.eu/entry/result/3546964/en-el" target="_blank"&gt;ηλεκτρονικής σφραγίδας&lt;/a&gt; με &lt;a href="https://iate.europa.eu/entry/result/773955/en-el" target="_blank"&gt;νομικό πρόσωπο&lt;/a&gt; και επιβεβαιώνει το όνομα του εν λόγω προσώπου</t>
        </is>
      </c>
      <c r="X634" s="2" t="inlineStr">
        <is>
          <t>certificate for electronic seal</t>
        </is>
      </c>
      <c r="Y634" s="2" t="inlineStr">
        <is>
          <t>3</t>
        </is>
      </c>
      <c r="Z634" s="2" t="inlineStr">
        <is>
          <t/>
        </is>
      </c>
      <c r="AA634" t="inlineStr">
        <is>
          <t>electronic attestation or set of attestations that links &lt;a href="https://iate.europa.eu/entry/result/3546964/en" target="_blank"&gt;electronic seal&lt;/a&gt; &lt;a href="https://iate.europa.eu/entry/result/3546883/en" target="_blank"&gt;validation data&lt;/a&gt; to a &lt;a href="https://iate.europa.eu/entry/result/773955/en" target="_blank"&gt;legal person&lt;/a&gt; and confirms the name of that person</t>
        </is>
      </c>
      <c r="AB634" s="2" t="inlineStr">
        <is>
          <t>certificado de sello electrónico</t>
        </is>
      </c>
      <c r="AC634" s="2" t="inlineStr">
        <is>
          <t>3</t>
        </is>
      </c>
      <c r="AD634" s="2" t="inlineStr">
        <is>
          <t/>
        </is>
      </c>
      <c r="AE634" t="inlineStr">
        <is>
          <t>Declaración electrónica que 
vincula los &lt;a href="https://iate.europa.eu/entry/result/3546883/es" target="_blank"&gt;datos de validación&lt;/a&gt; de un &lt;a href="https://iate.europa.eu/entry/result/3546964/es" target="_blank"&gt;sello&lt;/a&gt; con una persona jurídica y 
confirma el nombre de esa persona.</t>
        </is>
      </c>
      <c r="AF634" s="2" t="inlineStr">
        <is>
          <t>e-templi sertifikaat</t>
        </is>
      </c>
      <c r="AG634" s="2" t="inlineStr">
        <is>
          <t>3</t>
        </is>
      </c>
      <c r="AH634" s="2" t="inlineStr">
        <is>
          <t/>
        </is>
      </c>
      <c r="AI634" t="inlineStr">
        <is>
          <t>elektrooniline dokument või dokumentide kogum, mis seob &lt;i&gt;e-templi &lt;/i&gt;&lt;a href="/entry/result/3546964/all" id="ENTRY_TO_ENTRY_CONVERTER" target="_blank"&gt;IATE:3546964&lt;/a&gt; valideerimise andmed juriidilise isikuga ja kinnitab selle isiku nime</t>
        </is>
      </c>
      <c r="AJ634" s="2" t="inlineStr">
        <is>
          <t>sähköisen leiman varmenne</t>
        </is>
      </c>
      <c r="AK634" s="2" t="inlineStr">
        <is>
          <t>3</t>
        </is>
      </c>
      <c r="AL634" s="2" t="inlineStr">
        <is>
          <t/>
        </is>
      </c>
      <c r="AM634" t="inlineStr">
        <is>
          <t>sähköinen todistus tai todistusten joukko, joka liittää sähköisen leiman validointitiedot oikeushenkilöön ja vahvistaa kyseisen henkilön nimen</t>
        </is>
      </c>
      <c r="AN634" s="2" t="inlineStr">
        <is>
          <t>certificat de cachet électronique</t>
        </is>
      </c>
      <c r="AO634" s="2" t="inlineStr">
        <is>
          <t>3</t>
        </is>
      </c>
      <c r="AP634" s="2" t="inlineStr">
        <is>
          <t/>
        </is>
      </c>
      <c r="AQ634" t="inlineStr">
        <is>
          <t>attestation électronique ou ensemble d’attestations qui associe les données de validation d’un 
cachet électronique à une personne morale et confirme le nom de cette 
personne</t>
        </is>
      </c>
      <c r="AR634" s="2" t="inlineStr">
        <is>
          <t>deimhniú le haghaidh ríomhshéala</t>
        </is>
      </c>
      <c r="AS634" s="2" t="inlineStr">
        <is>
          <t>3</t>
        </is>
      </c>
      <c r="AT634" s="2" t="inlineStr">
        <is>
          <t/>
        </is>
      </c>
      <c r="AU634" t="inlineStr">
        <is>
          <t>ríomhdhearbhú a dhéanann sonraí bailíochtaithe ríomhshéala a nascadh le duine dlítheanach agus lena ndearbhaítear ainm an duine sin</t>
        </is>
      </c>
      <c r="AV634" s="2" t="inlineStr">
        <is>
          <t>certifikat za elektronički pečat</t>
        </is>
      </c>
      <c r="AW634" s="2" t="inlineStr">
        <is>
          <t>3</t>
        </is>
      </c>
      <c r="AX634" s="2" t="inlineStr">
        <is>
          <t/>
        </is>
      </c>
      <c r="AY634" t="inlineStr">
        <is>
          <t>elektronička potvrda ili skup potvrda što povezuje podatke za validaciju elektroničkog pečata s pravnom osobom i potvrđuje ime te osobe</t>
        </is>
      </c>
      <c r="AZ634" s="2" t="inlineStr">
        <is>
          <t>elektronikus bélyegző tanúsítványa</t>
        </is>
      </c>
      <c r="BA634" s="2" t="inlineStr">
        <is>
          <t>4</t>
        </is>
      </c>
      <c r="BB634" s="2" t="inlineStr">
        <is>
          <t/>
        </is>
      </c>
      <c r="BC634" t="inlineStr">
        <is>
          <t>olyan elektronikus igazolás vagy igazoláskészlet, amely az elektronikus 
bélyegzőt érvényesítő adatokat egy jogi személyhez kapcsolja, és 
igazolja az érintett jogi személy nevét</t>
        </is>
      </c>
      <c r="BD634" s="2" t="inlineStr">
        <is>
          <t>certificato di sigillo elettronico</t>
        </is>
      </c>
      <c r="BE634" s="2" t="inlineStr">
        <is>
          <t>3</t>
        </is>
      </c>
      <c r="BF634" s="2" t="inlineStr">
        <is>
          <t/>
        </is>
      </c>
      <c r="BG634" t="inlineStr">
        <is>
          <t>attestato elettronico o un insieme di attestati elettronici che collega i dati di convalida di un sigillo elettronico a una persona giuridica e conferma il nome di tale persona</t>
        </is>
      </c>
      <c r="BH634" s="2" t="inlineStr">
        <is>
          <t>elektroninio spaudo sertifikatas</t>
        </is>
      </c>
      <c r="BI634" s="2" t="inlineStr">
        <is>
          <t>3</t>
        </is>
      </c>
      <c r="BJ634" s="2" t="inlineStr">
        <is>
          <t/>
        </is>
      </c>
      <c r="BK634" t="inlineStr">
        <is>
          <t>elektroninis liudijimas, kuriuo elektroninio spaudo patvirtinimo duomenys susiejami su juridiniu asmeniu ir kuriuo patvirtinamas to asmens pavadinimas</t>
        </is>
      </c>
      <c r="BL634" s="2" t="inlineStr">
        <is>
          <t>elektroniskā zīmoga sertifikāts</t>
        </is>
      </c>
      <c r="BM634" s="2" t="inlineStr">
        <is>
          <t>3</t>
        </is>
      </c>
      <c r="BN634" s="2" t="inlineStr">
        <is>
          <t/>
        </is>
      </c>
      <c r="BO634" t="inlineStr">
        <is>
          <t>elektronisks apliecinājums, kas saista elektroniskā zīmoga validācijas datus ar juridisku personu un apliecina minētās personas nosaukumu</t>
        </is>
      </c>
      <c r="BP634" s="2" t="inlineStr">
        <is>
          <t>ċertifikat għas-siġill elettroniku</t>
        </is>
      </c>
      <c r="BQ634" s="2" t="inlineStr">
        <is>
          <t>3</t>
        </is>
      </c>
      <c r="BR634" s="2" t="inlineStr">
        <is>
          <t/>
        </is>
      </c>
      <c r="BS634" t="inlineStr">
        <is>
          <t>attestazzjoni elettronika jew sett ta' attestazzjonijiet li jikkollegaw id-&lt;i&gt;data &lt;/i&gt;tal-validazzjoni tas-siġill elettroniku ma' persuna ġuridika u jikkonfermaw isem dik il-persuna</t>
        </is>
      </c>
      <c r="BT634" s="2" t="inlineStr">
        <is>
          <t>certificaat voor elektronische zegels</t>
        </is>
      </c>
      <c r="BU634" s="2" t="inlineStr">
        <is>
          <t>3</t>
        </is>
      </c>
      <c r="BV634" s="2" t="inlineStr">
        <is>
          <t/>
        </is>
      </c>
      <c r="BW634" t="inlineStr">
        <is>
          <t>elektronische attestering of reeks attesteringen die valideringsgegevens van elektronische zegels aan een rechtspersoon verbindt en de naam van die rechtspersoon bevestigt</t>
        </is>
      </c>
      <c r="BX634" s="2" t="inlineStr">
        <is>
          <t>certyfikat pieczęci elektronicznej</t>
        </is>
      </c>
      <c r="BY634" s="2" t="inlineStr">
        <is>
          <t>3</t>
        </is>
      </c>
      <c r="BZ634" s="2" t="inlineStr">
        <is>
          <t/>
        </is>
      </c>
      <c r="CA634" t="inlineStr">
        <is>
          <t>poświadczenie elektroniczne, które łączy dane służące do walidacji pieczęci elektronicznej z osobą prawną i potwierdza nazwę tej osoby</t>
        </is>
      </c>
      <c r="CB634" s="2" t="inlineStr">
        <is>
          <t>certificado de selo eletrónico</t>
        </is>
      </c>
      <c r="CC634" s="2" t="inlineStr">
        <is>
          <t>3</t>
        </is>
      </c>
      <c r="CD634" s="2" t="inlineStr">
        <is>
          <t/>
        </is>
      </c>
      <c r="CE634" t="inlineStr">
        <is>
          <t>Atestado eletrónico que associa os dados de validação do selo eletrónico a uma pessoa coletiva e confirma o seu nome.</t>
        </is>
      </c>
      <c r="CF634" s="2" t="inlineStr">
        <is>
          <t>certificat pentru sigiliul electronic</t>
        </is>
      </c>
      <c r="CG634" s="2" t="inlineStr">
        <is>
          <t>3</t>
        </is>
      </c>
      <c r="CH634" s="2" t="inlineStr">
        <is>
          <t/>
        </is>
      </c>
      <c r="CI634" t="inlineStr">
        <is>
          <t>o atestare electronică sau un set de atestări care face legătura între 
datele de validare a sigiliului electronic și o persoană juridică și 
care confirmă numele persoanei respective</t>
        </is>
      </c>
      <c r="CJ634" s="2" t="inlineStr">
        <is>
          <t>certifikát pre elektronickú pečať</t>
        </is>
      </c>
      <c r="CK634" s="2" t="inlineStr">
        <is>
          <t>3</t>
        </is>
      </c>
      <c r="CL634" s="2" t="inlineStr">
        <is>
          <t/>
        </is>
      </c>
      <c r="CM634" t="inlineStr">
        <is>
          <t>elektronické osvedčenie alebo súbor osvedčení, ktoré alebo ktorý spája údaje na validáciu elektronickej pečate s právnickou osobou a potvrdzuje jej názov</t>
        </is>
      </c>
      <c r="CN634" s="2" t="inlineStr">
        <is>
          <t>potrdilo za elektronski žig</t>
        </is>
      </c>
      <c r="CO634" s="2" t="inlineStr">
        <is>
          <t>3</t>
        </is>
      </c>
      <c r="CP634" s="2" t="inlineStr">
        <is>
          <t/>
        </is>
      </c>
      <c r="CQ634" t="inlineStr">
        <is>
          <t>&lt;div&gt;elektronsko potrdilo ali sklop potrdil, ki povezuje &lt;a href="https://iate.europa.eu/entry/result/3546883/sl" target="_blank"&gt;podatke za potrjevanje&lt;/a&gt; veljavnosti &lt;a href="https://iate.europa.eu/entry/result/3546964/sl" target="_blank"&gt;elektronskega žiga&lt;/a&gt; s &lt;a href="https://iate.europa.eu/entry/result/773955/sl" target="_blank"&gt;pravno osebo&lt;/a&gt; in potrjuje ime te osebe&lt;br&gt;&lt;/div&gt;</t>
        </is>
      </c>
      <c r="CR634" s="2" t="inlineStr">
        <is>
          <t>certifikat för elektroniska stämplar</t>
        </is>
      </c>
      <c r="CS634" s="2" t="inlineStr">
        <is>
          <t>3</t>
        </is>
      </c>
      <c r="CT634" s="2" t="inlineStr">
        <is>
          <t/>
        </is>
      </c>
      <c r="CU634" t="inlineStr">
        <is>
          <t>elektroniskt intyg eller en uppsättning intyg som kopplar valideringsuppgifter för en elektronisk stämpel till en juridisk person och bekräftar namnet på den personen.”</t>
        </is>
      </c>
    </row>
    <row r="635">
      <c r="A635" s="1" t="str">
        <f>HYPERLINK("https://iate.europa.eu/entry/result/3599575/all", "3599575")</f>
        <v>3599575</v>
      </c>
      <c r="B635" t="inlineStr">
        <is>
          <t>TRADE</t>
        </is>
      </c>
      <c r="C635" t="inlineStr">
        <is>
          <t>TRADE|marketing|commercial transaction|sale|distance selling|electronic commerce|electronic signature</t>
        </is>
      </c>
      <c r="D635" s="2" t="inlineStr">
        <is>
          <t>удостоверение за електронен подпис</t>
        </is>
      </c>
      <c r="E635" s="2" t="inlineStr">
        <is>
          <t>3</t>
        </is>
      </c>
      <c r="F635" s="2" t="inlineStr">
        <is>
          <t/>
        </is>
      </c>
      <c r="G635" t="inlineStr">
        <is>
          <t>електронно удостоверение или набор от удостоверения, които свързват данните за валидиране на електронен подпис с физическо лице и потвърждават най-малко името или псевдонима на това лице</t>
        </is>
      </c>
      <c r="H635" s="2" t="inlineStr">
        <is>
          <t>certifikát pro elektronický podpis</t>
        </is>
      </c>
      <c r="I635" s="2" t="inlineStr">
        <is>
          <t>3</t>
        </is>
      </c>
      <c r="J635" s="2" t="inlineStr">
        <is>
          <t/>
        </is>
      </c>
      <c r="K635" t="inlineStr">
        <is>
          <t>elektronické potvrzení nebo soubor potvrzení, které spojují&lt;a href="https://iate.europa.eu/entry/result/3546883/cs" target="_blank"&gt; data pro ověřování platnosti&lt;/a&gt; &lt;a href="https://iate.europa.eu/entry/result/1068875/cs" target="_blank"&gt;elektronických podpisů&lt;/a&gt; s určitou fyzickou osobou a potvrzují
alespoň jméno nebo pseudonym této osoby</t>
        </is>
      </c>
      <c r="L635" s="2" t="inlineStr">
        <is>
          <t>certifikat for elektronisk signatur</t>
        </is>
      </c>
      <c r="M635" s="2" t="inlineStr">
        <is>
          <t>3</t>
        </is>
      </c>
      <c r="N635" s="2" t="inlineStr">
        <is>
          <t/>
        </is>
      </c>
      <c r="O635" t="inlineStr">
        <is>
          <t>elektronisk attestering eller sæt af attesteringer, som knytter elektroniske signaturvalideringsdata til en &lt;a href="https://iate.europa.eu/entry/result/773956/da" target="_blank"&gt;fysisk person&lt;/a&gt; og som minimum bekræfter denne persons navn eller pseudonym</t>
        </is>
      </c>
      <c r="P635" s="2" t="inlineStr">
        <is>
          <t>Zertifikat für elektronische Signaturen</t>
        </is>
      </c>
      <c r="Q635" s="2" t="inlineStr">
        <is>
          <t>3</t>
        </is>
      </c>
      <c r="R635" s="2" t="inlineStr">
        <is>
          <t/>
        </is>
      </c>
      <c r="S635" t="inlineStr">
        <is>
          <t>elektronische Bescheinigung oder ein Satz elektronischer Bescheinigungen, die bzw. der elektronische Signaturvalidierungsdaten mit einer natürlichen Person verknüpft und mindestens den Namen oder das Pseudonym dieser Person bestätigt</t>
        </is>
      </c>
      <c r="T635" s="2" t="inlineStr">
        <is>
          <t>πιστοποιητικό ηλεκτρονικής υπογραφής</t>
        </is>
      </c>
      <c r="U635" s="2" t="inlineStr">
        <is>
          <t>3</t>
        </is>
      </c>
      <c r="V635" s="2" t="inlineStr">
        <is>
          <t/>
        </is>
      </c>
      <c r="W635" t="inlineStr">
        <is>
          <t>ηλεκτρονική βεβαίωση ή σύνολο βεβαιώσεων που συνδέει τα &lt;a href="https://iate.europa.eu/entry/result/3546883/en-el" target="_blank"&gt;δεδομένα επικύρωσης&lt;/a&gt; &lt;a href="https://iate.europa.eu/entry/result/1068875/en-el" target="_blank"&gt;ηλεκτρονικής υπογραφής&lt;/a&gt; με φυσικό πρόσωπο και επιβεβαιώνει τουλάχιστον το όνομα ή το ψευδώνυμο του εν λόγω προσώπου</t>
        </is>
      </c>
      <c r="X635" s="2" t="inlineStr">
        <is>
          <t>certificate for electronic signature</t>
        </is>
      </c>
      <c r="Y635" s="2" t="inlineStr">
        <is>
          <t>3</t>
        </is>
      </c>
      <c r="Z635" s="2" t="inlineStr">
        <is>
          <t/>
        </is>
      </c>
      <c r="AA635" t="inlineStr">
        <is>
          <t>electronic attestation or set of attestations which links &lt;a href="https://iate.europa.eu/entry/result/1068875/en" target="_blank"&gt;electronic signature&lt;/a&gt; &lt;a href="https://iate.europa.eu/entry/result/3546883/en" target="_blank"&gt;validation data&lt;/a&gt; to a natural person and confirms at least the name or the pseudonym of that person</t>
        </is>
      </c>
      <c r="AB635" s="2" t="inlineStr">
        <is>
          <t>certificado de firma electrónica</t>
        </is>
      </c>
      <c r="AC635" s="2" t="inlineStr">
        <is>
          <t>3</t>
        </is>
      </c>
      <c r="AD635" s="2" t="inlineStr">
        <is>
          <t/>
        </is>
      </c>
      <c r="AE635" t="inlineStr">
        <is>
          <t>Declaración electrónica que 
vincula los &lt;a href="https://iate.europa.eu/entry/result/3546883/es" target="_blank"&gt;datos de validación&lt;/a&gt; de una &lt;a href="https://iate.europa.eu/entry/result/1068875/es" target="_blank"&gt;firma &lt;/a&gt;con una persona física y 
confirma, al menos, el nombre o el seudónimo de esa persona.</t>
        </is>
      </c>
      <c r="AF635" s="2" t="inlineStr">
        <is>
          <t>e-allkirja sertifikaat</t>
        </is>
      </c>
      <c r="AG635" s="2" t="inlineStr">
        <is>
          <t>3</t>
        </is>
      </c>
      <c r="AH635" s="2" t="inlineStr">
        <is>
          <t/>
        </is>
      </c>
      <c r="AI635" t="inlineStr">
        <is>
          <t>elektrooniline dokument või dokumentide kogum, mis seob &lt;i&gt;e-allkirja&lt;/i&gt; &lt;a href="/entry/result/1068875/all" id="ENTRY_TO_ENTRY_CONVERTER" target="_blank"&gt;IATE:1068875&lt;/a&gt; &lt;i&gt;valideerimise andmed &lt;/i&gt;&lt;a href="/entry/result/3546883/all" id="ENTRY_TO_ENTRY_CONVERTER" target="_blank"&gt;IATE:3546883&lt;/a&gt; füüsilise isikuga ja kinnitab vähemalt selle isiku nime või varjunime</t>
        </is>
      </c>
      <c r="AJ635" s="2" t="inlineStr">
        <is>
          <t>sähköisen allekirjoituksen varmenne</t>
        </is>
      </c>
      <c r="AK635" s="2" t="inlineStr">
        <is>
          <t>3</t>
        </is>
      </c>
      <c r="AL635" s="2" t="inlineStr">
        <is>
          <t/>
        </is>
      </c>
      <c r="AM635" t="inlineStr">
        <is>
          <t>sähköinen todistus tai todistusten joukko, joka liittää sähköisen allekirjoituksen validointitiedot luonnolliseen henkilöön ja vahvistaa vähintään kyseisen henkilön nimen tai salanimen</t>
        </is>
      </c>
      <c r="AN635" s="2" t="inlineStr">
        <is>
          <t>certificat de signature électronique</t>
        </is>
      </c>
      <c r="AO635" s="2" t="inlineStr">
        <is>
          <t>3</t>
        </is>
      </c>
      <c r="AP635" s="2" t="inlineStr">
        <is>
          <t/>
        </is>
      </c>
      <c r="AQ635" t="inlineStr">
        <is>
          <t>attestation électronique ou 
ensemble d’attestations qui associe les données de validation d’une 
signature électronique à une personne physique et confirme au moins le 
nom ou le pseudonyme de cette personne</t>
        </is>
      </c>
      <c r="AR635" s="2" t="inlineStr">
        <is>
          <t>deimhniú le haghaidh ríomhshíniú</t>
        </is>
      </c>
      <c r="AS635" s="2" t="inlineStr">
        <is>
          <t>3</t>
        </is>
      </c>
      <c r="AT635" s="2" t="inlineStr">
        <is>
          <t/>
        </is>
      </c>
      <c r="AU635" t="inlineStr">
        <is>
          <t>ríomhdhearbhú a dhéanann sonraí bailíochtaithe ríomhshínithe a nascadh le duine nádúrtha agus lena ndearbhaítear ar a laghad ainm nó ainm bréige an duine sin</t>
        </is>
      </c>
      <c r="AV635" s="2" t="inlineStr">
        <is>
          <t>certifikat za elektronički potpis</t>
        </is>
      </c>
      <c r="AW635" s="2" t="inlineStr">
        <is>
          <t>3</t>
        </is>
      </c>
      <c r="AX635" s="2" t="inlineStr">
        <is>
          <t/>
        </is>
      </c>
      <c r="AY635" t="inlineStr">
        <is>
          <t>elektronička potvrda koja povezuje podatke za validaciju elektroničkog potpisa s fizičkom osobom i potvrđuje barem ime ili pseudonim te osobe</t>
        </is>
      </c>
      <c r="AZ635" s="2" t="inlineStr">
        <is>
          <t>elektronikus aláírás tanúsítványa</t>
        </is>
      </c>
      <c r="BA635" s="2" t="inlineStr">
        <is>
          <t>4</t>
        </is>
      </c>
      <c r="BB635" s="2" t="inlineStr">
        <is>
          <t/>
        </is>
      </c>
      <c r="BC635" t="inlineStr">
        <is>
          <t>olyan elektronikus igazolás vagy igazoláskészlet, amely az elektronikus 
aláírást érvényesítő adatokat egy természetes személyhez kapcsolja, és 
igazolja legalább az érintett személy nevét vagy álnevét</t>
        </is>
      </c>
      <c r="BD635" s="2" t="inlineStr">
        <is>
          <t>certificato di firma elettronica</t>
        </is>
      </c>
      <c r="BE635" s="2" t="inlineStr">
        <is>
          <t>3</t>
        </is>
      </c>
      <c r="BF635" s="2" t="inlineStr">
        <is>
          <t/>
        </is>
      </c>
      <c r="BG635" t="inlineStr">
        <is>
          <t>attestato elettronico o un insieme di attestati elettronici che collega i dati di convalida di una firma elettronica a una persona fisica e conferma almeno il nome o lo pseudonimo di tale persona</t>
        </is>
      </c>
      <c r="BH635" s="2" t="inlineStr">
        <is>
          <t>elektroninio parašo sertifikatas</t>
        </is>
      </c>
      <c r="BI635" s="2" t="inlineStr">
        <is>
          <t>3</t>
        </is>
      </c>
      <c r="BJ635" s="2" t="inlineStr">
        <is>
          <t/>
        </is>
      </c>
      <c r="BK635" t="inlineStr">
        <is>
          <t>elektroninis liudijimas, kuriuo elektroninio parašo patvirtinimo duomenys susiejami su fiziniu asmeniu ir kuriuo patvirtinamas bent to asmens vardas ir pavardė arba slapyvardis</t>
        </is>
      </c>
      <c r="BL635" s="2" t="inlineStr">
        <is>
          <t>elektroniskā paraksta sertifikāts</t>
        </is>
      </c>
      <c r="BM635" s="2" t="inlineStr">
        <is>
          <t>3</t>
        </is>
      </c>
      <c r="BN635" s="2" t="inlineStr">
        <is>
          <t/>
        </is>
      </c>
      <c r="BO635" t="inlineStr">
        <is>
          <t>elektronisks apliecinājums, kas saista elektroniskā paraksta validācijas datus ar fizisku personu un apliecina vismaz minētās personas vārdu vai pseidonīmu</t>
        </is>
      </c>
      <c r="BP635" s="2" t="inlineStr">
        <is>
          <t>ċertifikat għall-firma elettronika</t>
        </is>
      </c>
      <c r="BQ635" s="2" t="inlineStr">
        <is>
          <t>3</t>
        </is>
      </c>
      <c r="BR635" s="2" t="inlineStr">
        <is>
          <t/>
        </is>
      </c>
      <c r="BS635" t="inlineStr">
        <is>
          <t>attestazzjoni elettronika jew sett ta’
attestazzjonijiet li jikkollegaw &lt;i&gt;data&lt;/i&gt; dwar il-validazzjoni ta’ firma
elettronika ma’ persuna fiżika u jikkonfermaw mill-inqas l-isem jew
il-psewdonimu ta’ dik il-persuna</t>
        </is>
      </c>
      <c r="BT635" s="2" t="inlineStr">
        <is>
          <t>certificaat voor elektronische handtekeningen</t>
        </is>
      </c>
      <c r="BU635" s="2" t="inlineStr">
        <is>
          <t>3</t>
        </is>
      </c>
      <c r="BV635" s="2" t="inlineStr">
        <is>
          <t/>
        </is>
      </c>
      <c r="BW635" t="inlineStr">
        <is>
          <t>elektronische attestering of reeks attesteringen die valideringsgegevens voor elektronische handtekeningen aan een natuurlijke persoon koppelt en ten minste de naam of het pseudoniem van die persoon bevestigt</t>
        </is>
      </c>
      <c r="BX635" s="2" t="inlineStr">
        <is>
          <t>certyfikat podpisu elektronicznego</t>
        </is>
      </c>
      <c r="BY635" s="2" t="inlineStr">
        <is>
          <t>3</t>
        </is>
      </c>
      <c r="BZ635" s="2" t="inlineStr">
        <is>
          <t/>
        </is>
      </c>
      <c r="CA635" t="inlineStr">
        <is>
          <t>poświadczenie elektroniczne, które przyporządkowuje dane służące do walidacji podpisu elektronicznego do osoby fizycznej i potwierdza co najmniej imię i nazwisko lub pseudonim tej osoby</t>
        </is>
      </c>
      <c r="CB635" s="2" t="inlineStr">
        <is>
          <t>certificado de assinatura eletrónica</t>
        </is>
      </c>
      <c r="CC635" s="2" t="inlineStr">
        <is>
          <t>3</t>
        </is>
      </c>
      <c r="CD635" s="2" t="inlineStr">
        <is>
          <t/>
        </is>
      </c>
      <c r="CE635" t="inlineStr">
        <is>
          <t>Atestado eletrónico ou conjunto de atestados que associa os dados de validação da assinatura
eletrónica a uma pessoa singular e confirma, pelo menos, o seu nome ou pseudónimo.</t>
        </is>
      </c>
      <c r="CF635" s="2" t="inlineStr">
        <is>
          <t>certificat pentru semnătura electronică</t>
        </is>
      </c>
      <c r="CG635" s="2" t="inlineStr">
        <is>
          <t>3</t>
        </is>
      </c>
      <c r="CH635" s="2" t="inlineStr">
        <is>
          <t/>
        </is>
      </c>
      <c r="CI635" t="inlineStr">
        <is>
          <t>o atestare electronică sau un set de atestări care face legătura între 
datele de validare a semnăturii electronice și o persoană fizică și care
 confirmă cel puțin numele sau pseudonimul persoanei respective</t>
        </is>
      </c>
      <c r="CJ635" s="2" t="inlineStr">
        <is>
          <t>certifikát pre elektronický podpis</t>
        </is>
      </c>
      <c r="CK635" s="2" t="inlineStr">
        <is>
          <t>3</t>
        </is>
      </c>
      <c r="CL635" s="2" t="inlineStr">
        <is>
          <t/>
        </is>
      </c>
      <c r="CM635" t="inlineStr">
        <is>
          <t>elektronické osvedčenie alebo súbor osvedčení, ktoré alebo ktorý spája &lt;a href="https://iate.europa.eu/entry/result/3546883/sk" target="_blank"&gt;údaje na validáciu&lt;/a&gt; &lt;a href="https://iate.europa.eu/entry/result/1068875/sk" target="_blank"&gt;elektronického podpisu&lt;/a&gt; s fyzickou osobou a potvrdzuje aspoň jej meno alebo pseudonym</t>
        </is>
      </c>
      <c r="CN635" s="2" t="inlineStr">
        <is>
          <t>potrdilo za elektronski podpis</t>
        </is>
      </c>
      <c r="CO635" s="2" t="inlineStr">
        <is>
          <t>3</t>
        </is>
      </c>
      <c r="CP635" s="2" t="inlineStr">
        <is>
          <t/>
        </is>
      </c>
      <c r="CQ635" t="inlineStr">
        <is>
          <t>elektronsko potrdilo ali sklop potrdil, ki povezuje &lt;a href="https://iate.europa.eu/entry/result/3546883/sl" target="_blank"&gt;podatke za potrjevanje&lt;/a&gt; veljavnosti&lt;a href="https://iate.europa.eu/entry/result/1068875/sl" target="_blank"&gt; elektronskega podpisa&lt;/a&gt; s fizično osebo in potrjuje vsaj ime ali psevdonim te osebe</t>
        </is>
      </c>
      <c r="CR635" s="2" t="inlineStr">
        <is>
          <t>certifikat för elektroniska underskrifter</t>
        </is>
      </c>
      <c r="CS635" s="2" t="inlineStr">
        <is>
          <t>3</t>
        </is>
      </c>
      <c r="CT635" s="2" t="inlineStr">
        <is>
          <t/>
        </is>
      </c>
      <c r="CU635" t="inlineStr">
        <is>
          <t>elektroniskt intyg eller en uppsättning intyg som kopplar &lt;a href="https://iate.europa.eu/entry/result/3546883" target="_blank"&gt;valideringsuppgifter &lt;/a&gt;för en &lt;a href="https://iate.europa.eu/entry/result/1068875" target="_blank"&gt;elektronisk underskrift&lt;/a&gt; till en fysisk person och bekräftar åtminstone namnet eller pseudonymen på den personen</t>
        </is>
      </c>
    </row>
    <row r="636">
      <c r="A636" s="1" t="str">
        <f>HYPERLINK("https://iate.europa.eu/entry/result/3546966/all", "3546966")</f>
        <v>3546966</v>
      </c>
      <c r="B636" t="inlineStr">
        <is>
          <t>EDUCATION AND COMMUNICATIONS</t>
        </is>
      </c>
      <c r="C636" t="inlineStr">
        <is>
          <t>EDUCATION AND COMMUNICATIONS|communications|communications systems;EDUCATION AND COMMUNICATIONS|information technology and data processing</t>
        </is>
      </c>
      <c r="D636" s="2" t="inlineStr">
        <is>
          <t>квалифицирано удостоверение за електронен печат</t>
        </is>
      </c>
      <c r="E636" s="2" t="inlineStr">
        <is>
          <t>3</t>
        </is>
      </c>
      <c r="F636" s="2" t="inlineStr">
        <is>
          <t/>
        </is>
      </c>
      <c r="G636" t="inlineStr">
        <is>
          <t>удостоверение за 
&lt;i&gt;електронен печат&lt;/i&gt;, което се издава от доставчик на квалифицирани удостоверителни услуги и отговаря на изискванията, предвидени в приложение III към Регламент (ЕС) №910/2014</t>
        </is>
      </c>
      <c r="H636" s="2" t="inlineStr">
        <is>
          <t>kvalifikovaný certifikát pro elektronickou pečeť</t>
        </is>
      </c>
      <c r="I636" s="2" t="inlineStr">
        <is>
          <t>3</t>
        </is>
      </c>
      <c r="J636" s="2" t="inlineStr">
        <is>
          <t/>
        </is>
      </c>
      <c r="K636" t="inlineStr">
        <is>
          <t>certifikát pro 
&lt;i&gt;elektronickou pečeť&lt;/i&gt; [ &lt;a href="/entry/result/3546964/all" id="ENTRY_TO_ENTRY_CONVERTER" target="_blank"&gt;IATE:3546964&lt;/a&gt; ], který je vydán kvalifikovaným poskytovatelem služeb vytvářejících důvěru a splňuje požadavky stanovené v příloze III níže uvedeného nařízení</t>
        </is>
      </c>
      <c r="L636" s="2" t="inlineStr">
        <is>
          <t>kvalificeret certifikat for elektronisk segl|
kvalificeret certifikat for elektroniske segl</t>
        </is>
      </c>
      <c r="M636" s="2" t="inlineStr">
        <is>
          <t>3|
3</t>
        </is>
      </c>
      <c r="N636" s="2" t="inlineStr">
        <is>
          <t>|
admitted</t>
        </is>
      </c>
      <c r="O636" t="inlineStr">
        <is>
          <t>&lt;div&gt;certifikat for et &lt;a href="https://iate.europa.eu/entry/result/3546964/da" target="_blank"&gt;elektronisk segl&lt;/a&gt;, som er udstedt af en &lt;a href="https://iate.europa.eu/entry/result/3599650/da" target="_blank"&gt;kvalificeret tillidstjenesteudbyder&lt;/a&gt; og opfylder kravene i bilag III til forordning (EU) nr. 910/2014&lt;br&gt;&lt;/div&gt;</t>
        </is>
      </c>
      <c r="P636" s="2" t="inlineStr">
        <is>
          <t>qualifiziertes Zertifikat für elektronische Siegel</t>
        </is>
      </c>
      <c r="Q636" s="2" t="inlineStr">
        <is>
          <t>3</t>
        </is>
      </c>
      <c r="R636" s="2" t="inlineStr">
        <is>
          <t/>
        </is>
      </c>
      <c r="S636" t="inlineStr">
        <is>
          <t/>
        </is>
      </c>
      <c r="T636" s="2" t="inlineStr">
        <is>
          <t>αναγνωρισμένο πιστοποιητικό ηλεκτρονικής σφραγίδας|
εγκεκριμένο πιστοποιητικό ηλεκτρονικής σφραγίδας</t>
        </is>
      </c>
      <c r="U636" s="2" t="inlineStr">
        <is>
          <t>3|
3</t>
        </is>
      </c>
      <c r="V636" s="2" t="inlineStr">
        <is>
          <t xml:space="preserve">|
</t>
        </is>
      </c>
      <c r="W636" t="inlineStr">
        <is>
          <t>«εγκεκριμένο πιστοποιητικό ηλεκτρονικής σφραγίδας»: πιστοποιητικό ηλεκτρονικής σφραγίδας που εκδίδεται από εγκεκριμένο πάροχο υπηρεσιών εμπιστοσύνης και πληροί τις οριζόμενες στο παράρτημα III απαιτήσεις·</t>
        </is>
      </c>
      <c r="X636" s="2" t="inlineStr">
        <is>
          <t>qualified certificate for electronic seal</t>
        </is>
      </c>
      <c r="Y636" s="2" t="inlineStr">
        <is>
          <t>3</t>
        </is>
      </c>
      <c r="Z636" s="2" t="inlineStr">
        <is>
          <t/>
        </is>
      </c>
      <c r="AA636" t="inlineStr">
        <is>
          <t>certificate for an electronic seal 
&lt;sup&gt;1&lt;/sup&gt;, that is issued by a qualified trust service provider and meets the requirements laid down in Annex III of Regulation (EU) No 910/2014 
&lt;p&gt;&lt;sup&gt;1&lt;/sup&gt;electronic seal [ &lt;a href="/entry/result/3546964/all" id="ENTRY_TO_ENTRY_CONVERTER" target="_blank"&gt;IATE:3546964&lt;/a&gt; ]&lt;/p&gt;</t>
        </is>
      </c>
      <c r="AB636" s="2" t="inlineStr">
        <is>
          <t>certificado cualificado de sello electrónico</t>
        </is>
      </c>
      <c r="AC636" s="2" t="inlineStr">
        <is>
          <t>3</t>
        </is>
      </c>
      <c r="AD636" s="2" t="inlineStr">
        <is>
          <t/>
        </is>
      </c>
      <c r="AE636" t="inlineStr">
        <is>
          <t>Declaración que se utiliza para respaldar un sello electrónico [ &lt;a href="/entry/result/3546964/all" id="ENTRY_TO_ENTRY_CONVERTER" target="_blank"&gt;IATE:3546964&lt;/a&gt; ], está expedida por un proveedor de servicios de confianza cualificado y cumple los requisitos establecidos en la legislación aplicable.</t>
        </is>
      </c>
      <c r="AF636" s="2" t="inlineStr">
        <is>
          <t>e-templi kvalifitseeritud sertifikaat</t>
        </is>
      </c>
      <c r="AG636" s="2" t="inlineStr">
        <is>
          <t>3</t>
        </is>
      </c>
      <c r="AH636" s="2" t="inlineStr">
        <is>
          <t/>
        </is>
      </c>
      <c r="AI636" t="inlineStr">
        <is>
          <t>tõend, mida kasutatakse 
&lt;i&gt;e-templi&lt;/i&gt; [ &lt;a href="/entry/result/3546964/all" id="ENTRY_TO_ENTRY_CONVERTER" target="_blank"&gt;IATE:3546964&lt;/a&gt; ] toetamiseks, mille väljastab kvalifitseeritud usaldusteenuse osutaja ja mis vastab /õigusaktides/ sätestatud nõuetele</t>
        </is>
      </c>
      <c r="AJ636" s="2" t="inlineStr">
        <is>
          <t>sähköisen leiman hyväksytty varmenne</t>
        </is>
      </c>
      <c r="AK636" s="2" t="inlineStr">
        <is>
          <t>3</t>
        </is>
      </c>
      <c r="AL636" s="2" t="inlineStr">
        <is>
          <t/>
        </is>
      </c>
      <c r="AM636" t="inlineStr">
        <is>
          <t>sähköisen leiman varmenne, jonka on myöntänyt hyväksytty luottamuspalvelujen tarjoaja ja joka täyttää asetuksen liitteessä III säädetyt vaatimukset</t>
        </is>
      </c>
      <c r="AN636" s="2" t="inlineStr">
        <is>
          <t>certificat qualifié de cachet électronique</t>
        </is>
      </c>
      <c r="AO636" s="2" t="inlineStr">
        <is>
          <t>3</t>
        </is>
      </c>
      <c r="AP636" s="2" t="inlineStr">
        <is>
          <t/>
        </is>
      </c>
      <c r="AQ636" t="inlineStr">
        <is>
          <t>certificat de cachet électronique, qui est délivré par un prestataire de services de confiance qualifié et qui satisfait aux exigences fixées à l’annexe III du règlement (UE) n° 910/2014</t>
        </is>
      </c>
      <c r="AR636" s="2" t="inlineStr">
        <is>
          <t>deimhniú cáilithe le haghaidh ríomhshéala</t>
        </is>
      </c>
      <c r="AS636" s="2" t="inlineStr">
        <is>
          <t>3</t>
        </is>
      </c>
      <c r="AT636" s="2" t="inlineStr">
        <is>
          <t/>
        </is>
      </c>
      <c r="AU636" t="inlineStr">
        <is>
          <t/>
        </is>
      </c>
      <c r="AV636" s="2" t="inlineStr">
        <is>
          <t>kvalificirani certifikat za elektronički pečat</t>
        </is>
      </c>
      <c r="AW636" s="2" t="inlineStr">
        <is>
          <t>2</t>
        </is>
      </c>
      <c r="AX636" s="2" t="inlineStr">
        <is>
          <t/>
        </is>
      </c>
      <c r="AY636" t="inlineStr">
        <is>
          <t>certifikat za elektronički pečat koji izdaje kvalificirani pružatelj usluge povjerenja i koji ispunjava zahtjeve određene u Prilogu III.</t>
        </is>
      </c>
      <c r="AZ636" s="2" t="inlineStr">
        <is>
          <t>elektronikus bélyegző minősített tanúsítványa</t>
        </is>
      </c>
      <c r="BA636" s="2" t="inlineStr">
        <is>
          <t>4</t>
        </is>
      </c>
      <c r="BB636" s="2" t="inlineStr">
        <is>
          <t/>
        </is>
      </c>
      <c r="BC636" t="inlineStr">
        <is>
          <t>&lt;i&gt;elektronikus bélyegző&lt;/i&gt; [ &lt;a href="/entry/result/3546964/all" id="ENTRY_TO_ENTRY_CONVERTER" target="_blank"&gt;IATE:3546964&lt;/a&gt; ] olyan tanúsítványa, amelyet minősített bizalmi szolgáltató bocsát ki; és amely megfelel a III. mellékletben megállapított követelményeknek</t>
        </is>
      </c>
      <c r="BD636" s="2" t="inlineStr">
        <is>
          <t>certificato qualificato di sigillo elettronico</t>
        </is>
      </c>
      <c r="BE636" s="2" t="inlineStr">
        <is>
          <t>3</t>
        </is>
      </c>
      <c r="BF636" s="2" t="inlineStr">
        <is>
          <t/>
        </is>
      </c>
      <c r="BG636" t="inlineStr">
        <is>
          <t>certificato di 
&lt;i&gt;sigillo elettronico&lt;/i&gt; [ &lt;a href="/entry/result/3546964/all" id="ENTRY_TO_ENTRY_CONVERTER" target="_blank"&gt;IATE:3546964&lt;/a&gt; ] che è rilasciato da un prestatore di servizi fiduciari qualificato ed è conforme ai requisiti di cui all’allegato III del regolamento (UE) n. 910/2014, &lt;a href="http://eur-lex.europa.eu/legal-content/IT/TXT/?uri=CELEX:32014R0910" target="_blank"&gt;CELEX:32014R0910/IT&lt;/a&gt;</t>
        </is>
      </c>
      <c r="BH636" s="2" t="inlineStr">
        <is>
          <t>kvalifikuotas elektroninio spaudo sertifikatas</t>
        </is>
      </c>
      <c r="BI636" s="2" t="inlineStr">
        <is>
          <t>3</t>
        </is>
      </c>
      <c r="BJ636" s="2" t="inlineStr">
        <is>
          <t/>
        </is>
      </c>
      <c r="BK636" t="inlineStr">
        <is>
          <t>elektroninio spaudo (&lt;a href="/entry/result/3546964/all" id="ENTRY_TO_ENTRY_CONVERTER" target="_blank"&gt;IATE:3546964&lt;/a&gt; ) sertifikatas, kurį išduoda kvalifikuotas patikimumo užtikrinimo paslaugų teikėjas ir kuris atitinka Reglamento (ES) Nr. 910/2014 III priede nustatytus reikalavimus</t>
        </is>
      </c>
      <c r="BL636" s="2" t="inlineStr">
        <is>
          <t>kvalificēts elektroniskā zīmoga sertifikāts</t>
        </is>
      </c>
      <c r="BM636" s="2" t="inlineStr">
        <is>
          <t>3</t>
        </is>
      </c>
      <c r="BN636" s="2" t="inlineStr">
        <is>
          <t/>
        </is>
      </c>
      <c r="BO636" t="inlineStr">
        <is>
          <t>apliecinājums, ko izmanto 
&lt;i&gt;elektronisko zīmogu&lt;/i&gt; [ &lt;a href="/entry/result/3546964/all" id="ENTRY_TO_ENTRY_CONVERTER" target="_blank"&gt;IATE:3546964&lt;/a&gt; ] apliecināšanai, ko izsniedz kvalificēts uzticamības pakalpojumu sniedzējs un kas atbilst &lt;a href="http://eur-lex.europa.eu/legal-content/LV/TXT/?uri=CELEX:52012PC0238" target="_blank"&gt;CELEX:52012PC0238/LV&lt;/a&gt; III pielikumā noteiktajām prasībām</t>
        </is>
      </c>
      <c r="BP636" s="2" t="inlineStr">
        <is>
          <t>ċertifikat kwalifikat għas-siġill elettroniku</t>
        </is>
      </c>
      <c r="BQ636" s="2" t="inlineStr">
        <is>
          <t>3</t>
        </is>
      </c>
      <c r="BR636" s="2" t="inlineStr">
        <is>
          <t/>
        </is>
      </c>
      <c r="BS636" t="inlineStr">
        <is>
          <t>attestazzjoni elettronika li tikkollega &lt;i&gt;data &lt;/i&gt;ta’ validazzjoni ta’ siġill elettroniku ma’ persuna fiżika u tikkonferma l-isem ta’ dik il-persuna</t>
        </is>
      </c>
      <c r="BT636" s="2" t="inlineStr">
        <is>
          <t>gekwalificeerd certificaat voor elektronische zegels</t>
        </is>
      </c>
      <c r="BU636" s="2" t="inlineStr">
        <is>
          <t>3</t>
        </is>
      </c>
      <c r="BV636" s="2" t="inlineStr">
        <is>
          <t/>
        </is>
      </c>
      <c r="BW636" t="inlineStr">
        <is>
          <t>certificaat voor een elektronische zegel dat is afgegeven door een gekwalificeerde verlener van vertrouwensdiensten en voldoet aan de eisen van bijlage III van Verordening (EU) nr. 910/2014</t>
        </is>
      </c>
      <c r="BX636" s="2" t="inlineStr">
        <is>
          <t>kwalifikowany certyfikat pieczęci elektronicznej</t>
        </is>
      </c>
      <c r="BY636" s="2" t="inlineStr">
        <is>
          <t>3</t>
        </is>
      </c>
      <c r="BZ636" s="2" t="inlineStr">
        <is>
          <t/>
        </is>
      </c>
      <c r="CA636" t="inlineStr">
        <is>
          <t>certyfikat pieczęci elektronicznej, który jest wydawany przez kwalifikowanego dostawcę usług zaufania i spełnia wymogi określone w załączniku III</t>
        </is>
      </c>
      <c r="CB636" s="2" t="inlineStr">
        <is>
          <t>certificado qualificado de selo eletrónico</t>
        </is>
      </c>
      <c r="CC636" s="2" t="inlineStr">
        <is>
          <t>3</t>
        </is>
      </c>
      <c r="CD636" s="2" t="inlineStr">
        <is>
          <t/>
        </is>
      </c>
      <c r="CE636" t="inlineStr">
        <is>
          <t>Certificado de selo eletrónico emitido por um prestador qualificado de serviços de confiança que satisfaça os requisitos estabelecidos no anexo III do Regulamento (UE) n.º 910/2014.</t>
        </is>
      </c>
      <c r="CF636" s="2" t="inlineStr">
        <is>
          <t>certificat calificat pentru semnături electronice</t>
        </is>
      </c>
      <c r="CG636" s="2" t="inlineStr">
        <is>
          <t>3</t>
        </is>
      </c>
      <c r="CH636" s="2" t="inlineStr">
        <is>
          <t/>
        </is>
      </c>
      <c r="CI636" t="inlineStr">
        <is>
          <t/>
        </is>
      </c>
      <c r="CJ636" s="2" t="inlineStr">
        <is>
          <t>kvalifikovaný certifikát pre elektronickú pečať</t>
        </is>
      </c>
      <c r="CK636" s="2" t="inlineStr">
        <is>
          <t>3</t>
        </is>
      </c>
      <c r="CL636" s="2" t="inlineStr">
        <is>
          <t/>
        </is>
      </c>
      <c r="CM636" t="inlineStr">
        <is>
          <t>certifikát pre 
&lt;i&gt;elektronickú pečať&lt;/i&gt; [ &lt;a href="/entry/result/3546964/all" id="ENTRY_TO_ENTRY_CONVERTER" target="_blank"&gt;IATE:3546964&lt;/a&gt;], ktorý vydáva kvalifikovaný poskytovateľ dôveryhodných služieb a ktorý spĺňa požiadavky stanovené v príslušnej legislatíve</t>
        </is>
      </c>
      <c r="CN636" s="2" t="inlineStr">
        <is>
          <t>kvalificirano potrdilo za elektronski žig</t>
        </is>
      </c>
      <c r="CO636" s="2" t="inlineStr">
        <is>
          <t>3</t>
        </is>
      </c>
      <c r="CP636" s="2" t="inlineStr">
        <is>
          <t/>
        </is>
      </c>
      <c r="CQ636" t="inlineStr">
        <is>
          <t>potrdilo za elektronski žig, ki ga izda ponudnik kvalificiranih storitev zaupanja in izpolnjuje zahteve iz Priloge III Uredbe (EU) št. 910/2014</t>
        </is>
      </c>
      <c r="CR636" s="2" t="inlineStr">
        <is>
          <t>kvalificerat certifikat för elektroniska stämplar</t>
        </is>
      </c>
      <c r="CS636" s="2" t="inlineStr">
        <is>
          <t>3</t>
        </is>
      </c>
      <c r="CT636" s="2" t="inlineStr">
        <is>
          <t/>
        </is>
      </c>
      <c r="CU636" t="inlineStr">
        <is>
          <t>ett certifikat för en elektronisk stämpel som utfärdas av en kvalificerad tillhandahållare av betrodda tjänster och uppfyller kraven i bilaga III till &lt;a href="http://eur-lex.europa.eu/legal-content/SV/TXT/?uri=CELEX:32014R0910" target="_blank"&gt;CELEX:32014R0910/SV&lt;/a&gt;</t>
        </is>
      </c>
    </row>
    <row r="637">
      <c r="A637" s="1" t="str">
        <f>HYPERLINK("https://iate.europa.eu/entry/result/3546938/all", "3546938")</f>
        <v>3546938</v>
      </c>
      <c r="B637" t="inlineStr">
        <is>
          <t>EDUCATION AND COMMUNICATIONS</t>
        </is>
      </c>
      <c r="C637" t="inlineStr">
        <is>
          <t>EDUCATION AND COMMUNICATIONS|communications|communications systems;EDUCATION AND COMMUNICATIONS|information technology and data processing</t>
        </is>
      </c>
      <c r="D637" s="2" t="inlineStr">
        <is>
          <t>квалифицирано удостоверение за електронен подпис</t>
        </is>
      </c>
      <c r="E637" s="2" t="inlineStr">
        <is>
          <t>3</t>
        </is>
      </c>
      <c r="F637" s="2" t="inlineStr">
        <is>
          <t/>
        </is>
      </c>
      <c r="G637" t="inlineStr">
        <is>
          <t>удостоверение за електронни подписи, което се издава от доставчик на квалифицирани удостоверителни услуги и отговаря на изискванията, предвидени в приложение I към Регламент (ЕС) № 910/2014</t>
        </is>
      </c>
      <c r="H637" s="2" t="inlineStr">
        <is>
          <t>kvalifikovaný certifikát pro elektronický podpis</t>
        </is>
      </c>
      <c r="I637" s="2" t="inlineStr">
        <is>
          <t>3</t>
        </is>
      </c>
      <c r="J637" s="2" t="inlineStr">
        <is>
          <t/>
        </is>
      </c>
      <c r="K637" t="inlineStr">
        <is>
          <t>potvrzení, které se používá na podporu elektronických podpisů a které vydává kvalifikovaný 
&lt;i&gt;poskytovatel služeb vytvářejících důvěru&lt;/i&gt; [ &lt;a href="/entry/result/3556105/all" id="ENTRY_TO_ENTRY_CONVERTER" target="_blank"&gt;IATE:3556105&lt;/a&gt; ]</t>
        </is>
      </c>
      <c r="L637" s="2" t="inlineStr">
        <is>
          <t>kvalificeret certifikat for elektronisk signatur|
kvalificeret certifikat for elektroniske signaturer</t>
        </is>
      </c>
      <c r="M637" s="2" t="inlineStr">
        <is>
          <t>3|
3</t>
        </is>
      </c>
      <c r="N637" s="2" t="inlineStr">
        <is>
          <t>|
admitted</t>
        </is>
      </c>
      <c r="O637" t="inlineStr">
        <is>
          <t>&lt;div&gt;certifikat for &lt;a href="https://iate.europa.eu/entry/result/1068875/da" target="_blank"&gt;elektroniske signaturer&lt;/a&gt;, som er udstedt af en &lt;a href="https://iate.europa.eu/entry/result/3599650/da" target="_blank"&gt;kvalificeret tillidstjenesteudbyder&lt;/a&gt; og opfylder kravene i bilag I til forordning (EU) nr. 910/2014&lt;br&gt;&lt;/div&gt;</t>
        </is>
      </c>
      <c r="P637" s="2" t="inlineStr">
        <is>
          <t>qualifiziertes Zertifikat für elektronische Signaturen</t>
        </is>
      </c>
      <c r="Q637" s="2" t="inlineStr">
        <is>
          <t>3</t>
        </is>
      </c>
      <c r="R637" s="2" t="inlineStr">
        <is>
          <t/>
        </is>
      </c>
      <c r="S637" t="inlineStr">
        <is>
          <t/>
        </is>
      </c>
      <c r="T637" s="2" t="inlineStr">
        <is>
          <t>εγκεκριμένο πιστοποιητικό ηλεκτρονικής υπογραφής|
αναγνωρισμένο πιστοποιητικό ηλεκτρονικής υπογραφής</t>
        </is>
      </c>
      <c r="U637" s="2" t="inlineStr">
        <is>
          <t>3|
3</t>
        </is>
      </c>
      <c r="V637" s="2" t="inlineStr">
        <is>
          <t xml:space="preserve">|
</t>
        </is>
      </c>
      <c r="W637" t="inlineStr">
        <is>
          <t>«εγκεκριμένο πιστοποιητικό ηλεκτρονικής υπογραφής»: πιστοποιητικό ηλεκτρονικών υπογραφών που εκδίδεται από εγκεκριμένο πάροχο υπηρεσιών εμπιστοσύνης και πληροί τις οριζόμενες στο παράρτημα I απαιτήσεις·</t>
        </is>
      </c>
      <c r="X637" s="2" t="inlineStr">
        <is>
          <t>qualified certificate for electronic signature</t>
        </is>
      </c>
      <c r="Y637" s="2" t="inlineStr">
        <is>
          <t>3</t>
        </is>
      </c>
      <c r="Z637" s="2" t="inlineStr">
        <is>
          <t/>
        </is>
      </c>
      <c r="AA637" t="inlineStr">
        <is>
          <t>certificate for electronic signatures, that is issued by a qualified trust service 
&lt;sup&gt;1&lt;/sup&gt; provider and which meets the requirements listed in Annex I to Regulation (EU) No 910/2014, &lt;a href="http://eur-lex.europa.eu/legal-content/EN/TXT/?uri=CELEX:32014R0910" target="_blank"&gt;CELEX:32014R0910/EN&lt;/a&gt; 
&lt;p&gt;&lt;sup&gt;1&lt;/sup&gt; qualified trust service [ &lt;a href="/entry/result/3547464/all" id="ENTRY_TO_ENTRY_CONVERTER" target="_blank"&gt;IATE:3547464&lt;/a&gt; ]&lt;/p&gt;</t>
        </is>
      </c>
      <c r="AB637" s="2" t="inlineStr">
        <is>
          <t>certificado cualificado de firma electrónica</t>
        </is>
      </c>
      <c r="AC637" s="2" t="inlineStr">
        <is>
          <t>3</t>
        </is>
      </c>
      <c r="AD637" s="2" t="inlineStr">
        <is>
          <t/>
        </is>
      </c>
      <c r="AE637" t="inlineStr">
        <is>
          <t>Declaración que se utiliza para respaldar las firmas electrónicas, está expedida por un proveedor de servicios de confianza cualificado y cumple los requisitos establecidos en el anexo I de &lt;a href="http://eur-lex.europa.eu/legal-content/ES/TXT/?uri=CELEX:52012PC0238" target="_blank"&gt;CELEX:52012PC0238/ES&lt;/a&gt; .</t>
        </is>
      </c>
      <c r="AF637" s="2" t="inlineStr">
        <is>
          <t>e-allkirja kvalifitseeritud sertifikaat</t>
        </is>
      </c>
      <c r="AG637" s="2" t="inlineStr">
        <is>
          <t>3</t>
        </is>
      </c>
      <c r="AH637" s="2" t="inlineStr">
        <is>
          <t/>
        </is>
      </c>
      <c r="AI637" t="inlineStr">
        <is>
          <t>tõend, mida kasutatakse 
&lt;i&gt;e-allkirja&lt;/i&gt; [ &lt;a href="/entry/result/1068875/all" id="ENTRY_TO_ENTRY_CONVERTER" target="_blank"&gt;IATE:1068875&lt;/a&gt; ] toetamiseks, mille väljastab kvalifitseeritud usaldusteenuse osutaja ja mis vastab /õigusaktides sätestatud/ nõuetele</t>
        </is>
      </c>
      <c r="AJ637" s="2" t="inlineStr">
        <is>
          <t>sähköisen allekirjoituksen hyväksytty varmenne</t>
        </is>
      </c>
      <c r="AK637" s="2" t="inlineStr">
        <is>
          <t>3</t>
        </is>
      </c>
      <c r="AL637" s="2" t="inlineStr">
        <is>
          <t/>
        </is>
      </c>
      <c r="AM637" t="inlineStr">
        <is>
          <t>sähköisen allekirjoituksen varmenne, jonka on myöntänyt hyväksytty luottamuspalvelujen tarjoaja ja joka täyttää liitteessä I säädetyt vaatimukset</t>
        </is>
      </c>
      <c r="AN637" s="2" t="inlineStr">
        <is>
          <t>certificat qualifié de signature électronique</t>
        </is>
      </c>
      <c r="AO637" s="2" t="inlineStr">
        <is>
          <t>3</t>
        </is>
      </c>
      <c r="AP637" s="2" t="inlineStr">
        <is>
          <t/>
        </is>
      </c>
      <c r="AQ637" t="inlineStr">
        <is>
          <t>certificat de signature électronique, qui est délivré par un prestataire de services de confiance qualifié et qui satisfait aux exigences fixées à l’annexe I du règlement (UE) n° 910/2014, &lt;a href="http://eur-lex.europa.eu/legal-content/FR/TXT/?uri=CELEX:32014R0910" target="_blank"&gt;CELEX:32014R0910/FR&lt;/a&gt;</t>
        </is>
      </c>
      <c r="AR637" s="2" t="inlineStr">
        <is>
          <t>deimhniú cáilithe le haghaidh síniú leictreonach</t>
        </is>
      </c>
      <c r="AS637" s="2" t="inlineStr">
        <is>
          <t>3</t>
        </is>
      </c>
      <c r="AT637" s="2" t="inlineStr">
        <is>
          <t/>
        </is>
      </c>
      <c r="AU637" t="inlineStr">
        <is>
          <t/>
        </is>
      </c>
      <c r="AV637" s="2" t="inlineStr">
        <is>
          <t>kvalificirani certifikat za elektronički potpis</t>
        </is>
      </c>
      <c r="AW637" s="2" t="inlineStr">
        <is>
          <t>2</t>
        </is>
      </c>
      <c r="AX637" s="2" t="inlineStr">
        <is>
          <t/>
        </is>
      </c>
      <c r="AY637" t="inlineStr">
        <is>
          <t>certifikat za elektroničke potpise koji izdaje kvalificirani pružatelj usluga povjerenja i koji ispunjava zahtjeve utvrđene u Prilogu I.</t>
        </is>
      </c>
      <c r="AZ637" s="2" t="inlineStr">
        <is>
          <t>elektronikus aláírás minősített tanúsítványa</t>
        </is>
      </c>
      <c r="BA637" s="2" t="inlineStr">
        <is>
          <t>4</t>
        </is>
      </c>
      <c r="BB637" s="2" t="inlineStr">
        <is>
          <t/>
        </is>
      </c>
      <c r="BC637" t="inlineStr">
        <is>
          <t>olyan, elektronikus aláírás céljára használt tanúsítvány, amelyet minősített bizalmi szolgáltató bocsát ki; és amely megfelel az I. mellékletben megállapított követelményeknek</t>
        </is>
      </c>
      <c r="BD637" s="2" t="inlineStr">
        <is>
          <t>certificato qualificato di firma elettronica</t>
        </is>
      </c>
      <c r="BE637" s="2" t="inlineStr">
        <is>
          <t>3</t>
        </is>
      </c>
      <c r="BF637" s="2" t="inlineStr">
        <is>
          <t/>
        </is>
      </c>
      <c r="BG637" t="inlineStr">
        <is>
          <t>certificato di firma elettronica che è rilasciato da un 
&lt;i&gt;prestatore di servizi fiduciari qualificato&lt;/i&gt; [ &lt;a href="/entry/result/3547464/all" id="ENTRY_TO_ENTRY_CONVERTER" target="_blank"&gt;IATE:3547464&lt;/a&gt; ] ed è conforme ai requisiti di cui all’allegato I del regolamento (UE) n. 910/2014, &lt;a href="http://eur-lex.europa.eu/legal-content/IT/TXT/?uri=CELEX:32014R0910" target="_blank"&gt;CELEX:32014R0910/IT&lt;/a&gt;</t>
        </is>
      </c>
      <c r="BH637" s="2" t="inlineStr">
        <is>
          <t>kvalifikuotas elektroninio parašo sertifikatas</t>
        </is>
      </c>
      <c r="BI637" s="2" t="inlineStr">
        <is>
          <t>3</t>
        </is>
      </c>
      <c r="BJ637" s="2" t="inlineStr">
        <is>
          <t/>
        </is>
      </c>
      <c r="BK637" t="inlineStr">
        <is>
          <t>elektroninio parašo sertifikatas, kurį išduoda kvalifikuotas patikimumo užtikrinimo paslaugų teikėjas ir kuris atitinka I priede nustatytus reikalavimus</t>
        </is>
      </c>
      <c r="BL637" s="2" t="inlineStr">
        <is>
          <t>kvalificēts elektroniskā paraksta sertifikāts</t>
        </is>
      </c>
      <c r="BM637" s="2" t="inlineStr">
        <is>
          <t>3</t>
        </is>
      </c>
      <c r="BN637" s="2" t="inlineStr">
        <is>
          <t/>
        </is>
      </c>
      <c r="BO637" t="inlineStr">
        <is>
          <t>apliecinājums, ko izmanto elektronisko parakstu apliecināšanai, ko izsniedz kvalificēts uzticamības pakalpojumu sniedzējs un kas atbilst &lt;a href="http://eur-lex.europa.eu/legal-content/LV/TXT/?uri=CELEX:52012PC0238" target="_blank"&gt;CELEX:52012PC0238/LV&lt;/a&gt; I pielikumā noteiktajām prasībām</t>
        </is>
      </c>
      <c r="BP637" s="2" t="inlineStr">
        <is>
          <t>ċertifikat kwalifikat għall-firma elettronika</t>
        </is>
      </c>
      <c r="BQ637" s="2" t="inlineStr">
        <is>
          <t>3</t>
        </is>
      </c>
      <c r="BR637" s="2" t="inlineStr">
        <is>
          <t/>
        </is>
      </c>
      <c r="BS637" t="inlineStr">
        <is>
          <t>ċertifikat għall-firem elettroniċi, li jinħareġ minn fornitur ta’ servizzi fiduċjarji kwalifikat u jissodisfa r-rekwiżiti stabbiliti fir-regoli u liġijiet effettivi</t>
        </is>
      </c>
      <c r="BT637" s="2" t="inlineStr">
        <is>
          <t>gekwalificeerd certificaat voor elektronische handtekeningen</t>
        </is>
      </c>
      <c r="BU637" s="2" t="inlineStr">
        <is>
          <t>3</t>
        </is>
      </c>
      <c r="BV637" s="2" t="inlineStr">
        <is>
          <t/>
        </is>
      </c>
      <c r="BW637" t="inlineStr">
        <is>
          <t>certificaat voor elektronische handtekeningen, dat is afgegeven door een gekwalificeerde verlener van vertrouwensdiensten en voldoet aan de eisen van bijlage I van Verordening (EU) nr. 910/2014</t>
        </is>
      </c>
      <c r="BX637" s="2" t="inlineStr">
        <is>
          <t>kwalifikowany certyfikat podpisu elektronicznego</t>
        </is>
      </c>
      <c r="BY637" s="2" t="inlineStr">
        <is>
          <t>3</t>
        </is>
      </c>
      <c r="BZ637" s="2" t="inlineStr">
        <is>
          <t/>
        </is>
      </c>
      <c r="CA637" t="inlineStr">
        <is>
          <t>certyfikat podpisu elektronicznego, który jest wydawany przez kwalifikowanego dostawcę usług zaufania i spełnia wymogi określone w załączniku I</t>
        </is>
      </c>
      <c r="CB637" s="2" t="inlineStr">
        <is>
          <t>certificado qualificado de assinatura eletrónica</t>
        </is>
      </c>
      <c r="CC637" s="2" t="inlineStr">
        <is>
          <t>3</t>
        </is>
      </c>
      <c r="CD637" s="2" t="inlineStr">
        <is>
          <t/>
        </is>
      </c>
      <c r="CE637" t="inlineStr">
        <is>
          <t>Certificado de assinatura eletrónica, que seja emitido por um prestador de serviços de confiança e satisfaça os requisitos estabelecidos no anexo I do Regulamento (UE) n.º 910/2014.</t>
        </is>
      </c>
      <c r="CF637" s="2" t="inlineStr">
        <is>
          <t>certificat calificat</t>
        </is>
      </c>
      <c r="CG637" s="2" t="inlineStr">
        <is>
          <t>3</t>
        </is>
      </c>
      <c r="CH637" s="2" t="inlineStr">
        <is>
          <t/>
        </is>
      </c>
      <c r="CI637" t="inlineStr">
        <is>
          <t>certificat care satisface anumite condiții și care este eliberat de un furnizor de servicii de certificare în condiții prevăzute de lege</t>
        </is>
      </c>
      <c r="CJ637" s="2" t="inlineStr">
        <is>
          <t>kvalifikovaný certifikát pre elektronický podpis</t>
        </is>
      </c>
      <c r="CK637" s="2" t="inlineStr">
        <is>
          <t>3</t>
        </is>
      </c>
      <c r="CL637" s="2" t="inlineStr">
        <is>
          <t/>
        </is>
      </c>
      <c r="CM637" t="inlineStr">
        <is>
          <t>certifikát pre elektronický podpis, ktorý vydáva kvalifikovaný poskytovateľ dôveryhodných služieb a ktorý spĺňa požiadavky stanovené v prílohe I k nariadeniu &lt;a href="http://eur-lex.europa.eu/legal-content/SK/TXT/?uri=CELEX:32014R0910" target="_blank"&gt;CELEX:32014R0910/SK&lt;/a&gt;</t>
        </is>
      </c>
      <c r="CN637" s="2" t="inlineStr">
        <is>
          <t>kvalificirano potrdilo za elektronski podpis</t>
        </is>
      </c>
      <c r="CO637" s="2" t="inlineStr">
        <is>
          <t>3</t>
        </is>
      </c>
      <c r="CP637" s="2" t="inlineStr">
        <is>
          <t/>
        </is>
      </c>
      <c r="CQ637" t="inlineStr">
        <is>
          <t>potrdilo za elektronski žig, ki ga izda ponudnik kvalificiranih storitev zaupanja in izpolnjuje zahteve iz Priloge III Uredbe (EU) št. 910/2014</t>
        </is>
      </c>
      <c r="CR637" s="2" t="inlineStr">
        <is>
          <t>kvalificerat certifikat för elektroniska underskrifter</t>
        </is>
      </c>
      <c r="CS637" s="2" t="inlineStr">
        <is>
          <t>3</t>
        </is>
      </c>
      <c r="CT637" s="2" t="inlineStr">
        <is>
          <t/>
        </is>
      </c>
      <c r="CU637" t="inlineStr">
        <is>
          <t>ett certifikat för elektroniska underskrifter som utfärdas av en kvalificerad tillhandahållare av betrodda tjänster och uppfyller kraven i bilaga I till &lt;a href="http://eur-lex.europa.eu/legal-content/SV/TXT/?uri=CELEX:32014R0910" target="_blank"&gt;CELEX:32014R0910/SV&lt;/a&gt;</t>
        </is>
      </c>
    </row>
    <row r="638">
      <c r="A638" s="1" t="str">
        <f>HYPERLINK("https://iate.europa.eu/entry/result/3546879/all", "3546879")</f>
        <v>3546879</v>
      </c>
      <c r="B638" t="inlineStr">
        <is>
          <t>PRODUCTION, TECHNOLOGY AND RESEARCH;EDUCATION AND COMMUNICATIONS</t>
        </is>
      </c>
      <c r="C638" t="inlineStr">
        <is>
          <t>PRODUCTION, TECHNOLOGY AND RESEARCH|technology and technical regulations|technology|digital technology;EDUCATION AND COMMUNICATIONS|information technology and data processing</t>
        </is>
      </c>
      <c r="D638" s="2" t="inlineStr">
        <is>
          <t>квалифициран електронен печат</t>
        </is>
      </c>
      <c r="E638" s="2" t="inlineStr">
        <is>
          <t>3</t>
        </is>
      </c>
      <c r="F638" s="2" t="inlineStr">
        <is>
          <t/>
        </is>
      </c>
      <c r="G638" t="inlineStr">
        <is>
          <t>&lt;i&gt;усъвършенстван електронен печат&lt;/i&gt;, който е създаден от устройство за създаване на квалифициран електронен печат и се основава на 
&lt;i&gt;квалифицирано удостоверение за електронен печат&lt;/i&gt;</t>
        </is>
      </c>
      <c r="H638" s="2" t="inlineStr">
        <is>
          <t>kvalifikovaná elektronická pečeť</t>
        </is>
      </c>
      <c r="I638" s="2" t="inlineStr">
        <is>
          <t>3</t>
        </is>
      </c>
      <c r="J638" s="2" t="inlineStr">
        <is>
          <t/>
        </is>
      </c>
      <c r="K638" t="inlineStr">
        <is>
          <t>&lt;i&gt;zaručená elektronická pečeť&lt;/i&gt; [ &lt;a href="/entry/result/3546878/all" id="ENTRY_TO_ENTRY_CONVERTER" target="_blank"&gt;IATE:3546878&lt;/a&gt; ], která je vytvořena pomocí kvalifikovaného prostředku pro vytváření elektronických pečetí a která je založena na 
&lt;i&gt;kvalifikovaném certifikátu pro elektronickou pečeť&lt;/i&gt; [ &lt;a href="/entry/result/3546966/all" id="ENTRY_TO_ENTRY_CONVERTER" target="_blank"&gt;IATE:3546966&lt;/a&gt; ]</t>
        </is>
      </c>
      <c r="L638" s="2" t="inlineStr">
        <is>
          <t>kvalificeret elektronisk segl</t>
        </is>
      </c>
      <c r="M638" s="2" t="inlineStr">
        <is>
          <t>3</t>
        </is>
      </c>
      <c r="N638" s="2" t="inlineStr">
        <is>
          <t/>
        </is>
      </c>
      <c r="O638" t="inlineStr">
        <is>
          <t>&lt;a href="https://iate.europa.eu/entry/result/3546878/da" target="_blank"&gt;avanceret elektronisk segl&lt;/a&gt;, der er genereret af et &lt;a href="https://iate.europa.eu/entry/result/3564436/da" target="_blank"&gt;kvalificeret elektronisk seglgenereringssystem&lt;/a&gt;, og som er baseret på et 
&lt;a href="https://iate.europa.eu/entry/result/3546966/da" target="_blank"&gt;kvalificeret certifikat for elektroniske segl&lt;/a&gt;</t>
        </is>
      </c>
      <c r="P638" s="2" t="inlineStr">
        <is>
          <t>qualifiziertes elektronisches Siegel</t>
        </is>
      </c>
      <c r="Q638" s="2" t="inlineStr">
        <is>
          <t>3</t>
        </is>
      </c>
      <c r="R638" s="2" t="inlineStr">
        <is>
          <t/>
        </is>
      </c>
      <c r="S638" t="inlineStr">
        <is>
          <t>fortgeschrittenes elektronisches Siegel, das von einer qualifizierten elektronischen Siegelerstellungseinheit erstellt wird und auf einem qualifizierten Zertifikat für elektronische Siegel beruht</t>
        </is>
      </c>
      <c r="T638" s="2" t="inlineStr">
        <is>
          <t>αναγνωρισμένη ηλεκτρονική σφραγίδα|
εγκεκριμένη ηλεκτρονική σφραγίδα</t>
        </is>
      </c>
      <c r="U638" s="2" t="inlineStr">
        <is>
          <t>3|
3</t>
        </is>
      </c>
      <c r="V638" s="2" t="inlineStr">
        <is>
          <t xml:space="preserve">|
</t>
        </is>
      </c>
      <c r="W638" t="inlineStr">
        <is>
          <t/>
        </is>
      </c>
      <c r="X638" s="2" t="inlineStr">
        <is>
          <t>qualified electronic seal</t>
        </is>
      </c>
      <c r="Y638" s="2" t="inlineStr">
        <is>
          <t>3</t>
        </is>
      </c>
      <c r="Z638" s="2" t="inlineStr">
        <is>
          <t/>
        </is>
      </c>
      <c r="AA638" t="inlineStr">
        <is>
          <t>&lt;i&gt;advanced electronic seal&lt;/i&gt; [ &lt;a href="/entry/result/3546878/all" id="ENTRY_TO_ENTRY_CONVERTER" target="_blank"&gt;IATE:3546878&lt;/a&gt; ] which is created by a qualified electronic seal creation device, and which is based on a 
&lt;i&gt;qualified certificate for electronic seal&lt;/i&gt; [ &lt;a href="/entry/result/3546966/all" id="ENTRY_TO_ENTRY_CONVERTER" target="_blank"&gt;IATE:3546966&lt;/a&gt; ]</t>
        </is>
      </c>
      <c r="AB638" s="2" t="inlineStr">
        <is>
          <t>sello electrónico cualificado</t>
        </is>
      </c>
      <c r="AC638" s="2" t="inlineStr">
        <is>
          <t>3</t>
        </is>
      </c>
      <c r="AD638" s="2" t="inlineStr">
        <is>
          <t/>
        </is>
      </c>
      <c r="AE638" t="inlineStr">
        <is>
          <t>Sello electrónico avanzado [ &lt;a href="/entry/result/3546878/all" id="ENTRY_TO_ENTRY_CONVERTER" target="_blank"&gt;IATE:3546878&lt;/a&gt; ] que se crea mediante un dispositivo de creación de sellos electrónicos cualificado y que se basa en un certificado cualificado de sello electrónico [ &lt;a href="/entry/result/3546966/all" id="ENTRY_TO_ENTRY_CONVERTER" target="_blank"&gt;IATE:3546966&lt;/a&gt; ]</t>
        </is>
      </c>
      <c r="AF638" s="2" t="inlineStr">
        <is>
          <t>kvalifitseeritud e-tempel</t>
        </is>
      </c>
      <c r="AG638" s="2" t="inlineStr">
        <is>
          <t>3</t>
        </is>
      </c>
      <c r="AH638" s="2" t="inlineStr">
        <is>
          <t/>
        </is>
      </c>
      <c r="AI638" t="inlineStr">
        <is>
          <t>&lt;i&gt;täiustatud e-tempel&lt;/i&gt; [ &lt;a href="/entry/result/3546878/all" id="ENTRY_TO_ENTRY_CONVERTER" target="_blank"&gt;IATE:3546878&lt;/a&gt; ], mis moodustatakse kvalifitseeritud e-templi moodustamise vahendi abil ja mis põhineb 
&lt;i&gt;e-templi kvalifitseeritud sertifikaadil&lt;/i&gt; [ &lt;a href="/entry/result/3546966/all" id="ENTRY_TO_ENTRY_CONVERTER" target="_blank"&gt;IATE:3546966&lt;/a&gt; ]</t>
        </is>
      </c>
      <c r="AJ638" s="2" t="inlineStr">
        <is>
          <t>hyväksytty sähköinen leima</t>
        </is>
      </c>
      <c r="AK638" s="2" t="inlineStr">
        <is>
          <t>3</t>
        </is>
      </c>
      <c r="AL638" s="2" t="inlineStr">
        <is>
          <t/>
        </is>
      </c>
      <c r="AM638" t="inlineStr">
        <is>
          <t>kehittynyt sähköinen leima, joka on luotu hyväksytyllä sähköisen leiman luontivälineellä ja joka perustuu sähköisen leiman hyväksyttyyn varmenteeseen</t>
        </is>
      </c>
      <c r="AN638" s="2" t="inlineStr">
        <is>
          <t>cachet électronique qualifié</t>
        </is>
      </c>
      <c r="AO638" s="2" t="inlineStr">
        <is>
          <t>3</t>
        </is>
      </c>
      <c r="AP638" s="2" t="inlineStr">
        <is>
          <t/>
        </is>
      </c>
      <c r="AQ638" t="inlineStr">
        <is>
          <t>cachet électronique avancé qui est créé à l'aide d'un dispositif de création de cachet électronique qualifié et qui repose sur un certificat qualifié de cachet électronique</t>
        </is>
      </c>
      <c r="AR638" s="2" t="inlineStr">
        <is>
          <t>ríomhshéala cáilithe</t>
        </is>
      </c>
      <c r="AS638" s="2" t="inlineStr">
        <is>
          <t>3</t>
        </is>
      </c>
      <c r="AT638" s="2" t="inlineStr">
        <is>
          <t/>
        </is>
      </c>
      <c r="AU638" t="inlineStr">
        <is>
          <t/>
        </is>
      </c>
      <c r="AV638" s="2" t="inlineStr">
        <is>
          <t>kvalificirani elektronički pečat</t>
        </is>
      </c>
      <c r="AW638" s="2" t="inlineStr">
        <is>
          <t>2</t>
        </is>
      </c>
      <c r="AX638" s="2" t="inlineStr">
        <is>
          <t/>
        </is>
      </c>
      <c r="AY638" t="inlineStr">
        <is>
          <t>napredan elektronički pečat koji je izrađen pomoću kvalificiranog sredstva za izradu elektroničkog pečata i koji se temelji na kvalificiranom certifikatu za elektronički pečat</t>
        </is>
      </c>
      <c r="AZ638" s="2" t="inlineStr">
        <is>
          <t>minősített elektronikus bélyegző</t>
        </is>
      </c>
      <c r="BA638" s="2" t="inlineStr">
        <is>
          <t>4</t>
        </is>
      </c>
      <c r="BB638" s="2" t="inlineStr">
        <is>
          <t/>
        </is>
      </c>
      <c r="BC638" t="inlineStr">
        <is>
          <t>olyan, 
&lt;i&gt;fokozott biztonságú elektronikus bélyegző&lt;/i&gt; [ &lt;a href="/entry/result/3546878/all" id="ENTRY_TO_ENTRY_CONVERTER" target="_blank"&gt;IATE:3546878&lt;/a&gt; ], amelyet minősített elektronikus bélyegzőt létrehozó eszközzel állítottak elő, és amely 
&lt;i&gt;elektronikus bélyegző minősített tanúsítványán&lt;/i&gt; [ &lt;a href="/entry/result/3546966/all" id="ENTRY_TO_ENTRY_CONVERTER" target="_blank"&gt;IATE:3546966&lt;/a&gt; ] alapul</t>
        </is>
      </c>
      <c r="BD638" s="2" t="inlineStr">
        <is>
          <t>sigillo elettronico qualificato</t>
        </is>
      </c>
      <c r="BE638" s="2" t="inlineStr">
        <is>
          <t>3</t>
        </is>
      </c>
      <c r="BF638" s="2" t="inlineStr">
        <is>
          <t/>
        </is>
      </c>
      <c r="BG638" t="inlineStr">
        <is>
          <t>&lt;i&gt;sigillo elettronico avanzato&lt;/i&gt; [ &lt;a href="/entry/result/3546878/all" id="ENTRY_TO_ENTRY_CONVERTER" target="_blank"&gt;IATE:3546878&lt;/a&gt; ], creato da un dispositivo per la creazione di un sigillo elettronico qualificato e basato su un certificato qualificato per 
&lt;i&gt;sigilli elettronici&lt;/i&gt; [ &lt;a href="/entry/result/3546966/all" id="ENTRY_TO_ENTRY_CONVERTER" target="_blank"&gt;IATE:3546966&lt;/a&gt; ]</t>
        </is>
      </c>
      <c r="BH638" s="2" t="inlineStr">
        <is>
          <t>kvalifikuotas elektroninis spaudas</t>
        </is>
      </c>
      <c r="BI638" s="2" t="inlineStr">
        <is>
          <t>3</t>
        </is>
      </c>
      <c r="BJ638" s="2" t="inlineStr">
        <is>
          <t/>
        </is>
      </c>
      <c r="BK638" t="inlineStr">
        <is>
          <t>saugus elektroninis spaudas, sukurtas naudojant kvalifikuotą elektroninio spaudo kūrimo įtaisą ir patvirtintas kvalifikuotu elektroninio spaudo sertifikatu</t>
        </is>
      </c>
      <c r="BL638" s="2" t="inlineStr">
        <is>
          <t>kvalificēts elektroniskais zīmogs</t>
        </is>
      </c>
      <c r="BM638" s="2" t="inlineStr">
        <is>
          <t>3</t>
        </is>
      </c>
      <c r="BN638" s="2" t="inlineStr">
        <is>
          <t/>
        </is>
      </c>
      <c r="BO638" t="inlineStr">
        <is>
          <t>&lt;i&gt;uzlabots elektroniskais zīmogs&lt;/i&gt; [ &lt;a href="/entry/result/3546878/all" id="ENTRY_TO_ENTRY_CONVERTER" target="_blank"&gt;IATE:3546878&lt;/a&gt; ], kas radīts ar kvalificētu elektroniskā zīmoga radīšanas ierīci, pamatā izmantojot 
&lt;i&gt;kvalificētu elektroniskā zīmoga sertifikātu&lt;/i&gt; [ &lt;a href="/entry/result/3546966/all" id="ENTRY_TO_ENTRY_CONVERTER" target="_blank"&gt;IATE:3546966&lt;/a&gt; ]</t>
        </is>
      </c>
      <c r="BP638" s="2" t="inlineStr">
        <is>
          <t>siġill elettroniku kwalifikat</t>
        </is>
      </c>
      <c r="BQ638" s="2" t="inlineStr">
        <is>
          <t>3</t>
        </is>
      </c>
      <c r="BR638" s="2" t="inlineStr">
        <is>
          <t/>
        </is>
      </c>
      <c r="BS638" t="inlineStr">
        <is>
          <t>&lt;i&gt;siġill elettroniku avvanzat&lt;/i&gt; [ &lt;a href="/entry/result/3546878/all" id="ENTRY_TO_ENTRY_CONVERTER" target="_blank"&gt;IATE:3546878&lt;/a&gt; ] li jinħoloq minn apparat għall-ħolqien ta’ siġilli elettroniċi kwalifikati u li jkun ibbażat fuq &lt;i&gt;ċertifikat kwalifikat għas-siġill elettroniku&lt;/i&gt; [ &lt;a href="/entry/result/3546966/all" id="ENTRY_TO_ENTRY_CONVERTER" target="_blank"&gt;IATE:3546966&lt;/a&gt; ]</t>
        </is>
      </c>
      <c r="BT638" s="2" t="inlineStr">
        <is>
          <t>gekwalificeerd elektronisch zegel</t>
        </is>
      </c>
      <c r="BU638" s="2" t="inlineStr">
        <is>
          <t>3</t>
        </is>
      </c>
      <c r="BV638" s="2" t="inlineStr">
        <is>
          <t/>
        </is>
      </c>
      <c r="BW638" t="inlineStr">
        <is>
          <t>geavanceerd elektronisch zegel dat aangemaakt is door een gekwalificeerd middel voor het aanmaken van elektronische zegels en dat gebaseerd is op een gekwalificeerd certificaat voor elektronische zegels</t>
        </is>
      </c>
      <c r="BX638" s="2" t="inlineStr">
        <is>
          <t>kwalifikowana pieczęć elektroniczna</t>
        </is>
      </c>
      <c r="BY638" s="2" t="inlineStr">
        <is>
          <t>3</t>
        </is>
      </c>
      <c r="BZ638" s="2" t="inlineStr">
        <is>
          <t/>
        </is>
      </c>
      <c r="CA638" t="inlineStr">
        <is>
          <t>zaawansowana pieczęć elektroniczna [ &lt;a href="/entry/result/3546878/all" id="ENTRY_TO_ENTRY_CONVERTER" target="_blank"&gt;IATE:3546878&lt;/a&gt; ], która została wystawiona za pomocą urządzenia do wystawiania kwalifikowanych pieczęci elektronicznych i która opiera się na kwalifikowanym certyfikacie pieczęci elektronicznej</t>
        </is>
      </c>
      <c r="CB638" s="2" t="inlineStr">
        <is>
          <t>selo eletrónico qualificado</t>
        </is>
      </c>
      <c r="CC638" s="2" t="inlineStr">
        <is>
          <t>3</t>
        </is>
      </c>
      <c r="CD638" s="2" t="inlineStr">
        <is>
          <t/>
        </is>
      </c>
      <c r="CE638" t="inlineStr">
        <is>
          <t>Selo eletrónico avançado que é criado por um dispositivo de criação de selos eletrónicos qualificado e que se baseia num certificado qualificado de selo eletrónico.</t>
        </is>
      </c>
      <c r="CF638" s="2" t="inlineStr">
        <is>
          <t>sigiliu electronic calificat</t>
        </is>
      </c>
      <c r="CG638" s="2" t="inlineStr">
        <is>
          <t>3</t>
        </is>
      </c>
      <c r="CH638" s="2" t="inlineStr">
        <is>
          <t/>
        </is>
      </c>
      <c r="CI638" t="inlineStr">
        <is>
          <t>&lt;i&gt;sigiliu electronic avansat&lt;/i&gt; [ &lt;a href="/entry/result/3546878/all" id="ENTRY_TO_ENTRY_CONVERTER" target="_blank"&gt;IATE:3546878&lt;/a&gt; ] care este creat de un dispozitiv de creare a sigiliilor electronice calificat și care se bazează pe un 
&lt;i&gt;certificat calificat pentru sigiliile electronice&lt;/i&gt; [ &lt;a href="/entry/result/3546966/all" id="ENTRY_TO_ENTRY_CONVERTER" target="_blank"&gt;IATE:3546966&lt;/a&gt; ]</t>
        </is>
      </c>
      <c r="CJ638" s="2" t="inlineStr">
        <is>
          <t>kvalifikovaná elektronická pečať</t>
        </is>
      </c>
      <c r="CK638" s="2" t="inlineStr">
        <is>
          <t>3</t>
        </is>
      </c>
      <c r="CL638" s="2" t="inlineStr">
        <is>
          <t/>
        </is>
      </c>
      <c r="CM638" t="inlineStr">
        <is>
          <t>&lt;i&gt;zdokonalená elektronická pečať&lt;/i&gt; [ &lt;a href="/entry/result/3546878/all" id="ENTRY_TO_ENTRY_CONVERTER" target="_blank"&gt;IATE:3546878&lt;/a&gt; ] vyhotovená pomocou kvalifikovaného zariadenia na vyhotovenie elektronickej pečate a založená na 
&lt;i&gt;kvalifikovanom certifikáte pre elektronickú pečať&lt;/i&gt; [ &lt;a href="/entry/result/3546966/all" id="ENTRY_TO_ENTRY_CONVERTER" target="_blank"&gt;IATE:3546966&lt;/a&gt; ]</t>
        </is>
      </c>
      <c r="CN638" s="2" t="inlineStr">
        <is>
          <t>kvalificirani elektronski žig</t>
        </is>
      </c>
      <c r="CO638" s="2" t="inlineStr">
        <is>
          <t>3</t>
        </is>
      </c>
      <c r="CP638" s="2" t="inlineStr">
        <is>
          <t/>
        </is>
      </c>
      <c r="CQ638" t="inlineStr">
        <is>
          <t>napredni elektronski žig [ &lt;a href="/entry/result/3546878/all" id="ENTRY_TO_ENTRY_CONVERTER" target="_blank"&gt;IATE:3546878&lt;/a&gt; ], ki se ustvari z napravo za ustvarjanje kvalificiranega elektronskega žiga in temelji na kvalificiranem potrdilu za elektronski žig [ &lt;a href="/entry/result/3546966/all" id="ENTRY_TO_ENTRY_CONVERTER" target="_blank"&gt;IATE:3546966&lt;/a&gt; ]</t>
        </is>
      </c>
      <c r="CR638" s="2" t="inlineStr">
        <is>
          <t>kvalificerad elektronisk stämpel</t>
        </is>
      </c>
      <c r="CS638" s="2" t="inlineStr">
        <is>
          <t>3</t>
        </is>
      </c>
      <c r="CT638" s="2" t="inlineStr">
        <is>
          <t/>
        </is>
      </c>
      <c r="CU638" t="inlineStr">
        <is>
          <t>en 
&lt;a href="https://iate.europa.eu/entry/result/3546878" target="_blank"&gt;&lt;i&gt;avancerad elektronisk stämpel&lt;/i&gt; &lt;/a&gt;som skapas med hjälp av en kvalificerad anordning för skapande av elektroniska stämplar och som är baserat på ett 
&lt;a href="https://iate.europa.eu/entry/result/3546966" target="_blank"&gt;&lt;i&gt;kvalificerat certifikat för elektroniska stämplar&lt;/i&gt; &lt;/a&gt;</t>
        </is>
      </c>
    </row>
    <row r="639">
      <c r="A639" s="1" t="str">
        <f>HYPERLINK("https://iate.europa.eu/entry/result/3546878/all", "3546878")</f>
        <v>3546878</v>
      </c>
      <c r="B639" t="inlineStr">
        <is>
          <t>EDUCATION AND COMMUNICATIONS</t>
        </is>
      </c>
      <c r="C639" t="inlineStr">
        <is>
          <t>EDUCATION AND COMMUNICATIONS|communications|communications systems;EDUCATION AND COMMUNICATIONS|information technology and data processing</t>
        </is>
      </c>
      <c r="D639" s="2" t="inlineStr">
        <is>
          <t>усъвършенстван електронен печат</t>
        </is>
      </c>
      <c r="E639" s="2" t="inlineStr">
        <is>
          <t>3</t>
        </is>
      </c>
      <c r="F639" s="2" t="inlineStr">
        <is>
          <t/>
        </is>
      </c>
      <c r="G639" t="inlineStr">
        <is>
          <t>&lt;i&gt;електронен печат&lt;/i&gt;, който отговаря на следните изисквания: 
&lt;br&gt;а) свързан е по уникален начин със създателя на печата; 
&lt;br&gt;б) може да идентифицира създателя на печата; 
&lt;br&gt;в) създаден е чрез данни за създаване на електронен печат, които създателят на електронния печат може да използва с висока степен на доверие и единствено под свой контрол; и 
&lt;br&gt;г) е свързан с данните, за които се отнася, по начин, позволяващ да бъде открита всяка последваща промяна в тях</t>
        </is>
      </c>
      <c r="H639" s="2" t="inlineStr">
        <is>
          <t>zaručená elektronická pečeť</t>
        </is>
      </c>
      <c r="I639" s="2" t="inlineStr">
        <is>
          <t>3</t>
        </is>
      </c>
      <c r="J639" s="2" t="inlineStr">
        <is>
          <t/>
        </is>
      </c>
      <c r="K639" t="inlineStr">
        <is>
          <t>&lt;i&gt;elektronická pečeť&lt;/i&gt; [ &lt;a href="/entry/result/3546964/all" id="ENTRY_TO_ENTRY_CONVERTER" target="_blank"&gt;IATE:3546964&lt;/a&gt; ], která musí splňovat tyto požadavky: 
&lt;br&gt;a) je jednoznačně spojena s pečetící osobou; 
&lt;br&gt;b) umožňuje identifikaci pečetící osoby; 
&lt;br&gt;c) je vytvořena pomocí dat pro vytváření elektronických pečetí, která může pečetící osoba s vysokou úrovní důvěry použít k vytváření elektronické pečeti pod svou kontrolou; a 
&lt;br&gt;d) je k datům, ke kterým se vztahuje, připojena takovým způsobem, že je možné zjistit jakoukoliv následnou změnu dat</t>
        </is>
      </c>
      <c r="L639" s="2" t="inlineStr">
        <is>
          <t>avanceret elektronisk segl</t>
        </is>
      </c>
      <c r="M639" s="2" t="inlineStr">
        <is>
          <t>3</t>
        </is>
      </c>
      <c r="N639" s="2" t="inlineStr">
        <is>
          <t/>
        </is>
      </c>
      <c r="O639" t="inlineStr">
        <is>
          <t>&lt;a href="https://iate.europa.eu/entry/result/3546964/da" target="_blank"&gt;elektronisk segl&lt;/a&gt;, der opfylder følgende krav:&lt;div&gt;a) det er entydigt knyttet til den &lt;a href="https://iate.europa.eu/entry/result/3546877/da" target="_blank"&gt;forseglende part&lt;/a&gt;&lt;/div&gt;&lt;div&gt;b) det kan identificere den forseglende part&lt;/div&gt;&lt;div&gt;c) det genereres ved hjælp af &lt;a href="https://iate.europa.eu/entry/result/3546965/da" target="_blank"&gt;elektroniske seglgenereringsdata&lt;/a&gt;, som den forseglende part med en høj grad af tillid og fuld kontrol kan anvende til at generere elektroniske segl, og&lt;div&gt;d) det er knyttet til de data, som det vedrører, på en sådan måde, at en hvilken som helst senere ændring af disse data kan opdages&lt;/div&gt;&lt;/div&gt;</t>
        </is>
      </c>
      <c r="P639" s="2" t="inlineStr">
        <is>
          <t>fortgeschrittenes elektronisches Siegel</t>
        </is>
      </c>
      <c r="Q639" s="2" t="inlineStr">
        <is>
          <t>3</t>
        </is>
      </c>
      <c r="R639" s="2" t="inlineStr">
        <is>
          <t/>
        </is>
      </c>
      <c r="S639" t="inlineStr">
        <is>
          <t>elektronisches Siegel, das folgende Anforderungen erfüllt: 
&lt;br&gt;a) es ist ausschließlich dem Siegelersteller zugeordnet; 
&lt;br&gt;b) es ermöglicht die Identifizierung des Siegelerstellers; 
&lt;br&gt;c) es wird unter Verwendung von elektronischen Siegelerstellungsdaten erstellt, die der Siegelersteller mit einem hohen Maß an Vertrauen unter seiner Kontrolle zum Erstellen elektronischer Siegel verwenden kann; 
&lt;br&gt;d) es ist so mit den Daten, auf die es sich bezieht, verbunden, dass eine nachträgliche Veränderung der Daten erkannt werden kann</t>
        </is>
      </c>
      <c r="T639" s="2" t="inlineStr">
        <is>
          <t>προηγμένη ηλεκτρονική σφραγίδα</t>
        </is>
      </c>
      <c r="U639" s="2" t="inlineStr">
        <is>
          <t>3</t>
        </is>
      </c>
      <c r="V639" s="2" t="inlineStr">
        <is>
          <t/>
        </is>
      </c>
      <c r="W639" t="inlineStr">
        <is>
          <t/>
        </is>
      </c>
      <c r="X639" s="2" t="inlineStr">
        <is>
          <t>advanced electronic seal</t>
        </is>
      </c>
      <c r="Y639" s="2" t="inlineStr">
        <is>
          <t>3</t>
        </is>
      </c>
      <c r="Z639" s="2" t="inlineStr">
        <is>
          <t/>
        </is>
      </c>
      <c r="AA639" t="inlineStr">
        <is>
          <t>&lt;i&gt;electronic seal&lt;/i&gt; [ &lt;a href="/entry/result/3546964/all" id="ENTRY_TO_ENTRY_CONVERTER" target="_blank"&gt;IATE:3546964&lt;/a&gt; ] which meets the following requirements: 
&lt;br&gt; (a) it is uniquely linked to the creator of the seal; 
&lt;br&gt;(b) it is capable of identifying the creator of the seal; 
&lt;br&gt;(c) it is created using electronic seal creation data that the creator of the seal can, with a high level of confidence under its control, use for electronic seal creation; and 
&lt;br&gt;(d) it is linked to the data to which it relates in such a way that any subsequent change in the data is detectable</t>
        </is>
      </c>
      <c r="AB639" s="2" t="inlineStr">
        <is>
          <t>sello electrónico avanzado</t>
        </is>
      </c>
      <c r="AC639" s="2" t="inlineStr">
        <is>
          <t>3</t>
        </is>
      </c>
      <c r="AD639" s="2" t="inlineStr">
        <is>
          <t/>
        </is>
      </c>
      <c r="AE639" t="inlineStr">
        <is>
          <t>Sello electrónico [ &lt;a href="/entry/result/3546964/all" id="ENTRY_TO_ENTRY_CONVERTER" target="_blank"&gt;IATE:3546964&lt;/a&gt; ] que cumple los requisitos siguientes: 
&lt;br&gt;(a) estar vinculado al creador del sello de manera única; 
&lt;br&gt;(b) permitir la identificación del creador del sello; 
&lt;br&gt;(c) haber sido creado utilizando datos de creación del sello electrónico que el creador del sello puede utilizar para la creación de un sello electrónico, con un alto nivel de confianza, bajo su control exclusivo; y 
&lt;br&gt;(d) estar vinculado con los datos a que se refiere de modo tal que cualquier modificación ulterior de los mismos sea detectable.</t>
        </is>
      </c>
      <c r="AF639" s="2" t="inlineStr">
        <is>
          <t>täiustatud e-tempel</t>
        </is>
      </c>
      <c r="AG639" s="2" t="inlineStr">
        <is>
          <t>3</t>
        </is>
      </c>
      <c r="AH639" s="2" t="inlineStr">
        <is>
          <t/>
        </is>
      </c>
      <c r="AI639" t="inlineStr">
        <is>
          <t>&lt;i&gt;e-tempel&lt;/i&gt; [ &lt;a href="/entry/result/3546964/all" id="ENTRY_TO_ENTRY_CONVERTER" target="_blank"&gt;IATE:3546964&lt;/a&gt; ], mis vastab järgmistele nõuetele: 
&lt;br&gt;a) see on seotud ainuüksi templi andjaga; 
&lt;br&gt;b) selle abil on võimalik templi andjat tuvastada; 
&lt;br&gt;c) see antakse e-templi moodustamiseks vajalike andmete abil, mida saab kõrge salastatuse taseme juures e-templi andmiseks kasutada üksnes templi andja; ning 
&lt;br&gt;d) see on seotud nende andmetega, millele see viitab, nii et kõik hilisemad andmete muudatused on tuvastatavad</t>
        </is>
      </c>
      <c r="AJ639" s="2" t="inlineStr">
        <is>
          <t>kehittynyt sähköinen leima</t>
        </is>
      </c>
      <c r="AK639" s="2" t="inlineStr">
        <is>
          <t>3</t>
        </is>
      </c>
      <c r="AL639" s="2" t="inlineStr">
        <is>
          <t/>
        </is>
      </c>
      <c r="AM639" t="inlineStr">
        <is>
          <t>sähköinen leima, joka täyttää seuraavat vaatimukset: 
&lt;br&gt;a) se liittyy yksilöivästi leiman luojaan; 
&lt;br&gt;b) sillä voidaan yksilöidä leiman luoja; 
&lt;br&gt;c) se on luotu käyttäen sähköisen leiman luontitietoja, joita leiman luoja voi korkealla varmuustasolla käyttää valvonnassaan sähköisen leiman luomiseen ja 
&lt;br&gt;d) se on liitetty kohteenaan olevaan tietoon siten, että tiedon mahdollinen myöhempi muuttaminen voidaan havaita</t>
        </is>
      </c>
      <c r="AN639" s="2" t="inlineStr">
        <is>
          <t>cachet électronique avancé</t>
        </is>
      </c>
      <c r="AO639" s="2" t="inlineStr">
        <is>
          <t>3</t>
        </is>
      </c>
      <c r="AP639" s="2" t="inlineStr">
        <is>
          <t/>
        </is>
      </c>
      <c r="AQ639" t="inlineStr">
        <is>
          <t>cachet électronique qui satisfait aux exigences suivantes: 
&lt;br&gt;a) être lié au créateur du cachet de manière univoque; 
&lt;br&gt;b) permettre d'identifier le créateur du cachet; 
&lt;br&gt;c) avoir été créé à l'aide de données de création de cachet électronique que le créateur du cachet peut, avec un niveau de confiance élevé, utiliser sous son contrôle pour créer un cachet électronique; et 
&lt;br&gt;d) être lié aux données auxquelles il est associé de telle sorte que toute modification ultérieure des données soit détectable</t>
        </is>
      </c>
      <c r="AR639" s="2" t="inlineStr">
        <is>
          <t>ríomhshéala ardleibhéil</t>
        </is>
      </c>
      <c r="AS639" s="2" t="inlineStr">
        <is>
          <t>3</t>
        </is>
      </c>
      <c r="AT639" s="2" t="inlineStr">
        <is>
          <t/>
        </is>
      </c>
      <c r="AU639" t="inlineStr">
        <is>
          <t/>
        </is>
      </c>
      <c r="AV639" s="2" t="inlineStr">
        <is>
          <t>napredan elektronički pečat</t>
        </is>
      </c>
      <c r="AW639" s="2" t="inlineStr">
        <is>
          <t>2</t>
        </is>
      </c>
      <c r="AX639" s="2" t="inlineStr">
        <is>
          <t/>
        </is>
      </c>
      <c r="AY639" t="inlineStr">
        <is>
          <t>elektronički pečat koji ispunjava sljedeće zahtjeve: a) na nedvojben način je povezan s autorom pečata b) omogućava identificiranje autora pečata c) izrađen je korištenjem podacima za izradu elektroničkog pečata koje autor pečata može, uz visoku razinu pouzdanja i pod svojom kontrolom, koristiti za izradu elektroničkog pečata d) povezan je s podacima na koje se odnosi na takav način da se može otkriti bilo koja naknadna izmjena podataka</t>
        </is>
      </c>
      <c r="AZ639" s="2" t="inlineStr">
        <is>
          <t>fokozott biztonságú elektronikus bélyegző</t>
        </is>
      </c>
      <c r="BA639" s="2" t="inlineStr">
        <is>
          <t>4</t>
        </is>
      </c>
      <c r="BB639" s="2" t="inlineStr">
        <is>
          <t/>
        </is>
      </c>
      <c r="BC639" t="inlineStr">
        <is>
          <t>olyan 
&lt;i&gt;elektronikus bélyegző&lt;/i&gt; [ &lt;a href="/entry/result/3546964/all" id="ENTRY_TO_ENTRY_CONVERTER" target="_blank"&gt;IATE:3546964&lt;/a&gt; ], amely megfelel az alábbi követelményeknek: 
&lt;br&gt;a) kizárólag a bélyegző létrehozójához kötött; 
&lt;br&gt;b) alkalmas a bélyegző létrehozójának azonosítására; 
&lt;br&gt;c) olyan, elektronikus bélyegzőt létrehozó adatok felhasználásával hozzák létre, amelyeket a bélyegző létrehozója nagy biztonsággal, saját ellenőrzése alatt elektronikus bélyegző létrehozására használhat; és 
&lt;br&gt;d) olyan módon kapcsolódik azokhoz az adatokhoz, amelyekre vonatkozik, hogy az adatok minden későbbi változása nyomon követhető</t>
        </is>
      </c>
      <c r="BD639" s="2" t="inlineStr">
        <is>
          <t>sigillo elettronico avanzato</t>
        </is>
      </c>
      <c r="BE639" s="2" t="inlineStr">
        <is>
          <t>3</t>
        </is>
      </c>
      <c r="BF639" s="2" t="inlineStr">
        <is>
          <t/>
        </is>
      </c>
      <c r="BG639" t="inlineStr">
        <is>
          <t>&lt;i&gt;sigillo elettronico&lt;/i&gt; [ &lt;a href="/entry/result/3546964/all" id="ENTRY_TO_ENTRY_CONVERTER" target="_blank"&gt;IATE:3546964&lt;/a&gt; ] che soddisfi i seguenti requisiti: 
&lt;br&gt;(a) è connesso in maniera unica al creatore del sigillo; 
&lt;br&gt;(b) è idoneo a identificare il creatore del sigillo; 
&lt;br&gt;(c) è creato mediante dati per la creazione di un sigillo elettronico che il creatore del sigillo elettronico può, con un elevato livello di sicurezza, utilizzare sotto il proprio controllo per creare sigilli elettronici; e 
&lt;br&gt;(d) è collegato ai dati cui si riferisce in modo da consentire l'identificazione di ogni successiva modifica di detti dati</t>
        </is>
      </c>
      <c r="BH639" s="2" t="inlineStr">
        <is>
          <t>pažangusis elektroninis spaudas</t>
        </is>
      </c>
      <c r="BI639" s="2" t="inlineStr">
        <is>
          <t>3</t>
        </is>
      </c>
      <c r="BJ639" s="2" t="inlineStr">
        <is>
          <t/>
        </is>
      </c>
      <c r="BK639" t="inlineStr">
        <is>
          <t>elektroninis spaudas, atitinkantis šiuos reikalavimus: 
&lt;br&gt;(a) vienareikšmiškai susietas su spaudo kūrėju; 
&lt;br&gt;(b) leidžia nustatyti spaudo kūrėjo tapatybę; 
&lt;br&gt;(c) sukurtas naudojant elektroninio spaudo kūrimo duomenis, kuriuos spaudo kūrėjas gali labai patikimai pats naudoti kurdamas elektroninį spaudą; ir 
&lt;br&gt;(d) susietas su jo nurodomais duomenimis taip, kad bet koks tų duomenų pakeitimas būtų pastebimas</t>
        </is>
      </c>
      <c r="BL639" s="2" t="inlineStr">
        <is>
          <t>uzlabots elektroniskais zīmogs</t>
        </is>
      </c>
      <c r="BM639" s="2" t="inlineStr">
        <is>
          <t>3</t>
        </is>
      </c>
      <c r="BN639" s="2" t="inlineStr">
        <is>
          <t/>
        </is>
      </c>
      <c r="BO639" t="inlineStr">
        <is>
          <t>&lt;i&gt;elektroniskais zīmogs&lt;/i&gt; [ &lt;a href="/entry/result/3546964/all" id="ENTRY_TO_ENTRY_CONVERTER" target="_blank"&gt;IATE:3546964&lt;/a&gt; ], kas atbilst šādiem kritērijiem: 
&lt;br&gt;(a) tas ir unikāli saistīts ar zīmoga radītāju; 
&lt;br&gt;(b) tas spēj identificēt zīmoga radītāju;( 
&lt;br&gt;(c) tas radīts ar elektroniskā zīmoga radīšanas datiem, kuru izmantošanu ar augstu uzticamības līmeni var kontrolēt tikai un vienīgi zīmoga radītājs elektroniskā zīmoga radīšanai, un 
&lt;br&gt;(d) tas ir saistīts ar attiecīgajiem datiem tādā veidā, lai būtu atklājamas jebkādas turpmākas to izmaiņas</t>
        </is>
      </c>
      <c r="BP639" s="2" t="inlineStr">
        <is>
          <t>siġill elettroniku avvanzat</t>
        </is>
      </c>
      <c r="BQ639" s="2" t="inlineStr">
        <is>
          <t>3</t>
        </is>
      </c>
      <c r="BR639" s="2" t="inlineStr">
        <is>
          <t/>
        </is>
      </c>
      <c r="BS639" t="inlineStr">
        <is>
          <t>siġill elettroniku li jkun jissodisfa r-rekwiżiti li ġejjin: 
&lt;br&gt;(a) ikun marbut unikament mal-kreatur tas-siġill; 
&lt;br&gt;(b) ikun kapaċi jidentifika l-kreatur tas-siġill; 
&lt;br&gt;(c) jinħoloq bl-użu ta’ dejta għall-ħolqien ta’ siġill elettroniku li l-kreatur tas-siġill ikun jista’ juża b'livell għoli ta’ kunfidenza, għall-ħolqien ta’ siġill elettroniku taħt il-kontroll tiegħu; u 
&lt;br&gt;(d) ikun marbut mad-dejta li jkun relatat magħha b’mod li kwalunkwe bidla sussegwenti fid-dejta tkun tista’ tiġi skoperta</t>
        </is>
      </c>
      <c r="BT639" s="2" t="inlineStr">
        <is>
          <t>geavanceerd elektronisch zegel</t>
        </is>
      </c>
      <c r="BU639" s="2" t="inlineStr">
        <is>
          <t>3</t>
        </is>
      </c>
      <c r="BV639" s="2" t="inlineStr">
        <is>
          <t/>
        </is>
      </c>
      <c r="BW639" t="inlineStr">
        <is>
          <t>elektronisch zegel dat voldoet aan de volgende eisen: 
&lt;br&gt;(a) het is op unieke wijze aan de aanmaker van het zegel verbonden; 
&lt;br&gt;(b) het maakt het mogelijk de aanmaker van het zegel te identificeren; 
&lt;br&gt;(c) het komt tot stand met gebruikmaking van gegevens voor het aanmaken van elektronische zegels die de aanmaker van het zegel met een hoog vertrouwensniveau onder zijn controle kan gebruiken voor het aanmaken van elektronische zegels; en 
&lt;br&gt;(d) het is op zodanige wijze aan de gegevens waarop zij betrekking heeft verbonden, dat elke wijziging achteraf van de gegevens kan worden opgespoord</t>
        </is>
      </c>
      <c r="BX639" s="2" t="inlineStr">
        <is>
          <t>zaawansowana pieczęć elektroniczna</t>
        </is>
      </c>
      <c r="BY639" s="2" t="inlineStr">
        <is>
          <t>3</t>
        </is>
      </c>
      <c r="BZ639" s="2" t="inlineStr">
        <is>
          <t/>
        </is>
      </c>
      <c r="CA639" t="inlineStr">
        <is>
          <t>pieczęć elektroniczna [ &lt;a href="/entry/result/3546964/all" id="ENTRY_TO_ENTRY_CONVERTER" target="_blank"&gt;IATE:3546964&lt;/a&gt; ], która jest przyporządkowania wyłącznie podmiotowi wystawiającemu pieczęć; umożliwia ustalenie tożsamości podmiotu wystawiającego pieczęć; jest tworzona przy użyciu danych służących do wystawiania pieczęci elektronicznej, które podmiot wystawiający pieczęć posiadający duży poziom zaufania może wykorzystać do wystawienia pieczęci elektronicznej; oraz jest w taki sposób powiązana z danymi, do których się odnosi, że każda późniejsza zmiana danych jest wykrywalna</t>
        </is>
      </c>
      <c r="CB639" s="2" t="inlineStr">
        <is>
          <t>selo eletrónico avançado</t>
        </is>
      </c>
      <c r="CC639" s="2" t="inlineStr">
        <is>
          <t>3</t>
        </is>
      </c>
      <c r="CD639" s="2" t="inlineStr">
        <is>
          <t/>
        </is>
      </c>
      <c r="CE639" t="inlineStr">
        <is>
          <t>Selo eletrónico que obedece aos seguintes requisitos: 
&lt;br&gt;a) está associado de forma única ao seu criador; 
&lt;br&gt;b) permite identificar o seu criador; 
&lt;br&gt;c) é criado utilizando dados para a criação de um selo eletrónico que o criador do selo pode, com um elevado nível de confiança e sob o seu controlo, utilizar para a criação de um selo eletrónico; e 
&lt;br&gt;d) está ligado aos dados a que diz respeito de tal modo que qualquer alteração subsequente dos dados é detetável.</t>
        </is>
      </c>
      <c r="CF639" s="2" t="inlineStr">
        <is>
          <t>sigiliu electronic avansat</t>
        </is>
      </c>
      <c r="CG639" s="2" t="inlineStr">
        <is>
          <t>3</t>
        </is>
      </c>
      <c r="CH639" s="2" t="inlineStr">
        <is>
          <t/>
        </is>
      </c>
      <c r="CI639" t="inlineStr">
        <is>
          <t>&lt;i&gt;sigiliu electronic&lt;/i&gt; [ &lt;a href="/entry/result/3546964/all" id="ENTRY_TO_ENTRY_CONVERTER" target="_blank"&gt;IATE:3546964&lt;/a&gt; ] care îndeplinește următoarele cerințele: 
&lt;br&gt;(a) face trimitere exclusiv la creatorul sigiliului; 
&lt;br&gt;(b) permite identificarea creatorului sigiliului; 
&lt;br&gt;(c) este creat cu ajutorul datelor de creare a sigiliilor electronice pe care creatorul sigiliului le poate utiliza sub controlul său, cu un nivel ridicat de încredere, pentru crearea sigiliilor electronice; și 
&lt;br&gt;(d) este legat de datele la care se raportează astfel încât orice modificare ulterioară a datelor poate fi detectată.</t>
        </is>
      </c>
      <c r="CJ639" s="2" t="inlineStr">
        <is>
          <t>zdokonalená elektronická pečať</t>
        </is>
      </c>
      <c r="CK639" s="2" t="inlineStr">
        <is>
          <t>3</t>
        </is>
      </c>
      <c r="CL639" s="2" t="inlineStr">
        <is>
          <t/>
        </is>
      </c>
      <c r="CM639" t="inlineStr">
        <is>
          <t>&lt;i&gt;elektronická pečať&lt;/i&gt; [ &lt;a href="/entry/result/3546964/all" id="ENTRY_TO_ENTRY_CONVERTER" target="_blank"&gt;IATE:3546964&lt;/a&gt; ], ktorá spĺňa nasledujúce požiadavky: 
&lt;br&gt;a) je jedinečne spojená s pôvodcom pečate; 
&lt;br&gt;b) umožňuje určenie totožnosti pôvodcu pečate; 
&lt;br&gt;c) je vyhotovená pomocou údajov na vyhotovenie elektronickej pečate, ktoré môže pôvodca pečate s vysokou mierou dôveryhodnosti pod jeho kontrolou používať na vyhotovenie elektronickej pečate, a 
&lt;br&gt;d) je prepojená s údajmi, na ktoré sa vzťahuje, takým spôsobom, že každú dodatočnú zmenu údajov možno zistiť</t>
        </is>
      </c>
      <c r="CN639" s="2" t="inlineStr">
        <is>
          <t>napredni elektronski žig</t>
        </is>
      </c>
      <c r="CO639" s="2" t="inlineStr">
        <is>
          <t>3</t>
        </is>
      </c>
      <c r="CP639" s="2" t="inlineStr">
        <is>
          <t/>
        </is>
      </c>
      <c r="CQ639" t="inlineStr">
        <is>
          <t>&lt;a href="https://iate.europa.eu/entry/result/3546964/sl" target="_blank"&gt;elektronski žig&lt;/a&gt;, ki izpolnjuje naslednje zahteve: 
&lt;br&gt;(a) enolično je povezan z ustvarjalcem žiga; 
&lt;br&gt;(b) z njim je mogoče identificirati ustvarjalca žiga; 
&lt;br&gt;(c) ustvari se na podlagi podatkov za ustvarjanje elektronskega žiga, ki jih ustvarjalec žiga z visoko stopnjo zaupanja in pod svojim nadzorom lahko uporablja za ustvarjanje elektronskega žiga, in 
&lt;br&gt;(d) povezan je s podatki, na katere se nanaša, in sicer tako, da je mogoče zaslediti vsako naknadno spremembo teh podatkov</t>
        </is>
      </c>
      <c r="CR639" s="2" t="inlineStr">
        <is>
          <t>avancerad elektronisk stämpel</t>
        </is>
      </c>
      <c r="CS639" s="2" t="inlineStr">
        <is>
          <t>3</t>
        </is>
      </c>
      <c r="CT639" s="2" t="inlineStr">
        <is>
          <t/>
        </is>
      </c>
      <c r="CU639" t="inlineStr">
        <is>
          <t>en elektronisk stämpel som uppfyller följande krav: 
&lt;br&gt;a) Den ska vara knuten uteslutande till skaparen av stämpeln. 
&lt;br&gt;b) Skaparen av stämpeln ska kunna identifieras genom det. 
&lt;br&gt;c) Det ska vara skapat på grundval av uppgifter för skapande av elektroniska stämplar som stämpelns skapare med hög grad av tillförlitlighet under sin kontroll kan använda för skapande av elektroniska stämplar. 
&lt;br&gt;d) Den ska vara kopplad till de uppgifter den avser på ett sådant sätt att alla efterföljande ändringar av uppgifterna kan upptäckas.</t>
        </is>
      </c>
    </row>
    <row r="640">
      <c r="A640" s="1" t="str">
        <f>HYPERLINK("https://iate.europa.eu/entry/result/3546902/all", "3546902")</f>
        <v>3546902</v>
      </c>
      <c r="B640" t="inlineStr">
        <is>
          <t>EDUCATION AND COMMUNICATIONS</t>
        </is>
      </c>
      <c r="C640" t="inlineStr">
        <is>
          <t>EDUCATION AND COMMUNICATIONS|communications|communications systems;EDUCATION AND COMMUNICATIONS|information technology and data processing</t>
        </is>
      </c>
      <c r="D640" s="2" t="inlineStr">
        <is>
          <t>удостоверителна услуга</t>
        </is>
      </c>
      <c r="E640" s="2" t="inlineStr">
        <is>
          <t>3</t>
        </is>
      </c>
      <c r="F640" s="2" t="inlineStr">
        <is>
          <t/>
        </is>
      </c>
      <c r="G640" t="inlineStr">
        <is>
          <t>електронна услуга, обикновено предоставяна срещу възнаграждение, която се състои във: 
&lt;br&gt; а) създаването, проверката и валидирането на електронни подписи, електронни печати или електронни времеви печати, услуги за електронна препоръчана поща, както и удостоверения, свързани с тези услуги; или 
&lt;br&gt; б) създаването, проверката и валидирането на удостоверения за автентичност на уебсайт; или 
&lt;br&gt; в) съхраняването на електронни подписи, печати или удостоверения, свързани с тези услуги</t>
        </is>
      </c>
      <c r="H640" s="2" t="inlineStr">
        <is>
          <t>elektronická služba vytvářející důvěru|
služba vytvářející důvěru</t>
        </is>
      </c>
      <c r="I640" s="2" t="inlineStr">
        <is>
          <t>2|
3</t>
        </is>
      </c>
      <c r="J640" s="2" t="inlineStr">
        <is>
          <t xml:space="preserve">|
</t>
        </is>
      </c>
      <c r="K640" t="inlineStr">
        <is>
          <t>elektronická služba, která je zpravidla poskytována za úplatu a spočívá: 
&lt;br&gt;a) ve vytváření, ověřování shody a ověřování platnosti elektronických podpisů, elektronických pečetí nebo elektronických časových razítek, služeb elektronického doporučeného doručování a certifikátů souvisejících s těmito službami nebo 
&lt;br&gt;b) ve vytváření, ověřování shody a ověřování platnosti certifikátů pro autentizaci internetových stránek nebo 
&lt;br&gt; c) v uchovávání elektronických podpisů, pečetí nebo certifikátů souvisejících s těmito službami</t>
        </is>
      </c>
      <c r="L640" s="2" t="inlineStr">
        <is>
          <t>elektronisk tillidstjeneste|
tillidstjeneste</t>
        </is>
      </c>
      <c r="M640" s="2" t="inlineStr">
        <is>
          <t>3|
3</t>
        </is>
      </c>
      <c r="N640" s="2" t="inlineStr">
        <is>
          <t xml:space="preserve">|
</t>
        </is>
      </c>
      <c r="O640" t="inlineStr">
        <is>
          <t>&lt;div&gt;elektronisk tjeneste, der normalt udføres mod betaling, og som består af:&lt;/div&gt;&lt;div&gt;a) generering, kontrol og validering af elektroniske signaturer, elektroniske segl eller elektroniske tidsstempler, elektroniske registrerede leveringstjenester og certifikater relateret til disse tjenester, eller&lt;/div&gt;&lt;div&gt;b) generering, kontrol og validering af certifikater for webstedsautentifikation, eller&lt;/div&gt;&lt;div&gt;c) bevaring af elektroniske signaturer, segl eller certifikater relateret til disse tjenester&lt;br&gt;&lt;/div&gt;</t>
        </is>
      </c>
      <c r="P640" s="2" t="inlineStr">
        <is>
          <t>elektronischer Vertrauensdienst|
Vertrauensdienst</t>
        </is>
      </c>
      <c r="Q640" s="2" t="inlineStr">
        <is>
          <t>3|
3</t>
        </is>
      </c>
      <c r="R640" s="2" t="inlineStr">
        <is>
          <t xml:space="preserve">|
</t>
        </is>
      </c>
      <c r="S640" t="inlineStr">
        <is>
          <t>elektronischer Dienst, der in der Regel gegen Entgelt erbracht wird und aus Folgendem besteht: 
&lt;br&gt;a) Erstellung, Überprüfung und Validierung von elektronischen Signaturen, elektronischen Siegeln oder elektronischen Zeitstempeln, und Diensten für die Zustellung elektronischer Einschreiben sowie von diese Dienste betreffenden Zertifikaten oder 
&lt;br&gt;b) Erstellung, Überprüfung und Validierung von Zertifikaten für die Website-Authentifizierung oder 
&lt;br&gt;c) Bewahrung von diese Dienste betreffenden elektronischen Signaturen, Siegeln oder Zertifikaten</t>
        </is>
      </c>
      <c r="T640" s="2" t="inlineStr">
        <is>
          <t>υπηρεσία εμπίστευσης|
υπηρεσία εμπιστοσύνης</t>
        </is>
      </c>
      <c r="U640" s="2" t="inlineStr">
        <is>
          <t>3|
3</t>
        </is>
      </c>
      <c r="V640" s="2" t="inlineStr">
        <is>
          <t xml:space="preserve">|
</t>
        </is>
      </c>
      <c r="W640" t="inlineStr">
        <is>
          <t>«υπηρεσία εμπιστοσύνης»: ηλεκτρονική υπηρεσία, συνήθως παρεχόμενη έναντι αμοιβής, η οποία συνίσταται: 
&lt;br&gt;α) στη δημιουργία, εξακρίβωση και επικύρωση ηλεκτρονικών υπογραφών, ηλεκτρονικών σφραγίδων ή ηλεκτρονικών χρονοσφραγίδων, ηλεκτρονικών υπηρεσιών συστημένης παράδοσης και πιστοποιητικών που σχετίζονται με τις υπηρεσίες αυτές, ή 
&lt;br&gt;β) στη δημιουργία, εξακρίβωση και επικύρωση πιστοποιητικών για επαλήθευση της ταυτότητας ιστοτόπων, ή 
&lt;br&gt;γ) στη διαφύλαξη ηλεκτρονικών υπογραφών, σφραγίδων ή πιστοποιητικών που σχετίζονται με τις υπηρεσίες αυτές·</t>
        </is>
      </c>
      <c r="X640" s="2" t="inlineStr">
        <is>
          <t>trust service|
electronic trust service|
trust services</t>
        </is>
      </c>
      <c r="Y640" s="2" t="inlineStr">
        <is>
          <t>3|
3|
1</t>
        </is>
      </c>
      <c r="Z640" s="2" t="inlineStr">
        <is>
          <t xml:space="preserve">|
|
</t>
        </is>
      </c>
      <c r="AA640" t="inlineStr">
        <is>
          <t>electronic service normally provided for remuneration which consists of: 
&lt;br&gt;(a) the creation, verification, and validation of electronic signatures, electronic seals or electronic time stamps, electronic registered delivery services and certificates related to those services, or 
&lt;br&gt;(b) the creation, verification and validation of certificates for website authentication; or 
&lt;br&gt;(c) the preservation of electronic signatures, seals or certificates related to those services</t>
        </is>
      </c>
      <c r="AB640" s="2" t="inlineStr">
        <is>
          <t>servicio de confianza</t>
        </is>
      </c>
      <c r="AC640" s="2" t="inlineStr">
        <is>
          <t>3</t>
        </is>
      </c>
      <c r="AD640" s="2" t="inlineStr">
        <is>
          <t/>
        </is>
      </c>
      <c r="AE640" t="inlineStr">
        <is>
          <t>Servicio electrónico que consiste en la creación, verificación, validación, gestión y conservación de firmas electrónicas, sellos electrónicos, marcas de tiempo electrónicas, documentos electrónicos, servicios de entrega electrónica, autenticación de sitios web y certificados electrónicos, incluidos los certificados de firma electrónica y de sello electrónico.</t>
        </is>
      </c>
      <c r="AF640" s="2" t="inlineStr">
        <is>
          <t>elektrooniline usaldusteenus|
usaldusteenus</t>
        </is>
      </c>
      <c r="AG640" s="2" t="inlineStr">
        <is>
          <t>3|
3</t>
        </is>
      </c>
      <c r="AH640" s="2" t="inlineStr">
        <is>
          <t xml:space="preserve">|
</t>
        </is>
      </c>
      <c r="AI640" t="inlineStr">
        <is>
          <t>elektrooniline teenus, mis seisneb e-allkirjade, e-templite, e-ajatemplite, e-dokumentide, e-andmevahetusteenuste, veebisaitide autentimise ja e-tõendite, sealhulgas e-allkirja ja e-templi jaoks vajalike sertifikaatide loomises, kontrollimises, valideerimises, käitamises ja säilitamises</t>
        </is>
      </c>
      <c r="AJ640" s="2" t="inlineStr">
        <is>
          <t>luottamuspalvelu</t>
        </is>
      </c>
      <c r="AK640" s="2" t="inlineStr">
        <is>
          <t>3</t>
        </is>
      </c>
      <c r="AL640" s="2" t="inlineStr">
        <is>
          <t/>
        </is>
      </c>
      <c r="AM640" t="inlineStr">
        <is>
          <t>sähköinen palvelu, jota yleensä tarjotaan vastiketta vastaan ja joka koostuu seuraavista: 
&lt;br&gt;a) sähköisten allekirjoitusten, sähköisten leimojen tai sähköisten aikaleimojen, sähköisten rekisteröityjen jakelupalvelujen ja kyseisiin palveluihin liittyvien varmenteiden luomisesta, tarkastamisesta ja validoinnista; tai 
&lt;br&gt;b) verkkosivustojen todentamisen varmenteiden luomisesta, tarkastamisesta ja validoinnista; tai 
&lt;br&gt;c) sähköisten allekirjoitusten, leimojen tai kyseisiin palveluihin liittyvien varmenteiden säilyttämisestä</t>
        </is>
      </c>
      <c r="AN640" s="2" t="inlineStr">
        <is>
          <t>service de confiance</t>
        </is>
      </c>
      <c r="AO640" s="2" t="inlineStr">
        <is>
          <t>3</t>
        </is>
      </c>
      <c r="AP640" s="2" t="inlineStr">
        <is>
          <t/>
        </is>
      </c>
      <c r="AQ640" t="inlineStr">
        <is>
          <t>service électronique normalement fourni contre rémunération qui consiste: 
&lt;br&gt;a) en la création, en la vérification et en la validation de signatures électroniques, de cachets électroniques ou d’horodatages électroniques, de services d’envoi recommandé électronique et de certificats relatifs à ces services; ou 
&lt;br&gt;b) en la création, en la vérification et en la validation de certificats pour l’authentification de site internet; ou 
&lt;br&gt;c) en la conservation de signatures électroniques, de cachets électroniques ou des certificats relatifs à ces services</t>
        </is>
      </c>
      <c r="AR640" s="2" t="inlineStr">
        <is>
          <t>seirbhís iontaoibhe</t>
        </is>
      </c>
      <c r="AS640" s="2" t="inlineStr">
        <is>
          <t>3</t>
        </is>
      </c>
      <c r="AT640" s="2" t="inlineStr">
        <is>
          <t/>
        </is>
      </c>
      <c r="AU640" t="inlineStr">
        <is>
          <t/>
        </is>
      </c>
      <c r="AV640" s="2" t="inlineStr">
        <is>
          <t>usluga povjerenja|
elektronička usluga povjerenja</t>
        </is>
      </c>
      <c r="AW640" s="2" t="inlineStr">
        <is>
          <t>3|
3</t>
        </is>
      </c>
      <c r="AX640" s="2" t="inlineStr">
        <is>
          <t xml:space="preserve">|
</t>
        </is>
      </c>
      <c r="AY640" t="inlineStr">
        <is>
          <t>elektronička usluga koja se sastoji od stvaranja, provjere, potvrđivanja, očuvanja elektroničkih potpisa, elektroničkih pečata, elektroničkih dokumenta, usluga elektroničke isporuke, projvere autentikacije internetskih stranica te elektroničkih certifikata, uključujući certifikate za elektronički potpis i za elektronički pečat, kao i postupanja s njima</t>
        </is>
      </c>
      <c r="AZ640" s="2" t="inlineStr">
        <is>
          <t>bizalmi szolgáltatás</t>
        </is>
      </c>
      <c r="BA640" s="2" t="inlineStr">
        <is>
          <t>4</t>
        </is>
      </c>
      <c r="BB640" s="2" t="inlineStr">
        <is>
          <t/>
        </is>
      </c>
      <c r="BC640" t="inlineStr">
        <is>
          <t>rendszerint díjazás ellenében nyújtott, az alábbiakból álló elektronikus szolgáltatások: 
&lt;br&gt;a) elektronikus aláírások, elektronikus bélyegzők vagy elektronikus időbélyegzők, ajánlott elektronikus kézbesítési szolgáltatások, valamint az ilyen szolgáltatásokhoz kapcsolódó tanúsítványok létrehozása, ellenőrzése és érvényesítése; vagy 
&lt;br&gt;b) weboldal-hitelesítő tanúsítványok létrehozása, ellenőrzése és érvényesítése; vagy 
&lt;br&gt;c) elektronikus aláírások, bélyegzők vagy az ilyen szolgáltatásokhoz kapcsolódó tanúsítványok megőrzése</t>
        </is>
      </c>
      <c r="BD640" s="2" t="inlineStr">
        <is>
          <t>servizio fiduciario|
servizio fiduciario elettronico</t>
        </is>
      </c>
      <c r="BE640" s="2" t="inlineStr">
        <is>
          <t>3|
3</t>
        </is>
      </c>
      <c r="BF640" s="2" t="inlineStr">
        <is>
          <t xml:space="preserve">|
</t>
        </is>
      </c>
      <c r="BG640" t="inlineStr">
        <is>
          <t>servizio elettronico fornito normalmente dietro remunerazione e consistente nei seguenti elementi: 
&lt;br&gt;a) creazione, verifica e convalida di firme elettroniche, sigilli elettronici o validazioni temporali elettroniche, servizi elettronici di recapito certificato e certificati relativi a tali servizi; oppure 
&lt;br&gt;b) creazione, verifica e convalida di certificati di autenticazione di siti web; o 
&lt;br&gt;c) conservazione di firme, sigilli o certificati elettronici relativi a tali servizi</t>
        </is>
      </c>
      <c r="BH640" s="2" t="inlineStr">
        <is>
          <t>elektroninė patikimumo užtikrinimo paslauga|
patikimumo užtikrinimo paslauga</t>
        </is>
      </c>
      <c r="BI640" s="2" t="inlineStr">
        <is>
          <t>3|
3</t>
        </is>
      </c>
      <c r="BJ640" s="2" t="inlineStr">
        <is>
          <t xml:space="preserve">|
</t>
        </is>
      </c>
      <c r="BK640" t="inlineStr">
        <is>
          <t>elektroninė paslauga, kuri paprastai teikiama už atlygį ir kurią sudaro: 
&lt;br&gt;a) elektroninių parašų, elektroninių spaudų arba elektroninių laiko žymų kūrimas, patikrinimas ir patvirtinimas, elektroninio registruoto pristatymo paslaugos ir su tomis paslaugomis susiję sertifikatai arba 
&lt;br&gt;b) interneto svetainių tapatumo nustatymo sertifikatų kūrimas, patikrinimas ir patvirtinimas, arba 
&lt;br&gt;c) ektroninių parašų, spaudų arba su tomis paslaugomis susijusių sertifikatų ilgalaikis išsaugojimas</t>
        </is>
      </c>
      <c r="BL640" s="2" t="inlineStr">
        <is>
          <t>uzticamības pakalpojums|
elektroniskais uzticamības pakalpojums</t>
        </is>
      </c>
      <c r="BM640" s="2" t="inlineStr">
        <is>
          <t>3|
3</t>
        </is>
      </c>
      <c r="BN640" s="2" t="inlineStr">
        <is>
          <t xml:space="preserve">|
</t>
        </is>
      </c>
      <c r="BO640" t="inlineStr">
        <is>
          <t>"[..] visi elektroniskie pakalpojumi, kas ietver elektronisko parakstu, elektronisko zīmogu, elektronisko laika zīmogu, elektronisko dokumentu, elektronisko piegādes pakalpojumu, tīmekļa vietņu autentifikācijas un elektronisko sertifikātu (tostarp elektroniskā paraksta un elektroniskā zīmoga sertifikātu) radīšanu, pārbaudi, validāciju, apstrādi un saglabāšanu"</t>
        </is>
      </c>
      <c r="BP640" s="2" t="inlineStr">
        <is>
          <t>servizz fiduċjarju elettroniku|
servizz fiduċjarju</t>
        </is>
      </c>
      <c r="BQ640" s="2" t="inlineStr">
        <is>
          <t>3|
3</t>
        </is>
      </c>
      <c r="BR640" s="2" t="inlineStr">
        <is>
          <t xml:space="preserve">|
</t>
        </is>
      </c>
      <c r="BS640" t="inlineStr">
        <is>
          <t>servizz elettroniku normalment fornut għal remunerazzjoni li jikkonsisti: (a) mill-ħolqien, il-verifika, u l-validazzjoni ta’ firem elettroniċi, siġilli elettroniċi jew timbri tal-ħin elettroniċi, servizzi elettroniċi ta’ konsenja li huma reġistrati u ċertifikati marbuta ma’ dawk is-servizzi, jew &lt;div&gt;(b) mill-ħolqien, il-verifika u l-validazzjoni ta’ ċertifikati għall-awtentikazzjoni ta’ siti elettroniċi, jew&lt;/div&gt;&lt;div&gt;(c) il-preservazzjoni ta’ firem, siġilli jew ċertifikati elettroniċi marbuta ma’ dawn is-servizzi&lt;/div&gt;</t>
        </is>
      </c>
      <c r="BT640" s="2" t="inlineStr">
        <is>
          <t>vertrouwensdienst|
elektronische vertrouwensdienst</t>
        </is>
      </c>
      <c r="BU640" s="2" t="inlineStr">
        <is>
          <t>3|
3</t>
        </is>
      </c>
      <c r="BV640" s="2" t="inlineStr">
        <is>
          <t xml:space="preserve">|
</t>
        </is>
      </c>
      <c r="BW640" t="inlineStr">
        <is>
          <t>elektronische dienst die gewoonlijk tegen betaling wordt verricht en het onderstaande inhoudt: 
&lt;div&gt;
 a)het aanmaken, verifiëren en valideren van elektronische handtekeningen, elektronische zegels of elektronische tijdstempels, diensten voor elektronisch aangetekende bezorging en op deze diensten betrekking hebbende certificaten of&lt;/div&gt; 
&lt;div&gt;
 b)het aanmaken, verifiëren en valideren van certificaten voor authenticatie van websites, of&lt;/div&gt; 
&lt;div&gt;
 c)het bewaren van elektronische handtekeningen, zegels of certificaten die op deze diensten betrekking hebben&lt;/div&gt;</t>
        </is>
      </c>
      <c r="BX640" s="2" t="inlineStr">
        <is>
          <t>usługa zaufania</t>
        </is>
      </c>
      <c r="BY640" s="2" t="inlineStr">
        <is>
          <t>3</t>
        </is>
      </c>
      <c r="BZ640" s="2" t="inlineStr">
        <is>
          <t/>
        </is>
      </c>
      <c r="CA640" t="inlineStr">
        <is>
          <t>usługa elektroniczna zazwyczaj świadczona za wynagrodzeniem i obejmująca: 
&lt;br&gt;a) tworzenie, weryfikację i walidację podpisów elektronicznych, pieczęci elektronicznych lub elektronicznych znaczników czasu, usług rejestrowanego doręczenia elektronicznego oraz certyfikatów powiązanych z tymi usługami; lub 
&lt;br&gt;b) tworzenie, weryfikację i walidację certyfikatów uwierzytelniania witryn internetowych; lub 
&lt;br&gt;c) konserwację elektronicznych podpisów, pieczęci lub certyfikatów powiązanych z tymi usługami</t>
        </is>
      </c>
      <c r="CB640" s="2" t="inlineStr">
        <is>
          <t>serviço de confiança</t>
        </is>
      </c>
      <c r="CC640" s="2" t="inlineStr">
        <is>
          <t>3</t>
        </is>
      </c>
      <c r="CD640" s="2" t="inlineStr">
        <is>
          <t/>
        </is>
      </c>
      <c r="CE640" t="inlineStr">
        <is>
          <t>Serviço eletrónico geralmente prestado mediante remuneração, que consiste: 
&lt;br&gt;a) na criação, verificação e validação de assinaturas eletrónicas, selos eletrónicos ou selos temporais, serviços de envio registado eletrónico e certificados relacionados com estes serviços; ou 
&lt;br&gt;b) na criação, verificação e validação de certificados para a autenticação de sítios Web; ou 
&lt;br&gt;c) na preservação das assinaturas, selos ou certificados eletrónicos relacionados com esses serviços.</t>
        </is>
      </c>
      <c r="CF640" s="2" t="inlineStr">
        <is>
          <t>serviciu de încredere|
serviciu electronic de încredere</t>
        </is>
      </c>
      <c r="CG640" s="2" t="inlineStr">
        <is>
          <t>3|
3</t>
        </is>
      </c>
      <c r="CH640" s="2" t="inlineStr">
        <is>
          <t xml:space="preserve">|
</t>
        </is>
      </c>
      <c r="CI640" t="inlineStr">
        <is>
          <t/>
        </is>
      </c>
      <c r="CJ640" s="2" t="inlineStr">
        <is>
          <t>dôveryhodná elektronická služba|
dôveryhodná služba</t>
        </is>
      </c>
      <c r="CK640" s="2" t="inlineStr">
        <is>
          <t>2|
3</t>
        </is>
      </c>
      <c r="CL640" s="2" t="inlineStr">
        <is>
          <t xml:space="preserve">|
</t>
        </is>
      </c>
      <c r="CM640" t="inlineStr">
        <is>
          <t>elektronická služba, ktorá sa spravidla poskytuje za odplatu a spočíva: 
&lt;br&gt; a) vo vyhotovovaní, overovaní a validácii elektronických podpisov, elektronických pečatí alebo elektronických časových pečiatok, elektronických doručovacích služieb pre registrované zásielky a certifikátov, ktoré s týmito službami súvisia, alebo 
&lt;br&gt; b) vo vyhotovovaní, overovaní a validácii certifikátov pre autentifikáciu webových sídiel, alebo 
&lt;br&gt; c) v uchovávaní elektronických podpisov, pečatí alebo certifikátov, ktoré s týmito službami súvisia</t>
        </is>
      </c>
      <c r="CN640" s="2" t="inlineStr">
        <is>
          <t>storitev zaupanja</t>
        </is>
      </c>
      <c r="CO640" s="2" t="inlineStr">
        <is>
          <t>3</t>
        </is>
      </c>
      <c r="CP640" s="2" t="inlineStr">
        <is>
          <t/>
        </is>
      </c>
      <c r="CQ640" t="inlineStr">
        <is>
          <t>elektronska storitev, ki se praviloma opravlja za plačilo in vključuje: 
&lt;br&gt;(a) ustvarjanje, preverjanje in potrjevanje veljavnosti elektronskih podpisov, elektronskih žigov ali elektronskih časovnih žigov, storitev elektronske priporočene dostave in potrdil, povezanih s temi storitvami, ali 
&lt;br&gt;(b) ustvarjanje, preverjanje in potrjevanje veljavnosti potrdil za avtentikacijo spletišč ali 
&lt;br&gt;(c) hrambo elektronskih podpisov, žigov ali potrdil, povezanih s temi storitvami</t>
        </is>
      </c>
      <c r="CR640" s="2" t="inlineStr">
        <is>
          <t>betrodd tjänst</t>
        </is>
      </c>
      <c r="CS640" s="2" t="inlineStr">
        <is>
          <t>3</t>
        </is>
      </c>
      <c r="CT640" s="2" t="inlineStr">
        <is>
          <t/>
        </is>
      </c>
      <c r="CU640" t="inlineStr">
        <is>
          <t>en elektronisk tjänst som vanligen tillhandahålls mot ekonomisk ersättning och som består av 
&lt;br&gt;a) | skapande, kontroll och validering av elektroniska underskrifter, elektroniska stämplar eller elektroniska tidsstämplingar, elektroniska tjänster för rekommenderade leveranser och certifikat med anknytning till dessa tjänster, eller 
&lt;br&gt;b) | skapande, kontroll och validering av certifikat för autentisering av webbplatser, eller 
&lt;br&gt;c) | bevarande av elektroniska underskrifter, stämplar eller certifikat med anknytning till dessa tjänster</t>
        </is>
      </c>
    </row>
    <row r="641">
      <c r="A641" s="1" t="str">
        <f>HYPERLINK("https://iate.europa.eu/entry/result/3547464/all", "3547464")</f>
        <v>3547464</v>
      </c>
      <c r="B641" t="inlineStr">
        <is>
          <t>EDUCATION AND COMMUNICATIONS</t>
        </is>
      </c>
      <c r="C641" t="inlineStr">
        <is>
          <t>EDUCATION AND COMMUNICATIONS|communications|communications systems;EDUCATION AND COMMUNICATIONS|information technology and data processing</t>
        </is>
      </c>
      <c r="D641" s="2" t="inlineStr">
        <is>
          <t>квалифицирана удостоверителна услуга</t>
        </is>
      </c>
      <c r="E641" s="2" t="inlineStr">
        <is>
          <t>3</t>
        </is>
      </c>
      <c r="F641" s="2" t="inlineStr">
        <is>
          <t/>
        </is>
      </c>
      <c r="G641" t="inlineStr">
        <is>
          <t>&lt;i&gt;удостоверителна услуга&lt;/i&gt;, която отговаря на приложимите изисквания, предвидени в Регламента на Европейския парламент и на Съвета относно електронната идентификация и удостоверителните услуги при електронни трансакции на вътрешния пазар</t>
        </is>
      </c>
      <c r="H641" s="2" t="inlineStr">
        <is>
          <t>kvalifikovaná služba vytvářející důvěru</t>
        </is>
      </c>
      <c r="I641" s="2" t="inlineStr">
        <is>
          <t>3</t>
        </is>
      </c>
      <c r="J641" s="2" t="inlineStr">
        <is>
          <t/>
        </is>
      </c>
      <c r="K641" t="inlineStr">
        <is>
          <t>&lt;i&gt;služba vytvářející důvěru&lt;/i&gt; [ &lt;a href="/entry/result/3546902/all" id="ENTRY_TO_ENTRY_CONVERTER" target="_blank"&gt;IATE:3546902&lt;/a&gt; ], která splňuje použitelné požadavky stanovené v nařízení č. 910/2014 o elektronické identifikaci a službách vytvářejících důvěru pro elektronické transakce na vnitřním trhu</t>
        </is>
      </c>
      <c r="L641" s="2" t="inlineStr">
        <is>
          <t>kvalificeret tillidstjeneste</t>
        </is>
      </c>
      <c r="M641" s="2" t="inlineStr">
        <is>
          <t>3</t>
        </is>
      </c>
      <c r="N641" s="2" t="inlineStr">
        <is>
          <t/>
        </is>
      </c>
      <c r="O641" t="inlineStr">
        <is>
          <t>&lt;a href="https://iate.europa.eu/entry/result/3546902/da" target="_blank"&gt;tillidstjeneste&lt;/a&gt;, der opfylder kravene i gældende regler og bestemmelser</t>
        </is>
      </c>
      <c r="P641" s="2" t="inlineStr">
        <is>
          <t>qualifizierter Vertrauensdienst</t>
        </is>
      </c>
      <c r="Q641" s="2" t="inlineStr">
        <is>
          <t>3</t>
        </is>
      </c>
      <c r="R641" s="2" t="inlineStr">
        <is>
          <t/>
        </is>
      </c>
      <c r="S641" t="inlineStr">
        <is>
          <t>Vertrauensdienst, der die einschlägigen Anforderungen dieser Verordnung &lt;a href="http://eur-lex.europa.eu/legal-content/DE/TXT/?uri=CELEX:52012PC0238" target="_blank"&gt;CELEX:52012PC0238/DE&lt;/a&gt; erfüllt</t>
        </is>
      </c>
      <c r="T641" s="2" t="inlineStr">
        <is>
          <t>εγκεκριμένη υπηρεσία εμπιστοσύνης</t>
        </is>
      </c>
      <c r="U641" s="2" t="inlineStr">
        <is>
          <t>3</t>
        </is>
      </c>
      <c r="V641" s="2" t="inlineStr">
        <is>
          <t/>
        </is>
      </c>
      <c r="W641" t="inlineStr">
        <is>
          <t>υπηρεσία εμπιστοσύνης η οποία πληροί τις εφαρμοστέες απαιτήσεις που ορίζονται στον παρόντα κανονισμό·</t>
        </is>
      </c>
      <c r="X641" s="2" t="inlineStr">
        <is>
          <t>qualified trust service</t>
        </is>
      </c>
      <c r="Y641" s="2" t="inlineStr">
        <is>
          <t>3</t>
        </is>
      </c>
      <c r="Z641" s="2" t="inlineStr">
        <is>
          <t/>
        </is>
      </c>
      <c r="AA641" t="inlineStr">
        <is>
          <t>&lt;i&gt;trust service&lt;/i&gt; [ &lt;a href="/entry/result/3546902/all" id="ENTRY_TO_ENTRY_CONVERTER" target="_blank"&gt;IATE:3546902&lt;/a&gt; ] that meets the applicable requirements provided for in the applicable rules and legislation</t>
        </is>
      </c>
      <c r="AB641" s="2" t="inlineStr">
        <is>
          <t>servicio de confianza cualificado</t>
        </is>
      </c>
      <c r="AC641" s="2" t="inlineStr">
        <is>
          <t>3</t>
        </is>
      </c>
      <c r="AD641" s="2" t="inlineStr">
        <is>
          <t/>
        </is>
      </c>
      <c r="AE641" t="inlineStr">
        <is>
          <t>Servicio de confianza [ &lt;a href="/entry/result/3546902/all" id="ENTRY_TO_ENTRY_CONVERTER" target="_blank"&gt;IATE:3546902&lt;/a&gt; ] que cumple los requisitos aplicables establecidos en el Reglamento (UE) nº 910/2014</t>
        </is>
      </c>
      <c r="AF641" s="2" t="inlineStr">
        <is>
          <t>kvalifitseeritud usaldusteenus</t>
        </is>
      </c>
      <c r="AG641" s="2" t="inlineStr">
        <is>
          <t>3</t>
        </is>
      </c>
      <c r="AH641" s="2" t="inlineStr">
        <is>
          <t/>
        </is>
      </c>
      <c r="AI641" t="inlineStr">
        <is>
          <t>&lt;i&gt;usaldusteenus&lt;/i&gt; [ &lt;a href="/entry/result/3546902/all" id="ENTRY_TO_ENTRY_CONVERTER" target="_blank"&gt;IATE:3546902&lt;/a&gt; ], mis vastab /õigusaktides/ sätestatud kohaldatavatele nõuetele</t>
        </is>
      </c>
      <c r="AJ641" s="2" t="inlineStr">
        <is>
          <t>hyväksytty luottamuspalvelu</t>
        </is>
      </c>
      <c r="AK641" s="2" t="inlineStr">
        <is>
          <t>3</t>
        </is>
      </c>
      <c r="AL641" s="2" t="inlineStr">
        <is>
          <t/>
        </is>
      </c>
      <c r="AM641" t="inlineStr">
        <is>
          <t>luottamuspalvelu, joka täyttää asetuksessa &lt;a href="http://eur-lex.europa.eu/legal-content/FI/TXT/?uri=CELEX:32014R0910" target="_blank"&gt;CELEX:32014R0910/FI&lt;/a&gt; säädetyt sovellettavat vaatimukset</t>
        </is>
      </c>
      <c r="AN641" s="2" t="inlineStr">
        <is>
          <t>service de confiance qualifié</t>
        </is>
      </c>
      <c r="AO641" s="2" t="inlineStr">
        <is>
          <t>3</t>
        </is>
      </c>
      <c r="AP641" s="2" t="inlineStr">
        <is>
          <t/>
        </is>
      </c>
      <c r="AQ641" t="inlineStr">
        <is>
          <t>service de confiance qui satisfait aux exigences applicables de la législation en vigueur</t>
        </is>
      </c>
      <c r="AR641" s="2" t="inlineStr">
        <is>
          <t>seirbhís iontaoibhe cáilithe</t>
        </is>
      </c>
      <c r="AS641" s="2" t="inlineStr">
        <is>
          <t>3</t>
        </is>
      </c>
      <c r="AT641" s="2" t="inlineStr">
        <is>
          <t/>
        </is>
      </c>
      <c r="AU641" t="inlineStr">
        <is>
          <t/>
        </is>
      </c>
      <c r="AV641" s="2" t="inlineStr">
        <is>
          <t>kvalificirana usluga povjerenja</t>
        </is>
      </c>
      <c r="AW641" s="2" t="inlineStr">
        <is>
          <t>2</t>
        </is>
      </c>
      <c r="AX641" s="2" t="inlineStr">
        <is>
          <t/>
        </is>
      </c>
      <c r="AY641" t="inlineStr">
        <is>
          <t>usluga povjerenja koja ispunjava odgovarajuće zahtjeve utvrđene u ovoj Uredbi</t>
        </is>
      </c>
      <c r="AZ641" s="2" t="inlineStr">
        <is>
          <t>minősített bizalmi szolgáltatás</t>
        </is>
      </c>
      <c r="BA641" s="2" t="inlineStr">
        <is>
          <t>3</t>
        </is>
      </c>
      <c r="BB641" s="2" t="inlineStr">
        <is>
          <t/>
        </is>
      </c>
      <c r="BC641" t="inlineStr">
        <is>
          <t>specifikus követelményeket teljesítő 
&lt;i&gt;bizalmi szolgáltatás&lt;/i&gt; [ &lt;a href="/entry/result/3546902/all" id="ENTRY_TO_ENTRY_CONVERTER" target="_blank"&gt;IATE:3546902&lt;/a&gt; ]</t>
        </is>
      </c>
      <c r="BD641" s="2" t="inlineStr">
        <is>
          <t>servizio fiduciario qualificato</t>
        </is>
      </c>
      <c r="BE641" s="2" t="inlineStr">
        <is>
          <t>3</t>
        </is>
      </c>
      <c r="BF641" s="2" t="inlineStr">
        <is>
          <t/>
        </is>
      </c>
      <c r="BG641" t="inlineStr">
        <is>
          <t>&lt;i&gt;servizio fiduciario&lt;/i&gt; [ &lt;a href="/entry/result/3546902/all" id="ENTRY_TO_ENTRY_CONVERTER" target="_blank"&gt;IATE:3546902&lt;/a&gt; ] che soddisfa i requisiti pertinenti di cui al &lt;a href="http://eur-lex.europa.eu/legal-content/IT/TXT/?uri=CELEX:32014R0910" target="_blank"&gt;CELEX:32014R0910/IT&lt;/a&gt;</t>
        </is>
      </c>
      <c r="BH641" s="2" t="inlineStr">
        <is>
          <t>kvalifikuota patikimumo užtikrinimo paslauga</t>
        </is>
      </c>
      <c r="BI641" s="2" t="inlineStr">
        <is>
          <t>3</t>
        </is>
      </c>
      <c r="BJ641" s="2" t="inlineStr">
        <is>
          <t/>
        </is>
      </c>
      <c r="BK641" t="inlineStr">
        <is>
          <t>teisės aktuose nustatytus taikytinus reikalavimus atitinkanti 
&lt;i&gt;patikimumo užtikrinimo paslauga &lt;/i&gt;[ &lt;a href="/entry/result/3546902/all" id="ENTRY_TO_ENTRY_CONVERTER" target="_blank"&gt;IATE:3546902&lt;/a&gt; ]</t>
        </is>
      </c>
      <c r="BL641" s="2" t="inlineStr">
        <is>
          <t>kvalificēts uzticamības pakalpojums</t>
        </is>
      </c>
      <c r="BM641" s="2" t="inlineStr">
        <is>
          <t>3</t>
        </is>
      </c>
      <c r="BN641" s="2" t="inlineStr">
        <is>
          <t/>
        </is>
      </c>
      <c r="BO641" t="inlineStr">
        <is>
          <t>&lt;i&gt;uzticamības pakalpojums&lt;/i&gt; [ &lt;a href="/entry/result/3546902/all" id="ENTRY_TO_ENTRY_CONVERTER" target="_blank"&gt;IATE:3546902&lt;/a&gt; ], kas atbilst &lt;a href="http://eur-lex.europa.eu/legal-content/LV/TXT/?uri=CELEX:2012PC0238" id="CELEX_CONVERTER" target="_blank"&gt;CELEX:2012PC0238/LV&lt;/a&gt; noteiktajām prasībām</t>
        </is>
      </c>
      <c r="BP641" s="2" t="inlineStr">
        <is>
          <t>servizz fiduċjarju kwalifikat</t>
        </is>
      </c>
      <c r="BQ641" s="2" t="inlineStr">
        <is>
          <t>3</t>
        </is>
      </c>
      <c r="BR641" s="2" t="inlineStr">
        <is>
          <t/>
        </is>
      </c>
      <c r="BS641" t="inlineStr">
        <is>
          <t>&lt;i&gt;servizz fiduċjarju&lt;/i&gt; [ &lt;a href="/entry/result/3546902/all" id="ENTRY_TO_ENTRY_CONVERTER" target="_blank"&gt;IATE:3546902&lt;/a&gt; ] li jkun jissodisfa r-rekwiżiti applikabbli provduti fir-regoli u fil-leġiżlazzjoni applikabbli</t>
        </is>
      </c>
      <c r="BT641" s="2" t="inlineStr">
        <is>
          <t>gekwalificeerde vertrouwensdienst</t>
        </is>
      </c>
      <c r="BU641" s="2" t="inlineStr">
        <is>
          <t>3</t>
        </is>
      </c>
      <c r="BV641" s="2" t="inlineStr">
        <is>
          <t/>
        </is>
      </c>
      <c r="BW641" t="inlineStr">
        <is>
          <t>vertrouwensdienst die voldoet aan de toepasselijke eisen en regelgeving</t>
        </is>
      </c>
      <c r="BX641" s="2" t="inlineStr">
        <is>
          <t>kwalifikowana usługa zaufania</t>
        </is>
      </c>
      <c r="BY641" s="2" t="inlineStr">
        <is>
          <t>3</t>
        </is>
      </c>
      <c r="BZ641" s="2" t="inlineStr">
        <is>
          <t/>
        </is>
      </c>
      <c r="CA641" t="inlineStr">
        <is>
          <t>usługa zaufania [ &lt;a href="/entry/result/3546902/all" id="ENTRY_TO_ENTRY_CONVERTER" target="_blank"&gt;IATE:3546902&lt;/a&gt; ], która spełnia stosowne wymagania ustanowione w rozporządzeniu w sprawie identyfikacji elektronicznej i usług zaufania w odniesieniu do transakcji elektronicznych na rynku wewnętrznym</t>
        </is>
      </c>
      <c r="CB641" s="2" t="inlineStr">
        <is>
          <t>serviço de confiança qualificado</t>
        </is>
      </c>
      <c r="CC641" s="2" t="inlineStr">
        <is>
          <t>3</t>
        </is>
      </c>
      <c r="CD641" s="2" t="inlineStr">
        <is>
          <t/>
        </is>
      </c>
      <c r="CE641" t="inlineStr">
        <is>
          <t>Serviço de confiança que satisfaz os requisitos aplicáveis previstos.</t>
        </is>
      </c>
      <c r="CF641" s="2" t="inlineStr">
        <is>
          <t>serviciu de certificare calificată</t>
        </is>
      </c>
      <c r="CG641" s="2" t="inlineStr">
        <is>
          <t>3</t>
        </is>
      </c>
      <c r="CH641" s="2" t="inlineStr">
        <is>
          <t/>
        </is>
      </c>
      <c r="CI641" t="inlineStr">
        <is>
          <t/>
        </is>
      </c>
      <c r="CJ641" s="2" t="inlineStr">
        <is>
          <t>kvalifikovaná dôveryhodná služba</t>
        </is>
      </c>
      <c r="CK641" s="2" t="inlineStr">
        <is>
          <t>3</t>
        </is>
      </c>
      <c r="CL641" s="2" t="inlineStr">
        <is>
          <t/>
        </is>
      </c>
      <c r="CM641" t="inlineStr">
        <is>
          <t>&lt;i&gt;dôveryhodná služba&lt;/i&gt; [ &lt;a href="/entry/result/3546902/all" id="ENTRY_TO_ENTRY_CONVERTER" target="_blank"&gt;IATE:3546902&lt;/a&gt; ], ktorá spĺňa uplatniteľné požiadavky stanovené v nariadení &lt;a href="http://eur-lex.europa.eu/legal-content/SK/TXT/?uri=CELEX:32014R0910" target="_blank"&gt;CELEX:32014R0910/SK&lt;/a&gt;</t>
        </is>
      </c>
      <c r="CN641" s="2" t="inlineStr">
        <is>
          <t>kvalificirana storitev zaupanja</t>
        </is>
      </c>
      <c r="CO641" s="2" t="inlineStr">
        <is>
          <t>3</t>
        </is>
      </c>
      <c r="CP641" s="2" t="inlineStr">
        <is>
          <t/>
        </is>
      </c>
      <c r="CQ641" t="inlineStr">
        <is>
          <t>storitev zaupanja [ &lt;a href="/entry/result/3546902/all" id="ENTRY_TO_ENTRY_CONVERTER" target="_blank"&gt;IATE:3546902&lt;/a&gt; ], ki izpolnjuje zadevne zahteve iz Uredbe (EU) št. 910/2014</t>
        </is>
      </c>
      <c r="CR641" s="2" t="inlineStr">
        <is>
          <t>kvalificerad betrodd tjänst</t>
        </is>
      </c>
      <c r="CS641" s="2" t="inlineStr">
        <is>
          <t>3</t>
        </is>
      </c>
      <c r="CT641" s="2" t="inlineStr">
        <is>
          <t/>
        </is>
      </c>
      <c r="CU641" t="inlineStr">
        <is>
          <t>en betrodd tjänst som uppfyller tillämpliga krav i &lt;a href="http://eur-lex.europa.eu/legal-content/SV/TXT/?uri=CELEX:32014R0910" target="_blank"&gt;CELEX:32014R0910/SV&lt;/a&gt;</t>
        </is>
      </c>
    </row>
    <row r="642">
      <c r="A642" s="1" t="str">
        <f>HYPERLINK("https://iate.europa.eu/entry/result/3546964/all", "3546964")</f>
        <v>3546964</v>
      </c>
      <c r="B642" t="inlineStr">
        <is>
          <t>EDUCATION AND COMMUNICATIONS</t>
        </is>
      </c>
      <c r="C642" t="inlineStr">
        <is>
          <t>EDUCATION AND COMMUNICATIONS|communications|communications systems;EDUCATION AND COMMUNICATIONS|information technology and data processing</t>
        </is>
      </c>
      <c r="D642" s="2" t="inlineStr">
        <is>
          <t>електронен печат</t>
        </is>
      </c>
      <c r="E642" s="2" t="inlineStr">
        <is>
          <t>3</t>
        </is>
      </c>
      <c r="F642" s="2" t="inlineStr">
        <is>
          <t/>
        </is>
      </c>
      <c r="G642" t="inlineStr">
        <is>
          <t>данни в електронна форма, които се добавят към други данни в електронна форма или са логически свързани с тях, за да се гарантират произходът и целостта на последните</t>
        </is>
      </c>
      <c r="H642" s="2" t="inlineStr">
        <is>
          <t>elektronická pečeť</t>
        </is>
      </c>
      <c r="I642" s="2" t="inlineStr">
        <is>
          <t>3</t>
        </is>
      </c>
      <c r="J642" s="2" t="inlineStr">
        <is>
          <t/>
        </is>
      </c>
      <c r="K642" t="inlineStr">
        <is>
          <t>data v elektronické podobě, která jsou připojena k jiným datům v elektronické podobě nebo jsou s nimi logicky spojena s cílem zaručit jejich původ a integritu</t>
        </is>
      </c>
      <c r="L642" s="2" t="inlineStr">
        <is>
          <t>elektronisk segl</t>
        </is>
      </c>
      <c r="M642" s="2" t="inlineStr">
        <is>
          <t>3</t>
        </is>
      </c>
      <c r="N642" s="2" t="inlineStr">
        <is>
          <t/>
        </is>
      </c>
      <c r="O642" t="inlineStr">
        <is>
          <t>&lt;div&gt;data i elektronisk form, der er vedhæftet eller logisk tilknyttet andre data i elektronisk form, og som giver sikkerhed for disse tilknyttede datas oprindelse og integritet&lt;br&gt;&lt;/div&gt;</t>
        </is>
      </c>
      <c r="P642" s="2" t="inlineStr">
        <is>
          <t>elektronisches Siegel</t>
        </is>
      </c>
      <c r="Q642" s="2" t="inlineStr">
        <is>
          <t>3</t>
        </is>
      </c>
      <c r="R642" s="2" t="inlineStr">
        <is>
          <t/>
        </is>
      </c>
      <c r="S642" t="inlineStr">
        <is>
          <t>Daten in elektronischer Form, die anderen Daten in elektronischer Form beigefügt oder logisch mit ihnen verbunden werden, um deren Ursprung und Unversehrtheit sicherzustellen</t>
        </is>
      </c>
      <c r="T642" s="2" t="inlineStr">
        <is>
          <t>ηλεκτρονική σφραγίδα</t>
        </is>
      </c>
      <c r="U642" s="2" t="inlineStr">
        <is>
          <t>3</t>
        </is>
      </c>
      <c r="V642" s="2" t="inlineStr">
        <is>
          <t/>
        </is>
      </c>
      <c r="W642" t="inlineStr">
        <is>
          <t>δεδομένα σε ηλεκτρονική μορφή τα οποία είναι συνημμένα σε, ή λογικά συσχετιζόμενα με, άλλα ηλεκτρονικά δεδομένα με σκοπό τη διασφάλιση της προέλευσης και της ακεραιότητας των συσχετιζόμενων δεδομένων</t>
        </is>
      </c>
      <c r="X642" s="2" t="inlineStr">
        <is>
          <t>eSeal|
electronic seal</t>
        </is>
      </c>
      <c r="Y642" s="2" t="inlineStr">
        <is>
          <t>1|
3</t>
        </is>
      </c>
      <c r="Z642" s="2" t="inlineStr">
        <is>
          <t xml:space="preserve">|
</t>
        </is>
      </c>
      <c r="AA642" t="inlineStr">
        <is>
          <t>data in electronic form, which is attached to or logically associated with other data in electronic form to ensure the latter’s origin and integrity</t>
        </is>
      </c>
      <c r="AB642" s="2" t="inlineStr">
        <is>
          <t>sello electrónico</t>
        </is>
      </c>
      <c r="AC642" s="2" t="inlineStr">
        <is>
          <t>3</t>
        </is>
      </c>
      <c r="AD642" s="2" t="inlineStr">
        <is>
          <t/>
        </is>
      </c>
      <c r="AE642" t="inlineStr">
        <is>
          <t>Datos en forma electrónica anejos a otros datos electrónicos, o asociados de manera lógica con ellos, para garantizar el origen y la integridad de los datos asociados.</t>
        </is>
      </c>
      <c r="AF642" s="2" t="inlineStr">
        <is>
          <t>e-tempel</t>
        </is>
      </c>
      <c r="AG642" s="2" t="inlineStr">
        <is>
          <t>3</t>
        </is>
      </c>
      <c r="AH642" s="2" t="inlineStr">
        <is>
          <t/>
        </is>
      </c>
      <c r="AI642" t="inlineStr">
        <is>
          <t>elektroonilised andmed, mis on lisatud muudele elektroonilistele andmetele või on nendega loogiliselt seotud ja mis tagavad seotud andmete päritolu ja tervikluse</t>
        </is>
      </c>
      <c r="AJ642" s="2" t="inlineStr">
        <is>
          <t>sähköinen leima</t>
        </is>
      </c>
      <c r="AK642" s="2" t="inlineStr">
        <is>
          <t>3</t>
        </is>
      </c>
      <c r="AL642" s="2" t="inlineStr">
        <is>
          <t/>
        </is>
      </c>
      <c r="AM642" t="inlineStr">
        <is>
          <t>sähköisessä muodossa oleva tieto, joka on liitetty tai joka loogisesti liittyy muuhun sähköisessä muodossa olevaan tietoon viimeksi mainitun tiedon alkuperän ja eheyden varmistamiseksi</t>
        </is>
      </c>
      <c r="AN642" s="2" t="inlineStr">
        <is>
          <t>cachet électronique</t>
        </is>
      </c>
      <c r="AO642" s="2" t="inlineStr">
        <is>
          <t>3</t>
        </is>
      </c>
      <c r="AP642" s="2" t="inlineStr">
        <is>
          <t/>
        </is>
      </c>
      <c r="AQ642" t="inlineStr">
        <is>
          <t>données sous forme électronique, qui sont jointes ou associées logiquement à d’autres données sous forme électronique pour garantir l’origine et l’intégrité de ces dernières</t>
        </is>
      </c>
      <c r="AR642" s="2" t="inlineStr">
        <is>
          <t>ríomhshéala</t>
        </is>
      </c>
      <c r="AS642" s="2" t="inlineStr">
        <is>
          <t>3</t>
        </is>
      </c>
      <c r="AT642" s="2" t="inlineStr">
        <is>
          <t/>
        </is>
      </c>
      <c r="AU642" t="inlineStr">
        <is>
          <t/>
        </is>
      </c>
      <c r="AV642" s="2" t="inlineStr">
        <is>
          <t>elektronički pečat</t>
        </is>
      </c>
      <c r="AW642" s="2" t="inlineStr">
        <is>
          <t>2</t>
        </is>
      </c>
      <c r="AX642" s="2" t="inlineStr">
        <is>
          <t/>
        </is>
      </c>
      <c r="AY642" t="inlineStr">
        <is>
          <t>podaci u elektroničkom obliku koji su pridruženi drugim podacima u elektroničkom obliku ili su logički povezani s njima radi osiguravanja izvornosti i cjelovitosti tih podataka</t>
        </is>
      </c>
      <c r="AZ642" s="2" t="inlineStr">
        <is>
          <t>elektronikus bélyegző</t>
        </is>
      </c>
      <c r="BA642" s="2" t="inlineStr">
        <is>
          <t>4</t>
        </is>
      </c>
      <c r="BB642" s="2" t="inlineStr">
        <is>
          <t/>
        </is>
      </c>
      <c r="BC642" t="inlineStr">
        <is>
          <t>vállalat elektronikus aláírásának megfelelő olyan elektronikus adatok, amelyeket más elektronikus adatokhoz csatolnak, illetve logikailag hozzárendelnek, hogy biztosítsák a kapcsolt adatok eredetét és sértetlenségét</t>
        </is>
      </c>
      <c r="BD642" s="2" t="inlineStr">
        <is>
          <t>sigillo elettronico</t>
        </is>
      </c>
      <c r="BE642" s="2" t="inlineStr">
        <is>
          <t>3</t>
        </is>
      </c>
      <c r="BF642" s="2" t="inlineStr">
        <is>
          <t/>
        </is>
      </c>
      <c r="BG642" t="inlineStr">
        <is>
          <t>dati in forma elettronica, acclusi oppure connessi tramite associazione logica ad altri dati in forma elettronica per garantire l’origine e l’integrità di questi ultimi</t>
        </is>
      </c>
      <c r="BH642" s="2" t="inlineStr">
        <is>
          <t>elektroninis spaudas</t>
        </is>
      </c>
      <c r="BI642" s="2" t="inlineStr">
        <is>
          <t>3</t>
        </is>
      </c>
      <c r="BJ642" s="2" t="inlineStr">
        <is>
          <t/>
        </is>
      </c>
      <c r="BK642" t="inlineStr">
        <is>
          <t>elektroninės formos duomenys, prijungti prie kitų elektroninės formos duomenų arba su jais logiškai susieti, kad būtų užtikrinta pastarųjų kilmė ir vientisumas</t>
        </is>
      </c>
      <c r="BL642" s="2" t="inlineStr">
        <is>
          <t>elektroniskais zīmogs</t>
        </is>
      </c>
      <c r="BM642" s="2" t="inlineStr">
        <is>
          <t>3</t>
        </is>
      </c>
      <c r="BN642" s="2" t="inlineStr">
        <is>
          <t/>
        </is>
      </c>
      <c r="BO642" t="inlineStr">
        <is>
          <t>elektroniski dati, kas pievienoti citiem elektroniskajiem datiem vai loģiski saistīti ar tiem, lai garantētu saistīto datu izcelsmi un integritāti</t>
        </is>
      </c>
      <c r="BP642" s="2" t="inlineStr">
        <is>
          <t>siġill elettroniku</t>
        </is>
      </c>
      <c r="BQ642" s="2" t="inlineStr">
        <is>
          <t>3</t>
        </is>
      </c>
      <c r="BR642" s="2" t="inlineStr">
        <is>
          <t/>
        </is>
      </c>
      <c r="BS642" t="inlineStr">
        <is>
          <t>id-data fil-forma elettronika li tiġi mehmuża jew assoċjata loġikament ma’ data oħra f’forma elettronika biex jiġu żgurati l-oriġini u l-integrità ta’ din tal-aħħar</t>
        </is>
      </c>
      <c r="BT642" s="2" t="inlineStr">
        <is>
          <t>elektronisch zegel</t>
        </is>
      </c>
      <c r="BU642" s="2" t="inlineStr">
        <is>
          <t>3</t>
        </is>
      </c>
      <c r="BV642" s="2" t="inlineStr">
        <is>
          <t/>
        </is>
      </c>
      <c r="BW642" t="inlineStr">
        <is>
          <t>gegevens in elektronische vorm die gehecht zijn aan of logisch verbonden zijn met andere gegevens in elektronische vorm en die worden gebruikt om de oorsprong en integriteit daarvan te waarborgen</t>
        </is>
      </c>
      <c r="BX642" s="2" t="inlineStr">
        <is>
          <t>pieczęć elektroniczna</t>
        </is>
      </c>
      <c r="BY642" s="2" t="inlineStr">
        <is>
          <t>3</t>
        </is>
      </c>
      <c r="BZ642" s="2" t="inlineStr">
        <is>
          <t/>
        </is>
      </c>
      <c r="CA642" t="inlineStr">
        <is>
          <t>dane w postaci elektronicznej dodane do innych danych w postaci elektronicznej lub logicznie z nimi powiązane, aby zapewnić autentyczność pochodzenia oraz integralność powiązanych danych</t>
        </is>
      </c>
      <c r="CB642" s="2" t="inlineStr">
        <is>
          <t>selo eletrónico</t>
        </is>
      </c>
      <c r="CC642" s="2" t="inlineStr">
        <is>
          <t>3</t>
        </is>
      </c>
      <c r="CD642" s="2" t="inlineStr">
        <is>
          <t/>
        </is>
      </c>
      <c r="CE642" t="inlineStr">
        <is>
          <t>Dados em formato eletrónico apensos ou logicamente associados a outros dados em formato eletrónico para garantir a origem e a integridade destes últimos.</t>
        </is>
      </c>
      <c r="CF642" s="2" t="inlineStr">
        <is>
          <t>sigiliu electronic</t>
        </is>
      </c>
      <c r="CG642" s="2" t="inlineStr">
        <is>
          <t>3</t>
        </is>
      </c>
      <c r="CH642" s="2" t="inlineStr">
        <is>
          <t/>
        </is>
      </c>
      <c r="CI642" t="inlineStr">
        <is>
          <t/>
        </is>
      </c>
      <c r="CJ642" s="2" t="inlineStr">
        <is>
          <t>elektronická pečať</t>
        </is>
      </c>
      <c r="CK642" s="2" t="inlineStr">
        <is>
          <t>3</t>
        </is>
      </c>
      <c r="CL642" s="2" t="inlineStr">
        <is>
          <t/>
        </is>
      </c>
      <c r="CM642" t="inlineStr">
        <is>
          <t>údaje v elektronickej forme, ktoré sú pripojené alebo logicky pridružené k iným údajom v elektronickej forme s cieľom zabezpečiť pôvod a integritu týchto pridružených údajov</t>
        </is>
      </c>
      <c r="CN642" s="2" t="inlineStr">
        <is>
          <t>elektronski žig</t>
        </is>
      </c>
      <c r="CO642" s="2" t="inlineStr">
        <is>
          <t>3</t>
        </is>
      </c>
      <c r="CP642" s="2" t="inlineStr">
        <is>
          <t/>
        </is>
      </c>
      <c r="CQ642" t="inlineStr">
        <is>
          <t>niz podatkov v elektronski obliki, ki so dodani k drugim podatkom v elektronski obliki ali so z njimi logično povezani, da se zagotovita izvor in celovitost povezanih podatkov</t>
        </is>
      </c>
      <c r="CR642" s="2" t="inlineStr">
        <is>
          <t>elektronisk stämpel</t>
        </is>
      </c>
      <c r="CS642" s="2" t="inlineStr">
        <is>
          <t>3</t>
        </is>
      </c>
      <c r="CT642" s="2" t="inlineStr">
        <is>
          <t/>
        </is>
      </c>
      <c r="CU642" t="inlineStr">
        <is>
          <t>uppgifter i elektronisk form som är fogade till eller logiskt knutna till andra uppgifter i elektronisk form för att säkerställa de senares ursprung och integritet</t>
        </is>
      </c>
    </row>
    <row r="643">
      <c r="A643" s="1" t="str">
        <f>HYPERLINK("https://iate.europa.eu/entry/result/3546877/all", "3546877")</f>
        <v>3546877</v>
      </c>
      <c r="B643" t="inlineStr">
        <is>
          <t>EDUCATION AND COMMUNICATIONS</t>
        </is>
      </c>
      <c r="C643" t="inlineStr">
        <is>
          <t>EDUCATION AND COMMUNICATIONS|communications|communications systems;EDUCATION AND COMMUNICATIONS|information technology and data processing</t>
        </is>
      </c>
      <c r="D643" s="2" t="inlineStr">
        <is>
          <t>създател на печат</t>
        </is>
      </c>
      <c r="E643" s="2" t="inlineStr">
        <is>
          <t>3</t>
        </is>
      </c>
      <c r="F643" s="2" t="inlineStr">
        <is>
          <t/>
        </is>
      </c>
      <c r="G643" t="inlineStr">
        <is>
          <t>юридическо лице, което създава електронен печат</t>
        </is>
      </c>
      <c r="H643" s="2" t="inlineStr">
        <is>
          <t>pečetící osoba</t>
        </is>
      </c>
      <c r="I643" s="2" t="inlineStr">
        <is>
          <t>3</t>
        </is>
      </c>
      <c r="J643" s="2" t="inlineStr">
        <is>
          <t/>
        </is>
      </c>
      <c r="K643" t="inlineStr">
        <is>
          <t>právnická osoba, která vytváří&lt;a href="https://iate.europa.eu/entry/result/3546964/cs" target="_blank"&gt; elektronickou pečeť&lt;/a&gt;</t>
        </is>
      </c>
      <c r="L643" s="2" t="inlineStr">
        <is>
          <t>forseglende part</t>
        </is>
      </c>
      <c r="M643" s="2" t="inlineStr">
        <is>
          <t>3</t>
        </is>
      </c>
      <c r="N643" s="2" t="inlineStr">
        <is>
          <t/>
        </is>
      </c>
      <c r="O643" t="inlineStr">
        <is>
          <t>juridisk person, der genererer et &lt;a href="https://iate.europa.eu/entry/result/3546964/da" target="_blank"&gt;elektronisk segl&lt;/a&gt;</t>
        </is>
      </c>
      <c r="P643" s="2" t="inlineStr">
        <is>
          <t>Siegelersteller</t>
        </is>
      </c>
      <c r="Q643" s="2" t="inlineStr">
        <is>
          <t>3</t>
        </is>
      </c>
      <c r="R643" s="2" t="inlineStr">
        <is>
          <t/>
        </is>
      </c>
      <c r="S643" t="inlineStr">
        <is>
          <t>juristische Person, die ein elektronisches Siegel erstellt</t>
        </is>
      </c>
      <c r="T643" s="2" t="inlineStr">
        <is>
          <t>δημιουργός σφραγίδας</t>
        </is>
      </c>
      <c r="U643" s="2" t="inlineStr">
        <is>
          <t>3</t>
        </is>
      </c>
      <c r="V643" s="2" t="inlineStr">
        <is>
          <t/>
        </is>
      </c>
      <c r="W643" t="inlineStr">
        <is>
          <t>φυσικό πρόσωπο που δημιουργεί μια ηλεκτρονική σφραγίδα</t>
        </is>
      </c>
      <c r="X643" s="2" t="inlineStr">
        <is>
          <t>creator of a seal|
seal creator</t>
        </is>
      </c>
      <c r="Y643" s="2" t="inlineStr">
        <is>
          <t>3|
3</t>
        </is>
      </c>
      <c r="Z643" s="2" t="inlineStr">
        <is>
          <t xml:space="preserve">|
</t>
        </is>
      </c>
      <c r="AA643" t="inlineStr">
        <is>
          <t>legal person who creates an electronic seal 
&lt;sup&gt;1&lt;/sup&gt; 
&lt;p&gt;&lt;sup&gt;1&lt;/sup&gt; electronic seal [ &lt;a href="/entry/result/3546964/all" id="ENTRY_TO_ENTRY_CONVERTER" target="_blank"&gt;IATE:3546964&lt;/a&gt; ]&lt;/p&gt;</t>
        </is>
      </c>
      <c r="AB643" s="2" t="inlineStr">
        <is>
          <t>creador de un sello</t>
        </is>
      </c>
      <c r="AC643" s="2" t="inlineStr">
        <is>
          <t>3</t>
        </is>
      </c>
      <c r="AD643" s="2" t="inlineStr">
        <is>
          <t/>
        </is>
      </c>
      <c r="AE643" t="inlineStr">
        <is>
          <t>Persona física que crea un sello electrónico.</t>
        </is>
      </c>
      <c r="AF643" s="2" t="inlineStr">
        <is>
          <t>templi andja</t>
        </is>
      </c>
      <c r="AG643" s="2" t="inlineStr">
        <is>
          <t>3</t>
        </is>
      </c>
      <c r="AH643" s="2" t="inlineStr">
        <is>
          <t/>
        </is>
      </c>
      <c r="AI643" t="inlineStr">
        <is>
          <t>e-templi andnud juriidiline isik</t>
        </is>
      </c>
      <c r="AJ643" s="2" t="inlineStr">
        <is>
          <t>leiman luoja</t>
        </is>
      </c>
      <c r="AK643" s="2" t="inlineStr">
        <is>
          <t>3</t>
        </is>
      </c>
      <c r="AL643" s="2" t="inlineStr">
        <is>
          <t/>
        </is>
      </c>
      <c r="AM643" t="inlineStr">
        <is>
          <t>oikeushenkilö, joka luo sähköisen leiman</t>
        </is>
      </c>
      <c r="AN643" s="2" t="inlineStr">
        <is>
          <t>créateur de cachet</t>
        </is>
      </c>
      <c r="AO643" s="2" t="inlineStr">
        <is>
          <t>3</t>
        </is>
      </c>
      <c r="AP643" s="2" t="inlineStr">
        <is>
          <t/>
        </is>
      </c>
      <c r="AQ643" t="inlineStr">
        <is>
          <t>personne morale qui crée un cachet électronique</t>
        </is>
      </c>
      <c r="AR643" s="2" t="inlineStr">
        <is>
          <t>cruthaitheoir ríomhshéala</t>
        </is>
      </c>
      <c r="AS643" s="2" t="inlineStr">
        <is>
          <t>3</t>
        </is>
      </c>
      <c r="AT643" s="2" t="inlineStr">
        <is>
          <t/>
        </is>
      </c>
      <c r="AU643" t="inlineStr">
        <is>
          <t/>
        </is>
      </c>
      <c r="AV643" t="inlineStr">
        <is>
          <t/>
        </is>
      </c>
      <c r="AW643" t="inlineStr">
        <is>
          <t/>
        </is>
      </c>
      <c r="AX643" t="inlineStr">
        <is>
          <t/>
        </is>
      </c>
      <c r="AY643" t="inlineStr">
        <is>
          <t/>
        </is>
      </c>
      <c r="AZ643" s="2" t="inlineStr">
        <is>
          <t>bélyegző létrehozója</t>
        </is>
      </c>
      <c r="BA643" s="2" t="inlineStr">
        <is>
          <t>4</t>
        </is>
      </c>
      <c r="BB643" s="2" t="inlineStr">
        <is>
          <t/>
        </is>
      </c>
      <c r="BC643" t="inlineStr">
        <is>
          <t>elektronikus bélyegzőt létrehozó jogi személy</t>
        </is>
      </c>
      <c r="BD643" s="2" t="inlineStr">
        <is>
          <t>creatore di un sigillo</t>
        </is>
      </c>
      <c r="BE643" s="2" t="inlineStr">
        <is>
          <t>3</t>
        </is>
      </c>
      <c r="BF643" s="2" t="inlineStr">
        <is>
          <t/>
        </is>
      </c>
      <c r="BG643" t="inlineStr">
        <is>
          <t>persona giuridica che crea un 
&lt;i&gt;sigillo elettronico&lt;/i&gt; [ &lt;a href="/entry/result/3546964/all" id="ENTRY_TO_ENTRY_CONVERTER" target="_blank"&gt;IATE:3546964&lt;/a&gt; ]</t>
        </is>
      </c>
      <c r="BH643" s="2" t="inlineStr">
        <is>
          <t>spaudo kūrėjas</t>
        </is>
      </c>
      <c r="BI643" s="2" t="inlineStr">
        <is>
          <t>3</t>
        </is>
      </c>
      <c r="BJ643" s="2" t="inlineStr">
        <is>
          <t/>
        </is>
      </c>
      <c r="BK643" t="inlineStr">
        <is>
          <t>juridinis asmuo, kuris sukuria elektroninį spaudą</t>
        </is>
      </c>
      <c r="BL643" s="2" t="inlineStr">
        <is>
          <t>zīmoga radītājs</t>
        </is>
      </c>
      <c r="BM643" s="2" t="inlineStr">
        <is>
          <t>3</t>
        </is>
      </c>
      <c r="BN643" s="2" t="inlineStr">
        <is>
          <t/>
        </is>
      </c>
      <c r="BO643" t="inlineStr">
        <is>
          <t>juridiska persona, kas rada elektronisku zīmogu</t>
        </is>
      </c>
      <c r="BP643" s="2" t="inlineStr">
        <is>
          <t>kreatur tas-siġill</t>
        </is>
      </c>
      <c r="BQ643" s="2" t="inlineStr">
        <is>
          <t>3</t>
        </is>
      </c>
      <c r="BR643" s="2" t="inlineStr">
        <is>
          <t/>
        </is>
      </c>
      <c r="BS643" t="inlineStr">
        <is>
          <t>persuna ġuridika li toħloq siġill elettroniku</t>
        </is>
      </c>
      <c r="BT643" s="2" t="inlineStr">
        <is>
          <t>aanmaker van een zegel</t>
        </is>
      </c>
      <c r="BU643" s="2" t="inlineStr">
        <is>
          <t>3</t>
        </is>
      </c>
      <c r="BV643" s="2" t="inlineStr">
        <is>
          <t/>
        </is>
      </c>
      <c r="BW643" t="inlineStr">
        <is>
          <t>rechtspersoon die een elektronisch zegel aanmaakt</t>
        </is>
      </c>
      <c r="BX643" s="2" t="inlineStr">
        <is>
          <t>podmiot składający pieczęć</t>
        </is>
      </c>
      <c r="BY643" s="2" t="inlineStr">
        <is>
          <t>3</t>
        </is>
      </c>
      <c r="BZ643" s="2" t="inlineStr">
        <is>
          <t/>
        </is>
      </c>
      <c r="CA643" t="inlineStr">
        <is>
          <t>osoba prawna, która składa pieczęć elektroniczną</t>
        </is>
      </c>
      <c r="CB643" s="2" t="inlineStr">
        <is>
          <t>criador de um selo</t>
        </is>
      </c>
      <c r="CC643" s="2" t="inlineStr">
        <is>
          <t>3</t>
        </is>
      </c>
      <c r="CD643" s="2" t="inlineStr">
        <is>
          <t/>
        </is>
      </c>
      <c r="CE643" t="inlineStr">
        <is>
          <t>Pessoa coletiva que cria um selo eletrónico.</t>
        </is>
      </c>
      <c r="CF643" s="2" t="inlineStr">
        <is>
          <t>creatorul unui sigiliu</t>
        </is>
      </c>
      <c r="CG643" s="2" t="inlineStr">
        <is>
          <t>3</t>
        </is>
      </c>
      <c r="CH643" s="2" t="inlineStr">
        <is>
          <t/>
        </is>
      </c>
      <c r="CI643" t="inlineStr">
        <is>
          <t>persoană juridică care creează un sigiliu electronic</t>
        </is>
      </c>
      <c r="CJ643" s="2" t="inlineStr">
        <is>
          <t>pôvodca pečate</t>
        </is>
      </c>
      <c r="CK643" s="2" t="inlineStr">
        <is>
          <t>3</t>
        </is>
      </c>
      <c r="CL643" s="2" t="inlineStr">
        <is>
          <t/>
        </is>
      </c>
      <c r="CM643" t="inlineStr">
        <is>
          <t>právnická osoba alebo orgán verejnej moci, ktorý je držiteľom súkromného kľúča a je schopný pomocou tohto kľúča vyhotoviť elektronickú pečať elektronického dokumentu</t>
        </is>
      </c>
      <c r="CN643" s="2" t="inlineStr">
        <is>
          <t>ustvarjalec žiga</t>
        </is>
      </c>
      <c r="CO643" s="2" t="inlineStr">
        <is>
          <t>3</t>
        </is>
      </c>
      <c r="CP643" s="2" t="inlineStr">
        <is>
          <t/>
        </is>
      </c>
      <c r="CQ643" t="inlineStr">
        <is>
          <t>pravna oseba, ki ustvari elektronski žig</t>
        </is>
      </c>
      <c r="CR643" s="2" t="inlineStr">
        <is>
          <t>skapare av en stämpel</t>
        </is>
      </c>
      <c r="CS643" s="2" t="inlineStr">
        <is>
          <t>3</t>
        </is>
      </c>
      <c r="CT643" s="2" t="inlineStr">
        <is>
          <t/>
        </is>
      </c>
      <c r="CU643" t="inlineStr">
        <is>
          <t>en juridisk person som skapar en elektronisk stämpel</t>
        </is>
      </c>
    </row>
    <row r="644">
      <c r="A644" s="1" t="str">
        <f>HYPERLINK("https://iate.europa.eu/entry/result/3599577/all", "3599577")</f>
        <v>3599577</v>
      </c>
      <c r="B644" t="inlineStr">
        <is>
          <t>PRODUCTION, TECHNOLOGY AND RESEARCH;TRADE</t>
        </is>
      </c>
      <c r="C644" t="inlineStr">
        <is>
          <t>PRODUCTION, TECHNOLOGY AND RESEARCH|technology and technical regulations|technology|digital technology;TRADE|marketing|commercial transaction|sale|distance selling|electronic commerce|electronic signature</t>
        </is>
      </c>
      <c r="D644" s="2" t="inlineStr">
        <is>
          <t>марка за доверие на ЕС за портфейл за цифрова самоличност</t>
        </is>
      </c>
      <c r="E644" s="2" t="inlineStr">
        <is>
          <t>3</t>
        </is>
      </c>
      <c r="F644" s="2" t="inlineStr">
        <is>
          <t/>
        </is>
      </c>
      <c r="G644" t="inlineStr">
        <is>
          <t>просто, разпознаваемо и ясно указание, че даден портфейл за цифрова самоличност е издаден в съответствие с настоящия регламент</t>
        </is>
      </c>
      <c r="H644" s="2" t="inlineStr">
        <is>
          <t>značka důvěry EU pro peněženku digitální identity</t>
        </is>
      </c>
      <c r="I644" s="2" t="inlineStr">
        <is>
          <t>3</t>
        </is>
      </c>
      <c r="J644" s="2" t="inlineStr">
        <is>
          <t/>
        </is>
      </c>
      <c r="K644" t="inlineStr">
        <is>
          <t>jednoduché, rozpoznatelné a jasné označení toho, že &lt;a href="https://iate.europa.eu/entry/result/3599432/cs" target="_blank"&gt;peněženka digitální identity&lt;/a&gt; byla vydána v souladu s platnými pravidly a předpisy</t>
        </is>
      </c>
      <c r="L644" s="2" t="inlineStr">
        <is>
          <t>EU-tillidsmærke for europæiske digitale ID-tegnebøger</t>
        </is>
      </c>
      <c r="M644" s="2" t="inlineStr">
        <is>
          <t>3</t>
        </is>
      </c>
      <c r="N644" s="2" t="inlineStr">
        <is>
          <t/>
        </is>
      </c>
      <c r="O644" t="inlineStr">
        <is>
          <t>simpel, genkendelig og tydelig angivelse af, at en &lt;a href="https://iate.europa.eu/entry/result/3599432/da" target="_blank"&gt;digital ID-tegnebog&lt;/a&gt; er udstedt i overensstemmelse med gældende regler og bestemmelser</t>
        </is>
      </c>
      <c r="P644" s="2" t="inlineStr">
        <is>
          <t>EU-Vertrauenssiegel der EUid-Brieftasche</t>
        </is>
      </c>
      <c r="Q644" s="2" t="inlineStr">
        <is>
          <t>3</t>
        </is>
      </c>
      <c r="R644" s="2" t="inlineStr">
        <is>
          <t/>
        </is>
      </c>
      <c r="S644" t="inlineStr">
        <is>
          <t>einfache, leicht erkennbare und eindeutige Angabe, dass eine &lt;a href="https://iate.europa.eu/entry/result/3599432/de" target="_blank"&gt;EUid-Brieftasche&lt;/a&gt; gemäß den einschlägigen Bestimmungen ausgestellt wurde</t>
        </is>
      </c>
      <c r="T644" s="2" t="inlineStr">
        <is>
          <t>σήμα εμπιστοσύνης πορτοφολιού ψηφιακής ταυτότητας της ΕΕ</t>
        </is>
      </c>
      <c r="U644" s="2" t="inlineStr">
        <is>
          <t>3</t>
        </is>
      </c>
      <c r="V644" s="2" t="inlineStr">
        <is>
          <t/>
        </is>
      </c>
      <c r="W644" t="inlineStr">
        <is>
          <t>ένδειξη με απλό, αναγνωρίσιμο και σαφή τρόπο ότι ένα &lt;a href="https://iate.europa.eu/entry/result/3599432/en-el" target="_blank"&gt;πορτοφόλι ψηφιακής ταυτότητας&lt;/a&gt; έχει εκδοθεί σύμφωνα με τους ισχύοντες κανόνες και κανονισμούς</t>
        </is>
      </c>
      <c r="X644" s="2" t="inlineStr">
        <is>
          <t>EU Digital Identity Wallet Trust Mark</t>
        </is>
      </c>
      <c r="Y644" s="2" t="inlineStr">
        <is>
          <t>3</t>
        </is>
      </c>
      <c r="Z644" s="2" t="inlineStr">
        <is>
          <t/>
        </is>
      </c>
      <c r="AA644" t="inlineStr">
        <is>
          <t>indication in a simple, recognisable and clear manner that a &lt;a href="https://iate.europa.eu/entry/result/3599432/en" target="_blank"&gt;Digital Identity Wallet&lt;/a&gt; has been issued in accordance with the applicable rules and regulations</t>
        </is>
      </c>
      <c r="AB644" s="2" t="inlineStr">
        <is>
          <t>marca de confianza de la UE para la cartera de identidad digital</t>
        </is>
      </c>
      <c r="AC644" s="2" t="inlineStr">
        <is>
          <t>3</t>
        </is>
      </c>
      <c r="AD644" s="2" t="inlineStr">
        <is>
          <t/>
        </is>
      </c>
      <c r="AE644" t="inlineStr">
        <is>
          <t>Indicación sencilla, reconocible y clara de que una &lt;a href="https://iate.europa.eu/entry/result/3599432/es" target="_blank"&gt;cartera de identidad digital europea&lt;/a&gt; ha sido emitida de conformidad con los Reglamentos aplicables.</t>
        </is>
      </c>
      <c r="AF644" s="2" t="inlineStr">
        <is>
          <t>ELi digiidentiteeditasku usaldusmärk</t>
        </is>
      </c>
      <c r="AG644" s="2" t="inlineStr">
        <is>
          <t>2</t>
        </is>
      </c>
      <c r="AH644" s="2" t="inlineStr">
        <is>
          <t/>
        </is>
      </c>
      <c r="AI644" t="inlineStr">
        <is>
          <t>lihtsal, äratuntaval ja selgel viisil esitatud märge selle kohta, et digiidentiteeditasku on väljastatud kooskõlas kehtivate nõete ja reeglitega</t>
        </is>
      </c>
      <c r="AJ644" s="2" t="inlineStr">
        <is>
          <t>EU:n digitaalisen identiteetin lompakon luotettavuusmerkki</t>
        </is>
      </c>
      <c r="AK644" s="2" t="inlineStr">
        <is>
          <t>3</t>
        </is>
      </c>
      <c r="AL644" s="2" t="inlineStr">
        <is>
          <t/>
        </is>
      </c>
      <c r="AM644" t="inlineStr">
        <is>
          <t>yksinkertainen, tunnistettava ja selkeä osoitus siitä, että digitaalisen identiteetin lompakko on annettu käyttöön asianmukaisesti</t>
        </is>
      </c>
      <c r="AN644" s="2" t="inlineStr">
        <is>
          <t>label de confiance de l’UE pour le portefeuille d’identité numérique</t>
        </is>
      </c>
      <c r="AO644" s="2" t="inlineStr">
        <is>
          <t>3</t>
        </is>
      </c>
      <c r="AP644" s="2" t="inlineStr">
        <is>
          <t/>
        </is>
      </c>
      <c r="AQ644" t="inlineStr">
        <is>
          <t>indication formulée d’une manière simple, claire et reconnaissable selon
 laquelle un portefeuille d’identité numérique a été délivré 
conformément à la régelementaton applicable</t>
        </is>
      </c>
      <c r="AR644" s="2" t="inlineStr">
        <is>
          <t>Marc Iontaoibhe Thiachóg na Céannachta Digití ón Aontas</t>
        </is>
      </c>
      <c r="AS644" s="2" t="inlineStr">
        <is>
          <t>3</t>
        </is>
      </c>
      <c r="AT644" s="2" t="inlineStr">
        <is>
          <t/>
        </is>
      </c>
      <c r="AU644" t="inlineStr">
        <is>
          <t>léiriú a thabhairt, ar bhealach simplí, so-aitheanta agus soiléir, gur eisíodh Tiachóg na Céannachta Digití i gcomhréir leis an Rialachán seo</t>
        </is>
      </c>
      <c r="AV644" s="2" t="inlineStr">
        <is>
          <t>znak pouzdanosti EU-a za lisnicu za digitalni identitet|
znak pouzdanosti lisnice EU-a za digitalni identitet</t>
        </is>
      </c>
      <c r="AW644" s="2" t="inlineStr">
        <is>
          <t>2|
2</t>
        </is>
      </c>
      <c r="AX644" s="2" t="inlineStr">
        <is>
          <t>proposed|
proposed</t>
        </is>
      </c>
      <c r="AY644" t="inlineStr">
        <is>
          <t/>
        </is>
      </c>
      <c r="AZ644" s="2" t="inlineStr">
        <is>
          <t>európai digitális személyiadat-tárca bizalmi jegye</t>
        </is>
      </c>
      <c r="BA644" s="2" t="inlineStr">
        <is>
          <t>4</t>
        </is>
      </c>
      <c r="BB644" s="2" t="inlineStr">
        <is>
          <t/>
        </is>
      </c>
      <c r="BC644" t="inlineStr">
        <is>
          <t>egyszerű, felismerhető és egyértelmű jelzés arra vonatkozóan, hogy a 
digitális személyiadat-tárcát e rendelettel összhangban bocsátották ki</t>
        </is>
      </c>
      <c r="BD644" s="2" t="inlineStr">
        <is>
          <t>marchio di fiducia UE per i portafogli di identità digitale</t>
        </is>
      </c>
      <c r="BE644" s="2" t="inlineStr">
        <is>
          <t>3</t>
        </is>
      </c>
      <c r="BF644" s="2" t="inlineStr">
        <is>
          <t/>
        </is>
      </c>
      <c r="BG644" t="inlineStr">
        <is>
          <t>indicazione semplice, riconoscibile e chiara del fatto che un portafoglio di identità digitale è stato emesso conformemente alla normativa in vigore</t>
        </is>
      </c>
      <c r="BH644" s="2" t="inlineStr">
        <is>
          <t>ES skaitmeninės tapatybės dėklės patikimumo ženklas</t>
        </is>
      </c>
      <c r="BI644" s="2" t="inlineStr">
        <is>
          <t>3</t>
        </is>
      </c>
      <c r="BJ644" s="2" t="inlineStr">
        <is>
          <t/>
        </is>
      </c>
      <c r="BK644" t="inlineStr">
        <is>
          <t>paprastas, atpažįstamas ir aiškus ženklas, kad skaitmeninės tapatybės dėklė išduota pagal reglamentą</t>
        </is>
      </c>
      <c r="BL644" s="2" t="inlineStr">
        <is>
          <t>ES digitālās identitātes maka uzticamības marķējums</t>
        </is>
      </c>
      <c r="BM644" s="2" t="inlineStr">
        <is>
          <t>2</t>
        </is>
      </c>
      <c r="BN644" s="2" t="inlineStr">
        <is>
          <t/>
        </is>
      </c>
      <c r="BO644" t="inlineStr">
        <is>
          <t>vienkārša, atpazīstama un skaidra norāde, ka digitālās identitātes maks ir izdots saskaņā ar piemērojamajiem noteikumiem</t>
        </is>
      </c>
      <c r="BP644" s="2" t="inlineStr">
        <is>
          <t>Marka Fiduċjarja tal-UE għall-kartieri tal-identità diġitali</t>
        </is>
      </c>
      <c r="BQ644" s="2" t="inlineStr">
        <is>
          <t>3</t>
        </is>
      </c>
      <c r="BR644" s="2" t="inlineStr">
        <is>
          <t/>
        </is>
      </c>
      <c r="BS644" t="inlineStr">
        <is>
          <t>indikazzjoni b'mod sempliċi, rikonoxxibbli u ċar li &lt;i&gt;kartiera tal-identità diġitali&lt;/i&gt; &lt;a href="/entry/result/3599432/mt" id="ENTRY_TO_ENTRY_CONVERTER" target="_blank"&gt;IATE:3599432/MT&lt;/a&gt; tkun inħarġet skont ir-regoli u r-regolamenti applikabbli</t>
        </is>
      </c>
      <c r="BT644" s="2" t="inlineStr">
        <is>
          <t>EU-betrouwbaarheidskeurmerk van de portemonnee voor digitale identiteit</t>
        </is>
      </c>
      <c r="BU644" s="2" t="inlineStr">
        <is>
          <t>3</t>
        </is>
      </c>
      <c r="BV644" s="2" t="inlineStr">
        <is>
          <t/>
        </is>
      </c>
      <c r="BW644" t="inlineStr">
        <is>
          <t>eenvoudige, herkenbare en duidelijke indicatie dat een Europese portemonnee voor digitale identiteit is afgegeven</t>
        </is>
      </c>
      <c r="BX644" s="2" t="inlineStr">
        <is>
          <t>unijny znak zaufania dla portfela tożsamości cyfrowej</t>
        </is>
      </c>
      <c r="BY644" s="2" t="inlineStr">
        <is>
          <t>3</t>
        </is>
      </c>
      <c r="BZ644" s="2" t="inlineStr">
        <is>
          <t/>
        </is>
      </c>
      <c r="CA644" t="inlineStr">
        <is>
          <t>wskazanie w prosty, rozpoznawalny i jasny sposób, że portfel tożsamości cyfrowej wydano zgodnie z przepisami</t>
        </is>
      </c>
      <c r="CB644" s="2" t="inlineStr">
        <is>
          <t>marca de confiança da UE para carteiras de identidade digital|
marca de confiança de carteira de identidade digital da UE</t>
        </is>
      </c>
      <c r="CC644" s="2" t="inlineStr">
        <is>
          <t>3|
3</t>
        </is>
      </c>
      <c r="CD644" s="2" t="inlineStr">
        <is>
          <t>proposed|
proposed</t>
        </is>
      </c>
      <c r="CE644" t="inlineStr">
        <is>
          <t>Indicação, de forma simples, reconhecível e clara, de que uma carteira de identidade digital foi produzida em conformidade com a legislação em vigor.</t>
        </is>
      </c>
      <c r="CF644" s="2" t="inlineStr">
        <is>
          <t>marcă de încredere a portofelului UE pentru identitatea digitală</t>
        </is>
      </c>
      <c r="CG644" s="2" t="inlineStr">
        <is>
          <t>3</t>
        </is>
      </c>
      <c r="CH644" s="2" t="inlineStr">
        <is>
          <t/>
        </is>
      </c>
      <c r="CI644" t="inlineStr">
        <is>
          <t>o indicație simplă, ușor de recunoscut și clară a faptului că a fost 
emis un portofel pentru identitatea digitală</t>
        </is>
      </c>
      <c r="CJ644" s="2" t="inlineStr">
        <is>
          <t>značka dôvery EÚ pre peňaženku digitálnej identity</t>
        </is>
      </c>
      <c r="CK644" s="2" t="inlineStr">
        <is>
          <t>3</t>
        </is>
      </c>
      <c r="CL644" s="2" t="inlineStr">
        <is>
          <t/>
        </is>
      </c>
      <c r="CM644" t="inlineStr">
        <is>
          <t>jednoduché, rozpoznateľné a jasné označenie toho, že peňaženka digitálnej identity bola vydaná v súlade s nariadením, ktorým sa mení nariadenie (EÚ) č. 910/2014, pokiaľ ide o stanovenie rámca pre európsku digitálnu identitu</t>
        </is>
      </c>
      <c r="CN644" s="2" t="inlineStr">
        <is>
          <t>znak zaupanja za evropsko denarnico za digitalno identiteto</t>
        </is>
      </c>
      <c r="CO644" s="2" t="inlineStr">
        <is>
          <t>3</t>
        </is>
      </c>
      <c r="CP644" s="2" t="inlineStr">
        <is>
          <t/>
        </is>
      </c>
      <c r="CQ644" t="inlineStr">
        <is>
          <t>enostavna, prepoznavna in jasna označba, da je bila &lt;a href="https://iate.europa.eu/entry/result/3599432/sl" target="_blank"&gt;denarnica za digitalno identiteto&lt;/a&gt; izdana v skladu s to uredbo</t>
        </is>
      </c>
      <c r="CR644" s="2" t="inlineStr">
        <is>
          <t>EU:s förtroendemärke för e-identitetsplånböcker</t>
        </is>
      </c>
      <c r="CS644" s="2" t="inlineStr">
        <is>
          <t>3</t>
        </is>
      </c>
      <c r="CT644" s="2" t="inlineStr">
        <is>
          <t/>
        </is>
      </c>
      <c r="CU644" t="inlineStr">
        <is>
          <t>angivelse i enkel, igenkännlig och tydlig form som visar att en e-identitetsplånbok har utfärdats i enlighet med denna förordning</t>
        </is>
      </c>
    </row>
    <row r="645">
      <c r="A645" s="1" t="str">
        <f>HYPERLINK("https://iate.europa.eu/entry/result/3599432/all", "3599432")</f>
        <v>3599432</v>
      </c>
      <c r="B645" t="inlineStr">
        <is>
          <t>EDUCATION AND COMMUNICATIONS</t>
        </is>
      </c>
      <c r="C645" t="inlineStr">
        <is>
          <t>EDUCATION AND COMMUNICATIONS|information technology and data processing|data processing;EDUCATION AND COMMUNICATIONS|documentation|document|electronic document</t>
        </is>
      </c>
      <c r="D645" s="2" t="inlineStr">
        <is>
          <t>европейски портфейл за цифрова самоличност</t>
        </is>
      </c>
      <c r="E645" s="2" t="inlineStr">
        <is>
          <t>3</t>
        </is>
      </c>
      <c r="F645" s="2" t="inlineStr">
        <is>
          <t/>
        </is>
      </c>
      <c r="G645" t="inlineStr">
        <is>
          <t>продукт и услуга, които позволяват на потребителя да съхранява данни за самоличност, свидетелства и атрибути, свързани с неговата/нейната самоличност, да ги предоставя на доверяващите се страни при поискване и да ги използва за удостоверяване на автентичност, онлайн и офлайн, за ползване на услуга в съответствие с член 6а, както и да създава квалифицирани електронни подписи и печати</t>
        </is>
      </c>
      <c r="H645" s="2" t="inlineStr">
        <is>
          <t>evropská peněženka digitální identity|
peněženka digitální identity|
digitální peněženka</t>
        </is>
      </c>
      <c r="I645" s="2" t="inlineStr">
        <is>
          <t>3|
3|
3</t>
        </is>
      </c>
      <c r="J645" s="2" t="inlineStr">
        <is>
          <t xml:space="preserve">|
|
</t>
        </is>
      </c>
      <c r="K645" t="inlineStr">
        <is>
          <t>produkt a služba, která uživateli umožňuje ukládat údaje o totožnosti, &lt;a href="https://iate.europa.eu/entry/result/1484728/cs" target="_blank"&gt;pověření&lt;/a&gt; a &lt;a href="https://iate.europa.eu/entry/result/1484280/cs" target="_blank"&gt;atributy&lt;/a&gt; související s jeho totožností, poskytovat je na požádání spoléhajícím se stranám a používat je pro autentizaci v režimu online nebo offline a vytváření &lt;a href="https://iate.europa.eu/entry/result/3546876/cs" target="_blank"&gt;kvalifikovaných elektronických podpisů&lt;/a&gt; a &lt;a href="https://iate.europa.eu/entry/result/3546879/cs" target="_blank"&gt;pečetí&lt;/a&gt;</t>
        </is>
      </c>
      <c r="L645" s="2" t="inlineStr">
        <is>
          <t>digital tegnebog|
digital ID-tegnebog|
europæisk digital ID-tegnebog</t>
        </is>
      </c>
      <c r="M645" s="2" t="inlineStr">
        <is>
          <t>3|
3|
3</t>
        </is>
      </c>
      <c r="N645" s="2" t="inlineStr">
        <is>
          <t xml:space="preserve">|
|
</t>
        </is>
      </c>
      <c r="O645" t="inlineStr">
        <is>
          <t>personlig digital tegnebog, der accepteres i alle
EU-medlemsstater, og som gør det muligt for brugeren at identificere sig selv
digitalt samt lagre og forvalte identitetsoplysninger og officielle dokumenter
i elektronisk format</t>
        </is>
      </c>
      <c r="P645" s="2" t="inlineStr">
        <is>
          <t>digitale Brieftasche|
EUid-Brieftasche|
europäische Brieftasche für die digitale Identität</t>
        </is>
      </c>
      <c r="Q645" s="2" t="inlineStr">
        <is>
          <t>3|
3|
3</t>
        </is>
      </c>
      <c r="R645" s="2" t="inlineStr">
        <is>
          <t xml:space="preserve">|
|
</t>
        </is>
      </c>
      <c r="S645" t="inlineStr">
        <is>
          <t>Produkt und Dienst, das bzw. der es dem Nutzer ermöglicht, mit seiner Identität verknüpfte Identitätsdaten, Berechtigungsnachweise und Attribute zu speichern, vertrauenden Beteiligten auf Anfrage vorzuweisen und sich damit online und offline bei einem Dienst zu authentifizieren sowie qualifizierte elektronische Signaturen und Siegel zu erstellen</t>
        </is>
      </c>
      <c r="T645" s="2" t="inlineStr">
        <is>
          <t>ψηφιακό πορτοφόλι|
πορτοφόλι ψηφιακής ταυτότητας|
ευρωπαϊκό πορτοφόλι ψηφιακής ταυτότητας</t>
        </is>
      </c>
      <c r="U645" s="2" t="inlineStr">
        <is>
          <t>3|
3|
3</t>
        </is>
      </c>
      <c r="V645" s="2" t="inlineStr">
        <is>
          <t xml:space="preserve">|
|
</t>
        </is>
      </c>
      <c r="W645" t="inlineStr">
        <is>
          <t>προϊόν και υπηρεσία που επιτρέπει στον χρήστη να αποθηκεύει δεδομένα ταυτότητας, &lt;a href="https://iate.europa.eu/entry/result/1484728/en-el" target="_blank"&gt;διαπιστευτήρια&lt;/a&gt; και &lt;a href="https://iate.europa.eu/entry/result/1484280/en-el" target="_blank"&gt;χαρακτηριστικά&lt;/a&gt; που συνδέονται με την ταυτότητά του, να τα παρέχει σε βασιζόμενα μέρη κατόπιν αιτήματος και να τα χρησιμοποιεί για επαλήθευση ταυτότητας σε επιγραμμικές και μη επιγραμμικές υπηρεσίες και να δημιουργεί &lt;a href="https://iate.europa.eu/entry/result/3546876/en-el" target="_blank"&gt;εγκεκριμένες ηλεκτρονικές υπογραφές&lt;/a&gt; και &lt;a href="https://iate.europa.eu/entry/result/3546879/en-el" target="_blank"&gt;σφραγίδες&lt;/a&gt;</t>
        </is>
      </c>
      <c r="X645" s="2" t="inlineStr">
        <is>
          <t>digital wallet|
digital identity wallet|
European Digital Identity Wallet|
EU 'digital identity wallet'</t>
        </is>
      </c>
      <c r="Y645" s="2" t="inlineStr">
        <is>
          <t>3|
3|
3|
1</t>
        </is>
      </c>
      <c r="Z645" s="2" t="inlineStr">
        <is>
          <t xml:space="preserve">|
|
|
</t>
        </is>
      </c>
      <c r="AA645" t="inlineStr">
        <is>
          <t>product and service recognised anywhere in the EU that allows the user to
store identity data,&lt;a href="https://iate.europa.eu/entry/result/1484728/en" target="_blank"&gt; credentials&lt;/a&gt; and &lt;a href="https://iate.europa.eu/entry/result/1484280/en" target="_blank"&gt;attributes &lt;/a&gt;linked to their identity, to
provide them to parties on request and to use them for authentication,
online and offline, for a service and to create &lt;a href="https://iate.europa.eu/entry/result/3546876/en" target="_blank"&gt;qualified electronic signatures&lt;/a&gt; and &lt;a href="https://iate.europa.eu/entry/result/3546879/en" target="_blank"&gt;seals&lt;/a&gt;</t>
        </is>
      </c>
      <c r="AB645" s="2" t="inlineStr">
        <is>
          <t>cartera europea de identidad digital|
cartera de identidad digital|
cartera digital</t>
        </is>
      </c>
      <c r="AC645" s="2" t="inlineStr">
        <is>
          <t>3|
3|
3</t>
        </is>
      </c>
      <c r="AD645" s="2" t="inlineStr">
        <is>
          <t xml:space="preserve">|
|
</t>
        </is>
      </c>
      <c r="AE645" t="inlineStr">
        <is>
          <t>Producto y servicio reconocido en cualquier lugar de la UE que permite
al usuario almacenar datos de identidad, credenciales y atributos vinculados a su
identidad, con el fin de proporcionarlos a las partes usuarias a petición de
estas y de utilizarlos con fines de autenticación, en línea y fuera de línea,
para un servicio,
así como para crear firmas y sellos electrónicos
cualificados.</t>
        </is>
      </c>
      <c r="AF645" s="2" t="inlineStr">
        <is>
          <t>digiidentiteeditasku|
Euroopa digitasku|
Euroopa digiidentiteeditasku</t>
        </is>
      </c>
      <c r="AG645" s="2" t="inlineStr">
        <is>
          <t>3|
3|
3</t>
        </is>
      </c>
      <c r="AH645" s="2" t="inlineStr">
        <is>
          <t xml:space="preserve">|
|
</t>
        </is>
      </c>
      <c r="AI645" t="inlineStr">
        <is>
          <t/>
        </is>
      </c>
      <c r="AJ645" s="2" t="inlineStr">
        <is>
          <t>eurooppalainen digitaalisen identiteetin lompakko</t>
        </is>
      </c>
      <c r="AK645" s="2" t="inlineStr">
        <is>
          <t>3</t>
        </is>
      </c>
      <c r="AL645" s="2" t="inlineStr">
        <is>
          <t/>
        </is>
      </c>
      <c r="AM645" t="inlineStr">
        <is>
          <t>koko EU:ssa tunnustettu tuote ja palvelu, jonka avulla käyttäjä voi tallentaa henkilöllisyyteensä liittyviä henkilötietoja, valtuustietoja ja attribuutteja, antaa niitä pyynnöstä luottaville osapuolille ja käyttää niitä todentamiseen verkossa ja sen ulkopuolella sekä luoda hyväksyttyjä sähköisiä allekirjoituksia ja leimoja</t>
        </is>
      </c>
      <c r="AN645" s="2" t="inlineStr">
        <is>
          <t>portefeuille d'identité numérique|
portefeuille numérique|
portefeuille européen d'identité numérique</t>
        </is>
      </c>
      <c r="AO645" s="2" t="inlineStr">
        <is>
          <t>3|
3|
3</t>
        </is>
      </c>
      <c r="AP645" s="2" t="inlineStr">
        <is>
          <t xml:space="preserve">|
|
</t>
        </is>
      </c>
      <c r="AQ645" t="inlineStr">
        <is>
          <t>produit et service qui permettent à l’utilisateur de stocker des 
données d’identification, des justificatifs et des attributs liés à son 
identité, de les communiquer aux parties utilisatrices sur demande et de
 les utiliser pour s’authentifier, en ligne et hors ligne, et de créer des signatures et 
cachets électroniques qualifiés</t>
        </is>
      </c>
      <c r="AR645" t="inlineStr">
        <is>
          <t/>
        </is>
      </c>
      <c r="AS645" t="inlineStr">
        <is>
          <t/>
        </is>
      </c>
      <c r="AT645" t="inlineStr">
        <is>
          <t/>
        </is>
      </c>
      <c r="AU645" t="inlineStr">
        <is>
          <t/>
        </is>
      </c>
      <c r="AV645" s="2" t="inlineStr">
        <is>
          <t>digitalna lisnica|
europska lisnica za digitalni identitet</t>
        </is>
      </c>
      <c r="AW645" s="2" t="inlineStr">
        <is>
          <t>3|
3</t>
        </is>
      </c>
      <c r="AX645" s="2" t="inlineStr">
        <is>
          <t xml:space="preserve">|
</t>
        </is>
      </c>
      <c r="AY645" t="inlineStr">
        <is>
          <t/>
        </is>
      </c>
      <c r="AZ645" s="2" t="inlineStr">
        <is>
          <t>európai digitális személyiadat-tárca</t>
        </is>
      </c>
      <c r="BA645" s="2" t="inlineStr">
        <is>
          <t>4</t>
        </is>
      </c>
      <c r="BB645" s="2" t="inlineStr">
        <is>
          <t/>
        </is>
      </c>
      <c r="BC645" t="inlineStr">
        <is>
          <t>olyan termék és szolgáltatás, amely lehetővé teszi a felhasználó 
számára, hogy a személyazonosságához kapcsolódó személyazonosító 
adatokat, hitelesítő adatokat és attribútumokat tároljon, azokat kérésre
 az igénybe vevő felek rendelkezésére bocsássa és a 6a. cikkel 
összhangban online és offline hitelesítésre használja, valamint 
minősített elektronikus aláírásokat és bélyegzőket hozzon létre</t>
        </is>
      </c>
      <c r="BD645" s="2" t="inlineStr">
        <is>
          <t>portafoglio di identità digitale|
portafoglio europeo di identità digitale|
portafoglio digitale</t>
        </is>
      </c>
      <c r="BE645" s="2" t="inlineStr">
        <is>
          <t>3|
3|
3</t>
        </is>
      </c>
      <c r="BF645" s="2" t="inlineStr">
        <is>
          <t xml:space="preserve">|
|
</t>
        </is>
      </c>
      <c r="BG645" t="inlineStr">
        <is>
          <t>prodotto e servizio che consente all'utente di conservare dati di identità, credenziali e attributi collegati alla sua identità, fornirli su richiesta alle parti facenti affidamento sulla certificazione e utilizzarli per l'autenticazione, online e offline, per un servizio, conformemente all'articolo 6 bis, nonché per creare firme elettroniche qualificate e sigilli elettronici qualificatii</t>
        </is>
      </c>
      <c r="BH645" s="2" t="inlineStr">
        <is>
          <t>skaitmeninės tapatybės dėklė|
europinė skaitmeninės tapatybės dėklė</t>
        </is>
      </c>
      <c r="BI645" s="2" t="inlineStr">
        <is>
          <t>3|
3</t>
        </is>
      </c>
      <c r="BJ645" s="2" t="inlineStr">
        <is>
          <t xml:space="preserve">|
</t>
        </is>
      </c>
      <c r="BK645" t="inlineStr">
        <is>
          <t>produktas ir paslauga, sudarantys naudotojui sąlygas saugoti tapatybės duomenis, su tapatybe susietus kredencialus ir požymius, teikti juos pasikliaujančiosioms šalims šioms prašant ir naudoti juos asmens, siekiančio naudotis paslauga, tapatumui nustatyti prisijungus ar neprisijungus prie interneto; ir kurti kvalifikuotus elektroninius parašus ir spaudus</t>
        </is>
      </c>
      <c r="BL645" s="2" t="inlineStr">
        <is>
          <t>digitālās identitātes maks|
Eiropas digitālās identitātes maks</t>
        </is>
      </c>
      <c r="BM645" s="2" t="inlineStr">
        <is>
          <t>2|
2</t>
        </is>
      </c>
      <c r="BN645" s="2" t="inlineStr">
        <is>
          <t xml:space="preserve">|
</t>
        </is>
      </c>
      <c r="BO645" t="inlineStr">
        <is>
          <t/>
        </is>
      </c>
      <c r="BP645" s="2" t="inlineStr">
        <is>
          <t>kartiera diġitali|
Kartiera Ewropea tal-Identità Diġitali|
kartiera tal-identità diġitali</t>
        </is>
      </c>
      <c r="BQ645" s="2" t="inlineStr">
        <is>
          <t>3|
3|
3</t>
        </is>
      </c>
      <c r="BR645" s="2" t="inlineStr">
        <is>
          <t xml:space="preserve">|
|
</t>
        </is>
      </c>
      <c r="BS645" t="inlineStr">
        <is>
          <t>prodott u servizz li jippermetti lill-utent jaħżen &lt;i&gt;data&lt;/i&gt; dwar l-identità u kif ukoll kredenzjali u attributi marbuta mal-identità tiegħu, biex jipprovdihom lill-partijiet dipendenti fuq talba tagħhom u biex jintużaw għall-awtentikazzjoni, kemm online u kif ukoll offline, u biex joħloq firem u siġilli elettroniċi kwalifikati</t>
        </is>
      </c>
      <c r="BT645" s="2" t="inlineStr">
        <is>
          <t>digitale portemonnee|
portemonnee voor digitale identiteit|
Europese portemonnee voor digitale identiteit</t>
        </is>
      </c>
      <c r="BU645" s="2" t="inlineStr">
        <is>
          <t>3|
3|
3</t>
        </is>
      </c>
      <c r="BV645" s="2" t="inlineStr">
        <is>
          <t xml:space="preserve">|
|
</t>
        </is>
      </c>
      <c r="BW645" t="inlineStr">
        <is>
          <t>product dat en dienst die in de hele EU erkend wordt die de gebruiker in staat stelt identiteitsgegevens, inloggegevens en attributen met betrekking tot zijn/haar identiteit op te slaan, op verzoek aan vertrouwende partijen te verstrekken, voor online en offline authenticatie voor een dienst te gebruiken, en gekwalificeerde elektronische handtekeningen en zegels aan te maken</t>
        </is>
      </c>
      <c r="BX645" s="2" t="inlineStr">
        <is>
          <t>europejski portfel tożsamości cyfrowej|
portfel tożsamości cyfrowej|
portfel cyfrowy</t>
        </is>
      </c>
      <c r="BY645" s="2" t="inlineStr">
        <is>
          <t>3|
3|
3</t>
        </is>
      </c>
      <c r="BZ645" s="2" t="inlineStr">
        <is>
          <t xml:space="preserve">|
|
</t>
        </is>
      </c>
      <c r="CA645" t="inlineStr">
        <is>
          <t>produkt i usługa, które umożliwiają użytkownikowi przechowywanie danych dotyczących tożsamości, danych uwierzytelniających i atrybutów powiązanych z jego tożsamością, dostarczanie ich na żądanie stronom ufającym oraz wykorzystywanie ich do uwierzytelniania online i offline na potrzeby usługi, jak również składanie kwalifikowanych podpisów i pieczęci elektronicznych</t>
        </is>
      </c>
      <c r="CB645" s="2" t="inlineStr">
        <is>
          <t>carteira digital|
carteira europeia de identidade digital</t>
        </is>
      </c>
      <c r="CC645" s="2" t="inlineStr">
        <is>
          <t>3|
3</t>
        </is>
      </c>
      <c r="CD645" s="2" t="inlineStr">
        <is>
          <t xml:space="preserve">|
</t>
        </is>
      </c>
      <c r="CE645" t="inlineStr">
        <is>
          <t>Produto e serviço que permite ao utilizador armazenar dados de identificação, credenciais e atributos associados à sua identidade, para os fornecer a partes utilizadoras mediante pedido, utilizá-los para autenticação, em linha e fora de linha, e criar assinaturas e selos eletrónicos qualificados.</t>
        </is>
      </c>
      <c r="CF645" s="2" t="inlineStr">
        <is>
          <t>portofel digital|
portofel european pentru identitatea digitală</t>
        </is>
      </c>
      <c r="CG645" s="2" t="inlineStr">
        <is>
          <t>3|
3</t>
        </is>
      </c>
      <c r="CH645" s="2" t="inlineStr">
        <is>
          <t xml:space="preserve">|
</t>
        </is>
      </c>
      <c r="CI645" t="inlineStr">
        <is>
          <t/>
        </is>
      </c>
      <c r="CJ645" s="2" t="inlineStr">
        <is>
          <t>peňaženka digitálnej identity|
európska peňaženka digitálnej identity|
digitálna peňaženka|
európska peňaženka s digitálnou identitou</t>
        </is>
      </c>
      <c r="CK645" s="2" t="inlineStr">
        <is>
          <t>3|
3|
3|
3</t>
        </is>
      </c>
      <c r="CL645" s="2" t="inlineStr">
        <is>
          <t xml:space="preserve">|
|
|
</t>
        </is>
      </c>
      <c r="CM645" t="inlineStr">
        <is>
          <t>produkt a služba, ktoré používateľovi umožňujú uchovávať údaje o totožnosti, potvrdenia a atribúty spojené s jeho totožnosťou, na požiadanie ich poskytovať spoliehajúcim sa stranám a používať ich na autentifikáciu online aj offline na účely služby v súlade s článkom 6a a vyhotovovať kvalifikované elektronické podpisy a pečate</t>
        </is>
      </c>
      <c r="CN645" s="2" t="inlineStr">
        <is>
          <t>evropska denarnica za digitalno identiteto|
digitalna denarnica|
denarnica za digitalno identiteto</t>
        </is>
      </c>
      <c r="CO645" s="2" t="inlineStr">
        <is>
          <t>3|
3|
3</t>
        </is>
      </c>
      <c r="CP645" s="2" t="inlineStr">
        <is>
          <t xml:space="preserve">|
|
</t>
        </is>
      </c>
      <c r="CQ645" t="inlineStr">
        <is>
          <t>izdelek in storitev, ki uporabniku omogoča shranjevanje podatkov o identiteti, &lt;a href="https://iate.europa.eu/entry/result/1484728/sl" target="_blank"&gt;poverilnic&lt;/a&gt; in &lt;a href="https://iate.europa.eu/entry/result/1484280/sl" target="_blank"&gt;atributov&lt;/a&gt;, povezanih z njegovo identiteto, njihovo predložitev zanašajočim se strankam na zahtevo ter njihovo uporabo za spletno in nespletno avtentikacijo za storitev ter ustvarjanje &lt;a href="https://iate.europa.eu/entry/result/3546876/sl" target="_blank"&gt;kvalificiranih elektronskih podpisov&lt;/a&gt; in &lt;a href="https://iate.europa.eu/entry/result/3546879/sl" target="_blank"&gt;žigov&lt;/a&gt;</t>
        </is>
      </c>
      <c r="CR645" s="2" t="inlineStr">
        <is>
          <t>europeisk e-identitetsplånbok</t>
        </is>
      </c>
      <c r="CS645" s="2" t="inlineStr">
        <is>
          <t>3</t>
        </is>
      </c>
      <c r="CT645" s="2" t="inlineStr">
        <is>
          <t/>
        </is>
      </c>
      <c r="CU645" t="inlineStr">
        <is>
          <t>produkt och tjänst som gör det möjligt för användaren att lagra identitetsuppgifter, behörighetsuppgifter och attribut som är kopplade till användarens identitet, så att dessa kan tillhandahållas åt användande parter på begäran och användas för autentisering, online och offline, för en tjänst i enlighet med artikel 6a, och för att skapa kvalificerade elektroniska underskrifter och stämplar</t>
        </is>
      </c>
    </row>
    <row r="646">
      <c r="A646" s="1" t="str">
        <f>HYPERLINK("https://iate.europa.eu/entry/result/3599546/all", "3599546")</f>
        <v>3599546</v>
      </c>
      <c r="B646" t="inlineStr">
        <is>
          <t>PRODUCTION, TECHNOLOGY AND RESEARCH;TRADE</t>
        </is>
      </c>
      <c r="C646" t="inlineStr">
        <is>
          <t>PRODUCTION, TECHNOLOGY AND RESEARCH|technology and technical regulations|technology|digital technology;TRADE|marketing|commercial transaction|provision of services;TRADE|marketing|commercial transaction|sale|distance selling|electronic commerce|electronic signature</t>
        </is>
      </c>
      <c r="D646" s="2" t="inlineStr">
        <is>
          <t>квалифицирано устройство за създаване на електронен подпис от разстояние</t>
        </is>
      </c>
      <c r="E646" s="2" t="inlineStr">
        <is>
          <t>3</t>
        </is>
      </c>
      <c r="F646" s="2" t="inlineStr">
        <is>
          <t/>
        </is>
      </c>
      <c r="G646" t="inlineStr">
        <is>
          <t>квалифицирано устройство за създаване на електронен подпис, при което доставчик на квалифицирани удостоверителни услуги генерира, управлява или дублира данните за създаване на електронен подпис от името на титуляря на електронния подпис</t>
        </is>
      </c>
      <c r="H646" s="2" t="inlineStr">
        <is>
          <t>prostředek pro vytváření kvalifikovaných podpisů na dálku|
prostředek pro vytváření kvalifikovaných elektronických podpisů na dálku</t>
        </is>
      </c>
      <c r="I646" s="2" t="inlineStr">
        <is>
          <t>3|
3</t>
        </is>
      </c>
      <c r="J646" s="2" t="inlineStr">
        <is>
          <t xml:space="preserve">|
</t>
        </is>
      </c>
      <c r="K646" t="inlineStr">
        <is>
          <t>&lt;a href="https://iate.europa.eu/entry/result/3564435/cs" target="_blank"&gt;prostředek pro vytváření kvalifikovaných elektronických podpisů&lt;/a&gt;, přičemž &lt;a href="https://iate.europa.eu/entry/slideshow/1625483825523/3599650/cs" target="_blank"&gt;kvalifikovaný poskytovatel služeb vytvářejících důvěru&lt;/a&gt; vytváří, spravuje nebo kopíruje &lt;a href="https://iate.europa.eu/entry/result/3550884/cs" target="_blank"&gt;data pro vytváření elektronických podpisů&lt;/a&gt; jménem &lt;a href="https://iate.europa.eu/entry/result/1867642/cs" target="_blank"&gt;podepisující osoby&lt;/a&gt;</t>
        </is>
      </c>
      <c r="L646" s="2" t="inlineStr">
        <is>
          <t>kvalificeret system til signaturgenerering på afstand|
kvalificeret elektronisk system til signaturgenerering på afstand</t>
        </is>
      </c>
      <c r="M646" s="2" t="inlineStr">
        <is>
          <t>3|
3</t>
        </is>
      </c>
      <c r="N646" s="2" t="inlineStr">
        <is>
          <t>|
admitted</t>
        </is>
      </c>
      <c r="O646" t="inlineStr">
        <is>
          <t>&lt;a href="https://iate.europa.eu/entry/result/3564435/da" target="_blank"&gt;kvalificeret elektronisk signaturgenereringssystem&lt;/a&gt;, hvori en &lt;a href="https://iate.europa.eu/entry/result/3599650/da" target="_blank"&gt;kvalificeret tillidstjenesteudbyder&lt;/a&gt; genererer, forvalter eller kopierer &lt;a href="https://iate.europa.eu/entry/result/3550884/da" target="_blank"&gt;elektroniske signaturgenereringsdata&lt;/a&gt; på vegne af en &lt;a href="https://iate.europa.eu/entry/result/1867642/da" target="_blank"&gt;underskriver&lt;/a&gt;</t>
        </is>
      </c>
      <c r="P646" s="2" t="inlineStr">
        <is>
          <t>qualifizierte Fernsignaturerstellungseinheit</t>
        </is>
      </c>
      <c r="Q646" s="2" t="inlineStr">
        <is>
          <t>3</t>
        </is>
      </c>
      <c r="R646" s="2" t="inlineStr">
        <is>
          <t/>
        </is>
      </c>
      <c r="S646" t="inlineStr">
        <is>
          <t>&lt;a href="https://iate.europa.eu/entry/result/3564435/de" target="_blank"&gt;qualifizierte elektronische Signaturerstellungseinheit&lt;/a&gt;, bei der ein qualifizierter Vertrauensdiensteanbieter die elektronischen Signaturerstellungsdaten im Namen eines Unterzeichners erzeugt, verwaltet oder vervielfältigt</t>
        </is>
      </c>
      <c r="T646" s="2" t="inlineStr">
        <is>
          <t>εγκεκριμένη διάταξη εξ αποστάσεως δημιουργίας υπογραφής|
εγκεκριμένη διάταξη εξ αποστάσεως δημιουργίας ηλεκτρονικής υπογραφής</t>
        </is>
      </c>
      <c r="U646" s="2" t="inlineStr">
        <is>
          <t>3|
3</t>
        </is>
      </c>
      <c r="V646" s="2" t="inlineStr">
        <is>
          <t>|
admitted</t>
        </is>
      </c>
      <c r="W646" t="inlineStr">
        <is>
          <t>&lt;a href="https://iate.europa.eu/entry/result/3564435/en-el" target="_blank"&gt;εγκεκριμένη διάταξη δημιουργίας ηλεκτρονικής υπογραφής&lt;/a&gt; μέσω της οποίας εγκεκριμένος &lt;a href="https://iate.europa.eu/entry/result/3556105/en-el" target="_blank"&gt;πάροχος υπηρεσιών εμπιστοσύνης&lt;/a&gt; δημιουργεί, διαχειρίζεται ή αναπαράγει τα &lt;a href="https://iate.europa.eu/entry/result/3550884/en-el" target="_blank"&gt;δεδομένα δημιουργίας ηλεκτρονικής υπογραφής&lt;/a&gt; για λογαριασμό ενός &lt;a href="https://iate.europa.eu/entry/result/1867642/en-el" target="_blank"&gt;υπογράφοντος&lt;/a&gt;</t>
        </is>
      </c>
      <c r="X646" s="2" t="inlineStr">
        <is>
          <t>rQSCD|
remote qualified signature creation device|
remote qualified electronic signature creation device</t>
        </is>
      </c>
      <c r="Y646" s="2" t="inlineStr">
        <is>
          <t>1|
3|
3</t>
        </is>
      </c>
      <c r="Z646" s="2" t="inlineStr">
        <is>
          <t>|
|
admitted</t>
        </is>
      </c>
      <c r="AA646" t="inlineStr">
        <is>
          <t>&lt;a href="https://iate.europa.eu/entry/result/3564435/en" target="_blank"&gt;qualified electronic signature creation device&lt;/a&gt; where a qualified &lt;a href="https://iate.europa.eu/entry/result/3556105/en" target="_blank"&gt;trust service provider &lt;/a&gt;generates, manages or duplicates the &lt;a href="https://iate.europa.eu/entry/result/3550884/en" target="_blank"&gt;electronic signature creation data&lt;/a&gt; on behalf of a &lt;a href="https://iate.europa.eu/entry/result/1867642/en" target="_blank"&gt;signatory&lt;/a&gt;</t>
        </is>
      </c>
      <c r="AB646" s="2" t="inlineStr">
        <is>
          <t>dispositivo cualificado remoto de creación de firmas electrónicas|
dispositivo cualificado remoto de creación de firmas</t>
        </is>
      </c>
      <c r="AC646" s="2" t="inlineStr">
        <is>
          <t>3|
3</t>
        </is>
      </c>
      <c r="AD646" s="2" t="inlineStr">
        <is>
          <t xml:space="preserve">|
</t>
        </is>
      </c>
      <c r="AE646" t="inlineStr">
        <is>
          <t>&lt;a href="https://iate.europa.eu/entry/result/3564435/es" target="_blank"&gt;Dispositivo cualificado de creación de firmas&lt;/a&gt; utilizado por un &lt;a href="https://iate.europa.eu/entry/result/3556105/es" target="_blank"&gt;prestador cualificado de servicios de confianza&lt;/a&gt; para generar, gestionar o duplicar los &lt;a href="https://iate.europa.eu/entry/result/3550884/es" target="_blank"&gt;datos de creación de firmas electrónicas&lt;/a&gt; en nombre de un &lt;a href="https://iate.europa.eu/entry/result/1867642/es" target="_blank"&gt;signatario&lt;/a&gt;.</t>
        </is>
      </c>
      <c r="AF646" s="2" t="inlineStr">
        <is>
          <t>vahend kvalifitseeritud e-allkirja andmiseks vahemaa tagant</t>
        </is>
      </c>
      <c r="AG646" s="2" t="inlineStr">
        <is>
          <t>2</t>
        </is>
      </c>
      <c r="AH646" s="2" t="inlineStr">
        <is>
          <t/>
        </is>
      </c>
      <c r="AI646" t="inlineStr">
        <is>
          <t>&lt;i&gt;kvalifitseeritud e-allkirja andmise vahend&lt;/i&gt; &lt;a href="/entry/result/3564435/all" id="ENTRY_TO_ENTRY_CONVERTER" target="_blank"&gt;IATE:3564435&lt;/a&gt; , mille puhul kvalifitseeritud &lt;i&gt;usaldusteenuse osutaja&lt;/i&gt; &lt;a href="/entry/result/3556105/all" id="ENTRY_TO_ENTRY_CONVERTER" target="_blank"&gt;IATE:3556105&lt;/a&gt; loob, haldab või dubleerib allkirja andja nimel &lt;i&gt;e-allkirja moodustamiseks vajalikke andmeid&lt;/i&gt; &lt;a href="/entry/result/3550884/all" id="ENTRY_TO_ENTRY_CONVERTER" target="_blank"&gt;IATE:3550884&lt;/a&gt;</t>
        </is>
      </c>
      <c r="AJ646" s="2" t="inlineStr">
        <is>
          <t>hyväksytty sähköisen allekirjoituksen etäluontiväline|
hyväksytty allekirjoituksen etäluontiväline</t>
        </is>
      </c>
      <c r="AK646" s="2" t="inlineStr">
        <is>
          <t>3|
3</t>
        </is>
      </c>
      <c r="AL646" s="2" t="inlineStr">
        <is>
          <t xml:space="preserve">|
</t>
        </is>
      </c>
      <c r="AM646" t="inlineStr">
        <is>
          <t>hyväksytty sähköisen allekirjoituksen luontiväline, jolla hyväksytty luottamuspalvelun tarjoaja muodostaa, hallinnoi tai kahdentaa sähköisen allekirjoituksen luontitietoja allekirjoittajan puolesta</t>
        </is>
      </c>
      <c r="AN646" s="2" t="inlineStr">
        <is>
          <t>dispositif de création de signature électronique qualifié à distance</t>
        </is>
      </c>
      <c r="AO646" s="2" t="inlineStr">
        <is>
          <t>3</t>
        </is>
      </c>
      <c r="AP646" s="2" t="inlineStr">
        <is>
          <t/>
        </is>
      </c>
      <c r="AQ646" t="inlineStr">
        <is>
          <t>dispositif de création de signature électronique qualifié par lequel 
un prestataire de services de confiance qualifié génère, gère ou 
reproduit les données de création de signature électronique pour le 
compte d’un signataire</t>
        </is>
      </c>
      <c r="AR646" s="2" t="inlineStr">
        <is>
          <t>gléas cruthaithe ríomhshínithe cáilithe cianda|
gléas cruthaithe sínithe cáilithe cianda</t>
        </is>
      </c>
      <c r="AS646" s="2" t="inlineStr">
        <is>
          <t>3|
3</t>
        </is>
      </c>
      <c r="AT646" s="2" t="inlineStr">
        <is>
          <t xml:space="preserve">|
</t>
        </is>
      </c>
      <c r="AU646" t="inlineStr">
        <is>
          <t>gléas ríomhshínithe cáilithe lena ndéanann soláthraí seirbhíse iontaoibhe cáilithe na sonraí um chruthú ríomhshínithe a ghiniúint, a bhainistiú nó a dhúbláil thar ceann sínitheora</t>
        </is>
      </c>
      <c r="AV646" s="2" t="inlineStr">
        <is>
          <t>kvalificirano sredstvo za izradu elektroničkog potpisa na daljinu|
kvalificirano sredstvo za izradu potpisa na daljinu</t>
        </is>
      </c>
      <c r="AW646" s="2" t="inlineStr">
        <is>
          <t>3|
3</t>
        </is>
      </c>
      <c r="AX646" s="2" t="inlineStr">
        <is>
          <t>proposed|
proposed</t>
        </is>
      </c>
      <c r="AY646" t="inlineStr">
        <is>
          <t/>
        </is>
      </c>
      <c r="AZ646" s="2" t="inlineStr">
        <is>
          <t>távoli minősített aláírást létrehozó eszköz</t>
        </is>
      </c>
      <c r="BA646" s="2" t="inlineStr">
        <is>
          <t>4</t>
        </is>
      </c>
      <c r="BB646" s="2" t="inlineStr">
        <is>
          <t/>
        </is>
      </c>
      <c r="BC646" t="inlineStr">
        <is>
          <t>minősített elektronikus 
aláírást létrehozó eszköz, amellyel a minősített bizalmi szolgáltató az 
aláíró nevében létrehozza, kezeli vagy sokszorosítja az elektronikus 
aláírás létrehozásához használt adatot</t>
        </is>
      </c>
      <c r="BD646" s="2" t="inlineStr">
        <is>
          <t>dispositivo qualificato per la creazione di una firma a distanza|
dispositivo qualificato per la creazione di una firma elettronica a distanza</t>
        </is>
      </c>
      <c r="BE646" s="2" t="inlineStr">
        <is>
          <t>3|
3</t>
        </is>
      </c>
      <c r="BF646" s="2" t="inlineStr">
        <is>
          <t>|
admitted</t>
        </is>
      </c>
      <c r="BG646" t="inlineStr">
        <is>
          <t>dispositivo qualificato per la creazione di una firma elettronica in cui un prestatore di servizi fiduciari qualificato genera, gestisce o duplica i dati per la creazione di una firma elettronica per conto di un firmatario</t>
        </is>
      </c>
      <c r="BH646" s="2" t="inlineStr">
        <is>
          <t>nuotolinis kvalifikuotas parašo kūrimo įtaisas|
nuotolinis kvalifikuotas elektroninio parašo kūrimo įtaisas</t>
        </is>
      </c>
      <c r="BI646" s="2" t="inlineStr">
        <is>
          <t>3|
3</t>
        </is>
      </c>
      <c r="BJ646" s="2" t="inlineStr">
        <is>
          <t xml:space="preserve">|
</t>
        </is>
      </c>
      <c r="BK646" t="inlineStr">
        <is>
          <t>kvalifikuotas elektroninio parašo kūrimo įtaisas, kuriuo kvalifikuotas patikimumo užtikrinimo paslaugų teikėjas kuria, administruoja arba dubliuoja elektroninio parašo kūrimo duomenis pasirašančiojo vardu</t>
        </is>
      </c>
      <c r="BL646" s="2" t="inlineStr">
        <is>
          <t>attālināta kvalificēta paraksta radīšanas ierīce</t>
        </is>
      </c>
      <c r="BM646" s="2" t="inlineStr">
        <is>
          <t>2</t>
        </is>
      </c>
      <c r="BN646" s="2" t="inlineStr">
        <is>
          <t/>
        </is>
      </c>
      <c r="BO646" t="inlineStr">
        <is>
          <t>kvalificēta elektroniskā paraksta radīšanas ierīce, kurā kvalificēts uzticamības pakalpojumu sniedzējs parakstītāja vārdā ģenerē, pārvalda vai dublē elektroniskā paraksta radīšanas datus</t>
        </is>
      </c>
      <c r="BP646" s="2" t="inlineStr">
        <is>
          <t>apparat kwalifikat għall-ħolqien ta' firem mill-bogħod|
apparat kwalifikat għall-ħolqien ta' firem elettroniċi mill-bogħod</t>
        </is>
      </c>
      <c r="BQ646" s="2" t="inlineStr">
        <is>
          <t>3|
3</t>
        </is>
      </c>
      <c r="BR646" s="2" t="inlineStr">
        <is>
          <t xml:space="preserve">|
</t>
        </is>
      </c>
      <c r="BS646" t="inlineStr">
        <is>
          <t>&lt;i&gt;apparat kwalifikat għall-ħolqien ta' firem elettroniċi &lt;/i&gt;&lt;a href="/entry/result/3564435/mt" id="ENTRY_TO_ENTRY_CONVERTER" target="_blank"&gt;IATE:3564435/MT&lt;/a&gt; fejn &lt;i&gt;fornitur
 kwalifikat ta’ servizzi fiduċjarji &lt;/i&gt;&lt;a href="/entry/result/3599650/mt" id="ENTRY_TO_ENTRY_CONVERTER" target="_blank"&gt;IATE:3599650/MT&lt;/a&gt; jiġġenera, jimmaniġġja u jiddupplika &lt;i&gt;data għall-ħolqien ta’ firma elettronika &lt;a href="/entry/result/3550884/mt" id="ENTRY_TO_ENTRY_CONVERTER" target="_blank"&gt;IATE:3550884/MT&lt;/a&gt; &lt;/i&gt;f'isem &lt;i&gt;firmatarju &lt;/i&gt;&lt;a href="/entry/result/1867642/mt" id="ENTRY_TO_ENTRY_CONVERTER" target="_blank"&gt;IATE:1867642/MT&lt;/a&gt;</t>
        </is>
      </c>
      <c r="BT646" s="2" t="inlineStr">
        <is>
          <t>gekwalificeerd middel voor het aanmaken van elektronische handtekeningen op afstand</t>
        </is>
      </c>
      <c r="BU646" s="2" t="inlineStr">
        <is>
          <t>3</t>
        </is>
      </c>
      <c r="BV646" s="2" t="inlineStr">
        <is>
          <t/>
        </is>
      </c>
      <c r="BW646" t="inlineStr">
        <is>
          <t>gekwalificeerd middel voor het aanmaken van elektronische handtekeningen waarbij een gekwalificeerde verlener van vertrouwensdiensten de gegevens voor het aanmaken van elektronische handtekeningen namens de ondertekenaar aanmaakt, beheert of dupliceert</t>
        </is>
      </c>
      <c r="BX646" s="2" t="inlineStr">
        <is>
          <t>kwalifikowane urządzenie do składania podpisu elektronicznego na odległość|
kwalifikowane urządzenie do składania podpisu na odległość</t>
        </is>
      </c>
      <c r="BY646" s="2" t="inlineStr">
        <is>
          <t>3|
3</t>
        </is>
      </c>
      <c r="BZ646" s="2" t="inlineStr">
        <is>
          <t xml:space="preserve">admitted|
</t>
        </is>
      </c>
      <c r="CA646" t="inlineStr">
        <is>
          <t>kwalifikowane urządzenie do składania podpisu elektronicznego, którym to urządzeniem kwalifikowany dostawca usług zaufania generuje lub kopiuje dane służące do składania podpisu elektronicznego w imieniu podpisującego lub zarządza tymi danymi</t>
        </is>
      </c>
      <c r="CB646" s="2" t="inlineStr">
        <is>
          <t>dispositivo qualificado de criação de assinaturas eletrónicas à distância</t>
        </is>
      </c>
      <c r="CC646" s="2" t="inlineStr">
        <is>
          <t>3</t>
        </is>
      </c>
      <c r="CD646" s="2" t="inlineStr">
        <is>
          <t/>
        </is>
      </c>
      <c r="CE646" t="inlineStr">
        <is>
          <t>Dispositivo qualificado de criação de assinaturas eletrónicas em que um prestador qualificado de serviços de confiança cria, gere ou duplica os dados de criação da assinatura eletrónica em nome de um signatário à distância.</t>
        </is>
      </c>
      <c r="CF646" s="2" t="inlineStr">
        <is>
          <t>dispozitiv calificat de creare a semnăturii la distanță</t>
        </is>
      </c>
      <c r="CG646" s="2" t="inlineStr">
        <is>
          <t>3</t>
        </is>
      </c>
      <c r="CH646" s="2" t="inlineStr">
        <is>
          <t/>
        </is>
      </c>
      <c r="CI646" t="inlineStr">
        <is>
          <t>dispozitiv calificat de creare a semnăturii electronice cu ajutorul 
căruia un prestator de servicii de încredere calificat generează, 
gestionează sau duplică datele de creare a semnăturilor electronice în 
numele unui semnatar</t>
        </is>
      </c>
      <c r="CJ646" s="2" t="inlineStr">
        <is>
          <t>zariadenie na vyhotovenie kvalifikovaného podpisu na diaľku</t>
        </is>
      </c>
      <c r="CK646" s="2" t="inlineStr">
        <is>
          <t>3</t>
        </is>
      </c>
      <c r="CL646" s="2" t="inlineStr">
        <is>
          <t/>
        </is>
      </c>
      <c r="CM646" t="inlineStr">
        <is>
          <t>&lt;a href="https://iate.europa.eu/entry/result/3564435/sk" target="_blank"&gt;zariadenie na vyhotovenie kvalifikovaného elektronického podpisu&lt;/a&gt;, v ktorom kvalifikovaný &lt;a href="https://iate.europa.eu/entry/result/3556105/sk" target="_blank"&gt;poskytovateľ dôveryhodných služieb&lt;/a&gt; v mene &lt;a href="https://iate.europa.eu/entry/result/1867642/sk" target="_blank"&gt;podpisovateľa &lt;/a&gt;vytvára, spravuje alebo duplikuje &lt;a href="https://iate.europa.eu/entry/result/3550884/sk" target="_blank"&gt;údaje na vyhotovenie elektronického podpisu&lt;/a&gt;</t>
        </is>
      </c>
      <c r="CN646" s="2" t="inlineStr">
        <is>
          <t>naprava za ustvarjanje kvalificiranega elektronskega podpisa na daljavo</t>
        </is>
      </c>
      <c r="CO646" s="2" t="inlineStr">
        <is>
          <t>3</t>
        </is>
      </c>
      <c r="CP646" s="2" t="inlineStr">
        <is>
          <t/>
        </is>
      </c>
      <c r="CQ646" t="inlineStr">
        <is>
          <t>&lt;a href="https://iate.europa.eu/entry/result/3564435/sl" target="_blank"&gt;naprava za ustvarjanje kvalificiranega elektronskega podpisa&lt;/a&gt;, pri čemer &lt;a href="https://iate.europa.eu/entry/slideshow/1633699993899/3599650/sl" target="_blank"&gt;ponudnik kvalificiranih storitev zaupanja&lt;/a&gt; ustvari, upravlja ali podvoji &lt;a href="https://iate.europa.eu/entry/result/3550884/sl" target="_blank"&gt;podatke za ustvarjanje elektronskega podpisa&lt;/a&gt; v imenu &lt;a href="https://iate.europa.eu/entry/result/1867642/sl" target="_blank"&gt;podpisnika&lt;/a&gt;</t>
        </is>
      </c>
      <c r="CR646" s="2" t="inlineStr">
        <is>
          <t>anordning för skapande av elektroniska underskrifter på distans</t>
        </is>
      </c>
      <c r="CS646" s="2" t="inlineStr">
        <is>
          <t>3</t>
        </is>
      </c>
      <c r="CT646" s="2" t="inlineStr">
        <is>
          <t/>
        </is>
      </c>
      <c r="CU646" t="inlineStr">
        <is>
          <t>kvalificerad anordning för skapande av elektroniska underskrifter där en kvalificerad tillhandahållare av betrodda tjänster genererar, förvaltar och kopierar de data som skapar den elektroniska underskriften för undertecknarens räkning</t>
        </is>
      </c>
    </row>
    <row r="647">
      <c r="A647" s="1" t="str">
        <f>HYPERLINK("https://iate.europa.eu/entry/result/3550884/all", "3550884")</f>
        <v>3550884</v>
      </c>
      <c r="B647" t="inlineStr">
        <is>
          <t>EDUCATION AND COMMUNICATIONS</t>
        </is>
      </c>
      <c r="C647" t="inlineStr">
        <is>
          <t>EDUCATION AND COMMUNICATIONS|information technology and data processing</t>
        </is>
      </c>
      <c r="D647" s="2" t="inlineStr">
        <is>
          <t>данни за създаване на електронен подпис</t>
        </is>
      </c>
      <c r="E647" s="2" t="inlineStr">
        <is>
          <t>3</t>
        </is>
      </c>
      <c r="F647" s="2" t="inlineStr">
        <is>
          <t/>
        </is>
      </c>
      <c r="G647" t="inlineStr">
        <is>
          <t>уникални данни, които се използват от 
&lt;i&gt;титуляря на електронния подпис&lt;/i&gt; за създаването на 
&lt;i&gt;електронен подпис&lt;/i&gt;</t>
        </is>
      </c>
      <c r="H647" s="2" t="inlineStr">
        <is>
          <t>data pro vytváření elektronických podpisů</t>
        </is>
      </c>
      <c r="I647" s="2" t="inlineStr">
        <is>
          <t>3</t>
        </is>
      </c>
      <c r="J647" s="2" t="inlineStr">
        <is>
          <t/>
        </is>
      </c>
      <c r="K647" t="inlineStr">
        <is>
          <t>jedinečná data, která 
&lt;i&gt;podepisující osoba&lt;/i&gt; [ &lt;a href="/entry/result/1867642/all" id="ENTRY_TO_ENTRY_CONVERTER" target="_blank"&gt;IATE:1867642&lt;/a&gt; ] používá k vytváření 
&lt;i&gt;elektronického podpisu&lt;/i&gt; [ &lt;a href="/entry/result/1068875/all" id="ENTRY_TO_ENTRY_CONVERTER" target="_blank"&gt;IATE:1068875&lt;/a&gt; ]</t>
        </is>
      </c>
      <c r="L647" s="2" t="inlineStr">
        <is>
          <t>elektroniske signaturgenereringsdata</t>
        </is>
      </c>
      <c r="M647" s="2" t="inlineStr">
        <is>
          <t>3</t>
        </is>
      </c>
      <c r="N647" s="2" t="inlineStr">
        <is>
          <t/>
        </is>
      </c>
      <c r="O647" t="inlineStr">
        <is>
          <t>entydige data, som anvendes af en &lt;a href="https://iate.europa.eu/entry/result/1867642/da" target="_blank"&gt;underskriver&lt;/a&gt; til at generere en &lt;a href="https://iate.europa.eu/entry/result/1068875/da" target="_blank"&gt;elektronisk signatur&lt;/a&gt;</t>
        </is>
      </c>
      <c r="P647" s="2" t="inlineStr">
        <is>
          <t>elektronische Signaturerstellungsdaten</t>
        </is>
      </c>
      <c r="Q647" s="2" t="inlineStr">
        <is>
          <t>3</t>
        </is>
      </c>
      <c r="R647" s="2" t="inlineStr">
        <is>
          <t/>
        </is>
      </c>
      <c r="S647" t="inlineStr">
        <is>
          <t>eindeutige Daten, die vom Unterzeichner zum Erstellen einer elektronischen Signatur verwendet werden</t>
        </is>
      </c>
      <c r="T647" s="2" t="inlineStr">
        <is>
          <t>δεδομένα δημιουργίας ηλεκτρονικής υπογραφής</t>
        </is>
      </c>
      <c r="U647" s="2" t="inlineStr">
        <is>
          <t>3</t>
        </is>
      </c>
      <c r="V647" s="2" t="inlineStr">
        <is>
          <t/>
        </is>
      </c>
      <c r="W647" t="inlineStr">
        <is>
          <t/>
        </is>
      </c>
      <c r="X647" s="2" t="inlineStr">
        <is>
          <t>electronic signature creation data</t>
        </is>
      </c>
      <c r="Y647" s="2" t="inlineStr">
        <is>
          <t>3</t>
        </is>
      </c>
      <c r="Z647" s="2" t="inlineStr">
        <is>
          <t/>
        </is>
      </c>
      <c r="AA647" t="inlineStr">
        <is>
          <t>unique data which are used by a 
&lt;i&gt;signatory&lt;/i&gt; [ &lt;a href="/entry/result/1867642/all" id="ENTRY_TO_ENTRY_CONVERTER" target="_blank"&gt;IATE:1867642&lt;/a&gt; ] to create an electronic signature</t>
        </is>
      </c>
      <c r="AB647" s="2" t="inlineStr">
        <is>
          <t>datos de creación de la firma electrónica</t>
        </is>
      </c>
      <c r="AC647" s="2" t="inlineStr">
        <is>
          <t>3</t>
        </is>
      </c>
      <c r="AD647" s="2" t="inlineStr">
        <is>
          <t/>
        </is>
      </c>
      <c r="AE647" t="inlineStr">
        <is>
          <t>Datos únicos que utiliza el firmante [ &lt;a href="/entry/result/1867642/all" id="ENTRY_TO_ENTRY_CONVERTER" target="_blank"&gt;IATE:1867642&lt;/a&gt; ] para crear una firma electrónica.</t>
        </is>
      </c>
      <c r="AF647" s="2" t="inlineStr">
        <is>
          <t>e-allkirja moodustamiseks vajalikud andmed</t>
        </is>
      </c>
      <c r="AG647" s="2" t="inlineStr">
        <is>
          <t>3</t>
        </is>
      </c>
      <c r="AH647" s="2" t="inlineStr">
        <is>
          <t/>
        </is>
      </c>
      <c r="AI647" t="inlineStr">
        <is>
          <t>ainulaadsed andmed, mida 
&lt;i&gt;allkirja andja&lt;/i&gt; [ &lt;a href="/entry/result/1867642/all" id="ENTRY_TO_ENTRY_CONVERTER" target="_blank"&gt;IATE:1867642&lt;/a&gt; ] kasutab 
&lt;i&gt;e-allkirja&lt;/i&gt; [ &lt;a href="/entry/result/1068875/all" id="ENTRY_TO_ENTRY_CONVERTER" target="_blank"&gt;IATE:1068875&lt;/a&gt; ] andmiseks</t>
        </is>
      </c>
      <c r="AJ647" s="2" t="inlineStr">
        <is>
          <t>sähköisen allekirjoituksen luontitiedot</t>
        </is>
      </c>
      <c r="AK647" s="2" t="inlineStr">
        <is>
          <t>3</t>
        </is>
      </c>
      <c r="AL647" s="2" t="inlineStr">
        <is>
          <t/>
        </is>
      </c>
      <c r="AM647" t="inlineStr">
        <is>
          <t>yksilöivät tiedot, joita allekirjoittaja käyttää sähköisen allekirjoituksen luomiseen</t>
        </is>
      </c>
      <c r="AN647" s="2" t="inlineStr">
        <is>
          <t>données de création de signature électronique</t>
        </is>
      </c>
      <c r="AO647" s="2" t="inlineStr">
        <is>
          <t>3</t>
        </is>
      </c>
      <c r="AP647" s="2" t="inlineStr">
        <is>
          <t/>
        </is>
      </c>
      <c r="AQ647" t="inlineStr">
        <is>
          <t>données uniques qui sont utilisées par le signataire pour créer une signature électronique</t>
        </is>
      </c>
      <c r="AR647" s="2" t="inlineStr">
        <is>
          <t>sonraí maidir le cruthú ríomhshínithe</t>
        </is>
      </c>
      <c r="AS647" s="2" t="inlineStr">
        <is>
          <t>3</t>
        </is>
      </c>
      <c r="AT647" s="2" t="inlineStr">
        <is>
          <t/>
        </is>
      </c>
      <c r="AU647" t="inlineStr">
        <is>
          <t/>
        </is>
      </c>
      <c r="AV647" s="2" t="inlineStr">
        <is>
          <t>podaci za izradu elektroničkog potpisa</t>
        </is>
      </c>
      <c r="AW647" s="2" t="inlineStr">
        <is>
          <t>2</t>
        </is>
      </c>
      <c r="AX647" s="2" t="inlineStr">
        <is>
          <t/>
        </is>
      </c>
      <c r="AY647" t="inlineStr">
        <is>
          <t>jedinstveni podaci koje potpisnik koristi za izradu elektroničkog potpisa</t>
        </is>
      </c>
      <c r="AZ647" s="2" t="inlineStr">
        <is>
          <t>elektronikus aláírás létrehozásához használt adat|
aláírás-létrehozó adat</t>
        </is>
      </c>
      <c r="BA647" s="2" t="inlineStr">
        <is>
          <t>4|
4</t>
        </is>
      </c>
      <c r="BB647" s="2" t="inlineStr">
        <is>
          <t xml:space="preserve">|
</t>
        </is>
      </c>
      <c r="BC647" t="inlineStr">
        <is>
          <t>olyan egyedi adat, amelyet az aláíró elektronikus aláírás létrehozásához használ</t>
        </is>
      </c>
      <c r="BD647" s="2" t="inlineStr">
        <is>
          <t>dati per la creazione di una firma elettronica</t>
        </is>
      </c>
      <c r="BE647" s="2" t="inlineStr">
        <is>
          <t>3</t>
        </is>
      </c>
      <c r="BF647" s="2" t="inlineStr">
        <is>
          <t/>
        </is>
      </c>
      <c r="BG647" t="inlineStr">
        <is>
          <t>dati unici utilizzati dal firmatario per creare una firma elettronica</t>
        </is>
      </c>
      <c r="BH647" s="2" t="inlineStr">
        <is>
          <t>elektroninio parašo kūrimo duomenys</t>
        </is>
      </c>
      <c r="BI647" s="2" t="inlineStr">
        <is>
          <t>3</t>
        </is>
      </c>
      <c r="BJ647" s="2" t="inlineStr">
        <is>
          <t/>
        </is>
      </c>
      <c r="BK647" t="inlineStr">
        <is>
          <t>unikalūs duomenys, kuriuos pasirašantis asmuo naudoja kurdamas elektroninį parašą</t>
        </is>
      </c>
      <c r="BL647" s="2" t="inlineStr">
        <is>
          <t>elektroniskā paraksta radīšanas dati</t>
        </is>
      </c>
      <c r="BM647" s="2" t="inlineStr">
        <is>
          <t>3</t>
        </is>
      </c>
      <c r="BN647" s="2" t="inlineStr">
        <is>
          <t/>
        </is>
      </c>
      <c r="BO647" t="inlineStr">
        <is>
          <t>unikāli dati, ko 
&lt;i&gt;parakstītājs&lt;/i&gt; [ &lt;a href="/entry/result/1867642/all" id="ENTRY_TO_ENTRY_CONVERTER" target="_blank"&gt;IATE:1867642&lt;/a&gt; ] izmanto elektroniska paraksta radīšanai</t>
        </is>
      </c>
      <c r="BP647" s="2" t="inlineStr">
        <is>
          <t>&lt;i&gt;data &lt;/i&gt;għall-ħolqien ta’ firma elettronika</t>
        </is>
      </c>
      <c r="BQ647" s="2" t="inlineStr">
        <is>
          <t>3</t>
        </is>
      </c>
      <c r="BR647" s="2" t="inlineStr">
        <is>
          <t/>
        </is>
      </c>
      <c r="BS647" t="inlineStr">
        <is>
          <t>&lt;i&gt;data &lt;/i&gt;unika li tintuża mill-&lt;i&gt;firmatarju &lt;/i&gt;&lt;a href="/entry/result/1867642/mt" id="ENTRY_TO_ENTRY_CONVERTER" target="_blank"&gt;IATE:1867642/MT&lt;/a&gt; biex joħloq firma elettronika</t>
        </is>
      </c>
      <c r="BT647" s="2" t="inlineStr">
        <is>
          <t>gegevens voor het aanmaken van elektronische handtekeningen</t>
        </is>
      </c>
      <c r="BU647" s="2" t="inlineStr">
        <is>
          <t>3</t>
        </is>
      </c>
      <c r="BV647" s="2" t="inlineStr">
        <is>
          <t/>
        </is>
      </c>
      <c r="BW647" t="inlineStr">
        <is>
          <t>unieke gegevens die door de ondertekenaar worden gebruikt om een elektronische handtekening aan te maken</t>
        </is>
      </c>
      <c r="BX647" s="2" t="inlineStr">
        <is>
          <t>dane służące do składania podpisu elektronicznego</t>
        </is>
      </c>
      <c r="BY647" s="2" t="inlineStr">
        <is>
          <t>3</t>
        </is>
      </c>
      <c r="BZ647" s="2" t="inlineStr">
        <is>
          <t/>
        </is>
      </c>
      <c r="CA647" t="inlineStr">
        <is>
          <t>unikalne dane, których 
&lt;i&gt;podpisujący&lt;/i&gt; [ &lt;a href="/entry/result/1867642/all" id="ENTRY_TO_ENTRY_CONVERTER" target="_blank"&gt;IATE:1867642&lt;/a&gt; ] używa do składania podpisu elektronicznego</t>
        </is>
      </c>
      <c r="CB647" s="2" t="inlineStr">
        <is>
          <t>dados para a criação de uma assinatura eletrónica</t>
        </is>
      </c>
      <c r="CC647" s="2" t="inlineStr">
        <is>
          <t>3</t>
        </is>
      </c>
      <c r="CD647" s="2" t="inlineStr">
        <is>
          <t/>
        </is>
      </c>
      <c r="CE647" t="inlineStr">
        <is>
          <t>Conjunto único de dados que é utilizado pelo signatário para criar uma assinatura eletrónica.</t>
        </is>
      </c>
      <c r="CF647" s="2" t="inlineStr">
        <is>
          <t>date de creare a semnăturii electronice</t>
        </is>
      </c>
      <c r="CG647" s="2" t="inlineStr">
        <is>
          <t>3</t>
        </is>
      </c>
      <c r="CH647" s="2" t="inlineStr">
        <is>
          <t/>
        </is>
      </c>
      <c r="CI647" t="inlineStr">
        <is>
          <t>orice date în formă electronică cu caracter de unicitate, cum ar fi coduri sau chei criptografice private, care sunt folosite de semnatar pentru crearea unei semnături electronice</t>
        </is>
      </c>
      <c r="CJ647" s="2" t="inlineStr">
        <is>
          <t>údaje na vyhotovenie elektronického podpisu</t>
        </is>
      </c>
      <c r="CK647" s="2" t="inlineStr">
        <is>
          <t>3</t>
        </is>
      </c>
      <c r="CL647" s="2" t="inlineStr">
        <is>
          <t/>
        </is>
      </c>
      <c r="CM647" t="inlineStr">
        <is>
          <t>jedinečné údaje, ktoré podpisovateľ [ &lt;a href="/entry/result/1867642/all" id="ENTRY_TO_ENTRY_CONVERTER" target="_blank"&gt;IATE:1867642&lt;/a&gt; ] používa na vyhotovenie elektronického podpisu</t>
        </is>
      </c>
      <c r="CN647" s="2" t="inlineStr">
        <is>
          <t>podatki za ustvarjanje elektronskega podpisa</t>
        </is>
      </c>
      <c r="CO647" s="2" t="inlineStr">
        <is>
          <t>3</t>
        </is>
      </c>
      <c r="CP647" s="2" t="inlineStr">
        <is>
          <t/>
        </is>
      </c>
      <c r="CQ647" t="inlineStr">
        <is>
          <t>enoznačni podatki, ki jih podpisnik [ &lt;a href="/entry/result/1867642/all" id="ENTRY_TO_ENTRY_CONVERTER" target="_blank"&gt;IATE:1867642&lt;/a&gt; ] uporablja za ustvarjanje elektronskega podpisa</t>
        </is>
      </c>
      <c r="CR647" s="2" t="inlineStr">
        <is>
          <t>uppgifter för skapande av elektroniska underskrifter</t>
        </is>
      </c>
      <c r="CS647" s="2" t="inlineStr">
        <is>
          <t>3</t>
        </is>
      </c>
      <c r="CT647" s="2" t="inlineStr">
        <is>
          <t/>
        </is>
      </c>
      <c r="CU647" t="inlineStr">
        <is>
          <t>unika uppgifter som undertecknaren använder för att skapa en elektronisk underskrift</t>
        </is>
      </c>
    </row>
    <row r="648">
      <c r="A648" s="1" t="str">
        <f>HYPERLINK("https://iate.europa.eu/entry/result/3599653/all", "3599653")</f>
        <v>3599653</v>
      </c>
      <c r="B648" t="inlineStr">
        <is>
          <t>PRODUCTION, TECHNOLOGY AND RESEARCH;TRADE;EDUCATION AND COMMUNICATIONS</t>
        </is>
      </c>
      <c r="C648" t="inlineStr">
        <is>
          <t>PRODUCTION, TECHNOLOGY AND RESEARCH|technology and technical regulations|technology|digital technology;TRADE|marketing|commercial transaction|provision of services;EDUCATION AND COMMUNICATIONS|documentation|documentation|document management|electronic document management;EDUCATION AND COMMUNICATIONS|information technology and data processing</t>
        </is>
      </c>
      <c r="D648" s="2" t="inlineStr">
        <is>
          <t>квалифицирано електронно удостоверение за атрибути</t>
        </is>
      </c>
      <c r="E648" s="2" t="inlineStr">
        <is>
          <t>3</t>
        </is>
      </c>
      <c r="F648" s="2" t="inlineStr">
        <is>
          <t/>
        </is>
      </c>
      <c r="G648" t="inlineStr">
        <is>
          <t>електронно удостоверение за атрибути, което се издава от доставчик на квалифицирани удостоверителни услуги и отговаря на предвидените изисквания</t>
        </is>
      </c>
      <c r="H648" s="2" t="inlineStr">
        <is>
          <t>kvalifikované elektronické potvrzování atributů</t>
        </is>
      </c>
      <c r="I648" s="2" t="inlineStr">
        <is>
          <t>3</t>
        </is>
      </c>
      <c r="J648" s="2" t="inlineStr">
        <is>
          <t/>
        </is>
      </c>
      <c r="K648" t="inlineStr">
        <is>
          <t>&lt;a href="https://iate.europa.eu/entry/slideshow/1625554357770/3599652/cs" target="_blank"&gt;elektronické potvrzování atributů&lt;/a&gt;, které je
vydáno &lt;a href="https://iate.europa.eu/entry/result/3599650/cs" target="_blank"&gt;kvalifikovaným poskytovatelem služeb vytvářejících důvěru&lt;/a&gt; a splňuje
požadavky stanovené v platných pravidlech a předpisech</t>
        </is>
      </c>
      <c r="L648" s="2" t="inlineStr">
        <is>
          <t>kvalificeret elektronisk attestering af attributter</t>
        </is>
      </c>
      <c r="M648" s="2" t="inlineStr">
        <is>
          <t>3</t>
        </is>
      </c>
      <c r="N648" s="2" t="inlineStr">
        <is>
          <t/>
        </is>
      </c>
      <c r="O648" t="inlineStr">
        <is>
          <t>&lt;a href="https://iate.europa.eu/entry/result/3599652/da" target="_blank"&gt;elektronisk attestering af attributter&lt;/a&gt;, der er udstedt af en &lt;a href="https://iate.europa.eu/entry/result/3599650/da" target="_blank"&gt;kvalificeret tillidstjenesteudbyder&lt;/a&gt;, og som opfylder kravene i gældende bestemmelser og forskrifter</t>
        </is>
      </c>
      <c r="P648" s="2" t="inlineStr">
        <is>
          <t>qualifizierte elektronische Attributsbescheinigung</t>
        </is>
      </c>
      <c r="Q648" s="2" t="inlineStr">
        <is>
          <t>3</t>
        </is>
      </c>
      <c r="R648" s="2" t="inlineStr">
        <is>
          <t/>
        </is>
      </c>
      <c r="S648" t="inlineStr">
        <is>
          <t>von einem qualifizierten Vertrauensdiensteanbieter ausgestellte elektronische Attributsbescheinigung</t>
        </is>
      </c>
      <c r="T648" s="2" t="inlineStr">
        <is>
          <t>εγκεκριμένη ηλεκτρονική βεβαίωση χαρακτηριστικών</t>
        </is>
      </c>
      <c r="U648" s="2" t="inlineStr">
        <is>
          <t>3</t>
        </is>
      </c>
      <c r="V648" s="2" t="inlineStr">
        <is>
          <t/>
        </is>
      </c>
      <c r="W648" t="inlineStr">
        <is>
          <t>&lt;a href="https://iate.europa.eu/entry/result/3599652/en-el" target="_blank"&gt;ηλεκτρονική βεβαίωση χαρακτηριστικών &lt;/a&gt; που εκδίδεται από &lt;a href="https://iate.europa.eu/entry/result/3599650/en-el" target="_blank"&gt;εγκεκριμένο πάροχο υπηρεσιών εμπιστοσύνης&lt;/a&gt; και πληροί τις οριζόμενες στους ισχύοντες κανόνες και κανονισμούς απαιτήσεις</t>
        </is>
      </c>
      <c r="X648" s="2" t="inlineStr">
        <is>
          <t>qualified electronic attestation of attributes</t>
        </is>
      </c>
      <c r="Y648" s="2" t="inlineStr">
        <is>
          <t>3</t>
        </is>
      </c>
      <c r="Z648" s="2" t="inlineStr">
        <is>
          <t/>
        </is>
      </c>
      <c r="AA648" t="inlineStr">
        <is>
          <t>&lt;a href="https://iate.europa.eu/entry/result/3599652/en" target="_blank"&gt;electronic attestation of attributes&lt;/a&gt; that is issued by a &lt;a href="https://iate.europa.eu/entry/result/3599650/en" target="_blank"&gt;qualified trust service provider&lt;/a&gt; and meets the requirements set out in the applicable rules and regulations</t>
        </is>
      </c>
      <c r="AB648" s="2" t="inlineStr">
        <is>
          <t>declaración electrónica cualificada de atributos</t>
        </is>
      </c>
      <c r="AC648" s="2" t="inlineStr">
        <is>
          <t>3</t>
        </is>
      </c>
      <c r="AD648" s="2" t="inlineStr">
        <is>
          <t/>
        </is>
      </c>
      <c r="AE648" t="inlineStr">
        <is>
          <t>Declaración 
electrónica de atributos emitida por un prestador cualificado de 
servicios de confianza y que cumple los requisitos establecidos en los Reglamentos aplicables.</t>
        </is>
      </c>
      <c r="AF648" s="2" t="inlineStr">
        <is>
          <t>kvalifitseeritud elektrooniline atribuutide tõend</t>
        </is>
      </c>
      <c r="AG648" s="2" t="inlineStr">
        <is>
          <t>3</t>
        </is>
      </c>
      <c r="AH648" s="2" t="inlineStr">
        <is>
          <t/>
        </is>
      </c>
      <c r="AI648" t="inlineStr">
        <is>
          <t>&lt;i&gt;atribuutide elektrooniline tõend&lt;/i&gt; &lt;a href="/entry/result/3599652/all" id="ENTRY_TO_ENTRY_CONVERTER" target="_blank"&gt;IATE:3599652&lt;/a&gt; , mille on väljastanud &lt;i&gt;kvalifitseeritud usaldusteenuse osutaja&lt;/i&gt; &lt;a href="/entry/result/3599650/all" id="ENTRY_TO_ENTRY_CONVERTER" target="_blank"&gt;IATE:3599650&lt;/a&gt; ja mis vastab vastavatele nõuetele</t>
        </is>
      </c>
      <c r="AJ648" s="2" t="inlineStr">
        <is>
          <t>hyväksytty sähköinen attribuuttitodistus</t>
        </is>
      </c>
      <c r="AK648" s="2" t="inlineStr">
        <is>
          <t>3</t>
        </is>
      </c>
      <c r="AL648" s="2" t="inlineStr">
        <is>
          <t/>
        </is>
      </c>
      <c r="AM648" t="inlineStr">
        <is>
          <t>&lt;a href="https://iate.europa.eu/entry/result/3599652/fi" target="_blank"&gt;sähköinen attribuuttitodistus&lt;/a&gt;, jonka on myöntänyt &lt;a href="https://iate.europa.eu/entry/result/3599650/fi" target="_blank"&gt;hyväksytty luottamuspalvelujen tarjoaja&lt;/a&gt; ja joka täyttää sovellettavat vaatimukset</t>
        </is>
      </c>
      <c r="AN648" s="2" t="inlineStr">
        <is>
          <t>attestation électronique qualifiée d’attributs</t>
        </is>
      </c>
      <c r="AO648" s="2" t="inlineStr">
        <is>
          <t>3</t>
        </is>
      </c>
      <c r="AP648" s="2" t="inlineStr">
        <is>
          <t/>
        </is>
      </c>
      <c r="AQ648" t="inlineStr">
        <is>
          <t>attestation 
électronique d’attributs, qui est délivrée par un prestataire de 
services de confiance qualifié et qui satisfait aux exigences de la réglementation applicable</t>
        </is>
      </c>
      <c r="AR648" s="2" t="inlineStr">
        <is>
          <t>ríomhdhearbhú tréithe cáilithe</t>
        </is>
      </c>
      <c r="AS648" s="2" t="inlineStr">
        <is>
          <t>3</t>
        </is>
      </c>
      <c r="AT648" s="2" t="inlineStr">
        <is>
          <t/>
        </is>
      </c>
      <c r="AU648" t="inlineStr">
        <is>
          <t>ríomhdhearbhú tréithe, ríomhdhearbhú a eisíonn soláthraithe seirbhíse iontaoibhe agus lena gcomhlíontar na ceanglais a leagtar síos in Iarscríbhinn V</t>
        </is>
      </c>
      <c r="AV648" s="2" t="inlineStr">
        <is>
          <t>kvalificirana elektronička potvrda atributa</t>
        </is>
      </c>
      <c r="AW648" s="2" t="inlineStr">
        <is>
          <t>3</t>
        </is>
      </c>
      <c r="AX648" s="2" t="inlineStr">
        <is>
          <t/>
        </is>
      </c>
      <c r="AY648" t="inlineStr">
        <is>
          <t>elektronička potvrda atributa koju izdaje kvalificirani pružatelj usluga povjerenja i koja ispunjava zahtjeve utvrđene u primjenjivim propisima</t>
        </is>
      </c>
      <c r="AZ648" s="2" t="inlineStr">
        <is>
          <t>minősített elektronikus attribútumtanúsítvány</t>
        </is>
      </c>
      <c r="BA648" s="2" t="inlineStr">
        <is>
          <t>4</t>
        </is>
      </c>
      <c r="BB648" s="2" t="inlineStr">
        <is>
          <t/>
        </is>
      </c>
      <c r="BC648" t="inlineStr">
        <is>
          <t>olyan, attribútumokra vonatkozó elektronikus igazolás, amelyet 
minősített bizalmi szolgáltató bocsát ki, és amely megfelel az 
V. mellékletben megállapított követelményeknek</t>
        </is>
      </c>
      <c r="BD648" s="2" t="inlineStr">
        <is>
          <t>attestato elettronico di attributi qualificato</t>
        </is>
      </c>
      <c r="BE648" s="2" t="inlineStr">
        <is>
          <t>3</t>
        </is>
      </c>
      <c r="BF648" s="2" t="inlineStr">
        <is>
          <t/>
        </is>
      </c>
      <c r="BG648" t="inlineStr">
        <is>
          <t>attestato elettronico di attributi che è rilasciato da un prestatore di servizi fiduciari qualificato e soddisfa i requisiti di cui alla specifica normativa</t>
        </is>
      </c>
      <c r="BH648" s="2" t="inlineStr">
        <is>
          <t>kvalifikuotas elektroninis požymių liudijimas</t>
        </is>
      </c>
      <c r="BI648" s="2" t="inlineStr">
        <is>
          <t>3</t>
        </is>
      </c>
      <c r="BJ648" s="2" t="inlineStr">
        <is>
          <t/>
        </is>
      </c>
      <c r="BK648" t="inlineStr">
        <is>
          <t>kvalifikuoto patikimumo užtikrinimo paslaugų teikėjo išduodamas elektroninis požymių liudijimas, atitinkantis nustatytus reikalavimus</t>
        </is>
      </c>
      <c r="BL648" s="2" t="inlineStr">
        <is>
          <t>kvalificēts atribūtu elektroniskais apliecinājums</t>
        </is>
      </c>
      <c r="BM648" s="2" t="inlineStr">
        <is>
          <t>2</t>
        </is>
      </c>
      <c r="BN648" s="2" t="inlineStr">
        <is>
          <t/>
        </is>
      </c>
      <c r="BO648" t="inlineStr">
        <is>
          <t/>
        </is>
      </c>
      <c r="BP648" s="2" t="inlineStr">
        <is>
          <t>attestazzjoni elettronika kwalifikata tal-attributi</t>
        </is>
      </c>
      <c r="BQ648" s="2" t="inlineStr">
        <is>
          <t>3</t>
        </is>
      </c>
      <c r="BR648" s="2" t="inlineStr">
        <is>
          <t/>
        </is>
      </c>
      <c r="BS648" t="inlineStr">
        <is>
          <t>&lt;i&gt;attestazzjoni elettronika tal-attributi&lt;/i&gt; &lt;a href="/entry/result/3599652/mt" id="ENTRY_TO_ENTRY_CONVERTER" target="_blank"&gt;IATE:3599652/MT&lt;/a&gt; li tinħareġ minn &lt;i&gt;fornitur kwalifikat ta’ servizzi fiduċjarji&lt;/i&gt; &lt;a href="/entry/result/3599650/mt" id="ENTRY_TO_ENTRY_CONVERTER" target="_blank"&gt;IATE:3599650/MT&lt;/a&gt; u li tissodisfa r-rekwiżiti stabbiliti
fir-regoli u fir-regolamenti applikabbli</t>
        </is>
      </c>
      <c r="BT648" s="2" t="inlineStr">
        <is>
          <t>gekwalificeerde elektronische attestering van attributen</t>
        </is>
      </c>
      <c r="BU648" s="2" t="inlineStr">
        <is>
          <t>3</t>
        </is>
      </c>
      <c r="BV648" s="2" t="inlineStr">
        <is>
          <t/>
        </is>
      </c>
      <c r="BW648" t="inlineStr">
        <is>
          <t>elektronische attestering van attributen die is afgegeven door een gekwalificeerde verlener van vertrouwensdiensten en voldoet aan de eisen van de geldende regelgeving</t>
        </is>
      </c>
      <c r="BX648" s="2" t="inlineStr">
        <is>
          <t>kwalifikowane elektroniczne poświadczenie atrybutów</t>
        </is>
      </c>
      <c r="BY648" s="2" t="inlineStr">
        <is>
          <t>3</t>
        </is>
      </c>
      <c r="BZ648" s="2" t="inlineStr">
        <is>
          <t/>
        </is>
      </c>
      <c r="CA648" t="inlineStr">
        <is>
          <t>elektroniczne poświadczenie atrybutów, które jest wydawane przez kwalifikowanego dostawcę usług zaufania i spełnia wymogi określone w przepisach</t>
        </is>
      </c>
      <c r="CB648" s="2" t="inlineStr">
        <is>
          <t>certificado eletrónico qualificado de atributos</t>
        </is>
      </c>
      <c r="CC648" s="2" t="inlineStr">
        <is>
          <t>3</t>
        </is>
      </c>
      <c r="CD648" s="2" t="inlineStr">
        <is>
          <t/>
        </is>
      </c>
      <c r="CE648" t="inlineStr">
        <is>
          <t>Certificado eletrónico de autenticação de atributos emitido por um prestador qualificado de serviços de confiança e que satisfaz os requisitos estabelecidos na legislação.</t>
        </is>
      </c>
      <c r="CF648" s="2" t="inlineStr">
        <is>
          <t>atestare electronică calificată a atributelor</t>
        </is>
      </c>
      <c r="CG648" s="2" t="inlineStr">
        <is>
          <t>3</t>
        </is>
      </c>
      <c r="CH648" s="2" t="inlineStr">
        <is>
          <t/>
        </is>
      </c>
      <c r="CI648" t="inlineStr">
        <is>
          <t>o atestare electronică a atributelor, care este emisă de un prestator de
 servicii de încredere calificat și care îndeplinește cerințele 
prevăzute în normele și reglementările aplicabile</t>
        </is>
      </c>
      <c r="CJ648" s="2" t="inlineStr">
        <is>
          <t>kvalifikované elektronické osvedčenie atribútov</t>
        </is>
      </c>
      <c r="CK648" s="2" t="inlineStr">
        <is>
          <t>3</t>
        </is>
      </c>
      <c r="CL648" s="2" t="inlineStr">
        <is>
          <t/>
        </is>
      </c>
      <c r="CM648" t="inlineStr">
        <is>
          <t>&lt;a href="https://iate.europa.eu/entry/result/3599652/sk" target="_blank"&gt;elektronické osvedčenie atribútov&lt;/a&gt;, ktoré vydáva &lt;a href="https://iate.europa.eu/entry/result/3599650/sk" target="_blank"&gt;kvalifikovaný poskytovateľ dôveryhodných služieb&lt;/a&gt; a ktoré spĺňa požiadavky stanovené v uplatniteľných právnych predpisoch</t>
        </is>
      </c>
      <c r="CN648" s="2" t="inlineStr">
        <is>
          <t>kvalificirano elektronsko potrdilo o atributih</t>
        </is>
      </c>
      <c r="CO648" s="2" t="inlineStr">
        <is>
          <t>3</t>
        </is>
      </c>
      <c r="CP648" s="2" t="inlineStr">
        <is>
          <t/>
        </is>
      </c>
      <c r="CQ648" t="inlineStr">
        <is>
          <t>&lt;a href="https://iate.europa.eu/entry/result/3599652/sl" target="_blank"&gt;elektronsko potrdilo o atributih&lt;/a&gt;, ki ga je izdal &lt;a href="https://iate.europa.eu/entry/result/3599650/sl" target="_blank"&gt;ponudnik kvalificiranih storitev zaupanja&lt;/a&gt; in izpolnjuje zahteve iz Priloge V</t>
        </is>
      </c>
      <c r="CR648" s="2" t="inlineStr">
        <is>
          <t>kvalificerat elektroniskt intyg på attribut</t>
        </is>
      </c>
      <c r="CS648" s="2" t="inlineStr">
        <is>
          <t>3</t>
        </is>
      </c>
      <c r="CT648" s="2" t="inlineStr">
        <is>
          <t/>
        </is>
      </c>
      <c r="CU648" t="inlineStr">
        <is>
          <t>elektroniskt intyg på attribut som utfärdas av en kvalificerad tillhandahållare av betrodda tjänster och uppfyller kraven i tillämpliga bestämmelser och föreskrifter</t>
        </is>
      </c>
    </row>
    <row r="649">
      <c r="A649" s="1" t="str">
        <f>HYPERLINK("https://iate.europa.eu/entry/result/3599651/all", "3599651")</f>
        <v>3599651</v>
      </c>
      <c r="B649" t="inlineStr">
        <is>
          <t>PRODUCTION, TECHNOLOGY AND RESEARCH;EDUCATION AND COMMUNICATIONS</t>
        </is>
      </c>
      <c r="C649" t="inlineStr">
        <is>
          <t>PRODUCTION, TECHNOLOGY AND RESEARCH|technology and technical regulations|technology|digital technology;EDUCATION AND COMMUNICATIONS|information technology and data processing|data processing;EDUCATION AND COMMUNICATIONS|documentation|documentation|document management|electronic document management</t>
        </is>
      </c>
      <c r="D649" s="2" t="inlineStr">
        <is>
          <t>електронен регистър</t>
        </is>
      </c>
      <c r="E649" s="2" t="inlineStr">
        <is>
          <t>3</t>
        </is>
      </c>
      <c r="F649" s="2" t="inlineStr">
        <is>
          <t/>
        </is>
      </c>
      <c r="G649" t="inlineStr">
        <is>
          <t>защитен от фалшифициране електронен запис на данни, който осигурява автентичност и цялостност на данните, които се съдържат в него, точност на датата и часа им, както и на хронологичната им поредност</t>
        </is>
      </c>
      <c r="H649" s="2" t="inlineStr">
        <is>
          <t>elektronická účetní kniha</t>
        </is>
      </c>
      <c r="I649" s="2" t="inlineStr">
        <is>
          <t>3</t>
        </is>
      </c>
      <c r="J649" s="2" t="inlineStr">
        <is>
          <t/>
        </is>
      </c>
      <c r="K649" t="inlineStr">
        <is>
          <t>elektronický záznam údajů odolný proti
neoprávněným zásahům, který zajišťuje pravost a integritu údajů, jež obsahuje,
přesnost jejich data a času a jejich chronologické řazení</t>
        </is>
      </c>
      <c r="L649" s="2" t="inlineStr">
        <is>
          <t>elektronisk hovedbog</t>
        </is>
      </c>
      <c r="M649" s="2" t="inlineStr">
        <is>
          <t>3</t>
        </is>
      </c>
      <c r="N649" s="2" t="inlineStr">
        <is>
          <t/>
        </is>
      </c>
      <c r="O649" t="inlineStr">
        <is>
          <t>manipulationssikret elektronisk register over data, der sikrer ægtheden og integriteten af de indeholdte data, deres nøjagtige dato og tidspunkt og kronologiske rækkefølge</t>
        </is>
      </c>
      <c r="P649" s="2" t="inlineStr">
        <is>
          <t>elektronisches Vorgangsregister</t>
        </is>
      </c>
      <c r="Q649" s="2" t="inlineStr">
        <is>
          <t>3</t>
        </is>
      </c>
      <c r="R649" s="2" t="inlineStr">
        <is>
          <t/>
        </is>
      </c>
      <c r="S649" t="inlineStr">
        <is>
          <t>fälschungssichere Aufzeichnung elektronischer Daten, die die Echtheit und Unversehrtheit der enthaltenen Daten, die Richtigkeit ihres Datums und ihrer Uhrzeit sowie die Richtigkeit ihrer chronologischen Reihenfolge gewährleistet</t>
        </is>
      </c>
      <c r="T649" s="2" t="inlineStr">
        <is>
          <t>ηλεκτρονικό καθολικό</t>
        </is>
      </c>
      <c r="U649" s="2" t="inlineStr">
        <is>
          <t>3</t>
        </is>
      </c>
      <c r="V649" s="2" t="inlineStr">
        <is>
          <t/>
        </is>
      </c>
      <c r="W649" t="inlineStr">
        <is>
          <t>απαραβίαστο ηλεκτρονικό αρχείο δεδομένων, το οποίο διασφαλίζει τη γνησιότητα και την ακεραιότητα των δεδομένων που περιέχει, την ακρίβεια της ημερομηνίας και της ώρας τους, καθώς και της χρονολογικής σειράς τους</t>
        </is>
      </c>
      <c r="X649" s="2" t="inlineStr">
        <is>
          <t>electronic ledger</t>
        </is>
      </c>
      <c r="Y649" s="2" t="inlineStr">
        <is>
          <t>3</t>
        </is>
      </c>
      <c r="Z649" s="2" t="inlineStr">
        <is>
          <t/>
        </is>
      </c>
      <c r="AA649" t="inlineStr">
        <is>
          <t>tamperproof electronic record of data, providing authenticity and integrity of the data it contains, accuracy of their date and time, and of their chronological ordering</t>
        </is>
      </c>
      <c r="AB649" s="2" t="inlineStr">
        <is>
          <t>libro mayor electrónico</t>
        </is>
      </c>
      <c r="AC649" s="2" t="inlineStr">
        <is>
          <t>3</t>
        </is>
      </c>
      <c r="AD649" s="2" t="inlineStr">
        <is>
          <t/>
        </is>
      </c>
      <c r="AE649" t="inlineStr">
        <is>
          <t>Registro electrónico inviolable de datos que garantiza la autenticidad y
 la integridad de los datos que contiene, la exactitud de su fecha y 
hora y su orden cronológico.</t>
        </is>
      </c>
      <c r="AF649" s="2" t="inlineStr">
        <is>
          <t>elektrooniline register</t>
        </is>
      </c>
      <c r="AG649" s="2" t="inlineStr">
        <is>
          <t>2</t>
        </is>
      </c>
      <c r="AH649" s="2" t="inlineStr">
        <is>
          <t/>
        </is>
      </c>
      <c r="AI649" t="inlineStr">
        <is>
          <t>võltsimiskindel elektrooniline andmeregister, mis tagab selles sisalduvate andmete autentsuse ja tervikluse, nende kuupäeva ja kellaaja täpsuse ning kronoloogilise järjestuse</t>
        </is>
      </c>
      <c r="AJ649" s="2" t="inlineStr">
        <is>
          <t>sähköinen tilikirja</t>
        </is>
      </c>
      <c r="AK649" s="2" t="inlineStr">
        <is>
          <t>3</t>
        </is>
      </c>
      <c r="AL649" s="2" t="inlineStr">
        <is>
          <t/>
        </is>
      </c>
      <c r="AM649" t="inlineStr">
        <is>
          <t>väärinkäytöltä suojattu sähköinen tietorekisteri, joka osoittaa siihen sisältyvien tietojen aitouden ja eheyden sekä tietojen päivämäärän ja kellonajan ja kronologisen järjestyksen oikeellisuuden</t>
        </is>
      </c>
      <c r="AN649" s="2" t="inlineStr">
        <is>
          <t>registre électronique</t>
        </is>
      </c>
      <c r="AO649" s="2" t="inlineStr">
        <is>
          <t>3</t>
        </is>
      </c>
      <c r="AP649" s="2" t="inlineStr">
        <is>
          <t/>
        </is>
      </c>
      <c r="AQ649" t="inlineStr">
        <is>
          <t>enregistrement électronique inviolable de données, assurant 
l’authenticité et l’intégrité des données qu’il contient, l’exactitude 
de la date et de l’heure de ces données ainsi que de leur classement 
chronologique</t>
        </is>
      </c>
      <c r="AR649" s="2" t="inlineStr">
        <is>
          <t>mórleabhar leictreonach</t>
        </is>
      </c>
      <c r="AS649" s="2" t="inlineStr">
        <is>
          <t>3</t>
        </is>
      </c>
      <c r="AT649" s="2" t="inlineStr">
        <is>
          <t/>
        </is>
      </c>
      <c r="AU649" t="inlineStr">
        <is>
          <t>soláthraí seirbhísí iontaoibhe a chuireann seirbhís iontaoibhe cáilithe amháin nó níos mó ar fáil agus a ndeonaíonn an comhlacht maoirseachta stádas mar sholáthraí cáilithe dó</t>
        </is>
      </c>
      <c r="AV649" s="2" t="inlineStr">
        <is>
          <t>elektronička evidencija</t>
        </is>
      </c>
      <c r="AW649" s="2" t="inlineStr">
        <is>
          <t>3</t>
        </is>
      </c>
      <c r="AX649" s="2" t="inlineStr">
        <is>
          <t/>
        </is>
      </c>
      <c r="AY649" t="inlineStr">
        <is>
          <t>elektronički zapis podataka koji je zaštićen od neovlaštenih manipulacija i kojim se jamče vjerodostojnost i cjelovitost podataka koje sadržava te točnost njihova datuma i vremena i kronološkog redoslijeda</t>
        </is>
      </c>
      <c r="AZ649" s="2" t="inlineStr">
        <is>
          <t>elektronikus főkönyv</t>
        </is>
      </c>
      <c r="BA649" s="2" t="inlineStr">
        <is>
          <t>4</t>
        </is>
      </c>
      <c r="BB649" s="2" t="inlineStr">
        <is>
          <t/>
        </is>
      </c>
      <c r="BC649" t="inlineStr">
        <is>
          <t/>
        </is>
      </c>
      <c r="BD649" s="2" t="inlineStr">
        <is>
          <t>registro elettronico</t>
        </is>
      </c>
      <c r="BE649" s="2" t="inlineStr">
        <is>
          <t>3</t>
        </is>
      </c>
      <c r="BF649" s="2" t="inlineStr">
        <is>
          <t/>
        </is>
      </c>
      <c r="BG649" t="inlineStr">
        <is>
          <t>registro elettronico di dati a prova di manomissione, che garantisce l'autenticità e l'integrità dei dati che contiene, nonché l'accuratezza della data e dell'ora e dell'ordine cronologico di tali dati</t>
        </is>
      </c>
      <c r="BH649" s="2" t="inlineStr">
        <is>
          <t>elektroninis registras</t>
        </is>
      </c>
      <c r="BI649" s="2" t="inlineStr">
        <is>
          <t>3</t>
        </is>
      </c>
      <c r="BJ649" s="2" t="inlineStr">
        <is>
          <t/>
        </is>
      </c>
      <c r="BK649" t="inlineStr">
        <is>
          <t>klastojimui atsparus elektroninių duomenų įrašų registras, užtikrinantis jame esančių duomenų autentiškumą ir vientisumą, duomenų datos ir laiko tikslumą bei jų chronologinę tvarką</t>
        </is>
      </c>
      <c r="BL649" s="2" t="inlineStr">
        <is>
          <t>elektroniskā virsgrāmata</t>
        </is>
      </c>
      <c r="BM649" s="2" t="inlineStr">
        <is>
          <t>2</t>
        </is>
      </c>
      <c r="BN649" s="2" t="inlineStr">
        <is>
          <t/>
        </is>
      </c>
      <c r="BO649" t="inlineStr">
        <is>
          <t>viltojumdrošs elektronisks datu reģistrs, kas nodrošina tajā ietverto datu autentiskumu un integritāti, to datuma un laika precizitāti un to hronoloģisko secību</t>
        </is>
      </c>
      <c r="BP649" s="2" t="inlineStr">
        <is>
          <t>reġistru elettroniku</t>
        </is>
      </c>
      <c r="BQ649" s="2" t="inlineStr">
        <is>
          <t>3</t>
        </is>
      </c>
      <c r="BR649" s="2" t="inlineStr">
        <is>
          <t/>
        </is>
      </c>
      <c r="BS649" t="inlineStr">
        <is>
          <t>rekord elettroniku tad-&lt;i&gt;data&lt;/i&gt; li ma
jippermettix tbagħbis, li jipprovdi l-awtentiċità u l-integrità tad-&lt;i&gt;data&lt;/i&gt;
miżmuma fih, u l-preċiżjoni tad-data u tal-ħin tagħha, u tal-ordni kronoloġika
tagħha</t>
        </is>
      </c>
      <c r="BT649" s="2" t="inlineStr">
        <is>
          <t>elektronisch register</t>
        </is>
      </c>
      <c r="BU649" s="2" t="inlineStr">
        <is>
          <t>3</t>
        </is>
      </c>
      <c r="BV649" s="2" t="inlineStr">
        <is>
          <t/>
        </is>
      </c>
      <c r="BW649" t="inlineStr">
        <is>
          <t>onvervalsbare elektronische gegevensopslag die de authenticiteit en de integriteit van de daarin opgenomen gegevens, de juistheid van de datum en het tijdstip, en de chronologische volgorde garandeert</t>
        </is>
      </c>
      <c r="BX649" s="2" t="inlineStr">
        <is>
          <t>rejestr elektroniczny</t>
        </is>
      </c>
      <c r="BY649" s="2" t="inlineStr">
        <is>
          <t>3</t>
        </is>
      </c>
      <c r="BZ649" s="2" t="inlineStr">
        <is>
          <t/>
        </is>
      </c>
      <c r="CA649" t="inlineStr">
        <is>
          <t>odporny na ingerencję zapis elektroniczny danych, zapewniający autentyczność i integralność zawartych w nim danych, dokładność ich daty i godziny oraz ich uporządkowania chronologicznego</t>
        </is>
      </c>
      <c r="CB649" s="2" t="inlineStr">
        <is>
          <t>livro-razão eletrónico</t>
        </is>
      </c>
      <c r="CC649" s="2" t="inlineStr">
        <is>
          <t>3</t>
        </is>
      </c>
      <c r="CD649" s="2" t="inlineStr">
        <is>
          <t/>
        </is>
      </c>
      <c r="CE649" t="inlineStr">
        <is>
          <t>Registo eletrónico de dados inviolável, com indicação da autenticidade e integridade dos dados nele contidos, da exatidão da respetiva data e hora e da sua ordem cronológica.</t>
        </is>
      </c>
      <c r="CF649" s="2" t="inlineStr">
        <is>
          <t>registru electronic</t>
        </is>
      </c>
      <c r="CG649" s="2" t="inlineStr">
        <is>
          <t>3</t>
        </is>
      </c>
      <c r="CH649" s="2" t="inlineStr">
        <is>
          <t/>
        </is>
      </c>
      <c r="CI649" t="inlineStr">
        <is>
          <t>dosar electronic de date inviolabil, care asigură autenticitatea și 
integritatea datelor pe care le conține, exactitatea datei și orei 
acestora, precum și a ordinii lor cronologice</t>
        </is>
      </c>
      <c r="CJ649" s="2" t="inlineStr">
        <is>
          <t>elektronický register</t>
        </is>
      </c>
      <c r="CK649" s="2" t="inlineStr">
        <is>
          <t>3</t>
        </is>
      </c>
      <c r="CL649" s="2" t="inlineStr">
        <is>
          <t/>
        </is>
      </c>
      <c r="CM649" t="inlineStr">
        <is>
          <t>elektronický záznam údajov zabezpečený proti neoprávnenej manipulácii a zaisťujúci autenticitu a integritu údajov, ktoré obsahuje, správnosť ich dátumu a času a ich chronologického usporiadania</t>
        </is>
      </c>
      <c r="CN649" s="2" t="inlineStr">
        <is>
          <t>elektronska evidenca</t>
        </is>
      </c>
      <c r="CO649" s="2" t="inlineStr">
        <is>
          <t>3</t>
        </is>
      </c>
      <c r="CP649" s="2" t="inlineStr">
        <is>
          <t/>
        </is>
      </c>
      <c r="CQ649" t="inlineStr">
        <is>
          <t>pred nedovoljenimi posegi zaščiten elektronski zapis podatkov, ki zagotavlja avtentičnost in celovitost podatkov, ki jih vsebuje, točnost njihovega datuma in časa ter njihovega kronološkega zaporedja</t>
        </is>
      </c>
      <c r="CR649" s="2" t="inlineStr">
        <is>
          <t>elektronisk liggare</t>
        </is>
      </c>
      <c r="CS649" s="2" t="inlineStr">
        <is>
          <t>3</t>
        </is>
      </c>
      <c r="CT649" s="2" t="inlineStr">
        <is>
          <t/>
        </is>
      </c>
      <c r="CU649" t="inlineStr">
        <is>
          <t>manipuleringssäkert elektroniskt register över data, som säkerställer äkthet och integritet för de data som den innehåller, samt korrekt datum och tidpunkt och kronologisk ordning för dessa data</t>
        </is>
      </c>
    </row>
    <row r="650">
      <c r="A650" s="1" t="str">
        <f>HYPERLINK("https://iate.europa.eu/entry/result/3599652/all", "3599652")</f>
        <v>3599652</v>
      </c>
      <c r="B650" t="inlineStr">
        <is>
          <t>PRODUCTION, TECHNOLOGY AND RESEARCH;EDUCATION AND COMMUNICATIONS</t>
        </is>
      </c>
      <c r="C650" t="inlineStr">
        <is>
          <t>PRODUCTION, TECHNOLOGY AND RESEARCH|technology and technical regulations|technology|digital technology;EDUCATION AND COMMUNICATIONS|documentation|documentation|document management|electronic document management;EDUCATION AND COMMUNICATIONS|information technology and data processing|information technology industry|software|database management system</t>
        </is>
      </c>
      <c r="D650" s="2" t="inlineStr">
        <is>
          <t>електронно удостоверение за атрибути</t>
        </is>
      </c>
      <c r="E650" s="2" t="inlineStr">
        <is>
          <t>3</t>
        </is>
      </c>
      <c r="F650" s="2" t="inlineStr">
        <is>
          <t/>
        </is>
      </c>
      <c r="G650" t="inlineStr">
        <is>
          <t>удостоверение в електронен формат, което дава възможност за удостоверяване на автентичността на &lt;a href="https://iate.europa.eu/entry/result/1484280/bg" target="_blank"&gt;атрибути&lt;/a&gt;</t>
        </is>
      </c>
      <c r="H650" s="2" t="inlineStr">
        <is>
          <t>elektronické potvrzování atributů</t>
        </is>
      </c>
      <c r="I650" s="2" t="inlineStr">
        <is>
          <t>3</t>
        </is>
      </c>
      <c r="J650" s="2" t="inlineStr">
        <is>
          <t/>
        </is>
      </c>
      <c r="K650" t="inlineStr">
        <is>
          <t>potvrzování v elektronické podobě, které umožňuje ověřování &lt;a href="https://iate.europa.eu/entry/result/1484280/cs" target="_blank"&gt;atributů&lt;/a&gt;</t>
        </is>
      </c>
      <c r="L650" s="2" t="inlineStr">
        <is>
          <t>elektronisk attestering af attributter</t>
        </is>
      </c>
      <c r="M650" s="2" t="inlineStr">
        <is>
          <t>3</t>
        </is>
      </c>
      <c r="N650" s="2" t="inlineStr">
        <is>
          <t/>
        </is>
      </c>
      <c r="O650" t="inlineStr">
        <is>
          <t>attestering i elektronisk form, der muliggør autentifikation af &lt;a href="https://iate.europa.eu/entry/result/1484280/da" target="_blank"&gt;attributter&lt;/a&gt;</t>
        </is>
      </c>
      <c r="P650" s="2" t="inlineStr">
        <is>
          <t>elektronische Attributsbescheinigung</t>
        </is>
      </c>
      <c r="Q650" s="2" t="inlineStr">
        <is>
          <t>3</t>
        </is>
      </c>
      <c r="R650" s="2" t="inlineStr">
        <is>
          <t/>
        </is>
      </c>
      <c r="S650" t="inlineStr">
        <is>
          <t>in elektronischer Form vorliegende Bescheinigung, die die Authentifizierung von Attributen ermöglicht</t>
        </is>
      </c>
      <c r="T650" s="2" t="inlineStr">
        <is>
          <t>ηλεκτρονική βεβαίωση χαρακτηριστικών</t>
        </is>
      </c>
      <c r="U650" s="2" t="inlineStr">
        <is>
          <t>3</t>
        </is>
      </c>
      <c r="V650" s="2" t="inlineStr">
        <is>
          <t/>
        </is>
      </c>
      <c r="W650" t="inlineStr">
        <is>
          <t>βεβαίωση σε ηλεκτρονική μορφή που επιτρέπει την επαλήθευση της γνησιότητας των &lt;a href="https://iate.europa.eu/entry/result/1484280/en-el" target="_blank"&gt;χαρακτηριστικών&lt;/a&gt;</t>
        </is>
      </c>
      <c r="X650" s="2" t="inlineStr">
        <is>
          <t>electronic attestation of attributes</t>
        </is>
      </c>
      <c r="Y650" s="2" t="inlineStr">
        <is>
          <t>3</t>
        </is>
      </c>
      <c r="Z650" s="2" t="inlineStr">
        <is>
          <t/>
        </is>
      </c>
      <c r="AA650" t="inlineStr">
        <is>
          <t>attestation in electronic form that allows the authentication of &lt;a href="https://iate.europa.eu/entry/result/1484280/en" target="_blank"&gt;attributes&lt;/a&gt;</t>
        </is>
      </c>
      <c r="AB650" s="2" t="inlineStr">
        <is>
          <t>declaración electrónica de atributos</t>
        </is>
      </c>
      <c r="AC650" s="2" t="inlineStr">
        <is>
          <t>3</t>
        </is>
      </c>
      <c r="AD650" s="2" t="inlineStr">
        <is>
          <t/>
        </is>
      </c>
      <c r="AE650" t="inlineStr">
        <is>
          <t>Declaración en formato electrónico que permite la autenticación de &lt;a href="https://iate.europa.eu/entry/result/1484280/es" target="_blank"&gt;atributos&lt;/a&gt;.</t>
        </is>
      </c>
      <c r="AF650" s="2" t="inlineStr">
        <is>
          <t>atribuutide elektrooniline tõend</t>
        </is>
      </c>
      <c r="AG650" s="2" t="inlineStr">
        <is>
          <t>3</t>
        </is>
      </c>
      <c r="AH650" s="2" t="inlineStr">
        <is>
          <t/>
        </is>
      </c>
      <c r="AI650" t="inlineStr">
        <is>
          <t>elektrooniline tõend, mis võimaldab &lt;i&gt;atribuute&lt;/i&gt; &lt;a href="/entry/result/1484280/all" id="ENTRY_TO_ENTRY_CONVERTER" target="_blank"&gt;IATE:1484280&lt;/a&gt; autentida</t>
        </is>
      </c>
      <c r="AJ650" s="2" t="inlineStr">
        <is>
          <t>sähköinen attribuuttitodistus</t>
        </is>
      </c>
      <c r="AK650" s="2" t="inlineStr">
        <is>
          <t>3</t>
        </is>
      </c>
      <c r="AL650" s="2" t="inlineStr">
        <is>
          <t/>
        </is>
      </c>
      <c r="AM650" t="inlineStr">
        <is>
          <t>sähköisessä muodossa oleva todistus, joka mahdollistaa &lt;a href="https://iate.europa.eu/entry/result/1484280/fi" target="_blank"&gt;attribuuttien &lt;/a&gt;todentamisen</t>
        </is>
      </c>
      <c r="AN650" s="2" t="inlineStr">
        <is>
          <t>attestation électronique d’attributs</t>
        </is>
      </c>
      <c r="AO650" s="2" t="inlineStr">
        <is>
          <t>3</t>
        </is>
      </c>
      <c r="AP650" s="2" t="inlineStr">
        <is>
          <t/>
        </is>
      </c>
      <c r="AQ650" t="inlineStr">
        <is>
          <t>attestation sous forme électronique qui permet l’authentification d’attributs</t>
        </is>
      </c>
      <c r="AR650" s="2" t="inlineStr">
        <is>
          <t>ríomhdhearbhú tréithe</t>
        </is>
      </c>
      <c r="AS650" s="2" t="inlineStr">
        <is>
          <t>3</t>
        </is>
      </c>
      <c r="AT650" s="2" t="inlineStr">
        <is>
          <t/>
        </is>
      </c>
      <c r="AU650" t="inlineStr">
        <is>
          <t>ríomhdhearbhú i bhfoirm leictreonach lenar féidir tréithe a fhíordheimhniú</t>
        </is>
      </c>
      <c r="AV650" s="2" t="inlineStr">
        <is>
          <t>elektronička potvrda atributa</t>
        </is>
      </c>
      <c r="AW650" s="2" t="inlineStr">
        <is>
          <t>3</t>
        </is>
      </c>
      <c r="AX650" s="2" t="inlineStr">
        <is>
          <t/>
        </is>
      </c>
      <c r="AY650" t="inlineStr">
        <is>
          <t>potvrda u elektroničkom obliku koja omogućuje autentikaciju atributa</t>
        </is>
      </c>
      <c r="AZ650" s="2" t="inlineStr">
        <is>
          <t>elektronikus attribútumtanúsítvány</t>
        </is>
      </c>
      <c r="BA650" s="2" t="inlineStr">
        <is>
          <t>4</t>
        </is>
      </c>
      <c r="BB650" s="2" t="inlineStr">
        <is>
          <t/>
        </is>
      </c>
      <c r="BC650" t="inlineStr">
        <is>
          <t>olyan, elektronikus formátumú igazolás, amely lehetővé teszi az attribútumok hitelesítését</t>
        </is>
      </c>
      <c r="BD650" s="2" t="inlineStr">
        <is>
          <t>attestato elettronico di attributi</t>
        </is>
      </c>
      <c r="BE650" s="2" t="inlineStr">
        <is>
          <t>3</t>
        </is>
      </c>
      <c r="BF650" s="2" t="inlineStr">
        <is>
          <t/>
        </is>
      </c>
      <c r="BG650" t="inlineStr">
        <is>
          <t>attestato in forma elettronica che consente l'autenticazione di attributi</t>
        </is>
      </c>
      <c r="BH650" s="2" t="inlineStr">
        <is>
          <t>elektroninis požymių liudijimas</t>
        </is>
      </c>
      <c r="BI650" s="2" t="inlineStr">
        <is>
          <t>3</t>
        </is>
      </c>
      <c r="BJ650" s="2" t="inlineStr">
        <is>
          <t/>
        </is>
      </c>
      <c r="BK650" t="inlineStr">
        <is>
          <t>elektroninis liudijimas, pagal kurį galima nustatyti požymių autentiškumą</t>
        </is>
      </c>
      <c r="BL650" s="2" t="inlineStr">
        <is>
          <t>atribūtu elektroniskais apliecinājums|
atribūtu elektroniska apliecināšana</t>
        </is>
      </c>
      <c r="BM650" s="2" t="inlineStr">
        <is>
          <t>2|
2</t>
        </is>
      </c>
      <c r="BN650" s="2" t="inlineStr">
        <is>
          <t xml:space="preserve">|
</t>
        </is>
      </c>
      <c r="BO650" t="inlineStr">
        <is>
          <t>apliecinājums elektroniskā formā, kas ļauj autentificēt atribūtus</t>
        </is>
      </c>
      <c r="BP650" s="2" t="inlineStr">
        <is>
          <t>attestazzjoni elettronika tal-attributi</t>
        </is>
      </c>
      <c r="BQ650" s="2" t="inlineStr">
        <is>
          <t>3</t>
        </is>
      </c>
      <c r="BR650" s="2" t="inlineStr">
        <is>
          <t/>
        </is>
      </c>
      <c r="BS650" t="inlineStr">
        <is>
          <t>attestazzjoni f’forma elettronika li tippermetti
l-awtentikazzjoni tal-&lt;i&gt;attributi &lt;/i&gt;&lt;a href="/entry/result/1484280/mt" id="ENTRY_TO_ENTRY_CONVERTER" target="_blank"&gt;IATE:1484280/MT&lt;/a&gt;</t>
        </is>
      </c>
      <c r="BT650" s="2" t="inlineStr">
        <is>
          <t>elektronische attestering van attributen</t>
        </is>
      </c>
      <c r="BU650" s="2" t="inlineStr">
        <is>
          <t>3</t>
        </is>
      </c>
      <c r="BV650" s="2" t="inlineStr">
        <is>
          <t/>
        </is>
      </c>
      <c r="BW650" t="inlineStr">
        <is>
          <t>attestering in elektronisch formaat aan de hand waarvan attributen kunnen worden geauthenticeerd</t>
        </is>
      </c>
      <c r="BX650" s="2" t="inlineStr">
        <is>
          <t>elektroniczne poświadczenie atrybutów</t>
        </is>
      </c>
      <c r="BY650" s="2" t="inlineStr">
        <is>
          <t>3</t>
        </is>
      </c>
      <c r="BZ650" s="2" t="inlineStr">
        <is>
          <t/>
        </is>
      </c>
      <c r="CA650" t="inlineStr">
        <is>
          <t>poświadczenie w postaci elektronicznej, które umożliwia uwierzytelnienie atrybutów</t>
        </is>
      </c>
      <c r="CB650" s="2" t="inlineStr">
        <is>
          <t>certificado eletrónico de atributos</t>
        </is>
      </c>
      <c r="CC650" s="2" t="inlineStr">
        <is>
          <t>3</t>
        </is>
      </c>
      <c r="CD650" s="2" t="inlineStr">
        <is>
          <t/>
        </is>
      </c>
      <c r="CE650" t="inlineStr">
        <is>
          <t>Certificado em formato eletrónico que permite a autenticação de atributos.</t>
        </is>
      </c>
      <c r="CF650" s="2" t="inlineStr">
        <is>
          <t>atestare electronică a atributelor</t>
        </is>
      </c>
      <c r="CG650" s="2" t="inlineStr">
        <is>
          <t>3</t>
        </is>
      </c>
      <c r="CH650" s="2" t="inlineStr">
        <is>
          <t/>
        </is>
      </c>
      <c r="CI650" t="inlineStr">
        <is>
          <t>o atestare în format electronic care permite autentificarea atributelor</t>
        </is>
      </c>
      <c r="CJ650" s="2" t="inlineStr">
        <is>
          <t>elektronické osvedčenie atribútov</t>
        </is>
      </c>
      <c r="CK650" s="2" t="inlineStr">
        <is>
          <t>3</t>
        </is>
      </c>
      <c r="CL650" s="2" t="inlineStr">
        <is>
          <t/>
        </is>
      </c>
      <c r="CM650" t="inlineStr">
        <is>
          <t>osvedčenie v elektronickej forme, ktoré umožňuje autentifikáciu atribútov</t>
        </is>
      </c>
      <c r="CN650" s="2" t="inlineStr">
        <is>
          <t>elektronsko potrdilo o atributih</t>
        </is>
      </c>
      <c r="CO650" s="2" t="inlineStr">
        <is>
          <t>3</t>
        </is>
      </c>
      <c r="CP650" s="2" t="inlineStr">
        <is>
          <t/>
        </is>
      </c>
      <c r="CQ650" t="inlineStr">
        <is>
          <t>potrdilo v elektronski obliki, ki omogoča avtentikacijo &lt;a href="https://iate.europa.eu/entry/result/1484280/sl" target="_blank"&gt;atributov&lt;/a&gt;</t>
        </is>
      </c>
      <c r="CR650" s="2" t="inlineStr">
        <is>
          <t>elektroniskt intyg på attribut</t>
        </is>
      </c>
      <c r="CS650" s="2" t="inlineStr">
        <is>
          <t>3</t>
        </is>
      </c>
      <c r="CT650" s="2" t="inlineStr">
        <is>
          <t/>
        </is>
      </c>
      <c r="CU650" t="inlineStr">
        <is>
          <t>intyg i elektronisk form som möjliggör autentisering av attribut</t>
        </is>
      </c>
    </row>
    <row r="651">
      <c r="A651" s="1" t="str">
        <f>HYPERLINK("https://iate.europa.eu/entry/result/3599649/all", "3599649")</f>
        <v>3599649</v>
      </c>
      <c r="B651" t="inlineStr">
        <is>
          <t>TRADE;EDUCATION AND COMMUNICATIONS</t>
        </is>
      </c>
      <c r="C651" t="inlineStr">
        <is>
          <t>TRADE|marketing|commercial transaction|provision of services;EDUCATION AND COMMUNICATIONS|documentation|documentation|document management|electronic document management;EDUCATION AND COMMUNICATIONS|documentation|documentation|digital archiving;EDUCATION AND COMMUNICATIONS|documentation|document|electronic document</t>
        </is>
      </c>
      <c r="D651" s="2" t="inlineStr">
        <is>
          <t>квалифицирана услуга за електронно архивиране</t>
        </is>
      </c>
      <c r="E651" s="2" t="inlineStr">
        <is>
          <t>3</t>
        </is>
      </c>
      <c r="F651" s="2" t="inlineStr">
        <is>
          <t/>
        </is>
      </c>
      <c r="G651" t="inlineStr">
        <is>
          <t>услуга, която отговаря на приложимите изисквания, определени в член 45ж</t>
        </is>
      </c>
      <c r="H651" s="2" t="inlineStr">
        <is>
          <t>kvalifikovaná služba elektronické archivace</t>
        </is>
      </c>
      <c r="I651" s="2" t="inlineStr">
        <is>
          <t>3</t>
        </is>
      </c>
      <c r="J651" s="2" t="inlineStr">
        <is>
          <t/>
        </is>
      </c>
      <c r="K651" t="inlineStr">
        <is>
          <t>služba &lt;a href="https://iate.europa.eu/entry/result/363532/cs" target="_blank"&gt;elektronické archivace&lt;/a&gt; poskytovaná &lt;a href="https://iate.europa.eu/entry/result/3599650/cs" target="_blank"&gt;kvalifikovaným poskytovatelem služeb vytvářejících důvěru&lt;/a&gt;,
který používá postupy a technologie, jež jsou s to zajistit důvěryhodnost
elektronického dokumentu i po uplynutí doby jeho technické platnosti</t>
        </is>
      </c>
      <c r="L651" s="2" t="inlineStr">
        <is>
          <t>kvalificeret elektronisk arkiveringstjeneste</t>
        </is>
      </c>
      <c r="M651" s="2" t="inlineStr">
        <is>
          <t>3</t>
        </is>
      </c>
      <c r="N651" s="2" t="inlineStr">
        <is>
          <t/>
        </is>
      </c>
      <c r="O651" t="inlineStr">
        <is>
          <t>tjeneste til
arkivering af &lt;a href="https://iate.europa.eu/entry/result/926962/da" target="_blank"&gt;elektroniske dokumenter&lt;/a&gt;, der udbydes af en &lt;a href="https://iate.europa.eu/entry/result/3599650/da" target="_blank"&gt;kvalificeret tillidstjenesteudbyder&lt;/a&gt;, som anvender procedurer og teknologier, der gør det muligt
at forlænge pålideligheden af det elektroniske dokument ud over den
teknologiske gyldighedsperiode</t>
        </is>
      </c>
      <c r="P651" s="2" t="inlineStr">
        <is>
          <t>qualifizierter elektronischer Archivierungsdienst</t>
        </is>
      </c>
      <c r="Q651" s="2" t="inlineStr">
        <is>
          <t>3</t>
        </is>
      </c>
      <c r="R651" s="2" t="inlineStr">
        <is>
          <t/>
        </is>
      </c>
      <c r="S651" t="inlineStr">
        <is>
          <t>Dienst, der von einem qualifizierten Vertrauensdiensteanbieter erbracht wird, der Verfahren und Technologien verwendet, die es ermöglichen, die Vertrauenswürdigkeit des elektronischen Dokuments über den Zeitraum ihrer technologischen Geltung hinaus zu verlängern</t>
        </is>
      </c>
      <c r="T651" s="2" t="inlineStr">
        <is>
          <t>εγκεκριμένη υπηρεσία ηλεκτρονικής αρχειοθέτησης</t>
        </is>
      </c>
      <c r="U651" s="2" t="inlineStr">
        <is>
          <t>3</t>
        </is>
      </c>
      <c r="V651" s="2" t="inlineStr">
        <is>
          <t/>
        </is>
      </c>
      <c r="W651" t="inlineStr">
        <is>
          <t>υπηρεσία που παρέχεται από &lt;a href="https://iate.europa.eu/entry/result/3599650/en-el" target="_blank"&gt;εγκεκριμένο πάροχο υπηρεσιών εμπιστοσύνης&lt;/a&gt; για την αρχειοθέτηση &lt;a href="https://iate.europa.eu/entry/result/926962/en-el" target="_blank"&gt;ηλεκτρονικών εγγράφων&lt;/a&gt;, ο οποίος χρησιμοποιεί διαδικασίες και τεχνολογίες ικανές να επεκτείνουν την αξιοπιστία του ηλεκτρονικού εγγράφου πέραν της περιόδου τεχνολογικής ισχύος</t>
        </is>
      </c>
      <c r="X651" s="2" t="inlineStr">
        <is>
          <t>qualified electronic archiving service</t>
        </is>
      </c>
      <c r="Y651" s="2" t="inlineStr">
        <is>
          <t>3</t>
        </is>
      </c>
      <c r="Z651" s="2" t="inlineStr">
        <is>
          <t/>
        </is>
      </c>
      <c r="AA651" t="inlineStr">
        <is>
          <t>service provided by a &lt;a href="https://iate.europa.eu/entry/result/3599650/en" target="_blank"&gt;qualified trust service provider&lt;/a&gt; for archiving &lt;a href="https://iate.europa.eu/entry/result/926962/en" target="_blank"&gt;electronic documents&lt;/a&gt;, using procedures and technologies capable of extending the trustworthiness of the electronic document beyond the technological validity period</t>
        </is>
      </c>
      <c r="AB651" s="2" t="inlineStr">
        <is>
          <t>servicio de archivo electrónico cualificado</t>
        </is>
      </c>
      <c r="AC651" s="2" t="inlineStr">
        <is>
          <t>3</t>
        </is>
      </c>
      <c r="AD651" s="2" t="inlineStr">
        <is>
          <t/>
        </is>
      </c>
      <c r="AE651" t="inlineStr">
        <is>
          <t>&lt;div&gt;Servicio proporcionado por un &lt;a href="https://iate.europa.eu/entry/result/3599650/es" target="_blank"&gt;prestador cualificado de servicios de confianza&lt;/a&gt; para el archivo de &lt;a href="https://iate.europa.eu/entry/result/926962/es" target="_blank"&gt;documentos electrónicos&lt;/a&gt; que utiliza procedimientos y tecnologías
capaces de ampliar la fiabilidad del documento electrónico más allá del período
de validez tecnológico.&lt;br&gt;&lt;/div&gt;</t>
        </is>
      </c>
      <c r="AF651" s="2" t="inlineStr">
        <is>
          <t>kvalifitseeritud elektroonilise arhiveerimise teenus</t>
        </is>
      </c>
      <c r="AG651" s="2" t="inlineStr">
        <is>
          <t>2</t>
        </is>
      </c>
      <c r="AH651" s="2" t="inlineStr">
        <is>
          <t/>
        </is>
      </c>
      <c r="AI651" t="inlineStr">
        <is>
          <t>&lt;i&gt;e-dokumentide &lt;/i&gt;&lt;a href="/entry/result/926962/all" id="ENTRY_TO_ENTRY_CONVERTER" target="_blank"&gt;IATE:926962&lt;/a&gt; arhiveerimise teenus, mida osutab &lt;i&gt;kvalifitseeritud usaldusteenuse osutaja&lt;/i&gt; &lt;a href="/entry/result/3599650/all" id="ENTRY_TO_ENTRY_CONVERTER" target="_blank"&gt;IATE:3599650&lt;/a&gt; , kes kasutab menetlusi ja tehnoloogiat, millega on võimalik tagada e-dokumentide usaldusväärsus ka pärast nende tehnoloogilise kehtivusaja lõppemist</t>
        </is>
      </c>
      <c r="AJ651" s="2" t="inlineStr">
        <is>
          <t>hyväksytty sähköinen arkistointipalvelu</t>
        </is>
      </c>
      <c r="AK651" s="2" t="inlineStr">
        <is>
          <t>3</t>
        </is>
      </c>
      <c r="AL651" s="2" t="inlineStr">
        <is>
          <t/>
        </is>
      </c>
      <c r="AM651" t="inlineStr">
        <is>
          <t/>
        </is>
      </c>
      <c r="AN651" s="2" t="inlineStr">
        <is>
          <t>service qualifié d’archivage électronique</t>
        </is>
      </c>
      <c r="AO651" s="2" t="inlineStr">
        <is>
          <t>3</t>
        </is>
      </c>
      <c r="AP651" s="2" t="inlineStr">
        <is>
          <t/>
        </is>
      </c>
      <c r="AQ651" t="inlineStr">
        <is>
          <t>service fourni par un par un prestataire de services de confiance 
qualifié pour l'archivage de documents électroniques, utilisant des procédures et des technologies permettant 
d’étendre la fiabilité du document électronique au-delà de la période de
 validité technologique</t>
        </is>
      </c>
      <c r="AR651" s="2" t="inlineStr">
        <is>
          <t>seirbhís ríomhchartlannaithe cháilithe|
seirbhís cartlannaithe dhigitigh cháilithe</t>
        </is>
      </c>
      <c r="AS651" s="2" t="inlineStr">
        <is>
          <t>3|
3</t>
        </is>
      </c>
      <c r="AT651" s="2" t="inlineStr">
        <is>
          <t xml:space="preserve">|
</t>
        </is>
      </c>
      <c r="AU651" t="inlineStr">
        <is>
          <t/>
        </is>
      </c>
      <c r="AV651" s="2" t="inlineStr">
        <is>
          <t>kvalificirana usluga elektroničkog arhiviranja</t>
        </is>
      </c>
      <c r="AW651" s="2" t="inlineStr">
        <is>
          <t>3</t>
        </is>
      </c>
      <c r="AX651" s="2" t="inlineStr">
        <is>
          <t/>
        </is>
      </c>
      <c r="AY651" t="inlineStr">
        <is>
          <t/>
        </is>
      </c>
      <c r="AZ651" s="2" t="inlineStr">
        <is>
          <t>minősített elektronikus archiválási szolgáltatás</t>
        </is>
      </c>
      <c r="BA651" s="2" t="inlineStr">
        <is>
          <t>4</t>
        </is>
      </c>
      <c r="BB651" s="2" t="inlineStr">
        <is>
          <t/>
        </is>
      </c>
      <c r="BC651" t="inlineStr">
        <is>
          <t>olyan szolgáltatás, amely megfelel a 45g. cikkben megállapított követelményeknek</t>
        </is>
      </c>
      <c r="BD651" s="2" t="inlineStr">
        <is>
          <t>servizio di archiviazione elettronica qualificato</t>
        </is>
      </c>
      <c r="BE651" s="2" t="inlineStr">
        <is>
          <t>3</t>
        </is>
      </c>
      <c r="BF651" s="2" t="inlineStr">
        <is>
          <t/>
        </is>
      </c>
      <c r="BG651" t="inlineStr">
        <is>
          <t>servizio di archiviazione elettronica per documenti elettronici prestato soltanto da un prestatore di servizi fiduciari qualificato che utilizza procedure e tecnologie in grado di estendere l'affidabilità del documento elettronico oltre il periodo di validità tecnologica</t>
        </is>
      </c>
      <c r="BH651" s="2" t="inlineStr">
        <is>
          <t>kvalifikuota elektroninio archyvavimo paslauga</t>
        </is>
      </c>
      <c r="BI651" s="2" t="inlineStr">
        <is>
          <t>3</t>
        </is>
      </c>
      <c r="BJ651" s="2" t="inlineStr">
        <is>
          <t/>
        </is>
      </c>
      <c r="BK651" t="inlineStr">
        <is>
          <t>elektroninio archyvavimo paslauga, kurią teikia kvalifikuotas patikimumo užtikrinimo paslaugų teikėjas, taikantis procedūras ir metodus, kuriais galima toliau užtikrinti elektroninio dokumento patikimumą pasibaigus technologinio galiojimo laikotarpiui</t>
        </is>
      </c>
      <c r="BL651" s="2" t="inlineStr">
        <is>
          <t>kvalificēts elektroniskās arhivēšanas pakalpojums</t>
        </is>
      </c>
      <c r="BM651" s="2" t="inlineStr">
        <is>
          <t>2</t>
        </is>
      </c>
      <c r="BN651" s="2" t="inlineStr">
        <is>
          <t/>
        </is>
      </c>
      <c r="BO651" t="inlineStr">
        <is>
          <t/>
        </is>
      </c>
      <c r="BP651" s="2" t="inlineStr">
        <is>
          <t>servizz ta’ arkivjar elettroniku kwalifikat</t>
        </is>
      </c>
      <c r="BQ651" s="2" t="inlineStr">
        <is>
          <t>3</t>
        </is>
      </c>
      <c r="BR651" s="2" t="inlineStr">
        <is>
          <t/>
        </is>
      </c>
      <c r="BS651" t="inlineStr">
        <is>
          <t>servizz, ipprovdut minn fornitur kwalifikat ta’ servizzi fiduċjarji għall-arkivjar ta' dokumenti elettroniċi, li juża
proċeduri u teknoloġiji li kapaċi jestendu l-affidabbiltà tad-dokument
elettroniku lil hinn mill-perjodu ta’ validità teknoloġika</t>
        </is>
      </c>
      <c r="BT651" s="2" t="inlineStr">
        <is>
          <t>gekwalificeerde elektronische archiveringsdienst</t>
        </is>
      </c>
      <c r="BU651" s="2" t="inlineStr">
        <is>
          <t>3</t>
        </is>
      </c>
      <c r="BV651" s="2" t="inlineStr">
        <is>
          <t/>
        </is>
      </c>
      <c r="BW651" t="inlineStr">
        <is>
          <t>dienst voor het archiveren van elektronische documenten die wordt verleend door een gekwalificeerde verlener van vertrouwensdiensten die procedures en technologieën hanteert welke het mogelijk maken de betrouwbaarheid van de gekwalificeerde elektronische handtekeningen te verlengen tot na de technologische geldigheidsduur</t>
        </is>
      </c>
      <c r="BX651" s="2" t="inlineStr">
        <is>
          <t>kwalifikowana usługa archiwizacji elektronicznej</t>
        </is>
      </c>
      <c r="BY651" s="2" t="inlineStr">
        <is>
          <t>3</t>
        </is>
      </c>
      <c r="BZ651" s="2" t="inlineStr">
        <is>
          <t/>
        </is>
      </c>
      <c r="CA651" t="inlineStr">
        <is>
          <t/>
        </is>
      </c>
      <c r="CB651" s="2" t="inlineStr">
        <is>
          <t>serviço qualificado de arquivo eletrónico</t>
        </is>
      </c>
      <c r="CC651" s="2" t="inlineStr">
        <is>
          <t>3</t>
        </is>
      </c>
      <c r="CD651" s="2" t="inlineStr">
        <is>
          <t/>
        </is>
      </c>
      <c r="CE651" t="inlineStr">
        <is>
          <t>Serviço prestado por prestadores qualificados de serviços de confiança de arquivo eletrónico que utilizem procedimentos e tecnologias capazes de prolongar a fiabilidade dos documentos eletrónicos para além do prazo de validade tecnológica.</t>
        </is>
      </c>
      <c r="CF651" s="2" t="inlineStr">
        <is>
          <t>serviciu calificat de arhivare electronică</t>
        </is>
      </c>
      <c r="CG651" s="2" t="inlineStr">
        <is>
          <t>3</t>
        </is>
      </c>
      <c r="CH651" s="2" t="inlineStr">
        <is>
          <t/>
        </is>
      </c>
      <c r="CI651" t="inlineStr">
        <is>
          <t>serviciu prestat numai de către un prestator de servicii de încredere calificat 
care utilizează proceduri și tehnologii capabile să extindă fiabilitatea
 documentului electronic dincolo de perioada de validitate tehnologică</t>
        </is>
      </c>
      <c r="CJ651" s="2" t="inlineStr">
        <is>
          <t>kvalifikovaná elektronická archivačná služba</t>
        </is>
      </c>
      <c r="CK651" s="2" t="inlineStr">
        <is>
          <t>3</t>
        </is>
      </c>
      <c r="CL651" s="2" t="inlineStr">
        <is>
          <t/>
        </is>
      </c>
      <c r="CM651" t="inlineStr">
        <is>
          <t>služba, ktorú na archivovanie &lt;a href="https://iate.europa.eu/entry/result/926962/sk" target="_blank"&gt;elektronických dokumentov&lt;/a&gt; môže poskytovať iba &lt;a href="https://iate.europa.eu/entry/result/3599650/sk" target="_blank"&gt;kvalifikovaný poskytovateľ dôveryhodných služieb&lt;/a&gt;, ktorý používa postupy a technológie, ktoré umožňujú predĺžiť dôveryhodnosť elektronického dokumentu aj na obdobie po uplynutí technologickej platnosti</t>
        </is>
      </c>
      <c r="CN651" s="2" t="inlineStr">
        <is>
          <t>kvalificirana storitev elektronskega arhiviranja</t>
        </is>
      </c>
      <c r="CO651" s="2" t="inlineStr">
        <is>
          <t>3</t>
        </is>
      </c>
      <c r="CP651" s="2" t="inlineStr">
        <is>
          <t/>
        </is>
      </c>
      <c r="CQ651" t="inlineStr">
        <is>
          <t>storitev, ki jo zagotavlja &lt;a href="https://iate.europa.eu/entry/result/3599650/sl" target="_blank"&gt;ponudnik kvalificiranih storitev zaupanja&lt;/a&gt; za arhiviranje &lt;a href="https://iate.europa.eu/entry/result/926962/sl" target="_blank"&gt;elektronskih dokumentov&lt;/a&gt;, pri čemer uporablja postopke in tehnologije, s katerimi se zanesljivost elektronskega dokumenta lahko podaljša tudi po izteku obdobja tehnološke veljavnosti</t>
        </is>
      </c>
      <c r="CR651" s="2" t="inlineStr">
        <is>
          <t>kvalificerad elektronisk arkiveringstjänst</t>
        </is>
      </c>
      <c r="CS651" s="2" t="inlineStr">
        <is>
          <t>3</t>
        </is>
      </c>
      <c r="CT651" s="2" t="inlineStr">
        <is>
          <t/>
        </is>
      </c>
      <c r="CU651" t="inlineStr">
        <is>
          <t/>
        </is>
      </c>
    </row>
    <row r="652">
      <c r="A652" s="1" t="str">
        <f>HYPERLINK("https://iate.europa.eu/entry/result/321389/all", "321389")</f>
        <v>321389</v>
      </c>
      <c r="B652" t="inlineStr">
        <is>
          <t>EDUCATION AND COMMUNICATIONS</t>
        </is>
      </c>
      <c r="C652" t="inlineStr">
        <is>
          <t>EDUCATION AND COMMUNICATIONS|information technology and data processing</t>
        </is>
      </c>
      <c r="D652" s="2" t="inlineStr">
        <is>
          <t>студен център</t>
        </is>
      </c>
      <c r="E652" s="2" t="inlineStr">
        <is>
          <t>3</t>
        </is>
      </c>
      <c r="F652" s="2" t="inlineStr">
        <is>
          <t/>
        </is>
      </c>
      <c r="G652" t="inlineStr">
        <is>
          <t>представлява обикновено само празни помещения, където трябва да се пренесат всички ресурси ако настъпи бедствие</t>
        </is>
      </c>
      <c r="H652" s="2" t="inlineStr">
        <is>
          <t>studená záložní lokalita|
studená lokalita</t>
        </is>
      </c>
      <c r="I652" s="2" t="inlineStr">
        <is>
          <t>2|
2</t>
        </is>
      </c>
      <c r="J652" s="2" t="inlineStr">
        <is>
          <t xml:space="preserve">|
</t>
        </is>
      </c>
      <c r="K652" t="inlineStr">
        <is>
          <t>jeden ze systémů zálohování kritických zdrojů představující vhodné prostory, které jsou částečně vybaveny základní infrastrukturou, jako jsou zdroje elektrické energie, telekomunikační přípojky, přípojky do sítí LAN, WAN apod., a které je možno vybavit potřebnou technikou tak, aby v nich byl spuštěn alespoň částečný provoz daného informačního systému</t>
        </is>
      </c>
      <c r="L652" s="2" t="inlineStr">
        <is>
          <t>cold site</t>
        </is>
      </c>
      <c r="M652" s="2" t="inlineStr">
        <is>
          <t>3</t>
        </is>
      </c>
      <c r="N652" s="2" t="inlineStr">
        <is>
          <t/>
        </is>
      </c>
      <c r="O652" t="inlineStr">
        <is>
          <t/>
        </is>
      </c>
      <c r="P652" s="2" t="inlineStr">
        <is>
          <t>kalter Standort</t>
        </is>
      </c>
      <c r="Q652" s="2" t="inlineStr">
        <is>
          <t>3</t>
        </is>
      </c>
      <c r="R652" s="2" t="inlineStr">
        <is>
          <t/>
        </is>
      </c>
      <c r="S652" t="inlineStr">
        <is>
          <t>Standort, der zwar alle Voraussetzungen bietet, um die erforderliche Betriebsausstattung wie IT-Systeme aufzunehmen, aber noch nicht betriebsbereit installiert ist</t>
        </is>
      </c>
      <c r="T652" s="2" t="inlineStr">
        <is>
          <t>χώρος με βασικές υποδομές</t>
        </is>
      </c>
      <c r="U652" s="2" t="inlineStr">
        <is>
          <t>3</t>
        </is>
      </c>
      <c r="V652" s="2" t="inlineStr">
        <is>
          <t/>
        </is>
      </c>
      <c r="W652" t="inlineStr">
        <is>
          <t/>
        </is>
      </c>
      <c r="X652" s="2" t="inlineStr">
        <is>
          <t>cold site</t>
        </is>
      </c>
      <c r="Y652" s="2" t="inlineStr">
        <is>
          <t>3</t>
        </is>
      </c>
      <c r="Z652" s="2" t="inlineStr">
        <is>
          <t/>
        </is>
      </c>
      <c r="AA652" t="inlineStr">
        <is>
          <t>backup facility that has the necessary electrical and physical components of a computer facility, but does not have the computer equipment in place</t>
        </is>
      </c>
      <c r="AB652" s="2" t="inlineStr">
        <is>
          <t>sala vacía</t>
        </is>
      </c>
      <c r="AC652" s="2" t="inlineStr">
        <is>
          <t>3</t>
        </is>
      </c>
      <c r="AD652" s="2" t="inlineStr">
        <is>
          <t/>
        </is>
      </c>
      <c r="AE652" t="inlineStr">
        <is>
          <t>Local dotado, únicamente, de instalaciones auxiliares (eléctricas, telefónicas, de climatización, etc.) en el que albergar temporalmente equipos y sistemas informáticos y de comunicación, caso de que un accidente inutilice los recursos precisos para el tratamiento de la información.</t>
        </is>
      </c>
      <c r="AF652" s="2" t="inlineStr">
        <is>
          <t>külmvarukeskus</t>
        </is>
      </c>
      <c r="AG652" s="2" t="inlineStr">
        <is>
          <t>3</t>
        </is>
      </c>
      <c r="AH652" s="2" t="inlineStr">
        <is>
          <t/>
        </is>
      </c>
      <c r="AI652" t="inlineStr">
        <is>
          <t>sisseseadeta, kuid vajaliku füüsilise taristuga varuasukoht avariiolukordade puhuks</t>
        </is>
      </c>
      <c r="AJ652" s="2" t="inlineStr">
        <is>
          <t>kylmä varakeskus|
cold site</t>
        </is>
      </c>
      <c r="AK652" s="2" t="inlineStr">
        <is>
          <t>3|
3</t>
        </is>
      </c>
      <c r="AL652" s="2" t="inlineStr">
        <is>
          <t xml:space="preserve">|
</t>
        </is>
      </c>
      <c r="AM652" t="inlineStr">
        <is>
          <t>toimitilat ja ei toiminnassa oleva laitteisto, jotka voidaan ottaa käyttöön kun normaalisti käytettävän toimitilan käyttö häiriintyy tai estyy</t>
        </is>
      </c>
      <c r="AN652" s="2" t="inlineStr">
        <is>
          <t>site froid|
salle blanche</t>
        </is>
      </c>
      <c r="AO652" s="2" t="inlineStr">
        <is>
          <t>2|
3</t>
        </is>
      </c>
      <c r="AP652" s="2" t="inlineStr">
        <is>
          <t xml:space="preserve">|
</t>
        </is>
      </c>
      <c r="AQ652" t="inlineStr">
        <is>
          <t>infrastructure distante de type salle informatique dédiée et disponible en cas de déclenchement du plan de secours, possédant l'équipement nécessaire (alimentation électrique, câblage réseau et télécoms, protection incendie, planchers techniques, contrôle d'accès, etc.) pour accueillir les équipements informatiques</t>
        </is>
      </c>
      <c r="AR652" s="2" t="inlineStr">
        <is>
          <t>suíomh fuar</t>
        </is>
      </c>
      <c r="AS652" s="2" t="inlineStr">
        <is>
          <t>3</t>
        </is>
      </c>
      <c r="AT652" s="2" t="inlineStr">
        <is>
          <t/>
        </is>
      </c>
      <c r="AU652" t="inlineStr">
        <is>
          <t/>
        </is>
      </c>
      <c r="AV652" t="inlineStr">
        <is>
          <t/>
        </is>
      </c>
      <c r="AW652" t="inlineStr">
        <is>
          <t/>
        </is>
      </c>
      <c r="AX652" t="inlineStr">
        <is>
          <t/>
        </is>
      </c>
      <c r="AY652" t="inlineStr">
        <is>
          <t/>
        </is>
      </c>
      <c r="AZ652" s="2" t="inlineStr">
        <is>
          <t>hideg telephely</t>
        </is>
      </c>
      <c r="BA652" s="2" t="inlineStr">
        <is>
          <t>2</t>
        </is>
      </c>
      <c r="BB652" s="2" t="inlineStr">
        <is>
          <t/>
        </is>
      </c>
      <c r="BC652" t="inlineStr">
        <is>
          <t>olyan tartalék telephely, amelyen rendelkezésre áll az áram és a csatlakozók, de nincs ott számítógépes felszerelés, sem adatok</t>
        </is>
      </c>
      <c r="BD652" s="2" t="inlineStr">
        <is>
          <t>sito freddo</t>
        </is>
      </c>
      <c r="BE652" s="2" t="inlineStr">
        <is>
          <t>3</t>
        </is>
      </c>
      <c r="BF652" s="2" t="inlineStr">
        <is>
          <t/>
        </is>
      </c>
      <c r="BG652" t="inlineStr">
        <is>
          <t>sito di backup nel quale sono predisposti gli impianti base elettrici e logistici necessari per ospitare computer, ma che non dispone di alcuna componente informatica prima del necessario</t>
        </is>
      </c>
      <c r="BH652" s="2" t="inlineStr">
        <is>
          <t>minimaliai parengta veiklos atkūrimo vieta</t>
        </is>
      </c>
      <c r="BI652" s="2" t="inlineStr">
        <is>
          <t>3</t>
        </is>
      </c>
      <c r="BJ652" s="2" t="inlineStr">
        <is>
          <t/>
        </is>
      </c>
      <c r="BK652" t="inlineStr">
        <is>
          <t>veiklos atkūrimo vieta (tik patalpa), kurioje
nėra duomenų ir informacinio ištekliaus ar duomenų centro pagrindinę IT įrangą (programinę ir aparatinę) atitinkančios įrangos ir į kurią, siekiant joje atkurti veiklą, sutrikus
informacinio ištekliaus ar duomenų centro veikimui reikėtų atvežti ir įdiegti šią įrangą ir įkelti visus duomenis</t>
        </is>
      </c>
      <c r="BL652" s="2" t="inlineStr">
        <is>
          <t>aukstais komplekss</t>
        </is>
      </c>
      <c r="BM652" s="2" t="inlineStr">
        <is>
          <t>2</t>
        </is>
      </c>
      <c r="BN652" s="2" t="inlineStr">
        <is>
          <t/>
        </is>
      </c>
      <c r="BO652" t="inlineStr">
        <is>
          <t/>
        </is>
      </c>
      <c r="BP652" s="2" t="inlineStr">
        <is>
          <t>sit kiesaħ</t>
        </is>
      </c>
      <c r="BQ652" s="2" t="inlineStr">
        <is>
          <t>3</t>
        </is>
      </c>
      <c r="BR652" s="2" t="inlineStr">
        <is>
          <t/>
        </is>
      </c>
      <c r="BS652" t="inlineStr">
        <is>
          <t>faċilità ta' backup li jkollha l-komponenti elettriċi u fiżiċi ta' faċilità tal-kompjuters iżda li ma jkollhiex it-tagħmir tal-kompjuters fil-post</t>
        </is>
      </c>
      <c r="BT652" s="2" t="inlineStr">
        <is>
          <t>cold site</t>
        </is>
      </c>
      <c r="BU652" s="2" t="inlineStr">
        <is>
          <t>3</t>
        </is>
      </c>
      <c r="BV652" s="2" t="inlineStr">
        <is>
          <t/>
        </is>
      </c>
      <c r="BW652" t="inlineStr">
        <is>
          <t>uitwijklocatie
 voor rekencentra, voorzien van de noodzakelijke bedrijfsmiddelen om vitale
 systemen op te kunnen bouwen tot een werkende configuratie, inclusief
 back-ups van programmatuur en data</t>
        </is>
      </c>
      <c r="BX652" s="2" t="inlineStr">
        <is>
          <t>ośrodek zapasowy typu zimnego</t>
        </is>
      </c>
      <c r="BY652" s="2" t="inlineStr">
        <is>
          <t>3</t>
        </is>
      </c>
      <c r="BZ652" s="2" t="inlineStr">
        <is>
          <t/>
        </is>
      </c>
      <c r="CA652" t="inlineStr">
        <is>
          <t>puste pomieszczenie gotowe na przyjęcie sprzętu i zespołu mającego przywrócić gotowość do pracy po wystąpieniu poważnej awarii lub katastrofy w ośrodku podstawowym</t>
        </is>
      </c>
      <c r="CB652" s="2" t="inlineStr">
        <is>
          <t>local frio</t>
        </is>
      </c>
      <c r="CC652" s="2" t="inlineStr">
        <is>
          <t>3</t>
        </is>
      </c>
      <c r="CD652" s="2" t="inlineStr">
        <is>
          <t/>
        </is>
      </c>
      <c r="CE652" t="inlineStr">
        <is>
          <t>Instalação de segurança que tem os componentes elétricos e físicos necessários para uma instalação informática, mas não tem instalado o equipamento informático.</t>
        </is>
      </c>
      <c r="CF652" s="2" t="inlineStr">
        <is>
          <t>&lt;i&gt;cold site&lt;/i&gt;</t>
        </is>
      </c>
      <c r="CG652" s="2" t="inlineStr">
        <is>
          <t>3</t>
        </is>
      </c>
      <c r="CH652" s="2" t="inlineStr">
        <is>
          <t/>
        </is>
      </c>
      <c r="CI652" t="inlineStr">
        <is>
          <t/>
        </is>
      </c>
      <c r="CJ652" s="2" t="inlineStr">
        <is>
          <t>postupná obnova</t>
        </is>
      </c>
      <c r="CK652" s="2" t="inlineStr">
        <is>
          <t>3</t>
        </is>
      </c>
      <c r="CL652" s="2" t="inlineStr">
        <is>
          <t/>
        </is>
      </c>
      <c r="CM652" t="inlineStr">
        <is>
          <t>stupeň pripravenosti záložného centra, ktoré predstavuje dopredu pripravené prenosné alebo trvalé priestory primeranej veľkosti, ktoré majú zavedené napájanie elektrickou energiou a telekomunikačné pripojenie, pričom sa inštalácia a konfigurácia hardvéru a softvéru a obnova údajov vykonávajú dodatočne</t>
        </is>
      </c>
      <c r="CN652" s="2" t="inlineStr">
        <is>
          <t>hladna lokacija</t>
        </is>
      </c>
      <c r="CO652" s="2" t="inlineStr">
        <is>
          <t>3</t>
        </is>
      </c>
      <c r="CP652" s="2" t="inlineStr">
        <is>
          <t/>
        </is>
      </c>
      <c r="CQ652" t="inlineStr">
        <is>
          <t>rezervna lokacija z osnovno infrastrukturo IT, ki omogoča ponovno vzpostavitev poslovanja z daljšo zamudo</t>
        </is>
      </c>
      <c r="CR652" s="2" t="inlineStr">
        <is>
          <t>reservanläggning|
cold site</t>
        </is>
      </c>
      <c r="CS652" s="2" t="inlineStr">
        <is>
          <t>2|
2</t>
        </is>
      </c>
      <c r="CT652" s="2" t="inlineStr">
        <is>
          <t xml:space="preserve">|
</t>
        </is>
      </c>
      <c r="CU652" t="inlineStr">
        <is>
          <t>anläggning som är fullt utrustad men där program och data inte nödvän­digt­vis är aktuella och färdiga att använda</t>
        </is>
      </c>
    </row>
    <row r="653">
      <c r="A653" s="1" t="str">
        <f>HYPERLINK("https://iate.europa.eu/entry/result/321390/all", "321390")</f>
        <v>321390</v>
      </c>
      <c r="B653" t="inlineStr">
        <is>
          <t>EDUCATION AND COMMUNICATIONS</t>
        </is>
      </c>
      <c r="C653" t="inlineStr">
        <is>
          <t>EDUCATION AND COMMUNICATIONS|information technology and data processing</t>
        </is>
      </c>
      <c r="D653" s="2" t="inlineStr">
        <is>
          <t>горещ център</t>
        </is>
      </c>
      <c r="E653" s="2" t="inlineStr">
        <is>
          <t>3</t>
        </is>
      </c>
      <c r="F653" s="2" t="inlineStr">
        <is>
          <t/>
        </is>
      </c>
      <c r="G653" t="inlineStr">
        <is>
          <t>напълно конфигуриран сайт, който може веднага да поеме бизнес функциите и те да продължат без прекъсване</t>
        </is>
      </c>
      <c r="H653" s="2" t="inlineStr">
        <is>
          <t>horká lokalita|
horká záložní lokalita</t>
        </is>
      </c>
      <c r="I653" s="2" t="inlineStr">
        <is>
          <t>2|
2</t>
        </is>
      </c>
      <c r="J653" s="2" t="inlineStr">
        <is>
          <t xml:space="preserve">|
</t>
        </is>
      </c>
      <c r="K653" t="inlineStr">
        <is>
          <t>dostupné, plně provozuschopné záložní výpočetní centrum, vybavené veškerou potřebnou technikou, programovými prostředky a komunikačními službami, které v případě výpadku primárního výpočetního centra umožňuje rychle obnovit provoz kritických informačních systémů</t>
        </is>
      </c>
      <c r="L653" s="2" t="inlineStr">
        <is>
          <t>hot site|
dubleret system</t>
        </is>
      </c>
      <c r="M653" s="2" t="inlineStr">
        <is>
          <t>3|
3</t>
        </is>
      </c>
      <c r="N653" s="2" t="inlineStr">
        <is>
          <t xml:space="preserve">|
</t>
        </is>
      </c>
      <c r="O653" t="inlineStr">
        <is>
          <t/>
        </is>
      </c>
      <c r="P653" s="2" t="inlineStr">
        <is>
          <t>heißer Standort</t>
        </is>
      </c>
      <c r="Q653" s="2" t="inlineStr">
        <is>
          <t>3</t>
        </is>
      </c>
      <c r="R653" s="2" t="inlineStr">
        <is>
          <t/>
        </is>
      </c>
      <c r="S653" t="inlineStr">
        <is>
          <t/>
        </is>
      </c>
      <c r="T653" s="2" t="inlineStr">
        <is>
          <t>πλήρως εξοπλισμένος χώρος</t>
        </is>
      </c>
      <c r="U653" s="2" t="inlineStr">
        <is>
          <t>3</t>
        </is>
      </c>
      <c r="V653" s="2" t="inlineStr">
        <is>
          <t/>
        </is>
      </c>
      <c r="W653" t="inlineStr">
        <is>
          <t/>
        </is>
      </c>
      <c r="X653" s="2" t="inlineStr">
        <is>
          <t>hot site</t>
        </is>
      </c>
      <c r="Y653" s="2" t="inlineStr">
        <is>
          <t>3</t>
        </is>
      </c>
      <c r="Z653" s="2" t="inlineStr">
        <is>
          <t/>
        </is>
      </c>
      <c r="AA653" t="inlineStr">
        <is>
          <t>fully-equipped alternative computer center, office, work space or industrial facility that can be made immediately available to continue critical business functions affected by a disaster at the primary location</t>
        </is>
      </c>
      <c r="AB653" s="2" t="inlineStr">
        <is>
          <t>sala operativa</t>
        </is>
      </c>
      <c r="AC653" s="2" t="inlineStr">
        <is>
          <t>3</t>
        </is>
      </c>
      <c r="AD653" s="2" t="inlineStr">
        <is>
          <t/>
        </is>
      </c>
      <c r="AE653" t="inlineStr">
        <is>
          <t>Instalación informática de emergencia preparada para entrar en funcionamiento, caso de que un incidente inutilice los sistemas informáticos de una organización.</t>
        </is>
      </c>
      <c r="AF653" s="2" t="inlineStr">
        <is>
          <t>kuumvarukeskus</t>
        </is>
      </c>
      <c r="AG653" s="2" t="inlineStr">
        <is>
          <t>3</t>
        </is>
      </c>
      <c r="AH653" s="2" t="inlineStr">
        <is>
          <t/>
        </is>
      </c>
      <c r="AI653" t="inlineStr">
        <is>
          <t>kõigi tegevuse jätkamiseks vajalike vahenditega varuasukoht avariiolukordade puhuks</t>
        </is>
      </c>
      <c r="AJ653" s="2" t="inlineStr">
        <is>
          <t>hot site</t>
        </is>
      </c>
      <c r="AK653" s="2" t="inlineStr">
        <is>
          <t>3</t>
        </is>
      </c>
      <c r="AL653" s="2" t="inlineStr">
        <is>
          <t/>
        </is>
      </c>
      <c r="AM653" t="inlineStr">
        <is>
          <t>täysin varusteltu vaihtoehtoinen tietokonekeskus, toimisto, työtila tai teollisuuslaitos, joka voidaan ottaa välittömästi käyttöön kriittisten liiketoimintojen jatkamiseksi ensisijaisessa toimipaikassa tapahtuneen katastrofin jälkeen</t>
        </is>
      </c>
      <c r="AN653" s="2" t="inlineStr">
        <is>
          <t>centre de secours immédiat|
site chaud</t>
        </is>
      </c>
      <c r="AO653" s="2" t="inlineStr">
        <is>
          <t>3|
2</t>
        </is>
      </c>
      <c r="AP653" s="2" t="inlineStr">
        <is>
          <t xml:space="preserve">|
</t>
        </is>
      </c>
      <c r="AQ653" t="inlineStr">
        <is>
          <t>Centre de traitement de l'information totalement équipé, qui peut immédiatement prendre le relais d'un traitement des données.</t>
        </is>
      </c>
      <c r="AR653" s="2" t="inlineStr">
        <is>
          <t>suíomh te</t>
        </is>
      </c>
      <c r="AS653" s="2" t="inlineStr">
        <is>
          <t>3</t>
        </is>
      </c>
      <c r="AT653" s="2" t="inlineStr">
        <is>
          <t/>
        </is>
      </c>
      <c r="AU653" t="inlineStr">
        <is>
          <t/>
        </is>
      </c>
      <c r="AV653" t="inlineStr">
        <is>
          <t/>
        </is>
      </c>
      <c r="AW653" t="inlineStr">
        <is>
          <t/>
        </is>
      </c>
      <c r="AX653" t="inlineStr">
        <is>
          <t/>
        </is>
      </c>
      <c r="AY653" t="inlineStr">
        <is>
          <t/>
        </is>
      </c>
      <c r="AZ653" s="2" t="inlineStr">
        <is>
          <t>forró telephely</t>
        </is>
      </c>
      <c r="BA653" s="2" t="inlineStr">
        <is>
          <t>2</t>
        </is>
      </c>
      <c r="BB653" s="2" t="inlineStr">
        <is>
          <t/>
        </is>
      </c>
      <c r="BC653" t="inlineStr">
        <is>
          <t>olyan tartalék telephely, amelyen teljesen berendezett iroda és munkahely vagy ipari telephely áll rendelkezésre, és ahol azonnal megkezdhető a munka az elsődleges telephelyet érintő katasztrófa esetén</t>
        </is>
      </c>
      <c r="BD653" s="2" t="inlineStr">
        <is>
          <t>sito caldo</t>
        </is>
      </c>
      <c r="BE653" s="2" t="inlineStr">
        <is>
          <t>3</t>
        </is>
      </c>
      <c r="BF653" s="2" t="inlineStr">
        <is>
          <t/>
        </is>
      </c>
      <c r="BG653" t="inlineStr">
        <is>
          <t>sito alternativo dotato di una configurazione completa dell’infrastruttura in grado di funzionare entro poche ore e che consente la continuità delle operazioni essenziali in caso di disastro o di una grave emergenza nel sito primario</t>
        </is>
      </c>
      <c r="BH653" s="2" t="inlineStr">
        <is>
          <t>maksimaliai parengta veiklos atkūrimo vieta</t>
        </is>
      </c>
      <c r="BI653" s="2" t="inlineStr">
        <is>
          <t>3</t>
        </is>
      </c>
      <c r="BJ653" s="2" t="inlineStr">
        <is>
          <t/>
        </is>
      </c>
      <c r="BK653" t="inlineStr">
        <is>
          <t>veiklos atkūrimo vieta, kurioje yra visa
informacinio ištekliaus ar duomenų centro IT įrangą (programinę ir aparatinę)
atitinkanti įranga, jo duomenis atitinkantys duomenys (jų aktualumas
užtikrinamas nuolat atnaujinant), taip
pat šioje vietoje esančią įrangą administruojantis ir prižiūrintis personalas
ir iš kurios, sutrikus informacinio ištekliaus ar duomenų centro veikimui, veikla
gali būti atkurta nedelsiant</t>
        </is>
      </c>
      <c r="BL653" s="2" t="inlineStr">
        <is>
          <t>darbgatavs komplekts|
karstais komplekss</t>
        </is>
      </c>
      <c r="BM653" s="2" t="inlineStr">
        <is>
          <t>2|
2</t>
        </is>
      </c>
      <c r="BN653" s="2" t="inlineStr">
        <is>
          <t xml:space="preserve">|
</t>
        </is>
      </c>
      <c r="BO653" t="inlineStr">
        <is>
          <t/>
        </is>
      </c>
      <c r="BP653" s="2" t="inlineStr">
        <is>
          <t>sit sħun</t>
        </is>
      </c>
      <c r="BQ653" s="2" t="inlineStr">
        <is>
          <t>3</t>
        </is>
      </c>
      <c r="BR653" s="2" t="inlineStr">
        <is>
          <t/>
        </is>
      </c>
      <c r="BS653" t="inlineStr">
        <is>
          <t>ċentru tal-kompjuters, uffiċju, spazju tax-xogħol jew faċilità industrijali mgħammra kompletament li jista' jkun disponibbli mal-ewwel biex jitkomplew il-funżjonijiet kummerċjali kritiċi affettwati minn diżastru f'post primarju</t>
        </is>
      </c>
      <c r="BT653" s="2" t="inlineStr">
        <is>
          <t>hot site</t>
        </is>
      </c>
      <c r="BU653" s="2" t="inlineStr">
        <is>
          <t>3</t>
        </is>
      </c>
      <c r="BV653" s="2" t="inlineStr">
        <is>
          <t/>
        </is>
      </c>
      <c r="BW653" t="inlineStr">
        <is>
          <t>uitwijklocatie
 voor een rekencentrum, opgezet als kopie van de originele site met volledige
 IT-infrastructuur en back-ups van gebruikersdata</t>
        </is>
      </c>
      <c r="BX653" s="2" t="inlineStr">
        <is>
          <t>ośrodek zapasowy typu gorącego</t>
        </is>
      </c>
      <c r="BY653" s="2" t="inlineStr">
        <is>
          <t>3</t>
        </is>
      </c>
      <c r="BZ653" s="2" t="inlineStr">
        <is>
          <t/>
        </is>
      </c>
      <c r="CA653" t="inlineStr">
        <is>
          <t>zapasowe centrum o pełnej gotowości operacyjnej, z zainstalowanym odpowiednim sprzętem, które przejmie na siebie wszystkie zadania w przypadku poważnej awarii w centrum podstawowym, wyposażone także w odpowiednią infrastrukturę biurową i przygotowane na przyjęcie pracowników</t>
        </is>
      </c>
      <c r="CB653" s="2" t="inlineStr">
        <is>
          <t>local quente</t>
        </is>
      </c>
      <c r="CC653" s="2" t="inlineStr">
        <is>
          <t>3</t>
        </is>
      </c>
      <c r="CD653" s="2" t="inlineStr">
        <is>
          <t/>
        </is>
      </c>
      <c r="CE653" t="inlineStr">
        <is>
          <t>Instalação de processamento de dados 
&lt;i&gt;offsite&lt;/i&gt; plenamente operacional equipada com 
&lt;i&gt;hardware&lt;/i&gt; e sistema de 
&lt;i&gt;software&lt;/i&gt; para ser usado em caso de desastre.</t>
        </is>
      </c>
      <c r="CF653" s="2" t="inlineStr">
        <is>
          <t>&lt;i&gt;hot site&lt;/i&gt;</t>
        </is>
      </c>
      <c r="CG653" s="2" t="inlineStr">
        <is>
          <t>2</t>
        </is>
      </c>
      <c r="CH653" s="2" t="inlineStr">
        <is>
          <t/>
        </is>
      </c>
      <c r="CI653" t="inlineStr">
        <is>
          <t/>
        </is>
      </c>
      <c r="CJ653" s="2" t="inlineStr">
        <is>
          <t>rýchla obnova</t>
        </is>
      </c>
      <c r="CK653" s="2" t="inlineStr">
        <is>
          <t>3</t>
        </is>
      </c>
      <c r="CL653" s="2" t="inlineStr">
        <is>
          <t/>
        </is>
      </c>
      <c r="CM653" t="inlineStr">
        <is>
          <t>stupeň pripravenosti záložného centra, ktoré predstavuje dopredu pripravené prenosné alebo trvalé priestory primeranej veľkosti, ktoré majú zavedené napájanie elektrickou energiou, telekomunikačné pripojenie, sieťové komponenty a obsahujú nakonfigurovaný a pripravený hardvér aj softvér, pričom obnovu údajov je potrebné uskutočniť zo zálohy</t>
        </is>
      </c>
      <c r="CN653" s="2" t="inlineStr">
        <is>
          <t>vroča lokacija</t>
        </is>
      </c>
      <c r="CO653" s="2" t="inlineStr">
        <is>
          <t>3</t>
        </is>
      </c>
      <c r="CP653" s="2" t="inlineStr">
        <is>
          <t/>
        </is>
      </c>
      <c r="CQ653" t="inlineStr">
        <is>
          <t>rezervna lokacija z vso potrebno infrastrukturo IT in zadnjo različico podatkov, ki omogoča ponovno vzpostavitev poslovanja z minimalno zamudo</t>
        </is>
      </c>
      <c r="CR653" s="2" t="inlineStr">
        <is>
          <t>hot site</t>
        </is>
      </c>
      <c r="CS653" s="2" t="inlineStr">
        <is>
          <t>2</t>
        </is>
      </c>
      <c r="CT653" s="2" t="inlineStr">
        <is>
          <t/>
        </is>
      </c>
      <c r="CU653" t="inlineStr">
        <is>
          <t>fullt utrustad alternativ miljö eller lokal som kan därför tas i bruk omedel­bart</t>
        </is>
      </c>
    </row>
    <row r="654">
      <c r="A654" s="1" t="str">
        <f>HYPERLINK("https://iate.europa.eu/entry/result/351459/all", "351459")</f>
        <v>351459</v>
      </c>
      <c r="B654" t="inlineStr">
        <is>
          <t>EDUCATION AND COMMUNICATIONS</t>
        </is>
      </c>
      <c r="C654" t="inlineStr">
        <is>
          <t>EDUCATION AND COMMUNICATIONS|information technology and data processing</t>
        </is>
      </c>
      <c r="D654" s="2" t="inlineStr">
        <is>
          <t>смърф атака</t>
        </is>
      </c>
      <c r="E654" s="2" t="inlineStr">
        <is>
          <t>3</t>
        </is>
      </c>
      <c r="F654" s="2" t="inlineStr">
        <is>
          <t/>
        </is>
      </c>
      <c r="G654" t="inlineStr">
        <is>
          <t/>
        </is>
      </c>
      <c r="H654" s="2" t="inlineStr">
        <is>
          <t>útok smurf</t>
        </is>
      </c>
      <c r="I654" s="2" t="inlineStr">
        <is>
          <t>3</t>
        </is>
      </c>
      <c r="J654" s="2" t="inlineStr">
        <is>
          <t/>
        </is>
      </c>
      <c r="K654" t="inlineStr">
        <is>
          <t>&lt;div&gt;
 nejstarší reflektivní útok, jehož výhodou je minimální možnost vystopování útočníka, který téměř vždy falšuje svou IP adresu.&lt;/div&gt; 
&lt;div&gt;
 Data použitá k zahlcení netečou stále stejnou cestou, neboť během útoku se mění počítače, od kterých se útok „odráží“ (reflektivní útok)&lt;/div&gt;</t>
        </is>
      </c>
      <c r="L654" s="2" t="inlineStr">
        <is>
          <t>smurf-attack|
smurfing|
smurf-angreb</t>
        </is>
      </c>
      <c r="M654" s="2" t="inlineStr">
        <is>
          <t>3|
3|
3</t>
        </is>
      </c>
      <c r="N654" s="2" t="inlineStr">
        <is>
          <t xml:space="preserve">|
|
</t>
        </is>
      </c>
      <c r="O654" t="inlineStr">
        <is>
          <t>DDoS-angrebsteknik benyttet af hackere, hvor der lægges beslag på al båndbredden i et netværk ved at sende en bestemt slags forespørgsler, som de fleste internetcomputere altid svarer på</t>
        </is>
      </c>
      <c r="P654" s="2" t="inlineStr">
        <is>
          <t>Smurf-Angriff</t>
        </is>
      </c>
      <c r="Q654" s="2" t="inlineStr">
        <is>
          <t>3</t>
        </is>
      </c>
      <c r="R654" s="2" t="inlineStr">
        <is>
          <t/>
        </is>
      </c>
      <c r="S654" t="inlineStr">
        <is>
          <t/>
        </is>
      </c>
      <c r="T654" s="2" t="inlineStr">
        <is>
          <t>επίθεση "smurf"</t>
        </is>
      </c>
      <c r="U654" s="2" t="inlineStr">
        <is>
          <t>3</t>
        </is>
      </c>
      <c r="V654" s="2" t="inlineStr">
        <is>
          <t/>
        </is>
      </c>
      <c r="W654" t="inlineStr">
        <is>
          <t>ροή πακέτων ping η οποία "ενιχύεται" με την αποστολή της πρώτα σε ένα αριθμό από διευθύνσεις network broadcast με διεύθυνση επιστροφής των πακέτων, αυτή του θύματος</t>
        </is>
      </c>
      <c r="X654" s="2" t="inlineStr">
        <is>
          <t>smurfing|
smurf attack</t>
        </is>
      </c>
      <c r="Y654" s="2" t="inlineStr">
        <is>
          <t>3|
3</t>
        </is>
      </c>
      <c r="Z654" s="2" t="inlineStr">
        <is>
          <t xml:space="preserve">|
</t>
        </is>
      </c>
      <c r="AA654" t="inlineStr">
        <is>
          <t>a type of denial-of-service attack that relies on flooding a network with a large volume of traffic through the manipulation of IP addresses in that network</t>
        </is>
      </c>
      <c r="AB654" s="2" t="inlineStr">
        <is>
          <t>ataque pitufo|
ataque &lt;i&gt;smurf&lt;/i&gt;</t>
        </is>
      </c>
      <c r="AC654" s="2" t="inlineStr">
        <is>
          <t>3|
3</t>
        </is>
      </c>
      <c r="AD654" s="2" t="inlineStr">
        <is>
          <t xml:space="preserve">|
</t>
        </is>
      </c>
      <c r="AE654" t="inlineStr">
        <is>
          <t>Actividad consistente en utilizar un programa informático con la finalidad de atacar una red saturándola de mensajes para impedir su funcionamiento.</t>
        </is>
      </c>
      <c r="AF654" s="2" t="inlineStr">
        <is>
          <t>smurfirünne|
smurfimine</t>
        </is>
      </c>
      <c r="AG654" s="2" t="inlineStr">
        <is>
          <t>3|
3</t>
        </is>
      </c>
      <c r="AH654" s="2" t="inlineStr">
        <is>
          <t xml:space="preserve">|
</t>
        </is>
      </c>
      <c r="AI654" t="inlineStr">
        <is>
          <t>liik ummistusründeid</t>
        </is>
      </c>
      <c r="AJ654" s="2" t="inlineStr">
        <is>
          <t>smurffihyökkäys|
smurf-hyökkäys</t>
        </is>
      </c>
      <c r="AK654" s="2" t="inlineStr">
        <is>
          <t>3|
3</t>
        </is>
      </c>
      <c r="AL654" s="2" t="inlineStr">
        <is>
          <t xml:space="preserve">|
</t>
        </is>
      </c>
      <c r="AM654" t="inlineStr">
        <is>
          <t>palvelunestohyökkäys, joka perustuu kohdekoneen hukuttamiseen ICMP-protokollan paketteihin</t>
        </is>
      </c>
      <c r="AN654" s="2" t="inlineStr">
        <is>
          <t>attaque smurf|
attaque par réflexion</t>
        </is>
      </c>
      <c r="AO654" s="2" t="inlineStr">
        <is>
          <t>2|
3</t>
        </is>
      </c>
      <c r="AP654" s="2" t="inlineStr">
        <is>
          <t xml:space="preserve">|
</t>
        </is>
      </c>
      <c r="AQ654" t="inlineStr">
        <is>
          <t>type d'attaque par déni de service basée sur l'utilisation de serveurs de diffusion (broadcast) pour paralyser un réseau, consistant à envoyer, à partir d'un seul ordinateur, une requête (paquet PING) à un ou plusieurs serveurs de diffusion en indiquant comme adresse IP source (à laquelle le serveur doit théoriquement répondre) l'adresse IP d'une machine cible; le serveur de diffusion répercute la requête sur l'ensemble du réseau; toutes les machines du réseau envoient une réponse au serveur de diffusion; le serveur redirige les réponses vers la machine cible</t>
        </is>
      </c>
      <c r="AR654" s="2" t="inlineStr">
        <is>
          <t>ionsaí rabharta pacáistí</t>
        </is>
      </c>
      <c r="AS654" s="2" t="inlineStr">
        <is>
          <t>3</t>
        </is>
      </c>
      <c r="AT654" s="2" t="inlineStr">
        <is>
          <t/>
        </is>
      </c>
      <c r="AU654" t="inlineStr">
        <is>
          <t/>
        </is>
      </c>
      <c r="AV654" t="inlineStr">
        <is>
          <t/>
        </is>
      </c>
      <c r="AW654" t="inlineStr">
        <is>
          <t/>
        </is>
      </c>
      <c r="AX654" t="inlineStr">
        <is>
          <t/>
        </is>
      </c>
      <c r="AY654" t="inlineStr">
        <is>
          <t/>
        </is>
      </c>
      <c r="AZ654" s="2" t="inlineStr">
        <is>
          <t>szmörftámadás</t>
        </is>
      </c>
      <c r="BA654" s="2" t="inlineStr">
        <is>
          <t>2</t>
        </is>
      </c>
      <c r="BB654" s="2" t="inlineStr">
        <is>
          <t/>
        </is>
      </c>
      <c r="BC654" t="inlineStr">
        <is>
          <t>olyan túlterheléses támadás, amelynél hamis IP-címekről küld visszajelzéskérést a támadó, a válaszok pedig az áldozat gépét árasztják el és terhelik túl</t>
        </is>
      </c>
      <c r="BD654" s="2" t="inlineStr">
        <is>
          <t>attacco smurf|
smurfing</t>
        </is>
      </c>
      <c r="BE654" s="2" t="inlineStr">
        <is>
          <t>3|
3</t>
        </is>
      </c>
      <c r="BF654" s="2" t="inlineStr">
        <is>
          <t xml:space="preserve">|
</t>
        </is>
      </c>
      <c r="BG654" t="inlineStr">
        <is>
          <t>tecnica di attacco informatico Denial of Service che invia messaggi duplicati a tutti i terminali collegati ad una stessa rete falsificando l'indirizzo IP della rete</t>
        </is>
      </c>
      <c r="BH654" s="2" t="inlineStr">
        <is>
          <t>smurfų ataka</t>
        </is>
      </c>
      <c r="BI654" s="2" t="inlineStr">
        <is>
          <t>3</t>
        </is>
      </c>
      <c r="BJ654" s="2" t="inlineStr">
        <is>
          <t/>
        </is>
      </c>
      <c r="BK654" t="inlineStr">
        <is>
          <t>paskirstytoji
paslaugos trikdymo ataka (DDoS), kuria siekiama sutrikdyti pasirinkto įrenginio
(pvz., serverio) pasiekiamumą užtvindant jį dideliu srautu atsakymų iš tinklų,
kuriems naudojant apsimetinėjimo taktiką ir imituojant taikiniu pasirinkto
įrenginio IP buvo išsiųstos užklausos</t>
        </is>
      </c>
      <c r="BL654" s="2" t="inlineStr">
        <is>
          <t>&lt;i&gt;Smurf &lt;/i&gt;uzbrukums</t>
        </is>
      </c>
      <c r="BM654" s="2" t="inlineStr">
        <is>
          <t>2</t>
        </is>
      </c>
      <c r="BN654" s="2" t="inlineStr">
        <is>
          <t/>
        </is>
      </c>
      <c r="BO654" t="inlineStr">
        <is>
          <t/>
        </is>
      </c>
      <c r="BP654" s="2" t="inlineStr">
        <is>
          <t>attakk smurf|
smurfing</t>
        </is>
      </c>
      <c r="BQ654" s="2" t="inlineStr">
        <is>
          <t>3|
3</t>
        </is>
      </c>
      <c r="BR654" s="2" t="inlineStr">
        <is>
          <t xml:space="preserve">|
</t>
        </is>
      </c>
      <c r="BS654" t="inlineStr">
        <is>
          <t>teknika ta' attakk informatiku Ddos (Distributed Denial of Service) li tibbaża fuq l-użu ta' servers tad-distribuzzjoni (broadcast) li jibagħtu messaġġi duplikati lit-terminals kollha kkollegati mal-istess network, liema terminals imbagħad jirrispondu lill-IP sors (terminal bersall tal-attakk) u jikkawża l-paraliżi tiegħu</t>
        </is>
      </c>
      <c r="BT654" s="2" t="inlineStr">
        <is>
          <t>smurfaanval</t>
        </is>
      </c>
      <c r="BU654" s="2" t="inlineStr">
        <is>
          <t>3</t>
        </is>
      </c>
      <c r="BV654" s="2" t="inlineStr">
        <is>
          <t/>
        </is>
      </c>
      <c r="BW654" t="inlineStr">
        <is>
          <t>cyberaanval
 waarbij een computernetwerk met een grote hoeveelheid netwerkverkeer wordt
 overspoeld doordat vervalste netwerkpakketten naar broadcastadressen worden
 gestuurd</t>
        </is>
      </c>
      <c r="BX654" s="2" t="inlineStr">
        <is>
          <t>atak smerfów</t>
        </is>
      </c>
      <c r="BY654" s="2" t="inlineStr">
        <is>
          <t>3</t>
        </is>
      </c>
      <c r="BZ654" s="2" t="inlineStr">
        <is>
          <t/>
        </is>
      </c>
      <c r="CA654" t="inlineStr">
        <is>
          <t>atak cybernetyczny, w którym napastnik wysyła zmodyfikowany pakiet żądania ICMP Echo na adres rozgłoszeniowy sieci. Sfałszowany adres źródłowy jest planowanym celem, a założeniem jest zalanie go jak największą ilością pakietów odpowiedzi ICMP Echo z systemów odpowiadających na żądanie otrzymane przez adres rozgłoszeniowy</t>
        </is>
      </c>
      <c r="CB654" s="2" t="inlineStr">
        <is>
          <t>ataque Smurf</t>
        </is>
      </c>
      <c r="CC654" s="2" t="inlineStr">
        <is>
          <t>3</t>
        </is>
      </c>
      <c r="CD654" s="2" t="inlineStr">
        <is>
          <t/>
        </is>
      </c>
      <c r="CE654" t="inlineStr">
        <is>
          <t>Ataque distribuído de negação de serviço (DDoS) distribuído pela rede, com o nome do 
&lt;i&gt;malware&lt;/i&gt; DDoS.Smurf que permite sua execução.</t>
        </is>
      </c>
      <c r="CF654" s="2" t="inlineStr">
        <is>
          <t>atac Smurf|
atac prin amplificare</t>
        </is>
      </c>
      <c r="CG654" s="2" t="inlineStr">
        <is>
          <t>3|
3</t>
        </is>
      </c>
      <c r="CH654" s="2" t="inlineStr">
        <is>
          <t xml:space="preserve">|
</t>
        </is>
      </c>
      <c r="CI654" t="inlineStr">
        <is>
          <t>atac care se bazează
pe falsificarea adresei sursă a unui pachet ICMP, astfel încât aceasta să conţină adresa
victimei ca sursă şi o adresă de broadcast (x.x.x.0 sau x.x.x.255) ca destinaţie</t>
        </is>
      </c>
      <c r="CJ654" s="2" t="inlineStr">
        <is>
          <t>útok paketmi PING (smurfing)</t>
        </is>
      </c>
      <c r="CK654" s="2" t="inlineStr">
        <is>
          <t>3</t>
        </is>
      </c>
      <c r="CL654" s="2" t="inlineStr">
        <is>
          <t/>
        </is>
      </c>
      <c r="CM654" t="inlineStr">
        <is>
          <t>druh &lt;a href="https://iate.europa.eu/entry/result/1484647/sk" target="_blank"&gt;útoku na vyradenie služby&lt;/a&gt;, pri ktorom útočník paroduje zdrojovú adresu požiadavky opakovania paketu ping s internetovým protokolom riadenia správ na vyslanie adresy do siete, čím spôsobí, že počítače v sieti masívne odpovedajú obeti, čím zahltia jeho sieť</t>
        </is>
      </c>
      <c r="CN654" s="2" t="inlineStr">
        <is>
          <t>smrkčevski napad</t>
        </is>
      </c>
      <c r="CO654" s="2" t="inlineStr">
        <is>
          <t>2</t>
        </is>
      </c>
      <c r="CP654" s="2" t="inlineStr">
        <is>
          <t/>
        </is>
      </c>
      <c r="CQ654" t="inlineStr">
        <is>
          <t/>
        </is>
      </c>
      <c r="CR654" s="2" t="inlineStr">
        <is>
          <t>smurfattack|
smurfing</t>
        </is>
      </c>
      <c r="CS654" s="2" t="inlineStr">
        <is>
          <t>3|
3</t>
        </is>
      </c>
      <c r="CT654" s="2" t="inlineStr">
        <is>
          <t xml:space="preserve">|
</t>
        </is>
      </c>
      <c r="CU654" t="inlineStr">
        <is>
          <t>överbelastnings­attack där det angripna nätverket bombarderas med svar på ping-anrop</t>
        </is>
      </c>
    </row>
    <row r="655">
      <c r="A655" s="1" t="str">
        <f>HYPERLINK("https://iate.europa.eu/entry/result/370910/all", "370910")</f>
        <v>370910</v>
      </c>
      <c r="B655" t="inlineStr">
        <is>
          <t>EDUCATION AND COMMUNICATIONS</t>
        </is>
      </c>
      <c r="C655" t="inlineStr">
        <is>
          <t>EDUCATION AND COMMUNICATIONS|communications|communications systems|telecommunications;EDUCATION AND COMMUNICATIONS|communications|communications policy</t>
        </is>
      </c>
      <c r="D655" s="2" t="inlineStr">
        <is>
          <t>бастион|
бастион-хост</t>
        </is>
      </c>
      <c r="E655" s="2" t="inlineStr">
        <is>
          <t>3|
3</t>
        </is>
      </c>
      <c r="F655" s="2" t="inlineStr">
        <is>
          <t xml:space="preserve">|
</t>
        </is>
      </c>
      <c r="G655" t="inlineStr">
        <is>
          <t>защитен хост, критичен по отношение на мрежовата сигурност, управляващ входящия и изходящия трафик в дадена мрежа с възможности за филтрация на всички нива от OSI модела</t>
        </is>
      </c>
      <c r="H655" s="2" t="inlineStr">
        <is>
          <t>opevněný hostitelský počítač|
opevněný počítač</t>
        </is>
      </c>
      <c r="I655" s="2" t="inlineStr">
        <is>
          <t>3|
3</t>
        </is>
      </c>
      <c r="J655" s="2" t="inlineStr">
        <is>
          <t xml:space="preserve">|
</t>
        </is>
      </c>
      <c r="K655" t="inlineStr">
        <is>
          <t>počítačový systém v síti, který je chráněn proti nezákonnému vstupu a útoku, neboť je vystaven okolnímu prostředí (internetu)</t>
        </is>
      </c>
      <c r="L655" s="2" t="inlineStr">
        <is>
          <t>bastionvært</t>
        </is>
      </c>
      <c r="M655" s="2" t="inlineStr">
        <is>
          <t>3</t>
        </is>
      </c>
      <c r="N655" s="2" t="inlineStr">
        <is>
          <t/>
        </is>
      </c>
      <c r="O655" t="inlineStr">
        <is>
          <t>IT-system, der er hærdet til at modstå angreb</t>
        </is>
      </c>
      <c r="P655" s="2" t="inlineStr">
        <is>
          <t>Bastion-Host</t>
        </is>
      </c>
      <c r="Q655" s="2" t="inlineStr">
        <is>
          <t>3</t>
        </is>
      </c>
      <c r="R655" s="2" t="inlineStr">
        <is>
          <t/>
        </is>
      </c>
      <c r="S655" t="inlineStr">
        <is>
          <t>Firewalls in Computern, die sich zwischen dem zu sichernden und dem ungesicherten Netz befinden</t>
        </is>
      </c>
      <c r="T655" s="2" t="inlineStr">
        <is>
          <t>υπολογιστής–έπαλξη</t>
        </is>
      </c>
      <c r="U655" s="2" t="inlineStr">
        <is>
          <t>3</t>
        </is>
      </c>
      <c r="V655" s="2" t="inlineStr">
        <is>
          <t/>
        </is>
      </c>
      <c r="W655" t="inlineStr">
        <is>
          <t/>
        </is>
      </c>
      <c r="X655" s="2" t="inlineStr">
        <is>
          <t>bastion host</t>
        </is>
      </c>
      <c r="Y655" s="2" t="inlineStr">
        <is>
          <t>3</t>
        </is>
      </c>
      <c r="Z655" s="2" t="inlineStr">
        <is>
          <t/>
        </is>
      </c>
      <c r="AA655" t="inlineStr">
        <is>
          <t>computer system in a network that is fortified against illegal entry and attack, because it is exposed to the outside world (the Internet)</t>
        </is>
      </c>
      <c r="AB655" s="2" t="inlineStr">
        <is>
          <t>bastión|
servidor bastión|
máquina bastión</t>
        </is>
      </c>
      <c r="AC655" s="2" t="inlineStr">
        <is>
          <t>3|
3|
3</t>
        </is>
      </c>
      <c r="AD655" s="2" t="inlineStr">
        <is>
          <t xml:space="preserve">|
|
</t>
        </is>
      </c>
      <c r="AE655" t="inlineStr">
        <is>
          <t>Sistema especialmente asegurado, pero en principio vulnerable a todo tipo de ataques por estar abierto a Internet, que tiene como función ser el punto de contacto de los usuarios de la red interna de una organización con otro tipo de redes.</t>
        </is>
      </c>
      <c r="AF655" s="2" t="inlineStr">
        <is>
          <t>bastion</t>
        </is>
      </c>
      <c r="AG655" s="2" t="inlineStr">
        <is>
          <t>3</t>
        </is>
      </c>
      <c r="AH655" s="2" t="inlineStr">
        <is>
          <t/>
        </is>
      </c>
      <c r="AI655" t="inlineStr">
        <is>
          <t>tugevdatud opsüsteemiga eriarvuti &lt;div&gt;- sisenevate ja väljuvate pakettide püügiks &lt;/div&gt;&lt;div&gt;- mingis võrgus ja süsteemis, millega tuleb igal välisel ühenduda mingi teenuse saamiseks, või &lt;/div&gt;&lt;div&gt;- süsteemis, mis asub organisatsiooni tulemüüris&lt;/div&gt;</t>
        </is>
      </c>
      <c r="AJ655" s="2" t="inlineStr">
        <is>
          <t>verkkolinnake</t>
        </is>
      </c>
      <c r="AK655" s="2" t="inlineStr">
        <is>
          <t>3</t>
        </is>
      </c>
      <c r="AL655" s="2" t="inlineStr">
        <is>
          <t/>
        </is>
      </c>
      <c r="AM655" t="inlineStr">
        <is>
          <t>verkon haavoittuvaan kohtaan sijoitettu hyökkäyksille vastustuskykyinen verkkoasema</t>
        </is>
      </c>
      <c r="AN655" s="2" t="inlineStr">
        <is>
          <t>bastion|
hôte bastion|
bastion informatique</t>
        </is>
      </c>
      <c r="AO655" s="2" t="inlineStr">
        <is>
          <t>3|
3|
2</t>
        </is>
      </c>
      <c r="AP655" s="2" t="inlineStr">
        <is>
          <t xml:space="preserve">|
|
</t>
        </is>
      </c>
      <c r="AQ655" t="inlineStr">
        <is>
          <t/>
        </is>
      </c>
      <c r="AR655" s="2" t="inlineStr">
        <is>
          <t>óstach urdhúin</t>
        </is>
      </c>
      <c r="AS655" s="2" t="inlineStr">
        <is>
          <t>3</t>
        </is>
      </c>
      <c r="AT655" s="2" t="inlineStr">
        <is>
          <t/>
        </is>
      </c>
      <c r="AU655" t="inlineStr">
        <is>
          <t/>
        </is>
      </c>
      <c r="AV655" t="inlineStr">
        <is>
          <t/>
        </is>
      </c>
      <c r="AW655" t="inlineStr">
        <is>
          <t/>
        </is>
      </c>
      <c r="AX655" t="inlineStr">
        <is>
          <t/>
        </is>
      </c>
      <c r="AY655" t="inlineStr">
        <is>
          <t/>
        </is>
      </c>
      <c r="AZ655" s="2" t="inlineStr">
        <is>
          <t>bástyagép|
bástya</t>
        </is>
      </c>
      <c r="BA655" s="2" t="inlineStr">
        <is>
          <t>3|
2</t>
        </is>
      </c>
      <c r="BB655" s="2" t="inlineStr">
        <is>
          <t xml:space="preserve">|
</t>
        </is>
      </c>
      <c r="BC655" t="inlineStr">
        <is>
          <t>olyan szerver gép, amely több felhasználó párhuzamos távoli munkáját védi egyfajta tűzfalként funkcionálva, a felhasználó a belső környezetből először a bástyagépre lép be, innen tud külső programokat futtatni</t>
        </is>
      </c>
      <c r="BD655" s="2" t="inlineStr">
        <is>
          <t>host bastione|
bastione</t>
        </is>
      </c>
      <c r="BE655" s="2" t="inlineStr">
        <is>
          <t>3|
3</t>
        </is>
      </c>
      <c r="BF655" s="2" t="inlineStr">
        <is>
          <t xml:space="preserve">|
</t>
        </is>
      </c>
      <c r="BG655" t="inlineStr">
        <is>
          <t>computer che si frappone tra una rete locale e una connessione internet pubblica, agendo da scudo di protezione da attacchi esterni</t>
        </is>
      </c>
      <c r="BH655" s="2" t="inlineStr">
        <is>
          <t>apsauginis kompiuteris</t>
        </is>
      </c>
      <c r="BI655" s="2" t="inlineStr">
        <is>
          <t>2</t>
        </is>
      </c>
      <c r="BJ655" s="2" t="inlineStr">
        <is>
          <t>proposed</t>
        </is>
      </c>
      <c r="BK655" t="inlineStr">
        <is>
          <t>specialiai sukonfigūruotas,
nuolat atnaujinamas ir stebimas kompiuteris, kuris veikia kaip tarpininkas
tarp išorinių tinklų ir organizacijos vidinio kompiuterių tinklo ir yra skirtas iš
išorinių tinklų gaunamiems duomenims filtruoti ir neleisti į vidinį kompiuterių
tinklą patekti kenkimo programinei įrangai, taip pat saugoti nuo
kibernetinių atakų</t>
        </is>
      </c>
      <c r="BL655" s="2" t="inlineStr">
        <is>
          <t>bastiondators|
bastiona resursdators</t>
        </is>
      </c>
      <c r="BM655" s="2" t="inlineStr">
        <is>
          <t>2|
2</t>
        </is>
      </c>
      <c r="BN655" s="2" t="inlineStr">
        <is>
          <t xml:space="preserve">|
</t>
        </is>
      </c>
      <c r="BO655" t="inlineStr">
        <is>
          <t/>
        </is>
      </c>
      <c r="BP655" s="2" t="inlineStr">
        <is>
          <t>bastjun|
host bastjun</t>
        </is>
      </c>
      <c r="BQ655" s="2" t="inlineStr">
        <is>
          <t>3|
3</t>
        </is>
      </c>
      <c r="BR655" s="2" t="inlineStr">
        <is>
          <t xml:space="preserve">|
</t>
        </is>
      </c>
      <c r="BS655" t="inlineStr">
        <is>
          <t>sistema tal-kompjuters f'network li jkun iffortifikat kontra dħul illegali u attakk, għaliex ikun espost għall-internet</t>
        </is>
      </c>
      <c r="BT655" s="2" t="inlineStr">
        <is>
          <t>bastion host</t>
        </is>
      </c>
      <c r="BU655" s="2" t="inlineStr">
        <is>
          <t>3</t>
        </is>
      </c>
      <c r="BV655" s="2" t="inlineStr">
        <is>
          <t/>
        </is>
      </c>
      <c r="BW655" t="inlineStr">
        <is>
          <t>computer
 die deel uitmaakt van een firewall-architectuur en zeer goed beveiligd is
 omdat hij direct vanaf het onveilige netwerk (internet) te benaderen is</t>
        </is>
      </c>
      <c r="BX655" s="2" t="inlineStr">
        <is>
          <t>host bastionowy</t>
        </is>
      </c>
      <c r="BY655" s="2" t="inlineStr">
        <is>
          <t>3</t>
        </is>
      </c>
      <c r="BZ655" s="2" t="inlineStr">
        <is>
          <t/>
        </is>
      </c>
      <c r="CA655" t="inlineStr">
        <is>
          <t>specjalnie zabezpieczony komputer, który ma pełnić funkcję twierdzy i chronić komputery w sieci prywatnej przed atakami z zewnątrz</t>
        </is>
      </c>
      <c r="CB655" s="2" t="inlineStr">
        <is>
          <t>servidor bastião</t>
        </is>
      </c>
      <c r="CC655" s="2" t="inlineStr">
        <is>
          <t>3</t>
        </is>
      </c>
      <c r="CD655" s="2" t="inlineStr">
        <is>
          <t/>
        </is>
      </c>
      <c r="CE655" t="inlineStr">
        <is>
          <t>Sistema informático numa rede, fortificado contra acessos e ataques ilegais, porque está exposto ao exterior (a Internet).</t>
        </is>
      </c>
      <c r="CF655" s="2" t="inlineStr">
        <is>
          <t>bastion</t>
        </is>
      </c>
      <c r="CG655" s="2" t="inlineStr">
        <is>
          <t>2</t>
        </is>
      </c>
      <c r="CH655" s="2" t="inlineStr">
        <is>
          <t/>
        </is>
      </c>
      <c r="CI655" t="inlineStr">
        <is>
          <t/>
        </is>
      </c>
      <c r="CJ655" s="2" t="inlineStr">
        <is>
          <t>ochranná bašta (&lt;i&gt;b&lt;/i&gt;&lt;i&gt;astion host&lt;/i&gt;)</t>
        </is>
      </c>
      <c r="CK655" s="2" t="inlineStr">
        <is>
          <t>2</t>
        </is>
      </c>
      <c r="CL655" s="2" t="inlineStr">
        <is>
          <t/>
        </is>
      </c>
      <c r="CM655" t="inlineStr">
        <is>
          <t>počítačový systém v sieti, ktorý je posilnený voči nelegálnym útokom, lebo je vystavený vonkajšiemu svetu (internetu)</t>
        </is>
      </c>
      <c r="CN655" s="2" t="inlineStr">
        <is>
          <t>obrambni gostitelj</t>
        </is>
      </c>
      <c r="CO655" s="2" t="inlineStr">
        <is>
          <t>3</t>
        </is>
      </c>
      <c r="CP655" s="2" t="inlineStr">
        <is>
          <t/>
        </is>
      </c>
      <c r="CQ655" t="inlineStr">
        <is>
          <t>strežnik, ki je dostopna točka in je zasnovan tako, da vzdrži napade</t>
        </is>
      </c>
      <c r="CR655" s="2" t="inlineStr">
        <is>
          <t>bastionserver</t>
        </is>
      </c>
      <c r="CS655" s="2" t="inlineStr">
        <is>
          <t>2</t>
        </is>
      </c>
      <c r="CT655" s="2" t="inlineStr">
        <is>
          <t/>
        </is>
      </c>
      <c r="CU655" t="inlineStr">
        <is>
          <t/>
        </is>
      </c>
    </row>
    <row r="656">
      <c r="A656" s="1" t="str">
        <f>HYPERLINK("https://iate.europa.eu/entry/result/853130/all", "853130")</f>
        <v>853130</v>
      </c>
      <c r="B656" t="inlineStr">
        <is>
          <t>EDUCATION AND COMMUNICATIONS</t>
        </is>
      </c>
      <c r="C656" t="inlineStr">
        <is>
          <t>EDUCATION AND COMMUNICATIONS|information technology and data processing</t>
        </is>
      </c>
      <c r="D656" s="2" t="inlineStr">
        <is>
          <t>криптиране на гласов трафик</t>
        </is>
      </c>
      <c r="E656" s="2" t="inlineStr">
        <is>
          <t>3</t>
        </is>
      </c>
      <c r="F656" s="2" t="inlineStr">
        <is>
          <t/>
        </is>
      </c>
      <c r="G656" t="inlineStr">
        <is>
          <t/>
        </is>
      </c>
      <c r="H656" s="2" t="inlineStr">
        <is>
          <t>šifrování řeči</t>
        </is>
      </c>
      <c r="I656" s="2" t="inlineStr">
        <is>
          <t>3</t>
        </is>
      </c>
      <c r="J656" s="2" t="inlineStr">
        <is>
          <t/>
        </is>
      </c>
      <c r="K656" t="inlineStr">
        <is>
          <t>proces šifrování zvukových informací, jehož výsledkem je šifrovaná řeč</t>
        </is>
      </c>
      <c r="L656" s="2" t="inlineStr">
        <is>
          <t>stemmekryptering|
kryptofoni</t>
        </is>
      </c>
      <c r="M656" s="2" t="inlineStr">
        <is>
          <t>3|
3</t>
        </is>
      </c>
      <c r="N656" s="2" t="inlineStr">
        <is>
          <t xml:space="preserve">|
</t>
        </is>
      </c>
      <c r="O656" t="inlineStr">
        <is>
          <t/>
        </is>
      </c>
      <c r="P656" s="2" t="inlineStr">
        <is>
          <t>Sprachverschlüsselung</t>
        </is>
      </c>
      <c r="Q656" s="2" t="inlineStr">
        <is>
          <t>2</t>
        </is>
      </c>
      <c r="R656" s="2" t="inlineStr">
        <is>
          <t/>
        </is>
      </c>
      <c r="S656" t="inlineStr">
        <is>
          <t/>
        </is>
      </c>
      <c r="T656" s="2" t="inlineStr">
        <is>
          <t>κρυπτοτηλεφωνία</t>
        </is>
      </c>
      <c r="U656" s="2" t="inlineStr">
        <is>
          <t>3</t>
        </is>
      </c>
      <c r="V656" s="2" t="inlineStr">
        <is>
          <t/>
        </is>
      </c>
      <c r="W656" t="inlineStr">
        <is>
          <t/>
        </is>
      </c>
      <c r="X656" s="2" t="inlineStr">
        <is>
          <t>ciphony</t>
        </is>
      </c>
      <c r="Y656" s="2" t="inlineStr">
        <is>
          <t>3</t>
        </is>
      </c>
      <c r="Z656" s="2" t="inlineStr">
        <is>
          <t/>
        </is>
      </c>
      <c r="AA656" t="inlineStr">
        <is>
          <t>process of enciphering audio information, resulting in encrypted speech</t>
        </is>
      </c>
      <c r="AB656" s="2" t="inlineStr">
        <is>
          <t>telefonía cifrada|
secrafonía</t>
        </is>
      </c>
      <c r="AC656" s="2" t="inlineStr">
        <is>
          <t>3|
3</t>
        </is>
      </c>
      <c r="AD656" s="2" t="inlineStr">
        <is>
          <t xml:space="preserve">|
</t>
        </is>
      </c>
      <c r="AE656" t="inlineStr">
        <is>
          <t>&lt;div&gt;
 Técnica que, mediante diferentes algoritmos, cifra los mensajes de voz y datos antes de su transmisión para evitar su escucha, al tiempo que proporciona en el lado receptor una recuperación de forma inteligible.&lt;/div&gt;</t>
        </is>
      </c>
      <c r="AF656" s="2" t="inlineStr">
        <is>
          <t>kõne krüpteerimine</t>
        </is>
      </c>
      <c r="AG656" s="2" t="inlineStr">
        <is>
          <t>3</t>
        </is>
      </c>
      <c r="AH656" s="2" t="inlineStr">
        <is>
          <t/>
        </is>
      </c>
      <c r="AI656" t="inlineStr">
        <is>
          <t/>
        </is>
      </c>
      <c r="AJ656" s="2" t="inlineStr">
        <is>
          <t>puheensalaus|
äänensalaus|
puheliikenteen salaus</t>
        </is>
      </c>
      <c r="AK656" s="2" t="inlineStr">
        <is>
          <t>3|
3|
3</t>
        </is>
      </c>
      <c r="AL656" s="2" t="inlineStr">
        <is>
          <t xml:space="preserve">|
|
</t>
        </is>
      </c>
      <c r="AM656" t="inlineStr">
        <is>
          <t>prosessi, jossa ääniviestintä salataan salakuuntelun estämiseksi</t>
        </is>
      </c>
      <c r="AN656" s="2" t="inlineStr">
        <is>
          <t>cryptophonie|
téléphonie codée|
téléphonie chiffrée</t>
        </is>
      </c>
      <c r="AO656" s="2" t="inlineStr">
        <is>
          <t>3|
3|
3</t>
        </is>
      </c>
      <c r="AP656" s="2" t="inlineStr">
        <is>
          <t xml:space="preserve">|
|
</t>
        </is>
      </c>
      <c r="AQ656" t="inlineStr">
        <is>
          <t>ensemble des techniques relatives au chiffrement de la parole</t>
        </is>
      </c>
      <c r="AR656" s="2" t="inlineStr">
        <is>
          <t>sifearfónaíocht</t>
        </is>
      </c>
      <c r="AS656" s="2" t="inlineStr">
        <is>
          <t>3</t>
        </is>
      </c>
      <c r="AT656" s="2" t="inlineStr">
        <is>
          <t/>
        </is>
      </c>
      <c r="AU656" t="inlineStr">
        <is>
          <t/>
        </is>
      </c>
      <c r="AV656" t="inlineStr">
        <is>
          <t/>
        </is>
      </c>
      <c r="AW656" t="inlineStr">
        <is>
          <t/>
        </is>
      </c>
      <c r="AX656" t="inlineStr">
        <is>
          <t/>
        </is>
      </c>
      <c r="AY656" t="inlineStr">
        <is>
          <t/>
        </is>
      </c>
      <c r="AZ656" s="2" t="inlineStr">
        <is>
          <t>hangtitkosítás</t>
        </is>
      </c>
      <c r="BA656" s="2" t="inlineStr">
        <is>
          <t>3</t>
        </is>
      </c>
      <c r="BB656" s="2" t="inlineStr">
        <is>
          <t/>
        </is>
      </c>
      <c r="BC656" t="inlineStr">
        <is>
          <t>hanginformáció rejtjelezési folyamata</t>
        </is>
      </c>
      <c r="BD656" s="2" t="inlineStr">
        <is>
          <t>criptofonia</t>
        </is>
      </c>
      <c r="BE656" s="2" t="inlineStr">
        <is>
          <t>3</t>
        </is>
      </c>
      <c r="BF656" s="2" t="inlineStr">
        <is>
          <t/>
        </is>
      </c>
      <c r="BG656" t="inlineStr">
        <is>
          <t>tecnica di protezione dei messaggi vocali, applicata alla protezione di telefonate via cavo e via radio</t>
        </is>
      </c>
      <c r="BH656" s="2" t="inlineStr">
        <is>
          <t>kriptofonija</t>
        </is>
      </c>
      <c r="BI656" s="2" t="inlineStr">
        <is>
          <t>3</t>
        </is>
      </c>
      <c r="BJ656" s="2" t="inlineStr">
        <is>
          <t/>
        </is>
      </c>
      <c r="BK656" t="inlineStr">
        <is>
          <t>garso informacijos garsinis šifravimas</t>
        </is>
      </c>
      <c r="BL656" s="2" t="inlineStr">
        <is>
          <t>kriptofonija|
runas šifrēšana</t>
        </is>
      </c>
      <c r="BM656" s="2" t="inlineStr">
        <is>
          <t>2|
2</t>
        </is>
      </c>
      <c r="BN656" s="2" t="inlineStr">
        <is>
          <t xml:space="preserve">|
</t>
        </is>
      </c>
      <c r="BO656" t="inlineStr">
        <is>
          <t/>
        </is>
      </c>
      <c r="BP656" s="2" t="inlineStr">
        <is>
          <t>kriptofonija</t>
        </is>
      </c>
      <c r="BQ656" s="2" t="inlineStr">
        <is>
          <t>3</t>
        </is>
      </c>
      <c r="BR656" s="2" t="inlineStr">
        <is>
          <t/>
        </is>
      </c>
      <c r="BS656" t="inlineStr">
        <is>
          <t>proċess li bih tiġi ċċifrata l-informazzjoni awdjo u tirriżulta f'taħdit kriptat</t>
        </is>
      </c>
      <c r="BT656" s="2" t="inlineStr">
        <is>
          <t>cryptofonie</t>
        </is>
      </c>
      <c r="BU656" s="2" t="inlineStr">
        <is>
          <t>3</t>
        </is>
      </c>
      <c r="BV656" s="2" t="inlineStr">
        <is>
          <t/>
        </is>
      </c>
      <c r="BW656" t="inlineStr">
        <is>
          <t>versleutelingsproces
 voor audio waarmee spraak kan worden versleuteld</t>
        </is>
      </c>
      <c r="BX656" s="2" t="inlineStr">
        <is>
          <t>szyfrowanie dźwięku|
szyfrowanie połączeń głosowych</t>
        </is>
      </c>
      <c r="BY656" s="2" t="inlineStr">
        <is>
          <t>3|
3</t>
        </is>
      </c>
      <c r="BZ656" s="2" t="inlineStr">
        <is>
          <t xml:space="preserve">|
</t>
        </is>
      </c>
      <c r="CA656" t="inlineStr">
        <is>
          <t>proces szyfrowania informacji dźwiękowych w komunikacji radiowej, telefonicznej czy internetowej (VoiP)</t>
        </is>
      </c>
      <c r="CB656" s="2" t="inlineStr">
        <is>
          <t>criptofonia</t>
        </is>
      </c>
      <c r="CC656" s="2" t="inlineStr">
        <is>
          <t>3</t>
        </is>
      </c>
      <c r="CD656" s="2" t="inlineStr">
        <is>
          <t/>
        </is>
      </c>
      <c r="CE656" t="inlineStr">
        <is>
          <t/>
        </is>
      </c>
      <c r="CF656" s="2" t="inlineStr">
        <is>
          <t>criptare pe telefon</t>
        </is>
      </c>
      <c r="CG656" s="2" t="inlineStr">
        <is>
          <t>2</t>
        </is>
      </c>
      <c r="CH656" s="2" t="inlineStr">
        <is>
          <t/>
        </is>
      </c>
      <c r="CI656" t="inlineStr">
        <is>
          <t/>
        </is>
      </c>
      <c r="CJ656" s="2" t="inlineStr">
        <is>
          <t>šifrovanie reči</t>
        </is>
      </c>
      <c r="CK656" s="2" t="inlineStr">
        <is>
          <t>2</t>
        </is>
      </c>
      <c r="CL656" s="2" t="inlineStr">
        <is>
          <t/>
        </is>
      </c>
      <c r="CM656" t="inlineStr">
        <is>
          <t>proces šifrovania zvukových informácií, ktorého výsledkom je šifrovaná reč</t>
        </is>
      </c>
      <c r="CN656" s="2" t="inlineStr">
        <is>
          <t>šifrirana telefonija</t>
        </is>
      </c>
      <c r="CO656" s="2" t="inlineStr">
        <is>
          <t>2</t>
        </is>
      </c>
      <c r="CP656" s="2" t="inlineStr">
        <is>
          <t/>
        </is>
      </c>
      <c r="CQ656" t="inlineStr">
        <is>
          <t/>
        </is>
      </c>
      <c r="CR656" s="2" t="inlineStr">
        <is>
          <t>talkryptering|
röstkryptering</t>
        </is>
      </c>
      <c r="CS656" s="2" t="inlineStr">
        <is>
          <t>3|
3</t>
        </is>
      </c>
      <c r="CT656" s="2" t="inlineStr">
        <is>
          <t xml:space="preserve">|
</t>
        </is>
      </c>
      <c r="CU656" t="inlineStr">
        <is>
          <t>talförvrängning med hjälp av kod som ger tal i form av signaler o. d.</t>
        </is>
      </c>
    </row>
    <row r="657">
      <c r="A657" s="1" t="str">
        <f>HYPERLINK("https://iate.europa.eu/entry/result/929017/all", "929017")</f>
        <v>929017</v>
      </c>
      <c r="B657" t="inlineStr">
        <is>
          <t>EDUCATION AND COMMUNICATIONS</t>
        </is>
      </c>
      <c r="C657" t="inlineStr">
        <is>
          <t>EDUCATION AND COMMUNICATIONS|communications|communications systems;EDUCATION AND COMMUNICATIONS|information technology and data processing</t>
        </is>
      </c>
      <c r="D657" s="2" t="inlineStr">
        <is>
          <t>блоков шифър</t>
        </is>
      </c>
      <c r="E657" s="2" t="inlineStr">
        <is>
          <t>3</t>
        </is>
      </c>
      <c r="F657" s="2" t="inlineStr">
        <is>
          <t/>
        </is>
      </c>
      <c r="G657" t="inlineStr">
        <is>
          <t/>
        </is>
      </c>
      <c r="H657" s="2" t="inlineStr">
        <is>
          <t>bloková šifra</t>
        </is>
      </c>
      <c r="I657" s="2" t="inlineStr">
        <is>
          <t>3</t>
        </is>
      </c>
      <c r="J657" s="2" t="inlineStr">
        <is>
          <t/>
        </is>
      </c>
      <c r="K657" t="inlineStr">
        <is>
          <t/>
        </is>
      </c>
      <c r="L657" s="2" t="inlineStr">
        <is>
          <t>blokkryptering|
blokciffer</t>
        </is>
      </c>
      <c r="M657" s="2" t="inlineStr">
        <is>
          <t>3|
3</t>
        </is>
      </c>
      <c r="N657" s="2" t="inlineStr">
        <is>
          <t xml:space="preserve">|
</t>
        </is>
      </c>
      <c r="O657" t="inlineStr">
        <is>
          <t>metode, hvor krypteringsalgoritmer anvendes til at kryptere data blokvis</t>
        </is>
      </c>
      <c r="P657" s="2" t="inlineStr">
        <is>
          <t>Blockchiffre</t>
        </is>
      </c>
      <c r="Q657" s="2" t="inlineStr">
        <is>
          <t>3</t>
        </is>
      </c>
      <c r="R657" s="2" t="inlineStr">
        <is>
          <t/>
        </is>
      </c>
      <c r="S657" t="inlineStr">
        <is>
          <t>schlüsselabhängige, effizient berechenbare, umkehrbare Abbildung, die Klartexte einer festen gegebenen Bitlänge n auf Chiffrate der gleichen Länge abbildet</t>
        </is>
      </c>
      <c r="T657" s="2" t="inlineStr">
        <is>
          <t>κρυπτογράφηση ανά block</t>
        </is>
      </c>
      <c r="U657" s="2" t="inlineStr">
        <is>
          <t>3</t>
        </is>
      </c>
      <c r="V657" s="2" t="inlineStr">
        <is>
          <t/>
        </is>
      </c>
      <c r="W657" t="inlineStr">
        <is>
          <t>τύπος αλγορίθμου συμμετρικής κρυπτογράφησης που μετατρέπει ένα καθορισμένου μήκους block μη κρυπτογραφημένου κειμένου (plaintext) σε αντίστοιχο block κρυπτογραφημένου κειμένου (ciphertext).</t>
        </is>
      </c>
      <c r="X657" s="2" t="inlineStr">
        <is>
          <t>block cypher|
block ciphering|
block cipher|
block cipher method</t>
        </is>
      </c>
      <c r="Y657" s="2" t="inlineStr">
        <is>
          <t>1|
3|
3|
3</t>
        </is>
      </c>
      <c r="Z657" s="2" t="inlineStr">
        <is>
          <t xml:space="preserve">|
|
|
</t>
        </is>
      </c>
      <c r="AA657" t="inlineStr">
        <is>
          <t>method of encrypting text (to produce cyphertext) in which a cryptographic key and algorithm are applied to a block of data at once as a group rather than to one bit at a time</t>
        </is>
      </c>
      <c r="AB657" s="2" t="inlineStr">
        <is>
          <t>cifrado en bloque</t>
        </is>
      </c>
      <c r="AC657" s="2" t="inlineStr">
        <is>
          <t>3</t>
        </is>
      </c>
      <c r="AD657" s="2" t="inlineStr">
        <is>
          <t/>
        </is>
      </c>
      <c r="AE657" t="inlineStr">
        <is>
          <t>Procedimiento de cifrado en el que la serie de caracteres del texto claro se divide en bloques de una determinada longitud, cada uno de los cuales se transforma con un bloque de caracteres de la serie cifrante para obtener el texto cifrado.</t>
        </is>
      </c>
      <c r="AF657" s="2" t="inlineStr">
        <is>
          <t>plokkšiffer</t>
        </is>
      </c>
      <c r="AG657" s="2" t="inlineStr">
        <is>
          <t>3</t>
        </is>
      </c>
      <c r="AH657" s="2" t="inlineStr">
        <is>
          <t/>
        </is>
      </c>
      <c r="AI657" t="inlineStr">
        <is>
          <t>krüptograafiline algoritm:&lt;div&gt;krüpteerib avateksti
püsipikkusega plokkide haaval
sama pikkadeks krüptogrammiplokkideks&lt;/div&gt;</t>
        </is>
      </c>
      <c r="AJ657" s="2" t="inlineStr">
        <is>
          <t>lohkosalaus</t>
        </is>
      </c>
      <c r="AK657" s="2" t="inlineStr">
        <is>
          <t>3</t>
        </is>
      </c>
      <c r="AL657" s="2" t="inlineStr">
        <is>
          <t/>
        </is>
      </c>
      <c r="AM657" t="inlineStr">
        <is>
          <t>salakirjoitus, jossa kiinteä määrä tietoalkioita salakirjoitetaan kerrallaan</t>
        </is>
      </c>
      <c r="AN657" s="2" t="inlineStr">
        <is>
          <t>chiffrement par bloc</t>
        </is>
      </c>
      <c r="AO657" s="2" t="inlineStr">
        <is>
          <t>3</t>
        </is>
      </c>
      <c r="AP657" s="2" t="inlineStr">
        <is>
          <t/>
        </is>
      </c>
      <c r="AQ657" t="inlineStr">
        <is>
          <t/>
        </is>
      </c>
      <c r="AR657" s="2" t="inlineStr">
        <is>
          <t>blocshifear</t>
        </is>
      </c>
      <c r="AS657" s="2" t="inlineStr">
        <is>
          <t>3</t>
        </is>
      </c>
      <c r="AT657" s="2" t="inlineStr">
        <is>
          <t/>
        </is>
      </c>
      <c r="AU657" t="inlineStr">
        <is>
          <t/>
        </is>
      </c>
      <c r="AV657" t="inlineStr">
        <is>
          <t/>
        </is>
      </c>
      <c r="AW657" t="inlineStr">
        <is>
          <t/>
        </is>
      </c>
      <c r="AX657" t="inlineStr">
        <is>
          <t/>
        </is>
      </c>
      <c r="AY657" t="inlineStr">
        <is>
          <t/>
        </is>
      </c>
      <c r="AZ657" s="2" t="inlineStr">
        <is>
          <t>blokk-kódoló</t>
        </is>
      </c>
      <c r="BA657" s="2" t="inlineStr">
        <is>
          <t>3</t>
        </is>
      </c>
      <c r="BB657" s="2" t="inlineStr">
        <is>
          <t/>
        </is>
      </c>
      <c r="BC657" t="inlineStr">
        <is>
          <t>titkosítási módszer, amelynél előre megadott blokkhossz alapján 
részekre vágják a nyílt szöveget, és karakterek helyett blokkonként kódolják a szöveget</t>
        </is>
      </c>
      <c r="BD657" s="2" t="inlineStr">
        <is>
          <t>cifratura a blocchi</t>
        </is>
      </c>
      <c r="BE657" s="2" t="inlineStr">
        <is>
          <t>3</t>
        </is>
      </c>
      <c r="BF657" s="2" t="inlineStr">
        <is>
          <t/>
        </is>
      </c>
      <c r="BG657" t="inlineStr">
        <is>
          <t>metodo di cifratura in cui un blocco di dati, anziché un sigolo bit, è sottoposto a una traformazione crittografica mediante una chive e un algoritmo</t>
        </is>
      </c>
      <c r="BH657" s="2" t="inlineStr">
        <is>
          <t>blokinis šifras</t>
        </is>
      </c>
      <c r="BI657" s="2" t="inlineStr">
        <is>
          <t>3</t>
        </is>
      </c>
      <c r="BJ657" s="2" t="inlineStr">
        <is>
          <t/>
        </is>
      </c>
      <c r="BK657" t="inlineStr">
        <is>
          <t>simetrinis šifras, kuriuo užšifruotas teksto blokas priklauso tik nuo įvedamo teksto bloko ir slaptojo rakto</t>
        </is>
      </c>
      <c r="BL657" s="2" t="inlineStr">
        <is>
          <t>bloku šifrs</t>
        </is>
      </c>
      <c r="BM657" s="2" t="inlineStr">
        <is>
          <t>3</t>
        </is>
      </c>
      <c r="BN657" s="2" t="inlineStr">
        <is>
          <t/>
        </is>
      </c>
      <c r="BO657" t="inlineStr">
        <is>
          <t/>
        </is>
      </c>
      <c r="BP657" s="2" t="inlineStr">
        <is>
          <t>ċifratura fi blokok</t>
        </is>
      </c>
      <c r="BQ657" s="2" t="inlineStr">
        <is>
          <t>3</t>
        </is>
      </c>
      <c r="BR657" s="2" t="inlineStr">
        <is>
          <t/>
        </is>
      </c>
      <c r="BS657" t="inlineStr">
        <is>
          <t>&lt;div&gt;
 algoritmu deterministiku li jopera gruppi ta' tul fiss ta' bits, imsejħa blokok, bi trasformazzjoni li ma tvarjax li tiġi speċifikata minn kjavi simetrika&lt;/div&gt;</t>
        </is>
      </c>
      <c r="BT657" s="2" t="inlineStr">
        <is>
          <t>blokvercijfering</t>
        </is>
      </c>
      <c r="BU657" s="2" t="inlineStr">
        <is>
          <t>3</t>
        </is>
      </c>
      <c r="BV657" s="2" t="inlineStr">
        <is>
          <t/>
        </is>
      </c>
      <c r="BW657" t="inlineStr">
        <is>
          <t>versleutelingsmethode
 waarbij de tekens of bits voor het versleutelen worden gecombineerd tot
 blokken met een vaste lengte</t>
        </is>
      </c>
      <c r="BX657" s="2" t="inlineStr">
        <is>
          <t>szyfr blokowy</t>
        </is>
      </c>
      <c r="BY657" s="2" t="inlineStr">
        <is>
          <t>3</t>
        </is>
      </c>
      <c r="BZ657" s="2" t="inlineStr">
        <is>
          <t/>
        </is>
      </c>
      <c r="CA657" t="inlineStr">
        <is>
          <t>rodzaj szyfrowania symetrycznego polegający na szyfrowaniu bloku wejściowego (np. fragmentu pliku) na podstawie zadanego klucza, przekształcając go na blok wyjściowy o takiej samej długości w taki sposób, że niemożliwe jest odwrócenie tego przekształcenia bez posiadania klucza</t>
        </is>
      </c>
      <c r="CB657" s="2" t="inlineStr">
        <is>
          <t>cifra de bloco</t>
        </is>
      </c>
      <c r="CC657" s="2" t="inlineStr">
        <is>
          <t>3</t>
        </is>
      </c>
      <c r="CD657" s="2" t="inlineStr">
        <is>
          <t/>
        </is>
      </c>
      <c r="CE657" t="inlineStr">
        <is>
          <t>Algoritmo determinístico que opera sobre agrupamentos de bits de tamanho fixo, chamados blocos, com uma transformação invariável que é especificada por uma chave simétrica.</t>
        </is>
      </c>
      <c r="CF657" s="2" t="inlineStr">
        <is>
          <t>criptare de tip bloc</t>
        </is>
      </c>
      <c r="CG657" s="2" t="inlineStr">
        <is>
          <t>3</t>
        </is>
      </c>
      <c r="CH657" s="2" t="inlineStr">
        <is>
          <t/>
        </is>
      </c>
      <c r="CI657" t="inlineStr">
        <is>
          <t/>
        </is>
      </c>
      <c r="CJ657" s="2" t="inlineStr">
        <is>
          <t>bloková šifra</t>
        </is>
      </c>
      <c r="CK657" s="2" t="inlineStr">
        <is>
          <t>3</t>
        </is>
      </c>
      <c r="CL657" s="2" t="inlineStr">
        <is>
          <t/>
        </is>
      </c>
      <c r="CM657" t="inlineStr">
        <is>
          <t>šifrovacia schéma, ktorá rozdeľuje nešifrované správy do blokov pevnej dĺžky 
&lt;i&gt;t &lt;/i&gt;a v danom čase šifruje jeden blok</t>
        </is>
      </c>
      <c r="CN657" s="2" t="inlineStr">
        <is>
          <t>blokovna šifra</t>
        </is>
      </c>
      <c r="CO657" s="2" t="inlineStr">
        <is>
          <t>3</t>
        </is>
      </c>
      <c r="CP657" s="2" t="inlineStr">
        <is>
          <t/>
        </is>
      </c>
      <c r="CQ657" t="inlineStr">
        <is>
          <t/>
        </is>
      </c>
      <c r="CR657" s="2" t="inlineStr">
        <is>
          <t>blockchiffer</t>
        </is>
      </c>
      <c r="CS657" s="2" t="inlineStr">
        <is>
          <t>3</t>
        </is>
      </c>
      <c r="CT657" s="2" t="inlineStr">
        <is>
          <t/>
        </is>
      </c>
      <c r="CU657" t="inlineStr">
        <is>
          <t/>
        </is>
      </c>
    </row>
    <row r="658">
      <c r="A658" s="1" t="str">
        <f>HYPERLINK("https://iate.europa.eu/entry/result/1064975/all", "1064975")</f>
        <v>1064975</v>
      </c>
      <c r="B658" t="inlineStr">
        <is>
          <t>EDUCATION AND COMMUNICATIONS</t>
        </is>
      </c>
      <c r="C658" t="inlineStr">
        <is>
          <t>EDUCATION AND COMMUNICATIONS|information technology and data processing</t>
        </is>
      </c>
      <c r="D658" s="2" t="inlineStr">
        <is>
          <t>мрежов протокол за време|
NTP</t>
        </is>
      </c>
      <c r="E658" s="2" t="inlineStr">
        <is>
          <t>3|
3</t>
        </is>
      </c>
      <c r="F658" s="2" t="inlineStr">
        <is>
          <t xml:space="preserve">|
</t>
        </is>
      </c>
      <c r="G658" t="inlineStr">
        <is>
          <t/>
        </is>
      </c>
      <c r="H658" s="2" t="inlineStr">
        <is>
          <t>síťový protokol pro synchronizaci času|
protokol NTP</t>
        </is>
      </c>
      <c r="I658" s="2" t="inlineStr">
        <is>
          <t>3|
3</t>
        </is>
      </c>
      <c r="J658" s="2" t="inlineStr">
        <is>
          <t>|
preferred</t>
        </is>
      </c>
      <c r="K658" t="inlineStr">
        <is>
          <t>protokol určený k synchronizaci systémového času mezi zařízeními v prostředí paketových sítí, pracující s UTC časem a běžně dosahující přesnosti v řádu milisekund až mikrosekund</t>
        </is>
      </c>
      <c r="L658" s="2" t="inlineStr">
        <is>
          <t>NTP|
netværkstidsprotokol</t>
        </is>
      </c>
      <c r="M658" s="2" t="inlineStr">
        <is>
          <t>3|
3</t>
        </is>
      </c>
      <c r="N658" s="2" t="inlineStr">
        <is>
          <t xml:space="preserve">|
</t>
        </is>
      </c>
      <c r="O658" t="inlineStr">
        <is>
          <t>protokol, der bruges til at synkronisere tiden på computere via et netværk</t>
        </is>
      </c>
      <c r="P658" s="2" t="inlineStr">
        <is>
          <t>NTP|
Network Time Protocol (Netzzeitprotokoll)</t>
        </is>
      </c>
      <c r="Q658" s="2" t="inlineStr">
        <is>
          <t>3|
3</t>
        </is>
      </c>
      <c r="R658" s="2" t="inlineStr">
        <is>
          <t xml:space="preserve">|
</t>
        </is>
      </c>
      <c r="S658" t="inlineStr">
        <is>
          <t>Standard zur Synchronisierung von Uhren in Computersystemen über paketbasierte Kommunikationsnetze</t>
        </is>
      </c>
      <c r="T658" s="2" t="inlineStr">
        <is>
          <t>πρωτόκολλο δικτυακού χρόνου</t>
        </is>
      </c>
      <c r="U658" s="2" t="inlineStr">
        <is>
          <t>3</t>
        </is>
      </c>
      <c r="V658" s="2" t="inlineStr">
        <is>
          <t/>
        </is>
      </c>
      <c r="W658" t="inlineStr">
        <is>
          <t/>
        </is>
      </c>
      <c r="X658" s="2" t="inlineStr">
        <is>
          <t>network time protocol|
NTP</t>
        </is>
      </c>
      <c r="Y658" s="2" t="inlineStr">
        <is>
          <t>3|
3</t>
        </is>
      </c>
      <c r="Z658" s="2" t="inlineStr">
        <is>
          <t xml:space="preserve">|
</t>
        </is>
      </c>
      <c r="AA658" t="inlineStr">
        <is>
          <t>protocol designed to synchronize the clocks of computers over a network</t>
        </is>
      </c>
      <c r="AB658" s="2" t="inlineStr">
        <is>
          <t>protocolo de tiempo de red|
NTP</t>
        </is>
      </c>
      <c r="AC658" s="2" t="inlineStr">
        <is>
          <t>3|
3</t>
        </is>
      </c>
      <c r="AD658" s="2" t="inlineStr">
        <is>
          <t xml:space="preserve">|
</t>
        </is>
      </c>
      <c r="AE658" t="inlineStr">
        <is>
          <t>Estándar de IP recomendado para comunicar el horario universal coordinado (UTC) de los servidores especiales, denominados servidores de tiempo, y sincronizar los relojes de los ordenadores en una red IP.</t>
        </is>
      </c>
      <c r="AF658" s="2" t="inlineStr">
        <is>
          <t>võrguaja protokoll|
NTP</t>
        </is>
      </c>
      <c r="AG658" s="2" t="inlineStr">
        <is>
          <t>3|
3</t>
        </is>
      </c>
      <c r="AH658" s="2" t="inlineStr">
        <is>
          <t xml:space="preserve">|
</t>
        </is>
      </c>
      <c r="AI658" t="inlineStr">
        <is>
          <t>protokoll arvutikellade sünkroniseerimisekspakettkommutatsioonvõrkudes, muutuva latentsuse tingimustes</t>
        </is>
      </c>
      <c r="AJ658" s="2" t="inlineStr">
        <is>
          <t>NTP-protokolla|
NTP|
verkkoaikaprotokolla|
network time protocol</t>
        </is>
      </c>
      <c r="AK658" s="2" t="inlineStr">
        <is>
          <t>3|
3|
2|
3</t>
        </is>
      </c>
      <c r="AL658" s="2" t="inlineStr">
        <is>
          <t>|
|
admitted|
admitted</t>
        </is>
      </c>
      <c r="AM658" t="inlineStr">
        <is>
          <t>tietoliikenneverkossa toimiva kellojärjestelmä, joka mahdollistaa tarkan kellon asettamisen helposti jokaiselle laitteelle, koska laitteet hakevat itse aikansa NTP-masterkoneelta</t>
        </is>
      </c>
      <c r="AN658" s="2" t="inlineStr">
        <is>
          <t>protocole de synchronisation réseau|
NTP|
protocole NTP|
protocole d'heure réseau</t>
        </is>
      </c>
      <c r="AO658" s="2" t="inlineStr">
        <is>
          <t>3|
3|
3|
2</t>
        </is>
      </c>
      <c r="AP658" s="2" t="inlineStr">
        <is>
          <t xml:space="preserve">|
|
|
</t>
        </is>
      </c>
      <c r="AQ658" t="inlineStr">
        <is>
          <t>protocole qui permet de synchroniser, via un réseau informatique, l'horloge locale d'ordinateurs sur une référence d'heure</t>
        </is>
      </c>
      <c r="AR658" s="2" t="inlineStr">
        <is>
          <t>prótacal ama líonra|
NTP</t>
        </is>
      </c>
      <c r="AS658" s="2" t="inlineStr">
        <is>
          <t>3|
3</t>
        </is>
      </c>
      <c r="AT658" s="2" t="inlineStr">
        <is>
          <t xml:space="preserve">|
</t>
        </is>
      </c>
      <c r="AU658" t="inlineStr">
        <is>
          <t/>
        </is>
      </c>
      <c r="AV658" t="inlineStr">
        <is>
          <t/>
        </is>
      </c>
      <c r="AW658" t="inlineStr">
        <is>
          <t/>
        </is>
      </c>
      <c r="AX658" t="inlineStr">
        <is>
          <t/>
        </is>
      </c>
      <c r="AY658" t="inlineStr">
        <is>
          <t/>
        </is>
      </c>
      <c r="AZ658" s="2" t="inlineStr">
        <is>
          <t>NTP|
hálózati idő protokoll</t>
        </is>
      </c>
      <c r="BA658" s="2" t="inlineStr">
        <is>
          <t>4|
4</t>
        </is>
      </c>
      <c r="BB658" s="2" t="inlineStr">
        <is>
          <t xml:space="preserve">|
</t>
        </is>
      </c>
      <c r="BC658" t="inlineStr">
        <is>
          <t>a hálózatra kötött számítógépek óráit az egyeztetett világidővel szinkronizáló protokoll</t>
        </is>
      </c>
      <c r="BD658" s="2" t="inlineStr">
        <is>
          <t>protocollo temporale di rete|
NTP|
Network Time Protocol</t>
        </is>
      </c>
      <c r="BE658" s="2" t="inlineStr">
        <is>
          <t>3|
3|
3</t>
        </is>
      </c>
      <c r="BF658" s="2" t="inlineStr">
        <is>
          <t xml:space="preserve">|
|
</t>
        </is>
      </c>
      <c r="BG658" t="inlineStr">
        <is>
          <t>protocollo che consente di sincronizzare gli orologi interni dei computer appartenenti alla stessa rete</t>
        </is>
      </c>
      <c r="BH658" s="2" t="inlineStr">
        <is>
          <t>tinklo laiko protokolas|
NTP</t>
        </is>
      </c>
      <c r="BI658" s="2" t="inlineStr">
        <is>
          <t>3|
3</t>
        </is>
      </c>
      <c r="BJ658" s="2" t="inlineStr">
        <is>
          <t xml:space="preserve">|
</t>
        </is>
      </c>
      <c r="BK658" t="inlineStr">
        <is>
          <t>protokolas tinklo kompiuterių, modemų ir su tinklu susietų sistemų (teritorinių tinklų, interneto, palydovinių sistemų) laikams suderinti, t. y. tokių susietų duomenų perdavimo sistemų veikimui sinchronizuoti milisekundžių (vietiniuose tinkluose – milisekundžių dalių) tikslumu, taip pat skirtingose laiko zonose esantiems ir ryšį išlaikantiems įtaisams bei įrenginiams teisingai teikti vietinį laiką</t>
        </is>
      </c>
      <c r="BL658" s="2" t="inlineStr">
        <is>
          <t>tīkla laika protokols|
&lt;i&gt;NTP&lt;/i&gt;</t>
        </is>
      </c>
      <c r="BM658" s="2" t="inlineStr">
        <is>
          <t>3|
3</t>
        </is>
      </c>
      <c r="BN658" s="2" t="inlineStr">
        <is>
          <t xml:space="preserve">|
</t>
        </is>
      </c>
      <c r="BO658" t="inlineStr">
        <is>
          <t/>
        </is>
      </c>
      <c r="BP658" s="2" t="inlineStr">
        <is>
          <t>protokoll għas-sinkronizzazzjoni tan-network|
NTP</t>
        </is>
      </c>
      <c r="BQ658" s="2" t="inlineStr">
        <is>
          <t>3|
3</t>
        </is>
      </c>
      <c r="BR658" s="2" t="inlineStr">
        <is>
          <t xml:space="preserve">|
</t>
        </is>
      </c>
      <c r="BS658" t="inlineStr">
        <is>
          <t>protokoll iddiżinjat biex jissinkronizza l-arloġġi tal-kompjuters fin-network</t>
        </is>
      </c>
      <c r="BT658" s="2" t="inlineStr">
        <is>
          <t>Network Time Protocol|
NTP</t>
        </is>
      </c>
      <c r="BU658" s="2" t="inlineStr">
        <is>
          <t>3|
3</t>
        </is>
      </c>
      <c r="BV658" s="2" t="inlineStr">
        <is>
          <t xml:space="preserve">|
</t>
        </is>
      </c>
      <c r="BW658" t="inlineStr">
        <is>
          <t>"protocol
 dat het mogelijk maakt om de interne klok van een computer te synchroniseren
 met andere computers en om de distributie van de tijd te coördineren in
 grote, diverse internetverbindingen met verschillende snelheden"</t>
        </is>
      </c>
      <c r="BX658" s="2" t="inlineStr">
        <is>
          <t>protokół synchronizacji czasu|
protokół NTP</t>
        </is>
      </c>
      <c r="BY658" s="2" t="inlineStr">
        <is>
          <t>3|
3</t>
        </is>
      </c>
      <c r="BZ658" s="2" t="inlineStr">
        <is>
          <t xml:space="preserve">|
</t>
        </is>
      </c>
      <c r="CA658" t="inlineStr">
        <is>
          <t>protokół komunikacyjny umożliwiający precyzyjną synchronizację czasu pomiędzy komputerami</t>
        </is>
      </c>
      <c r="CB658" s="2" t="inlineStr">
        <is>
          <t>protocolo NTP|
protocolo de hora da rede</t>
        </is>
      </c>
      <c r="CC658" s="2" t="inlineStr">
        <is>
          <t>3|
3</t>
        </is>
      </c>
      <c r="CD658" s="2" t="inlineStr">
        <is>
          <t xml:space="preserve">|
</t>
        </is>
      </c>
      <c r="CE658" t="inlineStr">
        <is>
          <t>Protocolo utilizado para sincronizar relógios de computadores sobre redes de dados, orientados por pacotes, com latência variável.</t>
        </is>
      </c>
      <c r="CF658" s="2" t="inlineStr">
        <is>
          <t>NTP|
protocol de sincronizare a timpului în rețelele de date</t>
        </is>
      </c>
      <c r="CG658" s="2" t="inlineStr">
        <is>
          <t>3|
3</t>
        </is>
      </c>
      <c r="CH658" s="2" t="inlineStr">
        <is>
          <t xml:space="preserve">|
</t>
        </is>
      </c>
      <c r="CI658" t="inlineStr">
        <is>
          <t>protocol de sincronizare care se bazează pe un sistem ierarhic și stratificat pentru a răspândi timpul curent în rețea</t>
        </is>
      </c>
      <c r="CJ658" s="2" t="inlineStr">
        <is>
          <t>časový protokol siete</t>
        </is>
      </c>
      <c r="CK658" s="2" t="inlineStr">
        <is>
          <t>3</t>
        </is>
      </c>
      <c r="CL658" s="2" t="inlineStr">
        <is>
          <t/>
        </is>
      </c>
      <c r="CM658" t="inlineStr">
        <is>
          <t>štandardný internetový protokol, ktorý zaručuje presnú synchronizáciu počítačových taktovacích impulzov v ms v počítačovej sieti</t>
        </is>
      </c>
      <c r="CN658" s="2" t="inlineStr">
        <is>
          <t>NTP protokol|
omrežni časovni protokol</t>
        </is>
      </c>
      <c r="CO658" s="2" t="inlineStr">
        <is>
          <t>3|
3</t>
        </is>
      </c>
      <c r="CP658" s="2" t="inlineStr">
        <is>
          <t xml:space="preserve">|
</t>
        </is>
      </c>
      <c r="CQ658" t="inlineStr">
        <is>
          <t/>
        </is>
      </c>
      <c r="CR658" s="2" t="inlineStr">
        <is>
          <t>NTP|
network time protocol</t>
        </is>
      </c>
      <c r="CS658" s="2" t="inlineStr">
        <is>
          <t>3|
3</t>
        </is>
      </c>
      <c r="CT658" s="2" t="inlineStr">
        <is>
          <t xml:space="preserve">|
</t>
        </is>
      </c>
      <c r="CU658" t="inlineStr">
        <is>
          <t>protokoll som gör att datorer på inter­net kan visa samma tid</t>
        </is>
      </c>
    </row>
    <row r="659">
      <c r="A659" s="1" t="str">
        <f>HYPERLINK("https://iate.europa.eu/entry/result/2220571/all", "2220571")</f>
        <v>2220571</v>
      </c>
      <c r="B659" t="inlineStr">
        <is>
          <t>EDUCATION AND COMMUNICATIONS</t>
        </is>
      </c>
      <c r="C659" t="inlineStr">
        <is>
          <t>EDUCATION AND COMMUNICATIONS|information technology and data processing</t>
        </is>
      </c>
      <c r="D659" s="2" t="inlineStr">
        <is>
          <t>топъл център</t>
        </is>
      </c>
      <c r="E659" s="2" t="inlineStr">
        <is>
          <t>3</t>
        </is>
      </c>
      <c r="F659" s="2" t="inlineStr">
        <is>
          <t/>
        </is>
      </c>
      <c r="G659" t="inlineStr">
        <is>
          <t>сайт, който може да поеме некритични процеси и изисква допълнително време за конфигурация</t>
        </is>
      </c>
      <c r="H659" s="2" t="inlineStr">
        <is>
          <t>teplá záložní lokalita|
teplá lokalita</t>
        </is>
      </c>
      <c r="I659" s="2" t="inlineStr">
        <is>
          <t>2|
2</t>
        </is>
      </c>
      <c r="J659" s="2" t="inlineStr">
        <is>
          <t xml:space="preserve">|
</t>
        </is>
      </c>
      <c r="K659" t="inlineStr">
        <is>
          <t>dostupné vhodné prostory s potřebnou síťovou vybaveností, v nichž je umístěna část nebo všechny potřebné plně provozuschopné systémové zdroje informačních systémů nebo aplikace, podle potřeb daného systému je předinstalováno programové vybavení a ze záloh jsou doplněny aktuální konfigurace a data; toto záložní zařízení může být využíváno i několik měsíců</t>
        </is>
      </c>
      <c r="L659" s="2" t="inlineStr">
        <is>
          <t>warm site</t>
        </is>
      </c>
      <c r="M659" s="2" t="inlineStr">
        <is>
          <t>3</t>
        </is>
      </c>
      <c r="N659" s="2" t="inlineStr">
        <is>
          <t/>
        </is>
      </c>
      <c r="O659" t="inlineStr">
        <is>
          <t/>
        </is>
      </c>
      <c r="P659" s="2" t="inlineStr">
        <is>
          <t>warmer Standort</t>
        </is>
      </c>
      <c r="Q659" s="2" t="inlineStr">
        <is>
          <t>3</t>
        </is>
      </c>
      <c r="R659" s="2" t="inlineStr">
        <is>
          <t/>
        </is>
      </c>
      <c r="S659" t="inlineStr">
        <is>
          <t/>
        </is>
      </c>
      <c r="T659" s="2" t="inlineStr">
        <is>
          <t>μερικώς εξοπλισμένος χώρος</t>
        </is>
      </c>
      <c r="U659" s="2" t="inlineStr">
        <is>
          <t>3</t>
        </is>
      </c>
      <c r="V659" s="2" t="inlineStr">
        <is>
          <t/>
        </is>
      </c>
      <c r="W659" t="inlineStr">
        <is>
          <t/>
        </is>
      </c>
      <c r="X659" s="2" t="inlineStr">
        <is>
          <t>warm site</t>
        </is>
      </c>
      <c r="Y659" s="2" t="inlineStr">
        <is>
          <t>3</t>
        </is>
      </c>
      <c r="Z659" s="2" t="inlineStr">
        <is>
          <t/>
        </is>
      </c>
      <c r="AA659" t="inlineStr">
        <is>
          <t>environmentally conditioned work space that is partially equipped with information systems and telecommunications equipment to support relocated operations in the event of a significant disruption</t>
        </is>
      </c>
      <c r="AB659" s="2" t="inlineStr">
        <is>
          <t>sede alternativa</t>
        </is>
      </c>
      <c r="AC659" s="2" t="inlineStr">
        <is>
          <t>3</t>
        </is>
      </c>
      <c r="AD659" s="2" t="inlineStr">
        <is>
          <t/>
        </is>
      </c>
      <c r="AE659" t="inlineStr">
        <is>
          <t>Sede para ubicar temporalmente los recursos del sistema de información durante una emergencia.</t>
        </is>
      </c>
      <c r="AF659" s="2" t="inlineStr">
        <is>
          <t>soevarukeskus</t>
        </is>
      </c>
      <c r="AG659" s="2" t="inlineStr">
        <is>
          <t>3</t>
        </is>
      </c>
      <c r="AH659" s="2" t="inlineStr">
        <is>
          <t/>
        </is>
      </c>
      <c r="AI659" t="inlineStr">
        <is>
          <t>varuasukoht, mille vahendid võimaldavad jätkata
teatud osa tööprotsessidest, kuid mitte kõiki</t>
        </is>
      </c>
      <c r="AJ659" s="2" t="inlineStr">
        <is>
          <t>warm site</t>
        </is>
      </c>
      <c r="AK659" s="2" t="inlineStr">
        <is>
          <t>3</t>
        </is>
      </c>
      <c r="AL659" s="2" t="inlineStr">
        <is>
          <t/>
        </is>
      </c>
      <c r="AM659" t="inlineStr">
        <is>
          <t>vaihtoehtoinen tietokonekeskus, toimisto, työtila tai teollisuuslaitos, jossa palvelimet, joille tehdään säännöllisesti varmuuskopiot, ovat valmiustilassa ja jolla voidaan tukea toimintaa vakavassa häiriötilanteessa</t>
        </is>
      </c>
      <c r="AN659" s="2" t="inlineStr">
        <is>
          <t>site tiède|
centre de secours intermédiaire</t>
        </is>
      </c>
      <c r="AO659" s="2" t="inlineStr">
        <is>
          <t>2|
2</t>
        </is>
      </c>
      <c r="AP659" s="2" t="inlineStr">
        <is>
          <t xml:space="preserve">|
</t>
        </is>
      </c>
      <c r="AQ659" t="inlineStr">
        <is>
          <t>centre informatique de secours, fixe ou mobile, doté des principaux équipements matériels et des logiciels de base, organisé de manière à permettre la reprise des services dans un délai de 24 à 72 heures</t>
        </is>
      </c>
      <c r="AR659" s="2" t="inlineStr">
        <is>
          <t>suíomh alathe</t>
        </is>
      </c>
      <c r="AS659" s="2" t="inlineStr">
        <is>
          <t>3</t>
        </is>
      </c>
      <c r="AT659" s="2" t="inlineStr">
        <is>
          <t/>
        </is>
      </c>
      <c r="AU659" t="inlineStr">
        <is>
          <t/>
        </is>
      </c>
      <c r="AV659" t="inlineStr">
        <is>
          <t/>
        </is>
      </c>
      <c r="AW659" t="inlineStr">
        <is>
          <t/>
        </is>
      </c>
      <c r="AX659" t="inlineStr">
        <is>
          <t/>
        </is>
      </c>
      <c r="AY659" t="inlineStr">
        <is>
          <t/>
        </is>
      </c>
      <c r="AZ659" s="2" t="inlineStr">
        <is>
          <t>meleg telephely</t>
        </is>
      </c>
      <c r="BA659" s="2" t="inlineStr">
        <is>
          <t>2</t>
        </is>
      </c>
      <c r="BB659" s="2" t="inlineStr">
        <is>
          <t/>
        </is>
      </c>
      <c r="BC659" t="inlineStr">
        <is>
          <t>olyan tartalék telephely, amelyen rendelkezésre állnak gépek, de nem folyamatos az adatok másolása, a készültség nem teljes, tehát először frissítéseket kell végrehajtani</t>
        </is>
      </c>
      <c r="BD659" s="2" t="inlineStr">
        <is>
          <t>sito tiepido</t>
        </is>
      </c>
      <c r="BE659" s="2" t="inlineStr">
        <is>
          <t>3</t>
        </is>
      </c>
      <c r="BF659" s="2" t="inlineStr">
        <is>
          <t/>
        </is>
      </c>
      <c r="BG659" t="inlineStr">
        <is>
          <t>sito parzialmente configurato, generalmente con connessioni alle reti e ad unità periferiche specifiche che può essere pronto per il funzionamento in caso di disastri o gravi emergenze</t>
        </is>
      </c>
      <c r="BH659" s="2" t="inlineStr">
        <is>
          <t>vidutiniškai parengta veiklos atkūrimo vieta</t>
        </is>
      </c>
      <c r="BI659" s="2" t="inlineStr">
        <is>
          <t>3</t>
        </is>
      </c>
      <c r="BJ659" s="2" t="inlineStr">
        <is>
          <t/>
        </is>
      </c>
      <c r="BK659" t="inlineStr">
        <is>
          <t>veiklos atkūrimo vieta, kurioje nėra duomenų,
bet yra visa ar dalis informacinio ištekliaus ar duomenų centro pagrindinę IT
įrangą (programinę ir aparatinę) atitinkančios įrangos ir į kurią, siekiant
joje atkurti veiklą, sutrikus informacinio ištekliaus ar duomenų centro veiklai reikėtų
įdiegti trūkstamą IT įrangą ir įkelti
visus duomenis</t>
        </is>
      </c>
      <c r="BL659" s="2" t="inlineStr">
        <is>
          <t>siltais komplekss</t>
        </is>
      </c>
      <c r="BM659" s="2" t="inlineStr">
        <is>
          <t>2</t>
        </is>
      </c>
      <c r="BN659" s="2" t="inlineStr">
        <is>
          <t/>
        </is>
      </c>
      <c r="BO659" t="inlineStr">
        <is>
          <t/>
        </is>
      </c>
      <c r="BP659" s="2" t="inlineStr">
        <is>
          <t>sit fietel</t>
        </is>
      </c>
      <c r="BQ659" s="2" t="inlineStr">
        <is>
          <t>3</t>
        </is>
      </c>
      <c r="BR659" s="2" t="inlineStr">
        <is>
          <t/>
        </is>
      </c>
      <c r="BS659" t="inlineStr">
        <is>
          <t>spazju tax-xogħol ambjentalment ikkundizzjonat li jkun parzjalment mgħammar b'sistemi tal-informazzjoni u tagħmir tat-telekomunikazzjoni biex jappoġġa operazzjonijiet ta' rilokazzjoni fl-event ta' tħarbit sinifikanti</t>
        </is>
      </c>
      <c r="BT659" s="2" t="inlineStr">
        <is>
          <t>warm site</t>
        </is>
      </c>
      <c r="BU659" s="2" t="inlineStr">
        <is>
          <t>3</t>
        </is>
      </c>
      <c r="BV659" s="2" t="inlineStr">
        <is>
          <t/>
        </is>
      </c>
      <c r="BW659" t="inlineStr">
        <is>
          <t>uitwijkrekencentrum
 van een grote organisatie, voorzien van synchrone koppeling op basis van
 applicatieserver-‘mirroring’</t>
        </is>
      </c>
      <c r="BX659" s="2" t="inlineStr">
        <is>
          <t>ośrodek zapasowy typu ciepłego</t>
        </is>
      </c>
      <c r="BY659" s="2" t="inlineStr">
        <is>
          <t>3</t>
        </is>
      </c>
      <c r="BZ659" s="2" t="inlineStr">
        <is>
          <t/>
        </is>
      </c>
      <c r="CA659" t="inlineStr">
        <is>
          <t>pomieszczenie wyposażone częściowo w sprzęt informatyczny oraz telekomunikacyjny, gdzie mogą zostać przeniesione operacje w przypadku wystąpienia poważnej awarii</t>
        </is>
      </c>
      <c r="CB659" s="2" t="inlineStr">
        <is>
          <t>local morno</t>
        </is>
      </c>
      <c r="CC659" s="2" t="inlineStr">
        <is>
          <t>3</t>
        </is>
      </c>
      <c r="CD659" s="2" t="inlineStr">
        <is>
          <t/>
        </is>
      </c>
      <c r="CE659" t="inlineStr">
        <is>
          <t>Local de recuperação semelhante a um local quente, mas não totalmente equipado com todo o 
&lt;i&gt;hardware&lt;/i&gt; necessário para a recuperação.</t>
        </is>
      </c>
      <c r="CF659" s="2" t="inlineStr">
        <is>
          <t>&lt;i&gt;warm site&lt;/i&gt;</t>
        </is>
      </c>
      <c r="CG659" s="2" t="inlineStr">
        <is>
          <t>2</t>
        </is>
      </c>
      <c r="CH659" s="2" t="inlineStr">
        <is>
          <t/>
        </is>
      </c>
      <c r="CI659" t="inlineStr">
        <is>
          <t/>
        </is>
      </c>
      <c r="CJ659" s="2" t="inlineStr">
        <is>
          <t>strednodobá obnova</t>
        </is>
      </c>
      <c r="CK659" s="2" t="inlineStr">
        <is>
          <t>3</t>
        </is>
      </c>
      <c r="CL659" s="2" t="inlineStr">
        <is>
          <t/>
        </is>
      </c>
      <c r="CM659" t="inlineStr">
        <is>
          <t>stupeň pripravenosti záložného centra, ktoré predstavuje dopredu pripravené prenosné alebo trvalé priestory primeranej veľkosti, ktoré majú zavedené napájanie elektrickou energiou a telekomunikačné pripojenie, nenakonfigurovaný hardvér, softvér a sieťové komponenty, pričom sa inštalácia a konfigurácia hardvéru a softvéru a obnova údajov vykonávajú dodatočne</t>
        </is>
      </c>
      <c r="CN659" s="2" t="inlineStr">
        <is>
          <t>topla lokacija</t>
        </is>
      </c>
      <c r="CO659" s="2" t="inlineStr">
        <is>
          <t>3</t>
        </is>
      </c>
      <c r="CP659" s="2" t="inlineStr">
        <is>
          <t/>
        </is>
      </c>
      <c r="CQ659" t="inlineStr">
        <is>
          <t>rezervna lokacija, ki je glede zmogljivosti med hladno in vročo lokacijo</t>
        </is>
      </c>
      <c r="CR659" s="2" t="inlineStr">
        <is>
          <t>warm site</t>
        </is>
      </c>
      <c r="CS659" s="2" t="inlineStr">
        <is>
          <t>2</t>
        </is>
      </c>
      <c r="CT659" s="2" t="inlineStr">
        <is>
          <t/>
        </is>
      </c>
      <c r="CU659" t="inlineStr">
        <is>
          <t/>
        </is>
      </c>
    </row>
    <row r="660">
      <c r="A660" s="1" t="str">
        <f>HYPERLINK("https://iate.europa.eu/entry/result/2243253/all", "2243253")</f>
        <v>2243253</v>
      </c>
      <c r="B660" t="inlineStr">
        <is>
          <t>EDUCATION AND COMMUNICATIONS</t>
        </is>
      </c>
      <c r="C660" t="inlineStr">
        <is>
          <t>EDUCATION AND COMMUNICATIONS|information technology and data processing|data processing</t>
        </is>
      </c>
      <c r="D660" s="2" t="inlineStr">
        <is>
          <t>базово удостоверение</t>
        </is>
      </c>
      <c r="E660" s="2" t="inlineStr">
        <is>
          <t>3</t>
        </is>
      </c>
      <c r="F660" s="2" t="inlineStr">
        <is>
          <t/>
        </is>
      </c>
      <c r="G660" t="inlineStr">
        <is>
          <t/>
        </is>
      </c>
      <c r="H660" s="2" t="inlineStr">
        <is>
          <t>kořenový certifikát</t>
        </is>
      </c>
      <c r="I660" s="2" t="inlineStr">
        <is>
          <t>3</t>
        </is>
      </c>
      <c r="J660" s="2" t="inlineStr">
        <is>
          <t/>
        </is>
      </c>
      <c r="K660" t="inlineStr">
        <is>
          <t>&lt;a href="https://iate.europa.eu/entry/result/3500877/cs" target="_blank"&gt;certifikát veřejného klíče &lt;/a&gt;identifikující &lt;a href="https://iate.europa.eu/entry/result/2243252/cs" target="_blank"&gt;kořenovou certifikační autoritu&lt;/a&gt;</t>
        </is>
      </c>
      <c r="L660" s="2" t="inlineStr">
        <is>
          <t>rodcertifikat</t>
        </is>
      </c>
      <c r="M660" s="2" t="inlineStr">
        <is>
          <t>3</t>
        </is>
      </c>
      <c r="N660" s="2" t="inlineStr">
        <is>
          <t/>
        </is>
      </c>
      <c r="O660" t="inlineStr">
        <is>
          <t/>
        </is>
      </c>
      <c r="P660" s="2" t="inlineStr">
        <is>
          <t>Wurzelzertifikat</t>
        </is>
      </c>
      <c r="Q660" s="2" t="inlineStr">
        <is>
          <t>3</t>
        </is>
      </c>
      <c r="R660" s="2" t="inlineStr">
        <is>
          <t/>
        </is>
      </c>
      <c r="S660" t="inlineStr">
        <is>
          <t/>
        </is>
      </c>
      <c r="T660" s="2" t="inlineStr">
        <is>
          <t>πιστοποιητικό βάσης</t>
        </is>
      </c>
      <c r="U660" s="2" t="inlineStr">
        <is>
          <t>3</t>
        </is>
      </c>
      <c r="V660" s="2" t="inlineStr">
        <is>
          <t/>
        </is>
      </c>
      <c r="W660" t="inlineStr">
        <is>
          <t/>
        </is>
      </c>
      <c r="X660" s="2" t="inlineStr">
        <is>
          <t>root certificate</t>
        </is>
      </c>
      <c r="Y660" s="2" t="inlineStr">
        <is>
          <t>3</t>
        </is>
      </c>
      <c r="Z660" s="2" t="inlineStr">
        <is>
          <t/>
        </is>
      </c>
      <c r="AA660" t="inlineStr">
        <is>
          <t>public key certificate [ &lt;a href="/entry/result/3500877/all" id="ENTRY_TO_ENTRY_CONVERTER" target="_blank"&gt;IATE:3500877&lt;/a&gt; ] that identifies a root certificate authority [ &lt;a href="/entry/result/2243252/all" id="ENTRY_TO_ENTRY_CONVERTER" target="_blank"&gt;IATE:2243252&lt;/a&gt; ]</t>
        </is>
      </c>
      <c r="AB660" s="2" t="inlineStr">
        <is>
          <t>certificado raíz</t>
        </is>
      </c>
      <c r="AC660" s="2" t="inlineStr">
        <is>
          <t>3</t>
        </is>
      </c>
      <c r="AD660" s="2" t="inlineStr">
        <is>
          <t/>
        </is>
      </c>
      <c r="AE660" t="inlineStr">
        <is>
          <t>Certificado emitido por la Autoridad de Certificación (AC) para sí misma, en el que consta la clave pública de la Autoridad de Certificación y es el certificado origen de la cadena de confianza.</t>
        </is>
      </c>
      <c r="AF660" s="2" t="inlineStr">
        <is>
          <t>juursertifikaat</t>
        </is>
      </c>
      <c r="AG660" s="2" t="inlineStr">
        <is>
          <t>3</t>
        </is>
      </c>
      <c r="AH660" s="2" t="inlineStr">
        <is>
          <t/>
        </is>
      </c>
      <c r="AI660" t="inlineStr">
        <is>
          <t>PKI hierarhia tipus olev, enda signeeritud sertifikaat</t>
        </is>
      </c>
      <c r="AJ660" s="2" t="inlineStr">
        <is>
          <t>juurivarmenne</t>
        </is>
      </c>
      <c r="AK660" s="2" t="inlineStr">
        <is>
          <t>3</t>
        </is>
      </c>
      <c r="AL660" s="2" t="inlineStr">
        <is>
          <t/>
        </is>
      </c>
      <c r="AM660" t="inlineStr">
        <is>
          <t>tietyn varmennusorganisaation ylimmän varmentajan varmenne, jonka se on itse allekirjoittanut</t>
        </is>
      </c>
      <c r="AN660" s="2" t="inlineStr">
        <is>
          <t>certificat racine</t>
        </is>
      </c>
      <c r="AO660" s="2" t="inlineStr">
        <is>
          <t>3</t>
        </is>
      </c>
      <c r="AP660" s="2" t="inlineStr">
        <is>
          <t/>
        </is>
      </c>
      <c r="AQ660" t="inlineStr">
        <is>
          <t>en cryptographie et en sécurité informatique, certificat électronique non signé ou auto-signé qui identifie une autorité de certification (AC)</t>
        </is>
      </c>
      <c r="AR660" s="2" t="inlineStr">
        <is>
          <t>deimhniú fréimhe</t>
        </is>
      </c>
      <c r="AS660" s="2" t="inlineStr">
        <is>
          <t>3</t>
        </is>
      </c>
      <c r="AT660" s="2" t="inlineStr">
        <is>
          <t/>
        </is>
      </c>
      <c r="AU660" t="inlineStr">
        <is>
          <t/>
        </is>
      </c>
      <c r="AV660" t="inlineStr">
        <is>
          <t/>
        </is>
      </c>
      <c r="AW660" t="inlineStr">
        <is>
          <t/>
        </is>
      </c>
      <c r="AX660" t="inlineStr">
        <is>
          <t/>
        </is>
      </c>
      <c r="AY660" t="inlineStr">
        <is>
          <t/>
        </is>
      </c>
      <c r="AZ660" s="2" t="inlineStr">
        <is>
          <t>gyökértanúsítvány</t>
        </is>
      </c>
      <c r="BA660" s="2" t="inlineStr">
        <is>
          <t>3</t>
        </is>
      </c>
      <c r="BB660" s="2" t="inlineStr">
        <is>
          <t/>
        </is>
      </c>
      <c r="BC660" t="inlineStr">
        <is>
          <t>hitelesítési egység által aláírt, a saját nyilvános kulcsot igazoló tanúsítvány</t>
        </is>
      </c>
      <c r="BD660" s="2" t="inlineStr">
        <is>
          <t>certificato radice</t>
        </is>
      </c>
      <c r="BE660" s="2" t="inlineStr">
        <is>
          <t>3</t>
        </is>
      </c>
      <c r="BF660" s="2" t="inlineStr">
        <is>
          <t/>
        </is>
      </c>
      <c r="BG660" t="inlineStr">
        <is>
          <t>&lt;a href="https://iate.europa.eu/entry/result/3500877/en-it" target="_blank"&gt;certificato a chiave pubblica&lt;/a&gt; che identifica un’&lt;a href="https://iate.europa.eu/entry/result/2243252/en-it" target="_blank"&gt;autorità di certificazione radice&lt;/a&gt;</t>
        </is>
      </c>
      <c r="BH660" s="2" t="inlineStr">
        <is>
          <t>pagrindinis pažymėjimas|
šakninis sertifikatas</t>
        </is>
      </c>
      <c r="BI660" s="2" t="inlineStr">
        <is>
          <t>2|
3</t>
        </is>
      </c>
      <c r="BJ660" s="2" t="inlineStr">
        <is>
          <t xml:space="preserve">|
</t>
        </is>
      </c>
      <c r="BK660" t="inlineStr">
        <is>
          <t>pagrindinės sertifikavimo institucijos išduotas aukščiausio lygio skaitmeninis sertifikatas, kurio privatusis raktas naudojamas kitiems sertifikatams autentifikuoti</t>
        </is>
      </c>
      <c r="BL660" s="2" t="inlineStr">
        <is>
          <t>saknes sertifikāts</t>
        </is>
      </c>
      <c r="BM660" s="2" t="inlineStr">
        <is>
          <t>3</t>
        </is>
      </c>
      <c r="BN660" s="2" t="inlineStr">
        <is>
          <t/>
        </is>
      </c>
      <c r="BO660" t="inlineStr">
        <is>
          <t/>
        </is>
      </c>
      <c r="BP660" s="2" t="inlineStr">
        <is>
          <t>ċertifikat root</t>
        </is>
      </c>
      <c r="BQ660" s="2" t="inlineStr">
        <is>
          <t>3</t>
        </is>
      </c>
      <c r="BR660" s="2" t="inlineStr">
        <is>
          <t/>
        </is>
      </c>
      <c r="BS660" t="inlineStr">
        <is>
          <t>ċertifikat tal-kjavi pubblika li jidentifika awtorità taċ-ċertifikazzjoni root [ &lt;a href="/entry/result/2243252/all" id="ENTRY_TO_ENTRY_CONVERTER" target="_blank"&gt;IATE:2243252&lt;/a&gt; ]</t>
        </is>
      </c>
      <c r="BT660" s="2" t="inlineStr">
        <is>
          <t>rootcertificaat</t>
        </is>
      </c>
      <c r="BU660" s="2" t="inlineStr">
        <is>
          <t>3</t>
        </is>
      </c>
      <c r="BV660" s="2" t="inlineStr">
        <is>
          <t/>
        </is>
      </c>
      <c r="BW660" t="inlineStr">
        <is>
          <t>digitaal
 certificaat waarmee de betrouwbaarheid van alle door een
 certificaatautoriteit uitgegeven certificaten kan worden
 vastgesteld</t>
        </is>
      </c>
      <c r="BX660" s="2" t="inlineStr">
        <is>
          <t>certyfikat głównego urzędu certyfikacji|
certyfikat root</t>
        </is>
      </c>
      <c r="BY660" s="2" t="inlineStr">
        <is>
          <t>3|
2</t>
        </is>
      </c>
      <c r="BZ660" s="2" t="inlineStr">
        <is>
          <t xml:space="preserve">|
</t>
        </is>
      </c>
      <c r="CA660" t="inlineStr">
        <is>
          <t>certyfikat klucza publicznego [ &lt;a href="/entry/result/3500877/all" id="ENTRY_TO_ENTRY_CONVERTER" target="_blank"&gt;IATE:3500877&lt;/a&gt; ] wskazujący główny urząd certyfikacji [ &lt;a href="/entry/result/2243252/all" id="ENTRY_TO_ENTRY_CONVERTER" target="_blank"&gt;IATE:2243252&lt;/a&gt; ]</t>
        </is>
      </c>
      <c r="CB660" s="2" t="inlineStr">
        <is>
          <t>certificado de raiz</t>
        </is>
      </c>
      <c r="CC660" s="2" t="inlineStr">
        <is>
          <t>3</t>
        </is>
      </c>
      <c r="CD660" s="2" t="inlineStr">
        <is>
          <t/>
        </is>
      </c>
      <c r="CE660" t="inlineStr">
        <is>
          <t/>
        </is>
      </c>
      <c r="CF660" s="2" t="inlineStr">
        <is>
          <t>certificat rădăcină|
certificat CA rădăcină</t>
        </is>
      </c>
      <c r="CG660" s="2" t="inlineStr">
        <is>
          <t>3|
3</t>
        </is>
      </c>
      <c r="CH660" s="2" t="inlineStr">
        <is>
          <t xml:space="preserve">|
</t>
        </is>
      </c>
      <c r="CI660" t="inlineStr">
        <is>
          <t>certificat self-signed care identifică emitentul de certificate (CA)</t>
        </is>
      </c>
      <c r="CJ660" s="2" t="inlineStr">
        <is>
          <t>koreňový certifikát</t>
        </is>
      </c>
      <c r="CK660" s="2" t="inlineStr">
        <is>
          <t>3</t>
        </is>
      </c>
      <c r="CL660" s="2" t="inlineStr">
        <is>
          <t/>
        </is>
      </c>
      <c r="CM660" t="inlineStr">
        <is>
          <t>&lt;a href="https://iate.europa.eu/entry/result/3500877/sk" target="_blank"&gt;certifikát verejného kľúča&lt;/a&gt; &lt;a href="https://iate.europa.eu/entry/result/2243252/sk" target="_blank"&gt;koreňovej certifikačnej autority&lt;/a&gt;</t>
        </is>
      </c>
      <c r="CN660" s="2" t="inlineStr">
        <is>
          <t>korensko potrdilo</t>
        </is>
      </c>
      <c r="CO660" s="2" t="inlineStr">
        <is>
          <t>3</t>
        </is>
      </c>
      <c r="CP660" s="2" t="inlineStr">
        <is>
          <t/>
        </is>
      </c>
      <c r="CQ660" t="inlineStr">
        <is>
          <t>digitalno potrdilo, ki ga podpiše overitelj</t>
        </is>
      </c>
      <c r="CR660" s="2" t="inlineStr">
        <is>
          <t>rotcertifikat</t>
        </is>
      </c>
      <c r="CS660" s="2" t="inlineStr">
        <is>
          <t>3</t>
        </is>
      </c>
      <c r="CT660" s="2" t="inlineStr">
        <is>
          <t/>
        </is>
      </c>
      <c r="CU660" t="inlineStr">
        <is>
          <t/>
        </is>
      </c>
    </row>
    <row r="661">
      <c r="A661" s="1" t="str">
        <f>HYPERLINK("https://iate.europa.eu/entry/result/3503660/all", "3503660")</f>
        <v>3503660</v>
      </c>
      <c r="B661" t="inlineStr">
        <is>
          <t>EDUCATION AND COMMUNICATIONS</t>
        </is>
      </c>
      <c r="C661" t="inlineStr">
        <is>
          <t>EDUCATION AND COMMUNICATIONS|information technology and data processing</t>
        </is>
      </c>
      <c r="D661" s="2" t="inlineStr">
        <is>
          <t>криптографски модул</t>
        </is>
      </c>
      <c r="E661" s="2" t="inlineStr">
        <is>
          <t>3</t>
        </is>
      </c>
      <c r="F661" s="2" t="inlineStr">
        <is>
          <t/>
        </is>
      </c>
      <c r="G661" t="inlineStr">
        <is>
          <t>защитен компонент, базиран на хардуер, в който се генерират и/или съхраняват ключове, генерират се случайни числа и се подписват или криптират данни</t>
        </is>
      </c>
      <c r="H661" s="2" t="inlineStr">
        <is>
          <t>kryptografický modul</t>
        </is>
      </c>
      <c r="I661" s="2" t="inlineStr">
        <is>
          <t>3</t>
        </is>
      </c>
      <c r="J661" s="2" t="inlineStr">
        <is>
          <t/>
        </is>
      </c>
      <c r="K661" t="inlineStr">
        <is>
          <t/>
        </is>
      </c>
      <c r="L661" s="2" t="inlineStr">
        <is>
          <t>kryptografisk modul</t>
        </is>
      </c>
      <c r="M661" s="2" t="inlineStr">
        <is>
          <t>3</t>
        </is>
      </c>
      <c r="N661" s="2" t="inlineStr">
        <is>
          <t/>
        </is>
      </c>
      <c r="O661" t="inlineStr">
        <is>
          <t/>
        </is>
      </c>
      <c r="P661" s="2" t="inlineStr">
        <is>
          <t>Kryptomodul</t>
        </is>
      </c>
      <c r="Q661" s="2" t="inlineStr">
        <is>
          <t>3</t>
        </is>
      </c>
      <c r="R661" s="2" t="inlineStr">
        <is>
          <t/>
        </is>
      </c>
      <c r="S661" t="inlineStr">
        <is>
          <t/>
        </is>
      </c>
      <c r="T661" s="2" t="inlineStr">
        <is>
          <t>κρυπτογραφικό δομοστοιχείο</t>
        </is>
      </c>
      <c r="U661" s="2" t="inlineStr">
        <is>
          <t>3</t>
        </is>
      </c>
      <c r="V661" s="2" t="inlineStr">
        <is>
          <t/>
        </is>
      </c>
      <c r="W661" t="inlineStr">
        <is>
          <t>Ασφαλές στοιχείο που βασίζεται σε υλισμικό, στο πλαίσιο του οποίου δημιουργούνται και/ή αποθηκεύονται κλειδιά, δημιουργούνται τυχαίοι αριθμοί και υπογράφονται ή κρυπτογραφούνται δεδομένα.</t>
        </is>
      </c>
      <c r="X661" s="2" t="inlineStr">
        <is>
          <t>cryptographic module|
cryptomodule|
crypto module</t>
        </is>
      </c>
      <c r="Y661" s="2" t="inlineStr">
        <is>
          <t>3|
1|
1</t>
        </is>
      </c>
      <c r="Z661" s="2" t="inlineStr">
        <is>
          <t xml:space="preserve">|
|
</t>
        </is>
      </c>
      <c r="AA661" t="inlineStr">
        <is>
          <t>any combination of hardware, firmware or software that implements cryptographic functions such as encryption, decryption, digital signatures, authentication techniques and random number generation</t>
        </is>
      </c>
      <c r="AB661" s="2" t="inlineStr">
        <is>
          <t>módulo criptográfico</t>
        </is>
      </c>
      <c r="AC661" s="2" t="inlineStr">
        <is>
          <t>3</t>
        </is>
      </c>
      <c r="AD661" s="2" t="inlineStr">
        <is>
          <t/>
        </is>
      </c>
      <c r="AE661" t="inlineStr">
        <is>
          <t>Parte de un equipo de cifra electrónico, en general con protecciones físicas y lógicas, que contiene la implementación del algoritmo y/o las memorias de claves.</t>
        </is>
      </c>
      <c r="AF661" s="2" t="inlineStr">
        <is>
          <t>krüptomoodul</t>
        </is>
      </c>
      <c r="AG661" s="2" t="inlineStr">
        <is>
          <t>3</t>
        </is>
      </c>
      <c r="AH661" s="2" t="inlineStr">
        <is>
          <t/>
        </is>
      </c>
      <c r="AI661" t="inlineStr">
        <is>
          <t>vahend, milles täidetakse krüptograafilisi funktsioone, näiteks krüpteerimist, autentimist, võtme genereerimist</t>
        </is>
      </c>
      <c r="AJ661" s="2" t="inlineStr">
        <is>
          <t>salausmoduuli</t>
        </is>
      </c>
      <c r="AK661" s="2" t="inlineStr">
        <is>
          <t>3</t>
        </is>
      </c>
      <c r="AL661" s="2" t="inlineStr">
        <is>
          <t/>
        </is>
      </c>
      <c r="AM661" t="inlineStr">
        <is>
          <t/>
        </is>
      </c>
      <c r="AN661" s="2" t="inlineStr">
        <is>
          <t>module cryptographique</t>
        </is>
      </c>
      <c r="AO661" s="2" t="inlineStr">
        <is>
          <t>2</t>
        </is>
      </c>
      <c r="AP661" s="2" t="inlineStr">
        <is>
          <t/>
        </is>
      </c>
      <c r="AQ661" t="inlineStr">
        <is>
          <t/>
        </is>
      </c>
      <c r="AR661" s="2" t="inlineStr">
        <is>
          <t>modúl cripteagrafach</t>
        </is>
      </c>
      <c r="AS661" s="2" t="inlineStr">
        <is>
          <t>3</t>
        </is>
      </c>
      <c r="AT661" s="2" t="inlineStr">
        <is>
          <t/>
        </is>
      </c>
      <c r="AU661" t="inlineStr">
        <is>
          <t/>
        </is>
      </c>
      <c r="AV661" t="inlineStr">
        <is>
          <t/>
        </is>
      </c>
      <c r="AW661" t="inlineStr">
        <is>
          <t/>
        </is>
      </c>
      <c r="AX661" t="inlineStr">
        <is>
          <t/>
        </is>
      </c>
      <c r="AY661" t="inlineStr">
        <is>
          <t/>
        </is>
      </c>
      <c r="AZ661" s="2" t="inlineStr">
        <is>
          <t>kriptográfiai modul</t>
        </is>
      </c>
      <c r="BA661" s="2" t="inlineStr">
        <is>
          <t>3</t>
        </is>
      </c>
      <c r="BB661" s="2" t="inlineStr">
        <is>
          <t/>
        </is>
      </c>
      <c r="BC661" t="inlineStr">
        <is>
          <t>olyan hardver, firmware vagy szoftver, amely titkosítást, visszafejtést, digitális aláírást, hitelesítést, véletlenszerű számgenerálást és egyéb kriptográfiai funkciókat tesz lehetővé</t>
        </is>
      </c>
      <c r="BD661" s="2" t="inlineStr">
        <is>
          <t>modulo crittografico</t>
        </is>
      </c>
      <c r="BE661" s="2" t="inlineStr">
        <is>
          <t>3</t>
        </is>
      </c>
      <c r="BF661" s="2" t="inlineStr">
        <is>
          <t/>
        </is>
      </c>
      <c r="BG661" t="inlineStr">
        <is>
          <t>elemento hardware, firmware o software sicuro in cui vengono applicate funzioni crittografiche, generate e/o conservate chiavi, generati numeri casuali e firmati, cifrati o decifrati dati</t>
        </is>
      </c>
      <c r="BH661" s="2" t="inlineStr">
        <is>
          <t>kriptografinis modulis</t>
        </is>
      </c>
      <c r="BI661" s="2" t="inlineStr">
        <is>
          <t>3</t>
        </is>
      </c>
      <c r="BJ661" s="2" t="inlineStr">
        <is>
          <t/>
        </is>
      </c>
      <c r="BK661" t="inlineStr">
        <is>
          <t>saugus aparatinės įrangos elementas, kuriame generuojami ir (arba) saugomi raktai, generuojami atsitiktiniai skaičiai ir pasirašomi arba užšifruojami duomenys</t>
        </is>
      </c>
      <c r="BL661" s="2" t="inlineStr">
        <is>
          <t>kriptogrāfisks modulis</t>
        </is>
      </c>
      <c r="BM661" s="2" t="inlineStr">
        <is>
          <t>2</t>
        </is>
      </c>
      <c r="BN661" s="2" t="inlineStr">
        <is>
          <t/>
        </is>
      </c>
      <c r="BO661" t="inlineStr">
        <is>
          <t/>
        </is>
      </c>
      <c r="BP661" s="2" t="inlineStr">
        <is>
          <t>modulu kriptografiku</t>
        </is>
      </c>
      <c r="BQ661" s="2" t="inlineStr">
        <is>
          <t>3</t>
        </is>
      </c>
      <c r="BR661" s="2" t="inlineStr">
        <is>
          <t/>
        </is>
      </c>
      <c r="BS661" t="inlineStr">
        <is>
          <t>kwalunkwe kombinazzjoni ta' hardware, firmware jew software li timplimenta funzjonijiet kriptografiċi bħall-kriptaġġ, id-dekriptaġġ, il-firem diġitali, it-tekniki tal-awtentikazzjoni u l-ġenerazzjoni aleatorja tan-numri</t>
        </is>
      </c>
      <c r="BT661" s="2" t="inlineStr">
        <is>
          <t>cryptografische module</t>
        </is>
      </c>
      <c r="BU661" s="2" t="inlineStr">
        <is>
          <t>3</t>
        </is>
      </c>
      <c r="BV661" s="2" t="inlineStr">
        <is>
          <t/>
        </is>
      </c>
      <c r="BW661" t="inlineStr">
        <is>
          <t>combinatie
 van hardware, software en/of firmware waarmee cryptografische functies en processen
 worden geïmplementeerd</t>
        </is>
      </c>
      <c r="BX661" s="2" t="inlineStr">
        <is>
          <t>moduł kryptograficzny</t>
        </is>
      </c>
      <c r="BY661" s="2" t="inlineStr">
        <is>
          <t>3</t>
        </is>
      </c>
      <c r="BZ661" s="2" t="inlineStr">
        <is>
          <t/>
        </is>
      </c>
      <c r="CA661" t="inlineStr">
        <is>
          <t>&lt;div&gt;
 zestaw składający się ze sprzętu, oprogramowania, mikrokodu lub ich określona kombinacja, realizujące operacje lub procesy kryptograficzne (obejmujące szyfrowanie i deszyfrowanie wykonywane w obszarze kryptograficznym tego modułu)&lt;/div&gt;</t>
        </is>
      </c>
      <c r="CB661" s="2" t="inlineStr">
        <is>
          <t>módulo criptográfico</t>
        </is>
      </c>
      <c r="CC661" s="2" t="inlineStr">
        <is>
          <t>3</t>
        </is>
      </c>
      <c r="CD661" s="2" t="inlineStr">
        <is>
          <t/>
        </is>
      </c>
      <c r="CE661" t="inlineStr">
        <is>
          <t/>
        </is>
      </c>
      <c r="CF661" s="2" t="inlineStr">
        <is>
          <t>modul criptografic</t>
        </is>
      </c>
      <c r="CG661" s="2" t="inlineStr">
        <is>
          <t>3</t>
        </is>
      </c>
      <c r="CH661" s="2" t="inlineStr">
        <is>
          <t/>
        </is>
      </c>
      <c r="CI661" t="inlineStr">
        <is>
          <t>ansamblu format din componente hardware, software şi/sau firmware care implementează cel puţin un mecanism criptografic</t>
        </is>
      </c>
      <c r="CJ661" s="2" t="inlineStr">
        <is>
          <t>kryptografický modul</t>
        </is>
      </c>
      <c r="CK661" s="2" t="inlineStr">
        <is>
          <t>3</t>
        </is>
      </c>
      <c r="CL661" s="2" t="inlineStr">
        <is>
          <t/>
        </is>
      </c>
      <c r="CM661" t="inlineStr">
        <is>
          <t>akákoľvek kombinácia hardvéru, firmvéru a softvéru, ktorá vykonáva kryptografické funkcie ako šifrovanie, dešifrovanie , elektronické podpisovanie, autentifikáciu a generovanie náhodných čísel</t>
        </is>
      </c>
      <c r="CN661" s="2" t="inlineStr">
        <is>
          <t>kriptografski modul</t>
        </is>
      </c>
      <c r="CO661" s="2" t="inlineStr">
        <is>
          <t>3</t>
        </is>
      </c>
      <c r="CP661" s="2" t="inlineStr">
        <is>
          <t/>
        </is>
      </c>
      <c r="CQ661" t="inlineStr">
        <is>
          <t/>
        </is>
      </c>
      <c r="CR661" s="2" t="inlineStr">
        <is>
          <t>kryptografisk modul</t>
        </is>
      </c>
      <c r="CS661" s="2" t="inlineStr">
        <is>
          <t>3</t>
        </is>
      </c>
      <c r="CT661" s="2" t="inlineStr">
        <is>
          <t/>
        </is>
      </c>
      <c r="CU661" t="inlineStr">
        <is>
          <t/>
        </is>
      </c>
    </row>
    <row r="662">
      <c r="A662" s="1" t="str">
        <f>HYPERLINK("https://iate.europa.eu/entry/result/3504130/all", "3504130")</f>
        <v>3504130</v>
      </c>
      <c r="B662" t="inlineStr">
        <is>
          <t>EDUCATION AND COMMUNICATIONS</t>
        </is>
      </c>
      <c r="C662" t="inlineStr">
        <is>
          <t>EDUCATION AND COMMUNICATIONS|information technology and data processing</t>
        </is>
      </c>
      <c r="D662" s="2" t="inlineStr">
        <is>
          <t>повторно въвеждане на ключ</t>
        </is>
      </c>
      <c r="E662" s="2" t="inlineStr">
        <is>
          <t>3</t>
        </is>
      </c>
      <c r="F662" s="2" t="inlineStr">
        <is>
          <t/>
        </is>
      </c>
      <c r="G662" t="inlineStr">
        <is>
          <t/>
        </is>
      </c>
      <c r="H662" s="2" t="inlineStr">
        <is>
          <t>změna klíče</t>
        </is>
      </c>
      <c r="I662" s="2" t="inlineStr">
        <is>
          <t>3</t>
        </is>
      </c>
      <c r="J662" s="2" t="inlineStr">
        <is>
          <t/>
        </is>
      </c>
      <c r="K662" t="inlineStr">
        <is>
          <t>proces nahrazení šifrovacího klíče používaného v rámci šifrované komunikační relace klíčem novým, aby se omezil objem dat šifrovaných stejným klíčem nebo doba, po kterou se používá jeden šifrovací klíč</t>
        </is>
      </c>
      <c r="L662" s="2" t="inlineStr">
        <is>
          <t>tildeling af nye nøgler|
nøgleregenerering</t>
        </is>
      </c>
      <c r="M662" s="2" t="inlineStr">
        <is>
          <t>2|
3</t>
        </is>
      </c>
      <c r="N662" s="2" t="inlineStr">
        <is>
          <t xml:space="preserve">|
</t>
        </is>
      </c>
      <c r="O662" t="inlineStr">
        <is>
          <t/>
        </is>
      </c>
      <c r="P662" s="2" t="inlineStr">
        <is>
          <t>Schlüsselerneuerung</t>
        </is>
      </c>
      <c r="Q662" s="2" t="inlineStr">
        <is>
          <t>3</t>
        </is>
      </c>
      <c r="R662" s="2" t="inlineStr">
        <is>
          <t/>
        </is>
      </c>
      <c r="S662" t="inlineStr">
        <is>
          <t/>
        </is>
      </c>
      <c r="T662" s="2" t="inlineStr">
        <is>
          <t>επανέκδοση κλειδιού</t>
        </is>
      </c>
      <c r="U662" s="2" t="inlineStr">
        <is>
          <t>3</t>
        </is>
      </c>
      <c r="V662" s="2" t="inlineStr">
        <is>
          <t/>
        </is>
      </c>
      <c r="W662" t="inlineStr">
        <is>
          <t/>
        </is>
      </c>
      <c r="X662" s="2" t="inlineStr">
        <is>
          <t>re-key|
rekeying</t>
        </is>
      </c>
      <c r="Y662" s="2" t="inlineStr">
        <is>
          <t>3|
3</t>
        </is>
      </c>
      <c r="Z662" s="2" t="inlineStr">
        <is>
          <t xml:space="preserve">|
</t>
        </is>
      </c>
      <c r="AA662" t="inlineStr">
        <is>
          <t>changing the session key —the encryption key of an 
&lt;i&gt;ongoing&lt;/i&gt; communication—in order to limit the amount of data encrypted with the same key</t>
        </is>
      </c>
      <c r="AB662" s="2" t="inlineStr">
        <is>
          <t>cambio de clave|
redigitación de clave</t>
        </is>
      </c>
      <c r="AC662" s="2" t="inlineStr">
        <is>
          <t>3|
3</t>
        </is>
      </c>
      <c r="AD662" s="2" t="inlineStr">
        <is>
          <t xml:space="preserve">|
</t>
        </is>
      </c>
      <c r="AE662" t="inlineStr">
        <is>
          <t>Cambio de la clave de un sistema criptográfico.</t>
        </is>
      </c>
      <c r="AF662" s="2" t="inlineStr">
        <is>
          <t>võtmeuuendus</t>
        </is>
      </c>
      <c r="AG662" s="2" t="inlineStr">
        <is>
          <t>3</t>
        </is>
      </c>
      <c r="AH662" s="2" t="inlineStr">
        <is>
          <t/>
        </is>
      </c>
      <c r="AI662" t="inlineStr">
        <is>
          <t>ühisvõtme ja võib-olla ka võtmekaitsevõtme uuendamise ja uuesti väljastamise protsess võtmekeskuses</t>
        </is>
      </c>
      <c r="AJ662" s="2" t="inlineStr">
        <is>
          <t>avainten uudelleenluonti</t>
        </is>
      </c>
      <c r="AK662" s="2" t="inlineStr">
        <is>
          <t>3</t>
        </is>
      </c>
      <c r="AL662" s="2" t="inlineStr">
        <is>
          <t/>
        </is>
      </c>
      <c r="AM662" t="inlineStr">
        <is>
          <t>istuntoavaimen eli tietoliikenteen aikana käytettävän salausavaimen vaihtaminen samalla avaimella salatun tietomäärän rajoittamiseksi</t>
        </is>
      </c>
      <c r="AN662" s="2" t="inlineStr">
        <is>
          <t>remplacement de clé|
renouvellement de clé|
modification de clé</t>
        </is>
      </c>
      <c r="AO662" s="2" t="inlineStr">
        <is>
          <t>3|
2|
2</t>
        </is>
      </c>
      <c r="AP662" s="2" t="inlineStr">
        <is>
          <t xml:space="preserve">|
|
</t>
        </is>
      </c>
      <c r="AQ662" t="inlineStr">
        <is>
          <t/>
        </is>
      </c>
      <c r="AR662" s="2" t="inlineStr">
        <is>
          <t>atheochrú</t>
        </is>
      </c>
      <c r="AS662" s="2" t="inlineStr">
        <is>
          <t>3</t>
        </is>
      </c>
      <c r="AT662" s="2" t="inlineStr">
        <is>
          <t/>
        </is>
      </c>
      <c r="AU662" t="inlineStr">
        <is>
          <t/>
        </is>
      </c>
      <c r="AV662" t="inlineStr">
        <is>
          <t/>
        </is>
      </c>
      <c r="AW662" t="inlineStr">
        <is>
          <t/>
        </is>
      </c>
      <c r="AX662" t="inlineStr">
        <is>
          <t/>
        </is>
      </c>
      <c r="AY662" t="inlineStr">
        <is>
          <t/>
        </is>
      </c>
      <c r="AZ662" s="2" t="inlineStr">
        <is>
          <t>kulcsmegújítás</t>
        </is>
      </c>
      <c r="BA662" s="2" t="inlineStr">
        <is>
          <t>3</t>
        </is>
      </c>
      <c r="BB662" s="2" t="inlineStr">
        <is>
          <t/>
        </is>
      </c>
      <c r="BC662" t="inlineStr">
        <is>
          <t>kimenő, folyamatban lévő kommunikáció során a munkamenethez tartozó kulcs megváltoztatása annak érdekében, hogy az adatok ne ugyanazzal a kulccsal menjenek ki</t>
        </is>
      </c>
      <c r="BD662" s="2" t="inlineStr">
        <is>
          <t>riassegnazione delle chiavi|
re-keying</t>
        </is>
      </c>
      <c r="BE662" s="2" t="inlineStr">
        <is>
          <t>3|
3</t>
        </is>
      </c>
      <c r="BF662" s="2" t="inlineStr">
        <is>
          <t>|
preferred</t>
        </is>
      </c>
      <c r="BG662" t="inlineStr">
        <is>
          <t>riassegnazione di chiavi di cifratura durante una comunicazione tra molti utenti per evitare che troppi dati cifrati siano attribuiti a una sola chiave</t>
        </is>
      </c>
      <c r="BH662" s="2" t="inlineStr">
        <is>
          <t>rakto keitimas</t>
        </is>
      </c>
      <c r="BI662" s="2" t="inlineStr">
        <is>
          <t>3</t>
        </is>
      </c>
      <c r="BJ662" s="2" t="inlineStr">
        <is>
          <t/>
        </is>
      </c>
      <c r="BK662" t="inlineStr">
        <is>
          <t>šifravimo rakto pakeitimas, siekiant apriboti duomenų, užšifruotų naudojant tą patį raktą, kiekį</t>
        </is>
      </c>
      <c r="BL662" s="2" t="inlineStr">
        <is>
          <t>atslēgas atjaunošana</t>
        </is>
      </c>
      <c r="BM662" s="2" t="inlineStr">
        <is>
          <t>2</t>
        </is>
      </c>
      <c r="BN662" s="2" t="inlineStr">
        <is>
          <t/>
        </is>
      </c>
      <c r="BO662" t="inlineStr">
        <is>
          <t>sesijas šifrēšanas atslēgas nomaiņa, lai ierobežotu ar vienu un to pašu atslēgu šifrētu datu apjomu</t>
        </is>
      </c>
      <c r="BP662" s="2" t="inlineStr">
        <is>
          <t>rikjavar</t>
        </is>
      </c>
      <c r="BQ662" s="2" t="inlineStr">
        <is>
          <t>3</t>
        </is>
      </c>
      <c r="BR662" s="2" t="inlineStr">
        <is>
          <t/>
        </is>
      </c>
      <c r="BS662" t="inlineStr">
        <is>
          <t>bidla fil-kjavi tas-sessjoni - il-kjavi tal-kriptaġġ ta' komunikazzjoni attwali - sabiex jiġi limitat l-ammont ta' 
&lt;i&gt;data &lt;/i&gt;kriptat bl-istess kjavi</t>
        </is>
      </c>
      <c r="BT662" s="2" t="inlineStr">
        <is>
          <t>rekeying</t>
        </is>
      </c>
      <c r="BU662" s="2" t="inlineStr">
        <is>
          <t>3</t>
        </is>
      </c>
      <c r="BV662" s="2" t="inlineStr">
        <is>
          <t/>
        </is>
      </c>
      <c r="BW662" t="inlineStr">
        <is>
          <t>communicatiebeveiligingstechniek
 waarbij de voor versleuteling gebruikte sleutel steeds wordt gewijzigd</t>
        </is>
      </c>
      <c r="BX662" s="2" t="inlineStr">
        <is>
          <t>zmiana klucza sesji|
zmiana klucza</t>
        </is>
      </c>
      <c r="BY662" s="2" t="inlineStr">
        <is>
          <t>3|
3</t>
        </is>
      </c>
      <c r="BZ662" s="2" t="inlineStr">
        <is>
          <t xml:space="preserve">|
</t>
        </is>
      </c>
      <c r="CA662" t="inlineStr">
        <is>
          <t/>
        </is>
      </c>
      <c r="CB662" s="2" t="inlineStr">
        <is>
          <t>recriação da chave</t>
        </is>
      </c>
      <c r="CC662" s="2" t="inlineStr">
        <is>
          <t>3</t>
        </is>
      </c>
      <c r="CD662" s="2" t="inlineStr">
        <is>
          <t/>
        </is>
      </c>
      <c r="CE662" t="inlineStr">
        <is>
          <t>&lt;div&gt;
 Processo de modificação da chave de sessão (chave encriptada de uma comunicação em curso) após o envio de um determinado volume de dados num determinado período de tempo de forma a limitar a quantidade de dados encriptados com a mesma chave. &lt;/div&gt;</t>
        </is>
      </c>
      <c r="CF662" s="2" t="inlineStr">
        <is>
          <t>schimbare a cheii de criptare|
schimbare a cheii</t>
        </is>
      </c>
      <c r="CG662" s="2" t="inlineStr">
        <is>
          <t>3|
3</t>
        </is>
      </c>
      <c r="CH662" s="2" t="inlineStr">
        <is>
          <t xml:space="preserve">|
</t>
        </is>
      </c>
      <c r="CI662" t="inlineStr">
        <is>
          <t/>
        </is>
      </c>
      <c r="CJ662" s="2" t="inlineStr">
        <is>
          <t>prekľúčovanie</t>
        </is>
      </c>
      <c r="CK662" s="2" t="inlineStr">
        <is>
          <t>2</t>
        </is>
      </c>
      <c r="CL662" s="2" t="inlineStr">
        <is>
          <t/>
        </is>
      </c>
      <c r="CM662" t="inlineStr">
        <is>
          <t>zmena šifrovacieho kľúča prebiehajúcej komunikácie s cieľom obmedziť množstvo údajov zašifrovaných jedným a tým istým kľúčom</t>
        </is>
      </c>
      <c r="CN662" s="2" t="inlineStr">
        <is>
          <t>ponovna določitev ključa</t>
        </is>
      </c>
      <c r="CO662" s="2" t="inlineStr">
        <is>
          <t>3</t>
        </is>
      </c>
      <c r="CP662" s="2" t="inlineStr">
        <is>
          <t/>
        </is>
      </c>
      <c r="CQ662" t="inlineStr">
        <is>
          <t/>
        </is>
      </c>
      <c r="CR662" s="2" t="inlineStr">
        <is>
          <t>byte av nycklar</t>
        </is>
      </c>
      <c r="CS662" s="2" t="inlineStr">
        <is>
          <t>2</t>
        </is>
      </c>
      <c r="CT662" s="2" t="inlineStr">
        <is>
          <t/>
        </is>
      </c>
      <c r="CU662" t="inlineStr">
        <is>
          <t/>
        </is>
      </c>
    </row>
    <row r="663">
      <c r="A663" s="1" t="str">
        <f>HYPERLINK("https://iate.europa.eu/entry/result/3516463/all", "3516463")</f>
        <v>3516463</v>
      </c>
      <c r="B663" t="inlineStr">
        <is>
          <t>EDUCATION AND COMMUNICATIONS</t>
        </is>
      </c>
      <c r="C663" t="inlineStr">
        <is>
          <t>EDUCATION AND COMMUNICATIONS|information and information processing</t>
        </is>
      </c>
      <c r="D663" s="2" t="inlineStr">
        <is>
          <t>кийлогър</t>
        </is>
      </c>
      <c r="E663" s="2" t="inlineStr">
        <is>
          <t>3</t>
        </is>
      </c>
      <c r="F663" s="2" t="inlineStr">
        <is>
          <t/>
        </is>
      </c>
      <c r="G663" t="inlineStr">
        <is>
          <t/>
        </is>
      </c>
      <c r="H663" s="2" t="inlineStr">
        <is>
          <t>keylogger|
program zaznamenávající stisknuté klávesy</t>
        </is>
      </c>
      <c r="I663" s="2" t="inlineStr">
        <is>
          <t>3|
3</t>
        </is>
      </c>
      <c r="J663" s="2" t="inlineStr">
        <is>
          <t xml:space="preserve">|
</t>
        </is>
      </c>
      <c r="K663" t="inlineStr">
        <is>
          <t>speciální skrytě běžící program, jenž zaznamenává stisknuté klávesy a slouží například k získání přístupových hesel, která poté předává útočníkovi</t>
        </is>
      </c>
      <c r="L663" s="2" t="inlineStr">
        <is>
          <t>tastaturlogger|
keylogger</t>
        </is>
      </c>
      <c r="M663" s="2" t="inlineStr">
        <is>
          <t>3|
3</t>
        </is>
      </c>
      <c r="N663" s="2" t="inlineStr">
        <is>
          <t xml:space="preserve">|
</t>
        </is>
      </c>
      <c r="O663" t="inlineStr">
        <is>
          <t/>
        </is>
      </c>
      <c r="P663" s="2" t="inlineStr">
        <is>
          <t>Keylogger</t>
        </is>
      </c>
      <c r="Q663" s="2" t="inlineStr">
        <is>
          <t>3</t>
        </is>
      </c>
      <c r="R663" s="2" t="inlineStr">
        <is>
          <t/>
        </is>
      </c>
      <c r="S663" t="inlineStr">
        <is>
          <t>Software oder eine Hardware, die in der Lage ist, die Tastatureingaben eines Users auf einem Rechner zu protokollieren</t>
        </is>
      </c>
      <c r="T663" s="2" t="inlineStr">
        <is>
          <t>καταγραφέας πληκτρολογίου|
καταγραφέας πληκτρολόγησης</t>
        </is>
      </c>
      <c r="U663" s="2" t="inlineStr">
        <is>
          <t>3|
3</t>
        </is>
      </c>
      <c r="V663" s="2" t="inlineStr">
        <is>
          <t>|
preferred</t>
        </is>
      </c>
      <c r="W663" t="inlineStr">
        <is>
          <t>πρόγραμμα σχεδιασμένο για εν κρυπτώ καταγραφή πληροφοριών σχετικά με τα πλήκτρα που πατάει ο χρήστης</t>
        </is>
      </c>
      <c r="X663" s="2" t="inlineStr">
        <is>
          <t>keylogger</t>
        </is>
      </c>
      <c r="Y663" s="2" t="inlineStr">
        <is>
          <t>3</t>
        </is>
      </c>
      <c r="Z663" s="2" t="inlineStr">
        <is>
          <t/>
        </is>
      </c>
      <c r="AA663" t="inlineStr">
        <is>
          <t>software program or hardware device that records all keystrokes on a computer keyboard, used either overtly as a surveillance tool or covertly as spyware</t>
        </is>
      </c>
      <c r="AB663" s="2" t="inlineStr">
        <is>
          <t>captura del teclado</t>
        </is>
      </c>
      <c r="AC663" s="2" t="inlineStr">
        <is>
          <t>3</t>
        </is>
      </c>
      <c r="AD663" s="2" t="inlineStr">
        <is>
          <t/>
        </is>
      </c>
      <c r="AE663" t="inlineStr">
        <is>
          <t>Tipo de troyano que se caracteriza por capturar y almacenar las pulsaciones efectuadas sobre el teclado para posteriormente enviar esta información a un atacante, que la puede utilizar en su propio provecho.</t>
        </is>
      </c>
      <c r="AF663" s="2" t="inlineStr">
        <is>
          <t>klahviloger|
klahvinuhk</t>
        </is>
      </c>
      <c r="AG663" s="2" t="inlineStr">
        <is>
          <t>3|
3</t>
        </is>
      </c>
      <c r="AH663" s="2" t="inlineStr">
        <is>
          <t xml:space="preserve">|
</t>
        </is>
      </c>
      <c r="AI663" t="inlineStr">
        <is>
          <t>liik nuhkvara: &lt;div&gt;- talletab salaja kasutaja klahvivajutusi ja ka muid sisestustoiminguid&lt;/div&gt;</t>
        </is>
      </c>
      <c r="AJ663" s="2" t="inlineStr">
        <is>
          <t>näppäimistökaappari|
näppäimistön kaappari</t>
        </is>
      </c>
      <c r="AK663" s="2" t="inlineStr">
        <is>
          <t>3|
3</t>
        </is>
      </c>
      <c r="AL663" s="2" t="inlineStr">
        <is>
          <t xml:space="preserve">|
</t>
        </is>
      </c>
      <c r="AM663" t="inlineStr">
        <is>
          <t>ohjelma tai laite, joka rekisteröi (useimmiten salassa) jokaisen näppäimistön painalluksen</t>
        </is>
      </c>
      <c r="AN663" s="2" t="inlineStr">
        <is>
          <t>enregistreur de frappe</t>
        </is>
      </c>
      <c r="AO663" s="2" t="inlineStr">
        <is>
          <t>3</t>
        </is>
      </c>
      <c r="AP663" s="2" t="inlineStr">
        <is>
          <t/>
        </is>
      </c>
      <c r="AQ663" t="inlineStr">
        <is>
          <t>dispositif conçu pour enregistrer la succession des frappes effectuées par un utilisateur sur un clavier, qui peut être un programme malveillant, qui opère à l'insu de l'utilisateur et permet, par exemple, de connaître son mot de passe</t>
        </is>
      </c>
      <c r="AR663" s="2" t="inlineStr">
        <is>
          <t>eochairlogálaí</t>
        </is>
      </c>
      <c r="AS663" s="2" t="inlineStr">
        <is>
          <t>3</t>
        </is>
      </c>
      <c r="AT663" s="2" t="inlineStr">
        <is>
          <t/>
        </is>
      </c>
      <c r="AU663" t="inlineStr">
        <is>
          <t/>
        </is>
      </c>
      <c r="AV663" t="inlineStr">
        <is>
          <t/>
        </is>
      </c>
      <c r="AW663" t="inlineStr">
        <is>
          <t/>
        </is>
      </c>
      <c r="AX663" t="inlineStr">
        <is>
          <t/>
        </is>
      </c>
      <c r="AY663" t="inlineStr">
        <is>
          <t/>
        </is>
      </c>
      <c r="AZ663" s="2" t="inlineStr">
        <is>
          <t>billentyűzetnaplózó|
billentyűzetfigyelő</t>
        </is>
      </c>
      <c r="BA663" s="2" t="inlineStr">
        <is>
          <t>3|
3</t>
        </is>
      </c>
      <c r="BB663" s="2" t="inlineStr">
        <is>
          <t xml:space="preserve">|
</t>
        </is>
      </c>
      <c r="BC663" t="inlineStr">
        <is>
          <t>a felhasználó által begépelt karaktereket rögzítő hardver vagy szoftver</t>
        </is>
      </c>
      <c r="BD663" s="2" t="inlineStr">
        <is>
          <t>keylogger</t>
        </is>
      </c>
      <c r="BE663" s="2" t="inlineStr">
        <is>
          <t>3</t>
        </is>
      </c>
      <c r="BF663" s="2" t="inlineStr">
        <is>
          <t/>
        </is>
      </c>
      <c r="BG663" t="inlineStr">
        <is>
          <t>programma software o dispositivo hardware che permette di intercettare tutto ciò che viene digitato sulla tastiera di un computer, sia apertamente per recuperare dati o verificare chi ha usato una postazione sia di nnascosto per spiare</t>
        </is>
      </c>
      <c r="BH663" s="2" t="inlineStr">
        <is>
          <t>klavišų žvalgyklė|
klavišų paspaudimus registruojanti priemonė</t>
        </is>
      </c>
      <c r="BI663" s="2" t="inlineStr">
        <is>
          <t>2|
3</t>
        </is>
      </c>
      <c r="BJ663" s="2" t="inlineStr">
        <is>
          <t xml:space="preserve">|
</t>
        </is>
      </c>
      <c r="BK663" t="inlineStr">
        <is>
          <t>kompiuterio programa, fiksuojanti visus vartotojo klaviatūros paspaudimus ir sauganti šią informaciją tam tikrame faile</t>
        </is>
      </c>
      <c r="BL663" s="2" t="inlineStr">
        <is>
          <t>taustiņspiedienu reģistrētājs</t>
        </is>
      </c>
      <c r="BM663" s="2" t="inlineStr">
        <is>
          <t>2</t>
        </is>
      </c>
      <c r="BN663" s="2" t="inlineStr">
        <is>
          <t/>
        </is>
      </c>
      <c r="BO663" t="inlineStr">
        <is>
          <t/>
        </is>
      </c>
      <c r="BP663" s="2" t="inlineStr">
        <is>
          <t>keylogger</t>
        </is>
      </c>
      <c r="BQ663" s="2" t="inlineStr">
        <is>
          <t>3</t>
        </is>
      </c>
      <c r="BR663" s="2" t="inlineStr">
        <is>
          <t/>
        </is>
      </c>
      <c r="BS663" t="inlineStr">
        <is>
          <t>programm tas-software jew apparat tal-hardware li jirreġistra d-daqqiet kollha fuq tastiera tal-kompjuter, li jintuża kemm bid-dieher bħala għodda ta' sorveljanza jew bil-moħbi bħala spyware</t>
        </is>
      </c>
      <c r="BT663" s="2" t="inlineStr">
        <is>
          <t>toetsenlogger|
keylogger</t>
        </is>
      </c>
      <c r="BU663" s="2" t="inlineStr">
        <is>
          <t>2|
3</t>
        </is>
      </c>
      <c r="BV663" s="2" t="inlineStr">
        <is>
          <t xml:space="preserve">|
</t>
        </is>
      </c>
      <c r="BW663" t="inlineStr">
        <is>
          <t>programma of apparaat dat toetsaanslagen afleest en in een logbestand opslaat</t>
        </is>
      </c>
      <c r="BX663" s="2" t="inlineStr">
        <is>
          <t>keylogger</t>
        </is>
      </c>
      <c r="BY663" s="2" t="inlineStr">
        <is>
          <t>3</t>
        </is>
      </c>
      <c r="BZ663" s="2" t="inlineStr">
        <is>
          <t/>
        </is>
      </c>
      <c r="CA663" t="inlineStr">
        <is>
          <t>typ programów komputerowych służących do wykradania haseł; programy te działają na zasadzie przejęcia kontroli nad procedurami systemu operacyjnego służącymi do obsługi klawiatury, każde wciśnięcie klawisza jest odnotowywane w specjalnym pliku</t>
        </is>
      </c>
      <c r="CB663" s="2" t="inlineStr">
        <is>
          <t>registador de teclado</t>
        </is>
      </c>
      <c r="CC663" s="2" t="inlineStr">
        <is>
          <t>3</t>
        </is>
      </c>
      <c r="CD663" s="2" t="inlineStr">
        <is>
          <t/>
        </is>
      </c>
      <c r="CE663" t="inlineStr">
        <is>
          <t>Tipo de 
&lt;i&gt;software&lt;/i&gt; de cavalo de tróia que consegue vigiar e registar os dados introduzidos pelos clientes (ex: nome e 
&lt;i&gt;password&lt;/i&gt; do utilizador), através do teclado, e podendo ainda ser transmitidos para terceiros não autorizados.</t>
        </is>
      </c>
      <c r="CF663" s="2" t="inlineStr">
        <is>
          <t>keylogger</t>
        </is>
      </c>
      <c r="CG663" s="2" t="inlineStr">
        <is>
          <t>3</t>
        </is>
      </c>
      <c r="CH663" s="2" t="inlineStr">
        <is>
          <t/>
        </is>
      </c>
      <c r="CI663" t="inlineStr">
        <is>
          <t>program destinat înregistrării tastelor apăsate de către utilizatorși folosit, de pildă în troieni, pentrua obține informații sensibile ca parole, coduri PIN, numere de carduri</t>
        </is>
      </c>
      <c r="CJ663" s="2" t="inlineStr">
        <is>
          <t>keylogger</t>
        </is>
      </c>
      <c r="CK663" s="2" t="inlineStr">
        <is>
          <t>2</t>
        </is>
      </c>
      <c r="CL663" s="2" t="inlineStr">
        <is>
          <t/>
        </is>
      </c>
      <c r="CM663" t="inlineStr">
        <is>
          <t>program, ktorý zaznamenáva stlačené klávesy a zapisuje ich do súboru, ktorý je následne odoslaný útočníkovi</t>
        </is>
      </c>
      <c r="CN663" s="2" t="inlineStr">
        <is>
          <t>beležnik tipkanja</t>
        </is>
      </c>
      <c r="CO663" s="2" t="inlineStr">
        <is>
          <t>3</t>
        </is>
      </c>
      <c r="CP663" s="2" t="inlineStr">
        <is>
          <t/>
        </is>
      </c>
      <c r="CQ663" t="inlineStr">
        <is>
          <t>program za beleženje tipkanja, ki se navadno uporablja zlonamerno, npr. za prisvajanje gesel</t>
        </is>
      </c>
      <c r="CR663" s="2" t="inlineStr">
        <is>
          <t>tangentloggare</t>
        </is>
      </c>
      <c r="CS663" s="2" t="inlineStr">
        <is>
          <t>3</t>
        </is>
      </c>
      <c r="CT663" s="2" t="inlineStr">
        <is>
          <t/>
        </is>
      </c>
      <c r="CU663" t="inlineStr">
        <is>
          <t>mjuk- eller hårdvara som registrerar knapptryckningar på ett tangentbord</t>
        </is>
      </c>
    </row>
    <row r="664">
      <c r="A664" s="1" t="str">
        <f>HYPERLINK("https://iate.europa.eu/entry/result/3570113/all", "3570113")</f>
        <v>3570113</v>
      </c>
      <c r="B664" t="inlineStr">
        <is>
          <t>EDUCATION AND COMMUNICATIONS</t>
        </is>
      </c>
      <c r="C664" t="inlineStr">
        <is>
          <t>EDUCATION AND COMMUNICATIONS|information technology and data processing</t>
        </is>
      </c>
      <c r="D664" s="2" t="inlineStr">
        <is>
          <t>модел на доверие</t>
        </is>
      </c>
      <c r="E664" s="2" t="inlineStr">
        <is>
          <t>3</t>
        </is>
      </c>
      <c r="F664" s="2" t="inlineStr">
        <is>
          <t/>
        </is>
      </c>
      <c r="G664" t="inlineStr">
        <is>
          <t/>
        </is>
      </c>
      <c r="H664" s="2" t="inlineStr">
        <is>
          <t>model důvěry</t>
        </is>
      </c>
      <c r="I664" s="2" t="inlineStr">
        <is>
          <t>3</t>
        </is>
      </c>
      <c r="J664" s="2" t="inlineStr">
        <is>
          <t/>
        </is>
      </c>
      <c r="K664" t="inlineStr">
        <is>
          <t/>
        </is>
      </c>
      <c r="L664" s="2" t="inlineStr">
        <is>
          <t>tillidsmodel</t>
        </is>
      </c>
      <c r="M664" s="2" t="inlineStr">
        <is>
          <t>3</t>
        </is>
      </c>
      <c r="N664" s="2" t="inlineStr">
        <is>
          <t/>
        </is>
      </c>
      <c r="O664" t="inlineStr">
        <is>
          <t/>
        </is>
      </c>
      <c r="P664" s="2" t="inlineStr">
        <is>
          <t>Vertrauensmodell</t>
        </is>
      </c>
      <c r="Q664" s="2" t="inlineStr">
        <is>
          <t>3</t>
        </is>
      </c>
      <c r="R664" s="2" t="inlineStr">
        <is>
          <t/>
        </is>
      </c>
      <c r="S664" t="inlineStr">
        <is>
          <t/>
        </is>
      </c>
      <c r="T664" s="2" t="inlineStr">
        <is>
          <t>μοντέλο εμπιστοσύνης</t>
        </is>
      </c>
      <c r="U664" s="2" t="inlineStr">
        <is>
          <t>3</t>
        </is>
      </c>
      <c r="V664" s="2" t="inlineStr">
        <is>
          <t/>
        </is>
      </c>
      <c r="W664" t="inlineStr">
        <is>
          <t/>
        </is>
      </c>
      <c r="X664" s="2" t="inlineStr">
        <is>
          <t>trust model</t>
        </is>
      </c>
      <c r="Y664" s="2" t="inlineStr">
        <is>
          <t>3</t>
        </is>
      </c>
      <c r="Z664" s="2" t="inlineStr">
        <is>
          <t/>
        </is>
      </c>
      <c r="AA664" t="inlineStr">
        <is>
          <t>collection of rules that ensure the legitimacy of the digital certificates used</t>
        </is>
      </c>
      <c r="AB664" s="2" t="inlineStr">
        <is>
          <t>modelo de confianza</t>
        </is>
      </c>
      <c r="AC664" s="2" t="inlineStr">
        <is>
          <t>3</t>
        </is>
      </c>
      <c r="AD664" s="2" t="inlineStr">
        <is>
          <t/>
        </is>
      </c>
      <c r="AE664" t="inlineStr">
        <is>
          <t>Convenio de estructuración que determina la forma en que las autoridades de certificación se certifican entre sí.</t>
        </is>
      </c>
      <c r="AF664" s="2" t="inlineStr">
        <is>
          <t>usaldusmudel</t>
        </is>
      </c>
      <c r="AG664" s="2" t="inlineStr">
        <is>
          <t>3</t>
        </is>
      </c>
      <c r="AH664" s="2" t="inlineStr">
        <is>
          <t/>
        </is>
      </c>
      <c r="AI664" t="inlineStr">
        <is>
          <t>avaliku võtme ja ta omaniku seose autentimise mudel</t>
        </is>
      </c>
      <c r="AJ664" s="2" t="inlineStr">
        <is>
          <t>luottamusmalli</t>
        </is>
      </c>
      <c r="AK664" s="2" t="inlineStr">
        <is>
          <t>3</t>
        </is>
      </c>
      <c r="AL664" s="2" t="inlineStr">
        <is>
          <t/>
        </is>
      </c>
      <c r="AM664" t="inlineStr">
        <is>
          <t>kokoelma sääntöjä, joilla varmistetaan käytettyjen digitaalisten sertifikaattien legitiimiys</t>
        </is>
      </c>
      <c r="AN664" s="2" t="inlineStr">
        <is>
          <t>modèle de confiance</t>
        </is>
      </c>
      <c r="AO664" s="2" t="inlineStr">
        <is>
          <t>3</t>
        </is>
      </c>
      <c r="AP664" s="2" t="inlineStr">
        <is>
          <t/>
        </is>
      </c>
      <c r="AQ664" t="inlineStr">
        <is>
          <t>ensemble de règles permettant la formulation d'un mécanisme d'authentification pour une communication sécurisée client-serveur.</t>
        </is>
      </c>
      <c r="AR664" s="2" t="inlineStr">
        <is>
          <t>samhail iontaoibhe</t>
        </is>
      </c>
      <c r="AS664" s="2" t="inlineStr">
        <is>
          <t>3</t>
        </is>
      </c>
      <c r="AT664" s="2" t="inlineStr">
        <is>
          <t/>
        </is>
      </c>
      <c r="AU664" t="inlineStr">
        <is>
          <t/>
        </is>
      </c>
      <c r="AV664" t="inlineStr">
        <is>
          <t/>
        </is>
      </c>
      <c r="AW664" t="inlineStr">
        <is>
          <t/>
        </is>
      </c>
      <c r="AX664" t="inlineStr">
        <is>
          <t/>
        </is>
      </c>
      <c r="AY664" t="inlineStr">
        <is>
          <t/>
        </is>
      </c>
      <c r="AZ664" s="2" t="inlineStr">
        <is>
          <t>megbízhatósági modell</t>
        </is>
      </c>
      <c r="BA664" s="2" t="inlineStr">
        <is>
          <t>3</t>
        </is>
      </c>
      <c r="BB664" s="2" t="inlineStr">
        <is>
          <t/>
        </is>
      </c>
      <c r="BC664" t="inlineStr">
        <is>
          <t>a digitális tanúsítványok jogszerűségét biztosító szabályok gyűjteménye</t>
        </is>
      </c>
      <c r="BD664" s="2" t="inlineStr">
        <is>
          <t>modello di fiducia</t>
        </is>
      </c>
      <c r="BE664" s="2" t="inlineStr">
        <is>
          <t>3</t>
        </is>
      </c>
      <c r="BF664" s="2" t="inlineStr">
        <is>
          <t/>
        </is>
      </c>
      <c r="BG664" t="inlineStr">
        <is>
          <t>insieme di procedure che assicurano l’affidabilità dei certificati digitali</t>
        </is>
      </c>
      <c r="BH664" s="2" t="inlineStr">
        <is>
          <t>patikimumo vertinimo modelis|
patikimumo užtikrinimo modelis</t>
        </is>
      </c>
      <c r="BI664" s="2" t="inlineStr">
        <is>
          <t>2|
2</t>
        </is>
      </c>
      <c r="BJ664" s="2" t="inlineStr">
        <is>
          <t xml:space="preserve">|
</t>
        </is>
      </c>
      <c r="BK664" t="inlineStr">
        <is>
          <t>skaitmeninių sertifikatų teisėtumo užtikrinimo taisyklių visuma</t>
        </is>
      </c>
      <c r="BL664" s="2" t="inlineStr">
        <is>
          <t>uzticamības modelis</t>
        </is>
      </c>
      <c r="BM664" s="2" t="inlineStr">
        <is>
          <t>3</t>
        </is>
      </c>
      <c r="BN664" s="2" t="inlineStr">
        <is>
          <t/>
        </is>
      </c>
      <c r="BO664" t="inlineStr">
        <is>
          <t/>
        </is>
      </c>
      <c r="BP664" s="2" t="inlineStr">
        <is>
          <t>mudell ta' fiduċja</t>
        </is>
      </c>
      <c r="BQ664" s="2" t="inlineStr">
        <is>
          <t>3</t>
        </is>
      </c>
      <c r="BR664" s="2" t="inlineStr">
        <is>
          <t/>
        </is>
      </c>
      <c r="BS664" t="inlineStr">
        <is>
          <t>ġabra ta' regoli li jiżguraw il-leġittimità taċ-ċertifikati diġitali li jintużaw</t>
        </is>
      </c>
      <c r="BT664" s="2" t="inlineStr">
        <is>
          <t>vertrouwensmodel</t>
        </is>
      </c>
      <c r="BU664" s="2" t="inlineStr">
        <is>
          <t>3</t>
        </is>
      </c>
      <c r="BV664" s="2" t="inlineStr">
        <is>
          <t/>
        </is>
      </c>
      <c r="BW664" t="inlineStr">
        <is>
          <t>verzameling
 regels waarmee de legitimiteit van digitale certificaten wordt gewaarborgd</t>
        </is>
      </c>
      <c r="BX664" s="2" t="inlineStr">
        <is>
          <t>model zaufania</t>
        </is>
      </c>
      <c r="BY664" s="2" t="inlineStr">
        <is>
          <t>3</t>
        </is>
      </c>
      <c r="BZ664" s="2" t="inlineStr">
        <is>
          <t/>
        </is>
      </c>
      <c r="CA664" t="inlineStr">
        <is>
          <t>struktura pozwalająca określić poziom zaufania pomiędzy poszczególnymi elementami (podmiotami) infrastruktury klucza publicznego</t>
        </is>
      </c>
      <c r="CB664" s="2" t="inlineStr">
        <is>
          <t>modelo de confiança</t>
        </is>
      </c>
      <c r="CC664" s="2" t="inlineStr">
        <is>
          <t>3</t>
        </is>
      </c>
      <c r="CD664" s="2" t="inlineStr">
        <is>
          <t/>
        </is>
      </c>
      <c r="CE664" t="inlineStr">
        <is>
          <t/>
        </is>
      </c>
      <c r="CF664" s="2" t="inlineStr">
        <is>
          <t>model de încredere</t>
        </is>
      </c>
      <c r="CG664" s="2" t="inlineStr">
        <is>
          <t>3</t>
        </is>
      </c>
      <c r="CH664" s="2" t="inlineStr">
        <is>
          <t/>
        </is>
      </c>
      <c r="CI664" t="inlineStr">
        <is>
          <t/>
        </is>
      </c>
      <c r="CJ664" s="2" t="inlineStr">
        <is>
          <t>model dôvery</t>
        </is>
      </c>
      <c r="CK664" s="2" t="inlineStr">
        <is>
          <t>2</t>
        </is>
      </c>
      <c r="CL664" s="2" t="inlineStr">
        <is>
          <t/>
        </is>
      </c>
      <c r="CM664" t="inlineStr">
        <is>
          <t>zbierka pravidiel, ktorými sa zaručuje legitimita použitých digitálnych certifikátov</t>
        </is>
      </c>
      <c r="CN664" s="2" t="inlineStr">
        <is>
          <t>model zaupanja</t>
        </is>
      </c>
      <c r="CO664" s="2" t="inlineStr">
        <is>
          <t>3</t>
        </is>
      </c>
      <c r="CP664" s="2" t="inlineStr">
        <is>
          <t/>
        </is>
      </c>
      <c r="CQ664" t="inlineStr">
        <is>
          <t>računski postopek, ki v danem trenutku na vhodu sprejme izkušnje, mnenja in ostale informacije ter na izhodu vrne zaupanje</t>
        </is>
      </c>
      <c r="CR664" s="2" t="inlineStr">
        <is>
          <t>tillitsmodell</t>
        </is>
      </c>
      <c r="CS664" s="2" t="inlineStr">
        <is>
          <t>3</t>
        </is>
      </c>
      <c r="CT664" s="2" t="inlineStr">
        <is>
          <t/>
        </is>
      </c>
      <c r="CU664" t="inlineStr">
        <is>
          <t/>
        </is>
      </c>
    </row>
    <row r="665">
      <c r="A665" s="1" t="str">
        <f>HYPERLINK("https://iate.europa.eu/entry/result/3579768/all", "3579768")</f>
        <v>3579768</v>
      </c>
      <c r="B665" t="inlineStr">
        <is>
          <t>LAW;EDUCATION AND COMMUNICATIONS</t>
        </is>
      </c>
      <c r="C665" t="inlineStr">
        <is>
          <t>LAW|criminal law|offence;EDUCATION AND COMMUNICATIONS|information technology and data processing</t>
        </is>
      </c>
      <c r="D665" s="2" t="inlineStr">
        <is>
          <t>крипто-отвличане</t>
        </is>
      </c>
      <c r="E665" s="2" t="inlineStr">
        <is>
          <t>3</t>
        </is>
      </c>
      <c r="F665" s="2" t="inlineStr">
        <is>
          <t/>
        </is>
      </c>
      <c r="G665" t="inlineStr">
        <is>
          <t>неразрешена употреба на чужд компютър за добиването на криптовалути, обикновено след последване на злонамерена връзка в имейл, който зарежда активиращия код на компютъра, или чрез заразяване на уебсайт или онлайн реклама с JavaScript код, който автоматично се изпълнява, веднъж зареден в браузъра</t>
        </is>
      </c>
      <c r="H665" s="2" t="inlineStr">
        <is>
          <t>nelegální těžba kryptoměn</t>
        </is>
      </c>
      <c r="I665" s="2" t="inlineStr">
        <is>
          <t>3</t>
        </is>
      </c>
      <c r="J665" s="2" t="inlineStr">
        <is>
          <t/>
        </is>
      </c>
      <c r="K665" t="inlineStr">
        <is>
          <t>infekce počítače způsobená malwarem se skriptem, který na počítači oběti těží kryptoměny</t>
        </is>
      </c>
      <c r="L665" s="2" t="inlineStr">
        <is>
          <t>kryptojacking|
kryptomining</t>
        </is>
      </c>
      <c r="M665" s="2" t="inlineStr">
        <is>
          <t>3|
3</t>
        </is>
      </c>
      <c r="N665" s="2" t="inlineStr">
        <is>
          <t xml:space="preserve">|
</t>
        </is>
      </c>
      <c r="O665" t="inlineStr">
        <is>
          <t>udnyttelse af internetbrugeres computerkraft til at udvinde kryptovaluta, uden at offeret ved, at det foregår</t>
        </is>
      </c>
      <c r="P665" s="2" t="inlineStr">
        <is>
          <t>Crypto-Mining|
Cryptojacking</t>
        </is>
      </c>
      <c r="Q665" s="2" t="inlineStr">
        <is>
          <t>3|
3</t>
        </is>
      </c>
      <c r="R665" s="2" t="inlineStr">
        <is>
          <t xml:space="preserve">|
</t>
        </is>
      </c>
      <c r="S665" t="inlineStr">
        <is>
          <t>Kapern des Browsers eines Endanwenders mit dem Ziel, dessen Computer für das unerwünschte Schürfen digitaler Währungen zu missbrauchen</t>
        </is>
      </c>
      <c r="T665" s="2" t="inlineStr">
        <is>
          <t>εξόρυξη κρυπτονομισμάτων χωρίς εξουσιοδότηση</t>
        </is>
      </c>
      <c r="U665" s="2" t="inlineStr">
        <is>
          <t>3</t>
        </is>
      </c>
      <c r="V665" s="2" t="inlineStr">
        <is>
          <t/>
        </is>
      </c>
      <c r="W665" t="inlineStr">
        <is>
          <t/>
        </is>
      </c>
      <c r="X665" s="2" t="inlineStr">
        <is>
          <t>cryptojacking|
cryptomining|
malicious cryptomining</t>
        </is>
      </c>
      <c r="Y665" s="2" t="inlineStr">
        <is>
          <t>3|
2|
3</t>
        </is>
      </c>
      <c r="Z665" s="2" t="inlineStr">
        <is>
          <t xml:space="preserve">preferred|
|
</t>
        </is>
      </c>
      <c r="AA665" t="inlineStr">
        <is>
          <t>exploitation of internet users’ bandwidth and processing power to mine cryptocurrencies without the victim's consent</t>
        </is>
      </c>
      <c r="AB665" s="2" t="inlineStr">
        <is>
          <t>criptosecuestro|
criptominería maliciosa</t>
        </is>
      </c>
      <c r="AC665" s="2" t="inlineStr">
        <is>
          <t>3|
3</t>
        </is>
      </c>
      <c r="AD665" s="2" t="inlineStr">
        <is>
          <t xml:space="preserve">|
</t>
        </is>
      </c>
      <c r="AE665" t="inlineStr">
        <is>
          <t>Explotación de la capacidad de procesamiento y de cálculo de la tarjeta gráfica, de la memoria y del procesador de un dispositivo electrónico, sin el consentimiento o conocimiento del propietario del dispositivo, a fin de realizar en beneficio propio actividades de minería de criptomonedas.</t>
        </is>
      </c>
      <c r="AF665" s="2" t="inlineStr">
        <is>
          <t>kaevekaaperdus</t>
        </is>
      </c>
      <c r="AG665" s="2" t="inlineStr">
        <is>
          <t>3</t>
        </is>
      </c>
      <c r="AH665" s="2" t="inlineStr">
        <is>
          <t/>
        </is>
      </c>
      <c r="AI665" t="inlineStr">
        <is>
          <t>brauserikaaperdus eesmärgiga rakendada ohvri arvuti ressursse krüptorahakaeveks ja/või krüptoraha varguseks</t>
        </is>
      </c>
      <c r="AJ665" s="2" t="inlineStr">
        <is>
          <t>kryptokaappaus|
kryptolouhinta</t>
        </is>
      </c>
      <c r="AK665" s="2" t="inlineStr">
        <is>
          <t>3|
3</t>
        </is>
      </c>
      <c r="AL665" s="2" t="inlineStr">
        <is>
          <t xml:space="preserve">|
</t>
        </is>
      </c>
      <c r="AM665" t="inlineStr">
        <is>
          <t/>
        </is>
      </c>
      <c r="AN665" s="2" t="inlineStr">
        <is>
          <t>minage pirate|
minage furtif|
cryptominage furtif|
cryptominage pirate|
cryptominage malveillant|
minage clandestin</t>
        </is>
      </c>
      <c r="AO665" s="2" t="inlineStr">
        <is>
          <t>3|
3|
2|
2|
2|
2</t>
        </is>
      </c>
      <c r="AP665" s="2" t="inlineStr">
        <is>
          <t xml:space="preserve">|
|
|
|
|
</t>
        </is>
      </c>
      <c r="AQ665" t="inlineStr">
        <is>
          <t>prise de contrôle, au moyen d’un logiciel malveillant, de la capacité de calcul de terminaux ou de serveurs informatiques aux fins du minage d’une cybermonnaie</t>
        </is>
      </c>
      <c r="AR665" s="2" t="inlineStr">
        <is>
          <t>cripteabhradaíl</t>
        </is>
      </c>
      <c r="AS665" s="2" t="inlineStr">
        <is>
          <t>3</t>
        </is>
      </c>
      <c r="AT665" s="2" t="inlineStr">
        <is>
          <t/>
        </is>
      </c>
      <c r="AU665" t="inlineStr">
        <is>
          <t/>
        </is>
      </c>
      <c r="AV665" t="inlineStr">
        <is>
          <t/>
        </is>
      </c>
      <c r="AW665" t="inlineStr">
        <is>
          <t/>
        </is>
      </c>
      <c r="AX665" t="inlineStr">
        <is>
          <t/>
        </is>
      </c>
      <c r="AY665" t="inlineStr">
        <is>
          <t/>
        </is>
      </c>
      <c r="AZ665" s="2" t="inlineStr">
        <is>
          <t>illegális kriptovaluta-bányászat|
illegális kriptobányászat</t>
        </is>
      </c>
      <c r="BA665" s="2" t="inlineStr">
        <is>
          <t>3|
3</t>
        </is>
      </c>
      <c r="BB665" s="2" t="inlineStr">
        <is>
          <t xml:space="preserve">|
</t>
        </is>
      </c>
      <c r="BC665" t="inlineStr">
        <is>
          <t>az internethasználók kapacitásainak a felhasználó tudta és beleegyezése nélküli megfertőzése, és kriptovaluta megszerzésére történő használata</t>
        </is>
      </c>
      <c r="BD665" s="2" t="inlineStr">
        <is>
          <t>cryptojacking|
cryptomining dannoso</t>
        </is>
      </c>
      <c r="BE665" s="2" t="inlineStr">
        <is>
          <t>3|
3</t>
        </is>
      </c>
      <c r="BF665" s="2" t="inlineStr">
        <is>
          <t xml:space="preserve">preferred|
</t>
        </is>
      </c>
      <c r="BG665" t="inlineStr">
        <is>
          <t>tecnica che sfrutta la potenza di elaborazione di dispositivi altrui senza il consenso dell'utente per generare criptovalute in segreto a spese della vittima</t>
        </is>
      </c>
      <c r="BH665" s="2" t="inlineStr">
        <is>
          <t>išnaudojamoji kriptovaliutos gavyba</t>
        </is>
      </c>
      <c r="BI665" s="2" t="inlineStr">
        <is>
          <t>3</t>
        </is>
      </c>
      <c r="BJ665" s="2" t="inlineStr">
        <is>
          <t/>
        </is>
      </c>
      <c r="BK665" t="inlineStr">
        <is>
          <t>neteisėtas kito asmens
kompiuterio ar mobiliojo įrenginio skaičiavimo galios naudojimas kriptovaliutos
gavybai įsilaužėlio naudai, vykstantis be asmens žinios dažniausiai iš
užkrėstųjų svetainių į to asmens įrenginį nusiuntus kriptovaliutos gavybos kodą</t>
        </is>
      </c>
      <c r="BL665" s="2" t="inlineStr">
        <is>
          <t>ļaunprātīga kriptonaudas izrace</t>
        </is>
      </c>
      <c r="BM665" s="2" t="inlineStr">
        <is>
          <t>2</t>
        </is>
      </c>
      <c r="BN665" s="2" t="inlineStr">
        <is>
          <t>proposed</t>
        </is>
      </c>
      <c r="BO665" t="inlineStr">
        <is>
          <t/>
        </is>
      </c>
      <c r="BP665" s="2" t="inlineStr">
        <is>
          <t>kriptosekwestru|
kriptomminar</t>
        </is>
      </c>
      <c r="BQ665" s="2" t="inlineStr">
        <is>
          <t>3|
3</t>
        </is>
      </c>
      <c r="BR665" s="2" t="inlineStr">
        <is>
          <t xml:space="preserve">|
</t>
        </is>
      </c>
      <c r="BS665" t="inlineStr">
        <is>
          <t>meta l-bandwidth u l-qawwa tal-ipproċessar tal-utenti tal-internet jiġu sfruttati biex jiġu mminati l-kriptovaluti mingħajr il-kunsens tal-vittma</t>
        </is>
      </c>
      <c r="BT665" s="2" t="inlineStr">
        <is>
          <t>cryptojacking</t>
        </is>
      </c>
      <c r="BU665" s="2" t="inlineStr">
        <is>
          <t>3</t>
        </is>
      </c>
      <c r="BV665" s="2" t="inlineStr">
        <is>
          <t/>
        </is>
      </c>
      <c r="BW665" t="inlineStr">
        <is>
          <t>ongeautoriseerd
 gebruik van de bandbreedte en de verwerkingscapaciteit van internetgebruikers
 om cryptovaluta te winnen</t>
        </is>
      </c>
      <c r="BX665" s="2" t="inlineStr">
        <is>
          <t>złośliwe wydobywanie kryptowalut</t>
        </is>
      </c>
      <c r="BY665" s="2" t="inlineStr">
        <is>
          <t>3</t>
        </is>
      </c>
      <c r="BZ665" s="2" t="inlineStr">
        <is>
          <t/>
        </is>
      </c>
      <c r="CA665" t="inlineStr">
        <is>
          <t>wykorzystywanie łącza internetowego i mocy obliczeniowej użytkownika bez jego zgody do wydobywania kryptowalut</t>
        </is>
      </c>
      <c r="CB665" s="2" t="inlineStr">
        <is>
          <t>criptossequestro|
criptogamanço|
mineração maliciosa</t>
        </is>
      </c>
      <c r="CC665" s="2" t="inlineStr">
        <is>
          <t>3|
3|
3</t>
        </is>
      </c>
      <c r="CD665" s="2" t="inlineStr">
        <is>
          <t xml:space="preserve">|
|
</t>
        </is>
      </c>
      <c r="CE665" t="inlineStr">
        <is>
          <t>Uso não autorizado de um computador, táblete ou telemóvel inteligente para mineração de criptomoedas.</t>
        </is>
      </c>
      <c r="CF665" s="2" t="inlineStr">
        <is>
          <t>minare de criptomonedă|
cryptojacking</t>
        </is>
      </c>
      <c r="CG665" s="2" t="inlineStr">
        <is>
          <t>3|
3</t>
        </is>
      </c>
      <c r="CH665" s="2" t="inlineStr">
        <is>
          <t xml:space="preserve">|
</t>
        </is>
      </c>
      <c r="CI665" t="inlineStr">
        <is>
          <t>utilizare neautorizată a resurselor unui alt dispozitiv pentru
minarea de criptomonedă</t>
        </is>
      </c>
      <c r="CJ665" s="2" t="inlineStr">
        <is>
          <t>cryptojacking|
cryptomining</t>
        </is>
      </c>
      <c r="CK665" s="2" t="inlineStr">
        <is>
          <t>2|
2</t>
        </is>
      </c>
      <c r="CL665" s="2" t="inlineStr">
        <is>
          <t xml:space="preserve">|
</t>
        </is>
      </c>
      <c r="CM665" t="inlineStr">
        <is>
          <t>infikovanie webovej stránky, ktorú obeť navštevuje, škodlivým kódom, ktorý využíva na ťažbu kryptomeny počítač obete</t>
        </is>
      </c>
      <c r="CN665" s="2" t="inlineStr">
        <is>
          <t>kraja procesorske zmogljivosti</t>
        </is>
      </c>
      <c r="CO665" s="2" t="inlineStr">
        <is>
          <t>2</t>
        </is>
      </c>
      <c r="CP665" s="2" t="inlineStr">
        <is>
          <t/>
        </is>
      </c>
      <c r="CQ665" t="inlineStr">
        <is>
          <t>ugrabitev računalnikov, da uporabljajo svojo procesorsko moč za rudarjenje kriptovalut.</t>
        </is>
      </c>
      <c r="CR665" s="2" t="inlineStr">
        <is>
          <t>kryptokapning</t>
        </is>
      </c>
      <c r="CS665" s="2" t="inlineStr">
        <is>
          <t>3</t>
        </is>
      </c>
      <c r="CT665" s="2" t="inlineStr">
        <is>
          <t/>
        </is>
      </c>
      <c r="CU665" t="inlineStr">
        <is>
          <t/>
        </is>
      </c>
    </row>
    <row r="666">
      <c r="A666" s="1" t="str">
        <f>HYPERLINK("https://iate.europa.eu/entry/result/3582446/all", "3582446")</f>
        <v>3582446</v>
      </c>
      <c r="B666" t="inlineStr">
        <is>
          <t>EDUCATION AND COMMUNICATIONS</t>
        </is>
      </c>
      <c r="C666" t="inlineStr">
        <is>
          <t>EDUCATION AND COMMUNICATIONS|information technology and data processing</t>
        </is>
      </c>
      <c r="D666" s="2" t="inlineStr">
        <is>
          <t>криптогъвкавост</t>
        </is>
      </c>
      <c r="E666" s="2" t="inlineStr">
        <is>
          <t>3</t>
        </is>
      </c>
      <c r="F666" s="2" t="inlineStr">
        <is>
          <t/>
        </is>
      </c>
      <c r="G666" t="inlineStr">
        <is>
          <t>способността на субектите в модела на доверие на СИТС да адаптират CP (ППУ) към променяща се среда или към нови бъдещи изисквания, напр. чрез периодична промяна на криптографските алгоритми и дължината на ключа</t>
        </is>
      </c>
      <c r="H666" s="2" t="inlineStr">
        <is>
          <t>kryptoagilita|
kryptografická flexibilita</t>
        </is>
      </c>
      <c r="I666" s="2" t="inlineStr">
        <is>
          <t>2|
3</t>
        </is>
      </c>
      <c r="J666" s="2" t="inlineStr">
        <is>
          <t xml:space="preserve">|
</t>
        </is>
      </c>
      <c r="K666" t="inlineStr">
        <is>
          <t>schopnost subjektů C-ITS modelu služeb vytvářejících důvěru přizpůsobit certifikační politiku měnícím se prostředím nebo novým budoucím požadavkům, např. změnou kryptografických algoritmů a délkou klíčů v průběhu času</t>
        </is>
      </c>
      <c r="L666" s="2" t="inlineStr">
        <is>
          <t>krypteringsfleksibilitet|
kryptofleksibilitet|
krypto-agilitet</t>
        </is>
      </c>
      <c r="M666" s="2" t="inlineStr">
        <is>
          <t>2|
3|
2</t>
        </is>
      </c>
      <c r="N666" s="2" t="inlineStr">
        <is>
          <t xml:space="preserve">|
|
</t>
        </is>
      </c>
      <c r="O666" t="inlineStr">
        <is>
          <t/>
        </is>
      </c>
      <c r="P666" s="2" t="inlineStr">
        <is>
          <t>Krypto-Agilität</t>
        </is>
      </c>
      <c r="Q666" s="2" t="inlineStr">
        <is>
          <t>3</t>
        </is>
      </c>
      <c r="R666" s="2" t="inlineStr">
        <is>
          <t/>
        </is>
      </c>
      <c r="S666" t="inlineStr">
        <is>
          <t/>
        </is>
      </c>
      <c r="T666" s="2" t="inlineStr">
        <is>
          <t>ευελιξία κρυπτογράφησης</t>
        </is>
      </c>
      <c r="U666" s="2" t="inlineStr">
        <is>
          <t>3</t>
        </is>
      </c>
      <c r="V666" s="2" t="inlineStr">
        <is>
          <t/>
        </is>
      </c>
      <c r="W666" t="inlineStr">
        <is>
          <t>Η ικανότητα των οντοτήτων του μοντέλου εμπιστοσύνης C-ITS να προσαρμόζουν την πολιτική πιστοποιητικών σε μεταβαλλόμενα περιβάλλοντα ή σε νέες μελλοντικές απαιτήσεις, μέσω, π.χ., αλλαγής των κρυπτογραφικών αλγόριθμων και του μήκους κλειδιών με την πάροδο του χρόνου</t>
        </is>
      </c>
      <c r="X666" s="2" t="inlineStr">
        <is>
          <t>cryptoagility|
cryptographic agility|
crypto agility|
crypto-agility</t>
        </is>
      </c>
      <c r="Y666" s="2" t="inlineStr">
        <is>
          <t>1|
3|
1|
3</t>
        </is>
      </c>
      <c r="Z666" s="2" t="inlineStr">
        <is>
          <t xml:space="preserve">|
|
|
</t>
        </is>
      </c>
      <c r="AA666" t="inlineStr">
        <is>
          <t>capacity for an information security system to adopt an alternative to the original encryption method or cryptographic primitive without significant change to system infrastructure</t>
        </is>
      </c>
      <c r="AB666" s="2" t="inlineStr">
        <is>
          <t>criptoagilidad|
agilidad criptográfica</t>
        </is>
      </c>
      <c r="AC666" s="2" t="inlineStr">
        <is>
          <t>3|
3</t>
        </is>
      </c>
      <c r="AD666" s="2" t="inlineStr">
        <is>
          <t xml:space="preserve">|
</t>
        </is>
      </c>
      <c r="AE666" t="inlineStr">
        <is>
          <t>Conjunto de prácticas en materia de encriptación que se deben adoptar en una organización para inventariar y asegurar el control de los activos criptográficos, y obtener así la flexibilidad necesaria para probar nuevos algoritmos o sustituir las claves que resulten ser vulnerables, sin desproteger o incumplir procesos críticos.</t>
        </is>
      </c>
      <c r="AF666" s="2" t="inlineStr">
        <is>
          <t>krüptopaindlikkus</t>
        </is>
      </c>
      <c r="AG666" s="2" t="inlineStr">
        <is>
          <t>2</t>
        </is>
      </c>
      <c r="AH666" s="2" t="inlineStr">
        <is>
          <t/>
        </is>
      </c>
      <c r="AI666" t="inlineStr">
        <is>
          <t/>
        </is>
      </c>
      <c r="AJ666" s="2" t="inlineStr">
        <is>
          <t>kryptoketteryys</t>
        </is>
      </c>
      <c r="AK666" s="2" t="inlineStr">
        <is>
          <t>3</t>
        </is>
      </c>
      <c r="AL666" s="2" t="inlineStr">
        <is>
          <t/>
        </is>
      </c>
      <c r="AM666" t="inlineStr">
        <is>
          <t>sisäisen tietoturvallisuusjärjestelmän kyky mukauttaa varmennepolitiikkaa muuttuvia ympäristöjä ja tulevaisuuden uusia vaatimuksia vastaavaksi esimerkiksi muuttamalla aika ajoin salausalgoritmeja ja avainten pituutta</t>
        </is>
      </c>
      <c r="AN666" s="2" t="inlineStr">
        <is>
          <t>crypto-agilité|
agilité cryptographique</t>
        </is>
      </c>
      <c r="AO666" s="2" t="inlineStr">
        <is>
          <t>3|
3</t>
        </is>
      </c>
      <c r="AP666" s="2" t="inlineStr">
        <is>
          <t xml:space="preserve">|
</t>
        </is>
      </c>
      <c r="AQ666" t="inlineStr">
        <is>
          <t/>
        </is>
      </c>
      <c r="AR666" s="2" t="inlineStr">
        <is>
          <t>lúfaireacht chripteagrafach|
criptealúfaireacht</t>
        </is>
      </c>
      <c r="AS666" s="2" t="inlineStr">
        <is>
          <t>3|
3</t>
        </is>
      </c>
      <c r="AT666" s="2" t="inlineStr">
        <is>
          <t xml:space="preserve">|
</t>
        </is>
      </c>
      <c r="AU666" t="inlineStr">
        <is>
          <t/>
        </is>
      </c>
      <c r="AV666" t="inlineStr">
        <is>
          <t/>
        </is>
      </c>
      <c r="AW666" t="inlineStr">
        <is>
          <t/>
        </is>
      </c>
      <c r="AX666" t="inlineStr">
        <is>
          <t/>
        </is>
      </c>
      <c r="AY666" t="inlineStr">
        <is>
          <t/>
        </is>
      </c>
      <c r="AZ666" s="2" t="inlineStr">
        <is>
          <t>kriptográfiai agilitás|
kriptoagilitás</t>
        </is>
      </c>
      <c r="BA666" s="2" t="inlineStr">
        <is>
          <t>3|
3</t>
        </is>
      </c>
      <c r="BB666" s="2" t="inlineStr">
        <is>
          <t xml:space="preserve">|
</t>
        </is>
      </c>
      <c r="BC666" t="inlineStr">
        <is>
          <t>a fejlesztők azon képessége, hogy frissítéseket hajtsanak végre és módosítsák az eredeti titkosítási módszereket anélkül, hogy az eredeti rendszer-infrastruktúrát jelentősen megváltoztatnák</t>
        </is>
      </c>
      <c r="BD666" s="2" t="inlineStr">
        <is>
          <t>agilità crittografica|
cripto-agility</t>
        </is>
      </c>
      <c r="BE666" s="2" t="inlineStr">
        <is>
          <t>3|
3</t>
        </is>
      </c>
      <c r="BF666" s="2" t="inlineStr">
        <is>
          <t xml:space="preserve">preferred|
</t>
        </is>
      </c>
      <c r="BG666" t="inlineStr">
        <is>
          <t>capacità di un sistema di sicurezza informatico di adattare gli algoritmi crittografici o le primitive crittografiche a diverse esigenze di sicurezza senza alterare il sistema</t>
        </is>
      </c>
      <c r="BH666" s="2" t="inlineStr">
        <is>
          <t>kriptografinis lankstumas</t>
        </is>
      </c>
      <c r="BI666" s="2" t="inlineStr">
        <is>
          <t>3</t>
        </is>
      </c>
      <c r="BJ666" s="2" t="inlineStr">
        <is>
          <t/>
        </is>
      </c>
      <c r="BK666" t="inlineStr">
        <is>
          <t>galimybė informacijos saugumo sistemai
pritaikyti alternatyvų šifravimo metodą ar kriptografinį primityvą, nedarant
esminių sistemos infrastruktūros pakeitimų</t>
        </is>
      </c>
      <c r="BL666" s="2" t="inlineStr">
        <is>
          <t>kriptogrāfiskā elastība</t>
        </is>
      </c>
      <c r="BM666" s="2" t="inlineStr">
        <is>
          <t>3</t>
        </is>
      </c>
      <c r="BN666" s="2" t="inlineStr">
        <is>
          <t/>
        </is>
      </c>
      <c r="BO666" t="inlineStr">
        <is>
          <t/>
        </is>
      </c>
      <c r="BP666" s="2" t="inlineStr">
        <is>
          <t>kriptoaġilità|
aġilità kriptografika</t>
        </is>
      </c>
      <c r="BQ666" s="2" t="inlineStr">
        <is>
          <t>3|
3</t>
        </is>
      </c>
      <c r="BR666" s="2" t="inlineStr">
        <is>
          <t xml:space="preserve">|
</t>
        </is>
      </c>
      <c r="BS666" t="inlineStr">
        <is>
          <t>il-kapaċità ta' sistema tas-sigurtà tal-informazzjoni li tadotta alternattiva għall-metodu oriġinali tal-kriptaġġ jew tal-primittiv kriptografiku mingħajr bidla sinifikanti fl-infrastruttura tas-sistema</t>
        </is>
      </c>
      <c r="BT666" s="2" t="inlineStr">
        <is>
          <t>cryptografische behendigheid</t>
        </is>
      </c>
      <c r="BU666" s="2" t="inlineStr">
        <is>
          <t>3</t>
        </is>
      </c>
      <c r="BV666" s="2" t="inlineStr">
        <is>
          <t/>
        </is>
      </c>
      <c r="BW666" t="inlineStr">
        <is>
          <t>eigenschap
 van een systeem voor informatiebeveiliging die het mogelijk maakt om zonder
 aanzienlijke wijziging in de systeeminfrastructuur van de oorspronkelijke op een alternatieve versleutelingsmethode over te stappen</t>
        </is>
      </c>
      <c r="BX666" s="2" t="inlineStr">
        <is>
          <t>elastyczność kryptograficzna|
zręczność kryptograficzna</t>
        </is>
      </c>
      <c r="BY666" s="2" t="inlineStr">
        <is>
          <t>2|
2</t>
        </is>
      </c>
      <c r="BZ666" s="2" t="inlineStr">
        <is>
          <t xml:space="preserve">|
</t>
        </is>
      </c>
      <c r="CA666" t="inlineStr">
        <is>
          <t>zdolność oprogramowania/systemu do dostosowania się do zmieniających się wymogów dotyczących preferowanych algorytmów szyfrowania, haszowania, entropii i podpisów cyfrowych</t>
        </is>
      </c>
      <c r="CB666" s="2" t="inlineStr">
        <is>
          <t>agilidade criptográfica</t>
        </is>
      </c>
      <c r="CC666" s="2" t="inlineStr">
        <is>
          <t>3</t>
        </is>
      </c>
      <c r="CD666" s="2" t="inlineStr">
        <is>
          <t/>
        </is>
      </c>
      <c r="CE666" t="inlineStr">
        <is>
          <t/>
        </is>
      </c>
      <c r="CF666" s="2" t="inlineStr">
        <is>
          <t>cripto-agilitate</t>
        </is>
      </c>
      <c r="CG666" s="2" t="inlineStr">
        <is>
          <t>2</t>
        </is>
      </c>
      <c r="CH666" s="2" t="inlineStr">
        <is>
          <t/>
        </is>
      </c>
      <c r="CI666" t="inlineStr">
        <is>
          <t/>
        </is>
      </c>
      <c r="CJ666" s="2" t="inlineStr">
        <is>
          <t>kryptografická pružnosť</t>
        </is>
      </c>
      <c r="CK666" s="2" t="inlineStr">
        <is>
          <t>2</t>
        </is>
      </c>
      <c r="CL666" s="2" t="inlineStr">
        <is>
          <t/>
        </is>
      </c>
      <c r="CM666" t="inlineStr">
        <is>
          <t>schopnosť &lt;a href="https://iate.europa.eu/entry/result/3503639/sk" target="_blank"&gt;systému riadenia informačnej bezpečnosti &lt;/a&gt;prejsť na alternatívnu šifrovaciu metódu bez významnej zmeny infraštruktúry sysrému</t>
        </is>
      </c>
      <c r="CN666" s="2" t="inlineStr">
        <is>
          <t>kriptografska prožnost</t>
        </is>
      </c>
      <c r="CO666" s="2" t="inlineStr">
        <is>
          <t>3</t>
        </is>
      </c>
      <c r="CP666" s="2" t="inlineStr">
        <is>
          <t/>
        </is>
      </c>
      <c r="CQ666" t="inlineStr">
        <is>
          <t/>
        </is>
      </c>
      <c r="CR666" s="2" t="inlineStr">
        <is>
          <t>kryptoflexibilitet|
kryptoföljsamhet|
krypteringslösningens anpassningsförmåga|
kryptografisk flexibilitet</t>
        </is>
      </c>
      <c r="CS666" s="2" t="inlineStr">
        <is>
          <t>2|
2|
2|
2</t>
        </is>
      </c>
      <c r="CT666" s="2" t="inlineStr">
        <is>
          <t>proposed|
proposed|
proposed|
proposed</t>
        </is>
      </c>
      <c r="CU666" t="inlineStr">
        <is>
          <t/>
        </is>
      </c>
    </row>
    <row r="667">
      <c r="A667" s="1" t="str">
        <f>HYPERLINK("https://iate.europa.eu/entry/result/3582780/all", "3582780")</f>
        <v>3582780</v>
      </c>
      <c r="B667" t="inlineStr">
        <is>
          <t>EDUCATION AND COMMUNICATIONS</t>
        </is>
      </c>
      <c r="C667" t="inlineStr">
        <is>
          <t>EDUCATION AND COMMUNICATIONS|information technology and data processing</t>
        </is>
      </c>
      <c r="D667" s="2" t="inlineStr">
        <is>
          <t>изграждане на модел на доверие</t>
        </is>
      </c>
      <c r="E667" s="2" t="inlineStr">
        <is>
          <t>3</t>
        </is>
      </c>
      <c r="F667" s="2" t="inlineStr">
        <is>
          <t/>
        </is>
      </c>
      <c r="G667" t="inlineStr">
        <is>
          <t>процес, извършван от специалиста по архитектурата за сигурност, за определяне на взаимно допълващи се профил на заплахата и модел на доверие, след което се идентифицират специфичните механизми, които са необходими като отговор на специфичен профил на заплаха</t>
        </is>
      </c>
      <c r="H667" s="2" t="inlineStr">
        <is>
          <t>modelování důvěry</t>
        </is>
      </c>
      <c r="I667" s="2" t="inlineStr">
        <is>
          <t>3</t>
        </is>
      </c>
      <c r="J667" s="2" t="inlineStr">
        <is>
          <t/>
        </is>
      </c>
      <c r="K667" t="inlineStr">
        <is>
          <t>pracovní postup bezpečnostního architekta při definici profilu hrozby a &lt;a href="https://iate.europa.eu/entry/result/3570113/cs" target="_blank"&gt;modelu důvěry&lt;/a&gt; na základě analýzy případů použití týkající se toku dat</t>
        </is>
      </c>
      <c r="L667" s="2" t="inlineStr">
        <is>
          <t>trustmodellering</t>
        </is>
      </c>
      <c r="M667" s="2" t="inlineStr">
        <is>
          <t>3</t>
        </is>
      </c>
      <c r="N667" s="2" t="inlineStr">
        <is>
          <t/>
        </is>
      </c>
      <c r="O667" t="inlineStr">
        <is>
          <t/>
        </is>
      </c>
      <c r="P667" s="2" t="inlineStr">
        <is>
          <t>Vertrauensmodellierung</t>
        </is>
      </c>
      <c r="Q667" s="2" t="inlineStr">
        <is>
          <t>3</t>
        </is>
      </c>
      <c r="R667" s="2" t="inlineStr">
        <is>
          <t/>
        </is>
      </c>
      <c r="S667" t="inlineStr">
        <is>
          <t/>
        </is>
      </c>
      <c r="T667" s="2" t="inlineStr">
        <is>
          <t>μοντελοποίηση εμπιστοσύνης</t>
        </is>
      </c>
      <c r="U667" s="2" t="inlineStr">
        <is>
          <t>3</t>
        </is>
      </c>
      <c r="V667" s="2" t="inlineStr">
        <is>
          <t/>
        </is>
      </c>
      <c r="W667" t="inlineStr">
        <is>
          <t/>
        </is>
      </c>
      <c r="X667" s="2" t="inlineStr">
        <is>
          <t>trust modeling</t>
        </is>
      </c>
      <c r="Y667" s="2" t="inlineStr">
        <is>
          <t>3</t>
        </is>
      </c>
      <c r="Z667" s="2" t="inlineStr">
        <is>
          <t/>
        </is>
      </c>
      <c r="AA667" t="inlineStr">
        <is>
          <t>process performed by the security architect to define a complementary threat profile and trust model based on a use-case-driven data flow analysis</t>
        </is>
      </c>
      <c r="AB667" s="2" t="inlineStr">
        <is>
          <t>modelización de la confianza</t>
        </is>
      </c>
      <c r="AC667" s="2" t="inlineStr">
        <is>
          <t>2</t>
        </is>
      </c>
      <c r="AD667" s="2" t="inlineStr">
        <is>
          <t/>
        </is>
      </c>
      <c r="AE667" t="inlineStr">
        <is>
          <t/>
        </is>
      </c>
      <c r="AF667" s="2" t="inlineStr">
        <is>
          <t>usaldusmudeli konstrueerimine</t>
        </is>
      </c>
      <c r="AG667" s="2" t="inlineStr">
        <is>
          <t>3</t>
        </is>
      </c>
      <c r="AH667" s="2" t="inlineStr">
        <is>
          <t/>
        </is>
      </c>
      <c r="AI667" t="inlineStr">
        <is>
          <t>avaliku võtme ja ta omaniku seose autentimise mudeli loomine</t>
        </is>
      </c>
      <c r="AJ667" s="2" t="inlineStr">
        <is>
          <t>luottamusmallinnus|
luottamuksen mallintaminen</t>
        </is>
      </c>
      <c r="AK667" s="2" t="inlineStr">
        <is>
          <t>3|
3</t>
        </is>
      </c>
      <c r="AL667" s="2" t="inlineStr">
        <is>
          <t xml:space="preserve">|
</t>
        </is>
      </c>
      <c r="AM667" t="inlineStr">
        <is>
          <t/>
        </is>
      </c>
      <c r="AN667" s="2" t="inlineStr">
        <is>
          <t>modélisation de la confiance</t>
        </is>
      </c>
      <c r="AO667" s="2" t="inlineStr">
        <is>
          <t>3</t>
        </is>
      </c>
      <c r="AP667" s="2" t="inlineStr">
        <is>
          <t/>
        </is>
      </c>
      <c r="AQ667" t="inlineStr">
        <is>
          <t/>
        </is>
      </c>
      <c r="AR667" s="2" t="inlineStr">
        <is>
          <t>samhaltú iontaoibhe</t>
        </is>
      </c>
      <c r="AS667" s="2" t="inlineStr">
        <is>
          <t>3</t>
        </is>
      </c>
      <c r="AT667" s="2" t="inlineStr">
        <is>
          <t/>
        </is>
      </c>
      <c r="AU667" t="inlineStr">
        <is>
          <t/>
        </is>
      </c>
      <c r="AV667" t="inlineStr">
        <is>
          <t/>
        </is>
      </c>
      <c r="AW667" t="inlineStr">
        <is>
          <t/>
        </is>
      </c>
      <c r="AX667" t="inlineStr">
        <is>
          <t/>
        </is>
      </c>
      <c r="AY667" t="inlineStr">
        <is>
          <t/>
        </is>
      </c>
      <c r="AZ667" s="2" t="inlineStr">
        <is>
          <t>megbízhatósági modellezés</t>
        </is>
      </c>
      <c r="BA667" s="2" t="inlineStr">
        <is>
          <t>2</t>
        </is>
      </c>
      <c r="BB667" s="2" t="inlineStr">
        <is>
          <t/>
        </is>
      </c>
      <c r="BC667" t="inlineStr">
        <is>
          <t>biztonságmérnök által elvégzett folyamat, amelynek során a mérnök megállapítja a rendszerre fenyegetést jelentő tényezőket és megbízhatósági modellt állít fel</t>
        </is>
      </c>
      <c r="BD667" s="2" t="inlineStr">
        <is>
          <t>modellazione della fiducia</t>
        </is>
      </c>
      <c r="BE667" s="2" t="inlineStr">
        <is>
          <t>3</t>
        </is>
      </c>
      <c r="BF667" s="2" t="inlineStr">
        <is>
          <t/>
        </is>
      </c>
      <c r="BG667" t="inlineStr">
        <is>
          <t>procedura eseguita da un architetto della sicurezza per definire un profilo di minaccia e un modello di fiducia complementari sulla base di un’analisi del flusso dei dati relativa ai casi d’uso</t>
        </is>
      </c>
      <c r="BH667" s="2" t="inlineStr">
        <is>
          <t>patikimumo modeliavimas</t>
        </is>
      </c>
      <c r="BI667" s="2" t="inlineStr">
        <is>
          <t>2</t>
        </is>
      </c>
      <c r="BJ667" s="2" t="inlineStr">
        <is>
          <t/>
        </is>
      </c>
      <c r="BK667" t="inlineStr">
        <is>
          <t/>
        </is>
      </c>
      <c r="BL667" s="2" t="inlineStr">
        <is>
          <t>uzticamības modelēšana</t>
        </is>
      </c>
      <c r="BM667" s="2" t="inlineStr">
        <is>
          <t>2</t>
        </is>
      </c>
      <c r="BN667" s="2" t="inlineStr">
        <is>
          <t/>
        </is>
      </c>
      <c r="BO667" t="inlineStr">
        <is>
          <t/>
        </is>
      </c>
      <c r="BP667" s="2" t="inlineStr">
        <is>
          <t>(i)mmudellar ta' fiduċja</t>
        </is>
      </c>
      <c r="BQ667" s="2" t="inlineStr">
        <is>
          <t>3</t>
        </is>
      </c>
      <c r="BR667" s="2" t="inlineStr">
        <is>
          <t/>
        </is>
      </c>
      <c r="BS667" t="inlineStr">
        <is>
          <t>proċess imwettaq mill-arkitett tas-sigurtà biex jiġu ddefiniti profil ta' theddid komplementari u mudell ta' fiduċja abbażi ta' analiżi tal-fluss tad- 
&lt;i&gt;data &lt;/i&gt;orjentata lejn il-każijiet tal-użu</t>
        </is>
      </c>
      <c r="BT667" s="2" t="inlineStr">
        <is>
          <t>opstellen van een vertrouwensmodel</t>
        </is>
      </c>
      <c r="BU667" s="2" t="inlineStr">
        <is>
          <t>3</t>
        </is>
      </c>
      <c r="BV667" s="2" t="inlineStr">
        <is>
          <t/>
        </is>
      </c>
      <c r="BW667" t="inlineStr">
        <is>
          <t>proces
 om in de architectuur van een computersysteem een vertrouwensmodel te
 integreren dat is afgestemd op het vastgestelde dreigingsprofiel</t>
        </is>
      </c>
      <c r="BX667" s="2" t="inlineStr">
        <is>
          <t>modelowanie zaufania</t>
        </is>
      </c>
      <c r="BY667" s="2" t="inlineStr">
        <is>
          <t>3</t>
        </is>
      </c>
      <c r="BZ667" s="2" t="inlineStr">
        <is>
          <t/>
        </is>
      </c>
      <c r="CA667" t="inlineStr">
        <is>
          <t/>
        </is>
      </c>
      <c r="CB667" s="2" t="inlineStr">
        <is>
          <t>modelação de confiança</t>
        </is>
      </c>
      <c r="CC667" s="2" t="inlineStr">
        <is>
          <t>3</t>
        </is>
      </c>
      <c r="CD667" s="2" t="inlineStr">
        <is>
          <t/>
        </is>
      </c>
      <c r="CE667" t="inlineStr">
        <is>
          <t>&lt;div&gt; 
 &lt;div&gt; 
 &lt;div&gt; 
 &lt;div&gt;
 Processo executado pelo arquiteto da segurança para definir um perfil de ameaça complementar e modelo de confiança com base numa análise de fluxo de dados orientada por casos de uso.&lt;/div&gt;&lt;/div&gt;&lt;/div&gt;&lt;/div&gt;</t>
        </is>
      </c>
      <c r="CF667" s="2" t="inlineStr">
        <is>
          <t>modelare a încrederii</t>
        </is>
      </c>
      <c r="CG667" s="2" t="inlineStr">
        <is>
          <t>2</t>
        </is>
      </c>
      <c r="CH667" s="2" t="inlineStr">
        <is>
          <t/>
        </is>
      </c>
      <c r="CI667" t="inlineStr">
        <is>
          <t/>
        </is>
      </c>
      <c r="CJ667" s="2" t="inlineStr">
        <is>
          <t>modelovanie dôvery</t>
        </is>
      </c>
      <c r="CK667" s="2" t="inlineStr">
        <is>
          <t>2</t>
        </is>
      </c>
      <c r="CL667" s="2" t="inlineStr">
        <is>
          <t/>
        </is>
      </c>
      <c r="CM667" t="inlineStr">
        <is>
          <t>proces, ktorý vykonáva bezpečnostný architekt na definovanie doplnkového profilu hrozby a modelu dôvery, a to na základe analýzy dátového toku závislého od prípadu použitia</t>
        </is>
      </c>
      <c r="CN667" s="2" t="inlineStr">
        <is>
          <t>modeliranje zaupanja</t>
        </is>
      </c>
      <c r="CO667" s="2" t="inlineStr">
        <is>
          <t>3</t>
        </is>
      </c>
      <c r="CP667" s="2" t="inlineStr">
        <is>
          <t/>
        </is>
      </c>
      <c r="CQ667" t="inlineStr">
        <is>
          <t>uporaba modela zaupanja</t>
        </is>
      </c>
      <c r="CR667" s="2" t="inlineStr">
        <is>
          <t>tillitsmodellering</t>
        </is>
      </c>
      <c r="CS667" s="2" t="inlineStr">
        <is>
          <t>2</t>
        </is>
      </c>
      <c r="CT667" s="2" t="inlineStr">
        <is>
          <t/>
        </is>
      </c>
      <c r="CU667" t="inlineStr">
        <is>
          <t/>
        </is>
      </c>
    </row>
    <row r="668">
      <c r="A668" s="1" t="str">
        <f>HYPERLINK("https://iate.europa.eu/entry/result/3582781/all", "3582781")</f>
        <v>3582781</v>
      </c>
      <c r="B668" t="inlineStr">
        <is>
          <t>EDUCATION AND COMMUNICATIONS</t>
        </is>
      </c>
      <c r="C668" t="inlineStr">
        <is>
          <t>EDUCATION AND COMMUNICATIONS|information technology and data processing</t>
        </is>
      </c>
      <c r="D668" s="2" t="inlineStr">
        <is>
          <t>речник на общите данни на IEC</t>
        </is>
      </c>
      <c r="E668" s="2" t="inlineStr">
        <is>
          <t>3</t>
        </is>
      </c>
      <c r="F668" s="2" t="inlineStr">
        <is>
          <t/>
        </is>
      </c>
      <c r="G668" t="inlineStr">
        <is>
          <t/>
        </is>
      </c>
      <c r="H668" s="2" t="inlineStr">
        <is>
          <t>IEC CDD|
společný datový slovník IEC</t>
        </is>
      </c>
      <c r="I668" s="2" t="inlineStr">
        <is>
          <t>2|
3</t>
        </is>
      </c>
      <c r="J668" s="2" t="inlineStr">
        <is>
          <t xml:space="preserve">|
</t>
        </is>
      </c>
      <c r="K668" t="inlineStr">
        <is>
          <t/>
        </is>
      </c>
      <c r="L668" s="2" t="inlineStr">
        <is>
          <t>IEC CDD|
fælles IEC-dataordbog</t>
        </is>
      </c>
      <c r="M668" s="2" t="inlineStr">
        <is>
          <t>3|
3</t>
        </is>
      </c>
      <c r="N668" s="2" t="inlineStr">
        <is>
          <t xml:space="preserve">|
</t>
        </is>
      </c>
      <c r="O668" t="inlineStr">
        <is>
          <t/>
        </is>
      </c>
      <c r="P668" s="2" t="inlineStr">
        <is>
          <t>Gemeinsames IEC-Datenbeschreibungsverzeichnis|
IEC CDD</t>
        </is>
      </c>
      <c r="Q668" s="2" t="inlineStr">
        <is>
          <t>3|
3</t>
        </is>
      </c>
      <c r="R668" s="2" t="inlineStr">
        <is>
          <t xml:space="preserve">|
</t>
        </is>
      </c>
      <c r="S668" t="inlineStr">
        <is>
          <t/>
        </is>
      </c>
      <c r="T668" s="2" t="inlineStr">
        <is>
          <t>κοινό λεξικό δεδομένων της Διεθνούς Ηλεκτροτεχνικής Επιτροπής</t>
        </is>
      </c>
      <c r="U668" s="2" t="inlineStr">
        <is>
          <t>3</t>
        </is>
      </c>
      <c r="V668" s="2" t="inlineStr">
        <is>
          <t/>
        </is>
      </c>
      <c r="W668" t="inlineStr">
        <is>
          <t>σύνολο πληροφοριών που περιγράφουν τα περιεχόμενα, τη μορφή και τη δομή βάσης δεδομένων, καθώς και τη σχέση μεταξύ των στοιχείων της, και που χρησιμοποιείται για τον έλεγχο της πρόσβασης και τον χειρισμό των βάσεων δεδομένων που είναι κοινές για όλα τα κύρια αποθετήρια και το δευτερεύον αποθετήριο</t>
        </is>
      </c>
      <c r="X668" s="2" t="inlineStr">
        <is>
          <t>IEC Common Data Dictionary|
IEC CDD</t>
        </is>
      </c>
      <c r="Y668" s="2" t="inlineStr">
        <is>
          <t>3|
3</t>
        </is>
      </c>
      <c r="Z668" s="2" t="inlineStr">
        <is>
          <t xml:space="preserve">|
</t>
        </is>
      </c>
      <c r="AA668" t="inlineStr">
        <is>
          <t>common repository of concepts for all electrotechnical domains</t>
        </is>
      </c>
      <c r="AB668" s="2" t="inlineStr">
        <is>
          <t>Diccionario de Datos Comunes de IEC</t>
        </is>
      </c>
      <c r="AC668" s="2" t="inlineStr">
        <is>
          <t>3</t>
        </is>
      </c>
      <c r="AD668" s="2" t="inlineStr">
        <is>
          <t/>
        </is>
      </c>
      <c r="AE668" t="inlineStr">
        <is>
          <t>Diccionario técnico para el uso en el dominio de la electrotécnica y electrónica publicado por la Comisión Electrotécnica Internacional como IEC 61360-4.</t>
        </is>
      </c>
      <c r="AF668" s="2" t="inlineStr">
        <is>
          <t>IEC CDD</t>
        </is>
      </c>
      <c r="AG668" s="2" t="inlineStr">
        <is>
          <t>2</t>
        </is>
      </c>
      <c r="AH668" s="2" t="inlineStr">
        <is>
          <t/>
        </is>
      </c>
      <c r="AI668" t="inlineStr">
        <is>
          <t/>
        </is>
      </c>
      <c r="AJ668" s="2" t="inlineStr">
        <is>
          <t>IEC CDD</t>
        </is>
      </c>
      <c r="AK668" s="2" t="inlineStr">
        <is>
          <t>3</t>
        </is>
      </c>
      <c r="AL668" s="2" t="inlineStr">
        <is>
          <t/>
        </is>
      </c>
      <c r="AM668" t="inlineStr">
        <is>
          <t>kaikkien sähköteknisten alojen käsitteiden yhteinen rekisteri</t>
        </is>
      </c>
      <c r="AN668" s="2" t="inlineStr">
        <is>
          <t>IEC CDD|
dictionnaire de données communes de l'IEC</t>
        </is>
      </c>
      <c r="AO668" s="2" t="inlineStr">
        <is>
          <t>3|
3</t>
        </is>
      </c>
      <c r="AP668" s="2" t="inlineStr">
        <is>
          <t xml:space="preserve">|
</t>
        </is>
      </c>
      <c r="AQ668" t="inlineStr">
        <is>
          <t/>
        </is>
      </c>
      <c r="AR668" s="2" t="inlineStr">
        <is>
          <t>Foclóir um Shonraí Comhchoiteanna IEC</t>
        </is>
      </c>
      <c r="AS668" s="2" t="inlineStr">
        <is>
          <t>3</t>
        </is>
      </c>
      <c r="AT668" s="2" t="inlineStr">
        <is>
          <t/>
        </is>
      </c>
      <c r="AU668" t="inlineStr">
        <is>
          <t/>
        </is>
      </c>
      <c r="AV668" t="inlineStr">
        <is>
          <t/>
        </is>
      </c>
      <c r="AW668" t="inlineStr">
        <is>
          <t/>
        </is>
      </c>
      <c r="AX668" t="inlineStr">
        <is>
          <t/>
        </is>
      </c>
      <c r="AY668" t="inlineStr">
        <is>
          <t/>
        </is>
      </c>
      <c r="AZ668" s="2" t="inlineStr">
        <is>
          <t>közös IEC-adatszótár</t>
        </is>
      </c>
      <c r="BA668" s="2" t="inlineStr">
        <is>
          <t>3</t>
        </is>
      </c>
      <c r="BB668" s="2" t="inlineStr">
        <is>
          <t/>
        </is>
      </c>
      <c r="BC668" t="inlineStr">
        <is>
          <t>az elektrotechnika témakörébe tartozó fogalmak gyűjtőtára</t>
        </is>
      </c>
      <c r="BD668" s="2" t="inlineStr">
        <is>
          <t>IEC CDD|
dizionario dei dati comuni dell’IEC</t>
        </is>
      </c>
      <c r="BE668" s="2" t="inlineStr">
        <is>
          <t>3|
3</t>
        </is>
      </c>
      <c r="BF668" s="2" t="inlineStr">
        <is>
          <t xml:space="preserve">|
</t>
        </is>
      </c>
      <c r="BG668" t="inlineStr">
        <is>
          <t/>
        </is>
      </c>
      <c r="BH668" s="2" t="inlineStr">
        <is>
          <t>IEC bendrųjų duomenų žodynas|
IEC CDD</t>
        </is>
      </c>
      <c r="BI668" s="2" t="inlineStr">
        <is>
          <t>3|
3</t>
        </is>
      </c>
      <c r="BJ668" s="2" t="inlineStr">
        <is>
          <t xml:space="preserve">|
</t>
        </is>
      </c>
      <c r="BK668" t="inlineStr">
        <is>
          <t>Tarptautinės elektrotechnikos komisijos parengtas elektrotechnikos sąvokų žodynas</t>
        </is>
      </c>
      <c r="BL668" s="2" t="inlineStr">
        <is>
          <t>IEC kopējā datu vārdnīca</t>
        </is>
      </c>
      <c r="BM668" s="2" t="inlineStr">
        <is>
          <t>3</t>
        </is>
      </c>
      <c r="BN668" s="2" t="inlineStr">
        <is>
          <t/>
        </is>
      </c>
      <c r="BO668" t="inlineStr">
        <is>
          <t/>
        </is>
      </c>
      <c r="BP668" s="2" t="inlineStr">
        <is>
          <t>IEC CDD|
dizzjunarju tad-&lt;i&gt;data &lt;/i&gt;komuni tal-IEC</t>
        </is>
      </c>
      <c r="BQ668" s="2" t="inlineStr">
        <is>
          <t>3|
3</t>
        </is>
      </c>
      <c r="BR668" s="2" t="inlineStr">
        <is>
          <t xml:space="preserve">|
</t>
        </is>
      </c>
      <c r="BS668" t="inlineStr">
        <is>
          <t>repożitorju komuni ta' kunċetti għad-dominji elettrotekniċi kollha</t>
        </is>
      </c>
      <c r="BT668" s="2" t="inlineStr">
        <is>
          <t>IEC CDD|
gemeenschappelijk gegevenswoordenboek van de IEC</t>
        </is>
      </c>
      <c r="BU668" s="2" t="inlineStr">
        <is>
          <t>3|
3</t>
        </is>
      </c>
      <c r="BV668" s="2" t="inlineStr">
        <is>
          <t xml:space="preserve">|
</t>
        </is>
      </c>
      <c r="BW668" t="inlineStr">
        <is>
          <t>gemeenschappelijk
 register van concepten voor alle elektrotechnische vakgebieden</t>
        </is>
      </c>
      <c r="BX668" s="2" t="inlineStr">
        <is>
          <t>IEC CDD|
wspólny słownik danych IEC</t>
        </is>
      </c>
      <c r="BY668" s="2" t="inlineStr">
        <is>
          <t>3|
3</t>
        </is>
      </c>
      <c r="BZ668" s="2" t="inlineStr">
        <is>
          <t xml:space="preserve">|
</t>
        </is>
      </c>
      <c r="CA668" t="inlineStr">
        <is>
          <t>wspólne repozytorium pojęć z zakresu wszystkich dziedzin przemysłowych i technicznych</t>
        </is>
      </c>
      <c r="CB668" s="2" t="inlineStr">
        <is>
          <t>Dicionário de Dados Comuns da IEC</t>
        </is>
      </c>
      <c r="CC668" s="2" t="inlineStr">
        <is>
          <t>3</t>
        </is>
      </c>
      <c r="CD668" s="2" t="inlineStr">
        <is>
          <t/>
        </is>
      </c>
      <c r="CE668" t="inlineStr">
        <is>
          <t/>
        </is>
      </c>
      <c r="CF668" s="2" t="inlineStr">
        <is>
          <t>Dicţionar de date IEC comun</t>
        </is>
      </c>
      <c r="CG668" s="2" t="inlineStr">
        <is>
          <t>3</t>
        </is>
      </c>
      <c r="CH668" s="2" t="inlineStr">
        <is>
          <t/>
        </is>
      </c>
      <c r="CI668" t="inlineStr">
        <is>
          <t/>
        </is>
      </c>
      <c r="CJ668" s="2" t="inlineStr">
        <is>
          <t>Spoločný údajový slovník IEC|
IEC CDD</t>
        </is>
      </c>
      <c r="CK668" s="2" t="inlineStr">
        <is>
          <t>2|
2</t>
        </is>
      </c>
      <c r="CL668" s="2" t="inlineStr">
        <is>
          <t xml:space="preserve">|
</t>
        </is>
      </c>
      <c r="CM668" t="inlineStr">
        <is>
          <t>spoločná databáza konceptov pre všetky elektrotechnické oblasti</t>
        </is>
      </c>
      <c r="CN668" s="2" t="inlineStr">
        <is>
          <t>slovar skupnih pojmov IEC</t>
        </is>
      </c>
      <c r="CO668" s="2" t="inlineStr">
        <is>
          <t>3</t>
        </is>
      </c>
      <c r="CP668" s="2" t="inlineStr">
        <is>
          <t/>
        </is>
      </c>
      <c r="CQ668" t="inlineStr">
        <is>
          <t/>
        </is>
      </c>
      <c r="CR668" s="2" t="inlineStr">
        <is>
          <t>IEC CDD</t>
        </is>
      </c>
      <c r="CS668" s="2" t="inlineStr">
        <is>
          <t>3</t>
        </is>
      </c>
      <c r="CT668" s="2" t="inlineStr">
        <is>
          <t/>
        </is>
      </c>
      <c r="CU668" t="inlineStr">
        <is>
          <t/>
        </is>
      </c>
    </row>
    <row r="669">
      <c r="A669" s="1" t="str">
        <f>HYPERLINK("https://iate.europa.eu/entry/result/3582785/all", "3582785")</f>
        <v>3582785</v>
      </c>
      <c r="B669" t="inlineStr">
        <is>
          <t>EDUCATION AND COMMUNICATIONS</t>
        </is>
      </c>
      <c r="C669" t="inlineStr">
        <is>
          <t>EDUCATION AND COMMUNICATIONS|information technology and data processing</t>
        </is>
      </c>
      <c r="D669" s="2" t="inlineStr">
        <is>
          <t>информация от работещите услуги</t>
        </is>
      </c>
      <c r="E669" s="2" t="inlineStr">
        <is>
          <t>3</t>
        </is>
      </c>
      <c r="F669" s="2" t="inlineStr">
        <is>
          <t/>
        </is>
      </c>
      <c r="G669" t="inlineStr">
        <is>
          <t/>
        </is>
      </c>
      <c r="H669" s="2" t="inlineStr">
        <is>
          <t>banner grabbing</t>
        </is>
      </c>
      <c r="I669" s="2" t="inlineStr">
        <is>
          <t>3</t>
        </is>
      </c>
      <c r="J669" s="2" t="inlineStr">
        <is>
          <t/>
        </is>
      </c>
      <c r="K669" t="inlineStr">
        <is>
          <t>technika využívající zachytávání a shromažďování informací, které systémy samy poskytují při navázání spojení v úvodní zprávě, tzv. banneru</t>
        </is>
      </c>
      <c r="L669" s="2" t="inlineStr">
        <is>
          <t>banner grabbing</t>
        </is>
      </c>
      <c r="M669" s="2" t="inlineStr">
        <is>
          <t>3</t>
        </is>
      </c>
      <c r="N669" s="2" t="inlineStr">
        <is>
          <t/>
        </is>
      </c>
      <c r="O669" t="inlineStr">
        <is>
          <t/>
        </is>
      </c>
      <c r="P669" s="2" t="inlineStr">
        <is>
          <t>Banner Grabbing</t>
        </is>
      </c>
      <c r="Q669" s="2" t="inlineStr">
        <is>
          <t>3</t>
        </is>
      </c>
      <c r="R669" s="2" t="inlineStr">
        <is>
          <t/>
        </is>
      </c>
      <c r="S669" t="inlineStr">
        <is>
          <t>Auslesen der vom Server gesendeten Versionsinformationen</t>
        </is>
      </c>
      <c r="T669" s="2" t="inlineStr">
        <is>
          <t>αρπαγή πακέτων πληροφορίας</t>
        </is>
      </c>
      <c r="U669" s="2" t="inlineStr">
        <is>
          <t>3</t>
        </is>
      </c>
      <c r="V669" s="2" t="inlineStr">
        <is>
          <t/>
        </is>
      </c>
      <c r="W669" t="inlineStr">
        <is>
          <t/>
        </is>
      </c>
      <c r="X669" s="2" t="inlineStr">
        <is>
          <t>banner grabbing</t>
        </is>
      </c>
      <c r="Y669" s="2" t="inlineStr">
        <is>
          <t>3</t>
        </is>
      </c>
      <c r="Z669" s="2" t="inlineStr">
        <is>
          <t/>
        </is>
      </c>
      <c r="AA669" t="inlineStr">
        <is>
          <t>process of capturing banner information—such as application type and version— that is transmitted by a remote port when a connection is initiated</t>
        </is>
      </c>
      <c r="AB669" s="2" t="inlineStr">
        <is>
          <t>captura de anuncios</t>
        </is>
      </c>
      <c r="AC669" s="2" t="inlineStr">
        <is>
          <t>3</t>
        </is>
      </c>
      <c r="AD669" s="2" t="inlineStr">
        <is>
          <t/>
        </is>
      </c>
      <c r="AE669" t="inlineStr">
        <is>
          <t>Extracción de información de los puertos abiertos relacionada con el servicio y versión del programa que se está ejecutando en dicho puerto.</t>
        </is>
      </c>
      <c r="AF669" s="2" t="inlineStr">
        <is>
          <t>versiooninumbrinilpsamine</t>
        </is>
      </c>
      <c r="AG669" s="2" t="inlineStr">
        <is>
          <t>2</t>
        </is>
      </c>
      <c r="AH669" s="2" t="inlineStr">
        <is>
          <t/>
        </is>
      </c>
      <c r="AI669" t="inlineStr">
        <is>
          <t/>
        </is>
      </c>
      <c r="AJ669" s="2" t="inlineStr">
        <is>
          <t>banner grabbing|
banneri-kaappaus</t>
        </is>
      </c>
      <c r="AK669" s="2" t="inlineStr">
        <is>
          <t>3|
3</t>
        </is>
      </c>
      <c r="AL669" s="2" t="inlineStr">
        <is>
          <t xml:space="preserve">|
</t>
        </is>
      </c>
      <c r="AM669" t="inlineStr">
        <is>
          <t/>
        </is>
      </c>
      <c r="AN669" s="2" t="inlineStr">
        <is>
          <t>récupération de bannières|
lecture de bannières|
banner grabbing</t>
        </is>
      </c>
      <c r="AO669" s="2" t="inlineStr">
        <is>
          <t>2|
3|
2</t>
        </is>
      </c>
      <c r="AP669" s="2" t="inlineStr">
        <is>
          <t xml:space="preserve">|
|
</t>
        </is>
      </c>
      <c r="AQ669" t="inlineStr">
        <is>
          <t>technique visant à récupérer des informations concernant à un système connecté à un réseau et les services qu'il propose, à savoir la bannière d'accueil du service, qui est envoyée lorsque l'on s'y connecte et/ou que l'on commence à échanger, et qui contient par défaut le nom du logiciel assurant le service et son numéro de version</t>
        </is>
      </c>
      <c r="AR669" s="2" t="inlineStr">
        <is>
          <t>gabháil meirge</t>
        </is>
      </c>
      <c r="AS669" s="2" t="inlineStr">
        <is>
          <t>3</t>
        </is>
      </c>
      <c r="AT669" s="2" t="inlineStr">
        <is>
          <t/>
        </is>
      </c>
      <c r="AU669" t="inlineStr">
        <is>
          <t/>
        </is>
      </c>
      <c r="AV669" t="inlineStr">
        <is>
          <t/>
        </is>
      </c>
      <c r="AW669" t="inlineStr">
        <is>
          <t/>
        </is>
      </c>
      <c r="AX669" t="inlineStr">
        <is>
          <t/>
        </is>
      </c>
      <c r="AY669" t="inlineStr">
        <is>
          <t/>
        </is>
      </c>
      <c r="AZ669" s="2" t="inlineStr">
        <is>
          <t>fejléckiaknázás</t>
        </is>
      </c>
      <c r="BA669" s="2" t="inlineStr">
        <is>
          <t>2</t>
        </is>
      </c>
      <c r="BB669" s="2" t="inlineStr">
        <is>
          <t/>
        </is>
      </c>
      <c r="BC669" t="inlineStr">
        <is>
          <t>olyan technika, amellyel a bannercsíkon futó információkból megállapítható a szerver, az operációs rendszer, és amely támadófelületként szolgálhat a hekkerek számára</t>
        </is>
      </c>
      <c r="BD669" s="2" t="inlineStr">
        <is>
          <t>banner grabbing</t>
        </is>
      </c>
      <c r="BE669" s="2" t="inlineStr">
        <is>
          <t>3</t>
        </is>
      </c>
      <c r="BF669" s="2" t="inlineStr">
        <is>
          <t/>
        </is>
      </c>
      <c r="BG669" t="inlineStr">
        <is>
          <t>tecnica che consiste nell’acquisizione delle informazioni contenute in messaggi banner, come versione o applicazione, che una porta remota invia quando viene avviata una connessione</t>
        </is>
      </c>
      <c r="BH669" s="2" t="inlineStr">
        <is>
          <t>tinklo įrenginio pristatomosios informacijos surinkimas</t>
        </is>
      </c>
      <c r="BI669" s="2" t="inlineStr">
        <is>
          <t>3</t>
        </is>
      </c>
      <c r="BJ669" s="2" t="inlineStr">
        <is>
          <t/>
        </is>
      </c>
      <c r="BK669" t="inlineStr">
        <is>
          <t>įsilaužėlių taikomas metodas – į kompiuterį (serverį) pasiuntus žinutę,
iš jo gaunama ir piktavališkiems tikslams panaudojama informacija apie
kompiuterį (serverį), jo teikiamas paslaugas, tinklą, programinę įrangą ir pan. (pvz., pavadinimas,
versija)</t>
        </is>
      </c>
      <c r="BL669" s="2" t="inlineStr">
        <is>
          <t>reklāmkarogu sagrābšana</t>
        </is>
      </c>
      <c r="BM669" s="2" t="inlineStr">
        <is>
          <t>2</t>
        </is>
      </c>
      <c r="BN669" s="2" t="inlineStr">
        <is>
          <t/>
        </is>
      </c>
      <c r="BO669" t="inlineStr">
        <is>
          <t/>
        </is>
      </c>
      <c r="BP669" s="2" t="inlineStr">
        <is>
          <t>qbid tal-istrixxuni</t>
        </is>
      </c>
      <c r="BQ669" s="2" t="inlineStr">
        <is>
          <t>3</t>
        </is>
      </c>
      <c r="BR669" s="2" t="inlineStr">
        <is>
          <t/>
        </is>
      </c>
      <c r="BS669" t="inlineStr">
        <is>
          <t>proċess fejn tinqabad l-informazzjoni tal-istrixxuni - ngħidu aħna t-tip ta' applikazzjoni jew il-verżjoni - li tiġi trażmessa minn port remot meta tinbeda konnessjoni</t>
        </is>
      </c>
      <c r="BT669" s="2" t="inlineStr">
        <is>
          <t>banner grabbing</t>
        </is>
      </c>
      <c r="BU669" s="2" t="inlineStr">
        <is>
          <t>3</t>
        </is>
      </c>
      <c r="BV669" s="2" t="inlineStr">
        <is>
          <t/>
        </is>
      </c>
      <c r="BW669" t="inlineStr">
        <is>
          <t>&lt;div&gt;verzamelen van informatie, zoals applicatietype en versienummer, op basis van de banner die door een netwerkpoort wordt verstuurd bij het initiëren van een
 verbinding&lt;/div&gt;</t>
        </is>
      </c>
      <c r="BX669" s="2" t="inlineStr">
        <is>
          <t>banner grabbing|
pozyskiwanie banerów</t>
        </is>
      </c>
      <c r="BY669" s="2" t="inlineStr">
        <is>
          <t>3|
3</t>
        </is>
      </c>
      <c r="BZ669" s="2" t="inlineStr">
        <is>
          <t xml:space="preserve">|
</t>
        </is>
      </c>
      <c r="CA669" t="inlineStr">
        <is>
          <t>jedna z metod określania systemu operacyjnego polegająca na pozyskaniu informacji o systemie na podstawie banerów wyświetlanych po połączeniu się z daną usługą</t>
        </is>
      </c>
      <c r="CB669" s="2" t="inlineStr">
        <is>
          <t>assenhoreamento da insígnia</t>
        </is>
      </c>
      <c r="CC669" s="2" t="inlineStr">
        <is>
          <t>3</t>
        </is>
      </c>
      <c r="CD669" s="2" t="inlineStr">
        <is>
          <t/>
        </is>
      </c>
      <c r="CE669" t="inlineStr">
        <is>
          <t>Processo de obtenção de informações de um programa informático, tal como o nome e a versão, logo após o estabelecimento da conexão.</t>
        </is>
      </c>
      <c r="CF669" s="2" t="inlineStr">
        <is>
          <t>&lt;i&gt;banner grabbing&lt;/i&gt;</t>
        </is>
      </c>
      <c r="CG669" s="2" t="inlineStr">
        <is>
          <t>3</t>
        </is>
      </c>
      <c r="CH669" s="2" t="inlineStr">
        <is>
          <t/>
        </is>
      </c>
      <c r="CI669" t="inlineStr">
        <is>
          <t>proces de colectare şi analiză a informaţiilor de identificare
a anumitor tehnologii sau sisteme utilizate la nivelul unui dispozitiv sau a unei
infrastructuri</t>
        </is>
      </c>
      <c r="CJ669" s="2" t="inlineStr">
        <is>
          <t>banner grabbing</t>
        </is>
      </c>
      <c r="CK669" s="2" t="inlineStr">
        <is>
          <t>2</t>
        </is>
      </c>
      <c r="CL669" s="2" t="inlineStr">
        <is>
          <t/>
        </is>
      </c>
      <c r="CM669" t="inlineStr">
        <is>
          <t>technika získavania informácií z bannera, ako sú údaje o aplikáciách a službách, napr. názvov verzií, ktoré sa potom po nadviazaní spojenia odošlú prostredníctvom vzdialeného portu</t>
        </is>
      </c>
      <c r="CN669" s="2" t="inlineStr">
        <is>
          <t>prilaščanje naslovnih vrstic</t>
        </is>
      </c>
      <c r="CO669" s="2" t="inlineStr">
        <is>
          <t>3</t>
        </is>
      </c>
      <c r="CP669" s="2" t="inlineStr">
        <is>
          <t/>
        </is>
      </c>
      <c r="CQ669" t="inlineStr">
        <is>
          <t>pridobivanje podatkov o različici strežniškega programa s prijavo v strežniški program na ciljnem sistemu</t>
        </is>
      </c>
      <c r="CR669" s="2" t="inlineStr">
        <is>
          <t>bannergrabbing</t>
        </is>
      </c>
      <c r="CS669" s="2" t="inlineStr">
        <is>
          <t>2</t>
        </is>
      </c>
      <c r="CT669" s="2" t="inlineStr">
        <is>
          <t/>
        </is>
      </c>
      <c r="CU669" t="inlineStr">
        <is>
          <t/>
        </is>
      </c>
    </row>
    <row r="670">
      <c r="A670" s="1" t="str">
        <f>HYPERLINK("https://iate.europa.eu/entry/result/3582788/all", "3582788")</f>
        <v>3582788</v>
      </c>
      <c r="B670" t="inlineStr">
        <is>
          <t>EDUCATION AND COMMUNICATIONS</t>
        </is>
      </c>
      <c r="C670" t="inlineStr">
        <is>
          <t>EDUCATION AND COMMUNICATIONS|information technology and data processing</t>
        </is>
      </c>
      <c r="D670" s="2" t="inlineStr">
        <is>
          <t>отравяне на маршрут</t>
        </is>
      </c>
      <c r="E670" s="2" t="inlineStr">
        <is>
          <t>3</t>
        </is>
      </c>
      <c r="F670" s="2" t="inlineStr">
        <is>
          <t/>
        </is>
      </c>
      <c r="G670" t="inlineStr">
        <is>
          <t>процесът по изпращане на маршрут с безкрайна метрика в актуализациите на маршрут, когато този маршрут се повреди</t>
        </is>
      </c>
      <c r="H670" s="2" t="inlineStr">
        <is>
          <t>route poisoning|
otrávení cesty</t>
        </is>
      </c>
      <c r="I670" s="2" t="inlineStr">
        <is>
          <t>2|
2</t>
        </is>
      </c>
      <c r="J670" s="2" t="inlineStr">
        <is>
          <t xml:space="preserve">|
</t>
        </is>
      </c>
      <c r="K670" t="inlineStr">
        <is>
          <t>&lt;div&gt;
 metoda, která slouží k označení cesty jako nedostupné ve směrovací aktualizaci, jež je zasílána na jiné směrovače;&lt;/div&gt; 
&lt;div&gt;
 za nedostupnou se považuje cesta, jež má nastavenu metriku větší než maximální možnou (= nekonečnou)&lt;/div&gt;</t>
        </is>
      </c>
      <c r="L670" s="2" t="inlineStr">
        <is>
          <t>route poisoning</t>
        </is>
      </c>
      <c r="M670" s="2" t="inlineStr">
        <is>
          <t>3</t>
        </is>
      </c>
      <c r="N670" s="2" t="inlineStr">
        <is>
          <t/>
        </is>
      </c>
      <c r="O670" t="inlineStr">
        <is>
          <t/>
        </is>
      </c>
      <c r="P670" s="2" t="inlineStr">
        <is>
          <t>Route Poisoning</t>
        </is>
      </c>
      <c r="Q670" s="2" t="inlineStr">
        <is>
          <t>3</t>
        </is>
      </c>
      <c r="R670" s="2" t="inlineStr">
        <is>
          <t/>
        </is>
      </c>
      <c r="S670" t="inlineStr">
        <is>
          <t/>
        </is>
      </c>
      <c r="T670" s="2" t="inlineStr">
        <is>
          <t>δηλητηρίαση της διαδρομής</t>
        </is>
      </c>
      <c r="U670" s="2" t="inlineStr">
        <is>
          <t>3</t>
        </is>
      </c>
      <c r="V670" s="2" t="inlineStr">
        <is>
          <t/>
        </is>
      </c>
      <c r="W670" t="inlineStr">
        <is>
          <t/>
        </is>
      </c>
      <c r="X670" s="2" t="inlineStr">
        <is>
          <t>route poisoning</t>
        </is>
      </c>
      <c r="Y670" s="2" t="inlineStr">
        <is>
          <t>3</t>
        </is>
      </c>
      <c r="Z670" s="2" t="inlineStr">
        <is>
          <t/>
        </is>
      </c>
      <c r="AA670" t="inlineStr">
        <is>
          <t>method that prevents a certain network from sending data packets to a path destination that has already become invalid</t>
        </is>
      </c>
      <c r="AB670" s="2" t="inlineStr">
        <is>
          <t>envenenamiento de ruta</t>
        </is>
      </c>
      <c r="AC670" s="2" t="inlineStr">
        <is>
          <t>3</t>
        </is>
      </c>
      <c r="AD670" s="2" t="inlineStr">
        <is>
          <t/>
        </is>
      </c>
      <c r="AE670" t="inlineStr">
        <is>
          <t>Técnica para resolver los problemas de bucles de enrutamiento grandes, basada en que, cuando el encaminador detecta un cambio en una entrada de la tabla de enrutamiento, «envenena» dicha entrada asignándole una métrica infinita, lo que hace que no sea escogida.</t>
        </is>
      </c>
      <c r="AF670" s="2" t="inlineStr">
        <is>
          <t>marsruudi mürgitamine</t>
        </is>
      </c>
      <c r="AG670" s="2" t="inlineStr">
        <is>
          <t>3</t>
        </is>
      </c>
      <c r="AH670" s="2" t="inlineStr">
        <is>
          <t/>
        </is>
      </c>
      <c r="AI670" t="inlineStr">
        <is>
          <t>meetod, millega välditakse ebaõigete marsruutide tekkimist domeenis</t>
        </is>
      </c>
      <c r="AJ670" s="2" t="inlineStr">
        <is>
          <t>reititystaulujen myrkyttäminen|
reitin myrkyttäminen</t>
        </is>
      </c>
      <c r="AK670" s="2" t="inlineStr">
        <is>
          <t>3|
3</t>
        </is>
      </c>
      <c r="AL670" s="2" t="inlineStr">
        <is>
          <t xml:space="preserve">|
</t>
        </is>
      </c>
      <c r="AM670" t="inlineStr">
        <is>
          <t/>
        </is>
      </c>
      <c r="AN670" s="2" t="inlineStr">
        <is>
          <t>route poisoning|
empoisonnement de route</t>
        </is>
      </c>
      <c r="AO670" s="2" t="inlineStr">
        <is>
          <t>2|
3</t>
        </is>
      </c>
      <c r="AP670" s="2" t="inlineStr">
        <is>
          <t xml:space="preserve">|
</t>
        </is>
      </c>
      <c r="AQ670" t="inlineStr">
        <is>
          <t/>
        </is>
      </c>
      <c r="AR670" s="2" t="inlineStr">
        <is>
          <t>nimhiú róid</t>
        </is>
      </c>
      <c r="AS670" s="2" t="inlineStr">
        <is>
          <t>3</t>
        </is>
      </c>
      <c r="AT670" s="2" t="inlineStr">
        <is>
          <t/>
        </is>
      </c>
      <c r="AU670" t="inlineStr">
        <is>
          <t/>
        </is>
      </c>
      <c r="AV670" t="inlineStr">
        <is>
          <t/>
        </is>
      </c>
      <c r="AW670" t="inlineStr">
        <is>
          <t/>
        </is>
      </c>
      <c r="AX670" t="inlineStr">
        <is>
          <t/>
        </is>
      </c>
      <c r="AY670" t="inlineStr">
        <is>
          <t/>
        </is>
      </c>
      <c r="AZ670" s="2" t="inlineStr">
        <is>
          <t>útmérgezés</t>
        </is>
      </c>
      <c r="BA670" s="2" t="inlineStr">
        <is>
          <t>3</t>
        </is>
      </c>
      <c r="BB670" s="2" t="inlineStr">
        <is>
          <t/>
        </is>
      </c>
      <c r="BC670" t="inlineStr">
        <is>
          <t>olyan módszer, amely megakadályozza, hogy érvénytelen útvonalra csomagot küldhessen a hálózat</t>
        </is>
      </c>
      <c r="BD670" s="2" t="inlineStr">
        <is>
          <t>route poisoning</t>
        </is>
      </c>
      <c r="BE670" s="2" t="inlineStr">
        <is>
          <t>3</t>
        </is>
      </c>
      <c r="BF670" s="2" t="inlineStr">
        <is>
          <t/>
        </is>
      </c>
      <c r="BG670" t="inlineStr">
        <is>
          <t>metodo che impedisce a una rete di inviare pacchetti in una determinata rotta che è diventata irraggiungibile</t>
        </is>
      </c>
      <c r="BH670" s="2" t="inlineStr">
        <is>
          <t>maršruto atkirtimas</t>
        </is>
      </c>
      <c r="BI670" s="2" t="inlineStr">
        <is>
          <t>3</t>
        </is>
      </c>
      <c r="BJ670" s="2" t="inlineStr">
        <is>
          <t/>
        </is>
      </c>
      <c r="BK670" t="inlineStr">
        <is>
          <t>metodas,
taikomas siekiant užkirsti kelią maršruto parinktuvui siųsti duomenų paketą į
paskirties vietą neveikiančiu (pvz., dėl gedimo) maršrutu</t>
        </is>
      </c>
      <c r="BL670" s="2" t="inlineStr">
        <is>
          <t>maršruta atcelšana</t>
        </is>
      </c>
      <c r="BM670" s="2" t="inlineStr">
        <is>
          <t>2</t>
        </is>
      </c>
      <c r="BN670" s="2" t="inlineStr">
        <is>
          <t/>
        </is>
      </c>
      <c r="BO670" t="inlineStr">
        <is>
          <t/>
        </is>
      </c>
      <c r="BP670" s="2" t="inlineStr">
        <is>
          <t>avvelenament tar-rotta</t>
        </is>
      </c>
      <c r="BQ670" s="2" t="inlineStr">
        <is>
          <t>3</t>
        </is>
      </c>
      <c r="BR670" s="2" t="inlineStr">
        <is>
          <t/>
        </is>
      </c>
      <c r="BS670" t="inlineStr">
        <is>
          <t>metodu li lil ċertu network ma jħalliehx jibgħat il-pakketti tad- 
&lt;i&gt;data &lt;/i&gt;lejn rotta li tkun ġa saret invalida</t>
        </is>
      </c>
      <c r="BT670" s="2" t="inlineStr">
        <is>
          <t>route poisoning</t>
        </is>
      </c>
      <c r="BU670" s="2" t="inlineStr">
        <is>
          <t>3</t>
        </is>
      </c>
      <c r="BV670" s="2" t="inlineStr">
        <is>
          <t/>
        </is>
      </c>
      <c r="BW670" t="inlineStr">
        <is>
          <t>methode
 om te voorkomen dat een router gegevenspakketten verstuurt via een route die
 niet langer geldig is</t>
        </is>
      </c>
      <c r="BX670" s="2" t="inlineStr">
        <is>
          <t>zatrucie trasy</t>
        </is>
      </c>
      <c r="BY670" s="2" t="inlineStr">
        <is>
          <t>3</t>
        </is>
      </c>
      <c r="BZ670" s="2" t="inlineStr">
        <is>
          <t/>
        </is>
      </c>
      <c r="CA670" t="inlineStr">
        <is>
          <t>jedna z metod unikania zapętlania tras routingu, polegająca na tym, że router, który wykrył, że sieć do niego przylegająca jest niedostępna, zapisuje trasę w swojej tablicy routingu jako niedostępną i wysyła uaktualnienia do sąsiednich routerów, blokując w ten sposób (zatruwając) trasę do tej sieci dla innych</t>
        </is>
      </c>
      <c r="CB670" s="2" t="inlineStr">
        <is>
          <t>envenenamento de rota</t>
        </is>
      </c>
      <c r="CC670" s="2" t="inlineStr">
        <is>
          <t>3</t>
        </is>
      </c>
      <c r="CD670" s="2" t="inlineStr">
        <is>
          <t/>
        </is>
      </c>
      <c r="CE670" t="inlineStr">
        <is>
          <t>&lt;div&gt; 
 &lt;div&gt; 
 &lt;div&gt; 
 &lt;div&gt;
 Método que impede que uma determinada rede envie pacotes de dados por uma rota que se tornou inválida.&lt;/div&gt;&lt;/div&gt;&lt;/div&gt;&lt;/div&gt;</t>
        </is>
      </c>
      <c r="CF670" s="2" t="inlineStr">
        <is>
          <t>tehnica &lt;i&gt;route poisoning&lt;/i&gt;</t>
        </is>
      </c>
      <c r="CG670" s="2" t="inlineStr">
        <is>
          <t>3</t>
        </is>
      </c>
      <c r="CH670" s="2" t="inlineStr">
        <is>
          <t/>
        </is>
      </c>
      <c r="CI670" t="inlineStr">
        <is>
          <t/>
        </is>
      </c>
      <c r="CJ670" s="2" t="inlineStr">
        <is>
          <t>otrávenie siete|
route poisoning</t>
        </is>
      </c>
      <c r="CK670" s="2" t="inlineStr">
        <is>
          <t>2|
2</t>
        </is>
      </c>
      <c r="CL670" s="2" t="inlineStr">
        <is>
          <t xml:space="preserve">|
</t>
        </is>
      </c>
      <c r="CM670" t="inlineStr">
        <is>
          <t>metóda ochrany siete proti vzniku slučiek, čiže proti preposielaniu paketov nedostupnými cestami</t>
        </is>
      </c>
      <c r="CN670" s="2" t="inlineStr">
        <is>
          <t>zastrupljanje poti</t>
        </is>
      </c>
      <c r="CO670" s="2" t="inlineStr">
        <is>
          <t>3</t>
        </is>
      </c>
      <c r="CP670" s="2" t="inlineStr">
        <is>
          <t/>
        </is>
      </c>
      <c r="CQ670" t="inlineStr">
        <is>
          <t/>
        </is>
      </c>
      <c r="CR670" s="2" t="inlineStr">
        <is>
          <t>route poisoning</t>
        </is>
      </c>
      <c r="CS670" s="2" t="inlineStr">
        <is>
          <t>2</t>
        </is>
      </c>
      <c r="CT670" s="2" t="inlineStr">
        <is>
          <t/>
        </is>
      </c>
      <c r="CU670" t="inlineStr">
        <is>
          <t>metod för att hindra routrar i ett nät från att dirigera med­delanden till en väg som inte längre fungerar</t>
        </is>
      </c>
    </row>
    <row r="671">
      <c r="A671" s="1" t="str">
        <f>HYPERLINK("https://iate.europa.eu/entry/result/3582789/all", "3582789")</f>
        <v>3582789</v>
      </c>
      <c r="B671" t="inlineStr">
        <is>
          <t>EDUCATION AND COMMUNICATIONS</t>
        </is>
      </c>
      <c r="C671" t="inlineStr">
        <is>
          <t>EDUCATION AND COMMUNICATIONS|information technology and data processing</t>
        </is>
      </c>
      <c r="D671" s="2" t="inlineStr">
        <is>
          <t>режим на пропускане на всички пакети</t>
        </is>
      </c>
      <c r="E671" s="2" t="inlineStr">
        <is>
          <t>3</t>
        </is>
      </c>
      <c r="F671" s="2" t="inlineStr">
        <is>
          <t/>
        </is>
      </c>
      <c r="G671" t="inlineStr">
        <is>
          <t/>
        </is>
      </c>
      <c r="H671" s="2" t="inlineStr">
        <is>
          <t>promiskuitní režim</t>
        </is>
      </c>
      <c r="I671" s="2" t="inlineStr">
        <is>
          <t>3</t>
        </is>
      </c>
      <c r="J671" s="2" t="inlineStr">
        <is>
          <t/>
        </is>
      </c>
      <c r="K671" t="inlineStr">
        <is>
          <t>označení pro speciální režim drátové nebo bezdrátové síťové karty, díky němuž je v počítačových sítích možno zachytit také síťovou komunikaci, jež není přímo určena pro dané zařízení nebo počítač</t>
        </is>
      </c>
      <c r="L671" s="2" t="inlineStr">
        <is>
          <t>promiskuøs tilstand</t>
        </is>
      </c>
      <c r="M671" s="2" t="inlineStr">
        <is>
          <t>3</t>
        </is>
      </c>
      <c r="N671" s="2" t="inlineStr">
        <is>
          <t/>
        </is>
      </c>
      <c r="O671" t="inlineStr">
        <is>
          <t/>
        </is>
      </c>
      <c r="P671" s="2" t="inlineStr">
        <is>
          <t>Promiskuitätsmodus</t>
        </is>
      </c>
      <c r="Q671" s="2" t="inlineStr">
        <is>
          <t>3</t>
        </is>
      </c>
      <c r="R671" s="2" t="inlineStr">
        <is>
          <t/>
        </is>
      </c>
      <c r="S671" t="inlineStr">
        <is>
          <t>Modus, in dem sich das Gerät alle Pakete ansieht, unabhängig von dessen Zieladresse</t>
        </is>
      </c>
      <c r="T671" s="2" t="inlineStr">
        <is>
          <t>αδιάκριτη κατάσταση λειτουργίας</t>
        </is>
      </c>
      <c r="U671" s="2" t="inlineStr">
        <is>
          <t>3</t>
        </is>
      </c>
      <c r="V671" s="2" t="inlineStr">
        <is>
          <t/>
        </is>
      </c>
      <c r="W671" t="inlineStr">
        <is>
          <t/>
        </is>
      </c>
      <c r="X671" s="2" t="inlineStr">
        <is>
          <t>promiscuous mode</t>
        </is>
      </c>
      <c r="Y671" s="2" t="inlineStr">
        <is>
          <t>3</t>
        </is>
      </c>
      <c r="Z671" s="2" t="inlineStr">
        <is>
          <t/>
        </is>
      </c>
      <c r="AA671" t="inlineStr">
        <is>
          <t>type of computer networking operational mode in which all network data packets can be accessed and viewed by all network adapters operating in this mode</t>
        </is>
      </c>
      <c r="AB671" s="2" t="inlineStr">
        <is>
          <t>modo promiscuo</t>
        </is>
      </c>
      <c r="AC671" s="2" t="inlineStr">
        <is>
          <t>3</t>
        </is>
      </c>
      <c r="AD671" s="2" t="inlineStr">
        <is>
          <t/>
        </is>
      </c>
      <c r="AE671" t="inlineStr">
        <is>
          <t>Modo de funcionamiento de una placa de red en el cual se desactiva el filtro de verificación de direcciones y por lo tanto todos los paquetes enviados a la red llegan a esta placa.</t>
        </is>
      </c>
      <c r="AF671" s="2" t="inlineStr">
        <is>
          <t>liberaalne režiim</t>
        </is>
      </c>
      <c r="AG671" s="2" t="inlineStr">
        <is>
          <t>3</t>
        </is>
      </c>
      <c r="AH671" s="2" t="inlineStr">
        <is>
          <t/>
        </is>
      </c>
      <c r="AI671" t="inlineStr">
        <is>
          <t>võrguadapteri häälestus, mis
võimaldab adapteril kuulata ja lugeda
lisaks talle suunatud pakettidele
ka kõiki muid võrgus liikuvaid pakette
sõltumata nende tegelikust sihtaadressist</t>
        </is>
      </c>
      <c r="AJ671" s="2" t="inlineStr">
        <is>
          <t>erottelematon tila|
valikoimaton tila</t>
        </is>
      </c>
      <c r="AK671" s="2" t="inlineStr">
        <is>
          <t>3|
3</t>
        </is>
      </c>
      <c r="AL671" s="2" t="inlineStr">
        <is>
          <t xml:space="preserve">|
</t>
        </is>
      </c>
      <c r="AM671" t="inlineStr">
        <is>
          <t>menetelmä, jossa verkkokortti lähettää eteenpäin kaiken vastaanottamansa datan eikä ainoastaan sitä, joka sen on tarkoitus prosessoida</t>
        </is>
      </c>
      <c r="AN671" s="2" t="inlineStr">
        <is>
          <t>mode promiscuité|
promiscuous mode</t>
        </is>
      </c>
      <c r="AO671" s="2" t="inlineStr">
        <is>
          <t>3|
2</t>
        </is>
      </c>
      <c r="AP671" s="2" t="inlineStr">
        <is>
          <t xml:space="preserve">|
</t>
        </is>
      </c>
      <c r="AQ671" t="inlineStr">
        <is>
          <t>mode de configuration d'une carte réseau qui permet à celle-ci d'accepter tous les paquets qu'elle reçoit, même si ceux-ci ne lui sont pas adressés, et généralement utilisé pour écouter le trafic réseau</t>
        </is>
      </c>
      <c r="AR671" s="2" t="inlineStr">
        <is>
          <t>modh scaoilte</t>
        </is>
      </c>
      <c r="AS671" s="2" t="inlineStr">
        <is>
          <t>3</t>
        </is>
      </c>
      <c r="AT671" s="2" t="inlineStr">
        <is>
          <t/>
        </is>
      </c>
      <c r="AU671" t="inlineStr">
        <is>
          <t/>
        </is>
      </c>
      <c r="AV671" t="inlineStr">
        <is>
          <t/>
        </is>
      </c>
      <c r="AW671" t="inlineStr">
        <is>
          <t/>
        </is>
      </c>
      <c r="AX671" t="inlineStr">
        <is>
          <t/>
        </is>
      </c>
      <c r="AY671" t="inlineStr">
        <is>
          <t/>
        </is>
      </c>
      <c r="AZ671" s="2" t="inlineStr">
        <is>
          <t>válogatás nélküli üzemmód</t>
        </is>
      </c>
      <c r="BA671" s="2" t="inlineStr">
        <is>
          <t>3</t>
        </is>
      </c>
      <c r="BB671" s="2" t="inlineStr">
        <is>
          <t/>
        </is>
      </c>
      <c r="BC671" t="inlineStr">
        <is>
          <t>számítógép hálózati kártyájának olyan beállítása, amely nem csak a neki címzett kereteket/csomagokat tartja meg, hanem minden bejövő forgalmat továbbít a processzor felé</t>
        </is>
      </c>
      <c r="BD671" s="2" t="inlineStr">
        <is>
          <t>modalità promiscua</t>
        </is>
      </c>
      <c r="BE671" s="2" t="inlineStr">
        <is>
          <t>3</t>
        </is>
      </c>
      <c r="BF671" s="2" t="inlineStr">
        <is>
          <t/>
        </is>
      </c>
      <c r="BG671" t="inlineStr">
        <is>
          <t>modalità operativa di una rete di computer in cui tutti i pacchetti tramessi nella rete vengono letti da tutti gli utenti che operano in questa modalità</t>
        </is>
      </c>
      <c r="BH671" s="2" t="inlineStr">
        <is>
          <t>tinklinio stebėjimo veiksena</t>
        </is>
      </c>
      <c r="BI671" s="2" t="inlineStr">
        <is>
          <t>3</t>
        </is>
      </c>
      <c r="BJ671" s="2" t="inlineStr">
        <is>
          <t/>
        </is>
      </c>
      <c r="BK671" t="inlineStr">
        <is>
          <t>tinko veiksena, leidžianti
tinklo įrenginiui perimti ir skaityti visos apimties tinklo duomenų paketus, neatsižvelgiant į jų
paskirties adresą</t>
        </is>
      </c>
      <c r="BL671" s="2" t="inlineStr">
        <is>
          <t>neizvēlīgais režīms</t>
        </is>
      </c>
      <c r="BM671" s="2" t="inlineStr">
        <is>
          <t>2</t>
        </is>
      </c>
      <c r="BN671" s="2" t="inlineStr">
        <is>
          <t/>
        </is>
      </c>
      <c r="BO671" t="inlineStr">
        <is>
          <t/>
        </is>
      </c>
      <c r="BP671" s="2" t="inlineStr">
        <is>
          <t>modalità promiskwa</t>
        </is>
      </c>
      <c r="BQ671" s="2" t="inlineStr">
        <is>
          <t>3</t>
        </is>
      </c>
      <c r="BR671" s="2" t="inlineStr">
        <is>
          <t/>
        </is>
      </c>
      <c r="BS671" t="inlineStr">
        <is>
          <t>tip ta' modalità operazzjonali ta' networking tal-kompjuters li fiha l-adapters tan-network kollha li jkunu qed joperaw f'din il-modalità jista' jkollhom aċċess għall-pakketti kollha tad- 
&lt;i&gt;data &lt;/i&gt;tan-network u jarawhom</t>
        </is>
      </c>
      <c r="BT671" s="2" t="inlineStr">
        <is>
          <t>promiscue modus</t>
        </is>
      </c>
      <c r="BU671" s="2" t="inlineStr">
        <is>
          <t>3</t>
        </is>
      </c>
      <c r="BV671" s="2" t="inlineStr">
        <is>
          <t/>
        </is>
      </c>
      <c r="BW671" t="inlineStr">
        <is>
          <t>netwerkmodus
 waarin alle netwerkgegevenspakketten toegankelijk zijn voor alle netwerkadapters die in deze modus werken</t>
        </is>
      </c>
      <c r="BX671" s="2" t="inlineStr">
        <is>
          <t>tryb promiscuous|
tryb mieszany|
tryb nasłuchiwania</t>
        </is>
      </c>
      <c r="BY671" s="2" t="inlineStr">
        <is>
          <t>3|
3|
3</t>
        </is>
      </c>
      <c r="BZ671" s="2" t="inlineStr">
        <is>
          <t xml:space="preserve">|
|
</t>
        </is>
      </c>
      <c r="CA671" t="inlineStr">
        <is>
          <t>tryb pracy interfejsu sieciowego, polegający na odbieraniu całego ruchu docierającego do karty sieciowej, a nie tylko ruchu skierowanego na jej adres fizyczny (MAC)</t>
        </is>
      </c>
      <c r="CB671" s="2" t="inlineStr">
        <is>
          <t>modo promíscuo</t>
        </is>
      </c>
      <c r="CC671" s="2" t="inlineStr">
        <is>
          <t>3</t>
        </is>
      </c>
      <c r="CD671" s="2" t="inlineStr">
        <is>
          <t/>
        </is>
      </c>
      <c r="CE671" t="inlineStr">
        <is>
          <t/>
        </is>
      </c>
      <c r="CF671" s="2" t="inlineStr">
        <is>
          <t>mod &lt;i&gt;promiscuous&lt;/i&gt;</t>
        </is>
      </c>
      <c r="CG671" s="2" t="inlineStr">
        <is>
          <t>3</t>
        </is>
      </c>
      <c r="CH671" s="2" t="inlineStr">
        <is>
          <t/>
        </is>
      </c>
      <c r="CI671" t="inlineStr">
        <is>
          <t/>
        </is>
      </c>
      <c r="CJ671" s="2" t="inlineStr">
        <is>
          <t>promiskuitný mód</t>
        </is>
      </c>
      <c r="CK671" s="2" t="inlineStr">
        <is>
          <t>3</t>
        </is>
      </c>
      <c r="CL671" s="2" t="inlineStr">
        <is>
          <t/>
        </is>
      </c>
      <c r="CM671" t="inlineStr">
        <is>
          <t>označenie špeciálneho režimu drôtovej alebo bezdrôtovej sieťovej karty, vďaka ktorému možno v počítačových sieťach zachytiť aj sieťovú komunikáciu, ktorá nie je určená priamo danému zariadeniu alebo počítaču</t>
        </is>
      </c>
      <c r="CN671" s="2" t="inlineStr">
        <is>
          <t>promiskuitetni način</t>
        </is>
      </c>
      <c r="CO671" s="2" t="inlineStr">
        <is>
          <t>3</t>
        </is>
      </c>
      <c r="CP671" s="2" t="inlineStr">
        <is>
          <t/>
        </is>
      </c>
      <c r="CQ671" t="inlineStr">
        <is>
          <t>način delovanja računalniškega omrežja v katerem vsi udeleženci sprejemajo in vidijo vse pakete, ne glede na njihov cilj</t>
        </is>
      </c>
      <c r="CR671" s="2" t="inlineStr">
        <is>
          <t>promiskuöst läge</t>
        </is>
      </c>
      <c r="CS671" s="2" t="inlineStr">
        <is>
          <t>2</t>
        </is>
      </c>
      <c r="CT671" s="2" t="inlineStr">
        <is>
          <t/>
        </is>
      </c>
      <c r="CU671" t="inlineStr">
        <is>
          <t/>
        </is>
      </c>
    </row>
    <row r="672">
      <c r="A672" s="1" t="str">
        <f>HYPERLINK("https://iate.europa.eu/entry/result/3582795/all", "3582795")</f>
        <v>3582795</v>
      </c>
      <c r="B672" t="inlineStr">
        <is>
          <t>EDUCATION AND COMMUNICATIONS</t>
        </is>
      </c>
      <c r="C672" t="inlineStr">
        <is>
          <t>EDUCATION AND COMMUNICATIONS|information technology and data processing</t>
        </is>
      </c>
      <c r="D672" s="2" t="inlineStr">
        <is>
          <t>маскарад</t>
        </is>
      </c>
      <c r="E672" s="2" t="inlineStr">
        <is>
          <t>3</t>
        </is>
      </c>
      <c r="F672" s="2" t="inlineStr">
        <is>
          <t/>
        </is>
      </c>
      <c r="G672" t="inlineStr">
        <is>
          <t>изпълняване на действия от един ползвател от името на друг ползвател, притежаващ съответните пълномощия, с цел приписване на някакви действия на друг ползвател, или присвояване на неговите пълномощия и привилегии</t>
        </is>
      </c>
      <c r="H672" s="2" t="inlineStr">
        <is>
          <t>útok typu maškaráda</t>
        </is>
      </c>
      <c r="I672" s="2" t="inlineStr">
        <is>
          <t>3</t>
        </is>
      </c>
      <c r="J672" s="2" t="inlineStr">
        <is>
          <t/>
        </is>
      </c>
      <c r="K672" t="inlineStr">
        <is>
          <t>&lt;div&gt;
 útok, jehož cílem je přesměrovat provoz z originální adresy na adresu vlastní, která se tváří věrohodně, a získat tak přístup do osobního nebo korporátního počítače &lt;/div&gt;</t>
        </is>
      </c>
      <c r="L672" s="2" t="inlineStr">
        <is>
          <t>masque attack|
maskeret angreb</t>
        </is>
      </c>
      <c r="M672" s="2" t="inlineStr">
        <is>
          <t>3|
3</t>
        </is>
      </c>
      <c r="N672" s="2" t="inlineStr">
        <is>
          <t xml:space="preserve">|
</t>
        </is>
      </c>
      <c r="O672" t="inlineStr">
        <is>
          <t/>
        </is>
      </c>
      <c r="P672" s="2" t="inlineStr">
        <is>
          <t>Maskerade-Angriff</t>
        </is>
      </c>
      <c r="Q672" s="2" t="inlineStr">
        <is>
          <t>3</t>
        </is>
      </c>
      <c r="R672" s="2" t="inlineStr">
        <is>
          <t/>
        </is>
      </c>
      <c r="S672" t="inlineStr">
        <is>
          <t>Cyberangriff unter Vortäuschung
einer falschen Identität</t>
        </is>
      </c>
      <c r="T672" s="2" t="inlineStr">
        <is>
          <t>επίθεση μεταμφίεσης</t>
        </is>
      </c>
      <c r="U672" s="2" t="inlineStr">
        <is>
          <t>3</t>
        </is>
      </c>
      <c r="V672" s="2" t="inlineStr">
        <is>
          <t/>
        </is>
      </c>
      <c r="W672" t="inlineStr">
        <is>
          <t/>
        </is>
      </c>
      <c r="X672" s="2" t="inlineStr">
        <is>
          <t>masquerade attack</t>
        </is>
      </c>
      <c r="Y672" s="2" t="inlineStr">
        <is>
          <t>3</t>
        </is>
      </c>
      <c r="Z672" s="2" t="inlineStr">
        <is>
          <t/>
        </is>
      </c>
      <c r="AA672" t="inlineStr">
        <is>
          <t>any attack that uses a forged identity (such as a network identity) to gain unofficial access to a personal or organisational computer</t>
        </is>
      </c>
      <c r="AB672" s="2" t="inlineStr">
        <is>
          <t>ataque por suplantación</t>
        </is>
      </c>
      <c r="AC672" s="2" t="inlineStr">
        <is>
          <t>3</t>
        </is>
      </c>
      <c r="AD672" s="2" t="inlineStr">
        <is>
          <t/>
        </is>
      </c>
      <c r="AE672" t="inlineStr">
        <is>
          <t>Método de ataque en el que una entidad de un sistema toma de forma fraudulenta la identidad de otra entidad.</t>
        </is>
      </c>
      <c r="AF672" s="2" t="inlineStr">
        <is>
          <t>teesklusrünne</t>
        </is>
      </c>
      <c r="AG672" s="2" t="inlineStr">
        <is>
          <t>3</t>
        </is>
      </c>
      <c r="AH672" s="2" t="inlineStr">
        <is>
          <t/>
        </is>
      </c>
      <c r="AI672" t="inlineStr">
        <is>
          <t>teesklust kasutav rünne</t>
        </is>
      </c>
      <c r="AJ672" s="2" t="inlineStr">
        <is>
          <t>naamiohyökkäys|
tekeytymishyökkäys</t>
        </is>
      </c>
      <c r="AK672" s="2" t="inlineStr">
        <is>
          <t>3|
3</t>
        </is>
      </c>
      <c r="AL672" s="2" t="inlineStr">
        <is>
          <t xml:space="preserve">|
</t>
        </is>
      </c>
      <c r="AM672" t="inlineStr">
        <is>
          <t>hyökkäys, jossa käytetään väärennettyjä tietoja tarkoitusperien tai alkuperän naamioimiseen siten, että tietojärjestelmä harhautuu pitämään väärää käyttäjää tai ohjelmaa oikeana</t>
        </is>
      </c>
      <c r="AN672" s="2" t="inlineStr">
        <is>
          <t>attaque par usurpation d'identité|
attaque par mascarade</t>
        </is>
      </c>
      <c r="AO672" s="2" t="inlineStr">
        <is>
          <t>2|
3</t>
        </is>
      </c>
      <c r="AP672" s="2" t="inlineStr">
        <is>
          <t xml:space="preserve">|
</t>
        </is>
      </c>
      <c r="AQ672" t="inlineStr">
        <is>
          <t>type d'action de menace par laquelle une entité non autorisée obtient l'accès à un système ou effectue un acte malveillant en se faisant illégitimement passer pour une entité autorisée</t>
        </is>
      </c>
      <c r="AR672" s="2" t="inlineStr">
        <is>
          <t>ionsaí bréagreachta</t>
        </is>
      </c>
      <c r="AS672" s="2" t="inlineStr">
        <is>
          <t>3</t>
        </is>
      </c>
      <c r="AT672" s="2" t="inlineStr">
        <is>
          <t/>
        </is>
      </c>
      <c r="AU672" t="inlineStr">
        <is>
          <t/>
        </is>
      </c>
      <c r="AV672" t="inlineStr">
        <is>
          <t/>
        </is>
      </c>
      <c r="AW672" t="inlineStr">
        <is>
          <t/>
        </is>
      </c>
      <c r="AX672" t="inlineStr">
        <is>
          <t/>
        </is>
      </c>
      <c r="AY672" t="inlineStr">
        <is>
          <t/>
        </is>
      </c>
      <c r="AZ672" s="2" t="inlineStr">
        <is>
          <t>álcázott támadás</t>
        </is>
      </c>
      <c r="BA672" s="2" t="inlineStr">
        <is>
          <t>2</t>
        </is>
      </c>
      <c r="BB672" s="2" t="inlineStr">
        <is>
          <t/>
        </is>
      </c>
      <c r="BC672" t="inlineStr">
        <is>
          <t>hálózati azonosító, programazonosító lemásolásával, hamisításával, felületek hamisításával, álfrissítések stb. készítésével a felhasználó adataihoz, számítógépéhez hozzáférést biztosító támadás</t>
        </is>
      </c>
      <c r="BD672" s="2" t="inlineStr">
        <is>
          <t>attacco masquerade</t>
        </is>
      </c>
      <c r="BE672" s="2" t="inlineStr">
        <is>
          <t>2</t>
        </is>
      </c>
      <c r="BF672" s="2" t="inlineStr">
        <is>
          <t/>
        </is>
      </c>
      <c r="BG672" t="inlineStr">
        <is>
          <t>qualsiasi tipo di attacco in cui viene usata un’identità falsa - ad esempio mascherando una scheda di rete - per ottenere un accesso illecito a un computer</t>
        </is>
      </c>
      <c r="BH672" s="2" t="inlineStr">
        <is>
          <t>suklastotos tapatybės ataka</t>
        </is>
      </c>
      <c r="BI672" s="2" t="inlineStr">
        <is>
          <t>3</t>
        </is>
      </c>
      <c r="BJ672" s="2" t="inlineStr">
        <is>
          <t/>
        </is>
      </c>
      <c r="BK672" t="inlineStr">
        <is>
          <t>ataka,
kurią vykdant naudojama suklastota tapatybė (pvz., suklastota tinklo tapatybė)
arba pavogti vartotojo prisijungimo duomenys ir siekiama autentifikavimo metu
gauti neteisėtą prieigą prie informacinių išteklių</t>
        </is>
      </c>
      <c r="BL672" s="2" t="inlineStr">
        <is>
          <t>maskarādes uzbrukums</t>
        </is>
      </c>
      <c r="BM672" s="2" t="inlineStr">
        <is>
          <t>2</t>
        </is>
      </c>
      <c r="BN672" s="2" t="inlineStr">
        <is>
          <t/>
        </is>
      </c>
      <c r="BO672" t="inlineStr">
        <is>
          <t/>
        </is>
      </c>
      <c r="BP672" s="2" t="inlineStr">
        <is>
          <t>attakk maskarat</t>
        </is>
      </c>
      <c r="BQ672" s="2" t="inlineStr">
        <is>
          <t>3</t>
        </is>
      </c>
      <c r="BR672" s="2" t="inlineStr">
        <is>
          <t/>
        </is>
      </c>
      <c r="BS672" t="inlineStr">
        <is>
          <t>kwalunkwe attakk li juża identità ffalsifikata (bħal ngħidu aħna identità ta' network) biex jinkiseb aċċess mhux uffiċjali għal kompjuter personali jew ta' organizzazzjoni</t>
        </is>
      </c>
      <c r="BT672" s="2" t="inlineStr">
        <is>
          <t>spoofing</t>
        </is>
      </c>
      <c r="BU672" s="2" t="inlineStr">
        <is>
          <t>2</t>
        </is>
      </c>
      <c r="BV672" s="2" t="inlineStr">
        <is>
          <t/>
        </is>
      </c>
      <c r="BW672" t="inlineStr">
        <is>
          <t>type
 cyberaanval waarbij de aanvaller zijn sporen uitwist door gebruik te maken
 van een valse identiteit</t>
        </is>
      </c>
      <c r="BX672" s="2" t="inlineStr">
        <is>
          <t>maskarada|
atak maskaradowy</t>
        </is>
      </c>
      <c r="BY672" s="2" t="inlineStr">
        <is>
          <t>3|
3</t>
        </is>
      </c>
      <c r="BZ672" s="2" t="inlineStr">
        <is>
          <t xml:space="preserve">|
</t>
        </is>
      </c>
      <c r="CA672" t="inlineStr">
        <is>
          <t>udawanie przez atakującego jednego z użytkowników systemu przez np. modyfikację pakietów w trakcie połączenia</t>
        </is>
      </c>
      <c r="CB672" s="2" t="inlineStr">
        <is>
          <t>ataque dissimulado</t>
        </is>
      </c>
      <c r="CC672" s="2" t="inlineStr">
        <is>
          <t>3</t>
        </is>
      </c>
      <c r="CD672" s="2" t="inlineStr">
        <is>
          <t/>
        </is>
      </c>
      <c r="CE672" t="inlineStr">
        <is>
          <t>Intrusão informática em que é usada uma identidade falsa para obter acesso a um computador.</t>
        </is>
      </c>
      <c r="CF672" s="2" t="inlineStr">
        <is>
          <t>atac prin disimulare</t>
        </is>
      </c>
      <c r="CG672" s="2" t="inlineStr">
        <is>
          <t>3</t>
        </is>
      </c>
      <c r="CH672" s="2" t="inlineStr">
        <is>
          <t/>
        </is>
      </c>
      <c r="CI672" t="inlineStr">
        <is>
          <t/>
        </is>
      </c>
      <c r="CJ672" s="2" t="inlineStr">
        <is>
          <t>masquerade attack</t>
        </is>
      </c>
      <c r="CK672" s="2" t="inlineStr">
        <is>
          <t>2</t>
        </is>
      </c>
      <c r="CL672" s="2" t="inlineStr">
        <is>
          <t/>
        </is>
      </c>
      <c r="CM672" t="inlineStr">
        <is>
          <t>útok, ktorý využíva falošnú identitu, napr. identitu siete na získanie neoficiálneho prístupu do osobného alebo firemného počítača</t>
        </is>
      </c>
      <c r="CN672" s="2" t="inlineStr">
        <is>
          <t>maskirani napad</t>
        </is>
      </c>
      <c r="CO672" s="2" t="inlineStr">
        <is>
          <t>3</t>
        </is>
      </c>
      <c r="CP672" s="2" t="inlineStr">
        <is>
          <t/>
        </is>
      </c>
      <c r="CQ672" t="inlineStr">
        <is>
          <t/>
        </is>
      </c>
      <c r="CR672" s="2" t="inlineStr">
        <is>
          <t>maskeradattack</t>
        </is>
      </c>
      <c r="CS672" s="2" t="inlineStr">
        <is>
          <t>2</t>
        </is>
      </c>
      <c r="CT672" s="2" t="inlineStr">
        <is>
          <t/>
        </is>
      </c>
      <c r="CU672" t="inlineStr">
        <is>
          <t/>
        </is>
      </c>
    </row>
    <row r="673">
      <c r="A673" s="1" t="str">
        <f>HYPERLINK("https://iate.europa.eu/entry/result/3582801/all", "3582801")</f>
        <v>3582801</v>
      </c>
      <c r="B673" t="inlineStr">
        <is>
          <t>EDUCATION AND COMMUNICATIONS</t>
        </is>
      </c>
      <c r="C673" t="inlineStr">
        <is>
          <t>EDUCATION AND COMMUNICATIONS|information technology and data processing</t>
        </is>
      </c>
      <c r="D673" s="2" t="inlineStr">
        <is>
          <t>ентропия на парола</t>
        </is>
      </c>
      <c r="E673" s="2" t="inlineStr">
        <is>
          <t>3</t>
        </is>
      </c>
      <c r="F673" s="2" t="inlineStr">
        <is>
          <t/>
        </is>
      </c>
      <c r="G673" t="inlineStr">
        <is>
          <t/>
        </is>
      </c>
      <c r="H673" s="2" t="inlineStr">
        <is>
          <t>entropie hádání</t>
        </is>
      </c>
      <c r="I673" s="2" t="inlineStr">
        <is>
          <t>2</t>
        </is>
      </c>
      <c r="J673" s="2" t="inlineStr">
        <is>
          <t/>
        </is>
      </c>
      <c r="K673" t="inlineStr">
        <is>
          <t>míra vyjadřující, jak obtížné je pro útočníka uhodnout tajnou hodnotu (např. heslo nebo šifrovací klíč). Udává se zpravidla jako průměrný počet pokusů za předpokladu optimální strategie hádání</t>
        </is>
      </c>
      <c r="L673" s="2" t="inlineStr">
        <is>
          <t>entropi</t>
        </is>
      </c>
      <c r="M673" s="2" t="inlineStr">
        <is>
          <t>3</t>
        </is>
      </c>
      <c r="N673" s="2" t="inlineStr">
        <is>
          <t/>
        </is>
      </c>
      <c r="O673" t="inlineStr">
        <is>
          <t>indikator for, hvor mange kombinationer der vil være for et kodeord af en bestemt længde</t>
        </is>
      </c>
      <c r="P673" s="2" t="inlineStr">
        <is>
          <t>Passwortentropie</t>
        </is>
      </c>
      <c r="Q673" s="2" t="inlineStr">
        <is>
          <t>3</t>
        </is>
      </c>
      <c r="R673" s="2" t="inlineStr">
        <is>
          <t/>
        </is>
      </c>
      <c r="S673" t="inlineStr">
        <is>
          <t>Maß, das angibt, wie einfach es für eine Software zum Knacken von Passwörtern ist, ein Passwort vorherzusagen</t>
        </is>
      </c>
      <c r="T673" s="2" t="inlineStr">
        <is>
          <t>εντροπία μάντευσης συνθηματικών</t>
        </is>
      </c>
      <c r="U673" s="2" t="inlineStr">
        <is>
          <t>3</t>
        </is>
      </c>
      <c r="V673" s="2" t="inlineStr">
        <is>
          <t/>
        </is>
      </c>
      <c r="W673" t="inlineStr">
        <is>
          <t>Εκφράζει μια εκτίμηση της ελάχιστης προσπάθειας που χρειάζεται για να μαντέψουμε το συνθηματικό ενός επιλεγμένου χρήστη. Παράδειγμα: Ένας επιτιθέμενος που γνωρίζει τη συχνότητα κατανομής των συνθηματικών, θα επιχειρήσει να μαντέψει το συνθηματικό ενός συγκεκριμένου χρήστη ξεκινώντας από το πιο πιθανό και συνεχίζοντας έως την επιτυχή επιλογή. Ο μέσος όρος επιτυχίας επί όλων των συνθηματικών θα ήταν κατ’ εκτίμηση η Guessing entropy.</t>
        </is>
      </c>
      <c r="X673" s="2" t="inlineStr">
        <is>
          <t>guessing entropy</t>
        </is>
      </c>
      <c r="Y673" s="2" t="inlineStr">
        <is>
          <t>3</t>
        </is>
      </c>
      <c r="Z673" s="2" t="inlineStr">
        <is>
          <t/>
        </is>
      </c>
      <c r="AA673" t="inlineStr">
        <is>
          <t>measure of the difficulty that an attacker has to guess the average password used in a system</t>
        </is>
      </c>
      <c r="AB673" s="2" t="inlineStr">
        <is>
          <t>entropía de contraseña</t>
        </is>
      </c>
      <c r="AC673" s="2" t="inlineStr">
        <is>
          <t>3</t>
        </is>
      </c>
      <c r="AD673" s="2" t="inlineStr">
        <is>
          <t/>
        </is>
      </c>
      <c r="AE673" t="inlineStr">
        <is>
          <t>Medida de dificultad que un atacante tiene para poder descifrar la contraseña promedio utilizada en un sistema.</t>
        </is>
      </c>
      <c r="AF673" s="2" t="inlineStr">
        <is>
          <t>parooli entroopia</t>
        </is>
      </c>
      <c r="AG673" s="2" t="inlineStr">
        <is>
          <t>2</t>
        </is>
      </c>
      <c r="AH673" s="2" t="inlineStr">
        <is>
          <t/>
        </is>
      </c>
      <c r="AI673" t="inlineStr">
        <is>
          <t>murdmiskindluse määra üks komponente</t>
        </is>
      </c>
      <c r="AJ673" s="2" t="inlineStr">
        <is>
          <t>salasanaentropia|
entropia</t>
        </is>
      </c>
      <c r="AK673" s="2" t="inlineStr">
        <is>
          <t>3|
3</t>
        </is>
      </c>
      <c r="AL673" s="2" t="inlineStr">
        <is>
          <t xml:space="preserve">|
</t>
        </is>
      </c>
      <c r="AM673" t="inlineStr">
        <is>
          <t>suure, jolla mitataan, kuinka paljon salasanassa on epävarmuutta, joka purkajan pitää yrittää arvata</t>
        </is>
      </c>
      <c r="AN673" s="2" t="inlineStr">
        <is>
          <t>entropie</t>
        </is>
      </c>
      <c r="AO673" s="2" t="inlineStr">
        <is>
          <t>3</t>
        </is>
      </c>
      <c r="AP673" s="2" t="inlineStr">
        <is>
          <t/>
        </is>
      </c>
      <c r="AQ673" t="inlineStr">
        <is>
          <t>en informatique, mesure de l’imprédictibilité d’un mot de passe, et donc de la difficulté qu’un attaquant éprouvera à le découvrir, exprimée en termes d'entropie de Shannon et mesurée en bits</t>
        </is>
      </c>
      <c r="AR673" s="2" t="inlineStr">
        <is>
          <t>eantrópacht bhallaíochta</t>
        </is>
      </c>
      <c r="AS673" s="2" t="inlineStr">
        <is>
          <t>3</t>
        </is>
      </c>
      <c r="AT673" s="2" t="inlineStr">
        <is>
          <t/>
        </is>
      </c>
      <c r="AU673" t="inlineStr">
        <is>
          <t/>
        </is>
      </c>
      <c r="AV673" t="inlineStr">
        <is>
          <t/>
        </is>
      </c>
      <c r="AW673" t="inlineStr">
        <is>
          <t/>
        </is>
      </c>
      <c r="AX673" t="inlineStr">
        <is>
          <t/>
        </is>
      </c>
      <c r="AY673" t="inlineStr">
        <is>
          <t/>
        </is>
      </c>
      <c r="AZ673" s="2" t="inlineStr">
        <is>
          <t>találgatási entrópia</t>
        </is>
      </c>
      <c r="BA673" s="2" t="inlineStr">
        <is>
          <t>2</t>
        </is>
      </c>
      <c r="BB673" s="2" t="inlineStr">
        <is>
          <t/>
        </is>
      </c>
      <c r="BC673" t="inlineStr">
        <is>
          <t>annak a mérőszáma, hogy mennyire nehéz egy támadónak kitalálnia a valamely informatikai rendszerben használt átlag jelszót</t>
        </is>
      </c>
      <c r="BD673" s="2" t="inlineStr">
        <is>
          <t>entropia delle password</t>
        </is>
      </c>
      <c r="BE673" s="2" t="inlineStr">
        <is>
          <t>2</t>
        </is>
      </c>
      <c r="BF673" s="2" t="inlineStr">
        <is>
          <t/>
        </is>
      </c>
      <c r="BG673" t="inlineStr">
        <is>
          <t>misura del grado di complessità di una password di un sistema e della sua non prevedibilità da parte di hacker</t>
        </is>
      </c>
      <c r="BH673" s="2" t="inlineStr">
        <is>
          <t>slaptažodžio entropija</t>
        </is>
      </c>
      <c r="BI673" s="2" t="inlineStr">
        <is>
          <t>3</t>
        </is>
      </c>
      <c r="BJ673" s="2" t="inlineStr">
        <is>
          <t/>
        </is>
      </c>
      <c r="BK673" t="inlineStr">
        <is>
          <t>slaptažodžio iškodavimo sudėtingumo matas</t>
        </is>
      </c>
      <c r="BL673" s="2" t="inlineStr">
        <is>
          <t>minēšanas entropija</t>
        </is>
      </c>
      <c r="BM673" s="2" t="inlineStr">
        <is>
          <t>2</t>
        </is>
      </c>
      <c r="BN673" s="2" t="inlineStr">
        <is>
          <t/>
        </is>
      </c>
      <c r="BO673" t="inlineStr">
        <is>
          <t/>
        </is>
      </c>
      <c r="BP673" s="2" t="inlineStr">
        <is>
          <t>entropija tat-tbassir</t>
        </is>
      </c>
      <c r="BQ673" s="2" t="inlineStr">
        <is>
          <t>3</t>
        </is>
      </c>
      <c r="BR673" s="2" t="inlineStr">
        <is>
          <t/>
        </is>
      </c>
      <c r="BS673" t="inlineStr">
        <is>
          <t>idea tad-diffikultà li attakkant se jkollu biex jaqta' password ta' saħħa medja li ntużat f'sistema</t>
        </is>
      </c>
      <c r="BT673" s="2" t="inlineStr">
        <is>
          <t>entropie|
informatie-entropie</t>
        </is>
      </c>
      <c r="BU673" s="2" t="inlineStr">
        <is>
          <t>3|
3</t>
        </is>
      </c>
      <c r="BV673" s="2" t="inlineStr">
        <is>
          <t xml:space="preserve">|
</t>
        </is>
      </c>
      <c r="BW673" t="inlineStr">
        <is>
          <t>maat
 voor de gemiddelde moeilijkheidsgraad voor een aanvaller om een wachtwoord in
 een systeem te kraken</t>
        </is>
      </c>
      <c r="BX673" s="2" t="inlineStr">
        <is>
          <t>entropia hasła</t>
        </is>
      </c>
      <c r="BY673" s="2" t="inlineStr">
        <is>
          <t>3</t>
        </is>
      </c>
      <c r="BZ673" s="2" t="inlineStr">
        <is>
          <t/>
        </is>
      </c>
      <c r="CA673" t="inlineStr">
        <is>
          <t>stopień nieuporządkowania i losowości hasła decydujący o jego sile i bezpieczeństwie, miara trudności złamania hasła; jednostką entropii jest zwyczajowo bit</t>
        </is>
      </c>
      <c r="CB673" s="2" t="inlineStr">
        <is>
          <t>entropia adivinhatória</t>
        </is>
      </c>
      <c r="CC673" s="2" t="inlineStr">
        <is>
          <t>3</t>
        </is>
      </c>
      <c r="CD673" s="2" t="inlineStr">
        <is>
          <t/>
        </is>
      </c>
      <c r="CE673" t="inlineStr">
        <is>
          <t>Medida da dificuldade que um invasor tem de adivinhar a senha média usada num sistema.</t>
        </is>
      </c>
      <c r="CF673" s="2" t="inlineStr">
        <is>
          <t>entropie a parolei</t>
        </is>
      </c>
      <c r="CG673" s="2" t="inlineStr">
        <is>
          <t>3</t>
        </is>
      </c>
      <c r="CH673" s="2" t="inlineStr">
        <is>
          <t/>
        </is>
      </c>
      <c r="CI673" t="inlineStr">
        <is>
          <t/>
        </is>
      </c>
      <c r="CJ673" s="2" t="inlineStr">
        <is>
          <t>guessing entropy</t>
        </is>
      </c>
      <c r="CK673" s="2" t="inlineStr">
        <is>
          <t>2</t>
        </is>
      </c>
      <c r="CL673" s="2" t="inlineStr">
        <is>
          <t/>
        </is>
      </c>
      <c r="CM673" t="inlineStr">
        <is>
          <t>miera obtiažnosti, ktorú musí útočník prekonať, aby uhádol priemerné heslo použité v systéme</t>
        </is>
      </c>
      <c r="CN673" s="2" t="inlineStr">
        <is>
          <t>entropija gesla</t>
        </is>
      </c>
      <c r="CO673" s="2" t="inlineStr">
        <is>
          <t>3</t>
        </is>
      </c>
      <c r="CP673" s="2" t="inlineStr">
        <is>
          <t/>
        </is>
      </c>
      <c r="CQ673" t="inlineStr">
        <is>
          <t>stopnja zapletenosti gesla, izražena z informacijsko entropijo</t>
        </is>
      </c>
      <c r="CR673" s="2" t="inlineStr">
        <is>
          <t>entropi</t>
        </is>
      </c>
      <c r="CS673" s="2" t="inlineStr">
        <is>
          <t>3</t>
        </is>
      </c>
      <c r="CT673" s="2" t="inlineStr">
        <is>
          <t/>
        </is>
      </c>
      <c r="CU673" t="inlineStr">
        <is>
          <t/>
        </is>
      </c>
    </row>
    <row r="674">
      <c r="A674" s="1" t="str">
        <f>HYPERLINK("https://iate.europa.eu/entry/result/3546882/all", "3546882")</f>
        <v>3546882</v>
      </c>
      <c r="B674" t="inlineStr">
        <is>
          <t>EDUCATION AND COMMUNICATIONS</t>
        </is>
      </c>
      <c r="C674" t="inlineStr">
        <is>
          <t>EDUCATION AND COMMUNICATIONS|communications|communications systems;EDUCATION AND COMMUNICATIONS|information technology and data processing</t>
        </is>
      </c>
      <c r="D674" s="2" t="inlineStr">
        <is>
          <t>удостоверение за автентичност на уебсайт</t>
        </is>
      </c>
      <c r="E674" s="2" t="inlineStr">
        <is>
          <t>3</t>
        </is>
      </c>
      <c r="F674" s="2" t="inlineStr">
        <is>
          <t/>
        </is>
      </c>
      <c r="G674" t="inlineStr">
        <is>
          <t>удостоверение, което позволява да се удостовери автентичността на уебсайт, като го свързва с физическото или юридическото лице, на което е издадено удостоверението</t>
        </is>
      </c>
      <c r="H674" s="2" t="inlineStr">
        <is>
          <t>certifikát pro autentizaci internetových stránek</t>
        </is>
      </c>
      <c r="I674" s="2" t="inlineStr">
        <is>
          <t>3</t>
        </is>
      </c>
      <c r="J674" s="2" t="inlineStr">
        <is>
          <t/>
        </is>
      </c>
      <c r="K674" t="inlineStr">
        <is>
          <t>potvrzení, které umožňuje autentizovat internetové stránky a spojuje je s fyzickou nebo právnickou osobou, jíž je certifikát vydán</t>
        </is>
      </c>
      <c r="L674" s="2" t="inlineStr">
        <is>
          <t>certifikat for webstedsautentifikation</t>
        </is>
      </c>
      <c r="M674" s="2" t="inlineStr">
        <is>
          <t>3</t>
        </is>
      </c>
      <c r="N674" s="2" t="inlineStr">
        <is>
          <t/>
        </is>
      </c>
      <c r="O674" t="inlineStr">
        <is>
          <t>attestering, der gør det muligt at autentificere et websted og knytter webstedet til den fysiske eller juridiske person, som certifikatet er udstedt til</t>
        </is>
      </c>
      <c r="P674" s="2" t="inlineStr">
        <is>
          <t>Zertifikat für die Website-Authentifizierung</t>
        </is>
      </c>
      <c r="Q674" s="2" t="inlineStr">
        <is>
          <t>3</t>
        </is>
      </c>
      <c r="R674" s="2" t="inlineStr">
        <is>
          <t/>
        </is>
      </c>
      <c r="S674" t="inlineStr">
        <is>
          <t>Zertifikat, das die Authentifizierung einer Website ermöglicht und die Website mit der natürlichen oder juristischen Person verknüpft, der das Zertifikat ausgestellt wurde</t>
        </is>
      </c>
      <c r="T674" s="2" t="inlineStr">
        <is>
          <t>πιστοποιητικό γνησιότητας ιστότοπου</t>
        </is>
      </c>
      <c r="U674" s="2" t="inlineStr">
        <is>
          <t>3</t>
        </is>
      </c>
      <c r="V674" s="2" t="inlineStr">
        <is>
          <t/>
        </is>
      </c>
      <c r="W674" t="inlineStr">
        <is>
          <t/>
        </is>
      </c>
      <c r="X674" s="2" t="inlineStr">
        <is>
          <t>certificate for website authentication</t>
        </is>
      </c>
      <c r="Y674" s="2" t="inlineStr">
        <is>
          <t>3</t>
        </is>
      </c>
      <c r="Z674" s="2" t="inlineStr">
        <is>
          <t/>
        </is>
      </c>
      <c r="AA674" t="inlineStr">
        <is>
          <t>attestation that makes it possible to authenticate a website and links the website to the natural or legal person to whom the certificate is issued</t>
        </is>
      </c>
      <c r="AB674" s="2" t="inlineStr">
        <is>
          <t>certificado cualificado de autenticación de sitio web</t>
        </is>
      </c>
      <c r="AC674" s="2" t="inlineStr">
        <is>
          <t>3</t>
        </is>
      </c>
      <c r="AD674" s="2" t="inlineStr">
        <is>
          <t/>
        </is>
      </c>
      <c r="AE674" t="inlineStr">
        <is>
          <t>Declaración que permite autenticar un sitio web y vincula el sitio web con la persona a quien ha expedido el certificado un proveedor de servicios de confianza cualificado y que cumple los requisitos establecidos en la legislación aplicable.</t>
        </is>
      </c>
      <c r="AF674" s="2" t="inlineStr">
        <is>
          <t>sertifikaat veebisaidi autentimiseks|
veebisaidi autentimise sertifikaat</t>
        </is>
      </c>
      <c r="AG674" s="2" t="inlineStr">
        <is>
          <t>3|
3</t>
        </is>
      </c>
      <c r="AH674" s="2" t="inlineStr">
        <is>
          <t xml:space="preserve">|
</t>
        </is>
      </c>
      <c r="AI674" t="inlineStr">
        <is>
          <t>tõend, mis võimaldab autentida veebisaiti ja seob selle füüsilise või juriidilise isikuga, kellele sertifikaat on väljastatud</t>
        </is>
      </c>
      <c r="AJ674" s="2" t="inlineStr">
        <is>
          <t>verkkosivuston todentamisen varmenne</t>
        </is>
      </c>
      <c r="AK674" s="2" t="inlineStr">
        <is>
          <t>3</t>
        </is>
      </c>
      <c r="AL674" s="2" t="inlineStr">
        <is>
          <t/>
        </is>
      </c>
      <c r="AM674" t="inlineStr">
        <is>
          <t>todistus, jonka avulla verkkosivusto voidaan todentaa ja joka liittää verkkosivuston siihen luonnolliseen henkilöön tai oikeushenkilöön, jolle varmenne on myönnetty</t>
        </is>
      </c>
      <c r="AN674" s="2" t="inlineStr">
        <is>
          <t>certificat d'authentification de site internet</t>
        </is>
      </c>
      <c r="AO674" s="2" t="inlineStr">
        <is>
          <t>3</t>
        </is>
      </c>
      <c r="AP674" s="2" t="inlineStr">
        <is>
          <t/>
        </is>
      </c>
      <c r="AQ674" t="inlineStr">
        <is>
          <t>attestation qui permet d'authentifier un site internet et associe celui-ci à la personne physique ou morale à laquelle le certificat est délivré</t>
        </is>
      </c>
      <c r="AR674" s="2" t="inlineStr">
        <is>
          <t>deimhniú cáilithe le haghaidh fíordheimhniú suímh ghréasáin</t>
        </is>
      </c>
      <c r="AS674" s="2" t="inlineStr">
        <is>
          <t>3</t>
        </is>
      </c>
      <c r="AT674" s="2" t="inlineStr">
        <is>
          <t/>
        </is>
      </c>
      <c r="AU674" t="inlineStr">
        <is>
          <t/>
        </is>
      </c>
      <c r="AV674" s="2" t="inlineStr">
        <is>
          <t>certifikat za autentifikaciju mrežnih stranica</t>
        </is>
      </c>
      <c r="AW674" s="2" t="inlineStr">
        <is>
          <t>3</t>
        </is>
      </c>
      <c r="AX674" s="2" t="inlineStr">
        <is>
          <t/>
        </is>
      </c>
      <c r="AY674" t="inlineStr">
        <is>
          <t>potvrda pomoću koje je moguće izvršiti autentikaciju mrežnih stranica te kojom se mrežne stranice povezuju s fizičkom ili pravnom osobom kojoj je izdan certifikat</t>
        </is>
      </c>
      <c r="AZ674" s="2" t="inlineStr">
        <is>
          <t>weboldal-hitelesítő tanúsítvány</t>
        </is>
      </c>
      <c r="BA674" s="2" t="inlineStr">
        <is>
          <t>4</t>
        </is>
      </c>
      <c r="BB674" s="2" t="inlineStr">
        <is>
          <t/>
        </is>
      </c>
      <c r="BC674" t="inlineStr">
        <is>
          <t>olyan igazolás, amely lehetővé teszi a weboldal hitelesítését és a weboldalt ahhoz a természetes vagy jogi személyhez kapcsolja, akinek vagy amelynek részére a tanúsítványt kiállították</t>
        </is>
      </c>
      <c r="BD674" s="2" t="inlineStr">
        <is>
          <t>certificato di autenticazione di sito web</t>
        </is>
      </c>
      <c r="BE674" s="2" t="inlineStr">
        <is>
          <t>3</t>
        </is>
      </c>
      <c r="BF674" s="2" t="inlineStr">
        <is>
          <t/>
        </is>
      </c>
      <c r="BG674" t="inlineStr">
        <is>
          <t>attestato che consente di autenticare un sito web e collega il sito alla persona fisica o giuridica a cui il certificato è rilasciato</t>
        </is>
      </c>
      <c r="BH674" s="2" t="inlineStr">
        <is>
          <t>interneto svetainės tapatumo nustatymo sertifikatas</t>
        </is>
      </c>
      <c r="BI674" s="2" t="inlineStr">
        <is>
          <t>3</t>
        </is>
      </c>
      <c r="BJ674" s="2" t="inlineStr">
        <is>
          <t/>
        </is>
      </c>
      <c r="BK674" t="inlineStr">
        <is>
          <t>liudijimas, suteikiantis galimybę nustatyti interneto svetainės tapatumą ir susiejantis interneto svetainę su fiziniu ar juridiniu asmeniu, kuriam buvo išduotas sertifikatas</t>
        </is>
      </c>
      <c r="BL674" s="2" t="inlineStr">
        <is>
          <t>kvalificēts tīmekļa vietņu autentifikācijas sertifikāts</t>
        </is>
      </c>
      <c r="BM674" s="2" t="inlineStr">
        <is>
          <t>3</t>
        </is>
      </c>
      <c r="BN674" s="2" t="inlineStr">
        <is>
          <t/>
        </is>
      </c>
      <c r="BO674" t="inlineStr">
        <is>
          <t>apliecinājums, kas ļauj autentificēt tīmekļa vietni un apliecina tīmekļa vietnes saikni ar personu, kurai sertifikātu izsniedzis kvalificēts uzticamības pakalpojumu sniedzējs, un kas atbilst &lt;a href="http://eur-lex.europa.eu/legal-content/LV/TXT/?uri=CELEX:52012PC0238" target="_blank"&gt;CELEX:52012PC0238/LV&lt;/a&gt; IV pielikumā noteiktajām prasībām</t>
        </is>
      </c>
      <c r="BP674" s="2" t="inlineStr">
        <is>
          <t>ċertifikat għall-awtentikazzjoni ta’ sit elettroniku</t>
        </is>
      </c>
      <c r="BQ674" s="2" t="inlineStr">
        <is>
          <t>3</t>
        </is>
      </c>
      <c r="BR674" s="2" t="inlineStr">
        <is>
          <t/>
        </is>
      </c>
      <c r="BS674" t="inlineStr">
        <is>
          <t>attestazzjoni li permezz tagħha tkun possibbli l-awtentikazzjoni ta’ sit web u li tikkollega s-sit elettroniku mal-persuna fiżika jew ġuridika li lilha jkun inħareġ iċ-ċertifikat</t>
        </is>
      </c>
      <c r="BT674" s="2" t="inlineStr">
        <is>
          <t>certificaat voor websiteauthenticatie</t>
        </is>
      </c>
      <c r="BU674" s="2" t="inlineStr">
        <is>
          <t>3</t>
        </is>
      </c>
      <c r="BV674" s="2" t="inlineStr">
        <is>
          <t/>
        </is>
      </c>
      <c r="BW674" t="inlineStr">
        <is>
          <t>attestering die het mogelijk maakt de authenticiteit van een website vast te stellen en die de website verbindt aan de natuurlijke of rechtspersoon aan wie het certificaat is afgegeven</t>
        </is>
      </c>
      <c r="BX674" s="2" t="inlineStr">
        <is>
          <t>certyfikat uwierzytelniania witryn internetowych</t>
        </is>
      </c>
      <c r="BY674" s="2" t="inlineStr">
        <is>
          <t>3</t>
        </is>
      </c>
      <c r="BZ674" s="2" t="inlineStr">
        <is>
          <t/>
        </is>
      </c>
      <c r="CA674" t="inlineStr">
        <is>
          <t>poświadczenie, które umożliwia uwierzytelnianie witryn internetowych i przyporządkowuje witrynę internetową do osoby fizycznej lub prawnej, której wydano certyfikat</t>
        </is>
      </c>
      <c r="CB674" s="2" t="inlineStr">
        <is>
          <t>certificado de autenticação de sítio Web</t>
        </is>
      </c>
      <c r="CC674" s="2" t="inlineStr">
        <is>
          <t>3</t>
        </is>
      </c>
      <c r="CD674" s="2" t="inlineStr">
        <is>
          <t/>
        </is>
      </c>
      <c r="CE674" t="inlineStr">
        <is>
          <t>Atestado que torne possível autenticar um sítio Web e associe o sítio Web à pessoa singular ou coletiva à qual o certificado tenha sido emitido.</t>
        </is>
      </c>
      <c r="CF674" s="2" t="inlineStr">
        <is>
          <t>certificat SSL</t>
        </is>
      </c>
      <c r="CG674" s="2" t="inlineStr">
        <is>
          <t>0</t>
        </is>
      </c>
      <c r="CH674" s="2" t="inlineStr">
        <is>
          <t/>
        </is>
      </c>
      <c r="CI674" t="inlineStr">
        <is>
          <t>---</t>
        </is>
      </c>
      <c r="CJ674" s="2" t="inlineStr">
        <is>
          <t>certifikát pre autentifikáciu webového sídla</t>
        </is>
      </c>
      <c r="CK674" s="2" t="inlineStr">
        <is>
          <t>3</t>
        </is>
      </c>
      <c r="CL674" s="2" t="inlineStr">
        <is>
          <t/>
        </is>
      </c>
      <c r="CM674" t="inlineStr">
        <is>
          <t>osvedčenie, ktoré umožňuje autentifikáciu webového sídla a spája toto webové sídlo s fyzickou alebo právnickou osobou, ktorej bol certifikát vydaný</t>
        </is>
      </c>
      <c r="CN674" s="2" t="inlineStr">
        <is>
          <t>potrdilo za avtentikacijo spletišč</t>
        </is>
      </c>
      <c r="CO674" s="2" t="inlineStr">
        <is>
          <t>3</t>
        </is>
      </c>
      <c r="CP674" s="2" t="inlineStr">
        <is>
          <t/>
        </is>
      </c>
      <c r="CQ674" t="inlineStr">
        <is>
          <t>potrdilo, ki omogoča avtentikacijo spletišča in spletišče povezuje s fizično ali pravno osebo, ki se ji izda potrdilo</t>
        </is>
      </c>
      <c r="CR674" s="2" t="inlineStr">
        <is>
          <t>certifikat för autentisering av webbplatser</t>
        </is>
      </c>
      <c r="CS674" s="2" t="inlineStr">
        <is>
          <t>3</t>
        </is>
      </c>
      <c r="CT674" s="2" t="inlineStr">
        <is>
          <t/>
        </is>
      </c>
      <c r="CU674" t="inlineStr">
        <is>
          <t>ett intyg som gör det möjligt att autentisera en webbplats och koppla webbplatsen till den fysiska eller juridiska person som certifikatet utfärdats för</t>
        </is>
      </c>
    </row>
    <row r="675">
      <c r="A675" s="1" t="str">
        <f>HYPERLINK("https://iate.europa.eu/entry/result/3599658/all", "3599658")</f>
        <v>3599658</v>
      </c>
      <c r="B675" t="inlineStr">
        <is>
          <t>PRODUCTION, TECHNOLOGY AND RESEARCH;TRADE</t>
        </is>
      </c>
      <c r="C675" t="inlineStr">
        <is>
          <t>PRODUCTION, TECHNOLOGY AND RESEARCH|technology and technical regulations|technology|digital technology;TRADE|marketing|commercial transaction|provision of services</t>
        </is>
      </c>
      <c r="D675" s="2" t="inlineStr">
        <is>
          <t>квалифицирано удостоверение за автентичност на уебсайт</t>
        </is>
      </c>
      <c r="E675" s="2" t="inlineStr">
        <is>
          <t>3</t>
        </is>
      </c>
      <c r="F675" s="2" t="inlineStr">
        <is>
          <t/>
        </is>
      </c>
      <c r="G675" t="inlineStr">
        <is>
          <t/>
        </is>
      </c>
      <c r="H675" s="2" t="inlineStr">
        <is>
          <t>kvalifikovaný certifikát pro autentizaci internetových stránek</t>
        </is>
      </c>
      <c r="I675" s="2" t="inlineStr">
        <is>
          <t>3</t>
        </is>
      </c>
      <c r="J675" s="2" t="inlineStr">
        <is>
          <t/>
        </is>
      </c>
      <c r="K675" t="inlineStr">
        <is>
          <t>&lt;a href="https://iate.europa.eu/entry/result/3546882/cs" target="_blank"&gt;certifikát pro autentizaci internetových stránek&lt;/a&gt;&lt;small&gt;,&lt;/small&gt; který je vydán &lt;a href="https://iate.europa.eu/entry/result/3599650/cs" target="_blank"&gt;kvalifikovaným poskytovatelem služeb vytvářejících důvěru&lt;/a&gt; a splňuje požadavky platných pravidel a předpisů</t>
        </is>
      </c>
      <c r="L675" s="2" t="inlineStr">
        <is>
          <t>kvalificeret certifikat for webstedsautentifikation</t>
        </is>
      </c>
      <c r="M675" s="2" t="inlineStr">
        <is>
          <t>3</t>
        </is>
      </c>
      <c r="N675" s="2" t="inlineStr">
        <is>
          <t/>
        </is>
      </c>
      <c r="O675" t="inlineStr">
        <is>
          <t>&lt;a href="https://iate.europa.eu/entry/result/3546882/da" target="_blank"&gt;certifikat for webstedsautentifikation&lt;/a&gt;, der er udstedt af en &lt;a href="https://iate.europa.eu/entry/result/3599650/da" target="_blank"&gt;kvalificeret tillidstjenesteudbyder&lt;/a&gt; og opfylder kravene i gældende regler og bestemmelser</t>
        </is>
      </c>
      <c r="P675" s="2" t="inlineStr">
        <is>
          <t>qualifiziertes Zertifikat für die Website-Authentifizierung</t>
        </is>
      </c>
      <c r="Q675" s="2" t="inlineStr">
        <is>
          <t>3</t>
        </is>
      </c>
      <c r="R675" s="2" t="inlineStr">
        <is>
          <t/>
        </is>
      </c>
      <c r="S675" t="inlineStr">
        <is>
          <t>von einem qualifizierten Vertrauensdiensteanbieter ausgestelltes Zertifikat für Website-Authentifizierung</t>
        </is>
      </c>
      <c r="T675" s="2" t="inlineStr">
        <is>
          <t>εγκεκριμένο πιστοποιητικό για την επαλήθευση της γνησιότητας ιστότοπου</t>
        </is>
      </c>
      <c r="U675" s="2" t="inlineStr">
        <is>
          <t>3</t>
        </is>
      </c>
      <c r="V675" s="2" t="inlineStr">
        <is>
          <t/>
        </is>
      </c>
      <c r="W675" t="inlineStr">
        <is>
          <t>&lt;a href="https://iate.europa.eu/entry/result/3546882/en-el" target="_blank"&gt;πιστοποιητικό γνησιότητας ιστότοπου&lt;/a&gt; που εκδίδεται από &lt;a href="https://iate.europa.eu/entry/result/3599650/en-el" target="_blank"&gt;εγκεκριμένο πάροχο υπηρεσιών εμπιστοσύνης&lt;/a&gt; και πληροί τις οριζόμενες από τους ισχύοντες κανόνες και κανονισμούς απαιτήσεις</t>
        </is>
      </c>
      <c r="X675" s="2" t="inlineStr">
        <is>
          <t>qualified certificate for website authentication</t>
        </is>
      </c>
      <c r="Y675" s="2" t="inlineStr">
        <is>
          <t>3</t>
        </is>
      </c>
      <c r="Z675" s="2" t="inlineStr">
        <is>
          <t/>
        </is>
      </c>
      <c r="AA675" t="inlineStr">
        <is>
          <t>&lt;a href="https://iate.europa.eu/entry/result/3546882/en" target="_blank"&gt;certificate for website authentication&lt;/a&gt; that is issued by a &lt;a href="https://iate.europa.eu/entry/result/3599650/en" target="_blank"&gt;qualified trust service provider&lt;/a&gt; and meets the requirements of the applicable rules and regulations</t>
        </is>
      </c>
      <c r="AB675" s="2" t="inlineStr">
        <is>
          <t>certificado cualificado de autenticación de sitio web</t>
        </is>
      </c>
      <c r="AC675" s="2" t="inlineStr">
        <is>
          <t>3</t>
        </is>
      </c>
      <c r="AD675" s="2" t="inlineStr">
        <is>
          <t/>
        </is>
      </c>
      <c r="AE675" t="inlineStr">
        <is>
          <t>&lt;a href="https://iate.europa.eu/entry/result/3546882/es" target="_blank"&gt;Certificado de autenticación de sitio web &lt;/a&gt;expedido por un &lt;a href="https://iate.europa.eu/entry/result/3599650/es" target="_blank"&gt;prestador cualificado de servicios de confianza&lt;/a&gt; y que cumple los requisitos establecidos en el 
anexo IV del &lt;a href="https://eur-lex.europa.eu/legal-content/ES/TXT/?uri=CELEX:02014R0910-20140917" target="_blank"&gt;Reglamento (UE) n.º 910/2014.&lt;/a&gt;</t>
        </is>
      </c>
      <c r="AF675" s="2" t="inlineStr">
        <is>
          <t>kvalifitseeritud sertifikaat veebisaidi autentimiseks</t>
        </is>
      </c>
      <c r="AG675" s="2" t="inlineStr">
        <is>
          <t>3</t>
        </is>
      </c>
      <c r="AH675" s="2" t="inlineStr">
        <is>
          <t/>
        </is>
      </c>
      <c r="AI675" t="inlineStr">
        <is>
          <t>&lt;i&gt;sertifikaat veebisaidi autentimiseks&lt;/i&gt; &lt;a href="/entry/result/3546882/all" id="ENTRY_TO_ENTRY_CONVERTER" target="_blank"&gt;IATE:3546882&lt;/a&gt; , mille on väljastanud &lt;i&gt;kvalifitseeritud usaldusteenuse osutaja&lt;/i&gt; &lt;a href="/entry/result/3599650/all" id="ENTRY_TO_ENTRY_CONVERTER" target="_blank"&gt;IATE:3599650&lt;/a&gt; ja mis vastab sätestatud nõuetele</t>
        </is>
      </c>
      <c r="AJ675" s="2" t="inlineStr">
        <is>
          <t>verkkosivustojen todentamisen hyväksytty varmenne</t>
        </is>
      </c>
      <c r="AK675" s="2" t="inlineStr">
        <is>
          <t>3</t>
        </is>
      </c>
      <c r="AL675" s="2" t="inlineStr">
        <is>
          <t/>
        </is>
      </c>
      <c r="AM675" t="inlineStr">
        <is>
          <t>&lt;a href="https://iate.europa.eu/entry/result/3546882/fi" target="_blank"&gt;verkkosivustojen todentamisen varmenne&lt;/a&gt;, jonka on myöntänyt &lt;a href="https://iate.europa.eu/entry/result/3599650/fi" target="_blank"&gt;hyväksytty luottamuspalvelujen tarjoaja&lt;/a&gt; ja joka täyttää sovellettavat vaatimukset</t>
        </is>
      </c>
      <c r="AN675" s="2" t="inlineStr">
        <is>
          <t>certificat qualifié d’authentification de site internet</t>
        </is>
      </c>
      <c r="AO675" s="2" t="inlineStr">
        <is>
          <t>3</t>
        </is>
      </c>
      <c r="AP675" s="2" t="inlineStr">
        <is>
          <t/>
        </is>
      </c>
      <c r="AQ675" t="inlineStr">
        <is>
          <t>certificat d’authentification de site internet qui est délivré par un 
prestataire de services de confiance qualifié et qui satisfait aux 
exigences de la réglementation applicable</t>
        </is>
      </c>
      <c r="AR675" s="2" t="inlineStr">
        <is>
          <t>deimhniú cáilithe le haghaidh fíordheimhniú suíomh gréasáin</t>
        </is>
      </c>
      <c r="AS675" s="2" t="inlineStr">
        <is>
          <t>3</t>
        </is>
      </c>
      <c r="AT675" s="2" t="inlineStr">
        <is>
          <t/>
        </is>
      </c>
      <c r="AU675" t="inlineStr">
        <is>
          <t>deimhniú le haghaidh fíordheimhniú suíomh gréasáin, a eisíonn soláthraí cáilithe seirbhísí iontaoibhe agus a chomhlíonann na ceanglais a leagtar síos in Iarscríbhinn IV</t>
        </is>
      </c>
      <c r="AV675" s="2" t="inlineStr">
        <is>
          <t>kvalificirani certifikat za autentikaciju mrežnih stranica</t>
        </is>
      </c>
      <c r="AW675" s="2" t="inlineStr">
        <is>
          <t>3</t>
        </is>
      </c>
      <c r="AX675" s="2" t="inlineStr">
        <is>
          <t/>
        </is>
      </c>
      <c r="AY675" t="inlineStr">
        <is>
          <t>certifikat za autentikaciju mrežnih stranica koji izdaje kvalificirani pružatelj usluga povjerenja i koji ispunjava zahtjeve utvrđene u primjenjivim pravilima i propisima</t>
        </is>
      </c>
      <c r="AZ675" s="2" t="inlineStr">
        <is>
          <t>minősített weboldal-hitelesítő tanúsítvány</t>
        </is>
      </c>
      <c r="BA675" s="2" t="inlineStr">
        <is>
          <t>4</t>
        </is>
      </c>
      <c r="BB675" s="2" t="inlineStr">
        <is>
          <t/>
        </is>
      </c>
      <c r="BC675" t="inlineStr">
        <is>
          <t>olyan weboldal-hitelesítő tanúsítvány, amelyet minősített bizalmi 
szolgáltató bocsát ki, és amely megfelel a IV. mellékletben 
megállapított követelményeknek</t>
        </is>
      </c>
      <c r="BD675" s="2" t="inlineStr">
        <is>
          <t>certificato qualificato di autenticazione di sito web</t>
        </is>
      </c>
      <c r="BE675" s="2" t="inlineStr">
        <is>
          <t>3</t>
        </is>
      </c>
      <c r="BF675" s="2" t="inlineStr">
        <is>
          <t/>
        </is>
      </c>
      <c r="BG675" t="inlineStr">
        <is>
          <t>certificato di autenticazione di sito web che è rilasciato da un prestatore di servizi fiduciari qualificato ed è conforme ai requisiti stabiliti dalla normativa vigente</t>
        </is>
      </c>
      <c r="BH675" s="2" t="inlineStr">
        <is>
          <t>kvalifikuotas interneto svetainės tapatumo nustatymo sertifikatas</t>
        </is>
      </c>
      <c r="BI675" s="2" t="inlineStr">
        <is>
          <t>3</t>
        </is>
      </c>
      <c r="BJ675" s="2" t="inlineStr">
        <is>
          <t/>
        </is>
      </c>
      <c r="BK675" t="inlineStr">
        <is>
          <t>kvalifikuoto patikimumo užtikrinimo paslaugų teikėjo išduodamas interneto svetainės tapatumo nustatymo sertifikatas, atitinkantis nustatytus reikalavimus</t>
        </is>
      </c>
      <c r="BL675" s="2" t="inlineStr">
        <is>
          <t>kvalificēts tīmekļa vietņu autentifikācijas sertifikāts</t>
        </is>
      </c>
      <c r="BM675" s="2" t="inlineStr">
        <is>
          <t>3</t>
        </is>
      </c>
      <c r="BN675" s="2" t="inlineStr">
        <is>
          <t/>
        </is>
      </c>
      <c r="BO675" t="inlineStr">
        <is>
          <t>tīmekļa vietņu autentifikācijas sertifikāts, ko izsniedz kvalificēts uzticamības pakalpojumu sniedzējs un kas atbilst piemērojamajām prasībām</t>
        </is>
      </c>
      <c r="BP675" s="2" t="inlineStr">
        <is>
          <t>ċertifikat kwalifikat għall-awtentikazzjoni ta’ sit elettroniku</t>
        </is>
      </c>
      <c r="BQ675" s="2" t="inlineStr">
        <is>
          <t>3</t>
        </is>
      </c>
      <c r="BR675" s="2" t="inlineStr">
        <is>
          <t/>
        </is>
      </c>
      <c r="BS675" t="inlineStr">
        <is>
          <t>&lt;i&gt;ċertifikat għall-awtentikazzjoni ta' sit elettroniku&lt;/i&gt; &lt;a href="/entry/result/3546882/mt" id="ENTRY_TO_ENTRY_CONVERTER" target="_blank"&gt;IATE:3546882/MT&lt;/a&gt; li jinħareġ minn &lt;i&gt;fornitur kwalifikat ta' servizzi fiduċjarji&lt;/i&gt; &lt;a href="/entry/result/3599650/mt" id="ENTRY_TO_ENTRY_CONVERTER" target="_blank"&gt;IATE:3599650/MT&lt;/a&gt; u li jissodisfa r-rekwiżiti tar-regoli u tar-regolamenti applikabbli</t>
        </is>
      </c>
      <c r="BT675" s="2" t="inlineStr">
        <is>
          <t>gekwalificeerd certificaat voor websiteauthenticatie</t>
        </is>
      </c>
      <c r="BU675" s="2" t="inlineStr">
        <is>
          <t>3</t>
        </is>
      </c>
      <c r="BV675" s="2" t="inlineStr">
        <is>
          <t/>
        </is>
      </c>
      <c r="BW675" t="inlineStr">
        <is>
          <t>certificaat voor websiteauthenticatie dat is afgegeven door een gekwalificeerde verlener van vertrouwensdiensten en voldoet aan de eisen van de geldende regelgeving</t>
        </is>
      </c>
      <c r="BX675" s="2" t="inlineStr">
        <is>
          <t>kwalifikowany certyfikat uwierzytelniania witryn internetowych</t>
        </is>
      </c>
      <c r="BY675" s="2" t="inlineStr">
        <is>
          <t>3</t>
        </is>
      </c>
      <c r="BZ675" s="2" t="inlineStr">
        <is>
          <t/>
        </is>
      </c>
      <c r="CA675" t="inlineStr">
        <is>
          <t>certyfikat uwierzytelniania witryn internetowych, który jest wydawany przez kwalifikowanego dostawcę usług zaufania i spełnia wymogi określone w przepisach</t>
        </is>
      </c>
      <c r="CB675" s="2" t="inlineStr">
        <is>
          <t>certificado qualificado de autenticação de sítios web</t>
        </is>
      </c>
      <c r="CC675" s="2" t="inlineStr">
        <is>
          <t>3</t>
        </is>
      </c>
      <c r="CD675" s="2" t="inlineStr">
        <is>
          <t/>
        </is>
      </c>
      <c r="CE675" t="inlineStr">
        <is>
          <t>Certificado de autenticação de sítios web emitido por um prestador de serviços de confiança e que satisfaz os requisitos estabelecidos na legislação.</t>
        </is>
      </c>
      <c r="CF675" s="2" t="inlineStr">
        <is>
          <t>certificat calificat pentru autentificarea unui site internet</t>
        </is>
      </c>
      <c r="CG675" s="2" t="inlineStr">
        <is>
          <t>3</t>
        </is>
      </c>
      <c r="CH675" s="2" t="inlineStr">
        <is>
          <t/>
        </is>
      </c>
      <c r="CI675" t="inlineStr">
        <is>
          <t>certificat
 pentru autentificarea unui site internet care este emis de un prestator
 de servicii de încredere calificat și care îndeplinește cerințele 
prevăzute în normele și reglementările aplicabile</t>
        </is>
      </c>
      <c r="CJ675" s="2" t="inlineStr">
        <is>
          <t>kvalifikovaný certifikát pre autentifikáciu webového sídla</t>
        </is>
      </c>
      <c r="CK675" s="2" t="inlineStr">
        <is>
          <t>3</t>
        </is>
      </c>
      <c r="CL675" s="2" t="inlineStr">
        <is>
          <t/>
        </is>
      </c>
      <c r="CM675" t="inlineStr">
        <is>
          <t>&lt;a href="https://iate.europa.eu/entry/result/3546882/sk" target="_blank"&gt;certifikát pre autentifikáciu webového sídla&lt;/a&gt;, ktorý vydáva &lt;a href="https://iate.europa.eu/entry/result/3599650/sk" target="_blank"&gt;kvalifikovaný poskytovateľ dôveryhodných služieb&lt;/a&gt; a ktorý spĺňa požiadavky stanovené v uplatniteľných právnych predpisoch</t>
        </is>
      </c>
      <c r="CN675" s="2" t="inlineStr">
        <is>
          <t>kvalificirano potrdilo za avtentikacijo spletišč</t>
        </is>
      </c>
      <c r="CO675" s="2" t="inlineStr">
        <is>
          <t>3</t>
        </is>
      </c>
      <c r="CP675" s="2" t="inlineStr">
        <is>
          <t/>
        </is>
      </c>
      <c r="CQ675" t="inlineStr">
        <is>
          <t>&lt;a href="https://iate.europa.eu/entry/result/3546882/sl" target="_blank"&gt;potrdilo za avtentikacijo spletišč&lt;/a&gt;, ki ga izda &lt;a href="https://iate.europa.eu/entry/result/3599650/sl" target="_blank"&gt;ponudnik kvalificiranih storitev zaupanja&lt;/a&gt; in izpolnjuje zahteve iz Priloge IV uredbe (EU) št. 910/2014</t>
        </is>
      </c>
      <c r="CR675" s="2" t="inlineStr">
        <is>
          <t>kvalificerat certifikat för autentisering av webbplatser</t>
        </is>
      </c>
      <c r="CS675" s="2" t="inlineStr">
        <is>
          <t>3</t>
        </is>
      </c>
      <c r="CT675" s="2" t="inlineStr">
        <is>
          <t/>
        </is>
      </c>
      <c r="CU675" t="inlineStr">
        <is>
          <t>certifikat för autentisering av webbplatser som utfärdas av en kvalificerad tillhandahållare av betrodda tjänster och uppfyller kraven i tillämpliga bestämmelser och föreskrifter</t>
        </is>
      </c>
    </row>
    <row r="676">
      <c r="A676" s="1" t="str">
        <f>HYPERLINK("https://iate.europa.eu/entry/result/3582242/all", "3582242")</f>
        <v>3582242</v>
      </c>
      <c r="B676" t="inlineStr">
        <is>
          <t>EDUCATION AND COMMUNICATIONS</t>
        </is>
      </c>
      <c r="C676" t="inlineStr">
        <is>
          <t>EDUCATION AND COMMUNICATIONS|information technology and data processing</t>
        </is>
      </c>
      <c r="D676" s="2" t="inlineStr">
        <is>
          <t>етика при проектирането</t>
        </is>
      </c>
      <c r="E676" s="2" t="inlineStr">
        <is>
          <t>3</t>
        </is>
      </c>
      <c r="F676" s="2" t="inlineStr">
        <is>
          <t/>
        </is>
      </c>
      <c r="G676" t="inlineStr">
        <is>
          <t>принцип, съгласно който етичните и правни принципи въз основа на Общия регламент относно защитата на данните, спазването на конкурентното право, отсъствието на смущения в данните, се прилагат от началото на процеса на проектиране</t>
        </is>
      </c>
      <c r="H676" s="2" t="inlineStr">
        <is>
          <t>etika již od návrhu</t>
        </is>
      </c>
      <c r="I676" s="2" t="inlineStr">
        <is>
          <t>3</t>
        </is>
      </c>
      <c r="J676" s="2" t="inlineStr">
        <is>
          <t/>
        </is>
      </c>
      <c r="K676" t="inlineStr">
        <is>
          <t/>
        </is>
      </c>
      <c r="L676" s="2" t="inlineStr">
        <is>
          <t>ethics by design</t>
        </is>
      </c>
      <c r="M676" s="2" t="inlineStr">
        <is>
          <t>3</t>
        </is>
      </c>
      <c r="N676" s="2" t="inlineStr">
        <is>
          <t/>
        </is>
      </c>
      <c r="O676" t="inlineStr">
        <is>
          <t/>
        </is>
      </c>
      <c r="P676" s="2" t="inlineStr">
        <is>
          <t>integrierte Ethik</t>
        </is>
      </c>
      <c r="Q676" s="2" t="inlineStr">
        <is>
          <t>3</t>
        </is>
      </c>
      <c r="R676" s="2" t="inlineStr">
        <is>
          <t/>
        </is>
      </c>
      <c r="S676" t="inlineStr">
        <is>
          <t>Prinzip, nach dem ethische und rechtliche Grundsätze von Beginn an in den Entwicklungsprozess integriert werden, wobei es vor allem auf die Vereinbarkeit mit der Datenschutz-Grundverordnung, die Einhaltung des Wettbewerbsrechts und die Unverfälschtheit der Daten ankommt</t>
        </is>
      </c>
      <c r="T676" s="2" t="inlineStr">
        <is>
          <t>δεοντολογία εκ σχεδιασμού</t>
        </is>
      </c>
      <c r="U676" s="2" t="inlineStr">
        <is>
          <t>3</t>
        </is>
      </c>
      <c r="V676" s="2" t="inlineStr">
        <is>
          <t/>
        </is>
      </c>
      <c r="W676" t="inlineStr">
        <is>
          <t/>
        </is>
      </c>
      <c r="X676" s="2" t="inlineStr">
        <is>
          <t>ethics by design</t>
        </is>
      </c>
      <c r="Y676" s="2" t="inlineStr">
        <is>
          <t>2</t>
        </is>
      </c>
      <c r="Z676" s="2" t="inlineStr">
        <is>
          <t/>
        </is>
      </c>
      <c r="AA676" t="inlineStr">
        <is>
          <t>precept by which ethical principles are embedded in AI products and services at the beginning of the design process</t>
        </is>
      </c>
      <c r="AB676" s="2" t="inlineStr">
        <is>
          <t>ética por diseño</t>
        </is>
      </c>
      <c r="AC676" s="2" t="inlineStr">
        <is>
          <t>3</t>
        </is>
      </c>
      <c r="AD676" s="2" t="inlineStr">
        <is>
          <t/>
        </is>
      </c>
      <c r="AE676" t="inlineStr">
        <is>
          <t>Principio clave según el cual los principios éticos y legales, conforme al Reglamento general de protección de datos, y por lo que respecta al cumplimiento de la ley de competencia y la ausencia de sesgo de datos, se implementan desde el inicio del proceso de diseño.</t>
        </is>
      </c>
      <c r="AF676" s="2" t="inlineStr">
        <is>
          <t>sisseprojekteeritud eetilisus</t>
        </is>
      </c>
      <c r="AG676" s="2" t="inlineStr">
        <is>
          <t>3</t>
        </is>
      </c>
      <c r="AH676" s="2" t="inlineStr">
        <is>
          <t/>
        </is>
      </c>
      <c r="AI676" t="inlineStr">
        <is>
          <t/>
        </is>
      </c>
      <c r="AJ676" s="2" t="inlineStr">
        <is>
          <t>sisäänrakennettu eettisyys</t>
        </is>
      </c>
      <c r="AK676" s="2" t="inlineStr">
        <is>
          <t>3</t>
        </is>
      </c>
      <c r="AL676" s="2" t="inlineStr">
        <is>
          <t/>
        </is>
      </c>
      <c r="AM676" t="inlineStr">
        <is>
          <t/>
        </is>
      </c>
      <c r="AN676" s="2" t="inlineStr">
        <is>
          <t>éthique dès la conception|
intégration de l'éthique dès la conception</t>
        </is>
      </c>
      <c r="AO676" s="2" t="inlineStr">
        <is>
          <t>3|
3</t>
        </is>
      </c>
      <c r="AP676" s="2" t="inlineStr">
        <is>
          <t xml:space="preserve">|
</t>
        </is>
      </c>
      <c r="AQ676" t="inlineStr">
        <is>
          <t>fait d'intégrer les principes éthiques dans les produits et services utilisant l’intelligence artificielle dès le début du processus de conception, en prenant en compte une analyse de chaque situation pouvant être rencontrée lors de leur fonctionnement et l'implémentation de la conduite éthique à suivre</t>
        </is>
      </c>
      <c r="AR676" s="2" t="inlineStr">
        <is>
          <t>eitic trí dhearadh</t>
        </is>
      </c>
      <c r="AS676" s="2" t="inlineStr">
        <is>
          <t>3</t>
        </is>
      </c>
      <c r="AT676" s="2" t="inlineStr">
        <is>
          <t/>
        </is>
      </c>
      <c r="AU676" t="inlineStr">
        <is>
          <t/>
        </is>
      </c>
      <c r="AV676" t="inlineStr">
        <is>
          <t/>
        </is>
      </c>
      <c r="AW676" t="inlineStr">
        <is>
          <t/>
        </is>
      </c>
      <c r="AX676" t="inlineStr">
        <is>
          <t/>
        </is>
      </c>
      <c r="AY676" t="inlineStr">
        <is>
          <t/>
        </is>
      </c>
      <c r="AZ676" s="2" t="inlineStr">
        <is>
          <t>beépített etika</t>
        </is>
      </c>
      <c r="BA676" s="2" t="inlineStr">
        <is>
          <t>3</t>
        </is>
      </c>
      <c r="BB676" s="2" t="inlineStr">
        <is>
          <t/>
        </is>
      </c>
      <c r="BC676" t="inlineStr">
        <is>
          <t>a mesterséges intelligencia által hozandó döntések alátámasztására szolgáló etikai elvek összessége</t>
        </is>
      </c>
      <c r="BD676" s="2" t="inlineStr">
        <is>
          <t>etica fin dalla progettazione</t>
        </is>
      </c>
      <c r="BE676" s="2" t="inlineStr">
        <is>
          <t>3</t>
        </is>
      </c>
      <c r="BF676" s="2" t="inlineStr">
        <is>
          <t/>
        </is>
      </c>
      <c r="BG676" t="inlineStr">
        <is>
          <t>approccio che prevede l'integrazione dei principi etici in prodotti e servizi di IA sin dall'inizio del processo di progettazione</t>
        </is>
      </c>
      <c r="BH676" s="2" t="inlineStr">
        <is>
          <t>integruotoji etika</t>
        </is>
      </c>
      <c r="BI676" s="2" t="inlineStr">
        <is>
          <t>3</t>
        </is>
      </c>
      <c r="BJ676" s="2" t="inlineStr">
        <is>
          <t/>
        </is>
      </c>
      <c r="BK676" t="inlineStr">
        <is>
          <t>principas, pagal kurį etikos principų laikymasis užtikrinamas nuo dirbtinio intelekto produktų ir paslaugų projektavimo proceso pradžios</t>
        </is>
      </c>
      <c r="BL676" s="2" t="inlineStr">
        <is>
          <t>integrēta ētika</t>
        </is>
      </c>
      <c r="BM676" s="2" t="inlineStr">
        <is>
          <t>3</t>
        </is>
      </c>
      <c r="BN676" s="2" t="inlineStr">
        <is>
          <t/>
        </is>
      </c>
      <c r="BO676" t="inlineStr">
        <is>
          <t/>
        </is>
      </c>
      <c r="BP676" s="2" t="inlineStr">
        <is>
          <t>etika ppjanata</t>
        </is>
      </c>
      <c r="BQ676" s="2" t="inlineStr">
        <is>
          <t>3</t>
        </is>
      </c>
      <c r="BR676" s="2" t="inlineStr">
        <is>
          <t/>
        </is>
      </c>
      <c r="BS676" t="inlineStr">
        <is>
          <t>element fondamentali li jipprevedi l-integrazzjoni ta' prinċipji etiċi fil-prodotti u fis-servizzi tal-Intelliġenza Artifiċjali (IA) fil-bidu tal-proċess tad-disinn</t>
        </is>
      </c>
      <c r="BT676" s="2" t="inlineStr">
        <is>
          <t>ethisch ontwerp</t>
        </is>
      </c>
      <c r="BU676" s="2" t="inlineStr">
        <is>
          <t>3</t>
        </is>
      </c>
      <c r="BV676" s="2" t="inlineStr">
        <is>
          <t/>
        </is>
      </c>
      <c r="BW676" t="inlineStr">
        <is>
          <t>werkmethode
 waarbij vanaf het begin van het ontwerpproces voor KI-producten ethische en
 juridische beginselen worden geïmplementeerd</t>
        </is>
      </c>
      <c r="BX676" s="2" t="inlineStr">
        <is>
          <t>uwzględnianie etyki na etapie projektowania</t>
        </is>
      </c>
      <c r="BY676" s="2" t="inlineStr">
        <is>
          <t>3</t>
        </is>
      </c>
      <c r="BZ676" s="2" t="inlineStr">
        <is>
          <t/>
        </is>
      </c>
      <c r="CA676" t="inlineStr">
        <is>
          <t>zasada, zgodnie z którą zasady etyczne i prawne, na podstawie ogólnego rozporządzenia o ochronie danych (RODO), zgodność z prawem konkurencji i brak stronniczości danych wdraża się od początku procesu projektowania produktów i usług SI</t>
        </is>
      </c>
      <c r="CB676" s="2" t="inlineStr">
        <is>
          <t>ética desde a conceção</t>
        </is>
      </c>
      <c r="CC676" s="2" t="inlineStr">
        <is>
          <t>3</t>
        </is>
      </c>
      <c r="CD676" s="2" t="inlineStr">
        <is>
          <t/>
        </is>
      </c>
      <c r="CE676" t="inlineStr">
        <is>
          <t>Princípio fundamental segundo o qual os princípios éticos estão incorporados nos produtos e serviços da IA desde o início do processo de conceção.</t>
        </is>
      </c>
      <c r="CF676" s="2" t="inlineStr">
        <is>
          <t>etică de la stadiul conceperii</t>
        </is>
      </c>
      <c r="CG676" s="2" t="inlineStr">
        <is>
          <t>2</t>
        </is>
      </c>
      <c r="CH676" s="2" t="inlineStr">
        <is>
          <t/>
        </is>
      </c>
      <c r="CI676" t="inlineStr">
        <is>
          <t/>
        </is>
      </c>
      <c r="CJ676" s="2" t="inlineStr">
        <is>
          <t>etika už v štádiu návrhu</t>
        </is>
      </c>
      <c r="CK676" s="2" t="inlineStr">
        <is>
          <t>3</t>
        </is>
      </c>
      <c r="CL676" s="2" t="inlineStr">
        <is>
          <t/>
        </is>
      </c>
      <c r="CM676" t="inlineStr">
        <is>
          <t/>
        </is>
      </c>
      <c r="CN676" s="2" t="inlineStr">
        <is>
          <t>vgrajena etičnost</t>
        </is>
      </c>
      <c r="CO676" s="2" t="inlineStr">
        <is>
          <t>3</t>
        </is>
      </c>
      <c r="CP676" s="2" t="inlineStr">
        <is>
          <t/>
        </is>
      </c>
      <c r="CQ676" t="inlineStr">
        <is>
          <t>vodilo, po katerem so etična načela vgrajena v umetnointeligenčne izdelke in storitve od samega začetka snovanja</t>
        </is>
      </c>
      <c r="CR676" s="2" t="inlineStr">
        <is>
          <t>inbyggd etik</t>
        </is>
      </c>
      <c r="CS676" s="2" t="inlineStr">
        <is>
          <t>2</t>
        </is>
      </c>
      <c r="CT676" s="2" t="inlineStr">
        <is>
          <t/>
        </is>
      </c>
      <c r="CU676" t="inlineStr">
        <is>
          <t/>
        </is>
      </c>
    </row>
    <row r="677">
      <c r="A677" s="1" t="str">
        <f>HYPERLINK("https://iate.europa.eu/entry/result/3582276/all", "3582276")</f>
        <v>3582276</v>
      </c>
      <c r="B677" t="inlineStr">
        <is>
          <t>EDUCATION AND COMMUNICATIONS</t>
        </is>
      </c>
      <c r="C677" t="inlineStr">
        <is>
          <t>EDUCATION AND COMMUNICATIONS|information technology and data processing</t>
        </is>
      </c>
      <c r="D677" s="2" t="inlineStr">
        <is>
          <t>тестова среда за големи информационни масиви</t>
        </is>
      </c>
      <c r="E677" s="2" t="inlineStr">
        <is>
          <t>2</t>
        </is>
      </c>
      <c r="F677" s="2" t="inlineStr">
        <is>
          <t/>
        </is>
      </c>
      <c r="G677" t="inlineStr">
        <is>
          <t/>
        </is>
      </c>
      <c r="H677" s="2" t="inlineStr">
        <is>
          <t>datové pískoviště|
pískoviště pro velká data</t>
        </is>
      </c>
      <c r="I677" s="2" t="inlineStr">
        <is>
          <t>2|
2</t>
        </is>
      </c>
      <c r="J677" s="2" t="inlineStr">
        <is>
          <t xml:space="preserve">|
</t>
        </is>
      </c>
      <c r="K677" t="inlineStr">
        <is>
          <t/>
        </is>
      </c>
      <c r="L677" s="2" t="inlineStr">
        <is>
          <t>datasandkasse</t>
        </is>
      </c>
      <c r="M677" s="2" t="inlineStr">
        <is>
          <t>3</t>
        </is>
      </c>
      <c r="N677" s="2" t="inlineStr">
        <is>
          <t/>
        </is>
      </c>
      <c r="O677" t="inlineStr">
        <is>
          <t/>
        </is>
      </c>
      <c r="P677" s="2" t="inlineStr">
        <is>
          <t>Daten-Sandbox</t>
        </is>
      </c>
      <c r="Q677" s="2" t="inlineStr">
        <is>
          <t>3</t>
        </is>
      </c>
      <c r="R677" s="2" t="inlineStr">
        <is>
          <t/>
        </is>
      </c>
      <c r="S677" t="inlineStr">
        <is>
          <t/>
        </is>
      </c>
      <c r="T677" s="2" t="inlineStr">
        <is>
          <t>δοκιμαστήριο δεδομένων|
προστατευμένο περιβάλλον δεδομένων</t>
        </is>
      </c>
      <c r="U677" s="2" t="inlineStr">
        <is>
          <t>3|
3</t>
        </is>
      </c>
      <c r="V677" s="2" t="inlineStr">
        <is>
          <t>preferred|
admitted</t>
        </is>
      </c>
      <c r="W677" t="inlineStr">
        <is>
          <t/>
        </is>
      </c>
      <c r="X677" s="2" t="inlineStr">
        <is>
          <t>big data sandbox|
data sandbox</t>
        </is>
      </c>
      <c r="Y677" s="2" t="inlineStr">
        <is>
          <t>3|
3</t>
        </is>
      </c>
      <c r="Z677" s="2" t="inlineStr">
        <is>
          <t xml:space="preserve">|
</t>
        </is>
      </c>
      <c r="AA677" t="inlineStr">
        <is>
          <t>scalable and developmental platform used to explore an organization's rich information sets through interaction and collaboration</t>
        </is>
      </c>
      <c r="AB677" s="2" t="inlineStr">
        <is>
          <t>entorno de pruebas|
campo de pruebas</t>
        </is>
      </c>
      <c r="AC677" s="2" t="inlineStr">
        <is>
          <t>3|
2</t>
        </is>
      </c>
      <c r="AD677" s="2" t="inlineStr">
        <is>
          <t xml:space="preserve">preferred|
</t>
        </is>
      </c>
      <c r="AE677" t="inlineStr">
        <is>
          <t>Plataforma escalable y de desarrollo utilizada para explorar ricos conjuntos de información de una organización a través de la interacción y la colaboración, separando la experimentación con los datos del entorno de producción.</t>
        </is>
      </c>
      <c r="AF677" s="2" t="inlineStr">
        <is>
          <t>katsetuskeskkond</t>
        </is>
      </c>
      <c r="AG677" s="2" t="inlineStr">
        <is>
          <t>3</t>
        </is>
      </c>
      <c r="AH677" s="2" t="inlineStr">
        <is>
          <t/>
        </is>
      </c>
      <c r="AI677" t="inlineStr">
        <is>
          <t/>
        </is>
      </c>
      <c r="AJ677" s="2" t="inlineStr">
        <is>
          <t>kokeiluympäristö|
kehitys- ja kokeiluympäristö|
virtuaalinen testausympäristö</t>
        </is>
      </c>
      <c r="AK677" s="2" t="inlineStr">
        <is>
          <t>3|
3|
3</t>
        </is>
      </c>
      <c r="AL677" s="2" t="inlineStr">
        <is>
          <t xml:space="preserve">|
|
</t>
        </is>
      </c>
      <c r="AM677" t="inlineStr">
        <is>
          <t/>
        </is>
      </c>
      <c r="AN677" s="2" t="inlineStr">
        <is>
          <t>bac à sable de données|
espace d'expérimentation des données|
espace d'expérimentation sur les données</t>
        </is>
      </c>
      <c r="AO677" s="2" t="inlineStr">
        <is>
          <t>2|
2|
2</t>
        </is>
      </c>
      <c r="AP677" s="2" t="inlineStr">
        <is>
          <t xml:space="preserve">|
|
</t>
        </is>
      </c>
      <c r="AQ677" t="inlineStr">
        <is>
          <t/>
        </is>
      </c>
      <c r="AR677" s="2" t="inlineStr">
        <is>
          <t>bosca gainimh sonraí</t>
        </is>
      </c>
      <c r="AS677" s="2" t="inlineStr">
        <is>
          <t>3</t>
        </is>
      </c>
      <c r="AT677" s="2" t="inlineStr">
        <is>
          <t/>
        </is>
      </c>
      <c r="AU677" t="inlineStr">
        <is>
          <t/>
        </is>
      </c>
      <c r="AV677" t="inlineStr">
        <is>
          <t/>
        </is>
      </c>
      <c r="AW677" t="inlineStr">
        <is>
          <t/>
        </is>
      </c>
      <c r="AX677" t="inlineStr">
        <is>
          <t/>
        </is>
      </c>
      <c r="AY677" t="inlineStr">
        <is>
          <t/>
        </is>
      </c>
      <c r="AZ677" s="2" t="inlineStr">
        <is>
          <t>nagy adathalmazos teszkörnyezet|
adathalmazos tesztkörnyezet</t>
        </is>
      </c>
      <c r="BA677" s="2" t="inlineStr">
        <is>
          <t>2|
2</t>
        </is>
      </c>
      <c r="BB677" s="2" t="inlineStr">
        <is>
          <t xml:space="preserve">|
</t>
        </is>
      </c>
      <c r="BC677" t="inlineStr">
        <is>
          <t>vállalat nagy adathalmazaira épülő biztonságos, a külvilágról leválasztott fejlesztői platform</t>
        </is>
      </c>
      <c r="BD677" s="2" t="inlineStr">
        <is>
          <t>spazio di sperimentazione per i dati</t>
        </is>
      </c>
      <c r="BE677" s="2" t="inlineStr">
        <is>
          <t>3</t>
        </is>
      </c>
      <c r="BF677" s="2" t="inlineStr">
        <is>
          <t/>
        </is>
      </c>
      <c r="BG677" t="inlineStr">
        <is>
          <t>piattaforma di sviluppo scalabile che si utilizza per analizzare in maniera collaborativa l'architettura di dati di un'organizzazione</t>
        </is>
      </c>
      <c r="BH677" s="2" t="inlineStr">
        <is>
          <t>duomenų bandomoji aplinka|
didžiųjų duomenų bandomoji aplinka</t>
        </is>
      </c>
      <c r="BI677" s="2" t="inlineStr">
        <is>
          <t>2|
2</t>
        </is>
      </c>
      <c r="BJ677" s="2" t="inlineStr">
        <is>
          <t xml:space="preserve">|
</t>
        </is>
      </c>
      <c r="BK677" t="inlineStr">
        <is>
          <t/>
        </is>
      </c>
      <c r="BL677" s="2" t="inlineStr">
        <is>
          <t>lielo datu smilškaste|
datu smilškaste</t>
        </is>
      </c>
      <c r="BM677" s="2" t="inlineStr">
        <is>
          <t>2|
2</t>
        </is>
      </c>
      <c r="BN677" s="2" t="inlineStr">
        <is>
          <t xml:space="preserve">|
</t>
        </is>
      </c>
      <c r="BO677" t="inlineStr">
        <is>
          <t/>
        </is>
      </c>
      <c r="BP677" s="2" t="inlineStr">
        <is>
          <t>sandbox ta' &lt;i&gt;data&lt;/i&gt;</t>
        </is>
      </c>
      <c r="BQ677" s="2" t="inlineStr">
        <is>
          <t>3</t>
        </is>
      </c>
      <c r="BR677" s="2" t="inlineStr">
        <is>
          <t/>
        </is>
      </c>
      <c r="BS677" t="inlineStr">
        <is>
          <t>pjattaforma kapaċi tiżviluppa, tespandi u titjieb li tintuża biex jiġu esplorati settijiet rikki bl-informazzjoni ta' organizzazzjoni permezz ta' interazzjoni u kollaborazzjoni</t>
        </is>
      </c>
      <c r="BT677" s="2" t="inlineStr">
        <is>
          <t>datasandbox</t>
        </is>
      </c>
      <c r="BU677" s="2" t="inlineStr">
        <is>
          <t>3</t>
        </is>
      </c>
      <c r="BV677" s="2" t="inlineStr">
        <is>
          <t/>
        </is>
      </c>
      <c r="BW677" t="inlineStr">
        <is>
          <t>schaalbaar
 ontwikkelingsplatform dat wordt gebruikt om op interactieve en collaboratieve
 wijze rijke gegevensverzamelingen te onderzoeken</t>
        </is>
      </c>
      <c r="BX677" s="2" t="inlineStr">
        <is>
          <t>piaskownica danych|
„poletko doświadczalne”</t>
        </is>
      </c>
      <c r="BY677" s="2" t="inlineStr">
        <is>
          <t>3|
3</t>
        </is>
      </c>
      <c r="BZ677" s="2" t="inlineStr">
        <is>
          <t xml:space="preserve">|
</t>
        </is>
      </c>
      <c r="CA677" t="inlineStr">
        <is>
          <t/>
        </is>
      </c>
      <c r="CB677" s="2" t="inlineStr">
        <is>
          <t>área restrita</t>
        </is>
      </c>
      <c r="CC677" s="2" t="inlineStr">
        <is>
          <t>3</t>
        </is>
      </c>
      <c r="CD677" s="2" t="inlineStr">
        <is>
          <t/>
        </is>
      </c>
      <c r="CE677" t="inlineStr">
        <is>
          <t>Plataforma escalável e de desenvolvimento usada para explorar os ricos conjuntos de informações de uma organização por meio de interação e colaboração.</t>
        </is>
      </c>
      <c r="CF677" s="2" t="inlineStr">
        <is>
          <t>&lt;i&gt;sandbox &lt;/i&gt;pentru volume mari de date</t>
        </is>
      </c>
      <c r="CG677" s="2" t="inlineStr">
        <is>
          <t>2</t>
        </is>
      </c>
      <c r="CH677" s="2" t="inlineStr">
        <is>
          <t/>
        </is>
      </c>
      <c r="CI677" t="inlineStr">
        <is>
          <t/>
        </is>
      </c>
      <c r="CJ677" s="2" t="inlineStr">
        <is>
          <t>dátový sandbox</t>
        </is>
      </c>
      <c r="CK677" s="2" t="inlineStr">
        <is>
          <t>3</t>
        </is>
      </c>
      <c r="CL677" s="2" t="inlineStr">
        <is>
          <t/>
        </is>
      </c>
      <c r="CM677" t="inlineStr">
        <is>
          <t/>
        </is>
      </c>
      <c r="CN677" s="2" t="inlineStr">
        <is>
          <t>podatkovni peskovnik</t>
        </is>
      </c>
      <c r="CO677" s="2" t="inlineStr">
        <is>
          <t>3</t>
        </is>
      </c>
      <c r="CP677" s="2" t="inlineStr">
        <is>
          <t/>
        </is>
      </c>
      <c r="CQ677" t="inlineStr">
        <is>
          <t/>
        </is>
      </c>
      <c r="CR677" s="2" t="inlineStr">
        <is>
          <t>testmiljö för stordata</t>
        </is>
      </c>
      <c r="CS677" s="2" t="inlineStr">
        <is>
          <t>2</t>
        </is>
      </c>
      <c r="CT677" s="2" t="inlineStr">
        <is>
          <t/>
        </is>
      </c>
      <c r="CU677" t="inlineStr">
        <is>
          <t/>
        </is>
      </c>
    </row>
    <row r="678">
      <c r="A678" s="1" t="str">
        <f>HYPERLINK("https://iate.europa.eu/entry/result/1112213/all", "1112213")</f>
        <v>1112213</v>
      </c>
      <c r="B678" t="inlineStr">
        <is>
          <t>EDUCATION AND COMMUNICATIONS</t>
        </is>
      </c>
      <c r="C678" t="inlineStr">
        <is>
          <t>EDUCATION AND COMMUNICATIONS|information technology and data processing</t>
        </is>
      </c>
      <c r="D678" s="2" t="inlineStr">
        <is>
          <t>софтуер за анализ на изображения</t>
        </is>
      </c>
      <c r="E678" s="2" t="inlineStr">
        <is>
          <t>3</t>
        </is>
      </c>
      <c r="F678" s="2" t="inlineStr">
        <is>
          <t/>
        </is>
      </c>
      <c r="G678" t="inlineStr">
        <is>
          <t/>
        </is>
      </c>
      <c r="H678" s="2" t="inlineStr">
        <is>
          <t>systém obrazové analýzy|
software pro obrazovou analýzu</t>
        </is>
      </c>
      <c r="I678" s="2" t="inlineStr">
        <is>
          <t>3|
3</t>
        </is>
      </c>
      <c r="J678" s="2" t="inlineStr">
        <is>
          <t xml:space="preserve">|
</t>
        </is>
      </c>
      <c r="K678" t="inlineStr">
        <is>
          <t>software umožňující extrahovat důležité informace nejčastěji z digitálních
obrázků prostřednictvím postupů digitálního zpracování obrazu</t>
        </is>
      </c>
      <c r="L678" s="2" t="inlineStr">
        <is>
          <t>billedanalysesoftware|
billedanalyseprogram|
billedanalysesystem</t>
        </is>
      </c>
      <c r="M678" s="2" t="inlineStr">
        <is>
          <t>3|
3|
3</t>
        </is>
      </c>
      <c r="N678" s="2" t="inlineStr">
        <is>
          <t xml:space="preserve">|
|
</t>
        </is>
      </c>
      <c r="O678" t="inlineStr">
        <is>
          <t>software, der gør det muligt at udtrække meningsfulde oplysninger fra digitale billeder ved hjælp af digitale billedbehandlingsteknikker</t>
        </is>
      </c>
      <c r="P678" s="2" t="inlineStr">
        <is>
          <t>Bildanalysesoftware|
Bildanalysesystem</t>
        </is>
      </c>
      <c r="Q678" s="2" t="inlineStr">
        <is>
          <t>3|
3</t>
        </is>
      </c>
      <c r="R678" s="2" t="inlineStr">
        <is>
          <t xml:space="preserve">|
</t>
        </is>
      </c>
      <c r="S678" t="inlineStr">
        <is>
          <t/>
        </is>
      </c>
      <c r="T678" s="2" t="inlineStr">
        <is>
          <t>λογισμικό ανάλυσης εικόνας</t>
        </is>
      </c>
      <c r="U678" s="2" t="inlineStr">
        <is>
          <t>3</t>
        </is>
      </c>
      <c r="V678" s="2" t="inlineStr">
        <is>
          <t/>
        </is>
      </c>
      <c r="W678" t="inlineStr">
        <is>
          <t/>
        </is>
      </c>
      <c r="X678" s="2" t="inlineStr">
        <is>
          <t>image analysis software|
image analysis system|
imagery analysis software</t>
        </is>
      </c>
      <c r="Y678" s="2" t="inlineStr">
        <is>
          <t>3|
3|
3</t>
        </is>
      </c>
      <c r="Z678" s="2" t="inlineStr">
        <is>
          <t xml:space="preserve">|
|
</t>
        </is>
      </c>
      <c r="AA678" t="inlineStr">
        <is>
          <t>software enabling the extraction of meaningful information from digital images by means of digital image processing techniques</t>
        </is>
      </c>
      <c r="AB678" s="2" t="inlineStr">
        <is>
          <t>programa de análisis de imágenes|
sistema de análisis de imágenes</t>
        </is>
      </c>
      <c r="AC678" s="2" t="inlineStr">
        <is>
          <t>3|
3</t>
        </is>
      </c>
      <c r="AD678" s="2" t="inlineStr">
        <is>
          <t xml:space="preserve">|
</t>
        </is>
      </c>
      <c r="AE678" t="inlineStr">
        <is>
          <t>Programa que realiza la extracción de mediciones, datos o información contenidos en una imagen.</t>
        </is>
      </c>
      <c r="AF678" s="2" t="inlineStr">
        <is>
          <t>pildianalüüsi tarkvara|
kujutise analüüsi tarkvara</t>
        </is>
      </c>
      <c r="AG678" s="2" t="inlineStr">
        <is>
          <t>3|
3</t>
        </is>
      </c>
      <c r="AH678" s="2" t="inlineStr">
        <is>
          <t xml:space="preserve">|
</t>
        </is>
      </c>
      <c r="AI678" t="inlineStr">
        <is>
          <t/>
        </is>
      </c>
      <c r="AJ678" s="2" t="inlineStr">
        <is>
          <t>kuva-analyysiohjelmisto</t>
        </is>
      </c>
      <c r="AK678" s="2" t="inlineStr">
        <is>
          <t>3</t>
        </is>
      </c>
      <c r="AL678" s="2" t="inlineStr">
        <is>
          <t/>
        </is>
      </c>
      <c r="AM678" t="inlineStr">
        <is>
          <t>&lt;div&gt;&lt;div&gt;&lt;div&gt;ohjelmisto, joka käyttää oppimisalgoritmeja kuvien lukemiseen ja arviointiin&lt;/div&gt;&lt;/div&gt;&lt;/div&gt;</t>
        </is>
      </c>
      <c r="AN678" s="2" t="inlineStr">
        <is>
          <t>logiciel d'analyse d'images|
système d'analyse d'images</t>
        </is>
      </c>
      <c r="AO678" s="2" t="inlineStr">
        <is>
          <t>3|
3</t>
        </is>
      </c>
      <c r="AP678" s="2" t="inlineStr">
        <is>
          <t xml:space="preserve">|
</t>
        </is>
      </c>
      <c r="AQ678" t="inlineStr">
        <is>
          <t/>
        </is>
      </c>
      <c r="AR678" s="2" t="inlineStr">
        <is>
          <t>bogearraí anailísithe íomhánna|
córas anailísithe íomhánna</t>
        </is>
      </c>
      <c r="AS678" s="2" t="inlineStr">
        <is>
          <t>3|
3</t>
        </is>
      </c>
      <c r="AT678" s="2" t="inlineStr">
        <is>
          <t xml:space="preserve">|
</t>
        </is>
      </c>
      <c r="AU678" t="inlineStr">
        <is>
          <t/>
        </is>
      </c>
      <c r="AV678" s="2" t="inlineStr">
        <is>
          <t>softver za analizu slike|
sustav za analizu slike</t>
        </is>
      </c>
      <c r="AW678" s="2" t="inlineStr">
        <is>
          <t>3|
3</t>
        </is>
      </c>
      <c r="AX678" s="2" t="inlineStr">
        <is>
          <t xml:space="preserve">|
</t>
        </is>
      </c>
      <c r="AY678" t="inlineStr">
        <is>
          <t>softver koji omogućuje ekstrakciju smislenih informacija iz digitalnih slika putem tehnika obrade digitalnih slika</t>
        </is>
      </c>
      <c r="AZ678" s="2" t="inlineStr">
        <is>
          <t>képelemző rendszer|
képelemző szoftver</t>
        </is>
      </c>
      <c r="BA678" s="2" t="inlineStr">
        <is>
          <t>3|
3</t>
        </is>
      </c>
      <c r="BB678" s="2" t="inlineStr">
        <is>
          <t xml:space="preserve">|
</t>
        </is>
      </c>
      <c r="BC678" t="inlineStr">
        <is>
          <t>a digitális képek információit digitális képfeldolgozó technológiák segítségével feldolgozni képes szoftver</t>
        </is>
      </c>
      <c r="BD678" s="2" t="inlineStr">
        <is>
          <t>sistema di analisi dell'immagine|
software per l'analisi delle immagini</t>
        </is>
      </c>
      <c r="BE678" s="2" t="inlineStr">
        <is>
          <t>3|
3</t>
        </is>
      </c>
      <c r="BF678" s="2" t="inlineStr">
        <is>
          <t xml:space="preserve">|
</t>
        </is>
      </c>
      <c r="BG678" t="inlineStr">
        <is>
          <t>tecnica avanzata
per l'elaborazione e l'analisi di immagini e sequenze video in numerosi campi
applicativi quali la visione industriale, la sicurezza, l'imaging aerospaziale,
medico e biomedico, volta al miglioramento della qualità, all'estrazione di
informazioni, all'automazione ed al controllo</t>
        </is>
      </c>
      <c r="BH678" s="2" t="inlineStr">
        <is>
          <t>vaizdo analizės sistema</t>
        </is>
      </c>
      <c r="BI678" s="2" t="inlineStr">
        <is>
          <t>3</t>
        </is>
      </c>
      <c r="BJ678" s="2" t="inlineStr">
        <is>
          <t/>
        </is>
      </c>
      <c r="BK678" t="inlineStr">
        <is>
          <t>sistema, naudojama informacijai išgauti iš vaizdo</t>
        </is>
      </c>
      <c r="BL678" s="2" t="inlineStr">
        <is>
          <t>attēlu analīzes programmatūra</t>
        </is>
      </c>
      <c r="BM678" s="2" t="inlineStr">
        <is>
          <t>2</t>
        </is>
      </c>
      <c r="BN678" s="2" t="inlineStr">
        <is>
          <t/>
        </is>
      </c>
      <c r="BO678" t="inlineStr">
        <is>
          <t>programmatūra, kas ļauj iegūt jēgpilnu informāciju no digitāliem attēliem, izmantojot digitālās attēlu apstrādes metodes</t>
        </is>
      </c>
      <c r="BP678" s="2" t="inlineStr">
        <is>
          <t>software għall-analiżi tal-immaġnijiet</t>
        </is>
      </c>
      <c r="BQ678" s="2" t="inlineStr">
        <is>
          <t>3</t>
        </is>
      </c>
      <c r="BR678" s="2" t="inlineStr">
        <is>
          <t/>
        </is>
      </c>
      <c r="BS678" t="inlineStr">
        <is>
          <t>software li permezz tiegħu ssir estrazzjoni ta' informazzjoni valida minn immaġnijiet diġitali permezz ta' tekniki tal-ipproċessar tal-immaġnijiet diġitali</t>
        </is>
      </c>
      <c r="BT678" s="2" t="inlineStr">
        <is>
          <t>beeldanalysesoftware</t>
        </is>
      </c>
      <c r="BU678" s="2" t="inlineStr">
        <is>
          <t>3</t>
        </is>
      </c>
      <c r="BV678" s="2" t="inlineStr">
        <is>
          <t/>
        </is>
      </c>
      <c r="BW678" t="inlineStr">
        <is>
          <t>software
 voor de automatische extractie van informatie uit digitale beelden</t>
        </is>
      </c>
      <c r="BX678" s="2" t="inlineStr">
        <is>
          <t>oprogramowanie do analizy obrazu</t>
        </is>
      </c>
      <c r="BY678" s="2" t="inlineStr">
        <is>
          <t>3</t>
        </is>
      </c>
      <c r="BZ678" s="2" t="inlineStr">
        <is>
          <t/>
        </is>
      </c>
      <c r="CA678" t="inlineStr">
        <is>
          <t/>
        </is>
      </c>
      <c r="CB678" s="2" t="inlineStr">
        <is>
          <t>programa de análise de imagens</t>
        </is>
      </c>
      <c r="CC678" s="2" t="inlineStr">
        <is>
          <t>3</t>
        </is>
      </c>
      <c r="CD678" s="2" t="inlineStr">
        <is>
          <t/>
        </is>
      </c>
      <c r="CE678" t="inlineStr">
        <is>
          <t>&lt;i&gt;Software &lt;/i&gt;que permite a extração de informação de imagens digitais através de técnicas digitais de processamento de imagem.</t>
        </is>
      </c>
      <c r="CF678" s="2" t="inlineStr">
        <is>
          <t>software de analiză a imaginilor|
software pentru analiza imaginilor|
sistem de analiză a imaginilor</t>
        </is>
      </c>
      <c r="CG678" s="2" t="inlineStr">
        <is>
          <t>3|
3|
3</t>
        </is>
      </c>
      <c r="CH678" s="2" t="inlineStr">
        <is>
          <t xml:space="preserve">|
|
</t>
        </is>
      </c>
      <c r="CI678" t="inlineStr">
        <is>
          <t>program informatic
care permite extragerea de informații relevante din imaginile digitale prin
intermediul unor tehnici de prelucrare a acestor imagini</t>
        </is>
      </c>
      <c r="CJ678" s="2" t="inlineStr">
        <is>
          <t>softvér na analýzu obrazu</t>
        </is>
      </c>
      <c r="CK678" s="2" t="inlineStr">
        <is>
          <t>3</t>
        </is>
      </c>
      <c r="CL678" s="2" t="inlineStr">
        <is>
          <t/>
        </is>
      </c>
      <c r="CM678" t="inlineStr">
        <is>
          <t>software umožňujúci extrahovať zmysluplné informácie z digitálnych obrázkov/fotografií prostredníctvom techník digitálneho spracovania obrazu</t>
        </is>
      </c>
      <c r="CN678" s="2" t="inlineStr">
        <is>
          <t>programska oprema za slikovno analizo|
programska oprema za analizo slik</t>
        </is>
      </c>
      <c r="CO678" s="2" t="inlineStr">
        <is>
          <t>3|
3</t>
        </is>
      </c>
      <c r="CP678" s="2" t="inlineStr">
        <is>
          <t xml:space="preserve">|
</t>
        </is>
      </c>
      <c r="CQ678" t="inlineStr">
        <is>
          <t/>
        </is>
      </c>
      <c r="CR678" s="2" t="inlineStr">
        <is>
          <t>bildanalysprogram</t>
        </is>
      </c>
      <c r="CS678" s="2" t="inlineStr">
        <is>
          <t>3</t>
        </is>
      </c>
      <c r="CT678" s="2" t="inlineStr">
        <is>
          <t/>
        </is>
      </c>
      <c r="CU678" t="inlineStr">
        <is>
          <t/>
        </is>
      </c>
    </row>
    <row r="679">
      <c r="A679" s="1" t="str">
        <f>HYPERLINK("https://iate.europa.eu/entry/result/1387437/all", "1387437")</f>
        <v>1387437</v>
      </c>
      <c r="B679" t="inlineStr">
        <is>
          <t>EDUCATION AND COMMUNICATIONS</t>
        </is>
      </c>
      <c r="C679" t="inlineStr">
        <is>
          <t>EDUCATION AND COMMUNICATIONS|information technology and data processing|data processing;EDUCATION AND COMMUNICATIONS|information technology and data processing</t>
        </is>
      </c>
      <c r="D679" s="2" t="inlineStr">
        <is>
          <t>условна обработка</t>
        </is>
      </c>
      <c r="E679" s="2" t="inlineStr">
        <is>
          <t>3</t>
        </is>
      </c>
      <c r="F679" s="2" t="inlineStr">
        <is>
          <t/>
        </is>
      </c>
      <c r="G679" t="inlineStr">
        <is>
          <t>обработка, при която се извършват определени действия в зависимост от булевите константи true и false</t>
        </is>
      </c>
      <c r="H679" s="2" t="inlineStr">
        <is>
          <t>podmíněné zpracování</t>
        </is>
      </c>
      <c r="I679" s="2" t="inlineStr">
        <is>
          <t>3</t>
        </is>
      </c>
      <c r="J679" s="2" t="inlineStr">
        <is>
          <t/>
        </is>
      </c>
      <c r="K679" t="inlineStr">
        <is>
          <t>vykonání určité části programového kódu v závislosti na tom, zda je splněna podmínka vyjádřená logickým (booleovským) operátorem pravda/nepravda</t>
        </is>
      </c>
      <c r="L679" s="2" t="inlineStr">
        <is>
          <t>betinget udførelse</t>
        </is>
      </c>
      <c r="M679" s="2" t="inlineStr">
        <is>
          <t>3</t>
        </is>
      </c>
      <c r="N679" s="2" t="inlineStr">
        <is>
          <t/>
        </is>
      </c>
      <c r="O679" t="inlineStr">
        <is>
          <t/>
        </is>
      </c>
      <c r="P679" s="2" t="inlineStr">
        <is>
          <t>bedingte Verarbeitung</t>
        </is>
      </c>
      <c r="Q679" s="2" t="inlineStr">
        <is>
          <t>3</t>
        </is>
      </c>
      <c r="R679" s="2" t="inlineStr">
        <is>
          <t/>
        </is>
      </c>
      <c r="S679" t="inlineStr">
        <is>
          <t/>
        </is>
      </c>
      <c r="T679" s="2" t="inlineStr">
        <is>
          <t>επεξεργασία υπό συνθήκη</t>
        </is>
      </c>
      <c r="U679" s="2" t="inlineStr">
        <is>
          <t>3</t>
        </is>
      </c>
      <c r="V679" s="2" t="inlineStr">
        <is>
          <t/>
        </is>
      </c>
      <c r="W679" t="inlineStr">
        <is>
          <t/>
        </is>
      </c>
      <c r="X679" s="2" t="inlineStr">
        <is>
          <t>conditional processing</t>
        </is>
      </c>
      <c r="Y679" s="2" t="inlineStr">
        <is>
          <t>3</t>
        </is>
      </c>
      <c r="Z679" s="2" t="inlineStr">
        <is>
          <t/>
        </is>
      </c>
      <c r="AA679" t="inlineStr">
        <is>
          <t>processing in which different computations or actions are performed depending on whether a programmer-specified boolean condition evaluates to true or false</t>
        </is>
      </c>
      <c r="AB679" s="2" t="inlineStr">
        <is>
          <t>procesamiento condicional</t>
        </is>
      </c>
      <c r="AC679" s="2" t="inlineStr">
        <is>
          <t>3</t>
        </is>
      </c>
      <c r="AD679" s="2" t="inlineStr">
        <is>
          <t/>
        </is>
      </c>
      <c r="AE679" t="inlineStr">
        <is>
          <t>Estructura de procesamiento en la que se establece una condición y se
verifica si la respuesta a esa condición es cierta o falsa, ejecutando una
operación u otra en función de la respuesta.</t>
        </is>
      </c>
      <c r="AF679" t="inlineStr">
        <is>
          <t/>
        </is>
      </c>
      <c r="AG679" t="inlineStr">
        <is>
          <t/>
        </is>
      </c>
      <c r="AH679" t="inlineStr">
        <is>
          <t/>
        </is>
      </c>
      <c r="AI679" t="inlineStr">
        <is>
          <t/>
        </is>
      </c>
      <c r="AJ679" s="2" t="inlineStr">
        <is>
          <t>ehdollinen suoritus</t>
        </is>
      </c>
      <c r="AK679" s="2" t="inlineStr">
        <is>
          <t>3</t>
        </is>
      </c>
      <c r="AL679" s="2" t="inlineStr">
        <is>
          <t/>
        </is>
      </c>
      <c r="AM679" t="inlineStr">
        <is>
          <t/>
        </is>
      </c>
      <c r="AN679" s="2" t="inlineStr">
        <is>
          <t>traitement conditionnel</t>
        </is>
      </c>
      <c r="AO679" s="2" t="inlineStr">
        <is>
          <t>2</t>
        </is>
      </c>
      <c r="AP679" s="2" t="inlineStr">
        <is>
          <t/>
        </is>
      </c>
      <c r="AQ679" t="inlineStr">
        <is>
          <t>portion de code qui n’est pas exécutée systématiquement, c’est à dire des instructions dont l’exécution est conditionnée par le succès d’un test</t>
        </is>
      </c>
      <c r="AR679" s="2" t="inlineStr">
        <is>
          <t>próiseáil choinníollach</t>
        </is>
      </c>
      <c r="AS679" s="2" t="inlineStr">
        <is>
          <t>3</t>
        </is>
      </c>
      <c r="AT679" s="2" t="inlineStr">
        <is>
          <t/>
        </is>
      </c>
      <c r="AU679" t="inlineStr">
        <is>
          <t/>
        </is>
      </c>
      <c r="AV679" t="inlineStr">
        <is>
          <t/>
        </is>
      </c>
      <c r="AW679" t="inlineStr">
        <is>
          <t/>
        </is>
      </c>
      <c r="AX679" t="inlineStr">
        <is>
          <t/>
        </is>
      </c>
      <c r="AY679" t="inlineStr">
        <is>
          <t/>
        </is>
      </c>
      <c r="AZ679" s="2" t="inlineStr">
        <is>
          <t>feltételes feldolgozás</t>
        </is>
      </c>
      <c r="BA679" s="2" t="inlineStr">
        <is>
          <t>3</t>
        </is>
      </c>
      <c r="BB679" s="2" t="inlineStr">
        <is>
          <t/>
        </is>
      </c>
      <c r="BC679" t="inlineStr">
        <is>
          <t>Boole-féle feltételekkel működő számításokon és akciókon alapuló feldolgozás</t>
        </is>
      </c>
      <c r="BD679" s="2" t="inlineStr">
        <is>
          <t>conditional processing|
elaborazione condizionata</t>
        </is>
      </c>
      <c r="BE679" s="2" t="inlineStr">
        <is>
          <t>3|
3</t>
        </is>
      </c>
      <c r="BF679" s="2" t="inlineStr">
        <is>
          <t xml:space="preserve">|
</t>
        </is>
      </c>
      <c r="BG679" t="inlineStr">
        <is>
          <t>elaborazione nell'ambito della quale una porzione di codice (command line) può essere eseguita o meno in base all'esito di un processo</t>
        </is>
      </c>
      <c r="BH679" s="2" t="inlineStr">
        <is>
          <t>apdorojimas pagal sąlygą</t>
        </is>
      </c>
      <c r="BI679" s="2" t="inlineStr">
        <is>
          <t>2</t>
        </is>
      </c>
      <c r="BJ679" s="2" t="inlineStr">
        <is>
          <t/>
        </is>
      </c>
      <c r="BK679" t="inlineStr">
        <is>
          <t/>
        </is>
      </c>
      <c r="BL679" s="2" t="inlineStr">
        <is>
          <t>nosacījumapstrāde</t>
        </is>
      </c>
      <c r="BM679" s="2" t="inlineStr">
        <is>
          <t>2</t>
        </is>
      </c>
      <c r="BN679" s="2" t="inlineStr">
        <is>
          <t/>
        </is>
      </c>
      <c r="BO679" t="inlineStr">
        <is>
          <t/>
        </is>
      </c>
      <c r="BP679" s="2" t="inlineStr">
        <is>
          <t>proċessar kundizzjonali</t>
        </is>
      </c>
      <c r="BQ679" s="2" t="inlineStr">
        <is>
          <t>3</t>
        </is>
      </c>
      <c r="BR679" s="2" t="inlineStr">
        <is>
          <t/>
        </is>
      </c>
      <c r="BS679" t="inlineStr">
        <is>
          <t>proċessar li fih komputazzjonijiet jew azzjonijiet differenti jitwettqu skont jekk kundizzjoni booleana speċifikata mill-programmatur tevalwax veru jew falz</t>
        </is>
      </c>
      <c r="BT679" s="2" t="inlineStr">
        <is>
          <t>voorwaardelijke uitvoering|
voorwaardelijke verwerking</t>
        </is>
      </c>
      <c r="BU679" s="2" t="inlineStr">
        <is>
          <t>3|
3</t>
        </is>
      </c>
      <c r="BV679" s="2" t="inlineStr">
        <is>
          <t xml:space="preserve">|
</t>
        </is>
      </c>
      <c r="BW679" t="inlineStr">
        <is>
          <t>proces waarbij een computerprogramma bepaalde opdrachten uitvoert indien wordt voldaan aan de vereiste voorwaarden</t>
        </is>
      </c>
      <c r="BX679" s="2" t="inlineStr">
        <is>
          <t>przetwarzanie warunkowe</t>
        </is>
      </c>
      <c r="BY679" s="2" t="inlineStr">
        <is>
          <t>3</t>
        </is>
      </c>
      <c r="BZ679" s="2" t="inlineStr">
        <is>
          <t/>
        </is>
      </c>
      <c r="CA679" t="inlineStr">
        <is>
          <t>element języka programowania, który pozwala na wykonanie różnych instrukcji w zależności od tego czy zdefiniowane przez programistę wyrażenie logiczne jest prawdziwe, czy fałszywe</t>
        </is>
      </c>
      <c r="CB679" s="2" t="inlineStr">
        <is>
          <t>processamento condicional</t>
        </is>
      </c>
      <c r="CC679" s="2" t="inlineStr">
        <is>
          <t>2</t>
        </is>
      </c>
      <c r="CD679" s="2" t="inlineStr">
        <is>
          <t/>
        </is>
      </c>
      <c r="CE679" t="inlineStr">
        <is>
          <t>Processamento no qual diferentes cálculos ou ações são executados, dependendo de 
ser avaliada como verdadeira ou falsauma condição booleana especificada pelo programador.</t>
        </is>
      </c>
      <c r="CF679" s="2" t="inlineStr">
        <is>
          <t>procesare condițională</t>
        </is>
      </c>
      <c r="CG679" s="2" t="inlineStr">
        <is>
          <t>3</t>
        </is>
      </c>
      <c r="CH679" s="2" t="inlineStr">
        <is>
          <t/>
        </is>
      </c>
      <c r="CI679" t="inlineStr">
        <is>
          <t/>
        </is>
      </c>
      <c r="CJ679" s="2" t="inlineStr">
        <is>
          <t>podmienené spracovanie|
podmienené vykonávanie</t>
        </is>
      </c>
      <c r="CK679" s="2" t="inlineStr">
        <is>
          <t>3|
3</t>
        </is>
      </c>
      <c r="CL679" s="2" t="inlineStr">
        <is>
          <t xml:space="preserve">|
</t>
        </is>
      </c>
      <c r="CM679" t="inlineStr">
        <is>
          <t>vykonávanie určitého úseku programu na základe splnenia alebo nesplnenia podmienky (pravda – nepravda) zadanej pomocou logických (booleovských) operátorov</t>
        </is>
      </c>
      <c r="CN679" s="2" t="inlineStr">
        <is>
          <t>pogojna obdelava</t>
        </is>
      </c>
      <c r="CO679" s="2" t="inlineStr">
        <is>
          <t>3</t>
        </is>
      </c>
      <c r="CP679" s="2" t="inlineStr">
        <is>
          <t/>
        </is>
      </c>
      <c r="CQ679" t="inlineStr">
        <is>
          <t/>
        </is>
      </c>
      <c r="CR679" s="2" t="inlineStr">
        <is>
          <t>villkorlig exekvering</t>
        </is>
      </c>
      <c r="CS679" s="2" t="inlineStr">
        <is>
          <t>2</t>
        </is>
      </c>
      <c r="CT679" s="2" t="inlineStr">
        <is>
          <t/>
        </is>
      </c>
      <c r="CU679" t="inlineStr">
        <is>
          <t/>
        </is>
      </c>
    </row>
    <row r="680">
      <c r="A680" s="1" t="str">
        <f>HYPERLINK("https://iate.europa.eu/entry/result/3582047/all", "3582047")</f>
        <v>3582047</v>
      </c>
      <c r="B680" t="inlineStr">
        <is>
          <t>EDUCATION AND COMMUNICATIONS;SCIENCE</t>
        </is>
      </c>
      <c r="C680" t="inlineStr">
        <is>
          <t>EDUCATION AND COMMUNICATIONS|information and information processing;SCIENCE|humanities</t>
        </is>
      </c>
      <c r="D680" s="2" t="inlineStr">
        <is>
          <t>аргумент "Китайска стая"</t>
        </is>
      </c>
      <c r="E680" s="2" t="inlineStr">
        <is>
          <t>3</t>
        </is>
      </c>
      <c r="F680" s="2" t="inlineStr">
        <is>
          <t/>
        </is>
      </c>
      <c r="G680" t="inlineStr">
        <is>
          <t/>
        </is>
      </c>
      <c r="H680" s="2" t="inlineStr">
        <is>
          <t>myšlenkový experiment čínského pokoje|
experiment s čínským pokojem|
argument čínského pokoje</t>
        </is>
      </c>
      <c r="I680" s="2" t="inlineStr">
        <is>
          <t>3|
3|
3</t>
        </is>
      </c>
      <c r="J680" s="2" t="inlineStr">
        <is>
          <t xml:space="preserve">|
|
</t>
        </is>
      </c>
      <c r="K680" t="inlineStr">
        <is>
          <t>&lt;div&gt;
 myšlenkový experiment, jehož cílem je ukázat, že samotná schopnost smysluplně odpovídat na položené otázky nedostačuje k prokázání schopnosti porozumění&lt;/div&gt;</t>
        </is>
      </c>
      <c r="L680" s="2" t="inlineStr">
        <is>
          <t>det kinesiske rum</t>
        </is>
      </c>
      <c r="M680" s="2" t="inlineStr">
        <is>
          <t>3</t>
        </is>
      </c>
      <c r="N680" s="2" t="inlineStr">
        <is>
          <t/>
        </is>
      </c>
      <c r="O680" t="inlineStr">
        <is>
          <t>tankeeksperiment af filosoffen John Searle, som søger at bevise, at en computer aldrig vil kunne udvikle bevidsthed eller ‘tænke selv’</t>
        </is>
      </c>
      <c r="P680" s="2" t="inlineStr">
        <is>
          <t>Chinesisches Zimmer</t>
        </is>
      </c>
      <c r="Q680" s="2" t="inlineStr">
        <is>
          <t>3</t>
        </is>
      </c>
      <c r="R680" s="2" t="inlineStr">
        <is>
          <t/>
        </is>
      </c>
      <c r="S680" t="inlineStr">
        <is>
          <t>Gedankenexperiment, das vom Philosophen John Searle entwickelt wurde, in dem er versucht, zu zeigen, dass menschliche Intelligenz grundsätzlich nicht durch ein Computerprogramm simuliert werden kann</t>
        </is>
      </c>
      <c r="T680" s="2" t="inlineStr">
        <is>
          <t>επιχείρημα του κινέζικου δωματίου</t>
        </is>
      </c>
      <c r="U680" s="2" t="inlineStr">
        <is>
          <t>3</t>
        </is>
      </c>
      <c r="V680" s="2" t="inlineStr">
        <is>
          <t/>
        </is>
      </c>
      <c r="W680" t="inlineStr">
        <is>
          <t/>
        </is>
      </c>
      <c r="X680" s="2" t="inlineStr">
        <is>
          <t>Chinese Room Argument|
Chinese Room thought experiment|
Chinese Room experiment</t>
        </is>
      </c>
      <c r="Y680" s="2" t="inlineStr">
        <is>
          <t>3|
3|
3</t>
        </is>
      </c>
      <c r="Z680" s="2" t="inlineStr">
        <is>
          <t xml:space="preserve">|
|
</t>
        </is>
      </c>
      <c r="AA680" t="inlineStr">
        <is>
          <t>argument that holds that a digital computer executing a program cannot be shown to have a "mind", "understanding" or "consciousness", regardless of how intelligently or human-like the program may make the computer behave</t>
        </is>
      </c>
      <c r="AB680" s="2" t="inlineStr">
        <is>
          <t>experimento mental de la habitación china</t>
        </is>
      </c>
      <c r="AC680" s="2" t="inlineStr">
        <is>
          <t>3</t>
        </is>
      </c>
      <c r="AD680" s="2" t="inlineStr">
        <is>
          <t/>
        </is>
      </c>
      <c r="AE680" t="inlineStr">
        <is>
          <t>Experimento mental que plantea que una máquina es incapaz de llegar a pensar, exponiendo la diferencia que existe entre reconocer la sintaxis y comprender la semántica. El experimento plantea que la mente humana no funciona como un programa de ordenador, ni un programa de ordenador puede ser una mente.</t>
        </is>
      </c>
      <c r="AF680" s="2" t="inlineStr">
        <is>
          <t>Hiina toa argument</t>
        </is>
      </c>
      <c r="AG680" s="2" t="inlineStr">
        <is>
          <t>3</t>
        </is>
      </c>
      <c r="AH680" s="2" t="inlineStr">
        <is>
          <t/>
        </is>
      </c>
      <c r="AI680" t="inlineStr">
        <is>
          <t>Ameerika Ühendriikide filosoofi John Searle'i esitatud vaimufilosoofiline argumenti, mis väidab, et programm ei saa anda arvutile "mõistust", "intentsionaalsust" ega "teadvust", olenemata sellest, kui intelligentselt või inimlikult võib antud programm arvuti käituma panna</t>
        </is>
      </c>
      <c r="AJ680" s="2" t="inlineStr">
        <is>
          <t>kiinalaisen huoneen ajatuskoe|
kiinalaisen huoneen argumentti</t>
        </is>
      </c>
      <c r="AK680" s="2" t="inlineStr">
        <is>
          <t>3|
3</t>
        </is>
      </c>
      <c r="AL680" s="2" t="inlineStr">
        <is>
          <t xml:space="preserve">|
</t>
        </is>
      </c>
      <c r="AM680" t="inlineStr">
        <is>
          <t>ajatuskoe, jolla pyritään osoittamaan, että kommunikointi pelkkien hyvin monimutkaisten sääntöjen perusteella ei ole ihmismielen toimintaan, erityisesti mielen suorittamaan kommunikaatioon, verrattavissa oleva tapahtuma, koska siinä ei tapahdu merkityksen ymmärtämistä</t>
        </is>
      </c>
      <c r="AN680" s="2" t="inlineStr">
        <is>
          <t>expérience de pensée de la chambre chinoise|
argument de la chambre chinoise|
expérience de la chambre chinoise</t>
        </is>
      </c>
      <c r="AO680" s="2" t="inlineStr">
        <is>
          <t>3|
3|
3</t>
        </is>
      </c>
      <c r="AP680" s="2" t="inlineStr">
        <is>
          <t xml:space="preserve">|
|
</t>
        </is>
      </c>
      <c r="AQ680" t="inlineStr">
        <is>
          <t>expérience de pensée imaginée par John Searle, visant à montrer qu'une intelligence artificielle ne peut être qu'une intelligence artificielle faible et ne peut que simuler une conscience, plutôt que de posséder des authentiques états mentaux de conscience et d'intentionnalité, et à montrer que le test de Turing est insuffisant pour déterminer si une intelligence artificielle possède ou non ces états mentaux</t>
        </is>
      </c>
      <c r="AR680" s="2" t="inlineStr">
        <is>
          <t>Argóint an tSeomra Sínise</t>
        </is>
      </c>
      <c r="AS680" s="2" t="inlineStr">
        <is>
          <t>3</t>
        </is>
      </c>
      <c r="AT680" s="2" t="inlineStr">
        <is>
          <t/>
        </is>
      </c>
      <c r="AU680" t="inlineStr">
        <is>
          <t/>
        </is>
      </c>
      <c r="AV680" t="inlineStr">
        <is>
          <t/>
        </is>
      </c>
      <c r="AW680" t="inlineStr">
        <is>
          <t/>
        </is>
      </c>
      <c r="AX680" t="inlineStr">
        <is>
          <t/>
        </is>
      </c>
      <c r="AY680" t="inlineStr">
        <is>
          <t/>
        </is>
      </c>
      <c r="AZ680" s="2" t="inlineStr">
        <is>
          <t>kínai szoba gondolatkísérlet|
kínai szoba kísérlet|
kínai szoba érv</t>
        </is>
      </c>
      <c r="BA680" s="2" t="inlineStr">
        <is>
          <t>3|
2|
3</t>
        </is>
      </c>
      <c r="BB680" s="2" t="inlineStr">
        <is>
          <t xml:space="preserve">|
|
</t>
        </is>
      </c>
      <c r="BC680" t="inlineStr">
        <is>
          <t>arra vonatkozó érv, hogy a programot végrehajtó számítógépnek nincsen agya, értelme vagy tudata, bármennyire intelligensen és emberszerűen is reagál</t>
        </is>
      </c>
      <c r="BD680" s="2" t="inlineStr">
        <is>
          <t>esperimento della stanza cinese|
la stanza cinese|
esperimento mentale della stanza cinese</t>
        </is>
      </c>
      <c r="BE680" s="2" t="inlineStr">
        <is>
          <t>3|
3|
3</t>
        </is>
      </c>
      <c r="BF680" s="2" t="inlineStr">
        <is>
          <t xml:space="preserve">|
|
</t>
        </is>
      </c>
      <c r="BG680" t="inlineStr">
        <is>
          <t>esperimento mentale ideato da John Searle per dimostrare che un amacchina può solo simulare l'intelligenza umana, ma non può impararla e replicarla</t>
        </is>
      </c>
      <c r="BH680" s="2" t="inlineStr">
        <is>
          <t>kinų kambario argumentas|
kinų kambario eksperimentas</t>
        </is>
      </c>
      <c r="BI680" s="2" t="inlineStr">
        <is>
          <t>3|
3</t>
        </is>
      </c>
      <c r="BJ680" s="2" t="inlineStr">
        <is>
          <t xml:space="preserve">|
</t>
        </is>
      </c>
      <c r="BK680" t="inlineStr">
        <is>
          <t/>
        </is>
      </c>
      <c r="BL680" s="2" t="inlineStr">
        <is>
          <t>ķīniešu istabas eksperiments</t>
        </is>
      </c>
      <c r="BM680" s="2" t="inlineStr">
        <is>
          <t>2</t>
        </is>
      </c>
      <c r="BN680" s="2" t="inlineStr">
        <is>
          <t/>
        </is>
      </c>
      <c r="BO680" t="inlineStr">
        <is>
          <t/>
        </is>
      </c>
      <c r="BP680" s="2" t="inlineStr">
        <is>
          <t>esperiment tal-kamra Ċiniża|
esperiment tal-ħsieb tal-kamra Ċiniża|
argument tal-kamra Ċiniża</t>
        </is>
      </c>
      <c r="BQ680" s="2" t="inlineStr">
        <is>
          <t>3|
3|
3</t>
        </is>
      </c>
      <c r="BR680" s="2" t="inlineStr">
        <is>
          <t xml:space="preserve">|
|
</t>
        </is>
      </c>
      <c r="BS680" t="inlineStr">
        <is>
          <t>argument li jispjega li kompjuter diġitali li jkun qed jeżegwixxi programm ma jistax jintwera li għandu "moħħ", "kapaċità ta' fehim" jew "kuxjenza", irrispettivament minn kemm il-programm jista' jġiegħel lill-kompjuter iġib ruħu b'mod intelliġenti ħafna jew bħall-bniedem</t>
        </is>
      </c>
      <c r="BT680" s="2" t="inlineStr">
        <is>
          <t>gedachte-experiment van de Chinese kamer|
argument van de Chinese kamer</t>
        </is>
      </c>
      <c r="BU680" s="2" t="inlineStr">
        <is>
          <t>3|
3</t>
        </is>
      </c>
      <c r="BV680" s="2" t="inlineStr">
        <is>
          <t xml:space="preserve">|
</t>
        </is>
      </c>
      <c r="BW680" t="inlineStr">
        <is>
          <t>gedachte-experiment dat stelt dat een computerprogramma, hoe intelligent, complex of menselijk het ook mag lijken, geen eigen intelligentie of bewustzijn kan hebben, omdat het enkel maar instructies uitvoert zonder echt te weten wat ze inhouden of waarom</t>
        </is>
      </c>
      <c r="BX680" s="2" t="inlineStr">
        <is>
          <t>argument chińskiego pokoju|
eksperyment myślowy chińskiego pokoju</t>
        </is>
      </c>
      <c r="BY680" s="2" t="inlineStr">
        <is>
          <t>3|
3</t>
        </is>
      </c>
      <c r="BZ680" s="2" t="inlineStr">
        <is>
          <t xml:space="preserve">|
</t>
        </is>
      </c>
      <c r="CA680" t="inlineStr">
        <is>
          <t>eksperyment myślowy zaproponowany przez amerykańskiego filozofa Johna Searle’a, mający pokazać, że nawet skuteczne symulowanie rozumu przez komputer nie jest tożsame z posiadaniem prawdziwego rozumu przez komputer, ponieważ wykonywanie określonych zadań (np. obliczeniowych) nie musi opierać się na rozumieniu ich przez wykonawcę</t>
        </is>
      </c>
      <c r="CB680" s="2" t="inlineStr">
        <is>
          <t>argumento da sala chinesa|
experiência da sala chinesa</t>
        </is>
      </c>
      <c r="CC680" s="2" t="inlineStr">
        <is>
          <t>3|
3</t>
        </is>
      </c>
      <c r="CD680" s="2" t="inlineStr">
        <is>
          <t xml:space="preserve">|
</t>
        </is>
      </c>
      <c r="CE680" t="inlineStr">
        <is>
          <t/>
        </is>
      </c>
      <c r="CF680" t="inlineStr">
        <is>
          <t/>
        </is>
      </c>
      <c r="CG680" t="inlineStr">
        <is>
          <t/>
        </is>
      </c>
      <c r="CH680" t="inlineStr">
        <is>
          <t/>
        </is>
      </c>
      <c r="CI680" t="inlineStr">
        <is>
          <t/>
        </is>
      </c>
      <c r="CJ680" s="2" t="inlineStr">
        <is>
          <t>myšlienkový experiment čínskej izby|
argument čínskej izby</t>
        </is>
      </c>
      <c r="CK680" s="2" t="inlineStr">
        <is>
          <t>3|
3</t>
        </is>
      </c>
      <c r="CL680" s="2" t="inlineStr">
        <is>
          <t xml:space="preserve">|
</t>
        </is>
      </c>
      <c r="CM680" t="inlineStr">
        <is>
          <t>myšlenkový experiment, ktorého cieľom je ukázať, že samotná schopnosť zmysluplne odpovedať na položené otázky nie je dostatočným dôkazom schopnosti porozemieť daným otázkam</t>
        </is>
      </c>
      <c r="CN680" s="2" t="inlineStr">
        <is>
          <t>miselni poskus kitajske sobe|
argument kitajske sobe</t>
        </is>
      </c>
      <c r="CO680" s="2" t="inlineStr">
        <is>
          <t>3|
3</t>
        </is>
      </c>
      <c r="CP680" s="2" t="inlineStr">
        <is>
          <t xml:space="preserve">|
</t>
        </is>
      </c>
      <c r="CQ680" t="inlineStr">
        <is>
          <t/>
        </is>
      </c>
      <c r="CR680" s="2" t="inlineStr">
        <is>
          <t>kinesiska rummet</t>
        </is>
      </c>
      <c r="CS680" s="2" t="inlineStr">
        <is>
          <t>3</t>
        </is>
      </c>
      <c r="CT680" s="2" t="inlineStr">
        <is>
          <t/>
        </is>
      </c>
      <c r="CU680" t="inlineStr">
        <is>
          <t>tankeexperiment beskrivet av John Searle 1980 som ett argument mot tanken att en dator eller någon teknisk apparat kan anses äga mänsklig intelligens</t>
        </is>
      </c>
    </row>
    <row r="681">
      <c r="A681" s="1" t="str">
        <f>HYPERLINK("https://iate.europa.eu/entry/result/3582060/all", "3582060")</f>
        <v>3582060</v>
      </c>
      <c r="B681" t="inlineStr">
        <is>
          <t>EDUCATION AND COMMUNICATIONS</t>
        </is>
      </c>
      <c r="C681" t="inlineStr">
        <is>
          <t>EDUCATION AND COMMUNICATIONS|information and information processing</t>
        </is>
      </c>
      <c r="D681" s="2" t="inlineStr">
        <is>
          <t>дърво на играта</t>
        </is>
      </c>
      <c r="E681" s="2" t="inlineStr">
        <is>
          <t>3</t>
        </is>
      </c>
      <c r="F681" s="2" t="inlineStr">
        <is>
          <t/>
        </is>
      </c>
      <c r="G681" t="inlineStr">
        <is>
          <t/>
        </is>
      </c>
      <c r="H681" s="2" t="inlineStr">
        <is>
          <t>herní strom</t>
        </is>
      </c>
      <c r="I681" s="2" t="inlineStr">
        <is>
          <t>3</t>
        </is>
      </c>
      <c r="J681" s="2" t="inlineStr">
        <is>
          <t/>
        </is>
      </c>
      <c r="K681" t="inlineStr">
        <is>
          <t>grafické znázornění průběhu sekvenční hry, jež tvoří uzly, které představují pozici ve hře, a hrany, které představují tahy</t>
        </is>
      </c>
      <c r="L681" s="2" t="inlineStr">
        <is>
          <t>game tree|
spilletræ</t>
        </is>
      </c>
      <c r="M681" s="2" t="inlineStr">
        <is>
          <t>3|
3</t>
        </is>
      </c>
      <c r="N681" s="2" t="inlineStr">
        <is>
          <t xml:space="preserve">|
</t>
        </is>
      </c>
      <c r="O681" t="inlineStr">
        <is>
          <t/>
        </is>
      </c>
      <c r="P681" s="2" t="inlineStr">
        <is>
          <t>Spielbaum</t>
        </is>
      </c>
      <c r="Q681" s="2" t="inlineStr">
        <is>
          <t>3</t>
        </is>
      </c>
      <c r="R681" s="2" t="inlineStr">
        <is>
          <t/>
        </is>
      </c>
      <c r="S681" t="inlineStr">
        <is>
          <t/>
        </is>
      </c>
      <c r="T681" s="2" t="inlineStr">
        <is>
          <t>δέντρο παιχνιδιού|
δέντρο παιχνιδιού</t>
        </is>
      </c>
      <c r="U681" s="2" t="inlineStr">
        <is>
          <t>2|
3</t>
        </is>
      </c>
      <c r="V681" s="2" t="inlineStr">
        <is>
          <t xml:space="preserve">|
</t>
        </is>
      </c>
      <c r="W681" t="inlineStr">
        <is>
          <t/>
        </is>
      </c>
      <c r="X681" s="2" t="inlineStr">
        <is>
          <t>game tree</t>
        </is>
      </c>
      <c r="Y681" s="2" t="inlineStr">
        <is>
          <t>3</t>
        </is>
      </c>
      <c r="Z681" s="2" t="inlineStr">
        <is>
          <t/>
        </is>
      </c>
      <c r="AA681" t="inlineStr">
        <is>
          <t>type of recursive search function that examines all possible moves of a strategy game, and their results, in an attempt to ascertain the optimal move</t>
        </is>
      </c>
      <c r="AB681" s="2" t="inlineStr">
        <is>
          <t>árbol de juego</t>
        </is>
      </c>
      <c r="AC681" s="2" t="inlineStr">
        <is>
          <t>3</t>
        </is>
      </c>
      <c r="AD681" s="2" t="inlineStr">
        <is>
          <t/>
        </is>
      </c>
      <c r="AE681" t="inlineStr">
        <is>
          <t>Tipo especial de árbol semántico en el que los «nodos» representan configuraciones de tablero y las «ramas» indican cómo una configuración puede transformarse en otra mediante un solo movimiento.</t>
        </is>
      </c>
      <c r="AF681" s="2" t="inlineStr">
        <is>
          <t>mängupuu</t>
        </is>
      </c>
      <c r="AG681" s="2" t="inlineStr">
        <is>
          <t>3</t>
        </is>
      </c>
      <c r="AH681" s="2" t="inlineStr">
        <is>
          <t/>
        </is>
      </c>
      <c r="AI681" t="inlineStr">
        <is>
          <t/>
        </is>
      </c>
      <c r="AJ681" s="2" t="inlineStr">
        <is>
          <t>pelipuu</t>
        </is>
      </c>
      <c r="AK681" s="2" t="inlineStr">
        <is>
          <t>3</t>
        </is>
      </c>
      <c r="AL681" s="2" t="inlineStr">
        <is>
          <t/>
        </is>
      </c>
      <c r="AM681" t="inlineStr">
        <is>
          <t>puumallinen tietorakenne, jota käytetään kaksinpelattaviin peleihin ja jonka avulla yritetään löytää mahdollisimman hyvät siirrot vastustajaa vastaan</t>
        </is>
      </c>
      <c r="AN681" s="2" t="inlineStr">
        <is>
          <t>arbre de jeu</t>
        </is>
      </c>
      <c r="AO681" s="2" t="inlineStr">
        <is>
          <t>3</t>
        </is>
      </c>
      <c r="AP681" s="2" t="inlineStr">
        <is>
          <t/>
        </is>
      </c>
      <c r="AQ681" t="inlineStr">
        <is>
          <t>pour un jeu donné, représentation virtuelle de toutes les positions que l'on peut atteindre à partir de celles du coup précédent</t>
        </is>
      </c>
      <c r="AR681" s="2" t="inlineStr">
        <is>
          <t>crann cluichíochta</t>
        </is>
      </c>
      <c r="AS681" s="2" t="inlineStr">
        <is>
          <t>3</t>
        </is>
      </c>
      <c r="AT681" s="2" t="inlineStr">
        <is>
          <t/>
        </is>
      </c>
      <c r="AU681" t="inlineStr">
        <is>
          <t/>
        </is>
      </c>
      <c r="AV681" t="inlineStr">
        <is>
          <t/>
        </is>
      </c>
      <c r="AW681" t="inlineStr">
        <is>
          <t/>
        </is>
      </c>
      <c r="AX681" t="inlineStr">
        <is>
          <t/>
        </is>
      </c>
      <c r="AY681" t="inlineStr">
        <is>
          <t/>
        </is>
      </c>
      <c r="AZ681" s="2" t="inlineStr">
        <is>
          <t>játékfa</t>
        </is>
      </c>
      <c r="BA681" s="2" t="inlineStr">
        <is>
          <t>4</t>
        </is>
      </c>
      <c r="BB681" s="2" t="inlineStr">
        <is>
          <t/>
        </is>
      </c>
      <c r="BC681" t="inlineStr">
        <is>
          <t/>
        </is>
      </c>
      <c r="BD681" s="2" t="inlineStr">
        <is>
          <t>gioco in forma estesa</t>
        </is>
      </c>
      <c r="BE681" s="2" t="inlineStr">
        <is>
          <t>3</t>
        </is>
      </c>
      <c r="BF681" s="2" t="inlineStr">
        <is>
          <t/>
        </is>
      </c>
      <c r="BG681" t="inlineStr">
        <is>
          <t>uno dei principali modelli usato in teoria dei giochi, con la caratteristica di rappresentare un gioco mediante la rappresentazione dettagliata delle possibili mosse di gioco in un grafico ad albero</t>
        </is>
      </c>
      <c r="BH681" s="2" t="inlineStr">
        <is>
          <t>žaidimo medis</t>
        </is>
      </c>
      <c r="BI681" s="2" t="inlineStr">
        <is>
          <t>2</t>
        </is>
      </c>
      <c r="BJ681" s="2" t="inlineStr">
        <is>
          <t/>
        </is>
      </c>
      <c r="BK681" t="inlineStr">
        <is>
          <t/>
        </is>
      </c>
      <c r="BL681" s="2" t="inlineStr">
        <is>
          <t>spēles koks</t>
        </is>
      </c>
      <c r="BM681" s="2" t="inlineStr">
        <is>
          <t>3</t>
        </is>
      </c>
      <c r="BN681" s="2" t="inlineStr">
        <is>
          <t/>
        </is>
      </c>
      <c r="BO681" t="inlineStr">
        <is>
          <t/>
        </is>
      </c>
      <c r="BP681" s="2" t="inlineStr">
        <is>
          <t>arblu tal-logħba</t>
        </is>
      </c>
      <c r="BQ681" s="2" t="inlineStr">
        <is>
          <t>3</t>
        </is>
      </c>
      <c r="BR681" s="2" t="inlineStr">
        <is>
          <t/>
        </is>
      </c>
      <c r="BS681" t="inlineStr">
        <is>
          <t>tip ta' funzjoni ta' tiftix li tirrikorri li teżamina l-mossi kollha possibbli ta' logħba ta' strateġija, u r-riżultati tagħhom, f'tentattiv li tiżgura l-mossa ottimali</t>
        </is>
      </c>
      <c r="BT681" s="2" t="inlineStr">
        <is>
          <t>spelboom</t>
        </is>
      </c>
      <c r="BU681" s="2" t="inlineStr">
        <is>
          <t>3</t>
        </is>
      </c>
      <c r="BV681" s="2" t="inlineStr">
        <is>
          <t/>
        </is>
      </c>
      <c r="BW681" t="inlineStr">
        <is>
          <t>schema om het verloop en alle opties van een spel weer te geven door middel van een diagram met speltoestanden en zetten die spelers doen</t>
        </is>
      </c>
      <c r="BX681" s="2" t="inlineStr">
        <is>
          <t>drzewo gry</t>
        </is>
      </c>
      <c r="BY681" s="2" t="inlineStr">
        <is>
          <t>3</t>
        </is>
      </c>
      <c r="BZ681" s="2" t="inlineStr">
        <is>
          <t/>
        </is>
      </c>
      <c r="CA681" t="inlineStr">
        <is>
          <t>reprezentacja graficzna gry umożliwiająca opisanie sytuacji możliwych do osiągnięcia po kolejnych ruchach graczy</t>
        </is>
      </c>
      <c r="CB681" s="2" t="inlineStr">
        <is>
          <t>árvore de jogos</t>
        </is>
      </c>
      <c r="CC681" s="2" t="inlineStr">
        <is>
          <t>3</t>
        </is>
      </c>
      <c r="CD681" s="2" t="inlineStr">
        <is>
          <t/>
        </is>
      </c>
      <c r="CE681" t="inlineStr">
        <is>
          <t/>
        </is>
      </c>
      <c r="CF681" t="inlineStr">
        <is>
          <t/>
        </is>
      </c>
      <c r="CG681" t="inlineStr">
        <is>
          <t/>
        </is>
      </c>
      <c r="CH681" t="inlineStr">
        <is>
          <t/>
        </is>
      </c>
      <c r="CI681" t="inlineStr">
        <is>
          <t/>
        </is>
      </c>
      <c r="CJ681" s="2" t="inlineStr">
        <is>
          <t>herný strom|
strom hry</t>
        </is>
      </c>
      <c r="CK681" s="2" t="inlineStr">
        <is>
          <t>3|
3</t>
        </is>
      </c>
      <c r="CL681" s="2" t="inlineStr">
        <is>
          <t xml:space="preserve">|
</t>
        </is>
      </c>
      <c r="CM681" t="inlineStr">
        <is>
          <t>graf reprezentujúci aktuálny stav hry a možné budúce stavy hry, pričom jeho vrcholy zodpovedajú stavom hry a hrany ťahom hry</t>
        </is>
      </c>
      <c r="CN681" s="2" t="inlineStr">
        <is>
          <t>drevo igre</t>
        </is>
      </c>
      <c r="CO681" s="2" t="inlineStr">
        <is>
          <t>3</t>
        </is>
      </c>
      <c r="CP681" s="2" t="inlineStr">
        <is>
          <t/>
        </is>
      </c>
      <c r="CQ681" t="inlineStr">
        <is>
          <t>usmerjen graf, ki podaja potek igre od začetka in vse možne poteze za vsako postavitev</t>
        </is>
      </c>
      <c r="CR681" s="2" t="inlineStr">
        <is>
          <t>spelträd</t>
        </is>
      </c>
      <c r="CS681" s="2" t="inlineStr">
        <is>
          <t>3</t>
        </is>
      </c>
      <c r="CT681" s="2" t="inlineStr">
        <is>
          <t/>
        </is>
      </c>
      <c r="CU681" t="inlineStr">
        <is>
          <t/>
        </is>
      </c>
    </row>
    <row r="682">
      <c r="A682" s="1" t="str">
        <f>HYPERLINK("https://iate.europa.eu/entry/result/3582063/all", "3582063")</f>
        <v>3582063</v>
      </c>
      <c r="B682" t="inlineStr">
        <is>
          <t>EDUCATION AND COMMUNICATIONS</t>
        </is>
      </c>
      <c r="C682" t="inlineStr">
        <is>
          <t>EDUCATION AND COMMUNICATIONS|information technology and data processing</t>
        </is>
      </c>
      <c r="D682" s="2" t="inlineStr">
        <is>
          <t>минимаксна процедура</t>
        </is>
      </c>
      <c r="E682" s="2" t="inlineStr">
        <is>
          <t>3</t>
        </is>
      </c>
      <c r="F682" s="2" t="inlineStr">
        <is>
          <t/>
        </is>
      </c>
      <c r="G682" t="inlineStr">
        <is>
          <t>метод за намиране на най-добрия ход на първия играч при предположение, че другият играч също играе оптимално</t>
        </is>
      </c>
      <c r="H682" s="2" t="inlineStr">
        <is>
          <t>minimaxový algoritmus|
algoritmus minimax</t>
        </is>
      </c>
      <c r="I682" s="2" t="inlineStr">
        <is>
          <t>3|
3</t>
        </is>
      </c>
      <c r="J682" s="2" t="inlineStr">
        <is>
          <t xml:space="preserve">|
</t>
        </is>
      </c>
      <c r="K682" t="inlineStr">
        <is>
          <t>algoritmus používaný pro hraní strategických her mezi dvěma a více hráči, jehož principem je procházení stromu hry a minimalizace maximálních možných ztrát</t>
        </is>
      </c>
      <c r="L682" s="2" t="inlineStr">
        <is>
          <t>minimax-algoritme</t>
        </is>
      </c>
      <c r="M682" s="2" t="inlineStr">
        <is>
          <t>3</t>
        </is>
      </c>
      <c r="N682" s="2" t="inlineStr">
        <is>
          <t/>
        </is>
      </c>
      <c r="O682" t="inlineStr">
        <is>
          <t/>
        </is>
      </c>
      <c r="P682" s="2" t="inlineStr">
        <is>
          <t>Minimax-Algorithmus</t>
        </is>
      </c>
      <c r="Q682" s="2" t="inlineStr">
        <is>
          <t>3</t>
        </is>
      </c>
      <c r="R682" s="2" t="inlineStr">
        <is>
          <t/>
        </is>
      </c>
      <c r="S682" t="inlineStr">
        <is>
          <t>Algorithmus zur Ermittlung der optimalen Spielstrategie für Spiele, bei denen zwei gegnerische Spieler abwechselnd Züge ausführen</t>
        </is>
      </c>
      <c r="T682" s="2" t="inlineStr">
        <is>
          <t>αλγόριθμος Minimax</t>
        </is>
      </c>
      <c r="U682" s="2" t="inlineStr">
        <is>
          <t>3</t>
        </is>
      </c>
      <c r="V682" s="2" t="inlineStr">
        <is>
          <t/>
        </is>
      </c>
      <c r="W682" t="inlineStr">
        <is>
          <t/>
        </is>
      </c>
      <c r="X682" s="2" t="inlineStr">
        <is>
          <t>minimax algorithm</t>
        </is>
      </c>
      <c r="Y682" s="2" t="inlineStr">
        <is>
          <t>3</t>
        </is>
      </c>
      <c r="Z682" s="2" t="inlineStr">
        <is>
          <t/>
        </is>
      </c>
      <c r="AA682" t="inlineStr">
        <is>
          <t>algorithm that is used in decision making and game theory to find the optimal move for a player</t>
        </is>
      </c>
      <c r="AB682" s="2" t="inlineStr">
        <is>
          <t>algoritmo minimax</t>
        </is>
      </c>
      <c r="AC682" s="2" t="inlineStr">
        <is>
          <t>3</t>
        </is>
      </c>
      <c r="AD682" s="2" t="inlineStr">
        <is>
          <t/>
        </is>
      </c>
      <c r="AE682" t="inlineStr">
        <is>
          <t>Algoritmo recursivo empleado para minimizar la pérdida máxima esperada en juegos con adversario y con información perfecta.</t>
        </is>
      </c>
      <c r="AF682" s="2" t="inlineStr">
        <is>
          <t>minimax algoritm</t>
        </is>
      </c>
      <c r="AG682" s="2" t="inlineStr">
        <is>
          <t>3</t>
        </is>
      </c>
      <c r="AH682" s="2" t="inlineStr">
        <is>
          <t/>
        </is>
      </c>
      <c r="AI682" t="inlineStr">
        <is>
          <t/>
        </is>
      </c>
      <c r="AJ682" s="2" t="inlineStr">
        <is>
          <t>minimax-algoritmi</t>
        </is>
      </c>
      <c r="AK682" s="2" t="inlineStr">
        <is>
          <t>3</t>
        </is>
      </c>
      <c r="AL682" s="2" t="inlineStr">
        <is>
          <t/>
        </is>
      </c>
      <c r="AM682" t="inlineStr">
        <is>
          <t>algoritmi, jonka avulla voidaan päätellä optimaaliset siirrot missä tahansa deterministisessä kahden pelaajan täydellisen informaation nollasummapelissä</t>
        </is>
      </c>
      <c r="AN682" s="2" t="inlineStr">
        <is>
          <t>algorithme minimax</t>
        </is>
      </c>
      <c r="AO682" s="2" t="inlineStr">
        <is>
          <t>3</t>
        </is>
      </c>
      <c r="AP682" s="2" t="inlineStr">
        <is>
          <t/>
        </is>
      </c>
      <c r="AQ682" t="inlineStr">
        <is>
          <t>algorithme qui s'applique à la théorie des jeux pour les jeux à deux joueurs à somme nulle, et qui amène l'ordinateur à passer en revue toutes les possibilités pour un nombre limité de coups et à leur assigner une valeur qui prend en compte les bénéfices pour le joueur et pour son opposant, le meilleur choix étant alors celui qui minimise les pertes du joueur tout en supposant que l'opposant cherche au contraire à les maximiser</t>
        </is>
      </c>
      <c r="AR682" s="2" t="inlineStr">
        <is>
          <t>algartam íosuasach</t>
        </is>
      </c>
      <c r="AS682" s="2" t="inlineStr">
        <is>
          <t>3</t>
        </is>
      </c>
      <c r="AT682" s="2" t="inlineStr">
        <is>
          <t/>
        </is>
      </c>
      <c r="AU682" t="inlineStr">
        <is>
          <t/>
        </is>
      </c>
      <c r="AV682" t="inlineStr">
        <is>
          <t/>
        </is>
      </c>
      <c r="AW682" t="inlineStr">
        <is>
          <t/>
        </is>
      </c>
      <c r="AX682" t="inlineStr">
        <is>
          <t/>
        </is>
      </c>
      <c r="AY682" t="inlineStr">
        <is>
          <t/>
        </is>
      </c>
      <c r="AZ682" s="2" t="inlineStr">
        <is>
          <t>minimax algoritmus</t>
        </is>
      </c>
      <c r="BA682" s="2" t="inlineStr">
        <is>
          <t>3</t>
        </is>
      </c>
      <c r="BB682" s="2" t="inlineStr">
        <is>
          <t/>
        </is>
      </c>
      <c r="BC682" t="inlineStr">
        <is>
          <t>döntéshozásnál és a játékelméletben alkalmazott, az optimális döntéshozást segítő algoritmus</t>
        </is>
      </c>
      <c r="BD682" s="2" t="inlineStr">
        <is>
          <t>algoritmo minimax</t>
        </is>
      </c>
      <c r="BE682" s="2" t="inlineStr">
        <is>
          <t>3</t>
        </is>
      </c>
      <c r="BF682" s="2" t="inlineStr">
        <is>
          <t/>
        </is>
      </c>
      <c r="BG682" t="inlineStr">
        <is>
          <t>nella teoria delle decisioni, metodo per minimizzare la massima perdita possibile che si basa sulla costruzione di alberi di sequenze mossa-contromossa, e poi valuta le posizioni delle foglie terminali di ogni ramo dell'albero</t>
        </is>
      </c>
      <c r="BH682" s="2" t="inlineStr">
        <is>
          <t>algoritmas „minimax“</t>
        </is>
      </c>
      <c r="BI682" s="2" t="inlineStr">
        <is>
          <t>2</t>
        </is>
      </c>
      <c r="BJ682" s="2" t="inlineStr">
        <is>
          <t/>
        </is>
      </c>
      <c r="BK682" t="inlineStr">
        <is>
          <t>optimalaus ėjimo algoritmas, kai žaidėjas priimdamas sprendimą stengiasi minimizuoti galimus maksimalius nuostolius</t>
        </is>
      </c>
      <c r="BL682" s="2" t="inlineStr">
        <is>
          <t>minimaksa algoritms</t>
        </is>
      </c>
      <c r="BM682" s="2" t="inlineStr">
        <is>
          <t>3</t>
        </is>
      </c>
      <c r="BN682" s="2" t="inlineStr">
        <is>
          <t/>
        </is>
      </c>
      <c r="BO682" t="inlineStr">
        <is>
          <t/>
        </is>
      </c>
      <c r="BP682" s="2" t="inlineStr">
        <is>
          <t>algoritmu minimax</t>
        </is>
      </c>
      <c r="BQ682" s="2" t="inlineStr">
        <is>
          <t>3</t>
        </is>
      </c>
      <c r="BR682" s="2" t="inlineStr">
        <is>
          <t/>
        </is>
      </c>
      <c r="BS682" t="inlineStr">
        <is>
          <t>algoritmu li jintuża fit-teħid tad-deċiżjonijiet u fit-teorija tal-logħob biex tinstab il-mossa ottimali għal player</t>
        </is>
      </c>
      <c r="BT682" s="2" t="inlineStr">
        <is>
          <t>minimax-algoritme</t>
        </is>
      </c>
      <c r="BU682" s="2" t="inlineStr">
        <is>
          <t>3</t>
        </is>
      </c>
      <c r="BV682" s="2" t="inlineStr">
        <is>
          <t/>
        </is>
      </c>
      <c r="BW682" t="inlineStr">
        <is>
          <t>algoritme dat in theorie een optimaal spelverloop garandeert bij alle deterministische nulsomspellen voor twee personen die over volledige informatie beschikken</t>
        </is>
      </c>
      <c r="BX682" s="2" t="inlineStr">
        <is>
          <t>algorytm minimax|
algorytm min-max</t>
        </is>
      </c>
      <c r="BY682" s="2" t="inlineStr">
        <is>
          <t>3|
3</t>
        </is>
      </c>
      <c r="BZ682" s="2" t="inlineStr">
        <is>
          <t xml:space="preserve">|
</t>
        </is>
      </c>
      <c r="CA682" t="inlineStr">
        <is>
          <t>algorytm polegający na przeszukiwaniu wszystkich możliwych ruchów w celu wykrycia optymalnego zagrania</t>
        </is>
      </c>
      <c r="CB682" s="2" t="inlineStr">
        <is>
          <t>algoritmo Minimax</t>
        </is>
      </c>
      <c r="CC682" s="2" t="inlineStr">
        <is>
          <t>3</t>
        </is>
      </c>
      <c r="CD682" s="2" t="inlineStr">
        <is>
          <t/>
        </is>
      </c>
      <c r="CE682" t="inlineStr">
        <is>
          <t/>
        </is>
      </c>
      <c r="CF682" t="inlineStr">
        <is>
          <t/>
        </is>
      </c>
      <c r="CG682" t="inlineStr">
        <is>
          <t/>
        </is>
      </c>
      <c r="CH682" t="inlineStr">
        <is>
          <t/>
        </is>
      </c>
      <c r="CI682" t="inlineStr">
        <is>
          <t/>
        </is>
      </c>
      <c r="CJ682" s="2" t="inlineStr">
        <is>
          <t>algoritmus minimax|
minimaxový algoritmus</t>
        </is>
      </c>
      <c r="CK682" s="2" t="inlineStr">
        <is>
          <t>3|
2</t>
        </is>
      </c>
      <c r="CL682" s="2" t="inlineStr">
        <is>
          <t xml:space="preserve">|
</t>
        </is>
      </c>
      <c r="CM682" t="inlineStr">
        <is>
          <t>algoritmus používaný pri hraní strategických hier medzi dvomi a viacerými hráčmi, ktorého základom je prechádzanie herného stromu a nájdenie optimálneho ťahu</t>
        </is>
      </c>
      <c r="CN682" s="2" t="inlineStr">
        <is>
          <t>algoritem minimaks</t>
        </is>
      </c>
      <c r="CO682" s="2" t="inlineStr">
        <is>
          <t>3</t>
        </is>
      </c>
      <c r="CP682" s="2" t="inlineStr">
        <is>
          <t/>
        </is>
      </c>
      <c r="CQ682" t="inlineStr">
        <is>
          <t>eden najbolj razširjenih algoritmov za igranje iger med dvema igralcema</t>
        </is>
      </c>
      <c r="CR682" s="2" t="inlineStr">
        <is>
          <t>minimax-algoritm</t>
        </is>
      </c>
      <c r="CS682" s="2" t="inlineStr">
        <is>
          <t>3</t>
        </is>
      </c>
      <c r="CT682" s="2" t="inlineStr">
        <is>
          <t/>
        </is>
      </c>
      <c r="CU682" t="inlineStr">
        <is>
          <t/>
        </is>
      </c>
    </row>
    <row r="683">
      <c r="A683" s="1" t="str">
        <f>HYPERLINK("https://iate.europa.eu/entry/result/3582086/all", "3582086")</f>
        <v>3582086</v>
      </c>
      <c r="B683" t="inlineStr">
        <is>
          <t>EDUCATION AND COMMUNICATIONS</t>
        </is>
      </c>
      <c r="C683" t="inlineStr">
        <is>
          <t>EDUCATION AND COMMUNICATIONS|information and information processing</t>
        </is>
      </c>
      <c r="D683" s="2" t="inlineStr">
        <is>
          <t>прекомерно нагаждане</t>
        </is>
      </c>
      <c r="E683" s="2" t="inlineStr">
        <is>
          <t>3</t>
        </is>
      </c>
      <c r="F683" s="2" t="inlineStr">
        <is>
          <t/>
        </is>
      </c>
      <c r="G683" t="inlineStr">
        <is>
          <t/>
        </is>
      </c>
      <c r="H683" s="2" t="inlineStr">
        <is>
          <t>přeučení</t>
        </is>
      </c>
      <c r="I683" s="2" t="inlineStr">
        <is>
          <t>3</t>
        </is>
      </c>
      <c r="J683" s="2" t="inlineStr">
        <is>
          <t/>
        </is>
      </c>
      <c r="K683" t="inlineStr">
        <is>
          <t>dosažení neúměrné přesnosti rozhodovacího stromu v situaci, kdy jsou trénovací data zatížena šumem</t>
        </is>
      </c>
      <c r="L683" s="2" t="inlineStr">
        <is>
          <t>overtilpasning</t>
        </is>
      </c>
      <c r="M683" s="2" t="inlineStr">
        <is>
          <t>3</t>
        </is>
      </c>
      <c r="N683" s="2" t="inlineStr">
        <is>
          <t/>
        </is>
      </c>
      <c r="O683" t="inlineStr">
        <is>
          <t/>
        </is>
      </c>
      <c r="P683" s="2" t="inlineStr">
        <is>
          <t>Überanpassung</t>
        </is>
      </c>
      <c r="Q683" s="2" t="inlineStr">
        <is>
          <t>3</t>
        </is>
      </c>
      <c r="R683" s="2" t="inlineStr">
        <is>
          <t/>
        </is>
      </c>
      <c r="S683" t="inlineStr">
        <is>
          <t/>
        </is>
      </c>
      <c r="T683" s="2" t="inlineStr">
        <is>
          <t>υπερπροσαρμογή</t>
        </is>
      </c>
      <c r="U683" s="2" t="inlineStr">
        <is>
          <t>3</t>
        </is>
      </c>
      <c r="V683" s="2" t="inlineStr">
        <is>
          <t/>
        </is>
      </c>
      <c r="W683" t="inlineStr">
        <is>
          <t>υπερβολική μοντελοποίηση των δεδομένων εκπαίδευσης, καθώς και του θορύβου που πιθανώς υπάρχει σε αυτά, με αποτέλεσμα η πρόβλεψη για τα δεδομένα εκπαίδευσης να είναι σωστή, αλλά οι προβλέψεις για άλλα δεδομένα εισόδου να είναι λανθασμένες</t>
        </is>
      </c>
      <c r="X683" s="2" t="inlineStr">
        <is>
          <t>overfitting</t>
        </is>
      </c>
      <c r="Y683" s="2" t="inlineStr">
        <is>
          <t>3</t>
        </is>
      </c>
      <c r="Z683" s="2" t="inlineStr">
        <is>
          <t/>
        </is>
      </c>
      <c r="AA683" t="inlineStr">
        <is>
          <t>production of an analysis which corresponds too closely or exactly to a particular set of data, and may therefore fail to fit additional data or predict future observations reliably</t>
        </is>
      </c>
      <c r="AB683" s="2" t="inlineStr">
        <is>
          <t>sobreajuste</t>
        </is>
      </c>
      <c r="AC683" s="2" t="inlineStr">
        <is>
          <t>3</t>
        </is>
      </c>
      <c r="AD683" s="2" t="inlineStr">
        <is>
          <t/>
        </is>
      </c>
      <c r="AE683" t="inlineStr">
        <is>
          <t>Situación que ocurre cuando el algoritmo de aprendizaje se ajusta excesivamente a los datos del conjunto de entrenamiento y pierde capacidad de generalizar, es decir, tiene un bajo rendimiento predictivo para cualquier situación no prevista en el conjunto de entrenamiento.</t>
        </is>
      </c>
      <c r="AF683" s="2" t="inlineStr">
        <is>
          <t>ülesobitamine|
ülesobitus</t>
        </is>
      </c>
      <c r="AG683" s="2" t="inlineStr">
        <is>
          <t>3|
3</t>
        </is>
      </c>
      <c r="AH683" s="2" t="inlineStr">
        <is>
          <t xml:space="preserve">|
</t>
        </is>
      </c>
      <c r="AI683" t="inlineStr">
        <is>
          <t>olukord, kus mudel ennustab 
treeningandmeid liiga hästi, kuid uute andmete ennustamisel on 
mudeli täpsus madal</t>
        </is>
      </c>
      <c r="AJ683" s="2" t="inlineStr">
        <is>
          <t>ylisovittaminen</t>
        </is>
      </c>
      <c r="AK683" s="2" t="inlineStr">
        <is>
          <t>3</t>
        </is>
      </c>
      <c r="AL683" s="2" t="inlineStr">
        <is>
          <t/>
        </is>
      </c>
      <c r="AM683" t="inlineStr">
        <is>
          <t>ilmiö, jossa verkko on oppinut opetusesimerkkijoukon liian hyvin ja säätänyt parametrinsa sen erityisominaisuuksien ja häiriöiden mukaan</t>
        </is>
      </c>
      <c r="AN683" s="2" t="inlineStr">
        <is>
          <t>surapprentissage|
surajustement|
surinterprétation</t>
        </is>
      </c>
      <c r="AO683" s="2" t="inlineStr">
        <is>
          <t>3|
3|
2</t>
        </is>
      </c>
      <c r="AP683" s="2" t="inlineStr">
        <is>
          <t xml:space="preserve">|
|
</t>
        </is>
      </c>
      <c r="AQ683" t="inlineStr">
        <is>
          <t>en statistique et en apprentissage automatique, fait que l'analyse correspond trop étroitement ou exactement à un ensemble particulier de données, de sorte que cette analyse peut ne pas correspondre à des données supplémentaires ou ne pas prévoir de manière fiable les observations futures</t>
        </is>
      </c>
      <c r="AR683" s="2" t="inlineStr">
        <is>
          <t>ró-oiriúnú</t>
        </is>
      </c>
      <c r="AS683" s="2" t="inlineStr">
        <is>
          <t>3</t>
        </is>
      </c>
      <c r="AT683" s="2" t="inlineStr">
        <is>
          <t/>
        </is>
      </c>
      <c r="AU683" t="inlineStr">
        <is>
          <t/>
        </is>
      </c>
      <c r="AV683" t="inlineStr">
        <is>
          <t/>
        </is>
      </c>
      <c r="AW683" t="inlineStr">
        <is>
          <t/>
        </is>
      </c>
      <c r="AX683" t="inlineStr">
        <is>
          <t/>
        </is>
      </c>
      <c r="AY683" t="inlineStr">
        <is>
          <t/>
        </is>
      </c>
      <c r="AZ683" s="2" t="inlineStr">
        <is>
          <t>túltanulás</t>
        </is>
      </c>
      <c r="BA683" s="2" t="inlineStr">
        <is>
          <t>2</t>
        </is>
      </c>
      <c r="BB683" s="2" t="inlineStr">
        <is>
          <t/>
        </is>
      </c>
      <c r="BC683" t="inlineStr">
        <is>
          <t/>
        </is>
      </c>
      <c r="BD683" s="2" t="inlineStr">
        <is>
          <t>eccessiva specializzazione|
eccessivo addestramento|
overfitting</t>
        </is>
      </c>
      <c r="BE683" s="2" t="inlineStr">
        <is>
          <t>3|
3|
3</t>
        </is>
      </c>
      <c r="BF683" s="2" t="inlineStr">
        <is>
          <t xml:space="preserve">|
|
</t>
        </is>
      </c>
      <c r="BG683" t="inlineStr">
        <is>
          <t>problema degli algoritmi di machine learning per cui il modello prodotto contiene troppi parametri e si adatta eccessivamente ai dati su cui è stato allenato</t>
        </is>
      </c>
      <c r="BH683" s="2" t="inlineStr">
        <is>
          <t>persimokymas</t>
        </is>
      </c>
      <c r="BI683" s="2" t="inlineStr">
        <is>
          <t>3</t>
        </is>
      </c>
      <c r="BJ683" s="2" t="inlineStr">
        <is>
          <t/>
        </is>
      </c>
      <c r="BK683" t="inlineStr">
        <is>
          <t/>
        </is>
      </c>
      <c r="BL683" s="2" t="inlineStr">
        <is>
          <t>pārmērīga pielāgošana</t>
        </is>
      </c>
      <c r="BM683" s="2" t="inlineStr">
        <is>
          <t>3</t>
        </is>
      </c>
      <c r="BN683" s="2" t="inlineStr">
        <is>
          <t/>
        </is>
      </c>
      <c r="BO683" t="inlineStr">
        <is>
          <t/>
        </is>
      </c>
      <c r="BP683" s="2" t="inlineStr">
        <is>
          <t>overfitting</t>
        </is>
      </c>
      <c r="BQ683" s="2" t="inlineStr">
        <is>
          <t>3</t>
        </is>
      </c>
      <c r="BR683" s="2" t="inlineStr">
        <is>
          <t/>
        </is>
      </c>
      <c r="BS683" t="inlineStr">
        <is>
          <t>il-produzzjoni ta' analiżi li tikkorrispondi qrib wisq jew eżatt ma' sett partikolari ta' 
&lt;i&gt;data&lt;/i&gt;, u għalhekk tista' tonqos milli tiffittja 
&lt;i&gt;data &lt;/i&gt;addizzjonali jew tipprevedi osservazzjonijiet futuri affidabbli</t>
        </is>
      </c>
      <c r="BT683" s="2" t="inlineStr">
        <is>
          <t>overfitting</t>
        </is>
      </c>
      <c r="BU683" s="2" t="inlineStr">
        <is>
          <t>3</t>
        </is>
      </c>
      <c r="BV683" s="2" t="inlineStr">
        <is>
          <t/>
        </is>
      </c>
      <c r="BW683" t="inlineStr">
        <is>
          <t>fenomeen waarbij een voorspellend model volgens te specifieke parameters is afgesteld om nuttig te zijn</t>
        </is>
      </c>
      <c r="BX683" s="2" t="inlineStr">
        <is>
          <t>przetrenowanie</t>
        </is>
      </c>
      <c r="BY683" s="2" t="inlineStr">
        <is>
          <t>3</t>
        </is>
      </c>
      <c r="BZ683" s="2" t="inlineStr">
        <is>
          <t/>
        </is>
      </c>
      <c r="CA683" t="inlineStr">
        <is>
          <t>zjawisko zachodzące wtedy, gdy model ma zbyt dużo parametrów w stosunku do rozmiaru próby na podstawie której był konstruowany, w związku z czym może świetnie pasować do danych uczących, jednak będzie dawać gorsze wyniki w przypadku zastosowania do danych, z którymi się nie zetknął się podczas uczenia</t>
        </is>
      </c>
      <c r="CB683" s="2" t="inlineStr">
        <is>
          <t>sobreajustamento</t>
        </is>
      </c>
      <c r="CC683" s="2" t="inlineStr">
        <is>
          <t>3</t>
        </is>
      </c>
      <c r="CD683" s="2" t="inlineStr">
        <is>
          <t/>
        </is>
      </c>
      <c r="CE683" t="inlineStr">
        <is>
          <t>Execução de uma análise que corresponda de maneira demasiado próxima ou exata a um determinado conjunto de dados e que, portanto, pode não se ajustar a dados adicionais ou não prever futuras observações com fiabilidade.</t>
        </is>
      </c>
      <c r="CF683" t="inlineStr">
        <is>
          <t/>
        </is>
      </c>
      <c r="CG683" t="inlineStr">
        <is>
          <t/>
        </is>
      </c>
      <c r="CH683" t="inlineStr">
        <is>
          <t/>
        </is>
      </c>
      <c r="CI683" t="inlineStr">
        <is>
          <t/>
        </is>
      </c>
      <c r="CJ683" s="2" t="inlineStr">
        <is>
          <t>preučenie|
pretrénovanie</t>
        </is>
      </c>
      <c r="CK683" s="2" t="inlineStr">
        <is>
          <t>3|
3</t>
        </is>
      </c>
      <c r="CL683" s="2" t="inlineStr">
        <is>
          <t xml:space="preserve">|
</t>
        </is>
      </c>
      <c r="CM683" t="inlineStr">
        <is>
          <t>dosiahnutie neúmernej presnosti rozhodovacieho stromu v situácii, v ktorej je trénovacia množina údajov zaťažená šumom</t>
        </is>
      </c>
      <c r="CN683" s="2" t="inlineStr">
        <is>
          <t>pretirano prilagajanje</t>
        </is>
      </c>
      <c r="CO683" s="2" t="inlineStr">
        <is>
          <t>3</t>
        </is>
      </c>
      <c r="CP683" s="2" t="inlineStr">
        <is>
          <t/>
        </is>
      </c>
      <c r="CQ683" t="inlineStr">
        <is>
          <t>pojav, ko se model preveč prilega podatkom, na katerih je bil naučen, in pri takih podatkih dobro predvidi izhodno vrednost, dosti slabše rezultate pa dosega pri novih vhodnih podatkih</t>
        </is>
      </c>
      <c r="CR683" s="2" t="inlineStr">
        <is>
          <t>överanpassning</t>
        </is>
      </c>
      <c r="CS683" s="2" t="inlineStr">
        <is>
          <t>3</t>
        </is>
      </c>
      <c r="CT683" s="2" t="inlineStr">
        <is>
          <t/>
        </is>
      </c>
      <c r="CU683" t="inlineStr">
        <is>
          <t>det att en algoritm som har utvecklats med maskininlärning alltför noga speglar just de data som den har tränats på</t>
        </is>
      </c>
    </row>
    <row r="684">
      <c r="A684" s="1" t="str">
        <f>HYPERLINK("https://iate.europa.eu/entry/result/3582133/all", "3582133")</f>
        <v>3582133</v>
      </c>
      <c r="B684" t="inlineStr">
        <is>
          <t>EDUCATION AND COMMUNICATIONS</t>
        </is>
      </c>
      <c r="C684" t="inlineStr">
        <is>
          <t>EDUCATION AND COMMUNICATIONS|information technology and data processing</t>
        </is>
      </c>
      <c r="D684" s="2" t="inlineStr">
        <is>
          <t>повторно идентифициране на данни</t>
        </is>
      </c>
      <c r="E684" s="2" t="inlineStr">
        <is>
          <t>3</t>
        </is>
      </c>
      <c r="F684" s="2" t="inlineStr">
        <is>
          <t/>
        </is>
      </c>
      <c r="G684" t="inlineStr">
        <is>
          <t/>
        </is>
      </c>
      <c r="H684" s="2" t="inlineStr">
        <is>
          <t>opětovná identifikace údajů|
deanonymizace</t>
        </is>
      </c>
      <c r="I684" s="2" t="inlineStr">
        <is>
          <t>3|
3</t>
        </is>
      </c>
      <c r="J684" s="2" t="inlineStr">
        <is>
          <t xml:space="preserve">|
</t>
        </is>
      </c>
      <c r="K684" t="inlineStr">
        <is>
          <t>opětovné přiřazení anonymizovaných údajů konkrétnímu subjektu na základě jejich analýzy a porovnání s jinými pomocnými údaji</t>
        </is>
      </c>
      <c r="L684" s="2" t="inlineStr">
        <is>
          <t>deanonymisering af data|
reidentifikation af data|
genidentifikation af data</t>
        </is>
      </c>
      <c r="M684" s="2" t="inlineStr">
        <is>
          <t>3|
3|
3</t>
        </is>
      </c>
      <c r="N684" s="2" t="inlineStr">
        <is>
          <t xml:space="preserve">|
|
</t>
        </is>
      </c>
      <c r="O684" t="inlineStr">
        <is>
          <t/>
        </is>
      </c>
      <c r="P684" s="2" t="inlineStr">
        <is>
          <t>Datenreidentifikation</t>
        </is>
      </c>
      <c r="Q684" s="2" t="inlineStr">
        <is>
          <t>3</t>
        </is>
      </c>
      <c r="R684" s="2" t="inlineStr">
        <is>
          <t/>
        </is>
      </c>
      <c r="S684" t="inlineStr">
        <is>
          <t/>
        </is>
      </c>
      <c r="T684" s="2" t="inlineStr">
        <is>
          <t>απο-ανωνυμοποίηση</t>
        </is>
      </c>
      <c r="U684" s="2" t="inlineStr">
        <is>
          <t>3</t>
        </is>
      </c>
      <c r="V684" s="2" t="inlineStr">
        <is>
          <t/>
        </is>
      </c>
      <c r="W684" t="inlineStr">
        <is>
          <t/>
        </is>
      </c>
      <c r="X684" s="2" t="inlineStr">
        <is>
          <t>de-anonymisation|
de-anonymization|
data re-identification</t>
        </is>
      </c>
      <c r="Y684" s="2" t="inlineStr">
        <is>
          <t>3|
1|
3</t>
        </is>
      </c>
      <c r="Z684" s="2" t="inlineStr">
        <is>
          <t xml:space="preserve">|
|
</t>
        </is>
      </c>
      <c r="AA684" t="inlineStr">
        <is>
          <t>process of turning anonymised data back into personal data through the use of data matching or similar techniques</t>
        </is>
      </c>
      <c r="AB684" s="2" t="inlineStr">
        <is>
          <t>desanonimizar</t>
        </is>
      </c>
      <c r="AC684" s="2" t="inlineStr">
        <is>
          <t>3</t>
        </is>
      </c>
      <c r="AD684" s="2" t="inlineStr">
        <is>
          <t/>
        </is>
      </c>
      <c r="AE684" t="inlineStr">
        <is>
          <t>Recuperación de los datos de identificación de una persona o entidad de modo que, por ejemplo, mediante ingeniería inversa se puedan identificar en función del rastro que sus datos dejan en Internet.</t>
        </is>
      </c>
      <c r="AF684" s="2" t="inlineStr">
        <is>
          <t>tagasituvastus</t>
        </is>
      </c>
      <c r="AG684" s="2" t="inlineStr">
        <is>
          <t>3</t>
        </is>
      </c>
      <c r="AH684" s="2" t="inlineStr">
        <is>
          <t/>
        </is>
      </c>
      <c r="AI684" t="inlineStr">
        <is>
          <t>identiteedi tuletamine desidentifitseeritud andmetest</t>
        </is>
      </c>
      <c r="AJ684" s="2" t="inlineStr">
        <is>
          <t>tietojen jälleentunnistaminen|
de-anonymisointi|
datan jälleentunnistaminen</t>
        </is>
      </c>
      <c r="AK684" s="2" t="inlineStr">
        <is>
          <t>3|
3|
3</t>
        </is>
      </c>
      <c r="AL684" s="2" t="inlineStr">
        <is>
          <t xml:space="preserve">|
|
</t>
        </is>
      </c>
      <c r="AM684" t="inlineStr">
        <is>
          <t>anonyymiksi luokitellun tiedon saattaminen tunnisteelliseksi yhdistämällä tietoja muista lähteistä saataviin tietoihin</t>
        </is>
      </c>
      <c r="AN684" s="2" t="inlineStr">
        <is>
          <t>réidentification|
désanonymisation</t>
        </is>
      </c>
      <c r="AO684" s="2" t="inlineStr">
        <is>
          <t>2|
3</t>
        </is>
      </c>
      <c r="AP684" s="2" t="inlineStr">
        <is>
          <t xml:space="preserve">|
</t>
        </is>
      </c>
      <c r="AQ684" t="inlineStr">
        <is>
          <t>rétablissement du lien entre des données ayant fait l'objet d'un traitement d'anonymisation et une personne donnée</t>
        </is>
      </c>
      <c r="AR684" s="2" t="inlineStr">
        <is>
          <t>ath-shainaithint sonraí</t>
        </is>
      </c>
      <c r="AS684" s="2" t="inlineStr">
        <is>
          <t>3</t>
        </is>
      </c>
      <c r="AT684" s="2" t="inlineStr">
        <is>
          <t/>
        </is>
      </c>
      <c r="AU684" t="inlineStr">
        <is>
          <t/>
        </is>
      </c>
      <c r="AV684" t="inlineStr">
        <is>
          <t/>
        </is>
      </c>
      <c r="AW684" t="inlineStr">
        <is>
          <t/>
        </is>
      </c>
      <c r="AX684" t="inlineStr">
        <is>
          <t/>
        </is>
      </c>
      <c r="AY684" t="inlineStr">
        <is>
          <t/>
        </is>
      </c>
      <c r="AZ684" s="2" t="inlineStr">
        <is>
          <t>anonim jelleg megszüntetése|
deanonimizálás</t>
        </is>
      </c>
      <c r="BA684" s="2" t="inlineStr">
        <is>
          <t>3|
3</t>
        </is>
      </c>
      <c r="BB684" s="2" t="inlineStr">
        <is>
          <t xml:space="preserve">|
</t>
        </is>
      </c>
      <c r="BC684" t="inlineStr">
        <is>
          <t>adat személyazonosításra alkalmas jellegének visszaállítása</t>
        </is>
      </c>
      <c r="BD684" s="2" t="inlineStr">
        <is>
          <t>re-identificazione|
reidentificazione|
de-anonimizzazione</t>
        </is>
      </c>
      <c r="BE684" s="2" t="inlineStr">
        <is>
          <t>3|
3|
3</t>
        </is>
      </c>
      <c r="BF684" s="2" t="inlineStr">
        <is>
          <t xml:space="preserve">|
|
</t>
        </is>
      </c>
      <c r="BG684" t="inlineStr">
        <is>
          <t>strategia usata nella raccolta dati per cui i dati anonimi vengono incrociati con altre fonti per ricostruire l'identità correlata</t>
        </is>
      </c>
      <c r="BH684" s="2" t="inlineStr">
        <is>
          <t>duomenų reidentifikavimas|
duomenų išanoniminimas</t>
        </is>
      </c>
      <c r="BI684" s="2" t="inlineStr">
        <is>
          <t>2|
2</t>
        </is>
      </c>
      <c r="BJ684" s="2" t="inlineStr">
        <is>
          <t xml:space="preserve">|
</t>
        </is>
      </c>
      <c r="BK684" t="inlineStr">
        <is>
          <t>asmens duomenų atkūrimas iš anoniminių duomenų taikant duomenų sugretinimo ar panašius metodus</t>
        </is>
      </c>
      <c r="BL684" s="2" t="inlineStr">
        <is>
          <t>datu deanonimizācija</t>
        </is>
      </c>
      <c r="BM684" s="2" t="inlineStr">
        <is>
          <t>2</t>
        </is>
      </c>
      <c r="BN684" s="2" t="inlineStr">
        <is>
          <t/>
        </is>
      </c>
      <c r="BO684" t="inlineStr">
        <is>
          <t/>
        </is>
      </c>
      <c r="BP684" s="2" t="inlineStr">
        <is>
          <t>riidentifikazzjoni tad-&lt;i&gt;data&lt;/i&gt;|
dianonimizzazzjoni</t>
        </is>
      </c>
      <c r="BQ684" s="2" t="inlineStr">
        <is>
          <t>3|
3</t>
        </is>
      </c>
      <c r="BR684" s="2" t="inlineStr">
        <is>
          <t xml:space="preserve">|
</t>
        </is>
      </c>
      <c r="BS684" t="inlineStr">
        <is>
          <t>proċess li permezz tiegħu 
&lt;i&gt;data &lt;/i&gt;anonimizzata terġa' tinbidel lura 
&lt;i&gt;f'data &lt;/i&gt;personali permezz tal-użu ta' 
&lt;i&gt;data &lt;/i&gt;korrispondenti jew tekniki simili</t>
        </is>
      </c>
      <c r="BT684" s="2" t="inlineStr">
        <is>
          <t>heridentificatie van gegevens|
de-anonimisering van gegevens|
re-identificatie van gegevens</t>
        </is>
      </c>
      <c r="BU684" s="2" t="inlineStr">
        <is>
          <t>3|
3|
3</t>
        </is>
      </c>
      <c r="BV684" s="2" t="inlineStr">
        <is>
          <t xml:space="preserve">|
|
</t>
        </is>
      </c>
      <c r="BW684" t="inlineStr">
        <is>
          <t>opnieuw identificeerbaar maken van geanonimiseerde gegevens</t>
        </is>
      </c>
      <c r="BX684" s="2" t="inlineStr">
        <is>
          <t>deanonimizacja</t>
        </is>
      </c>
      <c r="BY684" s="2" t="inlineStr">
        <is>
          <t>3</t>
        </is>
      </c>
      <c r="BZ684" s="2" t="inlineStr">
        <is>
          <t/>
        </is>
      </c>
      <c r="CA684" t="inlineStr">
        <is>
          <t/>
        </is>
      </c>
      <c r="CB684" s="2" t="inlineStr">
        <is>
          <t>desanonimização</t>
        </is>
      </c>
      <c r="CC684" s="2" t="inlineStr">
        <is>
          <t>3</t>
        </is>
      </c>
      <c r="CD684" s="2" t="inlineStr">
        <is>
          <t/>
        </is>
      </c>
      <c r="CE684" t="inlineStr">
        <is>
          <t/>
        </is>
      </c>
      <c r="CF684" t="inlineStr">
        <is>
          <t/>
        </is>
      </c>
      <c r="CG684" t="inlineStr">
        <is>
          <t/>
        </is>
      </c>
      <c r="CH684" t="inlineStr">
        <is>
          <t/>
        </is>
      </c>
      <c r="CI684" t="inlineStr">
        <is>
          <t/>
        </is>
      </c>
      <c r="CJ684" s="2" t="inlineStr">
        <is>
          <t>deanonymizácia</t>
        </is>
      </c>
      <c r="CK684" s="2" t="inlineStr">
        <is>
          <t>3</t>
        </is>
      </c>
      <c r="CL684" s="2" t="inlineStr">
        <is>
          <t/>
        </is>
      </c>
      <c r="CM684" t="inlineStr">
        <is>
          <t>opätovné priradenie anonymizovaných údajov ku konkrétnemu subjektu na základe ich analýzy a porovnania s inými pomocnými údajmi</t>
        </is>
      </c>
      <c r="CN684" s="2" t="inlineStr">
        <is>
          <t>deanonimizacija podatkov</t>
        </is>
      </c>
      <c r="CO684" s="2" t="inlineStr">
        <is>
          <t>3</t>
        </is>
      </c>
      <c r="CP684" s="2" t="inlineStr">
        <is>
          <t/>
        </is>
      </c>
      <c r="CQ684" t="inlineStr">
        <is>
          <t>ponovna identifikacija anonimiziranih podatkov</t>
        </is>
      </c>
      <c r="CR684" s="2" t="inlineStr">
        <is>
          <t>avononymisering|
reidentifikation</t>
        </is>
      </c>
      <c r="CS684" s="2" t="inlineStr">
        <is>
          <t>3|
2</t>
        </is>
      </c>
      <c r="CT684" s="2" t="inlineStr">
        <is>
          <t xml:space="preserve">|
</t>
        </is>
      </c>
      <c r="CU684" t="inlineStr">
        <is>
          <t/>
        </is>
      </c>
    </row>
    <row r="685">
      <c r="A685" s="1" t="str">
        <f>HYPERLINK("https://iate.europa.eu/entry/result/1149815/all", "1149815")</f>
        <v>1149815</v>
      </c>
      <c r="B685" t="inlineStr">
        <is>
          <t>EDUCATION AND COMMUNICATIONS</t>
        </is>
      </c>
      <c r="C685" t="inlineStr">
        <is>
          <t>EDUCATION AND COMMUNICATIONS|information technology and data processing</t>
        </is>
      </c>
      <c r="D685" s="2" t="inlineStr">
        <is>
          <t>алгоритъм за обратно разпространение на грешката</t>
        </is>
      </c>
      <c r="E685" s="2" t="inlineStr">
        <is>
          <t>3</t>
        </is>
      </c>
      <c r="F685" s="2" t="inlineStr">
        <is>
          <t/>
        </is>
      </c>
      <c r="G685" t="inlineStr">
        <is>
          <t/>
        </is>
      </c>
      <c r="H685" s="2" t="inlineStr">
        <is>
          <t>algoritmus zpětného šíření|
algoritmus zpětného šíření chyby</t>
        </is>
      </c>
      <c r="I685" s="2" t="inlineStr">
        <is>
          <t>3|
3</t>
        </is>
      </c>
      <c r="J685" s="2" t="inlineStr">
        <is>
          <t xml:space="preserve">|
</t>
        </is>
      </c>
      <c r="K685" t="inlineStr">
        <is>
          <t>v kontextu umělé inteligence: algoritmus pro učení (trénování) umělých neuronových sítí, který sestává ze tří etap: dopředného ( 
&lt;i&gt;feedforward&lt;/i&gt;) šíření vstupního signálu tréninkového vzoru, zpětného šíření chyby a aktualizace váhových hodnot na spojeních</t>
        </is>
      </c>
      <c r="L685" s="2" t="inlineStr">
        <is>
          <t>backpropagationalgoritme</t>
        </is>
      </c>
      <c r="M685" s="2" t="inlineStr">
        <is>
          <t>3</t>
        </is>
      </c>
      <c r="N685" s="2" t="inlineStr">
        <is>
          <t/>
        </is>
      </c>
      <c r="O685" t="inlineStr">
        <is>
          <t>metode til overvåget træning af neurale netværk, hvor fejlen eller afvigelsen mellem et ønsket output og det output, netværket faktisk producerer, benyttes til at justere vægte og tærskler, således at den gennemsnitlige fejl på et stort antal træningseksempler falder støt, efterhånden som træningen skrider frem, og kan blive nul, hvis netværket er stort nok</t>
        </is>
      </c>
      <c r="P685" s="2" t="inlineStr">
        <is>
          <t>Backpropagations-Algorithmus</t>
        </is>
      </c>
      <c r="Q685" s="2" t="inlineStr">
        <is>
          <t>3</t>
        </is>
      </c>
      <c r="R685" s="2" t="inlineStr">
        <is>
          <t/>
        </is>
      </c>
      <c r="S685" t="inlineStr">
        <is>
          <t/>
        </is>
      </c>
      <c r="T685" s="2" t="inlineStr">
        <is>
          <t>αλγόριθμος ανάστροφης διάδοσης</t>
        </is>
      </c>
      <c r="U685" s="2" t="inlineStr">
        <is>
          <t>3</t>
        </is>
      </c>
      <c r="V685" s="2" t="inlineStr">
        <is>
          <t/>
        </is>
      </c>
      <c r="W685" t="inlineStr">
        <is>
          <t/>
        </is>
      </c>
      <c r="X685" s="2" t="inlineStr">
        <is>
          <t>backpropagation algorithm|
back-propagation algorithm</t>
        </is>
      </c>
      <c r="Y685" s="2" t="inlineStr">
        <is>
          <t>3|
1</t>
        </is>
      </c>
      <c r="Z685" s="2" t="inlineStr">
        <is>
          <t xml:space="preserve">|
</t>
        </is>
      </c>
      <c r="AA685" t="inlineStr">
        <is>
          <t>supervised learning method for training artificial neural networks following a gradient-based optimisation algorithm that exploits the chain rule</t>
        </is>
      </c>
      <c r="AB685" s="2" t="inlineStr">
        <is>
          <t>algoritmo de retropropagación</t>
        </is>
      </c>
      <c r="AC685" s="2" t="inlineStr">
        <is>
          <t>3</t>
        </is>
      </c>
      <c r="AD685" s="2" t="inlineStr">
        <is>
          <t/>
        </is>
      </c>
      <c r="AE685" t="inlineStr">
        <is>
          <t>Sistema de entrenamiento de una red neural que utiliza el método del gradiente descendente para ajustar los pesos de la red.</t>
        </is>
      </c>
      <c r="AF685" s="2" t="inlineStr">
        <is>
          <t>tagasilevi algoritm|
tagasilevialgoritm</t>
        </is>
      </c>
      <c r="AG685" s="2" t="inlineStr">
        <is>
          <t>3|
3</t>
        </is>
      </c>
      <c r="AH685" s="2" t="inlineStr">
        <is>
          <t xml:space="preserve">|
</t>
        </is>
      </c>
      <c r="AI685" t="inlineStr">
        <is>
          <t/>
        </is>
      </c>
      <c r="AJ685" s="2" t="inlineStr">
        <is>
          <t>vastavirta-algoritmi|
takaisinvirtausalgoritmi</t>
        </is>
      </c>
      <c r="AK685" s="2" t="inlineStr">
        <is>
          <t>3|
3</t>
        </is>
      </c>
      <c r="AL685" s="2" t="inlineStr">
        <is>
          <t xml:space="preserve">|
</t>
        </is>
      </c>
      <c r="AM685" t="inlineStr">
        <is>
          <t/>
        </is>
      </c>
      <c r="AN685" s="2" t="inlineStr">
        <is>
          <t>algorithme de rétropropagation</t>
        </is>
      </c>
      <c r="AO685" s="2" t="inlineStr">
        <is>
          <t>3</t>
        </is>
      </c>
      <c r="AP685" s="2" t="inlineStr">
        <is>
          <t/>
        </is>
      </c>
      <c r="AQ685" t="inlineStr">
        <is>
          <t/>
        </is>
      </c>
      <c r="AR685" s="2" t="inlineStr">
        <is>
          <t>algartam ais-fhorleata</t>
        </is>
      </c>
      <c r="AS685" s="2" t="inlineStr">
        <is>
          <t>3</t>
        </is>
      </c>
      <c r="AT685" s="2" t="inlineStr">
        <is>
          <t/>
        </is>
      </c>
      <c r="AU685" t="inlineStr">
        <is>
          <t/>
        </is>
      </c>
      <c r="AV685" t="inlineStr">
        <is>
          <t/>
        </is>
      </c>
      <c r="AW685" t="inlineStr">
        <is>
          <t/>
        </is>
      </c>
      <c r="AX685" t="inlineStr">
        <is>
          <t/>
        </is>
      </c>
      <c r="AY685" t="inlineStr">
        <is>
          <t/>
        </is>
      </c>
      <c r="AZ685" s="2" t="inlineStr">
        <is>
          <t>hiba-visszaterjesztéses algoritmus|
visszaterjesztéses algoritmus</t>
        </is>
      </c>
      <c r="BA685" s="2" t="inlineStr">
        <is>
          <t>3|
3</t>
        </is>
      </c>
      <c r="BB685" s="2" t="inlineStr">
        <is>
          <t xml:space="preserve">|
</t>
        </is>
      </c>
      <c r="BC685" t="inlineStr">
        <is>
          <t>előrecsatolt neurális hálózat tanítására alkalmazott mechanizmus, amely a bemenetekhez számolt kimenet és kívánt kimenet közötti különbséget (azaz a hibát) a hálózatba visszaküldve a kimeneti súlyok kiigazítására használja</t>
        </is>
      </c>
      <c r="BD685" s="2" t="inlineStr">
        <is>
          <t>algoritmo di retropropagazione</t>
        </is>
      </c>
      <c r="BE685" s="2" t="inlineStr">
        <is>
          <t>3</t>
        </is>
      </c>
      <c r="BF685" s="2" t="inlineStr">
        <is>
          <t/>
        </is>
      </c>
      <c r="BG685" t="inlineStr">
        <is>
          <t>algoritmo usato nell'addestramento di reti neurali che, propagando l’errore all'indietro, dallo strato di output a quello di input, permette di modificare i pesi delle connessioni in modo tale che si minimizzi una certa funzione di errore</t>
        </is>
      </c>
      <c r="BH685" s="2" t="inlineStr">
        <is>
          <t>atgalinio sklidimo algoritmas</t>
        </is>
      </c>
      <c r="BI685" s="2" t="inlineStr">
        <is>
          <t>3</t>
        </is>
      </c>
      <c r="BJ685" s="2" t="inlineStr">
        <is>
          <t/>
        </is>
      </c>
      <c r="BK685" t="inlineStr">
        <is>
          <t/>
        </is>
      </c>
      <c r="BL685" s="2" t="inlineStr">
        <is>
          <t>atgriezeniskās izplatīšanas algoritms</t>
        </is>
      </c>
      <c r="BM685" s="2" t="inlineStr">
        <is>
          <t>2</t>
        </is>
      </c>
      <c r="BN685" s="2" t="inlineStr">
        <is>
          <t/>
        </is>
      </c>
      <c r="BO685" t="inlineStr">
        <is>
          <t/>
        </is>
      </c>
      <c r="BP685" s="2" t="inlineStr">
        <is>
          <t>algoritmu ta' retropropagazzjoni</t>
        </is>
      </c>
      <c r="BQ685" s="2" t="inlineStr">
        <is>
          <t>3</t>
        </is>
      </c>
      <c r="BR685" s="2" t="inlineStr">
        <is>
          <t/>
        </is>
      </c>
      <c r="BS685" t="inlineStr">
        <is>
          <t>metodu ta' apprendiment taħt superviżjoni għat-taħriġ ta' networks newrali artifiċjali li jsegwi algoritmu ta' ottimizzazzjoni abbażi ta' gradjenti li jisfrutta r-regola tal-katina</t>
        </is>
      </c>
      <c r="BT685" s="2" t="inlineStr">
        <is>
          <t>backpropagation-algoritme</t>
        </is>
      </c>
      <c r="BU685" s="2" t="inlineStr">
        <is>
          <t>3</t>
        </is>
      </c>
      <c r="BV685" s="2" t="inlineStr">
        <is>
          <t/>
        </is>
      </c>
      <c r="BW685" t="inlineStr">
        <is>
          <t>trainingsmethode voor neurale netwerken waarbij de gewenste output gekend is en de instellingen van het netwerk continu worden aangepast tot de eigenlijke output van het netwerk zo dicht als mogelijk aanleunt bij de gewenste output</t>
        </is>
      </c>
      <c r="BX685" s="2" t="inlineStr">
        <is>
          <t>algorytm wstecznej propagacji błędów</t>
        </is>
      </c>
      <c r="BY685" s="2" t="inlineStr">
        <is>
          <t>3</t>
        </is>
      </c>
      <c r="BZ685" s="2" t="inlineStr">
        <is>
          <t/>
        </is>
      </c>
      <c r="CA685" t="inlineStr">
        <is>
          <t>metoda uczenia sieci wielowarstwowej, w której błąd ostatniej warstwy jest przesyłany wstecz i wykorzystywany do zmiany wartości wag w poprzednich warstwach</t>
        </is>
      </c>
      <c r="CB685" s="2" t="inlineStr">
        <is>
          <t>algoritmo de retropropagação</t>
        </is>
      </c>
      <c r="CC685" s="2" t="inlineStr">
        <is>
          <t>3</t>
        </is>
      </c>
      <c r="CD685" s="2" t="inlineStr">
        <is>
          <t/>
        </is>
      </c>
      <c r="CE685" t="inlineStr">
        <is>
          <t>Algoritmo utilizado no treinamento de redes neurais multicamadas, que consiste em dois passos de computação: o processamento direto e o processamento reverso.</t>
        </is>
      </c>
      <c r="CF685" s="2" t="inlineStr">
        <is>
          <t>algoritm de propagare înapoi|
algoritm de propagare inversă</t>
        </is>
      </c>
      <c r="CG685" s="2" t="inlineStr">
        <is>
          <t>2|
3</t>
        </is>
      </c>
      <c r="CH685" s="2" t="inlineStr">
        <is>
          <t xml:space="preserve">|
</t>
        </is>
      </c>
      <c r="CI685" t="inlineStr">
        <is>
          <t/>
        </is>
      </c>
      <c r="CJ685" s="2" t="inlineStr">
        <is>
          <t>algoritmus spätného šírenia</t>
        </is>
      </c>
      <c r="CK685" s="2" t="inlineStr">
        <is>
          <t>3</t>
        </is>
      </c>
      <c r="CL685" s="2" t="inlineStr">
        <is>
          <t/>
        </is>
      </c>
      <c r="CM685" t="inlineStr">
        <is>
          <t>strojové učenie umelých neurónových sietímetódou učenia s učiteľom, ktorá zahŕňa tri etapy: šírenie vstupných signálov tréningového vzoruv sieti dopredným smerom, spätné šírenie chyby a aktualizácia váhových hodnôt na spojeniach</t>
        </is>
      </c>
      <c r="CN685" s="2" t="inlineStr">
        <is>
          <t>algoritem vzvratnega širjenja</t>
        </is>
      </c>
      <c r="CO685" s="2" t="inlineStr">
        <is>
          <t>3</t>
        </is>
      </c>
      <c r="CP685" s="2" t="inlineStr">
        <is>
          <t/>
        </is>
      </c>
      <c r="CQ685" t="inlineStr">
        <is>
          <t/>
        </is>
      </c>
      <c r="CR685" s="2" t="inlineStr">
        <is>
          <t>bakåtpropageringsalgoritm|
bakåtspridningsalgoritm|
algoritm för bakåtpropagering</t>
        </is>
      </c>
      <c r="CS685" s="2" t="inlineStr">
        <is>
          <t>3|
3|
2</t>
        </is>
      </c>
      <c r="CT685" s="2" t="inlineStr">
        <is>
          <t xml:space="preserve">|
|
</t>
        </is>
      </c>
      <c r="CU685" t="inlineStr">
        <is>
          <t/>
        </is>
      </c>
    </row>
    <row r="686">
      <c r="A686" s="1" t="str">
        <f>HYPERLINK("https://iate.europa.eu/entry/result/1757401/all", "1757401")</f>
        <v>1757401</v>
      </c>
      <c r="B686" t="inlineStr">
        <is>
          <t>EDUCATION AND COMMUNICATIONS</t>
        </is>
      </c>
      <c r="C686" t="inlineStr">
        <is>
          <t>EDUCATION AND COMMUNICATIONS|information technology and data processing</t>
        </is>
      </c>
      <c r="D686" s="2" t="inlineStr">
        <is>
          <t>пространство на състоянията</t>
        </is>
      </c>
      <c r="E686" s="2" t="inlineStr">
        <is>
          <t>3</t>
        </is>
      </c>
      <c r="F686" s="2" t="inlineStr">
        <is>
          <t/>
        </is>
      </c>
      <c r="G686" t="inlineStr">
        <is>
          <t/>
        </is>
      </c>
      <c r="H686" s="2" t="inlineStr">
        <is>
          <t>stavový prostor</t>
        </is>
      </c>
      <c r="I686" s="2" t="inlineStr">
        <is>
          <t>3</t>
        </is>
      </c>
      <c r="J686" s="2" t="inlineStr">
        <is>
          <t/>
        </is>
      </c>
      <c r="K686" t="inlineStr">
        <is>
          <t>konfigurace diskrétních stavů sloužící jako výpočetní model</t>
        </is>
      </c>
      <c r="L686" s="2" t="inlineStr">
        <is>
          <t>tilstandsrum</t>
        </is>
      </c>
      <c r="M686" s="2" t="inlineStr">
        <is>
          <t>3</t>
        </is>
      </c>
      <c r="N686" s="2" t="inlineStr">
        <is>
          <t/>
        </is>
      </c>
      <c r="O686" t="inlineStr">
        <is>
          <t/>
        </is>
      </c>
      <c r="P686" s="2" t="inlineStr">
        <is>
          <t>Zustandsraum</t>
        </is>
      </c>
      <c r="Q686" s="2" t="inlineStr">
        <is>
          <t>3</t>
        </is>
      </c>
      <c r="R686" s="2" t="inlineStr">
        <is>
          <t/>
        </is>
      </c>
      <c r="S686" t="inlineStr">
        <is>
          <t>unbeeinflussbarer Teil des Entscheidungsfelds, enthält die Menge der relevanten Umweltzustände in einer Entscheidungssituation</t>
        </is>
      </c>
      <c r="T686" s="2" t="inlineStr">
        <is>
          <t>χώρος καταστάσεων</t>
        </is>
      </c>
      <c r="U686" s="2" t="inlineStr">
        <is>
          <t>3</t>
        </is>
      </c>
      <c r="V686" s="2" t="inlineStr">
        <is>
          <t/>
        </is>
      </c>
      <c r="W686" t="inlineStr">
        <is>
          <t/>
        </is>
      </c>
      <c r="X686" s="2" t="inlineStr">
        <is>
          <t>state space</t>
        </is>
      </c>
      <c r="Y686" s="2" t="inlineStr">
        <is>
          <t>3</t>
        </is>
      </c>
      <c r="Z686" s="2" t="inlineStr">
        <is>
          <t/>
        </is>
      </c>
      <c r="AA686" t="inlineStr">
        <is>
          <t>set of all attainable states of a problem</t>
        </is>
      </c>
      <c r="AB686" s="2" t="inlineStr">
        <is>
          <t>espacio de estados</t>
        </is>
      </c>
      <c r="AC686" s="2" t="inlineStr">
        <is>
          <t>3</t>
        </is>
      </c>
      <c r="AD686" s="2" t="inlineStr">
        <is>
          <t/>
        </is>
      </c>
      <c r="AE686" t="inlineStr">
        <is>
          <t>Conjunto
de todas las posibles configuraciones de las variables que describen una situación
(real o imposible) del problema.</t>
        </is>
      </c>
      <c r="AF686" s="2" t="inlineStr">
        <is>
          <t>olekuruum</t>
        </is>
      </c>
      <c r="AG686" s="2" t="inlineStr">
        <is>
          <t>3</t>
        </is>
      </c>
      <c r="AH686" s="2" t="inlineStr">
        <is>
          <t/>
        </is>
      </c>
      <c r="AI686" t="inlineStr">
        <is>
          <t>võimalike olekute hulk</t>
        </is>
      </c>
      <c r="AJ686" s="2" t="inlineStr">
        <is>
          <t>tila-avaruus</t>
        </is>
      </c>
      <c r="AK686" s="2" t="inlineStr">
        <is>
          <t>3</t>
        </is>
      </c>
      <c r="AL686" s="2" t="inlineStr">
        <is>
          <t/>
        </is>
      </c>
      <c r="AM686" t="inlineStr">
        <is>
          <t>kaikkia tilat, joihin järjestelmä voi joutua, ja kaikki näiden tilojen väliset siirtymät</t>
        </is>
      </c>
      <c r="AN686" s="2" t="inlineStr">
        <is>
          <t>espace d'états|
espace d'état</t>
        </is>
      </c>
      <c r="AO686" s="2" t="inlineStr">
        <is>
          <t>3|
3</t>
        </is>
      </c>
      <c r="AP686" s="2" t="inlineStr">
        <is>
          <t xml:space="preserve">|
</t>
        </is>
      </c>
      <c r="AQ686" t="inlineStr">
        <is>
          <t>ensemble de tous les états qu'on peut générer pour un problème</t>
        </is>
      </c>
      <c r="AR686" s="2" t="inlineStr">
        <is>
          <t>staidspás</t>
        </is>
      </c>
      <c r="AS686" s="2" t="inlineStr">
        <is>
          <t>3</t>
        </is>
      </c>
      <c r="AT686" s="2" t="inlineStr">
        <is>
          <t/>
        </is>
      </c>
      <c r="AU686" t="inlineStr">
        <is>
          <t/>
        </is>
      </c>
      <c r="AV686" t="inlineStr">
        <is>
          <t/>
        </is>
      </c>
      <c r="AW686" t="inlineStr">
        <is>
          <t/>
        </is>
      </c>
      <c r="AX686" t="inlineStr">
        <is>
          <t/>
        </is>
      </c>
      <c r="AY686" t="inlineStr">
        <is>
          <t/>
        </is>
      </c>
      <c r="AZ686" s="2" t="inlineStr">
        <is>
          <t>állapottér</t>
        </is>
      </c>
      <c r="BA686" s="2" t="inlineStr">
        <is>
          <t>3</t>
        </is>
      </c>
      <c r="BB686" s="2" t="inlineStr">
        <is>
          <t/>
        </is>
      </c>
      <c r="BC686" t="inlineStr">
        <is>
          <t/>
        </is>
      </c>
      <c r="BD686" s="2" t="inlineStr">
        <is>
          <t>spazio degli stati</t>
        </is>
      </c>
      <c r="BE686" s="2" t="inlineStr">
        <is>
          <t>3</t>
        </is>
      </c>
      <c r="BF686" s="2" t="inlineStr">
        <is>
          <t/>
        </is>
      </c>
      <c r="BG686" t="inlineStr">
        <is>
          <t>insieme di tutte le possibli situazioni raggiungibili nel corso del processo di soluzione di un problema, assieme alle relazioni tra di esse, cioè alle azioni che determinano il passaggio da uno stato a un altro</t>
        </is>
      </c>
      <c r="BH686" s="2" t="inlineStr">
        <is>
          <t>būsenų erdvė</t>
        </is>
      </c>
      <c r="BI686" s="2" t="inlineStr">
        <is>
          <t>3</t>
        </is>
      </c>
      <c r="BJ686" s="2" t="inlineStr">
        <is>
          <t/>
        </is>
      </c>
      <c r="BK686" t="inlineStr">
        <is>
          <t>visos (pradinė, tikslo ir visos galimos tarpinės) tam tikros problemos būsenos</t>
        </is>
      </c>
      <c r="BL686" s="2" t="inlineStr">
        <is>
          <t>stāvokļu telpa</t>
        </is>
      </c>
      <c r="BM686" s="2" t="inlineStr">
        <is>
          <t>3</t>
        </is>
      </c>
      <c r="BN686" s="2" t="inlineStr">
        <is>
          <t/>
        </is>
      </c>
      <c r="BO686" t="inlineStr">
        <is>
          <t/>
        </is>
      </c>
      <c r="BP686" s="2" t="inlineStr">
        <is>
          <t>spazju tal-istati</t>
        </is>
      </c>
      <c r="BQ686" s="2" t="inlineStr">
        <is>
          <t>3</t>
        </is>
      </c>
      <c r="BR686" s="2" t="inlineStr">
        <is>
          <t/>
        </is>
      </c>
      <c r="BS686" t="inlineStr">
        <is>
          <t>sett tal-istati kolllha possibbli ta' problema</t>
        </is>
      </c>
      <c r="BT686" s="2" t="inlineStr">
        <is>
          <t>toestandsruimte</t>
        </is>
      </c>
      <c r="BU686" s="2" t="inlineStr">
        <is>
          <t>3</t>
        </is>
      </c>
      <c r="BV686" s="2" t="inlineStr">
        <is>
          <t/>
        </is>
      </c>
      <c r="BW686" t="inlineStr">
        <is>
          <t>verzameling van mogelijke of toelaatbare toestanden van een probleem</t>
        </is>
      </c>
      <c r="BX686" s="2" t="inlineStr">
        <is>
          <t>przestrzeń stanów</t>
        </is>
      </c>
      <c r="BY686" s="2" t="inlineStr">
        <is>
          <t>3</t>
        </is>
      </c>
      <c r="BZ686" s="2" t="inlineStr">
        <is>
          <t/>
        </is>
      </c>
      <c r="CA686" t="inlineStr">
        <is>
          <t>zbiór wszystkich stanów osiągalnych ze zbioru stanów początkowych w wyniku wykonywania wszystkich możliwych ciągów akcji</t>
        </is>
      </c>
      <c r="CB686" s="2" t="inlineStr">
        <is>
          <t>espaço de estados</t>
        </is>
      </c>
      <c r="CC686" s="2" t="inlineStr">
        <is>
          <t>3</t>
        </is>
      </c>
      <c r="CD686" s="2" t="inlineStr">
        <is>
          <t/>
        </is>
      </c>
      <c r="CE686" t="inlineStr">
        <is>
          <t>Conjunto de todos os estados que se podem obter para um problema.</t>
        </is>
      </c>
      <c r="CF686" s="2" t="inlineStr">
        <is>
          <t>spațiul stărilor</t>
        </is>
      </c>
      <c r="CG686" s="2" t="inlineStr">
        <is>
          <t>3</t>
        </is>
      </c>
      <c r="CH686" s="2" t="inlineStr">
        <is>
          <t/>
        </is>
      </c>
      <c r="CI686" t="inlineStr">
        <is>
          <t/>
        </is>
      </c>
      <c r="CJ686" s="2" t="inlineStr">
        <is>
          <t>stavový priestor</t>
        </is>
      </c>
      <c r="CK686" s="2" t="inlineStr">
        <is>
          <t>3</t>
        </is>
      </c>
      <c r="CL686" s="2" t="inlineStr">
        <is>
          <t/>
        </is>
      </c>
      <c r="CM686" t="inlineStr">
        <is>
          <t>množina rozličných stavov, ktoré môžu nastať pri riešení problému</t>
        </is>
      </c>
      <c r="CN686" s="2" t="inlineStr">
        <is>
          <t>prostor stanj</t>
        </is>
      </c>
      <c r="CO686" s="2" t="inlineStr">
        <is>
          <t>3</t>
        </is>
      </c>
      <c r="CP686" s="2" t="inlineStr">
        <is>
          <t/>
        </is>
      </c>
      <c r="CQ686" t="inlineStr">
        <is>
          <t/>
        </is>
      </c>
      <c r="CR686" s="2" t="inlineStr">
        <is>
          <t>tillståndsrum</t>
        </is>
      </c>
      <c r="CS686" s="2" t="inlineStr">
        <is>
          <t>3</t>
        </is>
      </c>
      <c r="CT686" s="2" t="inlineStr">
        <is>
          <t/>
        </is>
      </c>
      <c r="CU686" t="inlineStr">
        <is>
          <t/>
        </is>
      </c>
    </row>
    <row r="687">
      <c r="A687" s="1" t="str">
        <f>HYPERLINK("https://iate.europa.eu/entry/result/1757449/all", "1757449")</f>
        <v>1757449</v>
      </c>
      <c r="B687" t="inlineStr">
        <is>
          <t>EDUCATION AND COMMUNICATIONS</t>
        </is>
      </c>
      <c r="C687" t="inlineStr">
        <is>
          <t>EDUCATION AND COMMUNICATIONS|information technology and data processing</t>
        </is>
      </c>
      <c r="D687" s="2" t="inlineStr">
        <is>
          <t>тест на Тюринг</t>
        </is>
      </c>
      <c r="E687" s="2" t="inlineStr">
        <is>
          <t>3</t>
        </is>
      </c>
      <c r="F687" s="2" t="inlineStr">
        <is>
          <t/>
        </is>
      </c>
      <c r="G687" t="inlineStr">
        <is>
          <t>тест, при който човек взаимодейства дистанционно с двама събеседници, компютър и човек, и на основание на отговорите на въпросите, тестовият субект е длъжен да определи с кого разговаря – с машина или с жив човек</t>
        </is>
      </c>
      <c r="H687" s="2" t="inlineStr">
        <is>
          <t>Turingův test</t>
        </is>
      </c>
      <c r="I687" s="2" t="inlineStr">
        <is>
          <t>3</t>
        </is>
      </c>
      <c r="J687" s="2" t="inlineStr">
        <is>
          <t/>
        </is>
      </c>
      <c r="K687" t="inlineStr">
        <is>
          <t>pokus, který má za cíl prověřit, jestli se nějaký systém umělé inteligence opravdu chová inteligentně</t>
        </is>
      </c>
      <c r="L687" s="2" t="inlineStr">
        <is>
          <t>Turingtest</t>
        </is>
      </c>
      <c r="M687" s="2" t="inlineStr">
        <is>
          <t>3</t>
        </is>
      </c>
      <c r="N687" s="2" t="inlineStr">
        <is>
          <t/>
        </is>
      </c>
      <c r="O687" t="inlineStr">
        <is>
          <t>test, som skal afgøre, om en computer må siges at være intelligent eller besidde evnen til at tænke</t>
        </is>
      </c>
      <c r="P687" s="2" t="inlineStr">
        <is>
          <t>Turing-Test</t>
        </is>
      </c>
      <c r="Q687" s="2" t="inlineStr">
        <is>
          <t>3</t>
        </is>
      </c>
      <c r="R687" s="2" t="inlineStr">
        <is>
          <t/>
        </is>
      </c>
      <c r="S687" t="inlineStr">
        <is>
          <t>vom britischen Mathematiker Alan Turing entwickelter Test, um festzustellen, ob eine Maschine als intelligent zu bewerten ist</t>
        </is>
      </c>
      <c r="T687" s="2" t="inlineStr">
        <is>
          <t>τεστ Τούρινγκ</t>
        </is>
      </c>
      <c r="U687" s="2" t="inlineStr">
        <is>
          <t>3</t>
        </is>
      </c>
      <c r="V687" s="2" t="inlineStr">
        <is>
          <t/>
        </is>
      </c>
      <c r="W687" t="inlineStr">
        <is>
          <t/>
        </is>
      </c>
      <c r="X687" s="2" t="inlineStr">
        <is>
          <t>Turing test</t>
        </is>
      </c>
      <c r="Y687" s="2" t="inlineStr">
        <is>
          <t>3</t>
        </is>
      </c>
      <c r="Z687" s="2" t="inlineStr">
        <is>
          <t/>
        </is>
      </c>
      <c r="AA687" t="inlineStr">
        <is>
          <t>test of a machine's ability to exhibit intelligent behaviour equivalent to, or indistinguishable from, that of a human</t>
        </is>
      </c>
      <c r="AB687" s="2" t="inlineStr">
        <is>
          <t>prueba de Turing</t>
        </is>
      </c>
      <c r="AC687" s="2" t="inlineStr">
        <is>
          <t>3</t>
        </is>
      </c>
      <c r="AD687" s="2" t="inlineStr">
        <is>
          <t/>
        </is>
      </c>
      <c r="AE687" t="inlineStr">
        <is>
          <t>Prueba de la habilidad de una máquina para exhibir un comportamiento 
inteligente similar al de un ser humano o indistinguible de este.</t>
        </is>
      </c>
      <c r="AF687" s="2" t="inlineStr">
        <is>
          <t>Turingi test</t>
        </is>
      </c>
      <c r="AG687" s="2" t="inlineStr">
        <is>
          <t>3</t>
        </is>
      </c>
      <c r="AH687" s="2" t="inlineStr">
        <is>
          <t/>
        </is>
      </c>
      <c r="AI687" t="inlineStr">
        <is>
          <t>Alan Turingi poolt välja pakutud eksperiment otsustamaks, kas arvuti suudab näidata inimese tasemel intelligentset käitumist</t>
        </is>
      </c>
      <c r="AJ687" s="2" t="inlineStr">
        <is>
          <t>Turingin koe|
Turingin testi</t>
        </is>
      </c>
      <c r="AK687" s="2" t="inlineStr">
        <is>
          <t>3|
3</t>
        </is>
      </c>
      <c r="AL687" s="2" t="inlineStr">
        <is>
          <t xml:space="preserve">|
</t>
        </is>
      </c>
      <c r="AM687" t="inlineStr">
        <is>
          <t>koe, joka mittaa tekoälyn ihmismäisyyttä asettamalla sen keskustelemaan kokeen tarkkailijana toimivan ihmisen kanssa</t>
        </is>
      </c>
      <c r="AN687" s="2" t="inlineStr">
        <is>
          <t>test de Turing</t>
        </is>
      </c>
      <c r="AO687" s="2" t="inlineStr">
        <is>
          <t>3</t>
        </is>
      </c>
      <c r="AP687" s="2" t="inlineStr">
        <is>
          <t/>
        </is>
      </c>
      <c r="AQ687" t="inlineStr">
        <is>
          <t>test imaginé par Alan Turing, afin de déterminer si un ordinateur est intelligent: un " interrogateur" est relié, tantôt à un programme, tantôt à un être humain; si au bout d'un certain temps il n'a pas réussi à découvrir, d'après les réponses, lequel des deux interlocuteurs est le programme, ce dernier est considéré comme " intelligent"</t>
        </is>
      </c>
      <c r="AR687" s="2" t="inlineStr">
        <is>
          <t>tástáil Turing</t>
        </is>
      </c>
      <c r="AS687" s="2" t="inlineStr">
        <is>
          <t>3</t>
        </is>
      </c>
      <c r="AT687" s="2" t="inlineStr">
        <is>
          <t/>
        </is>
      </c>
      <c r="AU687" t="inlineStr">
        <is>
          <t/>
        </is>
      </c>
      <c r="AV687" t="inlineStr">
        <is>
          <t/>
        </is>
      </c>
      <c r="AW687" t="inlineStr">
        <is>
          <t/>
        </is>
      </c>
      <c r="AX687" t="inlineStr">
        <is>
          <t/>
        </is>
      </c>
      <c r="AY687" t="inlineStr">
        <is>
          <t/>
        </is>
      </c>
      <c r="AZ687" s="2" t="inlineStr">
        <is>
          <t>Turing-teszt</t>
        </is>
      </c>
      <c r="BA687" s="2" t="inlineStr">
        <is>
          <t>4</t>
        </is>
      </c>
      <c r="BB687" s="2" t="inlineStr">
        <is>
          <t/>
        </is>
      </c>
      <c r="BC687" t="inlineStr">
        <is>
          <t>annak megállapítására szolgáló teszt, hogy a másik kommunikáló fél gép vagy ember-e</t>
        </is>
      </c>
      <c r="BD687" s="2" t="inlineStr">
        <is>
          <t>test di Turing</t>
        </is>
      </c>
      <c r="BE687" s="2" t="inlineStr">
        <is>
          <t>3</t>
        </is>
      </c>
      <c r="BF687" s="2" t="inlineStr">
        <is>
          <t/>
        </is>
      </c>
      <c r="BG687" t="inlineStr">
        <is>
          <t>test ideato da Alan Turing nel 1950 per capire se una macchina è capace di sviluppare un sistema di intelligenza paragonabile o indistinguibile da quello umano</t>
        </is>
      </c>
      <c r="BH687" s="2" t="inlineStr">
        <is>
          <t>Tiuringo testas</t>
        </is>
      </c>
      <c r="BI687" s="2" t="inlineStr">
        <is>
          <t>3</t>
        </is>
      </c>
      <c r="BJ687" s="2" t="inlineStr">
        <is>
          <t/>
        </is>
      </c>
      <c r="BK687" t="inlineStr">
        <is>
          <t>Alano Tiuringo pasiūlytas testas, skirtas išbandyti mašinų sugebėjimui demonstruoti žmogui prilygstantį intelektą</t>
        </is>
      </c>
      <c r="BL687" s="2" t="inlineStr">
        <is>
          <t>Tjūringa tests</t>
        </is>
      </c>
      <c r="BM687" s="2" t="inlineStr">
        <is>
          <t>3</t>
        </is>
      </c>
      <c r="BN687" s="2" t="inlineStr">
        <is>
          <t/>
        </is>
      </c>
      <c r="BO687" t="inlineStr">
        <is>
          <t/>
        </is>
      </c>
      <c r="BP687" s="2" t="inlineStr">
        <is>
          <t>test ta' Turing</t>
        </is>
      </c>
      <c r="BQ687" s="2" t="inlineStr">
        <is>
          <t>3</t>
        </is>
      </c>
      <c r="BR687" s="2" t="inlineStr">
        <is>
          <t/>
        </is>
      </c>
      <c r="BS687" t="inlineStr">
        <is>
          <t>test tal-ħila ta' magna li teżebixxi imġiba ekwivalenti għal dik tal-bniedem, jew inkella mġiba li ma jistax jingħaraf hijiex ta' bniedem jew ta' magna</t>
        </is>
      </c>
      <c r="BT687" s="2" t="inlineStr">
        <is>
          <t>Turingtest</t>
        </is>
      </c>
      <c r="BU687" s="2" t="inlineStr">
        <is>
          <t>3</t>
        </is>
      </c>
      <c r="BV687" s="2" t="inlineStr">
        <is>
          <t/>
        </is>
      </c>
      <c r="BW687" t="inlineStr">
        <is>
          <t>test om de intelligentie van een computerprogramma te determineren waarbij een menselijke ondervrager tijdens een gesprek moet proberen te onderscheiden of de gesprekspartner een mens of een computerprogramma is</t>
        </is>
      </c>
      <c r="BX687" s="2" t="inlineStr">
        <is>
          <t>test Turinga</t>
        </is>
      </c>
      <c r="BY687" s="2" t="inlineStr">
        <is>
          <t>3</t>
        </is>
      </c>
      <c r="BZ687" s="2" t="inlineStr">
        <is>
          <t/>
        </is>
      </c>
      <c r="CA687" t="inlineStr">
        <is>
          <t>opracowany przez Alana Turinga sposób określania zdolności maszyny do posługiwania się językiem naturalnym i pośrednio mającym dowodzić opanowania przez nią umiejętności myślenia w sposób podobny do ludzkiego</t>
        </is>
      </c>
      <c r="CB687" s="2" t="inlineStr">
        <is>
          <t>teste de Turing</t>
        </is>
      </c>
      <c r="CC687" s="2" t="inlineStr">
        <is>
          <t>3</t>
        </is>
      </c>
      <c r="CD687" s="2" t="inlineStr">
        <is>
          <t/>
        </is>
      </c>
      <c r="CE687" t="inlineStr">
        <is>
          <t>Jogo de imitação imaginado como um teste, por Alan Turing (pai da IA), a fim de determinar se um computador pode pensar.</t>
        </is>
      </c>
      <c r="CF687" s="2" t="inlineStr">
        <is>
          <t>testul Turing</t>
        </is>
      </c>
      <c r="CG687" s="2" t="inlineStr">
        <is>
          <t>3</t>
        </is>
      </c>
      <c r="CH687" s="2" t="inlineStr">
        <is>
          <t/>
        </is>
      </c>
      <c r="CI687" t="inlineStr">
        <is>
          <t/>
        </is>
      </c>
      <c r="CJ687" s="2" t="inlineStr">
        <is>
          <t>Turingov test</t>
        </is>
      </c>
      <c r="CK687" s="2" t="inlineStr">
        <is>
          <t>3</t>
        </is>
      </c>
      <c r="CL687" s="2" t="inlineStr">
        <is>
          <t/>
        </is>
      </c>
      <c r="CM687" t="inlineStr">
        <is>
          <t>test, na základe ktorého možno zistiť, či možno umelej inteligencii pripísať myslenie, inteligenciu</t>
        </is>
      </c>
      <c r="CN687" s="2" t="inlineStr">
        <is>
          <t>Turingov test</t>
        </is>
      </c>
      <c r="CO687" s="2" t="inlineStr">
        <is>
          <t>3</t>
        </is>
      </c>
      <c r="CP687" s="2" t="inlineStr">
        <is>
          <t/>
        </is>
      </c>
      <c r="CQ687" t="inlineStr">
        <is>
          <t>preizkus, ki naj bi pokazal, ali stroj lahko misli ali ne</t>
        </is>
      </c>
      <c r="CR687" s="2" t="inlineStr">
        <is>
          <t>Turingtestet</t>
        </is>
      </c>
      <c r="CS687" s="2" t="inlineStr">
        <is>
          <t>3</t>
        </is>
      </c>
      <c r="CT687" s="2" t="inlineStr">
        <is>
          <t/>
        </is>
      </c>
      <c r="CU687" t="inlineStr">
        <is>
          <t>test för att avgöra om en dator uppvisar intelligent beteende</t>
        </is>
      </c>
    </row>
    <row r="688">
      <c r="A688" s="1" t="str">
        <f>HYPERLINK("https://iate.europa.eu/entry/result/1757851/all", "1757851")</f>
        <v>1757851</v>
      </c>
      <c r="B688" t="inlineStr">
        <is>
          <t>EDUCATION AND COMMUNICATIONS</t>
        </is>
      </c>
      <c r="C688" t="inlineStr">
        <is>
          <t>EDUCATION AND COMMUNICATIONS|information technology and data processing</t>
        </is>
      </c>
      <c r="D688" s="2" t="inlineStr">
        <is>
          <t>обучение с утвърждение</t>
        </is>
      </c>
      <c r="E688" s="2" t="inlineStr">
        <is>
          <t>3</t>
        </is>
      </c>
      <c r="F688" s="2" t="inlineStr">
        <is>
          <t/>
        </is>
      </c>
      <c r="G688" t="inlineStr">
        <is>
          <t/>
        </is>
      </c>
      <c r="H688" s="2" t="inlineStr">
        <is>
          <t>posilované učení|
učení posilováním|
zpětnovazebné učení</t>
        </is>
      </c>
      <c r="I688" s="2" t="inlineStr">
        <is>
          <t>3|
3|
3</t>
        </is>
      </c>
      <c r="J688" s="2" t="inlineStr">
        <is>
          <t xml:space="preserve">|
|
</t>
        </is>
      </c>
      <c r="K688" t="inlineStr">
        <is>
          <t/>
        </is>
      </c>
      <c r="L688" s="2" t="inlineStr">
        <is>
          <t>reinforcement learning</t>
        </is>
      </c>
      <c r="M688" s="2" t="inlineStr">
        <is>
          <t>3</t>
        </is>
      </c>
      <c r="N688" s="2" t="inlineStr">
        <is>
          <t/>
        </is>
      </c>
      <c r="O688" t="inlineStr">
        <is>
          <t>inden for kunstig intelligens læringsmetode, som tager udgangspunkt i behavioristisk psykologi, og hvis omdrejningspunkt er et belønningssystem, som lærer den kunstige intelligens, når noget er rigtigt og forkert</t>
        </is>
      </c>
      <c r="P688" s="2" t="inlineStr">
        <is>
          <t>Lernen durch Verstärkung</t>
        </is>
      </c>
      <c r="Q688" s="2" t="inlineStr">
        <is>
          <t>3</t>
        </is>
      </c>
      <c r="R688" s="2" t="inlineStr">
        <is>
          <t/>
        </is>
      </c>
      <c r="S688" t="inlineStr">
        <is>
          <t>lernen durch die Konsequenzen, die unser Verhalten hat</t>
        </is>
      </c>
      <c r="T688" s="2" t="inlineStr">
        <is>
          <t>ενισχυτική μάθηση</t>
        </is>
      </c>
      <c r="U688" s="2" t="inlineStr">
        <is>
          <t>3</t>
        </is>
      </c>
      <c r="V688" s="2" t="inlineStr">
        <is>
          <t/>
        </is>
      </c>
      <c r="W688" t="inlineStr">
        <is>
          <t/>
        </is>
      </c>
      <c r="X688" s="2" t="inlineStr">
        <is>
          <t>reinforcement learning</t>
        </is>
      </c>
      <c r="Y688" s="2" t="inlineStr">
        <is>
          <t>3</t>
        </is>
      </c>
      <c r="Z688" s="2" t="inlineStr">
        <is>
          <t/>
        </is>
      </c>
      <c r="AA688" t="inlineStr">
        <is>
          <t>computational approach to learning whereby an agent tries to maximise the total amount of reward it receives when interacting with a complex, uncertain environment</t>
        </is>
      </c>
      <c r="AB688" s="2" t="inlineStr">
        <is>
          <t>aprendizaje por refuerzo</t>
        </is>
      </c>
      <c r="AC688" s="2" t="inlineStr">
        <is>
          <t>3</t>
        </is>
      </c>
      <c r="AD688" s="2" t="inlineStr">
        <is>
          <t/>
        </is>
      </c>
      <c r="AE688" t="inlineStr">
        <is>
          <t>Subcampo del aprendizaje automático en el que la correlación entre estado y acción se aprende a través de recompensas o castigos acumulativos debidos a las acciones de un agente de 
&lt;i&gt;software&lt;/i&gt;. El resultado deseado es una política óptima entre estado y acción que maximiza alguna recompensa.</t>
        </is>
      </c>
      <c r="AF688" s="2" t="inlineStr">
        <is>
          <t>stiimulõpe|
kinnitusega õpe</t>
        </is>
      </c>
      <c r="AG688" s="2" t="inlineStr">
        <is>
          <t>3|
3</t>
        </is>
      </c>
      <c r="AH688" s="2" t="inlineStr">
        <is>
          <t xml:space="preserve">|
</t>
        </is>
      </c>
      <c r="AI688" t="inlineStr">
        <is>
          <t>masinõppe ala, mis on inspireeritud biheiviorismist</t>
        </is>
      </c>
      <c r="AJ688" s="2" t="inlineStr">
        <is>
          <t>vahvistusoppiminen</t>
        </is>
      </c>
      <c r="AK688" s="2" t="inlineStr">
        <is>
          <t>3</t>
        </is>
      </c>
      <c r="AL688" s="2" t="inlineStr">
        <is>
          <t/>
        </is>
      </c>
      <c r="AM688" t="inlineStr">
        <is>
          <t>koneoppimisen muoto, jossa kone toimii monimutkaisessa ympäristössä ja pyrkii lopulta löytämään onnistuneen lopputuloksen</t>
        </is>
      </c>
      <c r="AN688" s="2" t="inlineStr">
        <is>
          <t>apprentissage par renforcement</t>
        </is>
      </c>
      <c r="AO688" s="2" t="inlineStr">
        <is>
          <t>3</t>
        </is>
      </c>
      <c r="AP688" s="2" t="inlineStr">
        <is>
          <t/>
        </is>
      </c>
      <c r="AQ688" t="inlineStr">
        <is>
          <t>forme d'apprentissage automatique consistant, pour un agent autonome (robot, etc.) à apprendre les actions à prendre, à partir d'expériences, de façon à optimiser une récompense quantitative au cours du temps</t>
        </is>
      </c>
      <c r="AR688" s="2" t="inlineStr">
        <is>
          <t>foghlaim trí atreisiúchán</t>
        </is>
      </c>
      <c r="AS688" s="2" t="inlineStr">
        <is>
          <t>3</t>
        </is>
      </c>
      <c r="AT688" s="2" t="inlineStr">
        <is>
          <t/>
        </is>
      </c>
      <c r="AU688" t="inlineStr">
        <is>
          <t/>
        </is>
      </c>
      <c r="AV688" t="inlineStr">
        <is>
          <t/>
        </is>
      </c>
      <c r="AW688" t="inlineStr">
        <is>
          <t/>
        </is>
      </c>
      <c r="AX688" t="inlineStr">
        <is>
          <t/>
        </is>
      </c>
      <c r="AY688" t="inlineStr">
        <is>
          <t/>
        </is>
      </c>
      <c r="AZ688" s="2" t="inlineStr">
        <is>
          <t>megerősítéses tanulás</t>
        </is>
      </c>
      <c r="BA688" s="2" t="inlineStr">
        <is>
          <t>3</t>
        </is>
      </c>
      <c r="BB688" s="2" t="inlineStr">
        <is>
          <t/>
        </is>
      </c>
      <c r="BC688" t="inlineStr">
        <is>
          <t>számítógépes tanulási mód, amely arra épül, hogy az ágens hogyan képes tanulni a sikereiből és a kudarcaiból, illetve a jutalomból és a büntetésből</t>
        </is>
      </c>
      <c r="BD688" s="2" t="inlineStr">
        <is>
          <t>apprendimento per rinforzo</t>
        </is>
      </c>
      <c r="BE688" s="2" t="inlineStr">
        <is>
          <t>3</t>
        </is>
      </c>
      <c r="BF688" s="2" t="inlineStr">
        <is>
          <t/>
        </is>
      </c>
      <c r="BG688" t="inlineStr">
        <is>
          <t>filosofia di programmazione che punta a realizzare algoritmi in grado di apprendere e adattarsi alle mutazioni dell'ambiente, basata sul presupposto di potere ricevere degli stimoli dall'esterno a seconda delle scelte dell'algoritmo: una scelta corretta comporterà un premio mentre una scelta scorretta porterà ad una penalizzazione del sistema</t>
        </is>
      </c>
      <c r="BH688" s="2" t="inlineStr">
        <is>
          <t>sustiprintasis mokymasis|
skatinamasis mokymasis</t>
        </is>
      </c>
      <c r="BI688" s="2" t="inlineStr">
        <is>
          <t>2|
2</t>
        </is>
      </c>
      <c r="BJ688" s="2" t="inlineStr">
        <is>
          <t xml:space="preserve">|
</t>
        </is>
      </c>
      <c r="BK688" t="inlineStr">
        <is>
          <t/>
        </is>
      </c>
      <c r="BL688" s="2" t="inlineStr">
        <is>
          <t>stimulētā mācīšanās</t>
        </is>
      </c>
      <c r="BM688" s="2" t="inlineStr">
        <is>
          <t>3</t>
        </is>
      </c>
      <c r="BN688" s="2" t="inlineStr">
        <is>
          <t/>
        </is>
      </c>
      <c r="BO688" t="inlineStr">
        <is>
          <t/>
        </is>
      </c>
      <c r="BP688" s="2" t="inlineStr">
        <is>
          <t>apprendiment ikkonsolidat</t>
        </is>
      </c>
      <c r="BQ688" s="2" t="inlineStr">
        <is>
          <t>3</t>
        </is>
      </c>
      <c r="BR688" s="2" t="inlineStr">
        <is>
          <t/>
        </is>
      </c>
      <c r="BS688" t="inlineStr">
        <is>
          <t>approċċ komputazzjonali għall-apprendiment fejn aġent jipprova jimmassimizza l-ammont totali ta' mertu li jirċievi meta jinteraġixxi ma' ambjent kumpless u inċert</t>
        </is>
      </c>
      <c r="BT688" s="2" t="inlineStr">
        <is>
          <t>bekrachtigingsleren|
reinforcement-leren|
reinforcement learning</t>
        </is>
      </c>
      <c r="BU688" s="2" t="inlineStr">
        <is>
          <t>3|
3|
3</t>
        </is>
      </c>
      <c r="BV688" s="2" t="inlineStr">
        <is>
          <t xml:space="preserve">|
|
</t>
        </is>
      </c>
      <c r="BW688" t="inlineStr">
        <is>
          <t>vorm van machinaal leren waarbij het programma bijleert door feedback en een soort beloningssysteem</t>
        </is>
      </c>
      <c r="BX688" s="2" t="inlineStr">
        <is>
          <t>uczenie przez wzmacnianie</t>
        </is>
      </c>
      <c r="BY688" s="2" t="inlineStr">
        <is>
          <t>3</t>
        </is>
      </c>
      <c r="BZ688" s="2" t="inlineStr">
        <is>
          <t/>
        </is>
      </c>
      <c r="CA688" t="inlineStr">
        <is>
          <t>metoda uczenia maszynowego, w której jedyną informacją, na której agent się opiera, jest sygnał wzmocnienia (poprzez wzorowanie się na pojęciu wzmocnienia z nauk behawioralnych w psychologii), który osiąga wysoką wartość (nagrodę), gdy agent podejmuje poprawne decyzje lub niską (karę) gdy podejmuje decyzje błędnie</t>
        </is>
      </c>
      <c r="CB688" s="2" t="inlineStr">
        <is>
          <t>aprendizagem por reforço</t>
        </is>
      </c>
      <c r="CC688" s="2" t="inlineStr">
        <is>
          <t>3</t>
        </is>
      </c>
      <c r="CD688" s="2" t="inlineStr">
        <is>
          <t/>
        </is>
      </c>
      <c r="CE688" t="inlineStr">
        <is>
          <t>Abordagem computacional à aprendizagem, na qual um agente tenta maximizar a quantidade total de recompensa que recebe ao interagir com um ambiente complexo e incerto.</t>
        </is>
      </c>
      <c r="CF688" s="2" t="inlineStr">
        <is>
          <t>învățare prin întărire|
învățare prin recompensă</t>
        </is>
      </c>
      <c r="CG688" s="2" t="inlineStr">
        <is>
          <t>3|
2</t>
        </is>
      </c>
      <c r="CH688" s="2" t="inlineStr">
        <is>
          <t xml:space="preserve">|
</t>
        </is>
      </c>
      <c r="CI688" t="inlineStr">
        <is>
          <t>învățare automată în cazul căreia algoritmii de zonare (&lt;i&gt;clustering&lt;/i&gt;) modelează modul în care un agent interactionează cu mediul înconjurător; agentul este răsplătit dacă își îndeplinește sarcina cu succes sau penalizat atunci când greșește</t>
        </is>
      </c>
      <c r="CJ688" s="2" t="inlineStr">
        <is>
          <t>učenie posilňovaním</t>
        </is>
      </c>
      <c r="CK688" s="2" t="inlineStr">
        <is>
          <t>3</t>
        </is>
      </c>
      <c r="CL688" s="2" t="inlineStr">
        <is>
          <t/>
        </is>
      </c>
      <c r="CM688" t="inlineStr">
        <is>
          <t>typ strojového učenia, pri ktorom musí agent zistiť,
 ktoré akcie prinášajú najväčší prínos (odmenu), ktorý získa ich skúšaním</t>
        </is>
      </c>
      <c r="CN688" s="2" t="inlineStr">
        <is>
          <t>spodbujevano učenje</t>
        </is>
      </c>
      <c r="CO688" s="2" t="inlineStr">
        <is>
          <t>3</t>
        </is>
      </c>
      <c r="CP688" s="2" t="inlineStr">
        <is>
          <t/>
        </is>
      </c>
      <c r="CQ688" t="inlineStr">
        <is>
          <t>področje strojnega učenja, katerega cilj je priučitev vedenja oziroma optimizacija vedenja na podlagi povratne informacije prek nagrajevanja oz. kaznovanja</t>
        </is>
      </c>
      <c r="CR688" s="2" t="inlineStr">
        <is>
          <t>återkopplingsinlärning</t>
        </is>
      </c>
      <c r="CS688" s="2" t="inlineStr">
        <is>
          <t>3</t>
        </is>
      </c>
      <c r="CT688" s="2" t="inlineStr">
        <is>
          <t/>
        </is>
      </c>
      <c r="CU688" t="inlineStr">
        <is>
          <t/>
        </is>
      </c>
    </row>
    <row r="689">
      <c r="A689" s="1" t="str">
        <f>HYPERLINK("https://iate.europa.eu/entry/result/3582078/all", "3582078")</f>
        <v>3582078</v>
      </c>
      <c r="B689" t="inlineStr">
        <is>
          <t>EDUCATION AND COMMUNICATIONS</t>
        </is>
      </c>
      <c r="C689" t="inlineStr">
        <is>
          <t>EDUCATION AND COMMUNICATIONS|information and information processing</t>
        </is>
      </c>
      <c r="D689" s="2" t="inlineStr">
        <is>
          <t>класификатор на Бейс</t>
        </is>
      </c>
      <c r="E689" s="2" t="inlineStr">
        <is>
          <t>3</t>
        </is>
      </c>
      <c r="F689" s="2" t="inlineStr">
        <is>
          <t/>
        </is>
      </c>
      <c r="G689" t="inlineStr">
        <is>
          <t/>
        </is>
      </c>
      <c r="H689" s="2" t="inlineStr">
        <is>
          <t>bayesovský klasifikátor|
Bayesův klasifikátor</t>
        </is>
      </c>
      <c r="I689" s="2" t="inlineStr">
        <is>
          <t>3|
3</t>
        </is>
      </c>
      <c r="J689" s="2" t="inlineStr">
        <is>
          <t xml:space="preserve">|
</t>
        </is>
      </c>
      <c r="K689" t="inlineStr">
        <is>
          <t>jednoduchý klasifikátor pravděpodobnosti založený na &lt;a href="https://iate.europa.eu/entry/result/1108797/cs" target="_blank"&gt;Bayesově větě&lt;/a&gt;</t>
        </is>
      </c>
      <c r="L689" s="2" t="inlineStr">
        <is>
          <t>Bayes-klassifikator</t>
        </is>
      </c>
      <c r="M689" s="2" t="inlineStr">
        <is>
          <t>3</t>
        </is>
      </c>
      <c r="N689" s="2" t="inlineStr">
        <is>
          <t/>
        </is>
      </c>
      <c r="O689" t="inlineStr">
        <is>
          <t/>
        </is>
      </c>
      <c r="P689" s="2" t="inlineStr">
        <is>
          <t>Bayes-Klassifikator</t>
        </is>
      </c>
      <c r="Q689" s="2" t="inlineStr">
        <is>
          <t>3</t>
        </is>
      </c>
      <c r="R689" s="2" t="inlineStr">
        <is>
          <t/>
        </is>
      </c>
      <c r="S689" t="inlineStr">
        <is>
          <t>aus dem Satz von Bayes hergeleiteter Klassifikator, der jedes Objekt der Klasse zuordnet, zu der es mit der größten Wahrscheinlichkeit gehört, oder bei der durch die Einordnung die wenigsten Kosten entstehen</t>
        </is>
      </c>
      <c r="T689" s="2" t="inlineStr">
        <is>
          <t>ταξινομητής Μπέυζ</t>
        </is>
      </c>
      <c r="U689" s="2" t="inlineStr">
        <is>
          <t>2</t>
        </is>
      </c>
      <c r="V689" s="2" t="inlineStr">
        <is>
          <t/>
        </is>
      </c>
      <c r="W689" t="inlineStr">
        <is>
          <t/>
        </is>
      </c>
      <c r="X689" s="2" t="inlineStr">
        <is>
          <t>Bayesian classifier|
Bayes classifier</t>
        </is>
      </c>
      <c r="Y689" s="2" t="inlineStr">
        <is>
          <t>3|
3</t>
        </is>
      </c>
      <c r="Z689" s="2" t="inlineStr">
        <is>
          <t xml:space="preserve">|
</t>
        </is>
      </c>
      <c r="AA689" t="inlineStr">
        <is>
          <t>simple probabilistic classifier, which is based on applying Bayes' theorem</t>
        </is>
      </c>
      <c r="AB689" s="2" t="inlineStr">
        <is>
          <t>clasificador bayesiano</t>
        </is>
      </c>
      <c r="AC689" s="2" t="inlineStr">
        <is>
          <t>3</t>
        </is>
      </c>
      <c r="AD689" s="2" t="inlineStr">
        <is>
          <t/>
        </is>
      </c>
      <c r="AE689" t="inlineStr">
        <is>
          <t>Clasificador probabilístico fundamentado en el teorema de Bayes.</t>
        </is>
      </c>
      <c r="AF689" s="2" t="inlineStr">
        <is>
          <t>Bayes'i klassifikaator</t>
        </is>
      </c>
      <c r="AG689" s="2" t="inlineStr">
        <is>
          <t>3</t>
        </is>
      </c>
      <c r="AH689" s="2" t="inlineStr">
        <is>
          <t/>
        </is>
      </c>
      <c r="AI689" t="inlineStr">
        <is>
          <t/>
        </is>
      </c>
      <c r="AJ689" s="2" t="inlineStr">
        <is>
          <t>Bayesin luokitin</t>
        </is>
      </c>
      <c r="AK689" s="2" t="inlineStr">
        <is>
          <t>3</t>
        </is>
      </c>
      <c r="AL689" s="2" t="inlineStr">
        <is>
          <t/>
        </is>
      </c>
      <c r="AM689" t="inlineStr">
        <is>
          <t>koneoppimistekniikka, jonka avulla voidaan luokitella asioita, kuten tekstidokumentteja, kahteen tai useampaan eri luokkaan</t>
        </is>
      </c>
      <c r="AN689" s="2" t="inlineStr">
        <is>
          <t>classifieur bayésien|
classifieur de Bayes</t>
        </is>
      </c>
      <c r="AO689" s="2" t="inlineStr">
        <is>
          <t>3|
2</t>
        </is>
      </c>
      <c r="AP689" s="2" t="inlineStr">
        <is>
          <t xml:space="preserve">|
</t>
        </is>
      </c>
      <c r="AQ689" t="inlineStr">
        <is>
          <t>classifieur linéaire basé sur la théorie de Bayes, qui suppose qu'une classe possède certaines caractéristiques et permet ensuite de classer un exemple donné selon ces caractéristiques, avec une certaine marge d'erreur</t>
        </is>
      </c>
      <c r="AR689" s="2" t="inlineStr">
        <is>
          <t>aicmitheoir Bayes</t>
        </is>
      </c>
      <c r="AS689" s="2" t="inlineStr">
        <is>
          <t>3</t>
        </is>
      </c>
      <c r="AT689" s="2" t="inlineStr">
        <is>
          <t/>
        </is>
      </c>
      <c r="AU689" t="inlineStr">
        <is>
          <t/>
        </is>
      </c>
      <c r="AV689" t="inlineStr">
        <is>
          <t/>
        </is>
      </c>
      <c r="AW689" t="inlineStr">
        <is>
          <t/>
        </is>
      </c>
      <c r="AX689" t="inlineStr">
        <is>
          <t/>
        </is>
      </c>
      <c r="AY689" t="inlineStr">
        <is>
          <t/>
        </is>
      </c>
      <c r="AZ689" s="2" t="inlineStr">
        <is>
          <t>Bayes-osztályozó</t>
        </is>
      </c>
      <c r="BA689" s="2" t="inlineStr">
        <is>
          <t>2</t>
        </is>
      </c>
      <c r="BB689" s="2" t="inlineStr">
        <is>
          <t/>
        </is>
      </c>
      <c r="BC689" t="inlineStr">
        <is>
          <t/>
        </is>
      </c>
      <c r="BD689" s="2" t="inlineStr">
        <is>
          <t>calssificatore bayesiano</t>
        </is>
      </c>
      <c r="BE689" s="2" t="inlineStr">
        <is>
          <t>3</t>
        </is>
      </c>
      <c r="BF689" s="2" t="inlineStr">
        <is>
          <t/>
        </is>
      </c>
      <c r="BG689" t="inlineStr">
        <is>
          <t>classificatore basato sull'applicazione del &lt;a href="https://iate.europa.eu/entry/result/1108797/en" target="_blank"&gt;teorema di Bayes&lt;time datetime="12.12.2019"&gt; (12.12.2019)&lt;/time&gt;&lt;/a&gt;</t>
        </is>
      </c>
      <c r="BH689" s="2" t="inlineStr">
        <is>
          <t>Bejeso klasifikatorius</t>
        </is>
      </c>
      <c r="BI689" s="2" t="inlineStr">
        <is>
          <t>3</t>
        </is>
      </c>
      <c r="BJ689" s="2" t="inlineStr">
        <is>
          <t/>
        </is>
      </c>
      <c r="BK689" t="inlineStr">
        <is>
          <t>tikimybinis klasifikatorius, grindžiamas Bejeso teorema</t>
        </is>
      </c>
      <c r="BL689" s="2" t="inlineStr">
        <is>
          <t>Beijesa klasifikators</t>
        </is>
      </c>
      <c r="BM689" s="2" t="inlineStr">
        <is>
          <t>3</t>
        </is>
      </c>
      <c r="BN689" s="2" t="inlineStr">
        <is>
          <t/>
        </is>
      </c>
      <c r="BO689" t="inlineStr">
        <is>
          <t/>
        </is>
      </c>
      <c r="BP689" s="2" t="inlineStr">
        <is>
          <t>klassifikatur ta' Bayes</t>
        </is>
      </c>
      <c r="BQ689" s="2" t="inlineStr">
        <is>
          <t>3</t>
        </is>
      </c>
      <c r="BR689" s="2" t="inlineStr">
        <is>
          <t/>
        </is>
      </c>
      <c r="BS689" t="inlineStr">
        <is>
          <t>klassifikatur probabilistiku sempliċi, li hu bbażat fuq l-applikazzjoni tat-teorema ta' Bayes</t>
        </is>
      </c>
      <c r="BT689" s="2" t="inlineStr">
        <is>
          <t>Bayes-classificatie</t>
        </is>
      </c>
      <c r="BU689" s="2" t="inlineStr">
        <is>
          <t>3</t>
        </is>
      </c>
      <c r="BV689" s="2" t="inlineStr">
        <is>
          <t/>
        </is>
      </c>
      <c r="BW689" t="inlineStr">
        <is>
          <t>algoritme gebaseerd op de regel van Bayes, dat gebruikt wordt om data te classificeren</t>
        </is>
      </c>
      <c r="BX689" s="2" t="inlineStr">
        <is>
          <t>klasyfikator bayesowski|
klasyfikator Bayesa</t>
        </is>
      </c>
      <c r="BY689" s="2" t="inlineStr">
        <is>
          <t>3|
3</t>
        </is>
      </c>
      <c r="BZ689" s="2" t="inlineStr">
        <is>
          <t xml:space="preserve">|
</t>
        </is>
      </c>
      <c r="CA689" t="inlineStr">
        <is>
          <t>prosty klasyfikator probabilistyczny oparty na założeniu o wzajemnej niezależności predyktorów (zmiennych niezależnych)</t>
        </is>
      </c>
      <c r="CB689" s="2" t="inlineStr">
        <is>
          <t>classificador bayesiano</t>
        </is>
      </c>
      <c r="CC689" s="2" t="inlineStr">
        <is>
          <t>3</t>
        </is>
      </c>
      <c r="CD689" s="2" t="inlineStr">
        <is>
          <t/>
        </is>
      </c>
      <c r="CE689" t="inlineStr">
        <is>
          <t>Classificador probabilístico simples, baseado na aplicação do teorema de Bayes.</t>
        </is>
      </c>
      <c r="CF689" s="2" t="inlineStr">
        <is>
          <t>clasificator bayesian</t>
        </is>
      </c>
      <c r="CG689" s="2" t="inlineStr">
        <is>
          <t>3</t>
        </is>
      </c>
      <c r="CH689" s="2" t="inlineStr">
        <is>
          <t/>
        </is>
      </c>
      <c r="CI689" t="inlineStr">
        <is>
          <t/>
        </is>
      </c>
      <c r="CJ689" s="2" t="inlineStr">
        <is>
          <t>bayesovský klasifikátor|
Bayesov klasifikátor</t>
        </is>
      </c>
      <c r="CK689" s="2" t="inlineStr">
        <is>
          <t>3|
3</t>
        </is>
      </c>
      <c r="CL689" s="2" t="inlineStr">
        <is>
          <t xml:space="preserve">|
</t>
        </is>
      </c>
      <c r="CM689" t="inlineStr">
        <is>
          <t>jednoduchý pravdepodobnostný klasifikátor založený na uplatňovaní &lt;a href="https://iate.europa.eu/entry/result/1108797/sk" target="_blank"&gt;Bayesovej teorémy&lt;/a&gt;</t>
        </is>
      </c>
      <c r="CN689" s="2" t="inlineStr">
        <is>
          <t>Bayesov klasifikator</t>
        </is>
      </c>
      <c r="CO689" s="2" t="inlineStr">
        <is>
          <t>3</t>
        </is>
      </c>
      <c r="CP689" s="2" t="inlineStr">
        <is>
          <t/>
        </is>
      </c>
      <c r="CQ689" t="inlineStr">
        <is>
          <t>preprost verjetnostni klasifikator, ki temelji na uporabi Bayesovega teorema</t>
        </is>
      </c>
      <c r="CR689" s="2" t="inlineStr">
        <is>
          <t>Bayes klassificerare</t>
        </is>
      </c>
      <c r="CS689" s="2" t="inlineStr">
        <is>
          <t>3</t>
        </is>
      </c>
      <c r="CT689" s="2" t="inlineStr">
        <is>
          <t/>
        </is>
      </c>
      <c r="CU689" t="inlineStr">
        <is>
          <t>klassificerare som tillämpar Bayes sats</t>
        </is>
      </c>
    </row>
    <row r="690">
      <c r="A690" s="1" t="str">
        <f>HYPERLINK("https://iate.europa.eu/entry/result/3582079/all", "3582079")</f>
        <v>3582079</v>
      </c>
      <c r="B690" t="inlineStr">
        <is>
          <t>EDUCATION AND COMMUNICATIONS</t>
        </is>
      </c>
      <c r="C690" t="inlineStr">
        <is>
          <t>EDUCATION AND COMMUNICATIONS|information and information processing</t>
        </is>
      </c>
      <c r="D690" s="2" t="inlineStr">
        <is>
          <t>наивeн Бейсов класификатор</t>
        </is>
      </c>
      <c r="E690" s="2" t="inlineStr">
        <is>
          <t>3</t>
        </is>
      </c>
      <c r="F690" s="2" t="inlineStr">
        <is>
          <t/>
        </is>
      </c>
      <c r="G690" t="inlineStr">
        <is>
          <t/>
        </is>
      </c>
      <c r="H690" s="2" t="inlineStr">
        <is>
          <t>naivní Bayesův klasifikátor|
naivní bayesovský klasifikátor</t>
        </is>
      </c>
      <c r="I690" s="2" t="inlineStr">
        <is>
          <t>3|
3</t>
        </is>
      </c>
      <c r="J690" s="2" t="inlineStr">
        <is>
          <t xml:space="preserve">|
</t>
        </is>
      </c>
      <c r="K690" t="inlineStr">
        <is>
          <t>&lt;a href="https://iate.europa.eu/entry/result/3582078/cs" target="_blank"&gt;Bayesův klasifikátor&lt;/a&gt;, který předpokládá podmíněnou nezávislost příznaků (vlastností, rysů) vstupních dat</t>
        </is>
      </c>
      <c r="L690" s="2" t="inlineStr">
        <is>
          <t>naiv Bayes-klassifikator</t>
        </is>
      </c>
      <c r="M690" s="2" t="inlineStr">
        <is>
          <t>3</t>
        </is>
      </c>
      <c r="N690" s="2" t="inlineStr">
        <is>
          <t/>
        </is>
      </c>
      <c r="O690" t="inlineStr">
        <is>
          <t/>
        </is>
      </c>
      <c r="P690" s="2" t="inlineStr">
        <is>
          <t>naiver Bayes-Klassifikator</t>
        </is>
      </c>
      <c r="Q690" s="2" t="inlineStr">
        <is>
          <t>3</t>
        </is>
      </c>
      <c r="R690" s="2" t="inlineStr">
        <is>
          <t/>
        </is>
      </c>
      <c r="S690" t="inlineStr">
        <is>
          <t/>
        </is>
      </c>
      <c r="T690" s="2" t="inlineStr">
        <is>
          <t>αφελής ταξινομητής Μπέυζ</t>
        </is>
      </c>
      <c r="U690" s="2" t="inlineStr">
        <is>
          <t>3</t>
        </is>
      </c>
      <c r="V690" s="2" t="inlineStr">
        <is>
          <t/>
        </is>
      </c>
      <c r="W690" t="inlineStr">
        <is>
          <t/>
        </is>
      </c>
      <c r="X690" s="2" t="inlineStr">
        <is>
          <t>naive Bayes classifier</t>
        </is>
      </c>
      <c r="Y690" s="2" t="inlineStr">
        <is>
          <t>3</t>
        </is>
      </c>
      <c r="Z690" s="2" t="inlineStr">
        <is>
          <t/>
        </is>
      </c>
      <c r="AA690" t="inlineStr">
        <is>
          <t>simple probabilistic classifier based on applying Bayes' theorem with strong (naive) independence assumptions between the features</t>
        </is>
      </c>
      <c r="AB690" s="2" t="inlineStr">
        <is>
          <t>clasificador bayesiano ingenuo</t>
        </is>
      </c>
      <c r="AC690" s="2" t="inlineStr">
        <is>
          <t>3</t>
        </is>
      </c>
      <c r="AD690" s="2" t="inlineStr">
        <is>
          <t/>
        </is>
      </c>
      <c r="AE690" t="inlineStr">
        <is>
          <t>Clasificador probabilístico basado en el teorema de Bayes y algunas hipótesis simplificadoras adicionales, en particular la hipótesis de independencia entre las variables predictoras.</t>
        </is>
      </c>
      <c r="AF690" s="2" t="inlineStr">
        <is>
          <t>naiivne Bayes'i klassifikaator</t>
        </is>
      </c>
      <c r="AG690" s="2" t="inlineStr">
        <is>
          <t>3</t>
        </is>
      </c>
      <c r="AH690" s="2" t="inlineStr">
        <is>
          <t/>
        </is>
      </c>
      <c r="AI690" t="inlineStr">
        <is>
          <t/>
        </is>
      </c>
      <c r="AJ690" s="2" t="inlineStr">
        <is>
          <t>naiivi Bayesin luokitin</t>
        </is>
      </c>
      <c r="AK690" s="2" t="inlineStr">
        <is>
          <t>3</t>
        </is>
      </c>
      <c r="AL690" s="2" t="inlineStr">
        <is>
          <t/>
        </is>
      </c>
      <c r="AM690" t="inlineStr">
        <is>
          <t>luokitin, jonka avulla voidaan laskea eri luokkien todennäköisyydet silloin, kun luokituspäätöksen tueksi on käytettävissä useita eri havaintoja</t>
        </is>
      </c>
      <c r="AN690" s="2" t="inlineStr">
        <is>
          <t>classifieur naïf de Bayes|
classifieur bayésien naïf</t>
        </is>
      </c>
      <c r="AO690" s="2" t="inlineStr">
        <is>
          <t>2|
3</t>
        </is>
      </c>
      <c r="AP690" s="2" t="inlineStr">
        <is>
          <t xml:space="preserve">|
</t>
        </is>
      </c>
      <c r="AQ690" t="inlineStr">
        <is>
          <t>classifieur linéaire probabiliste simple basé sur le théorème de Bayes avec une forte indépendance (dite naïve) des hypothèses</t>
        </is>
      </c>
      <c r="AR690" s="2" t="inlineStr">
        <is>
          <t>aicmitheoir saonta Bayes</t>
        </is>
      </c>
      <c r="AS690" s="2" t="inlineStr">
        <is>
          <t>3</t>
        </is>
      </c>
      <c r="AT690" s="2" t="inlineStr">
        <is>
          <t/>
        </is>
      </c>
      <c r="AU690" t="inlineStr">
        <is>
          <t/>
        </is>
      </c>
      <c r="AV690" t="inlineStr">
        <is>
          <t/>
        </is>
      </c>
      <c r="AW690" t="inlineStr">
        <is>
          <t/>
        </is>
      </c>
      <c r="AX690" t="inlineStr">
        <is>
          <t/>
        </is>
      </c>
      <c r="AY690" t="inlineStr">
        <is>
          <t/>
        </is>
      </c>
      <c r="AZ690" s="2" t="inlineStr">
        <is>
          <t>naiv Bayes-osztályozó</t>
        </is>
      </c>
      <c r="BA690" s="2" t="inlineStr">
        <is>
          <t>2</t>
        </is>
      </c>
      <c r="BB690" s="2" t="inlineStr">
        <is>
          <t/>
        </is>
      </c>
      <c r="BC690" t="inlineStr">
        <is>
          <t/>
        </is>
      </c>
      <c r="BD690" s="2" t="inlineStr">
        <is>
          <t>classificatore bayesiano naif</t>
        </is>
      </c>
      <c r="BE690" s="2" t="inlineStr">
        <is>
          <t>3</t>
        </is>
      </c>
      <c r="BF690" s="2" t="inlineStr">
        <is>
          <t/>
        </is>
      </c>
      <c r="BG690" t="inlineStr">
        <is>
          <t>&lt;a href="https://iate.europa.eu/entry/result/3582078/en" target="_blank"&gt;classificatore bayesiano&lt;/a&gt; semplificato, con una forte assunzione di indipendenza delle feature, ovvero assume che la presenza o l'assenza di una particolare feature in un documento testuale non è correlata alla presenza o assenza di altre feature</t>
        </is>
      </c>
      <c r="BH690" s="2" t="inlineStr">
        <is>
          <t>naivusis Bejeso klasifikatorius</t>
        </is>
      </c>
      <c r="BI690" s="2" t="inlineStr">
        <is>
          <t>3</t>
        </is>
      </c>
      <c r="BJ690" s="2" t="inlineStr">
        <is>
          <t/>
        </is>
      </c>
      <c r="BK690" t="inlineStr">
        <is>
          <t/>
        </is>
      </c>
      <c r="BL690" s="2" t="inlineStr">
        <is>
          <t>naivais Beijesa klasifikators</t>
        </is>
      </c>
      <c r="BM690" s="2" t="inlineStr">
        <is>
          <t>3</t>
        </is>
      </c>
      <c r="BN690" s="2" t="inlineStr">
        <is>
          <t/>
        </is>
      </c>
      <c r="BO690" t="inlineStr">
        <is>
          <t/>
        </is>
      </c>
      <c r="BP690" s="2" t="inlineStr">
        <is>
          <t>klassifikatur ta' Bayes inġenwu</t>
        </is>
      </c>
      <c r="BQ690" s="2" t="inlineStr">
        <is>
          <t>3</t>
        </is>
      </c>
      <c r="BR690" s="2" t="inlineStr">
        <is>
          <t/>
        </is>
      </c>
      <c r="BS690" t="inlineStr">
        <is>
          <t>klassifikatur probabilistiku sempliċi bbażat fuq l-applikazzjoni tat-teorema ta' Bayes b'assunzjonijiet ta' indipendenza qawwija (inġenwa) bejn il-karatteristiki</t>
        </is>
      </c>
      <c r="BT690" s="2" t="inlineStr">
        <is>
          <t>naïeve Bayes-classificatie</t>
        </is>
      </c>
      <c r="BU690" s="2" t="inlineStr">
        <is>
          <t>3</t>
        </is>
      </c>
      <c r="BV690" s="2" t="inlineStr">
        <is>
          <t/>
        </is>
      </c>
      <c r="BW690" t="inlineStr">
        <is>
          <t>algoritme gebaseerd op de regel van Bayes, dat gebruikt wordt om data te classificeren en geen rekening houdt met context of de onderlinge relatie tussen woorden</t>
        </is>
      </c>
      <c r="BX690" s="2" t="inlineStr">
        <is>
          <t>naiwny klasyfikator bayesowski</t>
        </is>
      </c>
      <c r="BY690" s="2" t="inlineStr">
        <is>
          <t>3</t>
        </is>
      </c>
      <c r="BZ690" s="2" t="inlineStr">
        <is>
          <t/>
        </is>
      </c>
      <c r="CA690" t="inlineStr">
        <is>
          <t>prosty klasyfikator probabilistyczny oparty na twierdzeniu Bayesa</t>
        </is>
      </c>
      <c r="CB690" s="2" t="inlineStr">
        <is>
          <t>classificador bayesiano naíve</t>
        </is>
      </c>
      <c r="CC690" s="2" t="inlineStr">
        <is>
          <t>3</t>
        </is>
      </c>
      <c r="CD690" s="2" t="inlineStr">
        <is>
          <t/>
        </is>
      </c>
      <c r="CE690" t="inlineStr">
        <is>
          <t/>
        </is>
      </c>
      <c r="CF690" s="2" t="inlineStr">
        <is>
          <t>clasificator bayesian naiv</t>
        </is>
      </c>
      <c r="CG690" s="2" t="inlineStr">
        <is>
          <t>3</t>
        </is>
      </c>
      <c r="CH690" s="2" t="inlineStr">
        <is>
          <t/>
        </is>
      </c>
      <c r="CI690" t="inlineStr">
        <is>
          <t/>
        </is>
      </c>
      <c r="CJ690" s="2" t="inlineStr">
        <is>
          <t>naivný Bayesov klasifikátor</t>
        </is>
      </c>
      <c r="CK690" s="2" t="inlineStr">
        <is>
          <t>3</t>
        </is>
      </c>
      <c r="CL690" s="2" t="inlineStr">
        <is>
          <t/>
        </is>
      </c>
      <c r="CM690" t="inlineStr">
        <is>
          <t>jednoduchý pravdepodobnostný klasifikátor, ktorý je založený na uplatňovaní &lt;a href="https://iate.europa.eu/entry/result/1108797/sk" target="_blank"&gt;Bayesovej teorémy&lt;/a&gt; a ktorý vychádza z predpokladu nezávislosti atribútov medzi sebou</t>
        </is>
      </c>
      <c r="CN690" s="2" t="inlineStr">
        <is>
          <t>naivni Bayesov klasifikator</t>
        </is>
      </c>
      <c r="CO690" s="2" t="inlineStr">
        <is>
          <t>3</t>
        </is>
      </c>
      <c r="CP690" s="2" t="inlineStr">
        <is>
          <t/>
        </is>
      </c>
      <c r="CQ690" t="inlineStr">
        <is>
          <t>preprost verjetnostni klasifikator, ki temelji na uporabi Bayesovega teorema ob naivni predpostavki stroge neodvisnosti značil</t>
        </is>
      </c>
      <c r="CR690" s="2" t="inlineStr">
        <is>
          <t>naiv Bayes klassificerare</t>
        </is>
      </c>
      <c r="CS690" s="2" t="inlineStr">
        <is>
          <t>3</t>
        </is>
      </c>
      <c r="CT690" s="2" t="inlineStr">
        <is>
          <t/>
        </is>
      </c>
      <c r="CU690" t="inlineStr">
        <is>
          <t/>
        </is>
      </c>
    </row>
    <row r="691">
      <c r="A691" s="1" t="str">
        <f>HYPERLINK("https://iate.europa.eu/entry/result/3582082/all", "3582082")</f>
        <v>3582082</v>
      </c>
      <c r="B691" t="inlineStr">
        <is>
          <t>EDUCATION AND COMMUNICATIONS</t>
        </is>
      </c>
      <c r="C691" t="inlineStr">
        <is>
          <t>EDUCATION AND COMMUNICATIONS|information technology and data processing</t>
        </is>
      </c>
      <c r="D691" s="2" t="inlineStr">
        <is>
          <t>самообучение с учител</t>
        </is>
      </c>
      <c r="E691" s="2" t="inlineStr">
        <is>
          <t>3</t>
        </is>
      </c>
      <c r="F691" s="2" t="inlineStr">
        <is>
          <t/>
        </is>
      </c>
      <c r="G691" t="inlineStr">
        <is>
          <t/>
        </is>
      </c>
      <c r="H691" s="2" t="inlineStr">
        <is>
          <t>strojové učení s učitelem|
učení s učitelem</t>
        </is>
      </c>
      <c r="I691" s="2" t="inlineStr">
        <is>
          <t>3|
3</t>
        </is>
      </c>
      <c r="J691" s="2" t="inlineStr">
        <is>
          <t xml:space="preserve">|
</t>
        </is>
      </c>
      <c r="K691" t="inlineStr">
        <is>
          <t>&lt;a href="https://iate.europa.eu/entry/result/1327933/cs" target="_blank"&gt;strojové učení&lt;/a&gt;, jehož základní myšlenkou je, že disponujeme množinou dat a ke každému vzorku z této množiny můžeme přiřadit správnou odpověď</t>
        </is>
      </c>
      <c r="L691" s="2" t="inlineStr">
        <is>
          <t>overvåget læring</t>
        </is>
      </c>
      <c r="M691" s="2" t="inlineStr">
        <is>
          <t>3</t>
        </is>
      </c>
      <c r="N691" s="2" t="inlineStr">
        <is>
          <t/>
        </is>
      </c>
      <c r="O691" t="inlineStr">
        <is>
          <t/>
        </is>
      </c>
      <c r="P691" s="2" t="inlineStr">
        <is>
          <t>überwachtes Lernen</t>
        </is>
      </c>
      <c r="Q691" s="2" t="inlineStr">
        <is>
          <t>3</t>
        </is>
      </c>
      <c r="R691" s="2" t="inlineStr">
        <is>
          <t/>
        </is>
      </c>
      <c r="S691" t="inlineStr">
        <is>
          <t>im Kontext von künstlicher Intelligenz (KI) und Machine Learning eine Methode, bei der Input- und Output-Daten zur Klassifizierung gekennzeichnet werden, um eine Lerngrundlage für die zukünftige Datenverarbeitung zu schaffen</t>
        </is>
      </c>
      <c r="T691" s="2" t="inlineStr">
        <is>
          <t>επιβλεπόμενη μάθηση</t>
        </is>
      </c>
      <c r="U691" s="2" t="inlineStr">
        <is>
          <t>3</t>
        </is>
      </c>
      <c r="V691" s="2" t="inlineStr">
        <is>
          <t/>
        </is>
      </c>
      <c r="W691" t="inlineStr">
        <is>
          <t/>
        </is>
      </c>
      <c r="X691" s="2" t="inlineStr">
        <is>
          <t>supervised learning</t>
        </is>
      </c>
      <c r="Y691" s="2" t="inlineStr">
        <is>
          <t>3</t>
        </is>
      </c>
      <c r="Z691" s="2" t="inlineStr">
        <is>
          <t/>
        </is>
      </c>
      <c r="AA691" t="inlineStr">
        <is>
          <t>machine learning algorithm that uses a known dataset (called the training dataset) to make predictions</t>
        </is>
      </c>
      <c r="AB691" s="2" t="inlineStr">
        <is>
          <t>aprendizaje supervisado</t>
        </is>
      </c>
      <c r="AC691" s="2" t="inlineStr">
        <is>
          <t>3</t>
        </is>
      </c>
      <c r="AD691" s="2" t="inlineStr">
        <is>
          <t/>
        </is>
      </c>
      <c r="AE691" t="inlineStr">
        <is>
          <t>Algoritmo de aprendizaje automático [ &lt;a href="/entry/result/1327933/all" id="ENTRY_TO_ENTRY_CONVERTER" target="_blank"&gt;IATE:1327933&lt;/a&gt; ] que emplea un conjunto de datos conocidos (conjunto de datos de entrenamiento) para realizar predicciones. El conjunto de datos de entrenamiento incluye datos de entrada y valores de respuesta, a partir de los cuales el algoritmo busca crear un modelo que pueda realizar predicciones acerca de los valores de respuesta para un nuevo conjunto de datos.</t>
        </is>
      </c>
      <c r="AF691" s="2" t="inlineStr">
        <is>
          <t>juhendamisega õpe|
juhendatud õpe</t>
        </is>
      </c>
      <c r="AG691" s="2" t="inlineStr">
        <is>
          <t>3|
3</t>
        </is>
      </c>
      <c r="AH691" s="2" t="inlineStr">
        <is>
          <t xml:space="preserve">|
</t>
        </is>
      </c>
      <c r="AI691" t="inlineStr">
        <is>
          <t/>
        </is>
      </c>
      <c r="AJ691" s="2" t="inlineStr">
        <is>
          <t>ohjattu oppiminen</t>
        </is>
      </c>
      <c r="AK691" s="2" t="inlineStr">
        <is>
          <t>3</t>
        </is>
      </c>
      <c r="AL691" s="2" t="inlineStr">
        <is>
          <t/>
        </is>
      </c>
      <c r="AM691" t="inlineStr">
        <is>
          <t>koneoppimisen muoto, jossa opetusdata on valmiiksi luokiteltu ja haluttu lopputulos tarkalleen tiedossa</t>
        </is>
      </c>
      <c r="AN691" s="2" t="inlineStr">
        <is>
          <t>apprentissage supervisé</t>
        </is>
      </c>
      <c r="AO691" s="2" t="inlineStr">
        <is>
          <t>3</t>
        </is>
      </c>
      <c r="AP691" s="2" t="inlineStr">
        <is>
          <t/>
        </is>
      </c>
      <c r="AQ691" t="inlineStr">
        <is>
          <t>dans le contexte de l'intelligence artificielle et de l'apprentissage automatique, système qui fournit à la fois les données en entrée et les données attendues en sortie, les données en entrée et en sortie étant étiquetées en vue de leur classification, afin d'établir une base d'apprentissage pour le traitement ultérieur des données</t>
        </is>
      </c>
      <c r="AR691" s="2" t="inlineStr">
        <is>
          <t>foghlaim faoi mhaoirseacht</t>
        </is>
      </c>
      <c r="AS691" s="2" t="inlineStr">
        <is>
          <t>3</t>
        </is>
      </c>
      <c r="AT691" s="2" t="inlineStr">
        <is>
          <t/>
        </is>
      </c>
      <c r="AU691" t="inlineStr">
        <is>
          <t/>
        </is>
      </c>
      <c r="AV691" t="inlineStr">
        <is>
          <t/>
        </is>
      </c>
      <c r="AW691" t="inlineStr">
        <is>
          <t/>
        </is>
      </c>
      <c r="AX691" t="inlineStr">
        <is>
          <t/>
        </is>
      </c>
      <c r="AY691" t="inlineStr">
        <is>
          <t/>
        </is>
      </c>
      <c r="AZ691" s="2" t="inlineStr">
        <is>
          <t>ellenőrzött tanulás</t>
        </is>
      </c>
      <c r="BA691" s="2" t="inlineStr">
        <is>
          <t>2</t>
        </is>
      </c>
      <c r="BB691" s="2" t="inlineStr">
        <is>
          <t/>
        </is>
      </c>
      <c r="BC691" t="inlineStr">
        <is>
          <t/>
        </is>
      </c>
      <c r="BD691" s="2" t="inlineStr">
        <is>
          <t>apprendimento supervisionato</t>
        </is>
      </c>
      <c r="BE691" s="2" t="inlineStr">
        <is>
          <t>3</t>
        </is>
      </c>
      <c r="BF691" s="2" t="inlineStr">
        <is>
          <t/>
        </is>
      </c>
      <c r="BG691" t="inlineStr">
        <is>
          <t>tecnica di apprendimento automatico che mira a istruire un sistema informatico in modo da consentirgli di elaborare automaticamente previsioni sui valori di uscita di un sistema rispetto a una mole di dati iniziali, una serie di esempi ideali, costituiti da coppie di input e di output, che costituiscono l'esperienza iniziale dell'algoritmo</t>
        </is>
      </c>
      <c r="BH691" s="2" t="inlineStr">
        <is>
          <t>prižiūrimas mokymasis</t>
        </is>
      </c>
      <c r="BI691" s="2" t="inlineStr">
        <is>
          <t>3</t>
        </is>
      </c>
      <c r="BJ691" s="2" t="inlineStr">
        <is>
          <t/>
        </is>
      </c>
      <c r="BK691" t="inlineStr">
        <is>
          <t>mašinų mokymasis naudojant sužymėtus duomenis</t>
        </is>
      </c>
      <c r="BL691" s="2" t="inlineStr">
        <is>
          <t>uzraudzīta mācīšanās</t>
        </is>
      </c>
      <c r="BM691" s="2" t="inlineStr">
        <is>
          <t>3</t>
        </is>
      </c>
      <c r="BN691" s="2" t="inlineStr">
        <is>
          <t/>
        </is>
      </c>
      <c r="BO691" t="inlineStr">
        <is>
          <t/>
        </is>
      </c>
      <c r="BP691" s="2" t="inlineStr">
        <is>
          <t>apprendiment taħt superviżjoni</t>
        </is>
      </c>
      <c r="BQ691" s="2" t="inlineStr">
        <is>
          <t>3</t>
        </is>
      </c>
      <c r="BR691" s="2" t="inlineStr">
        <is>
          <t/>
        </is>
      </c>
      <c r="BS691" t="inlineStr">
        <is>
          <t>algoritmu tal-apprendiment tal-magni li juża dataset magħruf (li jissejjaħ id-dataset tat-taħriġ) għal finijiet ta' tbassir</t>
        </is>
      </c>
      <c r="BT691" s="2" t="inlineStr">
        <is>
          <t>gesuperviseerd leren</t>
        </is>
      </c>
      <c r="BU691" s="2" t="inlineStr">
        <is>
          <t>3</t>
        </is>
      </c>
      <c r="BV691" s="2" t="inlineStr">
        <is>
          <t/>
        </is>
      </c>
      <c r="BW691" t="inlineStr">
        <is>
          <t>vorm van machinaal leren waarbij het programma leert om voorspellingen te maken op basis van voorbeelddata</t>
        </is>
      </c>
      <c r="BX691" s="2" t="inlineStr">
        <is>
          <t>uczenie nadzorowane</t>
        </is>
      </c>
      <c r="BY691" s="2" t="inlineStr">
        <is>
          <t>3</t>
        </is>
      </c>
      <c r="BZ691" s="2" t="inlineStr">
        <is>
          <t/>
        </is>
      </c>
      <c r="CA691" t="inlineStr">
        <is>
          <t>uczenie maszynowe, które zakłada obecność ludzkiego nadzoru nad tworzeniem funkcji odwzorowującej wejście systemu na jego wyjście</t>
        </is>
      </c>
      <c r="CB691" s="2" t="inlineStr">
        <is>
          <t>aprendizagem supervisionada</t>
        </is>
      </c>
      <c r="CC691" s="2" t="inlineStr">
        <is>
          <t>3</t>
        </is>
      </c>
      <c r="CD691" s="2" t="inlineStr">
        <is>
          <t/>
        </is>
      </c>
      <c r="CE691" t="inlineStr">
        <is>
          <t/>
        </is>
      </c>
      <c r="CF691" s="2" t="inlineStr">
        <is>
          <t>învățare supervizată|
învățare supravegheată</t>
        </is>
      </c>
      <c r="CG691" s="2" t="inlineStr">
        <is>
          <t>3|
3</t>
        </is>
      </c>
      <c r="CH691" s="2" t="inlineStr">
        <is>
          <t xml:space="preserve">|
</t>
        </is>
      </c>
      <c r="CI691" t="inlineStr">
        <is>
          <t/>
        </is>
      </c>
      <c r="CJ691" s="2" t="inlineStr">
        <is>
          <t>strojové učenie s učiteľom|
učenie s učiteľom</t>
        </is>
      </c>
      <c r="CK691" s="2" t="inlineStr">
        <is>
          <t>3|
3</t>
        </is>
      </c>
      <c r="CL691" s="2" t="inlineStr">
        <is>
          <t xml:space="preserve">|
</t>
        </is>
      </c>
      <c r="CM691" t="inlineStr">
        <is>
          <t>podoblasť &lt;a href="https://iate.europa.eu/entry/result/1327933/sk" target="_blank"&gt;strojového učenia&lt;/a&gt; zaoberajúca sa algoritmami a technikami, ktoré umožňujú počítačovému systému „učiť sa“, pričom učením v danom kontexte rozumieme takú zmenu vnútorného stavu systému, ktorá zefektivní schopnosť prispôsobenia sa zmenám okolitého prostredia, a pokiaľ ide o algoritmi učenia, pre vstupné dáta je známy správny výstup</t>
        </is>
      </c>
      <c r="CN691" s="2" t="inlineStr">
        <is>
          <t>nadzorovano učenje</t>
        </is>
      </c>
      <c r="CO691" s="2" t="inlineStr">
        <is>
          <t>3</t>
        </is>
      </c>
      <c r="CP691" s="2" t="inlineStr">
        <is>
          <t/>
        </is>
      </c>
      <c r="CQ691" t="inlineStr">
        <is>
          <t>pristop k strojnemu učenju, pri katerem algoritmu podamo učne primere v obliki parov vhodnih in izhodnih podatkov, njegova naloga pa je poiskati model, ki bo novim, prej nevidenim vhodnim podatkom določil izhodne vrednosti</t>
        </is>
      </c>
      <c r="CR691" s="2" t="inlineStr">
        <is>
          <t>övervakad inlärning</t>
        </is>
      </c>
      <c r="CS691" s="2" t="inlineStr">
        <is>
          <t>3</t>
        </is>
      </c>
      <c r="CT691" s="2" t="inlineStr">
        <is>
          <t/>
        </is>
      </c>
      <c r="CU691" t="inlineStr">
        <is>
          <t/>
        </is>
      </c>
    </row>
    <row r="692">
      <c r="A692" s="1" t="str">
        <f>HYPERLINK("https://iate.europa.eu/entry/result/3582020/all", "3582020")</f>
        <v>3582020</v>
      </c>
      <c r="B692" t="inlineStr">
        <is>
          <t>EDUCATION AND COMMUNICATIONS;EUROPEAN UNION;SOCIAL QUESTIONS;PRODUCTION, TECHNOLOGY AND RESEARCH</t>
        </is>
      </c>
      <c r="C692" t="inlineStr">
        <is>
          <t>EDUCATION AND COMMUNICATIONS|education|education policy;EUROPEAN UNION|EU institutions and European civil service|EU institution|European Commission|European Commissioner;SOCIAL QUESTIONS|social affairs|leisure|sport|EU sport policy;PRODUCTION, TECHNOLOGY AND RESEARCH|research and intellectual property|research|innovation;SOCIAL QUESTIONS|social affairs|social policy|youth policy;PRODUCTION, TECHNOLOGY AND RESEARCH|research and intellectual property|research policy</t>
        </is>
      </c>
      <c r="D692" s="2" t="inlineStr">
        <is>
          <t>комисар, отговарящ за иновациите, научните изследвания, културата, образованието и младежта</t>
        </is>
      </c>
      <c r="E692" s="2" t="inlineStr">
        <is>
          <t>4</t>
        </is>
      </c>
      <c r="F692" s="2" t="inlineStr">
        <is>
          <t/>
        </is>
      </c>
      <c r="G692" t="inlineStr">
        <is>
          <t/>
        </is>
      </c>
      <c r="H692" s="2" t="inlineStr">
        <is>
          <t>komisařka pro inovace, výzkum, kulturu, vzdělávání a mládež</t>
        </is>
      </c>
      <c r="I692" s="2" t="inlineStr">
        <is>
          <t>3</t>
        </is>
      </c>
      <c r="J692" s="2" t="inlineStr">
        <is>
          <t/>
        </is>
      </c>
      <c r="K692" t="inlineStr">
        <is>
          <t/>
        </is>
      </c>
      <c r="L692" s="2" t="inlineStr">
        <is>
          <t>kommissær med ansvar for innovation, forskning, kultur, uddannelse og unge</t>
        </is>
      </c>
      <c r="M692" s="2" t="inlineStr">
        <is>
          <t>3</t>
        </is>
      </c>
      <c r="N692" s="2" t="inlineStr">
        <is>
          <t/>
        </is>
      </c>
      <c r="O692" t="inlineStr">
        <is>
          <t/>
        </is>
      </c>
      <c r="P692" s="2" t="inlineStr">
        <is>
          <t>Kommissarin für Innovation, Forschung, Kultur, Bildung und Jugend|
Kommissar für Innovation, Forschung, Kultur, Bildung und Jugend</t>
        </is>
      </c>
      <c r="Q692" s="2" t="inlineStr">
        <is>
          <t>3|
3</t>
        </is>
      </c>
      <c r="R692" s="2" t="inlineStr">
        <is>
          <t xml:space="preserve">|
</t>
        </is>
      </c>
      <c r="S692" t="inlineStr">
        <is>
          <t/>
        </is>
      </c>
      <c r="T692" s="2" t="inlineStr">
        <is>
          <t>επίτροπος Καινοτομίας, Έρευνας, Πολιτισμού, Εκπαίδευσης και Νεολαίας</t>
        </is>
      </c>
      <c r="U692" s="2" t="inlineStr">
        <is>
          <t>3</t>
        </is>
      </c>
      <c r="V692" s="2" t="inlineStr">
        <is>
          <t/>
        </is>
      </c>
      <c r="W692" t="inlineStr">
        <is>
          <t>μέλος της Ευρωπαϊκής Επιτροπής 2019-2024 αρμόδιο για το χαρτοφυλάκιο «Καινοτομία και Νεολαία»</t>
        </is>
      </c>
      <c r="X692" s="2" t="inlineStr">
        <is>
          <t>Commissioner for Innovation, Research, Culture, Education and Youth|
Commissioner for Innovation and Youth</t>
        </is>
      </c>
      <c r="Y692" s="2" t="inlineStr">
        <is>
          <t>3|
3</t>
        </is>
      </c>
      <c r="Z692" s="2" t="inlineStr">
        <is>
          <t>|
obsolete</t>
        </is>
      </c>
      <c r="AA692" t="inlineStr">
        <is>
          <t>member of the European Commission responsible for education, research and innovation, culture, youth, and sport</t>
        </is>
      </c>
      <c r="AB692" s="2" t="inlineStr">
        <is>
          <t>comisaria de Innovación, Investigación, Cultura, Educación y Juventud</t>
        </is>
      </c>
      <c r="AC692" s="2" t="inlineStr">
        <is>
          <t>3</t>
        </is>
      </c>
      <c r="AD692" s="2" t="inlineStr">
        <is>
          <t/>
        </is>
      </c>
      <c r="AE692" t="inlineStr">
        <is>
          <t/>
        </is>
      </c>
      <c r="AF692" s="2" t="inlineStr">
        <is>
          <t>innovatsiooni, teaduse, kultuuri, hariduse ja noorte volinik</t>
        </is>
      </c>
      <c r="AG692" s="2" t="inlineStr">
        <is>
          <t>3</t>
        </is>
      </c>
      <c r="AH692" s="2" t="inlineStr">
        <is>
          <t/>
        </is>
      </c>
      <c r="AI692" t="inlineStr">
        <is>
          <t/>
        </is>
      </c>
      <c r="AJ692" s="2" t="inlineStr">
        <is>
          <t>innovoinnista, tutkimuksesta, kulttuurista, koulutuksesta ja nuorisoasioista vastaava komission jäsen|
innovoinnista, tutkimuksesta, kulttuurista, koulutuksesta ja nuorisoasioista vastaava komissaari</t>
        </is>
      </c>
      <c r="AK692" s="2" t="inlineStr">
        <is>
          <t>3|
3</t>
        </is>
      </c>
      <c r="AL692" s="2" t="inlineStr">
        <is>
          <t xml:space="preserve">|
</t>
        </is>
      </c>
      <c r="AM692" t="inlineStr">
        <is>
          <t/>
        </is>
      </c>
      <c r="AN692" s="2" t="inlineStr">
        <is>
          <t>commissaire à l'innovation, à la recherche, à la culture, à l'éducation et à la jeunesse</t>
        </is>
      </c>
      <c r="AO692" s="2" t="inlineStr">
        <is>
          <t>3</t>
        </is>
      </c>
      <c r="AP692" s="2" t="inlineStr">
        <is>
          <t/>
        </is>
      </c>
      <c r="AQ692" t="inlineStr">
        <is>
          <t/>
        </is>
      </c>
      <c r="AR692" s="2" t="inlineStr">
        <is>
          <t>an Coimisinéir um Nuálaíocht, um Thaighde, um Chultúr, um Oideachas agus um an Óige</t>
        </is>
      </c>
      <c r="AS692" s="2" t="inlineStr">
        <is>
          <t>3</t>
        </is>
      </c>
      <c r="AT692" s="2" t="inlineStr">
        <is>
          <t/>
        </is>
      </c>
      <c r="AU692" t="inlineStr">
        <is>
          <t/>
        </is>
      </c>
      <c r="AV692" s="2" t="inlineStr">
        <is>
          <t>povjerenica za inovacije, istraživanje, kulturu, obrazovanje i mlade</t>
        </is>
      </c>
      <c r="AW692" s="2" t="inlineStr">
        <is>
          <t>3</t>
        </is>
      </c>
      <c r="AX692" s="2" t="inlineStr">
        <is>
          <t/>
        </is>
      </c>
      <c r="AY692" t="inlineStr">
        <is>
          <t/>
        </is>
      </c>
      <c r="AZ692" s="2" t="inlineStr">
        <is>
          <t>az innovációért, a kutatásért, a kultúráért, az oktatásért és az ifjúságért felelős biztos</t>
        </is>
      </c>
      <c r="BA692" s="2" t="inlineStr">
        <is>
          <t>3</t>
        </is>
      </c>
      <c r="BB692" s="2" t="inlineStr">
        <is>
          <t/>
        </is>
      </c>
      <c r="BC692" t="inlineStr">
        <is>
          <t/>
        </is>
      </c>
      <c r="BD692" s="2" t="inlineStr">
        <is>
          <t>commissaria per l’Innovazione, la ricerca, la cultura, l’istruzione e i giovani</t>
        </is>
      </c>
      <c r="BE692" s="2" t="inlineStr">
        <is>
          <t>3</t>
        </is>
      </c>
      <c r="BF692" s="2" t="inlineStr">
        <is>
          <t/>
        </is>
      </c>
      <c r="BG692" t="inlineStr">
        <is>
          <t>membro della Commissione europea responsabile per l’istruzione, la ricerca, l’innovazione, la cultura, i giovani e lo sport</t>
        </is>
      </c>
      <c r="BH692" s="2" t="inlineStr">
        <is>
          <t>už inovacijas, mokslinius tyrimus, kultūrą, švietimą ir jaunimą atsakingas Komisijos narys</t>
        </is>
      </c>
      <c r="BI692" s="2" t="inlineStr">
        <is>
          <t>3</t>
        </is>
      </c>
      <c r="BJ692" s="2" t="inlineStr">
        <is>
          <t/>
        </is>
      </c>
      <c r="BK692" t="inlineStr">
        <is>
          <t/>
        </is>
      </c>
      <c r="BL692" s="2" t="inlineStr">
        <is>
          <t>inovācijas, pētniecības, kultūras, izglītības un jaunatnes komisāre</t>
        </is>
      </c>
      <c r="BM692" s="2" t="inlineStr">
        <is>
          <t>3</t>
        </is>
      </c>
      <c r="BN692" s="2" t="inlineStr">
        <is>
          <t/>
        </is>
      </c>
      <c r="BO692" t="inlineStr">
        <is>
          <t/>
        </is>
      </c>
      <c r="BP692" s="2" t="inlineStr">
        <is>
          <t>Kummissarju għall-Innovazzjoni, ir-Riċerka, il-Kultura, l-Edukazzjoni u ż-Żgħażagħ</t>
        </is>
      </c>
      <c r="BQ692" s="2" t="inlineStr">
        <is>
          <t>3</t>
        </is>
      </c>
      <c r="BR692" s="2" t="inlineStr">
        <is>
          <t/>
        </is>
      </c>
      <c r="BS692" t="inlineStr">
        <is>
          <t>membru tal-Kummissjoni Ewropea, inkarigat mill-oqsma ta' politika relatati mal-edukazzjoni, mar-riċerka u l-innovazzjoni, mal-kultura, maż-żgħażagħ u mal-isport</t>
        </is>
      </c>
      <c r="BT692" s="2" t="inlineStr">
        <is>
          <t>commissaris voor Innovatie, Onderzoek, Cultuur, Onderwijs en Jeugd</t>
        </is>
      </c>
      <c r="BU692" s="2" t="inlineStr">
        <is>
          <t>3</t>
        </is>
      </c>
      <c r="BV692" s="2" t="inlineStr">
        <is>
          <t/>
        </is>
      </c>
      <c r="BW692" t="inlineStr">
        <is>
          <t>lid van de Europese Commissie dat verantwoordelijk is voor de beleidsterreinen onderwijs, onderzoek en innovatie, cultuur, jeugd en sport</t>
        </is>
      </c>
      <c r="BX692" s="2" t="inlineStr">
        <is>
          <t>komisarz do spraw innowacji, badań naukowych, kultury, edukacji i młodzieży</t>
        </is>
      </c>
      <c r="BY692" s="2" t="inlineStr">
        <is>
          <t>3</t>
        </is>
      </c>
      <c r="BZ692" s="2" t="inlineStr">
        <is>
          <t/>
        </is>
      </c>
      <c r="CA692" t="inlineStr">
        <is>
          <t>członek Komisji Europejskiej odpowiedzialny za edukację, badania i innowacje, kulturę, młodzież i sport</t>
        </is>
      </c>
      <c r="CB692" s="2" t="inlineStr">
        <is>
          <t>comissária da Inovação, Investigação, Cultura, Educação e Juventude|
comissário da Inovação, Investigação, Cultura, Educação e Juventude|
membro da Comissão Europeia responsável pela Inovação, Investigação, Cultura, Educação e Juventude</t>
        </is>
      </c>
      <c r="CC692" s="2" t="inlineStr">
        <is>
          <t>3|
3|
3</t>
        </is>
      </c>
      <c r="CD692" s="2" t="inlineStr">
        <is>
          <t xml:space="preserve">|
|
</t>
        </is>
      </c>
      <c r="CE692" t="inlineStr">
        <is>
          <t>Membro da Comissão Europeia responsável pela pasta Inovação, Investigação, Cultura, Educação e Juventude.</t>
        </is>
      </c>
      <c r="CF692" s="2" t="inlineStr">
        <is>
          <t>comisar pentru inovare, cercetare, cultură, educație și tineret</t>
        </is>
      </c>
      <c r="CG692" s="2" t="inlineStr">
        <is>
          <t>3</t>
        </is>
      </c>
      <c r="CH692" s="2" t="inlineStr">
        <is>
          <t/>
        </is>
      </c>
      <c r="CI692" t="inlineStr">
        <is>
          <t/>
        </is>
      </c>
      <c r="CJ692" s="2" t="inlineStr">
        <is>
          <t>komisárka pre inováciu, výskum, kultúru, vzdelávanie a mládež</t>
        </is>
      </c>
      <c r="CK692" s="2" t="inlineStr">
        <is>
          <t>3</t>
        </is>
      </c>
      <c r="CL692" s="2" t="inlineStr">
        <is>
          <t/>
        </is>
      </c>
      <c r="CM692" t="inlineStr">
        <is>
          <t>členka Európskej komisie zodpovedná za politiku v oblasti vzdelávania, výskumu a inovácií, kultúry, mládeže a športu</t>
        </is>
      </c>
      <c r="CN692" s="2" t="inlineStr">
        <is>
          <t>komisarka za inovacije, raziskave, kulturo, izobraževanje in mlade</t>
        </is>
      </c>
      <c r="CO692" s="2" t="inlineStr">
        <is>
          <t>3</t>
        </is>
      </c>
      <c r="CP692" s="2" t="inlineStr">
        <is>
          <t/>
        </is>
      </c>
      <c r="CQ692" t="inlineStr">
        <is>
          <t/>
        </is>
      </c>
      <c r="CR692" s="2" t="inlineStr">
        <is>
          <t>kommissionsledamot med ansvar för innovation, forskning, kultur, utbildning och ungdomsfrågor|
kommissionär med ansvar för innovation, forskning, kultur, utbildning och ungdomsfrågor</t>
        </is>
      </c>
      <c r="CS692" s="2" t="inlineStr">
        <is>
          <t>3|
3</t>
        </is>
      </c>
      <c r="CT692" s="2" t="inlineStr">
        <is>
          <t xml:space="preserve">|
</t>
        </is>
      </c>
      <c r="CU692" t="inlineStr">
        <is>
          <t/>
        </is>
      </c>
    </row>
    <row r="693">
      <c r="A693" s="1" t="str">
        <f>HYPERLINK("https://iate.europa.eu/entry/result/351415/all", "351415")</f>
        <v>351415</v>
      </c>
      <c r="B693" t="inlineStr">
        <is>
          <t>EDUCATION AND COMMUNICATIONS</t>
        </is>
      </c>
      <c r="C693" t="inlineStr">
        <is>
          <t>EDUCATION AND COMMUNICATIONS|information technology and data processing</t>
        </is>
      </c>
      <c r="D693" s="2" t="inlineStr">
        <is>
          <t>атака с груба сила</t>
        </is>
      </c>
      <c r="E693" s="2" t="inlineStr">
        <is>
          <t>2</t>
        </is>
      </c>
      <c r="F693" s="2" t="inlineStr">
        <is>
          <t/>
        </is>
      </c>
      <c r="G693" t="inlineStr">
        <is>
          <t/>
        </is>
      </c>
      <c r="H693" s="2" t="inlineStr">
        <is>
          <t>útok hrubou silou</t>
        </is>
      </c>
      <c r="I693" s="2" t="inlineStr">
        <is>
          <t>3</t>
        </is>
      </c>
      <c r="J693" s="2" t="inlineStr">
        <is>
          <t/>
        </is>
      </c>
      <c r="K693" t="inlineStr">
        <is>
          <t>kybernetický útok, jehož cílem je rozluštit šifru bez znalosti jejího klíče k dešifrování</t>
        </is>
      </c>
      <c r="L693" s="2" t="inlineStr">
        <is>
          <t>udtømmende søgningsangreb|
brute force-angreb</t>
        </is>
      </c>
      <c r="M693" s="2" t="inlineStr">
        <is>
          <t>3|
3</t>
        </is>
      </c>
      <c r="N693" s="2" t="inlineStr">
        <is>
          <t xml:space="preserve">|
</t>
        </is>
      </c>
      <c r="O693" t="inlineStr">
        <is>
          <t>en form for angreb, hvor angriberen successivt prøver alle muligheder</t>
        </is>
      </c>
      <c r="P693" s="2" t="inlineStr">
        <is>
          <t>Brute-Force-Angriff</t>
        </is>
      </c>
      <c r="Q693" s="2" t="inlineStr">
        <is>
          <t>3</t>
        </is>
      </c>
      <c r="R693" s="2" t="inlineStr">
        <is>
          <t/>
        </is>
      </c>
      <c r="S693" t="inlineStr">
        <is>
          <t>Methode, die versucht Passwörter oder Schlüssel durch automatisiertes, wahlloses Ausprobieren herauszufinden</t>
        </is>
      </c>
      <c r="T693" s="2" t="inlineStr">
        <is>
          <t>επίθεση ωμής βίας</t>
        </is>
      </c>
      <c r="U693" s="2" t="inlineStr">
        <is>
          <t>3</t>
        </is>
      </c>
      <c r="V693" s="2" t="inlineStr">
        <is>
          <t/>
        </is>
      </c>
      <c r="W693" t="inlineStr">
        <is>
          <t>κυβερνοεπίθεση κατά την οποία χρησιμοποιείται υπολογιστική δύναμη για την αυτόματη εισαγωγή μεγάλου αριθμού κλειδιών κρυπτογράφησης, μέχρι να βρεθεί το σωστό ώστε να 
αποκρυπτογραφηθούν τα δεδομένα</t>
        </is>
      </c>
      <c r="X693" s="2" t="inlineStr">
        <is>
          <t>brute-force attack|
brute force attack</t>
        </is>
      </c>
      <c r="Y693" s="2" t="inlineStr">
        <is>
          <t>1|
3</t>
        </is>
      </c>
      <c r="Z693" s="2" t="inlineStr">
        <is>
          <t xml:space="preserve">|
</t>
        </is>
      </c>
      <c r="AA693" t="inlineStr">
        <is>
          <t>cyberattack in which a computational power is used to automatically enter a huge number of combinations of values, usually in order to discover passwords and gain access</t>
        </is>
      </c>
      <c r="AB693" s="2" t="inlineStr">
        <is>
          <t>ataque de fuerza bruta</t>
        </is>
      </c>
      <c r="AC693" s="2" t="inlineStr">
        <is>
          <t>3</t>
        </is>
      </c>
      <c r="AD693" s="2" t="inlineStr">
        <is>
          <t/>
        </is>
      </c>
      <c r="AE693" t="inlineStr">
        <is>
          <t>Ataque informático para averiguar una contraseña que consiste en probar todas las combinaciones posibles hasta encontrar la combinación correcta.</t>
        </is>
      </c>
      <c r="AF693" s="2" t="inlineStr">
        <is>
          <t>jõurünne</t>
        </is>
      </c>
      <c r="AG693" s="2" t="inlineStr">
        <is>
          <t>3</t>
        </is>
      </c>
      <c r="AH693" s="2" t="inlineStr">
        <is>
          <t/>
        </is>
      </c>
      <c r="AI693" t="inlineStr">
        <is>
          <t>parooli, krüptovõtme vms mõistatamine kõigi võimalike variantide läbiproovimise teel</t>
        </is>
      </c>
      <c r="AJ693" s="2" t="inlineStr">
        <is>
          <t>väsytyshyökkäys|
raakahyökkäys</t>
        </is>
      </c>
      <c r="AK693" s="2" t="inlineStr">
        <is>
          <t>3|
3</t>
        </is>
      </c>
      <c r="AL693" s="2" t="inlineStr">
        <is>
          <t xml:space="preserve">|
</t>
        </is>
      </c>
      <c r="AM693" t="inlineStr">
        <is>
          <t>hyökkäys, jossa kokeillaan systemaattisesti kaikkia mahdollisia salausavaimia tai salasanoja salauksen avaamiseksi tai salasanan löytämiseksi</t>
        </is>
      </c>
      <c r="AN693" s="2" t="inlineStr">
        <is>
          <t>attaque par force brute</t>
        </is>
      </c>
      <c r="AO693" s="2" t="inlineStr">
        <is>
          <t>3</t>
        </is>
      </c>
      <c r="AP693" s="2" t="inlineStr">
        <is>
          <t/>
        </is>
      </c>
      <c r="AQ693" t="inlineStr">
        <is>
          <t>méthode d'essai et d'erreur utilisée par certains logiciels pour décoder les données cryptées telles que les mots de passe ou les clés de chiffrement de données, en passant séquentiellement par toutes les combinaisons de caractères légaux possibles</t>
        </is>
      </c>
      <c r="AR693" s="2" t="inlineStr">
        <is>
          <t>ionsaí lántrialach</t>
        </is>
      </c>
      <c r="AS693" s="2" t="inlineStr">
        <is>
          <t>3</t>
        </is>
      </c>
      <c r="AT693" s="2" t="inlineStr">
        <is>
          <t/>
        </is>
      </c>
      <c r="AU693" t="inlineStr">
        <is>
          <t/>
        </is>
      </c>
      <c r="AV693" s="2" t="inlineStr">
        <is>
          <t>napad uzastopnim pokušavanjem|
&lt;i&gt;brute force&lt;/i&gt; napad</t>
        </is>
      </c>
      <c r="AW693" s="2" t="inlineStr">
        <is>
          <t>3|
3</t>
        </is>
      </c>
      <c r="AX693" s="2" t="inlineStr">
        <is>
          <t xml:space="preserve">|
</t>
        </is>
      </c>
      <c r="AY693" t="inlineStr">
        <is>
          <t/>
        </is>
      </c>
      <c r="AZ693" s="2" t="inlineStr">
        <is>
          <t>próbálgatásos támadás</t>
        </is>
      </c>
      <c r="BA693" s="2" t="inlineStr">
        <is>
          <t>3</t>
        </is>
      </c>
      <c r="BB693" s="2" t="inlineStr">
        <is>
          <t/>
        </is>
      </c>
      <c r="BC693" t="inlineStr">
        <is>
          <t>a számítógép elleni olyan támadás, amelynek során egyszerű, a legáltalánosabban használt jelszavak, valamint jelszókombinációk végigpróbálásával működő algoritmus próbál hozzáférést találni a hálózathoz és a gépen/programban tárolt adatokhoz</t>
        </is>
      </c>
      <c r="BD693" s="2" t="inlineStr">
        <is>
          <t>attacco brute force|
attacco a forza bruta|
brute force attack</t>
        </is>
      </c>
      <c r="BE693" s="2" t="inlineStr">
        <is>
          <t>3|
3|
3</t>
        </is>
      </c>
      <c r="BF693" s="2" t="inlineStr">
        <is>
          <t xml:space="preserve">|
|
</t>
        </is>
      </c>
      <c r="BG693" t="inlineStr">
        <is>
          <t>metodo utilizzato da un attaccante per individuare una password di accesso ad un sistema provando in maniera esaustiva tutte le possibili combinazioni di caratteri ammesse e tutte le lunghezze di stringa ammesse dal particolare sistema</t>
        </is>
      </c>
      <c r="BH693" s="2" t="inlineStr">
        <is>
          <t>brutalioji ataka</t>
        </is>
      </c>
      <c r="BI693" s="2" t="inlineStr">
        <is>
          <t>3</t>
        </is>
      </c>
      <c r="BJ693" s="2" t="inlineStr">
        <is>
          <t/>
        </is>
      </c>
      <c r="BK693" t="inlineStr">
        <is>
          <t>kibernetinė
ataka, kuria bandoma atspėti slaptažodį, vartotojo vardą, raktą ar surasti
paslėptąsias interneto svetaines bandymų metodu parenkant įvairias galimas
slaptažodžio, vartotojo vardo, rakto kombinacijas</t>
        </is>
      </c>
      <c r="BL693" s="2" t="inlineStr">
        <is>
          <t>pārlases uzbrukums</t>
        </is>
      </c>
      <c r="BM693" s="2" t="inlineStr">
        <is>
          <t>3</t>
        </is>
      </c>
      <c r="BN693" s="2" t="inlineStr">
        <is>
          <t/>
        </is>
      </c>
      <c r="BO693" t="inlineStr">
        <is>
          <t/>
        </is>
      </c>
      <c r="BP693" s="2" t="inlineStr">
        <is>
          <t>attakk ta' forza brutali</t>
        </is>
      </c>
      <c r="BQ693" s="2" t="inlineStr">
        <is>
          <t>3</t>
        </is>
      </c>
      <c r="BR693" s="2" t="inlineStr">
        <is>
          <t/>
        </is>
      </c>
      <c r="BS693" t="inlineStr">
        <is>
          <t>ċiberattakk li fih qawwa komputazzjonali tintuża biex b'mod awtomatiku jiddaħħal għadd enormi ta' kombinazzjonijiet ta' valuri, ġeneralment bl-għan li jinkisbu l-passwords u l-aċċess</t>
        </is>
      </c>
      <c r="BT693" s="2" t="inlineStr">
        <is>
          <t>bruteforceaanval</t>
        </is>
      </c>
      <c r="BU693" s="2" t="inlineStr">
        <is>
          <t>3</t>
        </is>
      </c>
      <c r="BV693" s="2" t="inlineStr">
        <is>
          <t/>
        </is>
      </c>
      <c r="BW693" t="inlineStr">
        <is>
          <t>cyberaanval waarbij met een geautomatiseerd systeem achtereenvolgens een zeer groot aantal combinaties van tekens in te voeren, gewoonlijk om wachtwoorden te achterhalen en toegang te krijgen tot beveiligde systemen</t>
        </is>
      </c>
      <c r="BX693" s="2" t="inlineStr">
        <is>
          <t>atak siłowy|
atak typu brute-force</t>
        </is>
      </c>
      <c r="BY693" s="2" t="inlineStr">
        <is>
          <t>3|
3</t>
        </is>
      </c>
      <c r="BZ693" s="2" t="inlineStr">
        <is>
          <t xml:space="preserve">|
</t>
        </is>
      </c>
      <c r="CA693" t="inlineStr">
        <is>
          <t>metoda odgadywania hasła (lub klucza wykorzystywanego do szyfrowania wiadomości) polegająca na systematycznym sprawdzaniu każdej możliwej kombinacji znaków aż do momentu, kiedy trafi się na tę właściwą</t>
        </is>
      </c>
      <c r="CB693" s="2" t="inlineStr">
        <is>
          <t>ataque de força bruta</t>
        </is>
      </c>
      <c r="CC693" s="2" t="inlineStr">
        <is>
          <t>3</t>
        </is>
      </c>
      <c r="CD693" s="2" t="inlineStr">
        <is>
          <t/>
        </is>
      </c>
      <c r="CE693" t="inlineStr">
        <is>
          <t/>
        </is>
      </c>
      <c r="CF693" s="2" t="inlineStr">
        <is>
          <t>atac prin forță brută</t>
        </is>
      </c>
      <c r="CG693" s="2" t="inlineStr">
        <is>
          <t>3</t>
        </is>
      </c>
      <c r="CH693" s="2" t="inlineStr">
        <is>
          <t/>
        </is>
      </c>
      <c r="CI693" t="inlineStr">
        <is>
          <t>procedură exhaustivă de spargere a parolelor care încearcă toate posibilitățile, una câte una</t>
        </is>
      </c>
      <c r="CJ693" s="2" t="inlineStr">
        <is>
          <t>útok hrubou silou</t>
        </is>
      </c>
      <c r="CK693" s="2" t="inlineStr">
        <is>
          <t>3</t>
        </is>
      </c>
      <c r="CL693" s="2" t="inlineStr">
        <is>
          <t/>
        </is>
      </c>
      <c r="CM693" t="inlineStr">
        <is>
          <t>útok na heslo alebo šifru pomocou systematického testovania možných kombinácií</t>
        </is>
      </c>
      <c r="CN693" s="2" t="inlineStr">
        <is>
          <t>napad s surovo silo</t>
        </is>
      </c>
      <c r="CO693" s="2" t="inlineStr">
        <is>
          <t>3</t>
        </is>
      </c>
      <c r="CP693" s="2" t="inlineStr">
        <is>
          <t/>
        </is>
      </c>
      <c r="CQ693" t="inlineStr">
        <is>
          <t>zlonamerno iskanje gesla s pomočjo namenskega programa, ki sistematično preizkuša različne besede in fraze</t>
        </is>
      </c>
      <c r="CR693" s="2" t="inlineStr">
        <is>
          <t>uttömmande attack|
uttömmande prövning|
råstyrkeattack</t>
        </is>
      </c>
      <c r="CS693" s="2" t="inlineStr">
        <is>
          <t>3|
3|
3</t>
        </is>
      </c>
      <c r="CT693" s="2" t="inlineStr">
        <is>
          <t xml:space="preserve">|
|
</t>
        </is>
      </c>
      <c r="CU693" t="inlineStr">
        <is>
          <t>försök att logga in på ett konto genom att pröva alla tänkbara tecken­kombina­tioner som lösen­­ord</t>
        </is>
      </c>
    </row>
    <row r="694">
      <c r="A694" s="1" t="str">
        <f>HYPERLINK("https://iate.europa.eu/entry/result/897593/all", "897593")</f>
        <v>897593</v>
      </c>
      <c r="B694" t="inlineStr">
        <is>
          <t>EDUCATION AND COMMUNICATIONS;EUROPEAN UNION</t>
        </is>
      </c>
      <c r="C694" t="inlineStr">
        <is>
          <t>EDUCATION AND COMMUNICATIONS|communications|communications systems;EDUCATION AND COMMUNICATIONS|information technology and data processing;EDUCATION AND COMMUNICATIONS|communications|means of communication;EUROPEAN UNION|European construction|European Union</t>
        </is>
      </c>
      <c r="D694" s="2" t="inlineStr">
        <is>
          <t>включване в бял списък</t>
        </is>
      </c>
      <c r="E694" s="2" t="inlineStr">
        <is>
          <t>3</t>
        </is>
      </c>
      <c r="F694" s="2" t="inlineStr">
        <is>
          <t/>
        </is>
      </c>
      <c r="G694" t="inlineStr">
        <is>
          <t>практика на изрично разрешаване, за конкретни единици, на достъп до услуги, особени привилегии, мобилност</t>
        </is>
      </c>
      <c r="H694" s="2" t="inlineStr">
        <is>
          <t>whitelisting</t>
        </is>
      </c>
      <c r="I694" s="2" t="inlineStr">
        <is>
          <t>3</t>
        </is>
      </c>
      <c r="J694" s="2" t="inlineStr">
        <is>
          <t/>
        </is>
      </c>
      <c r="K694" t="inlineStr">
        <is>
          <t>povolení určitých internetových stránek, e-mailových adres nebo aplikací</t>
        </is>
      </c>
      <c r="L694" s="2" t="inlineStr">
        <is>
          <t>hvidlistning|
whitelisting</t>
        </is>
      </c>
      <c r="M694" s="2" t="inlineStr">
        <is>
          <t>3|
3</t>
        </is>
      </c>
      <c r="N694" s="2" t="inlineStr">
        <is>
          <t xml:space="preserve">|
</t>
        </is>
      </c>
      <c r="O694" t="inlineStr">
        <is>
          <t/>
        </is>
      </c>
      <c r="P694" s="2" t="inlineStr">
        <is>
          <t>Whitelisting</t>
        </is>
      </c>
      <c r="Q694" s="2" t="inlineStr">
        <is>
          <t>3</t>
        </is>
      </c>
      <c r="R694" s="2" t="inlineStr">
        <is>
          <t/>
        </is>
      </c>
      <c r="S694" t="inlineStr">
        <is>
          <t/>
        </is>
      </c>
      <c r="T694" s="2" t="inlineStr">
        <is>
          <t>καταχώρηση σε «λευκή λίστα»</t>
        </is>
      </c>
      <c r="U694" s="2" t="inlineStr">
        <is>
          <t>3</t>
        </is>
      </c>
      <c r="V694" s="2" t="inlineStr">
        <is>
          <t/>
        </is>
      </c>
      <c r="W694" t="inlineStr">
        <is>
          <t/>
        </is>
      </c>
      <c r="X694" s="2" t="inlineStr">
        <is>
          <t>whitelisting</t>
        </is>
      </c>
      <c r="Y694" s="2" t="inlineStr">
        <is>
          <t>3</t>
        </is>
      </c>
      <c r="Z694" s="2" t="inlineStr">
        <is>
          <t/>
        </is>
      </c>
      <c r="AA694" t="inlineStr">
        <is>
          <t>practice of explicitly allowing some identified entities access to a particular privilege, service, mobility, access or recognition</t>
        </is>
      </c>
      <c r="AB694" s="2" t="inlineStr">
        <is>
          <t>incluir en lista blanca</t>
        </is>
      </c>
      <c r="AC694" s="2" t="inlineStr">
        <is>
          <t>3</t>
        </is>
      </c>
      <c r="AD694" s="2" t="inlineStr">
        <is>
          <t/>
        </is>
      </c>
      <c r="AE694" t="inlineStr">
        <is>
          <t>Acción de permitir que una serie de elementos que se sabe positivamente que son aceptables en un sistema tengan acceso a un privilegio, servicio, etc.</t>
        </is>
      </c>
      <c r="AF694" s="2" t="inlineStr">
        <is>
          <t>valgefiltreerimine</t>
        </is>
      </c>
      <c r="AG694" s="2" t="inlineStr">
        <is>
          <t>3</t>
        </is>
      </c>
      <c r="AH694" s="2" t="inlineStr">
        <is>
          <t/>
        </is>
      </c>
      <c r="AI694" t="inlineStr">
        <is>
          <t>lubatavuse reguleerimine valge nimekirjaga</t>
        </is>
      </c>
      <c r="AJ694" s="2" t="inlineStr">
        <is>
          <t>lisääminen valkoiselle listalle</t>
        </is>
      </c>
      <c r="AK694" s="2" t="inlineStr">
        <is>
          <t>3</t>
        </is>
      </c>
      <c r="AL694" s="2" t="inlineStr">
        <is>
          <t/>
        </is>
      </c>
      <c r="AM694" t="inlineStr">
        <is>
          <t/>
        </is>
      </c>
      <c r="AN694" s="2" t="inlineStr">
        <is>
          <t>établissement d'une liste blanche|
mise sur liste blanche</t>
        </is>
      </c>
      <c r="AO694" s="2" t="inlineStr">
        <is>
          <t>2|
3</t>
        </is>
      </c>
      <c r="AP694" s="2" t="inlineStr">
        <is>
          <t xml:space="preserve">|
</t>
        </is>
      </c>
      <c r="AQ694" t="inlineStr">
        <is>
          <t>principe consistant à strictement limiter l'exécution de programmes à une liste de programmes dûment autorisés</t>
        </is>
      </c>
      <c r="AR694" s="2" t="inlineStr">
        <is>
          <t>geal-liostú</t>
        </is>
      </c>
      <c r="AS694" s="2" t="inlineStr">
        <is>
          <t>3</t>
        </is>
      </c>
      <c r="AT694" s="2" t="inlineStr">
        <is>
          <t/>
        </is>
      </c>
      <c r="AU694" t="inlineStr">
        <is>
          <t/>
        </is>
      </c>
      <c r="AV694" s="2" t="inlineStr">
        <is>
          <t>uvrštavanje na bijelu listu</t>
        </is>
      </c>
      <c r="AW694" s="2" t="inlineStr">
        <is>
          <t>3</t>
        </is>
      </c>
      <c r="AX694" s="2" t="inlineStr">
        <is>
          <t/>
        </is>
      </c>
      <c r="AY694" t="inlineStr">
        <is>
          <t/>
        </is>
      </c>
      <c r="AZ694" s="2" t="inlineStr">
        <is>
          <t>engedélyezőlistára tétel|
engedélyezőlistára vétel|
engedélyezés|
engedélyezőlistázás|
engedélyezőlistára tevés</t>
        </is>
      </c>
      <c r="BA694" s="2" t="inlineStr">
        <is>
          <t>2|
2|
3|
2|
2</t>
        </is>
      </c>
      <c r="BB694" s="2" t="inlineStr">
        <is>
          <t xml:space="preserve">|
|
|
|
</t>
        </is>
      </c>
      <c r="BC694" t="inlineStr">
        <is>
          <t>megbízhatónak tartott vagy bizonyos szempontok alapján meghatározott személyeknek/szervezeteknek hozzáférés biztosítása valamely számítógépes szolgáltatáshoz</t>
        </is>
      </c>
      <c r="BD694" s="2" t="inlineStr">
        <is>
          <t>whitelisting</t>
        </is>
      </c>
      <c r="BE694" s="2" t="inlineStr">
        <is>
          <t>3</t>
        </is>
      </c>
      <c r="BF694" s="2" t="inlineStr">
        <is>
          <t/>
        </is>
      </c>
      <c r="BG694" t="inlineStr">
        <is>
          <t>processo in base al quale un prodotto di sicurezza blocca di default tutte le applicazioni e i software a meno che l’utente non abbia espressamente concesso loro il permesso</t>
        </is>
      </c>
      <c r="BH694" s="2" t="inlineStr">
        <is>
          <t>įtraukimas į baltąjį sąrašą</t>
        </is>
      </c>
      <c r="BI694" s="2" t="inlineStr">
        <is>
          <t>3</t>
        </is>
      </c>
      <c r="BJ694" s="2" t="inlineStr">
        <is>
          <t/>
        </is>
      </c>
      <c r="BK694" t="inlineStr">
        <is>
          <t/>
        </is>
      </c>
      <c r="BL694" s="2" t="inlineStr">
        <is>
          <t>iekļaušana baltajā sarakstā</t>
        </is>
      </c>
      <c r="BM694" s="2" t="inlineStr">
        <is>
          <t>2</t>
        </is>
      </c>
      <c r="BN694" s="2" t="inlineStr">
        <is>
          <t/>
        </is>
      </c>
      <c r="BO694" t="inlineStr">
        <is>
          <t/>
        </is>
      </c>
      <c r="BP694" s="2" t="inlineStr">
        <is>
          <t>whitelisting</t>
        </is>
      </c>
      <c r="BQ694" s="2" t="inlineStr">
        <is>
          <t>3</t>
        </is>
      </c>
      <c r="BR694" s="2" t="inlineStr">
        <is>
          <t/>
        </is>
      </c>
      <c r="BS694" t="inlineStr">
        <is>
          <t>il-prattika li xi entitajiet identifikati jingħataw aċċess b'mod espliċitu għal privileġġ, servizz, mobilità, aċċess jew rikonoxximent partikolari</t>
        </is>
      </c>
      <c r="BT694" s="2" t="inlineStr">
        <is>
          <t>whitelisten</t>
        </is>
      </c>
      <c r="BU694" s="2" t="inlineStr">
        <is>
          <t>3</t>
        </is>
      </c>
      <c r="BV694" s="2" t="inlineStr">
        <is>
          <t/>
        </is>
      </c>
      <c r="BW694" t="inlineStr">
        <is>
          <t>praktijk waarbij de toegang tot bepaalde rechten in een computersysteem standaard wordt geweigerd, behalve aan entiteiten (bv. applicaties, mailservers, IP-adressen) die tot een beperkte verzameling betrouwbaar bevonden entiteiten behoren</t>
        </is>
      </c>
      <c r="BX694" s="2" t="inlineStr">
        <is>
          <t>technologia białej listy|
whitelisting</t>
        </is>
      </c>
      <c r="BY694" s="2" t="inlineStr">
        <is>
          <t>3|
3</t>
        </is>
      </c>
      <c r="BZ694" s="2" t="inlineStr">
        <is>
          <t xml:space="preserve">|
</t>
        </is>
      </c>
      <c r="CA694" t="inlineStr">
        <is>
          <t>rozpoznawanie zaufanych plików, źródeł, stron, adresów IP, itp.; podjeście w zakresie bezpieczeństwa zakładające, że podejrzane jest wszystko, co nie znajduje się na tzw. białej liście</t>
        </is>
      </c>
      <c r="CB694" s="2" t="inlineStr">
        <is>
          <t>inclusão em lista branca</t>
        </is>
      </c>
      <c r="CC694" s="2" t="inlineStr">
        <is>
          <t>3</t>
        </is>
      </c>
      <c r="CD694" s="2" t="inlineStr">
        <is>
          <t/>
        </is>
      </c>
      <c r="CE694" t="inlineStr">
        <is>
          <t/>
        </is>
      </c>
      <c r="CF694" s="2" t="inlineStr">
        <is>
          <t>whitelisting</t>
        </is>
      </c>
      <c r="CG694" s="2" t="inlineStr">
        <is>
          <t>2</t>
        </is>
      </c>
      <c r="CH694" s="2" t="inlineStr">
        <is>
          <t/>
        </is>
      </c>
      <c r="CI694" t="inlineStr">
        <is>
          <t>formă de filtrare care permite doar conexiunile la o listă preaprobată de site-uri care sunt considerate utile și corespunzătoare pentru copii</t>
        </is>
      </c>
      <c r="CJ694" s="2" t="inlineStr">
        <is>
          <t>whitelisting</t>
        </is>
      </c>
      <c r="CK694" s="2" t="inlineStr">
        <is>
          <t>3</t>
        </is>
      </c>
      <c r="CL694" s="2" t="inlineStr">
        <is>
          <t/>
        </is>
      </c>
      <c r="CM694" t="inlineStr">
        <is>
          <t>povolenie prístupu určitých aplikácií, e-mailových adries, IP adries alebo webových sídiel k počítačovej sieti</t>
        </is>
      </c>
      <c r="CN694" s="2" t="inlineStr">
        <is>
          <t>uvrstitev na beli seznam</t>
        </is>
      </c>
      <c r="CO694" s="2" t="inlineStr">
        <is>
          <t>3</t>
        </is>
      </c>
      <c r="CP694" s="2" t="inlineStr">
        <is>
          <t/>
        </is>
      </c>
      <c r="CQ694" t="inlineStr">
        <is>
          <t>dopustitev dostopa do računalnika, računalniškega sistema ali omrežja z določenega naslova elektronske pošte, IP naslova ali spletne strani</t>
        </is>
      </c>
      <c r="CR694" s="2" t="inlineStr">
        <is>
          <t>vitlistning</t>
        </is>
      </c>
      <c r="CS694" s="2" t="inlineStr">
        <is>
          <t>3</t>
        </is>
      </c>
      <c r="CT694" s="2" t="inlineStr">
        <is>
          <t/>
        </is>
      </c>
      <c r="CU694" t="inlineStr">
        <is>
          <t/>
        </is>
      </c>
    </row>
    <row r="695">
      <c r="A695" s="1" t="str">
        <f>HYPERLINK("https://iate.europa.eu/entry/result/1484639/all", "1484639")</f>
        <v>1484639</v>
      </c>
      <c r="B695" t="inlineStr">
        <is>
          <t>EDUCATION AND COMMUNICATIONS</t>
        </is>
      </c>
      <c r="C695" t="inlineStr">
        <is>
          <t>EDUCATION AND COMMUNICATIONS|information technology and data processing</t>
        </is>
      </c>
      <c r="D695" s="2" t="inlineStr">
        <is>
          <t>активна заплаха</t>
        </is>
      </c>
      <c r="E695" s="2" t="inlineStr">
        <is>
          <t>3</t>
        </is>
      </c>
      <c r="F695" s="2" t="inlineStr">
        <is>
          <t/>
        </is>
      </c>
      <c r="G695" t="inlineStr">
        <is>
          <t/>
        </is>
      </c>
      <c r="H695" s="2" t="inlineStr">
        <is>
          <t>aktivní hrozba</t>
        </is>
      </c>
      <c r="I695" s="2" t="inlineStr">
        <is>
          <t>3</t>
        </is>
      </c>
      <c r="J695" s="2" t="inlineStr">
        <is>
          <t/>
        </is>
      </c>
      <c r="K695" t="inlineStr">
        <is>
          <t>hrozba úmyslné změny stavu systému zpracování dat nebo počítačové sítě</t>
        </is>
      </c>
      <c r="L695" s="2" t="inlineStr">
        <is>
          <t>aktiv trussel</t>
        </is>
      </c>
      <c r="M695" s="2" t="inlineStr">
        <is>
          <t>3</t>
        </is>
      </c>
      <c r="N695" s="2" t="inlineStr">
        <is>
          <t/>
        </is>
      </c>
      <c r="O695" t="inlineStr">
        <is>
          <t/>
        </is>
      </c>
      <c r="P695" s="2" t="inlineStr">
        <is>
          <t>aktive Bedrohung</t>
        </is>
      </c>
      <c r="Q695" s="2" t="inlineStr">
        <is>
          <t>3</t>
        </is>
      </c>
      <c r="R695" s="2" t="inlineStr">
        <is>
          <t/>
        </is>
      </c>
      <c r="S695" t="inlineStr">
        <is>
          <t/>
        </is>
      </c>
      <c r="T695" s="2" t="inlineStr">
        <is>
          <t>ενεργός απειλή</t>
        </is>
      </c>
      <c r="U695" s="2" t="inlineStr">
        <is>
          <t>3</t>
        </is>
      </c>
      <c r="V695" s="2" t="inlineStr">
        <is>
          <t/>
        </is>
      </c>
      <c r="W695" t="inlineStr">
        <is>
          <t/>
        </is>
      </c>
      <c r="X695" s="2" t="inlineStr">
        <is>
          <t>active threat</t>
        </is>
      </c>
      <c r="Y695" s="2" t="inlineStr">
        <is>
          <t>3</t>
        </is>
      </c>
      <c r="Z695" s="2" t="inlineStr">
        <is>
          <t/>
        </is>
      </c>
      <c r="AA695" t="inlineStr">
        <is>
          <t>threat of a deliberate unauthorised change to the state of the system</t>
        </is>
      </c>
      <c r="AB695" s="2" t="inlineStr">
        <is>
          <t>amenaza activa|
ataque activo</t>
        </is>
      </c>
      <c r="AC695" s="2" t="inlineStr">
        <is>
          <t>3|
3</t>
        </is>
      </c>
      <c r="AD695" s="2" t="inlineStr">
        <is>
          <t xml:space="preserve">|
</t>
        </is>
      </c>
      <c r="AE695" t="inlineStr">
        <is>
          <t>Amenaza de un cambio no autorizado y deliberado del estado de un sistema.</t>
        </is>
      </c>
      <c r="AF695" s="2" t="inlineStr">
        <is>
          <t>aktiivoht|
aktiivne oht</t>
        </is>
      </c>
      <c r="AG695" s="2" t="inlineStr">
        <is>
          <t>3|
3</t>
        </is>
      </c>
      <c r="AH695" s="2" t="inlineStr">
        <is>
          <t xml:space="preserve">|
</t>
        </is>
      </c>
      <c r="AI695" t="inlineStr">
        <is>
          <t>süsteemi oleku sihiliku lubamatu muutmise oht</t>
        </is>
      </c>
      <c r="AJ695" s="2" t="inlineStr">
        <is>
          <t>aktiivinen uhka</t>
        </is>
      </c>
      <c r="AK695" s="2" t="inlineStr">
        <is>
          <t>3</t>
        </is>
      </c>
      <c r="AL695" s="2" t="inlineStr">
        <is>
          <t/>
        </is>
      </c>
      <c r="AM695" t="inlineStr">
        <is>
          <t/>
        </is>
      </c>
      <c r="AN695" s="2" t="inlineStr">
        <is>
          <t>menace active</t>
        </is>
      </c>
      <c r="AO695" s="2" t="inlineStr">
        <is>
          <t>3</t>
        </is>
      </c>
      <c r="AP695" s="2" t="inlineStr">
        <is>
          <t/>
        </is>
      </c>
      <c r="AQ695" t="inlineStr">
        <is>
          <t>menace d'un changement délibéré et non autorisé de l'état du système (modification d'un messages, génération de faux messages, déni de service, etc.)</t>
        </is>
      </c>
      <c r="AR695" s="2" t="inlineStr">
        <is>
          <t>bagairt ghníomhach</t>
        </is>
      </c>
      <c r="AS695" s="2" t="inlineStr">
        <is>
          <t>3</t>
        </is>
      </c>
      <c r="AT695" s="2" t="inlineStr">
        <is>
          <t/>
        </is>
      </c>
      <c r="AU695" t="inlineStr">
        <is>
          <t/>
        </is>
      </c>
      <c r="AV695" s="2" t="inlineStr">
        <is>
          <t>aktivna prijetnja</t>
        </is>
      </c>
      <c r="AW695" s="2" t="inlineStr">
        <is>
          <t>3</t>
        </is>
      </c>
      <c r="AX695" s="2" t="inlineStr">
        <is>
          <t/>
        </is>
      </c>
      <c r="AY695" t="inlineStr">
        <is>
          <t>prijetnja kojom je namjerno prouzročena šteta, na primjer ukradena je ili uništena jedinstvena informacija</t>
        </is>
      </c>
      <c r="AZ695" s="2" t="inlineStr">
        <is>
          <t>aktív fenyegetés</t>
        </is>
      </c>
      <c r="BA695" s="2" t="inlineStr">
        <is>
          <t>3</t>
        </is>
      </c>
      <c r="BB695" s="2" t="inlineStr">
        <is>
          <t/>
        </is>
      </c>
      <c r="BC695" t="inlineStr">
        <is>
          <t>olyan szabad, jogosulatlan hozzáférésnek a veszélye, amely megváltoztathatja a rendszer állapotát</t>
        </is>
      </c>
      <c r="BD695" s="2" t="inlineStr">
        <is>
          <t>minaccia attiva</t>
        </is>
      </c>
      <c r="BE695" s="2" t="inlineStr">
        <is>
          <t>3</t>
        </is>
      </c>
      <c r="BF695" s="2" t="inlineStr">
        <is>
          <t/>
        </is>
      </c>
      <c r="BG695" t="inlineStr">
        <is>
          <t>intrusione nel sistema che modifica lo stato del sistema stesso</t>
        </is>
      </c>
      <c r="BH695" s="2" t="inlineStr">
        <is>
          <t>aktyviosios atakos grėsmė</t>
        </is>
      </c>
      <c r="BI695" s="2" t="inlineStr">
        <is>
          <t>3</t>
        </is>
      </c>
      <c r="BJ695" s="2" t="inlineStr">
        <is>
          <t/>
        </is>
      </c>
      <c r="BK695" t="inlineStr">
        <is>
          <t>grėsmė, kad informacinių išteklių būsena pakis dėl tyčinio neteisėto
pakeitimo ar poveikio</t>
        </is>
      </c>
      <c r="BL695" s="2" t="inlineStr">
        <is>
          <t>aktīvs apdraudējums</t>
        </is>
      </c>
      <c r="BM695" s="2" t="inlineStr">
        <is>
          <t>3</t>
        </is>
      </c>
      <c r="BN695" s="2" t="inlineStr">
        <is>
          <t/>
        </is>
      </c>
      <c r="BO695" t="inlineStr">
        <is>
          <t/>
        </is>
      </c>
      <c r="BP695" s="2" t="inlineStr">
        <is>
          <t>theddida attiva</t>
        </is>
      </c>
      <c r="BQ695" s="2" t="inlineStr">
        <is>
          <t>3</t>
        </is>
      </c>
      <c r="BR695" s="2" t="inlineStr">
        <is>
          <t/>
        </is>
      </c>
      <c r="BS695" t="inlineStr">
        <is>
          <t>theddida ta' bidla maħsuba mhux awtorizzata fl-istat tas-sistema</t>
        </is>
      </c>
      <c r="BT695" s="2" t="inlineStr">
        <is>
          <t>actieve dreiging</t>
        </is>
      </c>
      <c r="BU695" s="2" t="inlineStr">
        <is>
          <t>3</t>
        </is>
      </c>
      <c r="BV695" s="2" t="inlineStr">
        <is>
          <t/>
        </is>
      </c>
      <c r="BW695" t="inlineStr">
        <is>
          <t>&lt;div&gt;
 dreiging van moedwillige en ongeoorloofde wijziging van de toestand van een computersysteem &lt;/div&gt;</t>
        </is>
      </c>
      <c r="BX695" s="2" t="inlineStr">
        <is>
          <t>zagrożenie aktywne</t>
        </is>
      </c>
      <c r="BY695" s="2" t="inlineStr">
        <is>
          <t>3</t>
        </is>
      </c>
      <c r="BZ695" s="2" t="inlineStr">
        <is>
          <t/>
        </is>
      </c>
      <c r="CA695" t="inlineStr">
        <is>
          <t>zagrożenia czynnie oddziałujące na system informacyjny polegające na modyfikacji lub niszczeniu zasobów, np. łamanie zabezpieczeń w celu uzyskania dostępu do sytemu</t>
        </is>
      </c>
      <c r="CB695" s="2" t="inlineStr">
        <is>
          <t>ameaça ativa</t>
        </is>
      </c>
      <c r="CC695" s="2" t="inlineStr">
        <is>
          <t>3</t>
        </is>
      </c>
      <c r="CD695" s="2" t="inlineStr">
        <is>
          <t/>
        </is>
      </c>
      <c r="CE695" t="inlineStr">
        <is>
          <t>Ameaça de uma alteração deliberada não autorizada do estado do sistema.</t>
        </is>
      </c>
      <c r="CF695" s="2" t="inlineStr">
        <is>
          <t>amenințare activă</t>
        </is>
      </c>
      <c r="CG695" s="2" t="inlineStr">
        <is>
          <t>3</t>
        </is>
      </c>
      <c r="CH695" s="2" t="inlineStr">
        <is>
          <t/>
        </is>
      </c>
      <c r="CI695" t="inlineStr">
        <is>
          <t/>
        </is>
      </c>
      <c r="CJ695" s="2" t="inlineStr">
        <is>
          <t>aktívna hrozba</t>
        </is>
      </c>
      <c r="CK695" s="2" t="inlineStr">
        <is>
          <t>3</t>
        </is>
      </c>
      <c r="CL695" s="2" t="inlineStr">
        <is>
          <t/>
        </is>
      </c>
      <c r="CM695" t="inlineStr">
        <is>
          <t>hrozba úmyselnej nedovolenej zmeny stavu systému</t>
        </is>
      </c>
      <c r="CN695" s="2" t="inlineStr">
        <is>
          <t>aktivna grožnja</t>
        </is>
      </c>
      <c r="CO695" s="2" t="inlineStr">
        <is>
          <t>3</t>
        </is>
      </c>
      <c r="CP695" s="2" t="inlineStr">
        <is>
          <t/>
        </is>
      </c>
      <c r="CQ695" t="inlineStr">
        <is>
          <t>grožnja namerne spremembe ali izbrisa podatkov oziroma drugačnega aktivnega vpliva na njihovo prvotno obliko</t>
        </is>
      </c>
      <c r="CR695" s="2" t="inlineStr">
        <is>
          <t>aktivt hot|
aktivt angrepp</t>
        </is>
      </c>
      <c r="CS695" s="2" t="inlineStr">
        <is>
          <t>3|
3</t>
        </is>
      </c>
      <c r="CT695" s="2" t="inlineStr">
        <is>
          <t xml:space="preserve">|
</t>
        </is>
      </c>
      <c r="CU695" t="inlineStr">
        <is>
          <t>hot på grund av en avsiktlig oauktoriserad ändring av systemets tillstånd</t>
        </is>
      </c>
    </row>
    <row r="696">
      <c r="A696" s="1" t="str">
        <f>HYPERLINK("https://iate.europa.eu/entry/result/1484779/all", "1484779")</f>
        <v>1484779</v>
      </c>
      <c r="B696" t="inlineStr">
        <is>
          <t>EDUCATION AND COMMUNICATIONS</t>
        </is>
      </c>
      <c r="C696" t="inlineStr">
        <is>
          <t>EDUCATION AND COMMUNICATIONS|information technology and data processing</t>
        </is>
      </c>
      <c r="D696" s="2" t="inlineStr">
        <is>
          <t>антивирусен софтуер</t>
        </is>
      </c>
      <c r="E696" s="2" t="inlineStr">
        <is>
          <t>3</t>
        </is>
      </c>
      <c r="F696" s="2" t="inlineStr">
        <is>
          <t/>
        </is>
      </c>
      <c r="G696" t="inlineStr">
        <is>
          <t/>
        </is>
      </c>
      <c r="H696" s="2" t="inlineStr">
        <is>
          <t>antivir|
antivirový program|
antivirový software</t>
        </is>
      </c>
      <c r="I696" s="2" t="inlineStr">
        <is>
          <t>3|
3|
3</t>
        </is>
      </c>
      <c r="J696" s="2" t="inlineStr">
        <is>
          <t xml:space="preserve">|
|
</t>
        </is>
      </c>
      <c r="K696" t="inlineStr">
        <is>
          <t>počítačový software, který slouží k identifikaci, odstraňování a eliminaci počítačových virů a jiného škodlivého softwaru</t>
        </is>
      </c>
      <c r="L696" s="2" t="inlineStr">
        <is>
          <t>antivirussoftware|
antivirus|
antivirusprogram|
antivirusprogrammel|
virusprogram</t>
        </is>
      </c>
      <c r="M696" s="2" t="inlineStr">
        <is>
          <t>3|
3|
3|
3|
3</t>
        </is>
      </c>
      <c r="N696" s="2" t="inlineStr">
        <is>
          <t xml:space="preserve">|
|
|
|
</t>
        </is>
      </c>
      <c r="O696" t="inlineStr">
        <is>
          <t>software, der har til formål at forhindre skadelige programmer og programkoder i at komme ind i en computer eller en smartphone og spredes der</t>
        </is>
      </c>
      <c r="P696" s="2" t="inlineStr">
        <is>
          <t>Antivirensoftware|
Antivirenprogramm</t>
        </is>
      </c>
      <c r="Q696" s="2" t="inlineStr">
        <is>
          <t>3|
3</t>
        </is>
      </c>
      <c r="R696" s="2" t="inlineStr">
        <is>
          <t xml:space="preserve">|
</t>
        </is>
      </c>
      <c r="S696" t="inlineStr">
        <is>
          <t>Programm für den PC-Experten zur Erkennung, Heilung und Abwehr von Computerviren sowie deren Mutationen</t>
        </is>
      </c>
      <c r="T696" s="2" t="inlineStr">
        <is>
          <t>αντιικό λογισμικό</t>
        </is>
      </c>
      <c r="U696" s="2" t="inlineStr">
        <is>
          <t>4</t>
        </is>
      </c>
      <c r="V696" s="2" t="inlineStr">
        <is>
          <t/>
        </is>
      </c>
      <c r="W696" t="inlineStr">
        <is>
          <t>πρόγραμμα που χρησιμοποιείται για την πρόληψη, τον εντοπισμό, και την αφαίρεση ιών και οποιουδήποτε κακόβουλου λογισμικού άλλου είδους</t>
        </is>
      </c>
      <c r="X696" s="2" t="inlineStr">
        <is>
          <t>antivirus program|
anti-viral software|
anti-viral programme|
antivirus|
antivirus software|
AVS|
anti-virus software</t>
        </is>
      </c>
      <c r="Y696" s="2" t="inlineStr">
        <is>
          <t>3|
1|
1|
3|
3|
3|
1</t>
        </is>
      </c>
      <c r="Z696" s="2" t="inlineStr">
        <is>
          <t xml:space="preserve">|
|
|
|
|
|
</t>
        </is>
      </c>
      <c r="AA696" t="inlineStr">
        <is>
          <t>software that is designed to detect, stop and remove viruses and other kinds of malicious software</t>
        </is>
      </c>
      <c r="AB696" s="2" t="inlineStr">
        <is>
          <t>programa antivirus|
antivirus</t>
        </is>
      </c>
      <c r="AC696" s="2" t="inlineStr">
        <is>
          <t>3|
3</t>
        </is>
      </c>
      <c r="AD696" s="2" t="inlineStr">
        <is>
          <t xml:space="preserve">|
</t>
        </is>
      </c>
      <c r="AE696" t="inlineStr">
        <is>
          <t>Programa o software capaz de detectar y eliminar los diferentes tipos de programas maliciosos (también conocidos como "malware"), incluidos virus, gusanos, troyanos o caballos troyanos, spyware, adware y rootkits, y de proteger su computadora contra estos.</t>
        </is>
      </c>
      <c r="AF696" s="2" t="inlineStr">
        <is>
          <t>viirusetõrjetarkvara</t>
        </is>
      </c>
      <c r="AG696" s="2" t="inlineStr">
        <is>
          <t>3</t>
        </is>
      </c>
      <c r="AH696" s="2" t="inlineStr">
        <is>
          <t/>
        </is>
      </c>
      <c r="AI696" t="inlineStr">
        <is>
          <t>tarkvara, mille eesmärk on ära hoida, tuvastada ja eemaldada arvutisüsteemist igasugune õelvara</t>
        </is>
      </c>
      <c r="AJ696" s="2" t="inlineStr">
        <is>
          <t>virustorjuntaohjelma</t>
        </is>
      </c>
      <c r="AK696" s="2" t="inlineStr">
        <is>
          <t>3</t>
        </is>
      </c>
      <c r="AL696" s="2" t="inlineStr">
        <is>
          <t/>
        </is>
      </c>
      <c r="AM696" t="inlineStr">
        <is>
          <t>ohjelma, joka pyrkii estämään haittaohjelmien pääsyn järjestelmään ja tunnistamaan saastuneet tiedostot sekä poistamaan tai puhdistamaan ne</t>
        </is>
      </c>
      <c r="AN696" s="2" t="inlineStr">
        <is>
          <t>antivirus|
logiciel antivirus</t>
        </is>
      </c>
      <c r="AO696" s="2" t="inlineStr">
        <is>
          <t>3|
3</t>
        </is>
      </c>
      <c r="AP696" s="2" t="inlineStr">
        <is>
          <t xml:space="preserve">|
</t>
        </is>
      </c>
      <c r="AQ696" t="inlineStr">
        <is>
          <t>logiciel de sécurité qui procède, automatiquement ou sur demande, à l'analyse des fichiers et de la mémoire d'un ordinateur, soit pour empêcher toute introduction parasite, soit pour détecter et éradiquer tout virus dans un système informatique</t>
        </is>
      </c>
      <c r="AR696" s="2" t="inlineStr">
        <is>
          <t>bogearraí frithvíreas|
clár frithvíreas</t>
        </is>
      </c>
      <c r="AS696" s="2" t="inlineStr">
        <is>
          <t>3|
3</t>
        </is>
      </c>
      <c r="AT696" s="2" t="inlineStr">
        <is>
          <t xml:space="preserve">|
</t>
        </is>
      </c>
      <c r="AU696" t="inlineStr">
        <is>
          <t/>
        </is>
      </c>
      <c r="AV696" s="2" t="inlineStr">
        <is>
          <t>antivirusni softver</t>
        </is>
      </c>
      <c r="AW696" s="2" t="inlineStr">
        <is>
          <t>3</t>
        </is>
      </c>
      <c r="AX696" s="2" t="inlineStr">
        <is>
          <t/>
        </is>
      </c>
      <c r="AY696" t="inlineStr">
        <is>
          <t/>
        </is>
      </c>
      <c r="AZ696" s="2" t="inlineStr">
        <is>
          <t>vírusirtó program|
vírusirtó</t>
        </is>
      </c>
      <c r="BA696" s="2" t="inlineStr">
        <is>
          <t>3|
4</t>
        </is>
      </c>
      <c r="BB696" s="2" t="inlineStr">
        <is>
          <t xml:space="preserve">|
</t>
        </is>
      </c>
      <c r="BC696" t="inlineStr">
        <is>
          <t>szoftveres vagy hardveres architektúra, amelynek célja annak biztosítása, hogy a hálózatba vagy egy adott számítógépbe ne juthasson be károkozó állomány</t>
        </is>
      </c>
      <c r="BD696" s="2" t="inlineStr">
        <is>
          <t>software antivirus|
antivirus|
programma antivirus|
AV</t>
        </is>
      </c>
      <c r="BE696" s="2" t="inlineStr">
        <is>
          <t>3|
3|
3|
3</t>
        </is>
      </c>
      <c r="BF696" s="2" t="inlineStr">
        <is>
          <t xml:space="preserve">|
|
|
</t>
        </is>
      </c>
      <c r="BG696" t="inlineStr">
        <is>
          <t>software atto a prevenire, rilevare ed eventualmente eliminare programmi dannosi, quali: virus informatici, adware, backdoor, BHO, dialer, fraudtool, hijacker, keylogger, LSP, rootkit, spyware, trojan, worm e molti altri ancora</t>
        </is>
      </c>
      <c r="BH696" s="2" t="inlineStr">
        <is>
          <t>antivirusinė programa</t>
        </is>
      </c>
      <c r="BI696" s="2" t="inlineStr">
        <is>
          <t>3</t>
        </is>
      </c>
      <c r="BJ696" s="2" t="inlineStr">
        <is>
          <t/>
        </is>
      </c>
      <c r="BK696" t="inlineStr">
        <is>
          <t>programa, aptinkanti ir sunaikinanti kompiuterių virusus</t>
        </is>
      </c>
      <c r="BL696" s="2" t="inlineStr">
        <is>
          <t>pretvīrusu programma</t>
        </is>
      </c>
      <c r="BM696" s="2" t="inlineStr">
        <is>
          <t>3</t>
        </is>
      </c>
      <c r="BN696" s="2" t="inlineStr">
        <is>
          <t/>
        </is>
      </c>
      <c r="BO696" t="inlineStr">
        <is>
          <t/>
        </is>
      </c>
      <c r="BP696" s="2" t="inlineStr">
        <is>
          <t>programm antivirus|
software anti-virus</t>
        </is>
      </c>
      <c r="BQ696" s="2" t="inlineStr">
        <is>
          <t>3|
3</t>
        </is>
      </c>
      <c r="BR696" s="2" t="inlineStr">
        <is>
          <t xml:space="preserve">|
</t>
        </is>
      </c>
      <c r="BS696" t="inlineStr">
        <is>
          <t>software mfassal għad-detezzjoni, it-twaqqif u t-tneħħija ta' viruses u tipi oħra ta' software malizzjuż</t>
        </is>
      </c>
      <c r="BT696" s="2" t="inlineStr">
        <is>
          <t>antivirussoftware|
antivirusprogramma</t>
        </is>
      </c>
      <c r="BU696" s="2" t="inlineStr">
        <is>
          <t>3|
3</t>
        </is>
      </c>
      <c r="BV696" s="2" t="inlineStr">
        <is>
          <t xml:space="preserve">|
</t>
        </is>
      </c>
      <c r="BW696" t="inlineStr">
        <is>
          <t>software ontworpen om virussen en andere soorten kwaadwillige software op te sporen, te stoppen en te verwijderen</t>
        </is>
      </c>
      <c r="BX696" s="2" t="inlineStr">
        <is>
          <t>program antywirusowy</t>
        </is>
      </c>
      <c r="BY696" s="2" t="inlineStr">
        <is>
          <t>3</t>
        </is>
      </c>
      <c r="BZ696" s="2" t="inlineStr">
        <is>
          <t/>
        </is>
      </c>
      <c r="CA696" t="inlineStr">
        <is>
          <t>program komputerowy, którego celem jest wykrywanie, zwalczanie i usuwanie wirusów komputerowych; obecnie najczęściej jest to element pakietu programów chroniących komputer także przed wieloma innymi zagrożeniami</t>
        </is>
      </c>
      <c r="CB696" s="2" t="inlineStr">
        <is>
          <t>programa antivírus|
antivírus</t>
        </is>
      </c>
      <c r="CC696" s="2" t="inlineStr">
        <is>
          <t>3|
3</t>
        </is>
      </c>
      <c r="CD696" s="2" t="inlineStr">
        <is>
          <t xml:space="preserve">|
</t>
        </is>
      </c>
      <c r="CE696" t="inlineStr">
        <is>
          <t>Programa usado como proteção contra entrada ou permanência de vírus em computadores.</t>
        </is>
      </c>
      <c r="CF696" s="2" t="inlineStr">
        <is>
          <t>program antivirus|
software antivirus</t>
        </is>
      </c>
      <c r="CG696" s="2" t="inlineStr">
        <is>
          <t>3|
3</t>
        </is>
      </c>
      <c r="CH696" s="2" t="inlineStr">
        <is>
          <t xml:space="preserve">|
</t>
        </is>
      </c>
      <c r="CI696" t="inlineStr">
        <is>
          <t/>
        </is>
      </c>
      <c r="CJ696" s="2" t="inlineStr">
        <is>
          <t>antivírusový program|
antivírus|
antivírusový softvér</t>
        </is>
      </c>
      <c r="CK696" s="2" t="inlineStr">
        <is>
          <t>3|
3|
3</t>
        </is>
      </c>
      <c r="CL696" s="2" t="inlineStr">
        <is>
          <t xml:space="preserve">|
|
</t>
        </is>
      </c>
      <c r="CM696" t="inlineStr">
        <is>
          <t>počítačový program, ktorého cieľom je identifikovať a eliminovať počítačové vírusy</t>
        </is>
      </c>
      <c r="CN696" s="2" t="inlineStr">
        <is>
          <t>protivirusni program</t>
        </is>
      </c>
      <c r="CO696" s="2" t="inlineStr">
        <is>
          <t>3</t>
        </is>
      </c>
      <c r="CP696" s="2" t="inlineStr">
        <is>
          <t/>
        </is>
      </c>
      <c r="CQ696" t="inlineStr">
        <is>
          <t>računalniški program oziroma skupek programov, ki so namenjeni za preprečevanje, iskanje, odkrivanje in odstranjevanje programskih virusov in druge zlonamerne programske opreme, kot sočrvi in trojanski konju</t>
        </is>
      </c>
      <c r="CR696" s="2" t="inlineStr">
        <is>
          <t>antivirusprogram</t>
        </is>
      </c>
      <c r="CS696" s="2" t="inlineStr">
        <is>
          <t>3</t>
        </is>
      </c>
      <c r="CT696" s="2" t="inlineStr">
        <is>
          <t/>
        </is>
      </c>
      <c r="CU696" t="inlineStr">
        <is>
          <t>program utvecklat för att upptäcka och radera ett känt virus</t>
        </is>
      </c>
    </row>
    <row r="697">
      <c r="A697" s="1" t="str">
        <f>HYPERLINK("https://iate.europa.eu/entry/result/1574796/all", "1574796")</f>
        <v>1574796</v>
      </c>
      <c r="B697" t="inlineStr">
        <is>
          <t>EDUCATION AND COMMUNICATIONS</t>
        </is>
      </c>
      <c r="C697" t="inlineStr">
        <is>
          <t>EDUCATION AND COMMUNICATIONS|communications;EDUCATION AND COMMUNICATIONS|information technology and data processing</t>
        </is>
      </c>
      <c r="D697" s="2" t="inlineStr">
        <is>
          <t>черен списък</t>
        </is>
      </c>
      <c r="E697" s="2" t="inlineStr">
        <is>
          <t>3</t>
        </is>
      </c>
      <c r="F697" s="2" t="inlineStr">
        <is>
          <t/>
        </is>
      </c>
      <c r="G697" t="inlineStr">
        <is>
          <t/>
        </is>
      </c>
      <c r="H697" s="2" t="inlineStr">
        <is>
          <t>černá listina</t>
        </is>
      </c>
      <c r="I697" s="2" t="inlineStr">
        <is>
          <t>3</t>
        </is>
      </c>
      <c r="J697" s="2" t="inlineStr">
        <is>
          <t/>
        </is>
      </c>
      <c r="K697" t="inlineStr">
        <is>
          <t>v informatice označení pro seznam obsahující něco zakázaného</t>
        </is>
      </c>
      <c r="L697" s="2" t="inlineStr">
        <is>
          <t>sortliste|
blackliste|
sort liste</t>
        </is>
      </c>
      <c r="M697" s="2" t="inlineStr">
        <is>
          <t>3|
3|
3</t>
        </is>
      </c>
      <c r="N697" s="2" t="inlineStr">
        <is>
          <t xml:space="preserve">|
|
</t>
        </is>
      </c>
      <c r="O697" t="inlineStr">
        <is>
          <t/>
        </is>
      </c>
      <c r="P697" s="2" t="inlineStr">
        <is>
          <t>Blacklist</t>
        </is>
      </c>
      <c r="Q697" s="2" t="inlineStr">
        <is>
          <t>3</t>
        </is>
      </c>
      <c r="R697" s="2" t="inlineStr">
        <is>
          <t/>
        </is>
      </c>
      <c r="S697" t="inlineStr">
        <is>
          <t>Content-Filter-Liste zum Ausschluss von Adressen</t>
        </is>
      </c>
      <c r="T697" s="2" t="inlineStr">
        <is>
          <t>μαύρη λίστα</t>
        </is>
      </c>
      <c r="U697" s="2" t="inlineStr">
        <is>
          <t>3</t>
        </is>
      </c>
      <c r="V697" s="2" t="inlineStr">
        <is>
          <t/>
        </is>
      </c>
      <c r="W697" t="inlineStr">
        <is>
          <t/>
        </is>
      </c>
      <c r="X697" s="2" t="inlineStr">
        <is>
          <t>blacklist</t>
        </is>
      </c>
      <c r="Y697" s="2" t="inlineStr">
        <is>
          <t>3</t>
        </is>
      </c>
      <c r="Z697" s="2" t="inlineStr">
        <is>
          <t/>
        </is>
      </c>
      <c r="AA697" t="inlineStr">
        <is>
          <t>list of discrete entities, such as hosts or applications, that have been previously determined to be associated with malicious activity</t>
        </is>
      </c>
      <c r="AB697" s="2" t="inlineStr">
        <is>
          <t>lista negra</t>
        </is>
      </c>
      <c r="AC697" s="2" t="inlineStr">
        <is>
          <t>3</t>
        </is>
      </c>
      <c r="AD697" s="2" t="inlineStr">
        <is>
          <t/>
        </is>
      </c>
      <c r="AE697" t="inlineStr">
        <is>
          <t>Lista de objetos o sujetos indeseados elaborada con el objetivo de identificar y detener a estos antes de que lleguen a entrar en el sistema o causar algún daño.</t>
        </is>
      </c>
      <c r="AF697" s="2" t="inlineStr">
        <is>
          <t>must nimekiri</t>
        </is>
      </c>
      <c r="AG697" s="2" t="inlineStr">
        <is>
          <t>3</t>
        </is>
      </c>
      <c r="AH697" s="2" t="inlineStr">
        <is>
          <t/>
        </is>
      </c>
      <c r="AI697" t="inlineStr">
        <is>
          <t>vahend soovimatu võrguliikluse tõkestamiseks, eriti spämmi kõrvaldamiseks</t>
        </is>
      </c>
      <c r="AJ697" s="2" t="inlineStr">
        <is>
          <t>musta lista</t>
        </is>
      </c>
      <c r="AK697" s="2" t="inlineStr">
        <is>
          <t>3</t>
        </is>
      </c>
      <c r="AL697" s="2" t="inlineStr">
        <is>
          <t/>
        </is>
      </c>
      <c r="AM697" t="inlineStr">
        <is>
          <t>poikkeusluettelo, jonka perusteella voidaan torjua ongelmia, esimerkiksi suodattaa tunnettuina roskapostittajina tiedetyistä osoitteista tuleva sähköposti</t>
        </is>
      </c>
      <c r="AN697" s="2" t="inlineStr">
        <is>
          <t>liste noire</t>
        </is>
      </c>
      <c r="AO697" s="2" t="inlineStr">
        <is>
          <t>2</t>
        </is>
      </c>
      <c r="AP697" s="2" t="inlineStr">
        <is>
          <t/>
        </is>
      </c>
      <c r="AQ697" t="inlineStr">
        <is>
          <t>en informatique, liste d'entités (mots, noms de domaine, adresses IP, adresse e-mail ) qui font l'objet d'une exclusion, d'un blocage, par exemple dans un but de filtrage de l'internet (empêcher les utilisateurs d'accéder à certains sites web), ou pour lutter contre la distribution de contenu préjudiciable (spam/phishing)</t>
        </is>
      </c>
      <c r="AR697" s="2" t="inlineStr">
        <is>
          <t>dúliosta</t>
        </is>
      </c>
      <c r="AS697" s="2" t="inlineStr">
        <is>
          <t>3</t>
        </is>
      </c>
      <c r="AT697" s="2" t="inlineStr">
        <is>
          <t/>
        </is>
      </c>
      <c r="AU697" t="inlineStr">
        <is>
          <t/>
        </is>
      </c>
      <c r="AV697" s="2" t="inlineStr">
        <is>
          <t>crna lista</t>
        </is>
      </c>
      <c r="AW697" s="2" t="inlineStr">
        <is>
          <t>3</t>
        </is>
      </c>
      <c r="AX697" s="2" t="inlineStr">
        <is>
          <t/>
        </is>
      </c>
      <c r="AY697" t="inlineStr">
        <is>
          <t/>
        </is>
      </c>
      <c r="AZ697" s="2" t="inlineStr">
        <is>
          <t>tiltólista</t>
        </is>
      </c>
      <c r="BA697" s="2" t="inlineStr">
        <is>
          <t>3</t>
        </is>
      </c>
      <c r="BB697" s="2" t="inlineStr">
        <is>
          <t/>
        </is>
      </c>
      <c r="BC697" t="inlineStr">
        <is>
          <t>el nem fogadott vagy tiltott elemek és személyek felsorolása, amely alapján a levelezőrendszer megakadályozza az üzenetfogadást a listán szereplőktől</t>
        </is>
      </c>
      <c r="BD697" s="2" t="inlineStr">
        <is>
          <t>lista nera|
blacklist|
black list</t>
        </is>
      </c>
      <c r="BE697" s="2" t="inlineStr">
        <is>
          <t>3|
3|
3</t>
        </is>
      </c>
      <c r="BF697" s="2" t="inlineStr">
        <is>
          <t xml:space="preserve">|
|
</t>
        </is>
      </c>
      <c r="BG697" t="inlineStr">
        <is>
          <t>lista utilizzata per controllare gli accessi a una certa risorsa usufruibile da tutti ad eccezione delle entità (utenti, programmi) presenti nella lista</t>
        </is>
      </c>
      <c r="BH697" s="2" t="inlineStr">
        <is>
          <t>juodasis sąrašas</t>
        </is>
      </c>
      <c r="BI697" s="2" t="inlineStr">
        <is>
          <t>3</t>
        </is>
      </c>
      <c r="BJ697" s="2" t="inlineStr">
        <is>
          <t/>
        </is>
      </c>
      <c r="BK697" t="inlineStr">
        <is>
          <t>sąrašas elektroninio pašto adresų, svetainių, interneto sričių arba skaitinių kompiuterio adresų, žinomų dėl kenkėjiškos veiklos</t>
        </is>
      </c>
      <c r="BL697" s="2" t="inlineStr">
        <is>
          <t>melnais saraksts</t>
        </is>
      </c>
      <c r="BM697" s="2" t="inlineStr">
        <is>
          <t>2</t>
        </is>
      </c>
      <c r="BN697" s="2" t="inlineStr">
        <is>
          <t/>
        </is>
      </c>
      <c r="BO697" t="inlineStr">
        <is>
          <t/>
        </is>
      </c>
      <c r="BP697" s="2" t="inlineStr">
        <is>
          <t>blacklist</t>
        </is>
      </c>
      <c r="BQ697" s="2" t="inlineStr">
        <is>
          <t>3</t>
        </is>
      </c>
      <c r="BR697" s="2" t="inlineStr">
        <is>
          <t/>
        </is>
      </c>
      <c r="BS697" t="inlineStr">
        <is>
          <t>lista ta' entitajiet diskreti, bħal hosts jew applikazzjonijiet, li jkun ġa ġie stabbilit li huma assoċjati ma' attività malizzjuża</t>
        </is>
      </c>
      <c r="BT697" s="2" t="inlineStr">
        <is>
          <t>blacklist|
zwarte lijst</t>
        </is>
      </c>
      <c r="BU697" s="2" t="inlineStr">
        <is>
          <t>3|
3</t>
        </is>
      </c>
      <c r="BV697" s="2" t="inlineStr">
        <is>
          <t xml:space="preserve">|
</t>
        </is>
      </c>
      <c r="BW697" t="inlineStr">
        <is>
          <t>lijst van afzonderlijke objecten op een netwerk, zoals IP-adressen, url’s en applicaties, die eerder zijn gebruikt voor kwaadwillige activiteiten en daarom worden geblokkeerd</t>
        </is>
      </c>
      <c r="BX697" s="2" t="inlineStr">
        <is>
          <t>blacklista|
czarna lista</t>
        </is>
      </c>
      <c r="BY697" s="2" t="inlineStr">
        <is>
          <t>2|
3</t>
        </is>
      </c>
      <c r="BZ697" s="2" t="inlineStr">
        <is>
          <t xml:space="preserve">|
</t>
        </is>
      </c>
      <c r="CA697" t="inlineStr">
        <is>
          <t>1. lista adresów e-mail (adresów IP lub domen), z których często są wysyłane wiadomości odbierane jako bezwartościowe/szkodliwe (spam) lub infekujące i wykradające dane&lt;div&gt;2. spis nicków czyli pseudonimów (nazw), pod którymi nie można się zarejestrować do programu, choćby był wygenerowany według prawdziwego algorytmu. Autorzy programów
wykorzystują tego typu metody, chcąc zabezpieczyć się przed najbardziej znanymi crackerami, udostępniającymi kody rejestrujące program na ich nick. Taką listę zakazanych
pseudonimów posiada większość programów&lt;/div&gt;</t>
        </is>
      </c>
      <c r="CB697" s="2" t="inlineStr">
        <is>
          <t>lista negra</t>
        </is>
      </c>
      <c r="CC697" s="2" t="inlineStr">
        <is>
          <t>3</t>
        </is>
      </c>
      <c r="CD697" s="2" t="inlineStr">
        <is>
          <t/>
        </is>
      </c>
      <c r="CE697" t="inlineStr">
        <is>
          <t/>
        </is>
      </c>
      <c r="CF697" s="2" t="inlineStr">
        <is>
          <t>lista neagră</t>
        </is>
      </c>
      <c r="CG697" s="2" t="inlineStr">
        <is>
          <t>3</t>
        </is>
      </c>
      <c r="CH697" s="2" t="inlineStr">
        <is>
          <t/>
        </is>
      </c>
      <c r="CI697" t="inlineStr">
        <is>
          <t/>
        </is>
      </c>
      <c r="CJ697" s="2" t="inlineStr">
        <is>
          <t>&lt;i&gt;blacklist&lt;/i&gt;|
čierna listina</t>
        </is>
      </c>
      <c r="CK697" s="2" t="inlineStr">
        <is>
          <t>3|
3</t>
        </is>
      </c>
      <c r="CL697" s="2" t="inlineStr">
        <is>
          <t xml:space="preserve">|
</t>
        </is>
      </c>
      <c r="CM697" t="inlineStr">
        <is>
          <t>zoznam entít, ktoré sú zakázané</t>
        </is>
      </c>
      <c r="CN697" s="2" t="inlineStr">
        <is>
          <t>črni seznam</t>
        </is>
      </c>
      <c r="CO697" s="2" t="inlineStr">
        <is>
          <t>3</t>
        </is>
      </c>
      <c r="CP697" s="2" t="inlineStr">
        <is>
          <t/>
        </is>
      </c>
      <c r="CQ697" t="inlineStr">
        <is>
          <t>seznam elementov (npr. naslovov elektronske pošte, uporabnikov, gesel, domen, IP-naslovov …), katerih dostop do želenega cilja je blokiran oziroma onemogočen zaradi določene varnostne politike</t>
        </is>
      </c>
      <c r="CR697" s="2" t="inlineStr">
        <is>
          <t>svartlista</t>
        </is>
      </c>
      <c r="CS697" s="2" t="inlineStr">
        <is>
          <t>3</t>
        </is>
      </c>
      <c r="CT697" s="2" t="inlineStr">
        <is>
          <t/>
        </is>
      </c>
      <c r="CU697" t="inlineStr">
        <is>
          <t>en förteckning över alla programpaket som inte är godkända att användas i ett IT-system</t>
        </is>
      </c>
    </row>
    <row r="698">
      <c r="A698" s="1" t="str">
        <f>HYPERLINK("https://iate.europa.eu/entry/result/3570103/all", "3570103")</f>
        <v>3570103</v>
      </c>
      <c r="B698" t="inlineStr">
        <is>
          <t>EDUCATION AND COMMUNICATIONS</t>
        </is>
      </c>
      <c r="C698" t="inlineStr">
        <is>
          <t>EDUCATION AND COMMUNICATIONS|information technology and data processing|data processing</t>
        </is>
      </c>
      <c r="D698" s="2" t="inlineStr">
        <is>
          <t>постоянно заличаване от електронни средства</t>
        </is>
      </c>
      <c r="E698" s="2" t="inlineStr">
        <is>
          <t>3</t>
        </is>
      </c>
      <c r="F698" s="2" t="inlineStr">
        <is>
          <t/>
        </is>
      </c>
      <c r="G698" t="inlineStr">
        <is>
          <t/>
        </is>
      </c>
      <c r="H698" s="2" t="inlineStr">
        <is>
          <t>sanitizace médií</t>
        </is>
      </c>
      <c r="I698" s="2" t="inlineStr">
        <is>
          <t>3</t>
        </is>
      </c>
      <c r="J698" s="2" t="inlineStr">
        <is>
          <t/>
        </is>
      </c>
      <c r="K698" t="inlineStr">
        <is>
          <t>likvidace dat na nosiči informací</t>
        </is>
      </c>
      <c r="L698" s="2" t="inlineStr">
        <is>
          <t>sanering af datalagringsmedier</t>
        </is>
      </c>
      <c r="M698" s="2" t="inlineStr">
        <is>
          <t>2</t>
        </is>
      </c>
      <c r="N698" s="2" t="inlineStr">
        <is>
          <t/>
        </is>
      </c>
      <c r="O698" t="inlineStr">
        <is>
          <t>proces, der ved en given indsatsgrad ikke gør det muligt at få adgang til data på et datalagringsmedium, og hvor der gøres brug af elektroniske eller fysiske destruktionsmetoder med henblik på sikker sletning eller fjernelse af data fra en hukommelse</t>
        </is>
      </c>
      <c r="P698" s="2" t="inlineStr">
        <is>
          <t>sichere Datenlöschung|
sichere Datenträgervernichtung</t>
        </is>
      </c>
      <c r="Q698" s="2" t="inlineStr">
        <is>
          <t>3|
3</t>
        </is>
      </c>
      <c r="R698" s="2" t="inlineStr">
        <is>
          <t xml:space="preserve">|
</t>
        </is>
      </c>
      <c r="S698" t="inlineStr">
        <is>
          <t/>
        </is>
      </c>
      <c r="T698" s="2" t="inlineStr">
        <is>
          <t>εξυγίανση δεδομένων</t>
        </is>
      </c>
      <c r="U698" s="2" t="inlineStr">
        <is>
          <t>3</t>
        </is>
      </c>
      <c r="V698" s="2" t="inlineStr">
        <is>
          <t/>
        </is>
      </c>
      <c r="W698" t="inlineStr">
        <is>
          <t/>
        </is>
      </c>
      <c r="X698" s="2" t="inlineStr">
        <is>
          <t>data sanitisation|
media sanitization|
digital media sanitisation|
media sanitisation|
digital media sanitization|
data sanitization</t>
        </is>
      </c>
      <c r="Y698" s="2" t="inlineStr">
        <is>
          <t>3|
1|
3|
3|
1|
1</t>
        </is>
      </c>
      <c r="Z698" s="2" t="inlineStr">
        <is>
          <t xml:space="preserve">|
|
|
|
|
</t>
        </is>
      </c>
      <c r="AA698" t="inlineStr">
        <is>
          <t>process that renders access to data on a data storage medium infeasible for a given level of effort by using electronic or physical destruction methods to securely erase or remove data from memory</t>
        </is>
      </c>
      <c r="AB698" s="2" t="inlineStr">
        <is>
          <t>saneamiento de datos</t>
        </is>
      </c>
      <c r="AC698" s="2" t="inlineStr">
        <is>
          <t>3</t>
        </is>
      </c>
      <c r="AD698" s="2" t="inlineStr">
        <is>
          <t/>
        </is>
      </c>
      <c r="AE698" t="inlineStr">
        <is>
          <t>Eliminación de datos sensibles de un medio de almacenamiento cuando este deja de ser utilizado en el entorno o se quiere reutilizar en otro entorno o situación.</t>
        </is>
      </c>
      <c r="AF698" s="2" t="inlineStr">
        <is>
          <t>andmekandjate saniteerimine</t>
        </is>
      </c>
      <c r="AG698" s="2" t="inlineStr">
        <is>
          <t>3</t>
        </is>
      </c>
      <c r="AH698" s="2" t="inlineStr">
        <is>
          <t/>
        </is>
      </c>
      <c r="AI698" t="inlineStr">
        <is>
          <t>andmete taastamatult kättesaamatuiks tegemine kõrvaldatavail andmekandjatel, näiteks 
&lt;div&gt;
 - ketastel &lt;/div&gt; 
&lt;div&gt;
 - magnetlintidel &lt;/div&gt; 
&lt;div&gt;
 - paberil&lt;/div&gt;</t>
        </is>
      </c>
      <c r="AJ698" s="2" t="inlineStr">
        <is>
          <t>tallennusmedian tyhjentäminen|
tiedostojen poistaminen pysyvästi</t>
        </is>
      </c>
      <c r="AK698" s="2" t="inlineStr">
        <is>
          <t>3|
3</t>
        </is>
      </c>
      <c r="AL698" s="2" t="inlineStr">
        <is>
          <t xml:space="preserve">|
</t>
        </is>
      </c>
      <c r="AM698" t="inlineStr">
        <is>
          <t/>
        </is>
      </c>
      <c r="AN698" s="2" t="inlineStr">
        <is>
          <t>élimination des données|
effacement sécurisé des données|
élimination des données sur les supports informatiques</t>
        </is>
      </c>
      <c r="AO698" s="2" t="inlineStr">
        <is>
          <t>2|
3|
2</t>
        </is>
      </c>
      <c r="AP698" s="2" t="inlineStr">
        <is>
          <t xml:space="preserve">|
|
</t>
        </is>
      </c>
      <c r="AQ698" t="inlineStr">
        <is>
          <t/>
        </is>
      </c>
      <c r="AR698" s="2" t="inlineStr">
        <is>
          <t>sláintiú meán digiteach|
sláintiú sonraí</t>
        </is>
      </c>
      <c r="AS698" s="2" t="inlineStr">
        <is>
          <t>3|
3</t>
        </is>
      </c>
      <c r="AT698" s="2" t="inlineStr">
        <is>
          <t xml:space="preserve">|
</t>
        </is>
      </c>
      <c r="AU698" t="inlineStr">
        <is>
          <t/>
        </is>
      </c>
      <c r="AV698" s="2" t="inlineStr">
        <is>
          <t>sanitacija podataka</t>
        </is>
      </c>
      <c r="AW698" s="2" t="inlineStr">
        <is>
          <t>3</t>
        </is>
      </c>
      <c r="AX698" s="2" t="inlineStr">
        <is>
          <t/>
        </is>
      </c>
      <c r="AY698" t="inlineStr">
        <is>
          <t>postupak brisanja podataka s medija ili
fizičko 
uništavanje medija na kojem su pohranjeni
podaci 
tako da više nije moguć povrat podataka</t>
        </is>
      </c>
      <c r="AZ698" s="2" t="inlineStr">
        <is>
          <t>adatmegsemmisítés</t>
        </is>
      </c>
      <c r="BA698" s="2" t="inlineStr">
        <is>
          <t>3</t>
        </is>
      </c>
      <c r="BB698" s="2" t="inlineStr">
        <is>
          <t/>
        </is>
      </c>
      <c r="BC698" t="inlineStr">
        <is>
          <t>adathordozón tárolt adatok szándékos, tartós és visszafordíthatatlan eltávolítása és eltüntetése oly módon, hogy azokhoz többé ne lehessen hozzáférni</t>
        </is>
      </c>
      <c r="BD698" s="2" t="inlineStr">
        <is>
          <t>cancellazione sicura dei dati</t>
        </is>
      </c>
      <c r="BE698" s="2" t="inlineStr">
        <is>
          <t>3</t>
        </is>
      </c>
      <c r="BF698" s="2" t="inlineStr">
        <is>
          <t/>
        </is>
      </c>
      <c r="BG698" t="inlineStr">
        <is>
          <t>processo di cancellazione definitiva e permanente dei dati da un PC, un hard disk, o qualsiasi altro apparecchio elettronico in grado di memorizzare dati</t>
        </is>
      </c>
      <c r="BH698" s="2" t="inlineStr">
        <is>
          <t>duomenų eliminavimas</t>
        </is>
      </c>
      <c r="BI698" s="2" t="inlineStr">
        <is>
          <t>2</t>
        </is>
      </c>
      <c r="BJ698" s="2" t="inlineStr">
        <is>
          <t>proposed</t>
        </is>
      </c>
      <c r="BK698" t="inlineStr">
        <is>
          <t>elektroninis ar fizinis
procesas, kurio metu duomenys negrįžtamai pašalinami iš laikmenos arba visam
laikui sunaikinami</t>
        </is>
      </c>
      <c r="BL698" s="2" t="inlineStr">
        <is>
          <t>informācijas nesēja sanitizācija</t>
        </is>
      </c>
      <c r="BM698" s="2" t="inlineStr">
        <is>
          <t>2</t>
        </is>
      </c>
      <c r="BN698" s="2" t="inlineStr">
        <is>
          <t/>
        </is>
      </c>
      <c r="BO698" t="inlineStr">
        <is>
          <t/>
        </is>
      </c>
      <c r="BP698" s="2" t="inlineStr">
        <is>
          <t>sanitizzazzjoni tad-&lt;i&gt;data&lt;/i&gt;|
sanitizzazzjoni tal-media|
sanitizzazzjoni tal-media diġitali</t>
        </is>
      </c>
      <c r="BQ698" s="2" t="inlineStr">
        <is>
          <t>3|
3|
3</t>
        </is>
      </c>
      <c r="BR698" s="2" t="inlineStr">
        <is>
          <t xml:space="preserve">|
|
</t>
        </is>
      </c>
      <c r="BS698" t="inlineStr">
        <is>
          <t>proċess li jrendi l-aċċess għad- 
&lt;i&gt;data &lt;/i&gt;fuq medium tal-ħżin tad- 
&lt;i&gt;data&lt;/i&gt; impossibbli meta jkun hemm livell partikolari ta' sforz bl-użu ta' metodi elettroniċi jew fiżiċi biex tinqered id- 
&lt;i&gt;data &lt;/i&gt;u b'hekk titħassar jew titneħħa mill-memorja</t>
        </is>
      </c>
      <c r="BT698" s="2" t="inlineStr">
        <is>
          <t>datavernietiging</t>
        </is>
      </c>
      <c r="BU698" s="2" t="inlineStr">
        <is>
          <t>3</t>
        </is>
      </c>
      <c r="BV698" s="2" t="inlineStr">
        <is>
          <t/>
        </is>
      </c>
      <c r="BW698" t="inlineStr">
        <is>
          <t>proces waarbij met behulp van elektronische of fysieke destructiemethoden gegevens van een opslagmedium worden gewist om ze met een bepaald niveau van inspanning onleesbaar te maken</t>
        </is>
      </c>
      <c r="BX698" s="2" t="inlineStr">
        <is>
          <t>sanityzacja informatycznych nośników danych|
sanityzacja danych|
sanityzacja nośników danych</t>
        </is>
      </c>
      <c r="BY698" s="2" t="inlineStr">
        <is>
          <t>3|
3|
3</t>
        </is>
      </c>
      <c r="BZ698" s="2" t="inlineStr">
        <is>
          <t xml:space="preserve">|
|
</t>
        </is>
      </c>
      <c r="CA698" t="inlineStr">
        <is>
          <t/>
        </is>
      </c>
      <c r="CB698" s="2" t="inlineStr">
        <is>
          <t>limpeza definitiva de dados</t>
        </is>
      </c>
      <c r="CC698" s="2" t="inlineStr">
        <is>
          <t>3</t>
        </is>
      </c>
      <c r="CD698" s="2" t="inlineStr">
        <is>
          <t/>
        </is>
      </c>
      <c r="CE698" t="inlineStr">
        <is>
          <t/>
        </is>
      </c>
      <c r="CF698" s="2" t="inlineStr">
        <is>
          <t>sanitizare a datelor</t>
        </is>
      </c>
      <c r="CG698" s="2" t="inlineStr">
        <is>
          <t>3</t>
        </is>
      </c>
      <c r="CH698" s="2" t="inlineStr">
        <is>
          <t/>
        </is>
      </c>
      <c r="CI698" t="inlineStr">
        <is>
          <t/>
        </is>
      </c>
      <c r="CJ698" s="2" t="inlineStr">
        <is>
          <t>sanitizácia dát</t>
        </is>
      </c>
      <c r="CK698" s="2" t="inlineStr">
        <is>
          <t>2</t>
        </is>
      </c>
      <c r="CL698" s="2" t="inlineStr">
        <is>
          <t/>
        </is>
      </c>
      <c r="CM698" t="inlineStr">
        <is>
          <t/>
        </is>
      </c>
      <c r="CN698" s="2" t="inlineStr">
        <is>
          <t>varno uničenje podatkov</t>
        </is>
      </c>
      <c r="CO698" s="2" t="inlineStr">
        <is>
          <t>3</t>
        </is>
      </c>
      <c r="CP698" s="2" t="inlineStr">
        <is>
          <t/>
        </is>
      </c>
      <c r="CQ698" t="inlineStr">
        <is>
          <t/>
        </is>
      </c>
      <c r="CR698" s="2" t="inlineStr">
        <is>
          <t>sanering av datalagringsmedier</t>
        </is>
      </c>
      <c r="CS698" s="2" t="inlineStr">
        <is>
          <t>2</t>
        </is>
      </c>
      <c r="CT698" s="2" t="inlineStr">
        <is>
          <t/>
        </is>
      </c>
      <c r="CU698" t="inlineStr">
        <is>
          <t>process för att göra det omöjligt att rekonstruera eller hämta data som varit lagrade på olika lagringsenheter</t>
        </is>
      </c>
    </row>
    <row r="699">
      <c r="A699" s="1" t="str">
        <f>HYPERLINK("https://iate.europa.eu/entry/result/3574987/all", "3574987")</f>
        <v>3574987</v>
      </c>
      <c r="B699" t="inlineStr">
        <is>
          <t>LAW;EDUCATION AND COMMUNICATIONS</t>
        </is>
      </c>
      <c r="C699" t="inlineStr">
        <is>
          <t>LAW|criminal law;EDUCATION AND COMMUNICATIONS|information technology and data processing</t>
        </is>
      </c>
      <c r="D699" s="2" t="inlineStr">
        <is>
          <t>речникова атака</t>
        </is>
      </c>
      <c r="E699" s="2" t="inlineStr">
        <is>
          <t>3</t>
        </is>
      </c>
      <c r="F699" s="2" t="inlineStr">
        <is>
          <t/>
        </is>
      </c>
      <c r="G699" t="inlineStr">
        <is>
          <t/>
        </is>
      </c>
      <c r="H699" s="2" t="inlineStr">
        <is>
          <t>slovníkový útok</t>
        </is>
      </c>
      <c r="I699" s="2" t="inlineStr">
        <is>
          <t>3</t>
        </is>
      </c>
      <c r="J699" s="2" t="inlineStr">
        <is>
          <t/>
        </is>
      </c>
      <c r="K699" t="inlineStr">
        <is>
          <t>kybernetický útok, jehož cílem je uhodnout heslo tak, že útočník zkouší pravděpodobná hesla z připraveného seznamu</t>
        </is>
      </c>
      <c r="L699" s="2" t="inlineStr">
        <is>
          <t>ordbogsangreb</t>
        </is>
      </c>
      <c r="M699" s="2" t="inlineStr">
        <is>
          <t>3</t>
        </is>
      </c>
      <c r="N699" s="2" t="inlineStr">
        <is>
          <t/>
        </is>
      </c>
      <c r="O699" t="inlineStr">
        <is>
          <t>en form for udtømmende søgningsangreb, hvor angriberen forsøger at finde en hemmelighed, såsom en adgangskode eller krypteringsnøgle, ved at prøve alle ord i en lang liste af sandsynlige muligheder</t>
        </is>
      </c>
      <c r="P699" s="2" t="inlineStr">
        <is>
          <t>Wörterbuch-Angriff</t>
        </is>
      </c>
      <c r="Q699" s="2" t="inlineStr">
        <is>
          <t>3</t>
        </is>
      </c>
      <c r="R699" s="2" t="inlineStr">
        <is>
          <t/>
        </is>
      </c>
      <c r="S699" t="inlineStr">
        <is>
          <t>Raten eines potenziellen Passwortes, indem Wörter aus einer natürlichen Sprache gewählt werden</t>
        </is>
      </c>
      <c r="T699" s="2" t="inlineStr">
        <is>
          <t>επίθεση με χρήση λεξικού</t>
        </is>
      </c>
      <c r="U699" s="2" t="inlineStr">
        <is>
          <t>3</t>
        </is>
      </c>
      <c r="V699" s="2" t="inlineStr">
        <is>
          <t/>
        </is>
      </c>
      <c r="W699" t="inlineStr">
        <is>
          <t/>
        </is>
      </c>
      <c r="X699" s="2" t="inlineStr">
        <is>
          <t>dictionary attack</t>
        </is>
      </c>
      <c r="Y699" s="2" t="inlineStr">
        <is>
          <t>3</t>
        </is>
      </c>
      <c r="Z699" s="2" t="inlineStr">
        <is>
          <t/>
        </is>
      </c>
      <c r="AA699" t="inlineStr">
        <is>
          <t>common form of password attack [ &lt;a href="/entry/result/3574991/all" id="ENTRY_TO_ENTRY_CONVERTER" target="_blank"&gt;IATE:3574991&lt;/a&gt; ] where an attacker seeks to identify a password that is an actual word which can be found in a dictionary by creating digests of common dictionary words as candidates and then comparing them against those in a stolen digest file</t>
        </is>
      </c>
      <c r="AB699" s="2" t="inlineStr">
        <is>
          <t>ataque de diccionario</t>
        </is>
      </c>
      <c r="AC699" s="2" t="inlineStr">
        <is>
          <t>3</t>
        </is>
      </c>
      <c r="AD699" s="2" t="inlineStr">
        <is>
          <t/>
        </is>
      </c>
      <c r="AE699" t="inlineStr">
        <is>
          <t>Ataque informático para intentar averiguar una contraseña de un ordenador o equipo probando todas las palabras del diccionario.</t>
        </is>
      </c>
      <c r="AF699" s="2" t="inlineStr">
        <is>
          <t>sõnastikrünne</t>
        </is>
      </c>
      <c r="AG699" s="2" t="inlineStr">
        <is>
          <t>3</t>
        </is>
      </c>
      <c r="AH699" s="2" t="inlineStr">
        <is>
          <t/>
        </is>
      </c>
      <c r="AI699" t="inlineStr">
        <is>
          <t>jõurünne, mis parooli vm saladuse mõistatamiseks proovib mingist suurest ammendavast loendist võetud sõnu või nende kombinatsioone; võib sisaldada ettearvutust</t>
        </is>
      </c>
      <c r="AJ699" s="2" t="inlineStr">
        <is>
          <t>sanakirjahyökkäys</t>
        </is>
      </c>
      <c r="AK699" s="2" t="inlineStr">
        <is>
          <t>3</t>
        </is>
      </c>
      <c r="AL699" s="2" t="inlineStr">
        <is>
          <t/>
        </is>
      </c>
      <c r="AM699" t="inlineStr">
        <is>
          <t>hyökkäys, jossa haetaan salasanaa kokeilemalla sanoja vuoron perään laajasta sanaluettelosta</t>
        </is>
      </c>
      <c r="AN699" s="2" t="inlineStr">
        <is>
          <t>attaque par dictionnaire</t>
        </is>
      </c>
      <c r="AO699" s="2" t="inlineStr">
        <is>
          <t>3</t>
        </is>
      </c>
      <c r="AP699" s="2" t="inlineStr">
        <is>
          <t/>
        </is>
      </c>
      <c r="AQ699" t="inlineStr">
        <is>
          <t>méthode utilisée en cryptoanalyse pour trouver un mot de passe ou une clé, consistant à tester les uns à la suite des autres, une série de mots de passe potentiels contenus dans un dictionnaire</t>
        </is>
      </c>
      <c r="AR699" s="2" t="inlineStr">
        <is>
          <t>ionsaí foclóra</t>
        </is>
      </c>
      <c r="AS699" s="2" t="inlineStr">
        <is>
          <t>3</t>
        </is>
      </c>
      <c r="AT699" s="2" t="inlineStr">
        <is>
          <t/>
        </is>
      </c>
      <c r="AU699" t="inlineStr">
        <is>
          <t/>
        </is>
      </c>
      <c r="AV699" s="2" t="inlineStr">
        <is>
          <t>napad rječnikom</t>
        </is>
      </c>
      <c r="AW699" s="2" t="inlineStr">
        <is>
          <t>3</t>
        </is>
      </c>
      <c r="AX699" s="2" t="inlineStr">
        <is>
          <t/>
        </is>
      </c>
      <c r="AY699" t="inlineStr">
        <is>
          <t>tehnika za probijanje šifri ili autentikacije kod koje se
pokušava pronaći tražena zaporka ili tajni ključ uzastopnim isprobavanjem velikog broja riječi ili
kombinacija riječ</t>
        </is>
      </c>
      <c r="AZ699" s="2" t="inlineStr">
        <is>
          <t>szótáralapú támadás|
szótáras támadás</t>
        </is>
      </c>
      <c r="BA699" s="2" t="inlineStr">
        <is>
          <t>3|
3</t>
        </is>
      </c>
      <c r="BB699" s="2" t="inlineStr">
        <is>
          <t xml:space="preserve">preferred|
</t>
        </is>
      </c>
      <c r="BC699" t="inlineStr">
        <is>
          <t>jelszavak, kulcsok feltörésére irányuló kísérlet, amely szótárak felhasználásával, teljes kipróbálás alapján igyekszik megállapítani a kulcsot, illetve a jelszót</t>
        </is>
      </c>
      <c r="BD699" s="2" t="inlineStr">
        <is>
          <t>attacco a dizionario|
attacco dizionario|
attacco con dizionario|
dictionary attack</t>
        </is>
      </c>
      <c r="BE699" s="2" t="inlineStr">
        <is>
          <t>3|
3|
3|
3</t>
        </is>
      </c>
      <c r="BF699" s="2" t="inlineStr">
        <is>
          <t xml:space="preserve">|
|
|
</t>
        </is>
      </c>
      <c r="BG699" t="inlineStr">
        <is>
          <t>metodo di appropriazione di password tramite il ricorso a elenchi (“dizionari”) di parole comuni, nomi propri e password già note provando tutte le voci in varie combinazioni finché si trova quella che funziona</t>
        </is>
      </c>
      <c r="BH699" s="2" t="inlineStr">
        <is>
          <t>žodyninė ataka</t>
        </is>
      </c>
      <c r="BI699" s="2" t="inlineStr">
        <is>
          <t>3</t>
        </is>
      </c>
      <c r="BJ699" s="2" t="inlineStr">
        <is>
          <t/>
        </is>
      </c>
      <c r="BK699" t="inlineStr">
        <is>
          <t>brutalioji ataka, vykdoma naudojant žodį (-ius) iš
žodyno, kurį gali sudaryti nutekinus duomenis ar pažeidus saugumą gauti
duomenys, dažnai naudojami 
slaptažodžiai, vartotojo vardai, raktai ir pan.</t>
        </is>
      </c>
      <c r="BL699" s="2" t="inlineStr">
        <is>
          <t>vārdnīcas pārlases uzbrukums</t>
        </is>
      </c>
      <c r="BM699" s="2" t="inlineStr">
        <is>
          <t>3</t>
        </is>
      </c>
      <c r="BN699" s="2" t="inlineStr">
        <is>
          <t/>
        </is>
      </c>
      <c r="BO699" t="inlineStr">
        <is>
          <t/>
        </is>
      </c>
      <c r="BP699" s="2" t="inlineStr">
        <is>
          <t>attakk permezz ta' dizzjunarju</t>
        </is>
      </c>
      <c r="BQ699" s="2" t="inlineStr">
        <is>
          <t>3</t>
        </is>
      </c>
      <c r="BR699" s="2" t="inlineStr">
        <is>
          <t/>
        </is>
      </c>
      <c r="BS699" t="inlineStr">
        <is>
          <t>forma komuni ta' attakk immirat lejn password [ &lt;a href="/entry/result/3574991/all" id="ENTRY_TO_ENTRY_CONVERTER" target="_blank"&gt;IATE:3574991&lt;/a&gt; ] fejn attakkant ifittex li jidentifika password li proprju tkun kelma li tista' tinsab f'dizzjunarju billi jinħolqu sommarji ta' kliem komuni ta' dizzjunarju bħala kandidati u mbagħad jitqabblu ma' dawk f'file ta' sommarji misruq</t>
        </is>
      </c>
      <c r="BT699" s="2" t="inlineStr">
        <is>
          <t>woordenboekaanval|
woordenlijstaanval</t>
        </is>
      </c>
      <c r="BU699" s="2" t="inlineStr">
        <is>
          <t>3|
3</t>
        </is>
      </c>
      <c r="BV699" s="2" t="inlineStr">
        <is>
          <t xml:space="preserve">|
</t>
        </is>
      </c>
      <c r="BW699" t="inlineStr">
        <is>
          <t>poging tot inbraak in een computersysteem door een groot aantal woorden uit een woordenboek als wachtwoord te proberen</t>
        </is>
      </c>
      <c r="BX699" s="2" t="inlineStr">
        <is>
          <t>atak słownikowy</t>
        </is>
      </c>
      <c r="BY699" s="2" t="inlineStr">
        <is>
          <t>3</t>
        </is>
      </c>
      <c r="BZ699" s="2" t="inlineStr">
        <is>
          <t/>
        </is>
      </c>
      <c r="CA699" t="inlineStr">
        <is>
          <t>próba złamania hasła przy wykorzystaniu obszernej listy możliwych haseł (słownika)</t>
        </is>
      </c>
      <c r="CB699" s="2" t="inlineStr">
        <is>
          <t>ataque por dicionário</t>
        </is>
      </c>
      <c r="CC699" s="2" t="inlineStr">
        <is>
          <t>3</t>
        </is>
      </c>
      <c r="CD699" s="2" t="inlineStr">
        <is>
          <t/>
        </is>
      </c>
      <c r="CE699" t="inlineStr">
        <is>
          <t/>
        </is>
      </c>
      <c r="CF699" s="2" t="inlineStr">
        <is>
          <t>atac de tip dicționar</t>
        </is>
      </c>
      <c r="CG699" s="2" t="inlineStr">
        <is>
          <t>3</t>
        </is>
      </c>
      <c r="CH699" s="2" t="inlineStr">
        <is>
          <t/>
        </is>
      </c>
      <c r="CI699" t="inlineStr">
        <is>
          <t>modalitatea de a descoperi un cod sau de a trece cu succes printr-un proces de autentificare folosind o mare varietate de combinații alfabetice</t>
        </is>
      </c>
      <c r="CJ699" s="2" t="inlineStr">
        <is>
          <t>slovníkový útok</t>
        </is>
      </c>
      <c r="CK699" s="2" t="inlineStr">
        <is>
          <t>3</t>
        </is>
      </c>
      <c r="CL699" s="2" t="inlineStr">
        <is>
          <t/>
        </is>
      </c>
      <c r="CM699" t="inlineStr">
        <is>
          <t>technika útoku na heslo pomocou známych slov z nejakého zoznamu známych alebo pravdepodobných slov</t>
        </is>
      </c>
      <c r="CN699" s="2" t="inlineStr">
        <is>
          <t>slovarski napad</t>
        </is>
      </c>
      <c r="CO699" s="2" t="inlineStr">
        <is>
          <t>3</t>
        </is>
      </c>
      <c r="CP699" s="2" t="inlineStr">
        <is>
          <t/>
        </is>
      </c>
      <c r="CQ699" t="inlineStr">
        <is>
          <t>napad s sistematičnim iskanjem gesla na podlagi besed, ki jih najdemo v slovarju</t>
        </is>
      </c>
      <c r="CR699" s="2" t="inlineStr">
        <is>
          <t>ordlisteattack</t>
        </is>
      </c>
      <c r="CS699" s="2" t="inlineStr">
        <is>
          <t>3</t>
        </is>
      </c>
      <c r="CT699" s="2" t="inlineStr">
        <is>
          <t/>
        </is>
      </c>
      <c r="CU699" t="inlineStr">
        <is>
          <t>försök att logga in på ett nät genom att testa en lång lista med sannolika lösen­­ord</t>
        </is>
      </c>
    </row>
    <row r="700">
      <c r="A700" s="1" t="str">
        <f>HYPERLINK("https://iate.europa.eu/entry/result/3574991/all", "3574991")</f>
        <v>3574991</v>
      </c>
      <c r="B700" t="inlineStr">
        <is>
          <t>LAW;EDUCATION AND COMMUNICATIONS</t>
        </is>
      </c>
      <c r="C700" t="inlineStr">
        <is>
          <t>LAW|criminal law;EDUCATION AND COMMUNICATIONS|information technology and data processing</t>
        </is>
      </c>
      <c r="D700" s="2" t="inlineStr">
        <is>
          <t>атака на парола</t>
        </is>
      </c>
      <c r="E700" s="2" t="inlineStr">
        <is>
          <t>3</t>
        </is>
      </c>
      <c r="F700" s="2" t="inlineStr">
        <is>
          <t/>
        </is>
      </c>
      <c r="G700" t="inlineStr">
        <is>
          <t/>
        </is>
      </c>
      <c r="H700" s="2" t="inlineStr">
        <is>
          <t>útok na heslo</t>
        </is>
      </c>
      <c r="I700" s="2" t="inlineStr">
        <is>
          <t>3</t>
        </is>
      </c>
      <c r="J700" s="2" t="inlineStr">
        <is>
          <t/>
        </is>
      </c>
      <c r="K700" t="inlineStr">
        <is>
          <t>kybernetický útok, jehož cílem je uhodnout heslo uživatele</t>
        </is>
      </c>
      <c r="L700" s="2" t="inlineStr">
        <is>
          <t>passwordangreb|
kodeordsangreb</t>
        </is>
      </c>
      <c r="M700" s="2" t="inlineStr">
        <is>
          <t>3|
3</t>
        </is>
      </c>
      <c r="N700" s="2" t="inlineStr">
        <is>
          <t xml:space="preserve">|
</t>
        </is>
      </c>
      <c r="O700" t="inlineStr">
        <is>
          <t/>
        </is>
      </c>
      <c r="P700" s="2" t="inlineStr">
        <is>
          <t>Passwort-Angriff</t>
        </is>
      </c>
      <c r="Q700" s="2" t="inlineStr">
        <is>
          <t>3</t>
        </is>
      </c>
      <c r="R700" s="2" t="inlineStr">
        <is>
          <t/>
        </is>
      </c>
      <c r="S700" t="inlineStr">
        <is>
          <t/>
        </is>
      </c>
      <c r="T700" s="2" t="inlineStr">
        <is>
          <t>επίθεση συνθηματικών</t>
        </is>
      </c>
      <c r="U700" s="2" t="inlineStr">
        <is>
          <t>3</t>
        </is>
      </c>
      <c r="V700" s="2" t="inlineStr">
        <is>
          <t/>
        </is>
      </c>
      <c r="W700" t="inlineStr">
        <is>
          <t/>
        </is>
      </c>
      <c r="X700" s="2" t="inlineStr">
        <is>
          <t>password attack</t>
        </is>
      </c>
      <c r="Y700" s="2" t="inlineStr">
        <is>
          <t>3</t>
        </is>
      </c>
      <c r="Z700" s="2" t="inlineStr">
        <is>
          <t/>
        </is>
      </c>
      <c r="AA700" t="inlineStr">
        <is>
          <t>cyber-attack [ &lt;a href="/entry/result/919510/all" id="ENTRY_TO_ENTRY_CONVERTER" target="_blank"&gt;IATE:919510&lt;/a&gt; ] where a third party intruder tries to gain access to an entity's computer systems by cracking a user password</t>
        </is>
      </c>
      <c r="AB700" s="2" t="inlineStr">
        <is>
          <t>ataque de contraseña</t>
        </is>
      </c>
      <c r="AC700" s="2" t="inlineStr">
        <is>
          <t>3</t>
        </is>
      </c>
      <c r="AD700" s="2" t="inlineStr">
        <is>
          <t/>
        </is>
      </c>
      <c r="AE700" t="inlineStr">
        <is>
          <t>Todo tipo de ataque informático cuyo objetivo sea la obtención de las contraseñas de un ordenador o equipo.</t>
        </is>
      </c>
      <c r="AF700" s="2" t="inlineStr">
        <is>
          <t>paroolirünne</t>
        </is>
      </c>
      <c r="AG700" s="2" t="inlineStr">
        <is>
          <t>3</t>
        </is>
      </c>
      <c r="AH700" s="2" t="inlineStr">
        <is>
          <t/>
        </is>
      </c>
      <c r="AI700" t="inlineStr">
        <is>
          <t>parooli murdmist taotlev rünne</t>
        </is>
      </c>
      <c r="AJ700" s="2" t="inlineStr">
        <is>
          <t>salasanahyökkäys</t>
        </is>
      </c>
      <c r="AK700" s="2" t="inlineStr">
        <is>
          <t>3</t>
        </is>
      </c>
      <c r="AL700" s="2" t="inlineStr">
        <is>
          <t/>
        </is>
      </c>
      <c r="AM700" t="inlineStr">
        <is>
          <t>hyökkäys, jossa kolmas osapuoli yrittää tunkeutua tietojärjestelmään murtamalla käyttäjän salasanan</t>
        </is>
      </c>
      <c r="AN700" s="2" t="inlineStr">
        <is>
          <t>attaque sur les mots de passe|
attaque de mot de passe</t>
        </is>
      </c>
      <c r="AO700" s="2" t="inlineStr">
        <is>
          <t>2|
2</t>
        </is>
      </c>
      <c r="AP700" s="2" t="inlineStr">
        <is>
          <t xml:space="preserve">|
</t>
        </is>
      </c>
      <c r="AQ700" t="inlineStr">
        <is>
          <t>méthode de piratage permettant, en essayant diverses combinaisons, de trouver le mot de passe d’un réseau ou d’un ordinateur</t>
        </is>
      </c>
      <c r="AR700" s="2" t="inlineStr">
        <is>
          <t>ionsaí pasfhocail</t>
        </is>
      </c>
      <c r="AS700" s="2" t="inlineStr">
        <is>
          <t>3</t>
        </is>
      </c>
      <c r="AT700" s="2" t="inlineStr">
        <is>
          <t/>
        </is>
      </c>
      <c r="AU700" t="inlineStr">
        <is>
          <t/>
        </is>
      </c>
      <c r="AV700" s="2" t="inlineStr">
        <is>
          <t>napad na lozinku</t>
        </is>
      </c>
      <c r="AW700" s="2" t="inlineStr">
        <is>
          <t>3</t>
        </is>
      </c>
      <c r="AX700" s="2" t="inlineStr">
        <is>
          <t/>
        </is>
      </c>
      <c r="AY700" t="inlineStr">
        <is>
          <t/>
        </is>
      </c>
      <c r="AZ700" s="2" t="inlineStr">
        <is>
          <t>jelszófeltöréses támadás</t>
        </is>
      </c>
      <c r="BA700" s="2" t="inlineStr">
        <is>
          <t>3</t>
        </is>
      </c>
      <c r="BB700" s="2" t="inlineStr">
        <is>
          <t/>
        </is>
      </c>
      <c r="BC700" t="inlineStr">
        <is>
          <t>olyan &lt;a href="https://iate.europa.eu/entry/result/919510/hu" target="_blank"&gt;kibertámadás&lt;time datetime="2019. 10. 31."&gt; (2019. 10. 31.)&lt;/time&gt;&lt;/a&gt;, amely során a behatoló valamely felhasználó jelszavának feltörésével próbál bejutni a számítógépes hálózatra</t>
        </is>
      </c>
      <c r="BD700" s="2" t="inlineStr">
        <is>
          <t>attacco di tipo password cracking|
password cracking</t>
        </is>
      </c>
      <c r="BE700" s="2" t="inlineStr">
        <is>
          <t>3|
3</t>
        </is>
      </c>
      <c r="BF700" s="2" t="inlineStr">
        <is>
          <t xml:space="preserve">|
</t>
        </is>
      </c>
      <c r="BG700" t="inlineStr">
        <is>
          <t>processo di recupero delle password da informazioni che sono state immagazzinate o trasmesse da un sistema informatico, spesso tentando tutte le possibili combinazioni di caratteri, e confrontandole con un hash crittografico della password</t>
        </is>
      </c>
      <c r="BH700" s="2" t="inlineStr">
        <is>
          <t>slaptažodžio ataka</t>
        </is>
      </c>
      <c r="BI700" s="2" t="inlineStr">
        <is>
          <t>3</t>
        </is>
      </c>
      <c r="BJ700" s="2" t="inlineStr">
        <is>
          <t/>
        </is>
      </c>
      <c r="BK700" t="inlineStr">
        <is>
          <t>kibernetinė ataka, kuria bandoma atspėti vartotojo
slaptažodį</t>
        </is>
      </c>
      <c r="BL700" s="2" t="inlineStr">
        <is>
          <t>paroles uzlaušanas uzbrukums</t>
        </is>
      </c>
      <c r="BM700" s="2" t="inlineStr">
        <is>
          <t>2</t>
        </is>
      </c>
      <c r="BN700" s="2" t="inlineStr">
        <is>
          <t/>
        </is>
      </c>
      <c r="BO700" t="inlineStr">
        <is>
          <t/>
        </is>
      </c>
      <c r="BP700" s="2" t="inlineStr">
        <is>
          <t>attakk immirat lejn password</t>
        </is>
      </c>
      <c r="BQ700" s="2" t="inlineStr">
        <is>
          <t>3</t>
        </is>
      </c>
      <c r="BR700" s="2" t="inlineStr">
        <is>
          <t/>
        </is>
      </c>
      <c r="BS700" t="inlineStr">
        <is>
          <t>ċiberattakk fejn parti terza deffiesa tipprova tikseb aċċess għas-sistemi tal-kompjuters tal-entità billi tikkrekkja l-password ta' utent</t>
        </is>
      </c>
      <c r="BT700" s="2" t="inlineStr">
        <is>
          <t>wachtwoordaanval</t>
        </is>
      </c>
      <c r="BU700" s="2" t="inlineStr">
        <is>
          <t>3</t>
        </is>
      </c>
      <c r="BV700" s="2" t="inlineStr">
        <is>
          <t/>
        </is>
      </c>
      <c r="BW700" t="inlineStr">
        <is>
          <t>cyberaanval waarbij een indringer tracht door het achterhalen van een gebruikerswachtwoord toegang te krijgen tot een computersysteem</t>
        </is>
      </c>
      <c r="BX700" s="2" t="inlineStr">
        <is>
          <t>atak na hasło</t>
        </is>
      </c>
      <c r="BY700" s="2" t="inlineStr">
        <is>
          <t>3</t>
        </is>
      </c>
      <c r="BZ700" s="2" t="inlineStr">
        <is>
          <t/>
        </is>
      </c>
      <c r="CA700" t="inlineStr">
        <is>
          <t/>
        </is>
      </c>
      <c r="CB700" s="2" t="inlineStr">
        <is>
          <t>ataque de palavra-passe</t>
        </is>
      </c>
      <c r="CC700" s="2" t="inlineStr">
        <is>
          <t>3</t>
        </is>
      </c>
      <c r="CD700" s="2" t="inlineStr">
        <is>
          <t/>
        </is>
      </c>
      <c r="CE700" t="inlineStr">
        <is>
          <t>Ciberataque em que um invasor tenta obter acesso ao sistema informático de uma entidade descobrindo palavras-passe.</t>
        </is>
      </c>
      <c r="CF700" s="2" t="inlineStr">
        <is>
          <t>atac asupra parolei</t>
        </is>
      </c>
      <c r="CG700" s="2" t="inlineStr">
        <is>
          <t>3</t>
        </is>
      </c>
      <c r="CH700" s="2" t="inlineStr">
        <is>
          <t/>
        </is>
      </c>
      <c r="CI700" t="inlineStr">
        <is>
          <t/>
        </is>
      </c>
      <c r="CJ700" s="2" t="inlineStr">
        <is>
          <t>útok s cieľom získania hesla</t>
        </is>
      </c>
      <c r="CK700" s="2" t="inlineStr">
        <is>
          <t>3</t>
        </is>
      </c>
      <c r="CL700" s="2" t="inlineStr">
        <is>
          <t/>
        </is>
      </c>
      <c r="CM700" t="inlineStr">
        <is>
          <t>kybernetický útok, pri ktorom sa hacker snaží zistiť heslo používateľa</t>
        </is>
      </c>
      <c r="CN700" s="2" t="inlineStr">
        <is>
          <t>napad na geslo</t>
        </is>
      </c>
      <c r="CO700" s="2" t="inlineStr">
        <is>
          <t>3</t>
        </is>
      </c>
      <c r="CP700" s="2" t="inlineStr">
        <is>
          <t/>
        </is>
      </c>
      <c r="CQ700" t="inlineStr">
        <is>
          <t/>
        </is>
      </c>
      <c r="CR700" s="2" t="inlineStr">
        <is>
          <t>lösenordsattack</t>
        </is>
      </c>
      <c r="CS700" s="2" t="inlineStr">
        <is>
          <t>3</t>
        </is>
      </c>
      <c r="CT700" s="2" t="inlineStr">
        <is>
          <t/>
        </is>
      </c>
      <c r="CU700" t="inlineStr">
        <is>
          <t/>
        </is>
      </c>
    </row>
    <row r="701">
      <c r="A701" s="1" t="str">
        <f>HYPERLINK("https://iate.europa.eu/entry/result/3575041/all", "3575041")</f>
        <v>3575041</v>
      </c>
      <c r="B701" t="inlineStr">
        <is>
          <t>EDUCATION AND COMMUNICATIONS</t>
        </is>
      </c>
      <c r="C701" t="inlineStr">
        <is>
          <t>EDUCATION AND COMMUNICATIONS|information technology and data processing</t>
        </is>
      </c>
      <c r="D701" s="2" t="inlineStr">
        <is>
          <t>тролска ферма</t>
        </is>
      </c>
      <c r="E701" s="2" t="inlineStr">
        <is>
          <t>3</t>
        </is>
      </c>
      <c r="F701" s="2" t="inlineStr">
        <is>
          <t/>
        </is>
      </c>
      <c r="G701" t="inlineStr">
        <is>
          <t/>
        </is>
      </c>
      <c r="H701" s="2" t="inlineStr">
        <is>
          <t>farma trollů</t>
        </is>
      </c>
      <c r="I701" s="2" t="inlineStr">
        <is>
          <t>3</t>
        </is>
      </c>
      <c r="J701" s="2" t="inlineStr">
        <is>
          <t/>
        </is>
      </c>
      <c r="K701" t="inlineStr">
        <is>
          <t>skupina osob podporovaných státem nebo určitým subjektem, která pro dosažení konkrétního cíle šíří nepravdivé informace nebo nenávistné příspěvky na internetu</t>
        </is>
      </c>
      <c r="L701" s="2" t="inlineStr">
        <is>
          <t>troldefarm|
troll farm</t>
        </is>
      </c>
      <c r="M701" s="2" t="inlineStr">
        <is>
          <t>3|
3</t>
        </is>
      </c>
      <c r="N701" s="2" t="inlineStr">
        <is>
          <t xml:space="preserve">|
</t>
        </is>
      </c>
      <c r="O701" t="inlineStr">
        <is>
          <t>organisation eller samling af flere trolls, der arbejder koordineret på at sprede rygter og falske nyheder og starte hidsige diskussioner</t>
        </is>
      </c>
      <c r="P701" s="2" t="inlineStr">
        <is>
          <t>Troll-Farm</t>
        </is>
      </c>
      <c r="Q701" s="2" t="inlineStr">
        <is>
          <t>3</t>
        </is>
      </c>
      <c r="R701" s="2" t="inlineStr">
        <is>
          <t/>
        </is>
      </c>
      <c r="S701" t="inlineStr">
        <is>
          <t/>
        </is>
      </c>
      <c r="T701" s="2" t="inlineStr">
        <is>
          <t>φάρμα τρολ</t>
        </is>
      </c>
      <c r="U701" s="2" t="inlineStr">
        <is>
          <t>3</t>
        </is>
      </c>
      <c r="V701" s="2" t="inlineStr">
        <is>
          <t/>
        </is>
      </c>
      <c r="W701" t="inlineStr">
        <is>
          <t>φάρμα δημιουργίας ψεύτικων προφίλ που μπαίνουν σε online συζητήσεις για να προκαλέσουν αντιδράσεις</t>
        </is>
      </c>
      <c r="X701" s="2" t="inlineStr">
        <is>
          <t>troll farm|
troll factory|
troll army</t>
        </is>
      </c>
      <c r="Y701" s="2" t="inlineStr">
        <is>
          <t>3|
3|
1</t>
        </is>
      </c>
      <c r="Z701" s="2" t="inlineStr">
        <is>
          <t xml:space="preserve">|
|
</t>
        </is>
      </c>
      <c r="AA701" t="inlineStr">
        <is>
          <t>organisation whose employees or members attempt to create conflict and disruption in an online community by posting deliberately inflammatory or provocative comments</t>
        </is>
      </c>
      <c r="AB701" s="2" t="inlineStr">
        <is>
          <t>granja de trolls|
granja de troles|
ejército de troles</t>
        </is>
      </c>
      <c r="AC701" s="2" t="inlineStr">
        <is>
          <t>3|
3|
3</t>
        </is>
      </c>
      <c r="AD701" s="2" t="inlineStr">
        <is>
          <t xml:space="preserve">|
preferred|
</t>
        </is>
      </c>
      <c r="AE701" t="inlineStr">
        <is>
          <t>Grupo organizado de troles [ &lt;a href="/entry/result/3551069/all" id="ENTRY_TO_ENTRY_CONVERTER" target="_blank"&gt;IATE:3551069&lt;/a&gt; ] que se dedica a difundir en las redes noticias falsas o comentarios injuriosos, o a fabricar falsas polémicas que sirvan de cortina de humo para favorecer los intereses concretos de un grupo de presión, de una organización o de un Estado que lo ha creado o que lo mantiene.</t>
        </is>
      </c>
      <c r="AF701" s="2" t="inlineStr">
        <is>
          <t>trollifarm|
trollivabrik</t>
        </is>
      </c>
      <c r="AG701" s="2" t="inlineStr">
        <is>
          <t>3|
3</t>
        </is>
      </c>
      <c r="AH701" s="2" t="inlineStr">
        <is>
          <t>|
preferred</t>
        </is>
      </c>
      <c r="AI701" t="inlineStr">
        <is>
          <t/>
        </is>
      </c>
      <c r="AJ701" s="2" t="inlineStr">
        <is>
          <t>trollifarmi|
trollitehdas</t>
        </is>
      </c>
      <c r="AK701" s="2" t="inlineStr">
        <is>
          <t>3|
3</t>
        </is>
      </c>
      <c r="AL701" s="2" t="inlineStr">
        <is>
          <t xml:space="preserve">|
</t>
        </is>
      </c>
      <c r="AM701" t="inlineStr">
        <is>
          <t>järjestö, jonka työntekijät tai jäsenet pyrkivät aiheuttamaan konflikteja ja häiriöitä verkkoyhteisössä julkaisemalla tarkoituksella loukkaavia tai provokatiivisia kommentteja</t>
        </is>
      </c>
      <c r="AN701" s="2" t="inlineStr">
        <is>
          <t>usine à trolls|
ferme à trolls</t>
        </is>
      </c>
      <c r="AO701" s="2" t="inlineStr">
        <is>
          <t>3|
2</t>
        </is>
      </c>
      <c r="AP701" s="2" t="inlineStr">
        <is>
          <t xml:space="preserve">|
</t>
        </is>
      </c>
      <c r="AQ701" t="inlineStr">
        <is>
          <t>entreprise de propagande qui contrôle de nombreux comptes utilisateurs en ligne dans le but de simuler des mouvements de masse, la tactique visant à submerger le Net d'informations fausses semant la paranoïa, tout en créant une atmosphère haineuse et agressive</t>
        </is>
      </c>
      <c r="AR701" s="2" t="inlineStr">
        <is>
          <t>feirm throllála</t>
        </is>
      </c>
      <c r="AS701" s="2" t="inlineStr">
        <is>
          <t>3</t>
        </is>
      </c>
      <c r="AT701" s="2" t="inlineStr">
        <is>
          <t/>
        </is>
      </c>
      <c r="AU701" t="inlineStr">
        <is>
          <t/>
        </is>
      </c>
      <c r="AV701" s="2" t="inlineStr">
        <is>
          <t>farma trolova|
tvornica trolova</t>
        </is>
      </c>
      <c r="AW701" s="2" t="inlineStr">
        <is>
          <t>3|
3</t>
        </is>
      </c>
      <c r="AX701" s="2" t="inlineStr">
        <is>
          <t xml:space="preserve">|
</t>
        </is>
      </c>
      <c r="AY701" t="inlineStr">
        <is>
          <t/>
        </is>
      </c>
      <c r="AZ701" s="2" t="inlineStr">
        <is>
          <t>trollgyár|
trollhadsereg|
trollfarm</t>
        </is>
      </c>
      <c r="BA701" s="2" t="inlineStr">
        <is>
          <t>3|
3|
3</t>
        </is>
      </c>
      <c r="BB701" s="2" t="inlineStr">
        <is>
          <t xml:space="preserve">|
|
</t>
        </is>
      </c>
      <c r="BC701" t="inlineStr">
        <is>
          <t>olyan szervezet vagy csoport, amelynek alkalmazottai és tagjai hamis közösségimédia-profilok segítségével álhíreket terjesztenek, ezzel generálva konfliktust és széthúzást, valamint befolyásolva a közvéleményt</t>
        </is>
      </c>
      <c r="BD701" s="2" t="inlineStr">
        <is>
          <t>troll farm</t>
        </is>
      </c>
      <c r="BE701" s="2" t="inlineStr">
        <is>
          <t>3</t>
        </is>
      </c>
      <c r="BF701" s="2" t="inlineStr">
        <is>
          <t/>
        </is>
      </c>
      <c r="BG701" t="inlineStr">
        <is>
          <t>organizzazione che coordina le azioni dei &lt;a href="https://iate.europa.eu/entry/result/3551069/it" target="_blank"&gt;troll&lt;/a&gt;, appositamente nata per creare conflitti nelle community</t>
        </is>
      </c>
      <c r="BH701" s="2" t="inlineStr">
        <is>
          <t>trolių fabrikas</t>
        </is>
      </c>
      <c r="BI701" s="2" t="inlineStr">
        <is>
          <t>3</t>
        </is>
      </c>
      <c r="BJ701" s="2" t="inlineStr">
        <is>
          <t/>
        </is>
      </c>
      <c r="BK701" t="inlineStr">
        <is>
          <t>organizacija, sukurta dezinformacijai viešai
skleisti, propagandiniams ir konfliktus provokuojantiems pranešimams publikuoti</t>
        </is>
      </c>
      <c r="BL701" s="2" t="inlineStr">
        <is>
          <t>troļļu ferma</t>
        </is>
      </c>
      <c r="BM701" s="2" t="inlineStr">
        <is>
          <t>2</t>
        </is>
      </c>
      <c r="BN701" s="2" t="inlineStr">
        <is>
          <t/>
        </is>
      </c>
      <c r="BO701" t="inlineStr">
        <is>
          <t/>
        </is>
      </c>
      <c r="BP701" s="2" t="inlineStr">
        <is>
          <t>fabbrika tat-trolls</t>
        </is>
      </c>
      <c r="BQ701" s="2" t="inlineStr">
        <is>
          <t>3</t>
        </is>
      </c>
      <c r="BR701" s="2" t="inlineStr">
        <is>
          <t/>
        </is>
      </c>
      <c r="BS701" t="inlineStr">
        <is>
          <t>organizzazzjoni li fiha l-impjegati jew il-membri tagħha jippruvaw joħolqu kunflitt u tħarbit f'komunità online billi jippostjaw intenzjonalment kummenti xewwiexa jew provokattivi</t>
        </is>
      </c>
      <c r="BT701" s="2" t="inlineStr">
        <is>
          <t>trollenboerderij|
trollenfabriek</t>
        </is>
      </c>
      <c r="BU701" s="2" t="inlineStr">
        <is>
          <t>3|
3</t>
        </is>
      </c>
      <c r="BV701" s="2" t="inlineStr">
        <is>
          <t xml:space="preserve">|
</t>
        </is>
      </c>
      <c r="BW701" t="inlineStr">
        <is>
          <t>organisatie die tracht binnen een samenleving of onlinegemeenschap tweedracht te zaaien en conflicten aan te wakkeren door op internet provocerende of disruptieve berichten te plaatsen, nepnieuws te verspreiden, bedreigingen te uiten e.d.</t>
        </is>
      </c>
      <c r="BX701" s="2" t="inlineStr">
        <is>
          <t>farma trolli</t>
        </is>
      </c>
      <c r="BY701" s="2" t="inlineStr">
        <is>
          <t>3</t>
        </is>
      </c>
      <c r="BZ701" s="2" t="inlineStr">
        <is>
          <t/>
        </is>
      </c>
      <c r="CA701" t="inlineStr">
        <is>
          <t/>
        </is>
      </c>
      <c r="CB701" s="2" t="inlineStr">
        <is>
          <t>fábrica de troles</t>
        </is>
      </c>
      <c r="CC701" s="2" t="inlineStr">
        <is>
          <t>3</t>
        </is>
      </c>
      <c r="CD701" s="2" t="inlineStr">
        <is>
          <t/>
        </is>
      </c>
      <c r="CE701" t="inlineStr">
        <is>
          <t>Organização cujos funcionários ou membros tentam criar conflito e interrupção numa comunidade na Internet postando comentários deliberadamente inflamatórios ou provocativos.</t>
        </is>
      </c>
      <c r="CF701" s="2" t="inlineStr">
        <is>
          <t>troll farm|
fermă de troli</t>
        </is>
      </c>
      <c r="CG701" s="2" t="inlineStr">
        <is>
          <t>3|
3</t>
        </is>
      </c>
      <c r="CH701" s="2" t="inlineStr">
        <is>
          <t xml:space="preserve">|
</t>
        </is>
      </c>
      <c r="CI701" t="inlineStr">
        <is>
          <t/>
        </is>
      </c>
      <c r="CJ701" s="2" t="inlineStr">
        <is>
          <t>továreň trollov|
trollia farma</t>
        </is>
      </c>
      <c r="CK701" s="2" t="inlineStr">
        <is>
          <t>3|
3</t>
        </is>
      </c>
      <c r="CL701" s="2" t="inlineStr">
        <is>
          <t xml:space="preserve">|
</t>
        </is>
      </c>
      <c r="CM701" t="inlineStr">
        <is>
          <t>organizácia, ktorej zamestnanci alebo členovia sa snažia vytvoriť konflikt a nezhody tým, že šíria nenávistné alebo provokatívne komentáre na internete</t>
        </is>
      </c>
      <c r="CN701" s="2" t="inlineStr">
        <is>
          <t>trolarna</t>
        </is>
      </c>
      <c r="CO701" s="2" t="inlineStr">
        <is>
          <t>3</t>
        </is>
      </c>
      <c r="CP701" s="2" t="inlineStr">
        <is>
          <t/>
        </is>
      </c>
      <c r="CQ701" t="inlineStr">
        <is>
          <t>organizacija, ki na spletu objavlja neresnične zapise in s tem skuša vplivati na javno mnenje</t>
        </is>
      </c>
      <c r="CR701" s="2" t="inlineStr">
        <is>
          <t>trollfabrik</t>
        </is>
      </c>
      <c r="CS701" s="2" t="inlineStr">
        <is>
          <t>3</t>
        </is>
      </c>
      <c r="CT701" s="2" t="inlineStr">
        <is>
          <t/>
        </is>
      </c>
      <c r="CU701" t="inlineStr">
        <is>
          <t>grupp eller organisation vars medlemmar eller anställda har till uppgift att sprida falska, vilse­led­ande eller provocerance påstå­enden på internet</t>
        </is>
      </c>
    </row>
    <row r="702">
      <c r="A702" s="1" t="str">
        <f>HYPERLINK("https://iate.europa.eu/entry/result/3578294/all", "3578294")</f>
        <v>3578294</v>
      </c>
      <c r="B702" t="inlineStr">
        <is>
          <t>EDUCATION AND COMMUNICATIONS</t>
        </is>
      </c>
      <c r="C702" t="inlineStr">
        <is>
          <t>EDUCATION AND COMMUNICATIONS|information technology and data processing</t>
        </is>
      </c>
      <c r="D702" s="2" t="inlineStr">
        <is>
          <t>бял списък</t>
        </is>
      </c>
      <c r="E702" s="2" t="inlineStr">
        <is>
          <t>3</t>
        </is>
      </c>
      <c r="F702" s="2" t="inlineStr">
        <is>
          <t/>
        </is>
      </c>
      <c r="G702" t="inlineStr">
        <is>
          <t/>
        </is>
      </c>
      <c r="H702" s="2" t="inlineStr">
        <is>
          <t>bílá listina</t>
        </is>
      </c>
      <c r="I702" s="2" t="inlineStr">
        <is>
          <t>3</t>
        </is>
      </c>
      <c r="J702" s="2" t="inlineStr">
        <is>
          <t/>
        </is>
      </c>
      <c r="K702" t="inlineStr">
        <is>
          <t>v informatice označení pro seznam obsahující něco povoleného</t>
        </is>
      </c>
      <c r="L702" s="2" t="inlineStr">
        <is>
          <t>hvidliste|
positivliste</t>
        </is>
      </c>
      <c r="M702" s="2" t="inlineStr">
        <is>
          <t>3|
3</t>
        </is>
      </c>
      <c r="N702" s="2" t="inlineStr">
        <is>
          <t xml:space="preserve">|
</t>
        </is>
      </c>
      <c r="O702" t="inlineStr">
        <is>
          <t/>
        </is>
      </c>
      <c r="P702" s="2" t="inlineStr">
        <is>
          <t>Whitelist</t>
        </is>
      </c>
      <c r="Q702" s="2" t="inlineStr">
        <is>
          <t>3</t>
        </is>
      </c>
      <c r="R702" s="2" t="inlineStr">
        <is>
          <t/>
        </is>
      </c>
      <c r="S702" t="inlineStr">
        <is>
          <t>Content-Filter-Liste, auf der die Einträge von Adressen stehen, die explizit zugelassen werden sollen</t>
        </is>
      </c>
      <c r="T702" s="2" t="inlineStr">
        <is>
          <t>λευκή λίστα</t>
        </is>
      </c>
      <c r="U702" s="2" t="inlineStr">
        <is>
          <t>3</t>
        </is>
      </c>
      <c r="V702" s="2" t="inlineStr">
        <is>
          <t/>
        </is>
      </c>
      <c r="W702" t="inlineStr">
        <is>
          <t/>
        </is>
      </c>
      <c r="X702" s="2" t="inlineStr">
        <is>
          <t>whitelist</t>
        </is>
      </c>
      <c r="Y702" s="2" t="inlineStr">
        <is>
          <t>3</t>
        </is>
      </c>
      <c r="Z702" s="2" t="inlineStr">
        <is>
          <t/>
        </is>
      </c>
      <c r="AA702" t="inlineStr">
        <is>
          <t>list of entities that are considered trustworthy and are granted access or privileges</t>
        </is>
      </c>
      <c r="AB702" s="2" t="inlineStr">
        <is>
          <t>lista blanca</t>
        </is>
      </c>
      <c r="AC702" s="2" t="inlineStr">
        <is>
          <t>3</t>
        </is>
      </c>
      <c r="AD702" s="2" t="inlineStr">
        <is>
          <t/>
        </is>
      </c>
      <c r="AE702" t="inlineStr">
        <is>
          <t>Relación de elementos que se sabe positivamente que son aceptables en un sistema.</t>
        </is>
      </c>
      <c r="AF702" s="2" t="inlineStr">
        <is>
          <t>valge nimekiri</t>
        </is>
      </c>
      <c r="AG702" s="2" t="inlineStr">
        <is>
          <t>3</t>
        </is>
      </c>
      <c r="AH702" s="2" t="inlineStr">
        <is>
          <t/>
        </is>
      </c>
      <c r="AI702" t="inlineStr">
        <is>
          <t>filtreerimise või pääsu reguleerimise vahend: 
&lt;div&gt;
 - musta nimekirja vastand&lt;/div&gt; 
&lt;div&gt;
 - loetleb ainult lubatavaid&lt;/div&gt; 
&lt;div&gt;
 ------ meilisaatjaid&lt;/div&gt; 
&lt;div&gt;
 ------ ressursse&lt;/div&gt; 
&lt;div&gt;
 ------ programme&lt;/div&gt; 
&lt;div&gt;
 ------ väärtusi &lt;/div&gt; 
&lt;div&gt;
 ------ vm olemeid&lt;/div&gt; 
&lt;div&gt;
 - võimaldades tõkestada kõik muud&lt;/div&gt;</t>
        </is>
      </c>
      <c r="AJ702" s="2" t="inlineStr">
        <is>
          <t>valkoinen lista</t>
        </is>
      </c>
      <c r="AK702" s="2" t="inlineStr">
        <is>
          <t>3</t>
        </is>
      </c>
      <c r="AL702" s="2" t="inlineStr">
        <is>
          <t/>
        </is>
      </c>
      <c r="AM702" t="inlineStr">
        <is>
          <t>poikkeusluettelo, jonka perusteella voidaan tunnistaa turvallisiksi/ongelmattomiksi tiedetyt vaihtoehdot</t>
        </is>
      </c>
      <c r="AN702" s="2" t="inlineStr">
        <is>
          <t>liste blanche</t>
        </is>
      </c>
      <c r="AO702" s="2" t="inlineStr">
        <is>
          <t>2</t>
        </is>
      </c>
      <c r="AP702" s="2" t="inlineStr">
        <is>
          <t/>
        </is>
      </c>
      <c r="AQ702" t="inlineStr">
        <is>
          <t>ensemble d’entités (personnes, comptes, machines…) auxquels on attribue un niveau de liberté ou de confiance maximum dans un système particulier, en opposition à une liste noire (laquelle définit un état de bannissement, d‘interdiction pour ses membres)</t>
        </is>
      </c>
      <c r="AR702" s="2" t="inlineStr">
        <is>
          <t>geal-liosta</t>
        </is>
      </c>
      <c r="AS702" s="2" t="inlineStr">
        <is>
          <t>3</t>
        </is>
      </c>
      <c r="AT702" s="2" t="inlineStr">
        <is>
          <t/>
        </is>
      </c>
      <c r="AU702" t="inlineStr">
        <is>
          <t/>
        </is>
      </c>
      <c r="AV702" s="2" t="inlineStr">
        <is>
          <t>bijela lista</t>
        </is>
      </c>
      <c r="AW702" s="2" t="inlineStr">
        <is>
          <t>3</t>
        </is>
      </c>
      <c r="AX702" s="2" t="inlineStr">
        <is>
          <t/>
        </is>
      </c>
      <c r="AY702" t="inlineStr">
        <is>
          <t/>
        </is>
      </c>
      <c r="AZ702" s="2" t="inlineStr">
        <is>
          <t>engedélyezőlista</t>
        </is>
      </c>
      <c r="BA702" s="2" t="inlineStr">
        <is>
          <t>3</t>
        </is>
      </c>
      <c r="BB702" s="2" t="inlineStr">
        <is>
          <t/>
        </is>
      </c>
      <c r="BC702" t="inlineStr">
        <is>
          <t>elfogadott elemek vagy hozzáférési engedéllyel rendelkező személyek listája</t>
        </is>
      </c>
      <c r="BD702" s="2" t="inlineStr">
        <is>
          <t>lista bianca|
white list</t>
        </is>
      </c>
      <c r="BE702" s="2" t="inlineStr">
        <is>
          <t>3|
3</t>
        </is>
      </c>
      <c r="BF702" s="2" t="inlineStr">
        <is>
          <t xml:space="preserve">|
</t>
        </is>
      </c>
      <c r="BG702" t="inlineStr">
        <is>
          <t>lista di utenti cui è concesso l'accesso al servizio</t>
        </is>
      </c>
      <c r="BH702" s="2" t="inlineStr">
        <is>
          <t>baltasis sąrašas</t>
        </is>
      </c>
      <c r="BI702" s="2" t="inlineStr">
        <is>
          <t>3</t>
        </is>
      </c>
      <c r="BJ702" s="2" t="inlineStr">
        <is>
          <t/>
        </is>
      </c>
      <c r="BK702" t="inlineStr">
        <is>
          <t>sąrašas patikimų elektroninio pašto adresų, svetainių, interneto sričių arba kompiuterių adresų</t>
        </is>
      </c>
      <c r="BL702" s="2" t="inlineStr">
        <is>
          <t>baltais saraksts</t>
        </is>
      </c>
      <c r="BM702" s="2" t="inlineStr">
        <is>
          <t>2</t>
        </is>
      </c>
      <c r="BN702" s="2" t="inlineStr">
        <is>
          <t/>
        </is>
      </c>
      <c r="BO702" t="inlineStr">
        <is>
          <t/>
        </is>
      </c>
      <c r="BP702" s="2" t="inlineStr">
        <is>
          <t>whitelist</t>
        </is>
      </c>
      <c r="BQ702" s="2" t="inlineStr">
        <is>
          <t>3</t>
        </is>
      </c>
      <c r="BR702" s="2" t="inlineStr">
        <is>
          <t/>
        </is>
      </c>
      <c r="BS702" t="inlineStr">
        <is>
          <t>lista ta' entitajiet li jitqiesu affidabbli u li jingħataw aċċess jew privileġġi</t>
        </is>
      </c>
      <c r="BT702" s="2" t="inlineStr">
        <is>
          <t>witte lijst|
whitelist</t>
        </is>
      </c>
      <c r="BU702" s="2" t="inlineStr">
        <is>
          <t>3|
3</t>
        </is>
      </c>
      <c r="BV702" s="2" t="inlineStr">
        <is>
          <t xml:space="preserve">|
</t>
        </is>
      </c>
      <c r="BW702" t="inlineStr">
        <is>
          <t>lijst met entiteiten (bv. e-mailservers, gebruikers, IP-adressen, applicaties) die als betrouwbaar genoeg worden beschouwd om toegang of bepaalde rechten te krijgen</t>
        </is>
      </c>
      <c r="BX702" s="2" t="inlineStr">
        <is>
          <t>biała lista</t>
        </is>
      </c>
      <c r="BY702" s="2" t="inlineStr">
        <is>
          <t>3</t>
        </is>
      </c>
      <c r="BZ702" s="2" t="inlineStr">
        <is>
          <t/>
        </is>
      </c>
      <c r="CA702" t="inlineStr">
        <is>
          <t/>
        </is>
      </c>
      <c r="CB702" s="2" t="inlineStr">
        <is>
          <t>lista branca</t>
        </is>
      </c>
      <c r="CC702" s="2" t="inlineStr">
        <is>
          <t>3</t>
        </is>
      </c>
      <c r="CD702" s="2" t="inlineStr">
        <is>
          <t/>
        </is>
      </c>
      <c r="CE702" t="inlineStr">
        <is>
          <t/>
        </is>
      </c>
      <c r="CF702" s="2" t="inlineStr">
        <is>
          <t>lista albă</t>
        </is>
      </c>
      <c r="CG702" s="2" t="inlineStr">
        <is>
          <t>3</t>
        </is>
      </c>
      <c r="CH702" s="2" t="inlineStr">
        <is>
          <t/>
        </is>
      </c>
      <c r="CI702" t="inlineStr">
        <is>
          <t/>
        </is>
      </c>
      <c r="CJ702" s="2" t="inlineStr">
        <is>
          <t>biela listina|
&lt;i&gt;whitelist&lt;/i&gt;</t>
        </is>
      </c>
      <c r="CK702" s="2" t="inlineStr">
        <is>
          <t>3|
3</t>
        </is>
      </c>
      <c r="CL702" s="2" t="inlineStr">
        <is>
          <t xml:space="preserve">|
</t>
        </is>
      </c>
      <c r="CM702" t="inlineStr">
        <is>
          <t>zoznam entít, pre ktoré sú poskytované zvláštne privilégiá, servis alebo prístup</t>
        </is>
      </c>
      <c r="CN702" s="2" t="inlineStr">
        <is>
          <t>beli seznam</t>
        </is>
      </c>
      <c r="CO702" s="2" t="inlineStr">
        <is>
          <t>3</t>
        </is>
      </c>
      <c r="CP702" s="2" t="inlineStr">
        <is>
          <t/>
        </is>
      </c>
      <c r="CQ702" t="inlineStr">
        <is>
          <t>seznam, ki eksplicitno našteva elemente, ki imajo dostop do želenega cilja (npr. elektronsko sporočilo prispe v elektronski predal prejemnika); nasprotje 
&lt;i&gt;črnega seznama&lt;/i&gt;</t>
        </is>
      </c>
      <c r="CR702" s="2" t="inlineStr">
        <is>
          <t>vitlista|
vit lista</t>
        </is>
      </c>
      <c r="CS702" s="2" t="inlineStr">
        <is>
          <t>3|
3</t>
        </is>
      </c>
      <c r="CT702" s="2" t="inlineStr">
        <is>
          <t xml:space="preserve">|
</t>
        </is>
      </c>
      <c r="CU702" t="inlineStr">
        <is>
          <t/>
        </is>
      </c>
    </row>
    <row r="703">
      <c r="A703" s="1" t="str">
        <f>HYPERLINK("https://iate.europa.eu/entry/result/3581547/all", "3581547")</f>
        <v>3581547</v>
      </c>
      <c r="B703" t="inlineStr">
        <is>
          <t>EDUCATION AND COMMUNICATIONS</t>
        </is>
      </c>
      <c r="C703" t="inlineStr">
        <is>
          <t>EDUCATION AND COMMUNICATIONS|information technology and data processing</t>
        </is>
      </c>
      <c r="D703" s="2" t="inlineStr">
        <is>
          <t>изпробване на всички възможни ключове</t>
        </is>
      </c>
      <c r="E703" s="2" t="inlineStr">
        <is>
          <t>2</t>
        </is>
      </c>
      <c r="F703" s="2" t="inlineStr">
        <is>
          <t/>
        </is>
      </c>
      <c r="G703" t="inlineStr">
        <is>
          <t/>
        </is>
      </c>
      <c r="H703" s="2" t="inlineStr">
        <is>
          <t>zkoušení všech klíčů</t>
        </is>
      </c>
      <c r="I703" s="2" t="inlineStr">
        <is>
          <t>3</t>
        </is>
      </c>
      <c r="J703" s="2" t="inlineStr">
        <is>
          <t/>
        </is>
      </c>
      <c r="K703" t="inlineStr">
        <is>
          <t>kryptoanalytický útok, při němž se prochází celý prostor klíčů a hledá se správný klíč pro dešifrování něčeho</t>
        </is>
      </c>
      <c r="L703" s="2" t="inlineStr">
        <is>
          <t>udtømmende nøglesøgning</t>
        </is>
      </c>
      <c r="M703" s="2" t="inlineStr">
        <is>
          <t>3</t>
        </is>
      </c>
      <c r="N703" s="2" t="inlineStr">
        <is>
          <t/>
        </is>
      </c>
      <c r="O703" t="inlineStr">
        <is>
          <t/>
        </is>
      </c>
      <c r="P703" s="2" t="inlineStr">
        <is>
          <t>erschöpfende Schlüsselsuche</t>
        </is>
      </c>
      <c r="Q703" s="2" t="inlineStr">
        <is>
          <t>3</t>
        </is>
      </c>
      <c r="R703" s="2" t="inlineStr">
        <is>
          <t/>
        </is>
      </c>
      <c r="S703" t="inlineStr">
        <is>
          <t/>
        </is>
      </c>
      <c r="T703" s="2" t="inlineStr">
        <is>
          <t>εξαντλητική αναζήτηση κλειδιού</t>
        </is>
      </c>
      <c r="U703" s="2" t="inlineStr">
        <is>
          <t>3</t>
        </is>
      </c>
      <c r="V703" s="2" t="inlineStr">
        <is>
          <t/>
        </is>
      </c>
      <c r="W703" t="inlineStr">
        <is>
          <t/>
        </is>
      </c>
      <c r="X703" s="2" t="inlineStr">
        <is>
          <t>exhaustive key search</t>
        </is>
      </c>
      <c r="Y703" s="2" t="inlineStr">
        <is>
          <t>3</t>
        </is>
      </c>
      <c r="Z703" s="2" t="inlineStr">
        <is>
          <t/>
        </is>
      </c>
      <c r="AA703" t="inlineStr">
        <is>
          <t>cyberattack aimed at identifying a password key or encryption key</t>
        </is>
      </c>
      <c r="AB703" s="2" t="inlineStr">
        <is>
          <t>búsqueda exhaustiva de clave</t>
        </is>
      </c>
      <c r="AC703" s="2" t="inlineStr">
        <is>
          <t>3</t>
        </is>
      </c>
      <c r="AD703" s="2" t="inlineStr">
        <is>
          <t/>
        </is>
      </c>
      <c r="AE703" t="inlineStr">
        <is>
          <t>Procedimiento para descubrir la clave empleada en un sistema de encriptación probando todas las posibilidades.</t>
        </is>
      </c>
      <c r="AF703" s="2" t="inlineStr">
        <is>
          <t>krüptovõtmete ammendav otsing|
parooliräside ammendav otsing</t>
        </is>
      </c>
      <c r="AG703" s="2" t="inlineStr">
        <is>
          <t>3|
3</t>
        </is>
      </c>
      <c r="AH703" s="2" t="inlineStr">
        <is>
          <t xml:space="preserve">|
</t>
        </is>
      </c>
      <c r="AI703" t="inlineStr">
        <is>
          <t>krüptosüsteemi rünne, jõuründe üks liik</t>
        </is>
      </c>
      <c r="AJ703" s="2" t="inlineStr">
        <is>
          <t>väsytystekniikka</t>
        </is>
      </c>
      <c r="AK703" s="2" t="inlineStr">
        <is>
          <t>3</t>
        </is>
      </c>
      <c r="AL703" s="2" t="inlineStr">
        <is>
          <t/>
        </is>
      </c>
      <c r="AM703" t="inlineStr">
        <is>
          <t>kaikkien mahdollisten avainten tai salasanojen systemaattinen kokeilu salakirjoituksen avaamiseksi tai salasanan löytämiseksi</t>
        </is>
      </c>
      <c r="AN703" s="2" t="inlineStr">
        <is>
          <t>attaque par exhaustivité|
attaque par recherche exhaustive|
attaque exhaustive</t>
        </is>
      </c>
      <c r="AO703" s="2" t="inlineStr">
        <is>
          <t>2|
3|
2</t>
        </is>
      </c>
      <c r="AP703" s="2" t="inlineStr">
        <is>
          <t xml:space="preserve">|
|
</t>
        </is>
      </c>
      <c r="AQ703" t="inlineStr">
        <is>
          <t>méthode d'essai et d'erreur utilisée par certains logiciels pour décoder les données cryptées telles que les mots de passe ou les clés de chiffrement de données, en passant séquentiellement par toutes les combinaisons de caractères légaux possibles</t>
        </is>
      </c>
      <c r="AR703" s="2" t="inlineStr">
        <is>
          <t>cuardach uile-eochracha</t>
        </is>
      </c>
      <c r="AS703" s="2" t="inlineStr">
        <is>
          <t>3</t>
        </is>
      </c>
      <c r="AT703" s="2" t="inlineStr">
        <is>
          <t/>
        </is>
      </c>
      <c r="AU703" t="inlineStr">
        <is>
          <t/>
        </is>
      </c>
      <c r="AV703" s="2" t="inlineStr">
        <is>
          <t>iscrpna pretraga ključa</t>
        </is>
      </c>
      <c r="AW703" s="2" t="inlineStr">
        <is>
          <t>3</t>
        </is>
      </c>
      <c r="AX703" s="2" t="inlineStr">
        <is>
          <t/>
        </is>
      </c>
      <c r="AY703" t="inlineStr">
        <is>
          <t/>
        </is>
      </c>
      <c r="AZ703" s="2" t="inlineStr">
        <is>
          <t>kimerítő kulcskeresés</t>
        </is>
      </c>
      <c r="BA703" s="2" t="inlineStr">
        <is>
          <t>3</t>
        </is>
      </c>
      <c r="BB703" s="2" t="inlineStr">
        <is>
          <t/>
        </is>
      </c>
      <c r="BC703" t="inlineStr">
        <is>
          <t>a &lt;a href="https://iate.europa.eu/entry/result/351415/hu" target="_blank"&gt;próbálgatásos támadás&lt;time datetime="2019. 10. 31."&gt; (2019. 10. 31.)&lt;/time&gt;&lt;/a&gt; egyik formája, amelynek során titkosítási kulcsot próbálnak megfejteni</t>
        </is>
      </c>
      <c r="BD703" s="2" t="inlineStr">
        <is>
          <t>exhaustive key search</t>
        </is>
      </c>
      <c r="BE703" s="2" t="inlineStr">
        <is>
          <t>3</t>
        </is>
      </c>
      <c r="BF703" s="2" t="inlineStr">
        <is>
          <t/>
        </is>
      </c>
      <c r="BG703" t="inlineStr">
        <is>
          <t>nella crittografia, un &lt;a href="https://iate.europa.eu/entry/result/351415/it" target="_blank"&gt;attacco a forza bruta&lt;/a&gt; in cui l’utente malintenzionato può tentare di indovinare la chiave che viene in genere creata dalla password utilizzando una funzione di derivazione della chiave</t>
        </is>
      </c>
      <c r="BH703" s="2" t="inlineStr">
        <is>
          <t>visų raktų perranka</t>
        </is>
      </c>
      <c r="BI703" s="2" t="inlineStr">
        <is>
          <t>3</t>
        </is>
      </c>
      <c r="BJ703" s="2" t="inlineStr">
        <is>
          <t/>
        </is>
      </c>
      <c r="BK703" t="inlineStr">
        <is>
          <t>automatizuota šifro rakto paieška, paeiliui
bandant visus įmanomus raktus tol, kol bus rastas tinkamas</t>
        </is>
      </c>
      <c r="BL703" s="2" t="inlineStr">
        <is>
          <t>atslēgas pārlases uzbrukums</t>
        </is>
      </c>
      <c r="BM703" s="2" t="inlineStr">
        <is>
          <t>2</t>
        </is>
      </c>
      <c r="BN703" s="2" t="inlineStr">
        <is>
          <t/>
        </is>
      </c>
      <c r="BO703" t="inlineStr">
        <is>
          <t/>
        </is>
      </c>
      <c r="BP703" s="2" t="inlineStr">
        <is>
          <t>tiftixa eżawrjenti għall-kjavi</t>
        </is>
      </c>
      <c r="BQ703" s="2" t="inlineStr">
        <is>
          <t>3</t>
        </is>
      </c>
      <c r="BR703" s="2" t="inlineStr">
        <is>
          <t/>
        </is>
      </c>
      <c r="BS703" t="inlineStr">
        <is>
          <t>ċiberattakk immirat biex jidentifika kjavi ta' password jew kjavi ta' kriptaġġ</t>
        </is>
      </c>
      <c r="BT703" s="2" t="inlineStr">
        <is>
          <t>exhaustive key search|
uitputtend sleutelonderzoek</t>
        </is>
      </c>
      <c r="BU703" s="2" t="inlineStr">
        <is>
          <t>3|
3</t>
        </is>
      </c>
      <c r="BV703" s="2" t="inlineStr">
        <is>
          <t xml:space="preserve">|
</t>
        </is>
      </c>
      <c r="BW703" t="inlineStr">
        <is>
          <t>cyberaanval waarbij wordt getracht een wachtwoord of versleutelingssleutel te achterhalen door alle mogelijke sleutels te proberen</t>
        </is>
      </c>
      <c r="BX703" s="2" t="inlineStr">
        <is>
          <t>pełne przeszukiwanie przestrzeni klucza</t>
        </is>
      </c>
      <c r="BY703" s="2" t="inlineStr">
        <is>
          <t>3</t>
        </is>
      </c>
      <c r="BZ703" s="2" t="inlineStr">
        <is>
          <t/>
        </is>
      </c>
      <c r="CA703" t="inlineStr">
        <is>
          <t>metoda łamania klucza kryptograficznego polegająca na sprawdzeniu wszelkich możliwych jego wartości</t>
        </is>
      </c>
      <c r="CB703" s="2" t="inlineStr">
        <is>
          <t>pesquisa exaustiva</t>
        </is>
      </c>
      <c r="CC703" s="2" t="inlineStr">
        <is>
          <t>3</t>
        </is>
      </c>
      <c r="CD703" s="2" t="inlineStr">
        <is>
          <t/>
        </is>
      </c>
      <c r="CE703" t="inlineStr">
        <is>
          <t>Ciberataque baseado em estratégia de força bruta para problemas combinatórios.</t>
        </is>
      </c>
      <c r="CF703" s="2" t="inlineStr">
        <is>
          <t>căutare exhaustivă a cheii</t>
        </is>
      </c>
      <c r="CG703" s="2" t="inlineStr">
        <is>
          <t>3</t>
        </is>
      </c>
      <c r="CH703" s="2" t="inlineStr">
        <is>
          <t/>
        </is>
      </c>
      <c r="CI703" t="inlineStr">
        <is>
          <t/>
        </is>
      </c>
      <c r="CJ703" s="2" t="inlineStr">
        <is>
          <t>skúšanie všetkých hodnôt kľúčov</t>
        </is>
      </c>
      <c r="CK703" s="2" t="inlineStr">
        <is>
          <t>3</t>
        </is>
      </c>
      <c r="CL703" s="2" t="inlineStr">
        <is>
          <t/>
        </is>
      </c>
      <c r="CM703" t="inlineStr">
        <is>
          <t/>
        </is>
      </c>
      <c r="CN703" s="2" t="inlineStr">
        <is>
          <t>izčrpno iskanje ključa</t>
        </is>
      </c>
      <c r="CO703" s="2" t="inlineStr">
        <is>
          <t>3</t>
        </is>
      </c>
      <c r="CP703" s="2" t="inlineStr">
        <is>
          <t/>
        </is>
      </c>
      <c r="CQ703" t="inlineStr">
        <is>
          <t/>
        </is>
      </c>
      <c r="CR703" s="2" t="inlineStr">
        <is>
          <t>uttömmande nyckelsökning|
råstyrkeattack</t>
        </is>
      </c>
      <c r="CS703" s="2" t="inlineStr">
        <is>
          <t>3|
3</t>
        </is>
      </c>
      <c r="CT703" s="2" t="inlineStr">
        <is>
          <t xml:space="preserve">|
</t>
        </is>
      </c>
      <c r="CU703" t="inlineStr">
        <is>
          <t/>
        </is>
      </c>
    </row>
    <row r="704">
      <c r="A704" s="1" t="str">
        <f>HYPERLINK("https://iate.europa.eu/entry/result/3581569/all", "3581569")</f>
        <v>3581569</v>
      </c>
      <c r="B704" t="inlineStr">
        <is>
          <t>EDUCATION AND COMMUNICATIONS</t>
        </is>
      </c>
      <c r="C704" t="inlineStr">
        <is>
          <t>EDUCATION AND COMMUNICATIONS|information technology and data processing</t>
        </is>
      </c>
      <c r="D704" s="2" t="inlineStr">
        <is>
          <t>сваляне без знанието на потребителя</t>
        </is>
      </c>
      <c r="E704" s="2" t="inlineStr">
        <is>
          <t>3</t>
        </is>
      </c>
      <c r="F704" s="2" t="inlineStr">
        <is>
          <t/>
        </is>
      </c>
      <c r="G704" t="inlineStr">
        <is>
          <t/>
        </is>
      </c>
      <c r="H704" s="2" t="inlineStr">
        <is>
          <t>drive-by download</t>
        </is>
      </c>
      <c r="I704" s="2" t="inlineStr">
        <is>
          <t>3</t>
        </is>
      </c>
      <c r="J704" s="2" t="inlineStr">
        <is>
          <t/>
        </is>
      </c>
      <c r="K704" t="inlineStr">
        <is>
          <t>technika, při které dojde ke stažení a nainstalování škodlivého software zcela bez vědomí uživatele pouhým otevřením infikované webové stránky ve webovém prohlížeči</t>
        </is>
      </c>
      <c r="L704" s="2" t="inlineStr">
        <is>
          <t>drive-by download|
drive-by-angreb</t>
        </is>
      </c>
      <c r="M704" s="2" t="inlineStr">
        <is>
          <t>3|
3</t>
        </is>
      </c>
      <c r="N704" s="2" t="inlineStr">
        <is>
          <t xml:space="preserve">|
</t>
        </is>
      </c>
      <c r="O704" t="inlineStr">
        <is>
          <t>utilsigtet download af virus eller malware til en computer eller mobilenhed</t>
        </is>
      </c>
      <c r="P704" s="2" t="inlineStr">
        <is>
          <t>Drive-by-Download</t>
        </is>
      </c>
      <c r="Q704" s="2" t="inlineStr">
        <is>
          <t>3</t>
        </is>
      </c>
      <c r="R704" s="2" t="inlineStr">
        <is>
          <t/>
        </is>
      </c>
      <c r="S704" t="inlineStr">
        <is>
          <t>das unbewusste und unbeabsichtigte Herunterladen von Software auf einen Rechner</t>
        </is>
      </c>
      <c r="T704" s="2" t="inlineStr">
        <is>
          <t>επίθεση driveby download</t>
        </is>
      </c>
      <c r="U704" s="2" t="inlineStr">
        <is>
          <t>3</t>
        </is>
      </c>
      <c r="V704" s="2" t="inlineStr">
        <is>
          <t/>
        </is>
      </c>
      <c r="W704" t="inlineStr">
        <is>
          <t/>
        </is>
      </c>
      <c r="X704" s="2" t="inlineStr">
        <is>
          <t>drive-by download</t>
        </is>
      </c>
      <c r="Y704" s="2" t="inlineStr">
        <is>
          <t>3</t>
        </is>
      </c>
      <c r="Z704" s="2" t="inlineStr">
        <is>
          <t/>
        </is>
      </c>
      <c r="AA704" t="inlineStr">
        <is>
          <t>unintentional download of a virus or malicious software onto a computer or mobile device</t>
        </is>
      </c>
      <c r="AB704" s="2" t="inlineStr">
        <is>
          <t>descarga oculta|
descarga no intencionada</t>
        </is>
      </c>
      <c r="AC704" s="2" t="inlineStr">
        <is>
          <t>3|
3</t>
        </is>
      </c>
      <c r="AD704" s="2" t="inlineStr">
        <is>
          <t xml:space="preserve">|
</t>
        </is>
      </c>
      <c r="AE704" t="inlineStr">
        <is>
          <t>Programa malicioso que se instala en el ordenador por el sólo hecho de visitar páginas en Internet que están infectadas por este tipo de amenaza, sin requerir de interacción alguna.</t>
        </is>
      </c>
      <c r="AF704" s="2" t="inlineStr">
        <is>
          <t>pime allalaadimine</t>
        </is>
      </c>
      <c r="AG704" s="2" t="inlineStr">
        <is>
          <t>3</t>
        </is>
      </c>
      <c r="AH704" s="2" t="inlineStr">
        <is>
          <t/>
        </is>
      </c>
      <c r="AI704" t="inlineStr">
        <is>
          <t>kasutaja toimingutega käivitatud allalaadimine, mis toimub kasutaja teadmiseta või tagajärjeaimuseta</t>
        </is>
      </c>
      <c r="AJ704" s="2" t="inlineStr">
        <is>
          <t>drive by -lataus|
ohiajolataus</t>
        </is>
      </c>
      <c r="AK704" s="2" t="inlineStr">
        <is>
          <t>3|
3</t>
        </is>
      </c>
      <c r="AL704" s="2" t="inlineStr">
        <is>
          <t xml:space="preserve">|
</t>
        </is>
      </c>
      <c r="AM704" t="inlineStr">
        <is>
          <t/>
        </is>
      </c>
      <c r="AN704" s="2" t="inlineStr">
        <is>
          <t>téléchargement furtif|
téléchargement à la dérobée</t>
        </is>
      </c>
      <c r="AO704" s="2" t="inlineStr">
        <is>
          <t>3|
3</t>
        </is>
      </c>
      <c r="AP704" s="2" t="inlineStr">
        <is>
          <t xml:space="preserve">|
</t>
        </is>
      </c>
      <c r="AQ704" t="inlineStr">
        <is>
          <t>téléchargement d'éléments logiciels (virus informatique, logiciel espion ou criminel, autre logiciel malveillant) se produisant à l'insu de l'utilisateur, ou sans que celui-ci en comprenne les conséquences</t>
        </is>
      </c>
      <c r="AR704" s="2" t="inlineStr">
        <is>
          <t>íoslódáil neamhbheartaithe</t>
        </is>
      </c>
      <c r="AS704" s="2" t="inlineStr">
        <is>
          <t>3</t>
        </is>
      </c>
      <c r="AT704" s="2" t="inlineStr">
        <is>
          <t/>
        </is>
      </c>
      <c r="AU704" t="inlineStr">
        <is>
          <t/>
        </is>
      </c>
      <c r="AV704" s="2" t="inlineStr">
        <is>
          <t>nenamjerno preuzimanje</t>
        </is>
      </c>
      <c r="AW704" s="2" t="inlineStr">
        <is>
          <t>3</t>
        </is>
      </c>
      <c r="AX704" s="2" t="inlineStr">
        <is>
          <t/>
        </is>
      </c>
      <c r="AY704" t="inlineStr">
        <is>
          <t>nenamjerno preuzimanje štetnog programa ili virusa s interneta na računalo ili mobilni uređaj</t>
        </is>
      </c>
      <c r="AZ704" s="2" t="inlineStr">
        <is>
          <t>álcázott letöltés</t>
        </is>
      </c>
      <c r="BA704" s="2" t="inlineStr">
        <is>
          <t>2</t>
        </is>
      </c>
      <c r="BB704" s="2" t="inlineStr">
        <is>
          <t/>
        </is>
      </c>
      <c r="BC704" t="inlineStr">
        <is>
          <t>kártékony szoftver, vírus böngészés közben történő akaratlan letöltése</t>
        </is>
      </c>
      <c r="BD704" s="2" t="inlineStr">
        <is>
          <t>attacco drive-by|
drive-by download|
download drive-by|
attacco di tipo drive-by</t>
        </is>
      </c>
      <c r="BE704" s="2" t="inlineStr">
        <is>
          <t>3|
3|
3|
3</t>
        </is>
      </c>
      <c r="BF704" s="2" t="inlineStr">
        <is>
          <t xml:space="preserve">|
|
|
</t>
        </is>
      </c>
      <c r="BG704" t="inlineStr">
        <is>
          <t>sistema cifrato di download del malware che avviene in determinati siti Web senza che vi sia la consapevolezza da parte dell’utente</t>
        </is>
      </c>
      <c r="BH704" s="2" t="inlineStr">
        <is>
          <t>atsiuntimas be sutikimo</t>
        </is>
      </c>
      <c r="BI704" s="2" t="inlineStr">
        <is>
          <t>3</t>
        </is>
      </c>
      <c r="BJ704" s="2" t="inlineStr">
        <is>
          <t/>
        </is>
      </c>
      <c r="BK704" t="inlineStr">
        <is>
          <t>kenkimo programinės įrangos atsiuntimas
ir įdiegimas į to
nenorinčio ir aktyviai nesiekiančio asmens, apsilankiusio užkrėstoje
svetainėje, kompiuterį ar mobilųjį įrenginį</t>
        </is>
      </c>
      <c r="BL704" s="2" t="inlineStr">
        <is>
          <t>netīša lejupielāde</t>
        </is>
      </c>
      <c r="BM704" s="2" t="inlineStr">
        <is>
          <t>2</t>
        </is>
      </c>
      <c r="BN704" s="2" t="inlineStr">
        <is>
          <t/>
        </is>
      </c>
      <c r="BO704" t="inlineStr">
        <is>
          <t/>
        </is>
      </c>
      <c r="BP704" s="2" t="inlineStr">
        <is>
          <t>drive-by download</t>
        </is>
      </c>
      <c r="BQ704" s="2" t="inlineStr">
        <is>
          <t>3</t>
        </is>
      </c>
      <c r="BR704" s="2" t="inlineStr">
        <is>
          <t/>
        </is>
      </c>
      <c r="BS704" t="inlineStr">
        <is>
          <t>download mhux intenzjonat ta' virus jew software malizzjuż fuq kompjuter jew apparat mobbli</t>
        </is>
      </c>
      <c r="BT704" s="2" t="inlineStr">
        <is>
          <t>drive-bydownload</t>
        </is>
      </c>
      <c r="BU704" s="2" t="inlineStr">
        <is>
          <t>3</t>
        </is>
      </c>
      <c r="BV704" s="2" t="inlineStr">
        <is>
          <t/>
        </is>
      </c>
      <c r="BW704" t="inlineStr">
        <is>
          <t>ongemerkte download van een virus of kwaadwillige software naar een computer of mobiel apparaat, geactiveerd door het bezoeken van een geïnfecteerde website of het klikken op een malafide link</t>
        </is>
      </c>
      <c r="BX704" s="2" t="inlineStr">
        <is>
          <t>atak drive-by download</t>
        </is>
      </c>
      <c r="BY704" s="2" t="inlineStr">
        <is>
          <t>3</t>
        </is>
      </c>
      <c r="BZ704" s="2" t="inlineStr">
        <is>
          <t/>
        </is>
      </c>
      <c r="CA704" t="inlineStr">
        <is>
          <t>pobieranie szkodliwego oprogramowania ze stron internetowych bez wiedzy użytkownika</t>
        </is>
      </c>
      <c r="CB704" s="2" t="inlineStr">
        <is>
          <t>descarregamento não intencional</t>
        </is>
      </c>
      <c r="CC704" s="2" t="inlineStr">
        <is>
          <t>3</t>
        </is>
      </c>
      <c r="CD704" s="2" t="inlineStr">
        <is>
          <t/>
        </is>
      </c>
      <c r="CE704" t="inlineStr">
        <is>
          <t>Descarregamento não intencional de vírus ou 
&lt;i&gt;software&lt;/i&gt; malicioso em um computador ou dispositivo móvel</t>
        </is>
      </c>
      <c r="CF704" s="2" t="inlineStr">
        <is>
          <t>drive-by download</t>
        </is>
      </c>
      <c r="CG704" s="2" t="inlineStr">
        <is>
          <t>3</t>
        </is>
      </c>
      <c r="CH704" s="2" t="inlineStr">
        <is>
          <t/>
        </is>
      </c>
      <c r="CI704" t="inlineStr">
        <is>
          <t/>
        </is>
      </c>
      <c r="CJ704" s="2" t="inlineStr">
        <is>
          <t>drive-by download</t>
        </is>
      </c>
      <c r="CK704" s="2" t="inlineStr">
        <is>
          <t>3</t>
        </is>
      </c>
      <c r="CL704" s="2" t="inlineStr">
        <is>
          <t/>
        </is>
      </c>
      <c r="CM704" t="inlineStr">
        <is>
          <t>neúmyselné stiahnutie vírusu alebo malvéru do počítača alebo mobilného zariadenia</t>
        </is>
      </c>
      <c r="CN704" s="2" t="inlineStr">
        <is>
          <t>okužba v mimohodu</t>
        </is>
      </c>
      <c r="CO704" s="2" t="inlineStr">
        <is>
          <t>3</t>
        </is>
      </c>
      <c r="CP704" s="2" t="inlineStr">
        <is>
          <t/>
        </is>
      </c>
      <c r="CQ704" t="inlineStr">
        <is>
          <t>napad, pri katerem pride do vdora med brskanjem po spletu, kjer žrtev v brskalniku odpre spletno stran, na katero je napadalec predhodno namestil dodatno zlonamerno kodo</t>
        </is>
      </c>
      <c r="CR704" s="2" t="inlineStr">
        <is>
          <t>obeställd programinstallation</t>
        </is>
      </c>
      <c r="CS704" s="2" t="inlineStr">
        <is>
          <t>3</t>
        </is>
      </c>
      <c r="CT704" s="2" t="inlineStr">
        <is>
          <t/>
        </is>
      </c>
      <c r="CU704" t="inlineStr">
        <is>
          <t/>
        </is>
      </c>
    </row>
    <row r="705">
      <c r="A705" s="1" t="str">
        <f>HYPERLINK("https://iate.europa.eu/entry/result/3581574/all", "3581574")</f>
        <v>3581574</v>
      </c>
      <c r="B705" t="inlineStr">
        <is>
          <t>EDUCATION AND COMMUNICATIONS</t>
        </is>
      </c>
      <c r="C705" t="inlineStr">
        <is>
          <t>EDUCATION AND COMMUNICATIONS|information technology and data processing</t>
        </is>
      </c>
      <c r="D705" s="2" t="inlineStr">
        <is>
          <t>капан "honeypot"</t>
        </is>
      </c>
      <c r="E705" s="2" t="inlineStr">
        <is>
          <t>3</t>
        </is>
      </c>
      <c r="F705" s="2" t="inlineStr">
        <is>
          <t/>
        </is>
      </c>
      <c r="G705" t="inlineStr">
        <is>
          <t/>
        </is>
      </c>
      <c r="H705" s="2" t="inlineStr">
        <is>
          <t>honeypot</t>
        </is>
      </c>
      <c r="I705" s="2" t="inlineStr">
        <is>
          <t>3</t>
        </is>
      </c>
      <c r="J705" s="2" t="inlineStr">
        <is>
          <t/>
        </is>
      </c>
      <c r="K705" t="inlineStr">
        <is>
          <t>informační systém, jehož účelem je přitahovat potenciální kybernetické útočníky, zaznamenat jejich činnost a odhalit bezpečnostní zranitelnost systémů</t>
        </is>
      </c>
      <c r="L705" s="2" t="inlineStr">
        <is>
          <t>honeypot</t>
        </is>
      </c>
      <c r="M705" s="2" t="inlineStr">
        <is>
          <t>3</t>
        </is>
      </c>
      <c r="N705" s="2" t="inlineStr">
        <is>
          <t/>
        </is>
      </c>
      <c r="O705" t="inlineStr">
        <is>
          <t>digital fælde, der bruges til at detektere og analysere cyberangreb</t>
        </is>
      </c>
      <c r="P705" s="2" t="inlineStr">
        <is>
          <t>Honeypot</t>
        </is>
      </c>
      <c r="Q705" s="2" t="inlineStr">
        <is>
          <t>3</t>
        </is>
      </c>
      <c r="R705" s="2" t="inlineStr">
        <is>
          <t/>
        </is>
      </c>
      <c r="S705" t="inlineStr">
        <is>
          <t>Sicherheitsmechanismus, mit dem Administratoren Hacker täuschen und Cyberattacken ins Leere laufen lassen</t>
        </is>
      </c>
      <c r="T705" s="2" t="inlineStr">
        <is>
          <t>σύστημα honeypot</t>
        </is>
      </c>
      <c r="U705" s="2" t="inlineStr">
        <is>
          <t>3</t>
        </is>
      </c>
      <c r="V705" s="2" t="inlineStr">
        <is>
          <t/>
        </is>
      </c>
      <c r="W705" t="inlineStr">
        <is>
          <t/>
        </is>
      </c>
      <c r="X705" s="2" t="inlineStr">
        <is>
          <t>decoy server|
honeypot</t>
        </is>
      </c>
      <c r="Y705" s="2" t="inlineStr">
        <is>
          <t>1|
3</t>
        </is>
      </c>
      <c r="Z705" s="2" t="inlineStr">
        <is>
          <t xml:space="preserve">|
</t>
        </is>
      </c>
      <c r="AA705" t="inlineStr">
        <is>
          <t>network-attached system set up as a decoy to lure cyberattackers and to detect, deflect or study hacking attempts</t>
        </is>
      </c>
      <c r="AB705" s="2" t="inlineStr">
        <is>
          <t>sistema trampa|
tarro de miel|
red trampa</t>
        </is>
      </c>
      <c r="AC705" s="2" t="inlineStr">
        <is>
          <t>3|
3|
3</t>
        </is>
      </c>
      <c r="AD705" s="2" t="inlineStr">
        <is>
          <t xml:space="preserve">|
|
</t>
        </is>
      </c>
      <c r="AE705" t="inlineStr">
        <is>
          <t>Red de sistemas que simulan una red real pero han sido desplegados para engañar a posibles intrusos.</t>
        </is>
      </c>
      <c r="AF705" s="2" t="inlineStr">
        <is>
          <t>meepurk</t>
        </is>
      </c>
      <c r="AG705" s="2" t="inlineStr">
        <is>
          <t>3</t>
        </is>
      </c>
      <c r="AH705" s="2" t="inlineStr">
        <is>
          <t/>
        </is>
      </c>
      <c r="AI705" t="inlineStr">
        <is>
          <t>kahjurilõks: 
&lt;div&gt;
 - seatud avastama, tõrjuma või muul viisil käsitlema infosüsteemide lubamatut kasutamist, ründeid ja spämmi: &lt;/div&gt; 
&lt;div&gt;
 - on teostatud peibutava petteserverina, aga ka failina, kasutamata aadressiruumina või muul viisil&lt;/div&gt;</t>
        </is>
      </c>
      <c r="AJ705" s="2" t="inlineStr">
        <is>
          <t>hunajapurkki</t>
        </is>
      </c>
      <c r="AK705" s="2" t="inlineStr">
        <is>
          <t>3</t>
        </is>
      </c>
      <c r="AL705" s="2" t="inlineStr">
        <is>
          <t/>
        </is>
      </c>
      <c r="AM705" t="inlineStr">
        <is>
          <t>turvaohjelma tai -palvelin, joka pyrkii herättämään tunkeilijan mielenkiinnon tekeytymällä huonosti suojatuksi palvelimeksi</t>
        </is>
      </c>
      <c r="AN705" s="2" t="inlineStr">
        <is>
          <t>pot de miel|
honeypot</t>
        </is>
      </c>
      <c r="AO705" s="2" t="inlineStr">
        <is>
          <t>3|
2</t>
        </is>
      </c>
      <c r="AP705" s="2" t="inlineStr">
        <is>
          <t xml:space="preserve">|
</t>
        </is>
      </c>
      <c r="AQ705" t="inlineStr">
        <is>
          <t>méthode de défense informatique active qui consiste à attirer sur des ressources (serveur, programme, service) utilisées comme leurre des adversaires déclarés ou potentiels afin de les identifier et éventuellement de les neutraliser</t>
        </is>
      </c>
      <c r="AR705" s="2" t="inlineStr">
        <is>
          <t>meallchóras</t>
        </is>
      </c>
      <c r="AS705" s="2" t="inlineStr">
        <is>
          <t>3</t>
        </is>
      </c>
      <c r="AT705" s="2" t="inlineStr">
        <is>
          <t/>
        </is>
      </c>
      <c r="AU705" t="inlineStr">
        <is>
          <t/>
        </is>
      </c>
      <c r="AV705" s="2" t="inlineStr">
        <is>
          <t>&lt;i&gt;honeypot&lt;/i&gt; sustav</t>
        </is>
      </c>
      <c r="AW705" s="2" t="inlineStr">
        <is>
          <t>3</t>
        </is>
      </c>
      <c r="AX705" s="2" t="inlineStr">
        <is>
          <t/>
        </is>
      </c>
      <c r="AY705" t="inlineStr">
        <is>
          <t>sustavi za otkrivanje, uklanjanje i u jednoj mjeri suzbijanje pokušaja neovlaštene
upotrebe računalnih sustava, konstruirani na način da oponašaju sustave koji su od određenog interesa
napadaču, ali ograničavaju napadaču pristup cijelom mrežnom sustavu</t>
        </is>
      </c>
      <c r="AZ705" s="2" t="inlineStr">
        <is>
          <t>csaliszerver</t>
        </is>
      </c>
      <c r="BA705" s="2" t="inlineStr">
        <is>
          <t>2</t>
        </is>
      </c>
      <c r="BB705" s="2" t="inlineStr">
        <is>
          <t/>
        </is>
      </c>
      <c r="BC705" t="inlineStr">
        <is>
          <t>szervezeti hálózat által létrehozott olyan, feketekalapos hekkereket csalogató rendszer, amelyen a hekker tesztelheti a rendszer feltörhetőségét (konfiguráció, operációs rendszer stb.), és amely naplózza a betörési próbálkozásokat, így kódrészletek és módszerek megszerzésével a rendszergazdák még a támadások előtt javíthatják és felkészíthetik a kritikus rendszereket a támadásra</t>
        </is>
      </c>
      <c r="BD705" s="2" t="inlineStr">
        <is>
          <t>honeypot</t>
        </is>
      </c>
      <c r="BE705" s="2" t="inlineStr">
        <is>
          <t>3</t>
        </is>
      </c>
      <c r="BF705" s="2" t="inlineStr">
        <is>
          <t/>
        </is>
      </c>
      <c r="BG705" t="inlineStr">
        <is>
          <t>misura di sicurezza con la quale gli amministratori di un server ingannano gli hacker simulando servizi di rete o programmi per attirare i malintenzionati e proteggere il sistema da eventuali attacchi</t>
        </is>
      </c>
      <c r="BH705" s="2" t="inlineStr">
        <is>
          <t>medaus jaukas</t>
        </is>
      </c>
      <c r="BI705" s="2" t="inlineStr">
        <is>
          <t>3</t>
        </is>
      </c>
      <c r="BJ705" s="2" t="inlineStr">
        <is>
          <t/>
        </is>
      </c>
      <c r="BK705" t="inlineStr">
        <is>
          <t>įsilaužėliams
pritraukti sukurta dirbtinai nesaugi svetainės
dalis, kurios paskirtis – gaišinti įsilaužėlių laiką, švaistyti jų išteklius,
pateikti jiems suklastotą ar netikslią informaciją ir rinkti bei analizuoti
informaciją apie juos ir aiškintis galimybes tobulinti sistemą</t>
        </is>
      </c>
      <c r="BL705" s="2" t="inlineStr">
        <is>
          <t>urķuslazds</t>
        </is>
      </c>
      <c r="BM705" s="2" t="inlineStr">
        <is>
          <t>3</t>
        </is>
      </c>
      <c r="BN705" s="2" t="inlineStr">
        <is>
          <t/>
        </is>
      </c>
      <c r="BO705" t="inlineStr">
        <is>
          <t/>
        </is>
      </c>
      <c r="BP705" s="2" t="inlineStr">
        <is>
          <t>honeypot</t>
        </is>
      </c>
      <c r="BQ705" s="2" t="inlineStr">
        <is>
          <t>3</t>
        </is>
      </c>
      <c r="BR705" s="2" t="inlineStr">
        <is>
          <t/>
        </is>
      </c>
      <c r="BS705" t="inlineStr">
        <is>
          <t>sistema mqabbda ma' network stabbilita bħala nassa biex tattira liċ-ċiberattakkanti u għad-detezzjoni, id-diflezzjoni jew l-istudju ta' attentati ta' hacking</t>
        </is>
      </c>
      <c r="BT705" s="2" t="inlineStr">
        <is>
          <t>honingpot|
lokcomputer</t>
        </is>
      </c>
      <c r="BU705" s="2" t="inlineStr">
        <is>
          <t>3|
3</t>
        </is>
      </c>
      <c r="BV705" s="2" t="inlineStr">
        <is>
          <t xml:space="preserve">|
</t>
        </is>
      </c>
      <c r="BW705" t="inlineStr">
        <is>
          <t>met het internet verbonden computersysteem dat opzettelijk zwak beveiligd is met als doel computercriminelen te lokken en hackpogingen te kunnen detecteren en onderzoeken</t>
        </is>
      </c>
      <c r="BX705" s="2" t="inlineStr">
        <is>
          <t>honeypot</t>
        </is>
      </c>
      <c r="BY705" s="2" t="inlineStr">
        <is>
          <t>3</t>
        </is>
      </c>
      <c r="BZ705" s="2" t="inlineStr">
        <is>
          <t/>
        </is>
      </c>
      <c r="CA705" t="inlineStr">
        <is>
          <t>pułapka na cyberprzestępców, zasób umieszczany w sieci po to, by dostał się w ręce cyberprzestępców i został wykorzystany w nieautoryzowany sposób</t>
        </is>
      </c>
      <c r="CB705" s="2" t="inlineStr">
        <is>
          <t>pote de mel</t>
        </is>
      </c>
      <c r="CC705" s="2" t="inlineStr">
        <is>
          <t>3</t>
        </is>
      </c>
      <c r="CD705" s="2" t="inlineStr">
        <is>
          <t/>
        </is>
      </c>
      <c r="CE705" t="inlineStr">
        <is>
          <t>Ferramenta que simula falhas de segurança de um sistema e colhe informações sobre o invasor.</t>
        </is>
      </c>
      <c r="CF705" s="2" t="inlineStr">
        <is>
          <t>honeypot</t>
        </is>
      </c>
      <c r="CG705" s="2" t="inlineStr">
        <is>
          <t>3</t>
        </is>
      </c>
      <c r="CH705" s="2" t="inlineStr">
        <is>
          <t/>
        </is>
      </c>
      <c r="CI705" t="inlineStr">
        <is>
          <t/>
        </is>
      </c>
      <c r="CJ705" s="2" t="inlineStr">
        <is>
          <t>&lt;i&gt;honeypot&lt;/i&gt;</t>
        </is>
      </c>
      <c r="CK705" s="2" t="inlineStr">
        <is>
          <t>3</t>
        </is>
      </c>
      <c r="CL705" s="2" t="inlineStr">
        <is>
          <t/>
        </is>
      </c>
      <c r="CM705" t="inlineStr">
        <is>
          <t>server, či už fyzický alebo virtuálny, ktorý napodobňuje jeden systém iným, t. j. emuluje nejakú službu, napríklad HTTP, čo je webový server, a ktorého úlohou je nalákať záškodníka a získať o ňom čo najviac informácií</t>
        </is>
      </c>
      <c r="CN705" s="2" t="inlineStr">
        <is>
          <t>muholovka</t>
        </is>
      </c>
      <c r="CO705" s="2" t="inlineStr">
        <is>
          <t>2</t>
        </is>
      </c>
      <c r="CP705" s="2" t="inlineStr">
        <is>
          <t/>
        </is>
      </c>
      <c r="CQ705" t="inlineStr">
        <is>
          <t>z omrežjem povezan računalnik, ki služi kot vaba za napadalce za zaznavanje, odvračanje ali preučevanje poskusov vdora</t>
        </is>
      </c>
      <c r="CR705" s="2" t="inlineStr">
        <is>
          <t>honungsfälla</t>
        </is>
      </c>
      <c r="CS705" s="2" t="inlineStr">
        <is>
          <t>3</t>
        </is>
      </c>
      <c r="CT705" s="2" t="inlineStr">
        <is>
          <t/>
        </is>
      </c>
      <c r="CU705" t="inlineStr">
        <is>
          <t/>
        </is>
      </c>
    </row>
    <row r="706">
      <c r="A706" s="1" t="str">
        <f>HYPERLINK("https://iate.europa.eu/entry/result/3581591/all", "3581591")</f>
        <v>3581591</v>
      </c>
      <c r="B706" t="inlineStr">
        <is>
          <t>EDUCATION AND COMMUNICATIONS</t>
        </is>
      </c>
      <c r="C706" t="inlineStr">
        <is>
          <t>EDUCATION AND COMMUNICATIONS|information technology and data processing</t>
        </is>
      </c>
      <c r="D706" s="2" t="inlineStr">
        <is>
          <t>включване в черен списък</t>
        </is>
      </c>
      <c r="E706" s="2" t="inlineStr">
        <is>
          <t>3</t>
        </is>
      </c>
      <c r="F706" s="2" t="inlineStr">
        <is>
          <t/>
        </is>
      </c>
      <c r="G706" t="inlineStr">
        <is>
          <t/>
        </is>
      </c>
      <c r="H706" s="2" t="inlineStr">
        <is>
          <t>blacklisting</t>
        </is>
      </c>
      <c r="I706" s="2" t="inlineStr">
        <is>
          <t>3</t>
        </is>
      </c>
      <c r="J706" s="2" t="inlineStr">
        <is>
          <t/>
        </is>
      </c>
      <c r="K706" t="inlineStr">
        <is>
          <t>zablokování určitých internetových stránek, e-mailových adres nebo aplikací</t>
        </is>
      </c>
      <c r="L706" s="2" t="inlineStr">
        <is>
          <t>sortlistning|
blacklisting</t>
        </is>
      </c>
      <c r="M706" s="2" t="inlineStr">
        <is>
          <t>3|
3</t>
        </is>
      </c>
      <c r="N706" s="2" t="inlineStr">
        <is>
          <t xml:space="preserve">|
</t>
        </is>
      </c>
      <c r="O706" t="inlineStr">
        <is>
          <t/>
        </is>
      </c>
      <c r="P706" s="2" t="inlineStr">
        <is>
          <t>Blacklisting</t>
        </is>
      </c>
      <c r="Q706" s="2" t="inlineStr">
        <is>
          <t>3</t>
        </is>
      </c>
      <c r="R706" s="2" t="inlineStr">
        <is>
          <t/>
        </is>
      </c>
      <c r="S706" t="inlineStr">
        <is>
          <t/>
        </is>
      </c>
      <c r="T706" s="2" t="inlineStr">
        <is>
          <t>ένταξη σε μαύρη λίστα</t>
        </is>
      </c>
      <c r="U706" s="2" t="inlineStr">
        <is>
          <t>3</t>
        </is>
      </c>
      <c r="V706" s="2" t="inlineStr">
        <is>
          <t/>
        </is>
      </c>
      <c r="W706" t="inlineStr">
        <is>
          <t/>
        </is>
      </c>
      <c r="X706" s="2" t="inlineStr">
        <is>
          <t>blacklisting</t>
        </is>
      </c>
      <c r="Y706" s="2" t="inlineStr">
        <is>
          <t>3</t>
        </is>
      </c>
      <c r="Z706" s="2" t="inlineStr">
        <is>
          <t/>
        </is>
      </c>
      <c r="AA706" t="inlineStr">
        <is>
          <t>preventing access to a computer network from a set of specified applications, email addresses, IP addresses and websites</t>
        </is>
      </c>
      <c r="AB706" s="2" t="inlineStr">
        <is>
          <t>lista negra</t>
        </is>
      </c>
      <c r="AC706" s="2" t="inlineStr">
        <is>
          <t>3</t>
        </is>
      </c>
      <c r="AD706" s="2" t="inlineStr">
        <is>
          <t/>
        </is>
      </c>
      <c r="AE706" t="inlineStr">
        <is>
          <t/>
        </is>
      </c>
      <c r="AF706" s="2" t="inlineStr">
        <is>
          <t>mustfiltreerimine</t>
        </is>
      </c>
      <c r="AG706" s="2" t="inlineStr">
        <is>
          <t>3</t>
        </is>
      </c>
      <c r="AH706" s="2" t="inlineStr">
        <is>
          <t/>
        </is>
      </c>
      <c r="AI706" t="inlineStr">
        <is>
          <t>lubatavuse reguleerimine musta nimekirjaga</t>
        </is>
      </c>
      <c r="AJ706" s="2" t="inlineStr">
        <is>
          <t>lisääminen mustalle listalle</t>
        </is>
      </c>
      <c r="AK706" s="2" t="inlineStr">
        <is>
          <t>3</t>
        </is>
      </c>
      <c r="AL706" s="2" t="inlineStr">
        <is>
          <t/>
        </is>
      </c>
      <c r="AM706" t="inlineStr">
        <is>
          <t/>
        </is>
      </c>
      <c r="AN706" s="2" t="inlineStr">
        <is>
          <t>mise sur liste noire|
inscription sur liste noire</t>
        </is>
      </c>
      <c r="AO706" s="2" t="inlineStr">
        <is>
          <t>3|
2</t>
        </is>
      </c>
      <c r="AP706" s="2" t="inlineStr">
        <is>
          <t xml:space="preserve">|
</t>
        </is>
      </c>
      <c r="AQ706" t="inlineStr">
        <is>
          <t/>
        </is>
      </c>
      <c r="AR706" s="2" t="inlineStr">
        <is>
          <t>dúliostú</t>
        </is>
      </c>
      <c r="AS706" s="2" t="inlineStr">
        <is>
          <t>3</t>
        </is>
      </c>
      <c r="AT706" s="2" t="inlineStr">
        <is>
          <t/>
        </is>
      </c>
      <c r="AU706" t="inlineStr">
        <is>
          <t/>
        </is>
      </c>
      <c r="AV706" s="2" t="inlineStr">
        <is>
          <t>uvrštavanje na crnu listu</t>
        </is>
      </c>
      <c r="AW706" s="2" t="inlineStr">
        <is>
          <t>3</t>
        </is>
      </c>
      <c r="AX706" s="2" t="inlineStr">
        <is>
          <t/>
        </is>
      </c>
      <c r="AY706" t="inlineStr">
        <is>
          <t/>
        </is>
      </c>
      <c r="AZ706" s="2" t="inlineStr">
        <is>
          <t>tiltólistázás|
tiltólistára tétel|
tiltólistára tevés|
tiltólistára vétel</t>
        </is>
      </c>
      <c r="BA706" s="2" t="inlineStr">
        <is>
          <t>2|
2|
2|
2</t>
        </is>
      </c>
      <c r="BB706" s="2" t="inlineStr">
        <is>
          <t xml:space="preserve">|
|
|
</t>
        </is>
      </c>
      <c r="BC706" t="inlineStr">
        <is>
          <t>meghatározott applikációk, levélcímek, IP-címek számítógépes hálózathoz való hozzáférésének megakadályozása</t>
        </is>
      </c>
      <c r="BD706" s="2" t="inlineStr">
        <is>
          <t>blacklisting</t>
        </is>
      </c>
      <c r="BE706" s="2" t="inlineStr">
        <is>
          <t>3</t>
        </is>
      </c>
      <c r="BF706" s="2" t="inlineStr">
        <is>
          <t/>
        </is>
      </c>
      <c r="BG706" t="inlineStr">
        <is>
          <t>l'azione di aggiunta di un'entità (utenti, programmi) a una &lt;a href="https://iate.europa.eu/entry/result/1574796/it" target="_blank"&gt;lista nera&lt;/a&gt; di domini indesiderati ai quali è precluso l'accesso</t>
        </is>
      </c>
      <c r="BH706" s="2" t="inlineStr">
        <is>
          <t>įtraukimas į juodąjį sąrašą</t>
        </is>
      </c>
      <c r="BI706" s="2" t="inlineStr">
        <is>
          <t>3</t>
        </is>
      </c>
      <c r="BJ706" s="2" t="inlineStr">
        <is>
          <t/>
        </is>
      </c>
      <c r="BK706" t="inlineStr">
        <is>
          <t/>
        </is>
      </c>
      <c r="BL706" s="2" t="inlineStr">
        <is>
          <t>iekļaušana melnajā sarakstā</t>
        </is>
      </c>
      <c r="BM706" s="2" t="inlineStr">
        <is>
          <t>2</t>
        </is>
      </c>
      <c r="BN706" s="2" t="inlineStr">
        <is>
          <t/>
        </is>
      </c>
      <c r="BO706" t="inlineStr">
        <is>
          <t/>
        </is>
      </c>
      <c r="BP706" s="2" t="inlineStr">
        <is>
          <t>blacklisting</t>
        </is>
      </c>
      <c r="BQ706" s="2" t="inlineStr">
        <is>
          <t>3</t>
        </is>
      </c>
      <c r="BR706" s="2" t="inlineStr">
        <is>
          <t/>
        </is>
      </c>
      <c r="BS706" t="inlineStr">
        <is>
          <t>il-prevenzjoni tal-aċċess għal network tal-kompjuters minn sett ta' applikazzjonijiet, indirizzi tal-email, indirizzi tal-IP u websites speċifikati</t>
        </is>
      </c>
      <c r="BT706" s="2" t="inlineStr">
        <is>
          <t>blacklisten</t>
        </is>
      </c>
      <c r="BU706" s="2" t="inlineStr">
        <is>
          <t>3</t>
        </is>
      </c>
      <c r="BV706" s="2" t="inlineStr">
        <is>
          <t/>
        </is>
      </c>
      <c r="BW706" t="inlineStr">
        <is>
          <t>methode om de toegang tot een computernetwerk voor kwaadwillige doeleinden te verhinderen door een lijst van verdachte applicaties, IP-adressen, e-mailadressen of websites bij te houden (zwarte lijst) en al het daarvan afkomstige netwerkverkeer te blokkeren</t>
        </is>
      </c>
      <c r="BX706" s="2" t="inlineStr">
        <is>
          <t>umieszczenie na czarnej liście</t>
        </is>
      </c>
      <c r="BY706" s="2" t="inlineStr">
        <is>
          <t>3</t>
        </is>
      </c>
      <c r="BZ706" s="2" t="inlineStr">
        <is>
          <t/>
        </is>
      </c>
      <c r="CA706" t="inlineStr">
        <is>
          <t>zablokowanie dostępu do sieci komputerowej z określonych aplikacji, adresów mailowych, adresów IP oraz stron internetowych; podejście do bezpieczeństwa zakładające blokowanie wszystkiego co znajduje się na tzw. czarnej liście</t>
        </is>
      </c>
      <c r="CB706" s="2" t="inlineStr">
        <is>
          <t>inclusão em lista negra</t>
        </is>
      </c>
      <c r="CC706" s="2" t="inlineStr">
        <is>
          <t>3</t>
        </is>
      </c>
      <c r="CD706" s="2" t="inlineStr">
        <is>
          <t/>
        </is>
      </c>
      <c r="CE706" t="inlineStr">
        <is>
          <t/>
        </is>
      </c>
      <c r="CF706" s="2" t="inlineStr">
        <is>
          <t>includere în lista neagră de aplicații|
blacklisting</t>
        </is>
      </c>
      <c r="CG706" s="2" t="inlineStr">
        <is>
          <t>3|
3</t>
        </is>
      </c>
      <c r="CH706" s="2" t="inlineStr">
        <is>
          <t xml:space="preserve">|
</t>
        </is>
      </c>
      <c r="CI706" t="inlineStr">
        <is>
          <t>modul de control conținut, care blochează sau restricționează accesul utilizatorilor la aplicații</t>
        </is>
      </c>
      <c r="CJ706" s="2" t="inlineStr">
        <is>
          <t>blacklisting</t>
        </is>
      </c>
      <c r="CK706" s="2" t="inlineStr">
        <is>
          <t>3</t>
        </is>
      </c>
      <c r="CL706" s="2" t="inlineStr">
        <is>
          <t/>
        </is>
      </c>
      <c r="CM706" t="inlineStr">
        <is>
          <t>zablokovanie prístupu určitých aplikácií, e-mailových adries, IP adries alebo webových sídiel k počítačovej sieti</t>
        </is>
      </c>
      <c r="CN706" s="2" t="inlineStr">
        <is>
          <t>uvrstitev na črni seznam</t>
        </is>
      </c>
      <c r="CO706" s="2" t="inlineStr">
        <is>
          <t>3</t>
        </is>
      </c>
      <c r="CP706" s="2" t="inlineStr">
        <is>
          <t/>
        </is>
      </c>
      <c r="CQ706" t="inlineStr">
        <is>
          <t>preprečitev dostopa do računalnika, računalniškega sistema ali omrežja z določenega naslova elektronske pošte, IP naslova ali spletne strani</t>
        </is>
      </c>
      <c r="CR706" s="2" t="inlineStr">
        <is>
          <t>svartlistning</t>
        </is>
      </c>
      <c r="CS706" s="2" t="inlineStr">
        <is>
          <t>3</t>
        </is>
      </c>
      <c r="CT706" s="2" t="inlineStr">
        <is>
          <t/>
        </is>
      </c>
      <c r="CU706" t="inlineStr">
        <is>
          <t/>
        </is>
      </c>
    </row>
    <row r="707">
      <c r="A707" s="1" t="str">
        <f>HYPERLINK("https://iate.europa.eu/entry/result/3581596/all", "3581596")</f>
        <v>3581596</v>
      </c>
      <c r="B707" t="inlineStr">
        <is>
          <t>EDUCATION AND COMMUNICATIONS</t>
        </is>
      </c>
      <c r="C707" t="inlineStr">
        <is>
          <t>EDUCATION AND COMMUNICATIONS|communications;EDUCATION AND COMMUNICATIONS|information technology and data processing</t>
        </is>
      </c>
      <c r="D707" s="2" t="inlineStr">
        <is>
          <t>ферма за кликове</t>
        </is>
      </c>
      <c r="E707" s="2" t="inlineStr">
        <is>
          <t>3</t>
        </is>
      </c>
      <c r="F707" s="2" t="inlineStr">
        <is>
          <t/>
        </is>
      </c>
      <c r="G707" t="inlineStr">
        <is>
          <t/>
        </is>
      </c>
      <c r="H707" s="2" t="inlineStr">
        <is>
          <t>klikací farma</t>
        </is>
      </c>
      <c r="I707" s="2" t="inlineStr">
        <is>
          <t>3</t>
        </is>
      </c>
      <c r="J707" s="2" t="inlineStr">
        <is>
          <t/>
        </is>
      </c>
      <c r="K707" t="inlineStr">
        <is>
          <t>podvodné hromadné klikání na placené reklamní odkazy na internetu</t>
        </is>
      </c>
      <c r="L707" s="2" t="inlineStr">
        <is>
          <t>klik-farm|
click farm</t>
        </is>
      </c>
      <c r="M707" s="2" t="inlineStr">
        <is>
          <t>3|
3</t>
        </is>
      </c>
      <c r="N707" s="2" t="inlineStr">
        <is>
          <t xml:space="preserve">|
</t>
        </is>
      </c>
      <c r="O707" t="inlineStr">
        <is>
          <t/>
        </is>
      </c>
      <c r="P707" s="2" t="inlineStr">
        <is>
          <t>Click-Farm</t>
        </is>
      </c>
      <c r="Q707" s="2" t="inlineStr">
        <is>
          <t>3</t>
        </is>
      </c>
      <c r="R707" s="2" t="inlineStr">
        <is>
          <t/>
        </is>
      </c>
      <c r="S707" t="inlineStr">
        <is>
          <t/>
        </is>
      </c>
      <c r="T707" s="2" t="inlineStr">
        <is>
          <t>φάρμα ψεύτικων κλικ</t>
        </is>
      </c>
      <c r="U707" s="2" t="inlineStr">
        <is>
          <t>3</t>
        </is>
      </c>
      <c r="V707" s="2" t="inlineStr">
        <is>
          <t/>
        </is>
      </c>
      <c r="W707" t="inlineStr">
        <is>
          <t/>
        </is>
      </c>
      <c r="X707" s="2" t="inlineStr">
        <is>
          <t>click farm</t>
        </is>
      </c>
      <c r="Y707" s="2" t="inlineStr">
        <is>
          <t>3</t>
        </is>
      </c>
      <c r="Z707" s="2" t="inlineStr">
        <is>
          <t/>
        </is>
      </c>
      <c r="AA707" t="inlineStr">
        <is>
          <t>undercover operation in which individuals fraudulently interact with a website to artificially boost the status of a client’s website, product or service</t>
        </is>
      </c>
      <c r="AB707" s="2" t="inlineStr">
        <is>
          <t>granja de clics</t>
        </is>
      </c>
      <c r="AC707" s="2" t="inlineStr">
        <is>
          <t>3</t>
        </is>
      </c>
      <c r="AD707" s="2" t="inlineStr">
        <is>
          <t/>
        </is>
      </c>
      <c r="AE707" t="inlineStr">
        <is>
          <t>Instalación en la que miles de celulares son usados para simular opiniones positivas y visitas de usuarios reales.</t>
        </is>
      </c>
      <c r="AF707" s="2" t="inlineStr">
        <is>
          <t>klikifarm</t>
        </is>
      </c>
      <c r="AG707" s="2" t="inlineStr">
        <is>
          <t>2</t>
        </is>
      </c>
      <c r="AH707" s="2" t="inlineStr">
        <is>
          <t/>
        </is>
      </c>
      <c r="AI707" t="inlineStr">
        <is>
          <t/>
        </is>
      </c>
      <c r="AJ707" s="2" t="inlineStr">
        <is>
          <t>klikkifarmi</t>
        </is>
      </c>
      <c r="AK707" s="2" t="inlineStr">
        <is>
          <t>3</t>
        </is>
      </c>
      <c r="AL707" s="2" t="inlineStr">
        <is>
          <t/>
        </is>
      </c>
      <c r="AM707" t="inlineStr">
        <is>
          <t/>
        </is>
      </c>
      <c r="AN707" s="2" t="inlineStr">
        <is>
          <t>ferme à clics</t>
        </is>
      </c>
      <c r="AO707" s="2" t="inlineStr">
        <is>
          <t>3</t>
        </is>
      </c>
      <c r="AP707" s="2" t="inlineStr">
        <is>
          <t/>
        </is>
      </c>
      <c r="AQ707" t="inlineStr">
        <is>
          <t>usine à notoriété, composée de centaines de smartphones et de milliers de cartes SIM, gérées par ordinateurs, permettant de doper le nombre de followers de n’importe quel compte sur un réseau social, ou d’améliorer les notes d’une application sur des plateformes et de créer du trafic artificiellement sur certains sites ou vers certains produits afin que ceux-ci remontent dans les moteurs de recherche ou les applications dédiées</t>
        </is>
      </c>
      <c r="AR707" s="2" t="inlineStr">
        <is>
          <t>feirm chliceála</t>
        </is>
      </c>
      <c r="AS707" s="2" t="inlineStr">
        <is>
          <t>3</t>
        </is>
      </c>
      <c r="AT707" s="2" t="inlineStr">
        <is>
          <t/>
        </is>
      </c>
      <c r="AU707" t="inlineStr">
        <is>
          <t/>
        </is>
      </c>
      <c r="AV707" s="2" t="inlineStr">
        <is>
          <t>farma klikova</t>
        </is>
      </c>
      <c r="AW707" s="2" t="inlineStr">
        <is>
          <t>3</t>
        </is>
      </c>
      <c r="AX707" s="2" t="inlineStr">
        <is>
          <t/>
        </is>
      </c>
      <c r="AY707" t="inlineStr">
        <is>
          <t>umjetno povećavanje broja klikova na mrežnim stranicama ponuditelja s plaćenim reklamnim poveznicama</t>
        </is>
      </c>
      <c r="AZ707" s="2" t="inlineStr">
        <is>
          <t>klikkfarm</t>
        </is>
      </c>
      <c r="BA707" s="2" t="inlineStr">
        <is>
          <t>3</t>
        </is>
      </c>
      <c r="BB707" s="2" t="inlineStr">
        <is>
          <t/>
        </is>
      </c>
      <c r="BC707" t="inlineStr">
        <is>
          <t>olyan művelet, amellyel mesterségesen javítják egy weboldal, termék vagy szolgáltatás elérhetőségét azáltal, hogy kattintásokat generálnak rá</t>
        </is>
      </c>
      <c r="BD707" s="2" t="inlineStr">
        <is>
          <t>click farm</t>
        </is>
      </c>
      <c r="BE707" s="2" t="inlineStr">
        <is>
          <t>3</t>
        </is>
      </c>
      <c r="BF707" s="2" t="inlineStr">
        <is>
          <t/>
        </is>
      </c>
      <c r="BG707" t="inlineStr">
        <is>
          <t>servizio che si occupa di vendere follower su Twitter, like su Facebook, visualizzazioni su YouTube e molte altre forme di interazione sulle piattaforme sociali</t>
        </is>
      </c>
      <c r="BH707" s="2" t="inlineStr">
        <is>
          <t>spustelėjimų fabrikas</t>
        </is>
      </c>
      <c r="BI707" s="2" t="inlineStr">
        <is>
          <t>3</t>
        </is>
      </c>
      <c r="BJ707" s="2" t="inlineStr">
        <is>
          <t/>
        </is>
      </c>
      <c r="BK707" t="inlineStr">
        <is>
          <t>organizacija, sukurta spustelėjimų skaičiui dirbtinai
didinti siekiant imituoti domėjimąsi internete reklamuojamais produktais,
paslaugomis, skelbiama informacija ir klastoti peržiūrų bei socialinių tinklų sekėjų
skaičių</t>
        </is>
      </c>
      <c r="BL707" s="2" t="inlineStr">
        <is>
          <t>klikšķu ferma</t>
        </is>
      </c>
      <c r="BM707" s="2" t="inlineStr">
        <is>
          <t>2</t>
        </is>
      </c>
      <c r="BN707" s="2" t="inlineStr">
        <is>
          <t/>
        </is>
      </c>
      <c r="BO707" t="inlineStr">
        <is>
          <t/>
        </is>
      </c>
      <c r="BP707" s="2" t="inlineStr">
        <is>
          <t>fabbrika tal-klikks</t>
        </is>
      </c>
      <c r="BQ707" s="2" t="inlineStr">
        <is>
          <t>3</t>
        </is>
      </c>
      <c r="BR707" s="2" t="inlineStr">
        <is>
          <t/>
        </is>
      </c>
      <c r="BS707" t="inlineStr">
        <is>
          <t>operazzjoni li sseħħ bil-moħbi fejn individwi b'mod frodulenti jinteraġixxu ma' sit web biex b'mod artifiċjali jagħtu spinta lill-istatus ta' sit web ta' klijent, prodott jew servizz</t>
        </is>
      </c>
      <c r="BT707" s="2" t="inlineStr">
        <is>
          <t>clickfarm</t>
        </is>
      </c>
      <c r="BU707" s="2" t="inlineStr">
        <is>
          <t>3</t>
        </is>
      </c>
      <c r="BV707" s="2" t="inlineStr">
        <is>
          <t/>
        </is>
      </c>
      <c r="BW707" t="inlineStr">
        <is>
          <t>bedrijf dat op frauduleuze wijze geld verdient of concurrenten bestrijdt door, geautomatiseerd of met laagbetaalde werknemers, websites of socialemediaprofielen massaal aan te klikken of te liken</t>
        </is>
      </c>
      <c r="BX707" s="2" t="inlineStr">
        <is>
          <t>farma klików</t>
        </is>
      </c>
      <c r="BY707" s="2" t="inlineStr">
        <is>
          <t>3</t>
        </is>
      </c>
      <c r="BZ707" s="2" t="inlineStr">
        <is>
          <t/>
        </is>
      </c>
      <c r="CA707" t="inlineStr">
        <is>
          <t/>
        </is>
      </c>
      <c r="CB707" s="2" t="inlineStr">
        <is>
          <t>fábrica de cliques</t>
        </is>
      </c>
      <c r="CC707" s="2" t="inlineStr">
        <is>
          <t>3</t>
        </is>
      </c>
      <c r="CD707" s="2" t="inlineStr">
        <is>
          <t/>
        </is>
      </c>
      <c r="CE707" t="inlineStr">
        <is>
          <t/>
        </is>
      </c>
      <c r="CF707" s="2" t="inlineStr">
        <is>
          <t>fermă de clicuri|
click farm</t>
        </is>
      </c>
      <c r="CG707" s="2" t="inlineStr">
        <is>
          <t>2|
2</t>
        </is>
      </c>
      <c r="CH707" s="2" t="inlineStr">
        <is>
          <t xml:space="preserve">|
</t>
        </is>
      </c>
      <c r="CI707" t="inlineStr">
        <is>
          <t/>
        </is>
      </c>
      <c r="CJ707" s="2" t="inlineStr">
        <is>
          <t>klikacia farma</t>
        </is>
      </c>
      <c r="CK707" s="2" t="inlineStr">
        <is>
          <t>3</t>
        </is>
      </c>
      <c r="CL707" s="2" t="inlineStr">
        <is>
          <t/>
        </is>
      </c>
      <c r="CM707" t="inlineStr">
        <is>
          <t/>
        </is>
      </c>
      <c r="CN707" s="2" t="inlineStr">
        <is>
          <t>klikarna</t>
        </is>
      </c>
      <c r="CO707" s="2" t="inlineStr">
        <is>
          <t>3</t>
        </is>
      </c>
      <c r="CP707" s="2" t="inlineStr">
        <is>
          <t/>
        </is>
      </c>
      <c r="CQ707" t="inlineStr">
        <is>
          <t>aplikacija za umetno povečevanje števila klikov na spletno stran, izdelek ali storitev ponudnika</t>
        </is>
      </c>
      <c r="CR707" s="2" t="inlineStr">
        <is>
          <t>klickfarm</t>
        </is>
      </c>
      <c r="CS707" s="2" t="inlineStr">
        <is>
          <t>3</t>
        </is>
      </c>
      <c r="CT707" s="2" t="inlineStr">
        <is>
          <t/>
        </is>
      </c>
      <c r="CU707" t="inlineStr">
        <is>
          <t/>
        </is>
      </c>
    </row>
    <row r="708">
      <c r="A708" s="1" t="str">
        <f>HYPERLINK("https://iate.europa.eu/entry/result/3581598/all", "3581598")</f>
        <v>3581598</v>
      </c>
      <c r="B708" t="inlineStr">
        <is>
          <t>EDUCATION AND COMMUNICATIONS</t>
        </is>
      </c>
      <c r="C708" t="inlineStr">
        <is>
          <t>EDUCATION AND COMMUNICATIONS|communications;EDUCATION AND COMMUNICATIONS|information technology and data processing</t>
        </is>
      </c>
      <c r="D708" s="2" t="inlineStr">
        <is>
          <t>банер със съгласие за приемане на бисквитки</t>
        </is>
      </c>
      <c r="E708" s="2" t="inlineStr">
        <is>
          <t>3</t>
        </is>
      </c>
      <c r="F708" s="2" t="inlineStr">
        <is>
          <t/>
        </is>
      </c>
      <c r="G708" t="inlineStr">
        <is>
          <t/>
        </is>
      </c>
      <c r="H708" s="2" t="inlineStr">
        <is>
          <t>banner pro souhlas s cookies|
cookie banner</t>
        </is>
      </c>
      <c r="I708" s="2" t="inlineStr">
        <is>
          <t>3|
3</t>
        </is>
      </c>
      <c r="J708" s="2" t="inlineStr">
        <is>
          <t xml:space="preserve">|
</t>
        </is>
      </c>
      <c r="K708" t="inlineStr">
        <is>
          <t>informační okénko, které se objeví při prvním navštívení určité internetové stránky a žádá uživatele o souhlas s použitím cookies</t>
        </is>
      </c>
      <c r="L708" s="2" t="inlineStr">
        <is>
          <t>cookiebanner|
cookiedeklaration|
cookienotifikation</t>
        </is>
      </c>
      <c r="M708" s="2" t="inlineStr">
        <is>
          <t>3|
3|
3</t>
        </is>
      </c>
      <c r="N708" s="2" t="inlineStr">
        <is>
          <t xml:space="preserve">|
|
</t>
        </is>
      </c>
      <c r="O708" t="inlineStr">
        <is>
          <t/>
        </is>
      </c>
      <c r="P708" s="2" t="inlineStr">
        <is>
          <t>Cookie-Banner</t>
        </is>
      </c>
      <c r="Q708" s="2" t="inlineStr">
        <is>
          <t>3</t>
        </is>
      </c>
      <c r="R708" s="2" t="inlineStr">
        <is>
          <t/>
        </is>
      </c>
      <c r="S708" t="inlineStr">
        <is>
          <t>Informieren des Nutzers einer Website beim ersten Seitenaufruf über das Verwenden von Cookies und sein Widerspruchsrecht</t>
        </is>
      </c>
      <c r="T708" s="2" t="inlineStr">
        <is>
          <t>ειδικό πλαίσιο για τα cookies</t>
        </is>
      </c>
      <c r="U708" s="2" t="inlineStr">
        <is>
          <t>3</t>
        </is>
      </c>
      <c r="V708" s="2" t="inlineStr">
        <is>
          <t/>
        </is>
      </c>
      <c r="W708" t="inlineStr">
        <is>
          <t/>
        </is>
      </c>
      <c r="X708" s="2" t="inlineStr">
        <is>
          <t>cookie consent banner|
cookie banner</t>
        </is>
      </c>
      <c r="Y708" s="2" t="inlineStr">
        <is>
          <t>3|
3</t>
        </is>
      </c>
      <c r="Z708" s="2" t="inlineStr">
        <is>
          <t xml:space="preserve">|
</t>
        </is>
      </c>
      <c r="AA708" t="inlineStr">
        <is>
          <t>pop-up that appears when a visitor first visits a website requesting the visitor's consent to the use of cookies and other tracking technologies</t>
        </is>
      </c>
      <c r="AB708" s="2" t="inlineStr">
        <is>
          <t>anuncio de cookies</t>
        </is>
      </c>
      <c r="AC708" s="2" t="inlineStr">
        <is>
          <t>3</t>
        </is>
      </c>
      <c r="AD708" s="2" t="inlineStr">
        <is>
          <t/>
        </is>
      </c>
      <c r="AE708" t="inlineStr">
        <is>
          <t>Anuncio, mostrado de manera prominente y de fácil acceso, que deben emplear los sitios web que instalan cookies no esenciales para brindar información clara e integral respecto del uso de cookies en el sitio y obtener el consentimiento del visitante para instalar las cookies no esenciales.</t>
        </is>
      </c>
      <c r="AF708" s="2" t="inlineStr">
        <is>
          <t>küpsiste teavitusriba|
küpsiste teavitus</t>
        </is>
      </c>
      <c r="AG708" s="2" t="inlineStr">
        <is>
          <t>2|
2</t>
        </is>
      </c>
      <c r="AH708" s="2" t="inlineStr">
        <is>
          <t xml:space="preserve">|
</t>
        </is>
      </c>
      <c r="AI708" t="inlineStr">
        <is>
          <t>hüpikaken, mis ilmub veebisaidi esmakordsel külastamisel ja mille kaudu küsitakse külastaja nõusolekut küpsiste ja muude jälitustehnoloogiate kasutamiseks</t>
        </is>
      </c>
      <c r="AJ708" s="2" t="inlineStr">
        <is>
          <t>evästebanneri|
evästepalkki</t>
        </is>
      </c>
      <c r="AK708" s="2" t="inlineStr">
        <is>
          <t>3|
3</t>
        </is>
      </c>
      <c r="AL708" s="2" t="inlineStr">
        <is>
          <t xml:space="preserve">|
</t>
        </is>
      </c>
      <c r="AM708" t="inlineStr">
        <is>
          <t>sivustolla ensimmäistä kertaa vieraileville näytettävä ilmoitus, jossa kerrotaan evästeiden käytöstä ja pyydetään siihen suostumus</t>
        </is>
      </c>
      <c r="AN708" s="2" t="inlineStr">
        <is>
          <t>bandeau cookie|
bandeau de demande d'acceptation des cookies|
bandeau sur les cookies|
bandeau relatif aux cookies</t>
        </is>
      </c>
      <c r="AO708" s="2" t="inlineStr">
        <is>
          <t>2|
2|
3|
3</t>
        </is>
      </c>
      <c r="AP708" s="2" t="inlineStr">
        <is>
          <t xml:space="preserve">|
|
|
</t>
        </is>
      </c>
      <c r="AQ708" t="inlineStr">
        <is>
          <t>bandeau apparaissant sur la première page visitée d'un site web, informant l'utilisateur des finalités des témoins de connexion utilisés, de la possibilté de s'opposer au dépôt de ces témoins et de changer les paramètres en cliquant sur un lien présent dans le bandeau, et du fait que la poursuite de la navigation vaut accord au dépôt de témoins de connexion sur son terminal</t>
        </is>
      </c>
      <c r="AR708" s="2" t="inlineStr">
        <is>
          <t>meirge fianán</t>
        </is>
      </c>
      <c r="AS708" s="2" t="inlineStr">
        <is>
          <t>3</t>
        </is>
      </c>
      <c r="AT708" s="2" t="inlineStr">
        <is>
          <t/>
        </is>
      </c>
      <c r="AU708" t="inlineStr">
        <is>
          <t/>
        </is>
      </c>
      <c r="AV708" s="2" t="inlineStr">
        <is>
          <t>obavijest o kolačićima</t>
        </is>
      </c>
      <c r="AW708" s="2" t="inlineStr">
        <is>
          <t>3</t>
        </is>
      </c>
      <c r="AX708" s="2" t="inlineStr">
        <is>
          <t/>
        </is>
      </c>
      <c r="AY708" t="inlineStr">
        <is>
          <t/>
        </is>
      </c>
      <c r="AZ708" s="2" t="inlineStr">
        <is>
          <t>süti banner|
sütitájékoztató csík</t>
        </is>
      </c>
      <c r="BA708" s="2" t="inlineStr">
        <is>
          <t>2|
2</t>
        </is>
      </c>
      <c r="BB708" s="2" t="inlineStr">
        <is>
          <t xml:space="preserve">|
</t>
        </is>
      </c>
      <c r="BC708" t="inlineStr">
        <is>
          <t>weboldal első meglátogatásakor megjelenő tájékoztató csík vagy felugró ablak, amely a sütihasználathoz kéri a felhasználó beleegyezését</t>
        </is>
      </c>
      <c r="BD708" s="2" t="inlineStr">
        <is>
          <t>banner per l'accettazione dei cookies|
cookie banner|
informativa breve sui cookie|
banner cookie|
banner sui cookie</t>
        </is>
      </c>
      <c r="BE708" s="2" t="inlineStr">
        <is>
          <t>3|
3|
3|
3|
3</t>
        </is>
      </c>
      <c r="BF708" s="2" t="inlineStr">
        <is>
          <t xml:space="preserve">|
|
|
|
</t>
        </is>
      </c>
      <c r="BG708" t="inlineStr">
        <is>
          <t>messaggio pop-up che compare quando si accede a un sito web con il quale si informa l'utente che il sito usa cookie per finalità di profilazione e marketing</t>
        </is>
      </c>
      <c r="BH708" s="2" t="inlineStr">
        <is>
          <t>slapukų langas</t>
        </is>
      </c>
      <c r="BI708" s="2" t="inlineStr">
        <is>
          <t>3</t>
        </is>
      </c>
      <c r="BJ708" s="2" t="inlineStr">
        <is>
          <t/>
        </is>
      </c>
      <c r="BK708" t="inlineStr">
        <is>
          <t>pirmą kartą apsilankius
svetainėje iššokantis langas, kuriame prašoma sutikimo leisti įrašyti ir
naudoti slapukus</t>
        </is>
      </c>
      <c r="BL708" s="2" t="inlineStr">
        <is>
          <t>sīkdatņu akceptēšanas uznirstošais logs</t>
        </is>
      </c>
      <c r="BM708" s="2" t="inlineStr">
        <is>
          <t>2</t>
        </is>
      </c>
      <c r="BN708" s="2" t="inlineStr">
        <is>
          <t/>
        </is>
      </c>
      <c r="BO708" t="inlineStr">
        <is>
          <t/>
        </is>
      </c>
      <c r="BP708" s="2" t="inlineStr">
        <is>
          <t>strixxun ta' kunsens għall-cookies|
strixxun tal-cookies</t>
        </is>
      </c>
      <c r="BQ708" s="2" t="inlineStr">
        <is>
          <t>3|
3</t>
        </is>
      </c>
      <c r="BR708" s="2" t="inlineStr">
        <is>
          <t xml:space="preserve">|
</t>
        </is>
      </c>
      <c r="BS708" t="inlineStr">
        <is>
          <t>pop-up li tidher meta xi ħadd iżur sit web għall-ewwel darba fejn jintalab il-kunsens ta' dik il-persuna għall-użu tal-cookies u ta' teknoliġiji oħra ta' trekkjar</t>
        </is>
      </c>
      <c r="BT708" s="2" t="inlineStr">
        <is>
          <t>cookiemelding|
cookiebanner</t>
        </is>
      </c>
      <c r="BU708" s="2" t="inlineStr">
        <is>
          <t>3|
3</t>
        </is>
      </c>
      <c r="BV708" s="2" t="inlineStr">
        <is>
          <t xml:space="preserve">|
</t>
        </is>
      </c>
      <c r="BW708" t="inlineStr">
        <is>
          <t>pop-upvenster of banner waarmee iemand die een website voor het eerst bezoekt wordt gevraagd om toestemming voor het gebruik van cookies en andere trackingtechnieken</t>
        </is>
      </c>
      <c r="BX708" s="2" t="inlineStr">
        <is>
          <t>banner informujący o plikach cookie</t>
        </is>
      </c>
      <c r="BY708" s="2" t="inlineStr">
        <is>
          <t>3</t>
        </is>
      </c>
      <c r="BZ708" s="2" t="inlineStr">
        <is>
          <t/>
        </is>
      </c>
      <c r="CA708" t="inlineStr">
        <is>
          <t>informacja o stosowaniu plików cookie przez daną stronę lub serwis wyświetlana w formie wyskakującego okienka pop-up</t>
        </is>
      </c>
      <c r="CB708" s="2" t="inlineStr">
        <is>
          <t>notificação de cúquies</t>
        </is>
      </c>
      <c r="CC708" s="2" t="inlineStr">
        <is>
          <t>3</t>
        </is>
      </c>
      <c r="CD708" s="2" t="inlineStr">
        <is>
          <t/>
        </is>
      </c>
      <c r="CE708" t="inlineStr">
        <is>
          <t>Notificação instantânea que aparece quando se visita um sítio Web pela primeira vez, solicitando o consentimento do visitante para o uso de cookies e outras tecnologias de rastreamento</t>
        </is>
      </c>
      <c r="CF708" s="2" t="inlineStr">
        <is>
          <t>banner acceptare cookie|
cookie banner|
banner cookie</t>
        </is>
      </c>
      <c r="CG708" s="2" t="inlineStr">
        <is>
          <t>2|
2|
2</t>
        </is>
      </c>
      <c r="CH708" s="2" t="inlineStr">
        <is>
          <t xml:space="preserve">|
|
</t>
        </is>
      </c>
      <c r="CI708" t="inlineStr">
        <is>
          <t/>
        </is>
      </c>
      <c r="CJ708" s="2" t="inlineStr">
        <is>
          <t>cookie banner</t>
        </is>
      </c>
      <c r="CK708" s="2" t="inlineStr">
        <is>
          <t>3</t>
        </is>
      </c>
      <c r="CL708" s="2" t="inlineStr">
        <is>
          <t/>
        </is>
      </c>
      <c r="CM708" t="inlineStr">
        <is>
          <t/>
        </is>
      </c>
      <c r="CN708" s="2" t="inlineStr">
        <is>
          <t>pasica o soglasju k piškotkom|
piškotkovna pasica</t>
        </is>
      </c>
      <c r="CO708" s="2" t="inlineStr">
        <is>
          <t>3|
3</t>
        </is>
      </c>
      <c r="CP708" s="2" t="inlineStr">
        <is>
          <t xml:space="preserve">|
</t>
        </is>
      </c>
      <c r="CQ708" t="inlineStr">
        <is>
          <t>pojavna pasica, ki uporabnika ob prvem obisku spletne strani opozori na uporabo piškotkov</t>
        </is>
      </c>
      <c r="CR708" s="2" t="inlineStr">
        <is>
          <t>meddelande om kakor</t>
        </is>
      </c>
      <c r="CS708" s="2" t="inlineStr">
        <is>
          <t>2</t>
        </is>
      </c>
      <c r="CT708" s="2" t="inlineStr">
        <is>
          <t>proposed</t>
        </is>
      </c>
      <c r="CU708" t="inlineStr">
        <is>
          <t>banderoll som dyker upp när man för första gången besöker en webbplats och som informerar om att kakorna används och ber om besökarens samtycke till att kakor används</t>
        </is>
      </c>
    </row>
    <row r="709">
      <c r="A709" s="1" t="str">
        <f>HYPERLINK("https://iate.europa.eu/entry/result/3581602/all", "3581602")</f>
        <v>3581602</v>
      </c>
      <c r="B709" t="inlineStr">
        <is>
          <t>EDUCATION AND COMMUNICATIONS</t>
        </is>
      </c>
      <c r="C709" t="inlineStr">
        <is>
          <t>EDUCATION AND COMMUNICATIONS|communications;EDUCATION AND COMMUNICATIONS|information technology and data processing</t>
        </is>
      </c>
      <c r="D709" s="2" t="inlineStr">
        <is>
          <t>активна атака</t>
        </is>
      </c>
      <c r="E709" s="2" t="inlineStr">
        <is>
          <t>3</t>
        </is>
      </c>
      <c r="F709" s="2" t="inlineStr">
        <is>
          <t/>
        </is>
      </c>
      <c r="G709" t="inlineStr">
        <is>
          <t>атака, свързана с подмяна на права или унищожаване на ресурси, както и с подмяна на данни или изтриване на данни</t>
        </is>
      </c>
      <c r="H709" s="2" t="inlineStr">
        <is>
          <t>aktivní útok</t>
        </is>
      </c>
      <c r="I709" s="2" t="inlineStr">
        <is>
          <t>3</t>
        </is>
      </c>
      <c r="J709" s="2" t="inlineStr">
        <is>
          <t/>
        </is>
      </c>
      <c r="K709" t="inlineStr">
        <is>
          <t>kybernetický útok, jehož cílem je změna systémových prostředků nebo ovlivnění jejich funkčnosti</t>
        </is>
      </c>
      <c r="L709" s="2" t="inlineStr">
        <is>
          <t>aktivt angreb</t>
        </is>
      </c>
      <c r="M709" s="2" t="inlineStr">
        <is>
          <t>3</t>
        </is>
      </c>
      <c r="N709" s="2" t="inlineStr">
        <is>
          <t/>
        </is>
      </c>
      <c r="O709" t="inlineStr">
        <is>
          <t>en form for angreb, hvor formålet er at ændre det angrebne systems aktiver eller påvirke systemets operation</t>
        </is>
      </c>
      <c r="P709" s="2" t="inlineStr">
        <is>
          <t>aktiver Angriff</t>
        </is>
      </c>
      <c r="Q709" s="2" t="inlineStr">
        <is>
          <t>3</t>
        </is>
      </c>
      <c r="R709" s="2" t="inlineStr">
        <is>
          <t/>
        </is>
      </c>
      <c r="S709" t="inlineStr">
        <is>
          <t>Netzwerk-Exploit, bei dem ein Hacker versucht, Daten auf einem Zielsystem zu verändern oder Daten auf dem Weg zu diesem Ziel zu manipulieren</t>
        </is>
      </c>
      <c r="T709" s="2" t="inlineStr">
        <is>
          <t>ενεργή επίθεση|
ενεργητική επίθεση</t>
        </is>
      </c>
      <c r="U709" s="2" t="inlineStr">
        <is>
          <t>3|
3</t>
        </is>
      </c>
      <c r="V709" s="2" t="inlineStr">
        <is>
          <t>|
preferred</t>
        </is>
      </c>
      <c r="W709" t="inlineStr">
        <is>
          <t>εκμετάλλευση των τρωτών σημείων ενός συστήματος από χάκερ με στόχο να παρέμβει και να 
τροποποιήσει τον τρόπο λειτουργίας του 
συστήματος</t>
        </is>
      </c>
      <c r="X709" s="2" t="inlineStr">
        <is>
          <t>active attack</t>
        </is>
      </c>
      <c r="Y709" s="2" t="inlineStr">
        <is>
          <t>3</t>
        </is>
      </c>
      <c r="Z709" s="2" t="inlineStr">
        <is>
          <t/>
        </is>
      </c>
      <c r="AA709" t="inlineStr">
        <is>
          <t>network exploit in which a hacker attempts to make changes to data on the target or data en route to the target</t>
        </is>
      </c>
      <c r="AB709" s="2" t="inlineStr">
        <is>
          <t>ataque activo</t>
        </is>
      </c>
      <c r="AC709" s="2" t="inlineStr">
        <is>
          <t>3</t>
        </is>
      </c>
      <c r="AD709" s="2" t="inlineStr">
        <is>
          <t/>
        </is>
      </c>
      <c r="AE709" t="inlineStr">
        <is>
          <t>Ataque que altera el sistema o los datos.</t>
        </is>
      </c>
      <c r="AF709" s="2" t="inlineStr">
        <is>
          <t>aktiivrünne</t>
        </is>
      </c>
      <c r="AG709" s="2" t="inlineStr">
        <is>
          <t>3</t>
        </is>
      </c>
      <c r="AH709" s="2" t="inlineStr">
        <is>
          <t/>
        </is>
      </c>
      <c r="AI709" t="inlineStr">
        <is>
          <t>sekkuv rünne, püüab sihtobjekti muuta või mõjutada</t>
        </is>
      </c>
      <c r="AJ709" s="2" t="inlineStr">
        <is>
          <t>aktiivinen hyökkäys</t>
        </is>
      </c>
      <c r="AK709" s="2" t="inlineStr">
        <is>
          <t>3</t>
        </is>
      </c>
      <c r="AL709" s="2" t="inlineStr">
        <is>
          <t/>
        </is>
      </c>
      <c r="AM709" t="inlineStr">
        <is>
          <t>hyökkäys, jonka tarkoituksena on muuttaa, poistaa tai lisätä tietoa tai häiritä järjestelmän toimintaa</t>
        </is>
      </c>
      <c r="AN709" s="2" t="inlineStr">
        <is>
          <t>attaque active</t>
        </is>
      </c>
      <c r="AO709" s="2" t="inlineStr">
        <is>
          <t>2</t>
        </is>
      </c>
      <c r="AP709" s="2" t="inlineStr">
        <is>
          <t/>
        </is>
      </c>
      <c r="AQ709" t="inlineStr">
        <is>
          <t>attaque informatique qui modifie les ressources ciblées par l'attaque (données ou messages) et constitue une atteinte aux critères d'intégrité, disponibilité, confidentialité</t>
        </is>
      </c>
      <c r="AR709" s="2" t="inlineStr">
        <is>
          <t>ionsaí gníomhach</t>
        </is>
      </c>
      <c r="AS709" s="2" t="inlineStr">
        <is>
          <t>3</t>
        </is>
      </c>
      <c r="AT709" s="2" t="inlineStr">
        <is>
          <t/>
        </is>
      </c>
      <c r="AU709" t="inlineStr">
        <is>
          <t/>
        </is>
      </c>
      <c r="AV709" s="2" t="inlineStr">
        <is>
          <t>aktivni napad</t>
        </is>
      </c>
      <c r="AW709" s="2" t="inlineStr">
        <is>
          <t>3</t>
        </is>
      </c>
      <c r="AX709" s="2" t="inlineStr">
        <is>
          <t/>
        </is>
      </c>
      <c r="AY709" t="inlineStr">
        <is>
          <t/>
        </is>
      </c>
      <c r="AZ709" s="2" t="inlineStr">
        <is>
          <t>aktív támadás</t>
        </is>
      </c>
      <c r="BA709" s="2" t="inlineStr">
        <is>
          <t>3</t>
        </is>
      </c>
      <c r="BB709" s="2" t="inlineStr">
        <is>
          <t/>
        </is>
      </c>
      <c r="BC709" t="inlineStr">
        <is>
          <t>érzékeny információ megszerzésére irányuló hálózati támadás, amelynek során a támadó maga is forgalmaz a csatornán</t>
        </is>
      </c>
      <c r="BD709" s="2" t="inlineStr">
        <is>
          <t>attacco attivo</t>
        </is>
      </c>
      <c r="BE709" s="2" t="inlineStr">
        <is>
          <t>3</t>
        </is>
      </c>
      <c r="BF709" s="2" t="inlineStr">
        <is>
          <t/>
        </is>
      </c>
      <c r="BG709" t="inlineStr">
        <is>
          <t>attacco ﬁnalizzato alla penetrazione remota del computer, al furto o alterazione dei dati o al danneggiamento del sistema</t>
        </is>
      </c>
      <c r="BH709" s="2" t="inlineStr">
        <is>
          <t>aktyvioji ataka</t>
        </is>
      </c>
      <c r="BI709" s="2" t="inlineStr">
        <is>
          <t>3</t>
        </is>
      </c>
      <c r="BJ709" s="2" t="inlineStr">
        <is>
          <t/>
        </is>
      </c>
      <c r="BK709" t="inlineStr">
        <is>
          <t>prieš
informacinius išteklius (informacinių technologijų priemones, informaciją,
informacines sistemas, registrus bei jų teikiamas paslaugas ir pan.) rengiama
ataka, kuria siekiama padaryti žalos paveikiant, pakeičiant ar kontroliuojant informacinius
išteklius ir jų veikimą</t>
        </is>
      </c>
      <c r="BL709" s="2" t="inlineStr">
        <is>
          <t>aktīvs uzbrukums</t>
        </is>
      </c>
      <c r="BM709" s="2" t="inlineStr">
        <is>
          <t>3</t>
        </is>
      </c>
      <c r="BN709" s="2" t="inlineStr">
        <is>
          <t/>
        </is>
      </c>
      <c r="BO709" t="inlineStr">
        <is>
          <t/>
        </is>
      </c>
      <c r="BP709" s="2" t="inlineStr">
        <is>
          <t>attakk attiv</t>
        </is>
      </c>
      <c r="BQ709" s="2" t="inlineStr">
        <is>
          <t>3</t>
        </is>
      </c>
      <c r="BR709" s="2" t="inlineStr">
        <is>
          <t/>
        </is>
      </c>
      <c r="BS709" t="inlineStr">
        <is>
          <t>&lt;div&gt;
 attakk li jikkomprometti s-sigurtà tas-sistema meta hacker jipprova jidħol fis-sistema u jipprova jibdel jew jikkontrolla d- 
 &lt;i&gt;data &lt;/i&gt;u/jew il-hardware ta' ġo fiha&lt;/div&gt;</t>
        </is>
      </c>
      <c r="BT709" s="2" t="inlineStr">
        <is>
          <t>actieve exploit|
actieve aanval</t>
        </is>
      </c>
      <c r="BU709" s="2" t="inlineStr">
        <is>
          <t>3|
3</t>
        </is>
      </c>
      <c r="BV709" s="2" t="inlineStr">
        <is>
          <t xml:space="preserve">|
</t>
        </is>
      </c>
      <c r="BW709" t="inlineStr">
        <is>
          <t>hacktechniek waarbij gegevens op een computersysteem, of gegevens op een netwerk die dat systeem als bestemming hebben, worden gewijzigd</t>
        </is>
      </c>
      <c r="BX709" s="2" t="inlineStr">
        <is>
          <t>atak aktywny</t>
        </is>
      </c>
      <c r="BY709" s="2" t="inlineStr">
        <is>
          <t>3</t>
        </is>
      </c>
      <c r="BZ709" s="2" t="inlineStr">
        <is>
          <t/>
        </is>
      </c>
      <c r="CA709" t="inlineStr">
        <is>
          <t>atak na sieć komputerową, którego celem jest modyfikacja danych użytkownika, przejęcie kontroli nad urządzeniem lub zakłócenie jego pracy</t>
        </is>
      </c>
      <c r="CB709" s="2" t="inlineStr">
        <is>
          <t>ataque ativo</t>
        </is>
      </c>
      <c r="CC709" s="2" t="inlineStr">
        <is>
          <t>3</t>
        </is>
      </c>
      <c r="CD709" s="2" t="inlineStr">
        <is>
          <t/>
        </is>
      </c>
      <c r="CE709" t="inlineStr">
        <is>
          <t>Ataque real perpetrado por uma fonte de ameaça que propositadamente tenta alterar um sistema, seus recursos, seus dados ou suas operações.</t>
        </is>
      </c>
      <c r="CF709" s="2" t="inlineStr">
        <is>
          <t>atac activ</t>
        </is>
      </c>
      <c r="CG709" s="2" t="inlineStr">
        <is>
          <t>3</t>
        </is>
      </c>
      <c r="CH709" s="2" t="inlineStr">
        <is>
          <t/>
        </is>
      </c>
      <c r="CI709" t="inlineStr">
        <is>
          <t>atac în care intrusul se angajează fie în furtul mesajelor, fie în modificarea, reluarea sau inserarea de mesaje false , fie prin supraîncărcarea reţelei cu pachete ( 
&lt;i&gt;flooding&lt;/i&gt;)</t>
        </is>
      </c>
      <c r="CJ709" s="2" t="inlineStr">
        <is>
          <t>aktívny útok</t>
        </is>
      </c>
      <c r="CK709" s="2" t="inlineStr">
        <is>
          <t>3</t>
        </is>
      </c>
      <c r="CL709" s="2" t="inlineStr">
        <is>
          <t/>
        </is>
      </c>
      <c r="CM709" t="inlineStr">
        <is>
          <t>útok, ktorého cieľom je meniť systémové prostriedky (vrátane dát) alebo ovplyvniť ich prevádzku.</t>
        </is>
      </c>
      <c r="CN709" s="2" t="inlineStr">
        <is>
          <t>aktivni napad</t>
        </is>
      </c>
      <c r="CO709" s="2" t="inlineStr">
        <is>
          <t>3</t>
        </is>
      </c>
      <c r="CP709" s="2" t="inlineStr">
        <is>
          <t/>
        </is>
      </c>
      <c r="CQ709" t="inlineStr">
        <is>
          <t>napad, pri katerem napadalec spremeni podatke, ki se prenašajo preko komunikacijskega kanala; pri tem sta poleg zaupnosti ogroženi celovitost podatkov in overovitev</t>
        </is>
      </c>
      <c r="CR709" s="2" t="inlineStr">
        <is>
          <t>aktiv attack</t>
        </is>
      </c>
      <c r="CS709" s="2" t="inlineStr">
        <is>
          <t>3</t>
        </is>
      </c>
      <c r="CT709" s="2" t="inlineStr">
        <is>
          <t/>
        </is>
      </c>
      <c r="CU709" t="inlineStr">
        <is>
          <t/>
        </is>
      </c>
    </row>
    <row r="710">
      <c r="A710" s="1" t="str">
        <f>HYPERLINK("https://iate.europa.eu/entry/result/3581184/all", "3581184")</f>
        <v>3581184</v>
      </c>
      <c r="B710" t="inlineStr">
        <is>
          <t>EDUCATION AND COMMUNICATIONS;LAW</t>
        </is>
      </c>
      <c r="C710" t="inlineStr">
        <is>
          <t>EDUCATION AND COMMUNICATIONS|communications|communications policy|control of communications|disinformation;LAW|criminal law|offence|crime against property|fraud;EDUCATION AND COMMUNICATIONS|communications|communications systems|Internet|social media</t>
        </is>
      </c>
      <c r="D710" s="2" t="inlineStr">
        <is>
          <t>услуга за одит на социални медии</t>
        </is>
      </c>
      <c r="E710" s="2" t="inlineStr">
        <is>
          <t>3</t>
        </is>
      </c>
      <c r="F710" s="2" t="inlineStr">
        <is>
          <t/>
        </is>
      </c>
      <c r="G710" t="inlineStr">
        <is>
          <t/>
        </is>
      </c>
      <c r="H710" s="2" t="inlineStr">
        <is>
          <t>zabezpečovací služba pro sociální média</t>
        </is>
      </c>
      <c r="I710" s="2" t="inlineStr">
        <is>
          <t>3</t>
        </is>
      </c>
      <c r="J710" s="2" t="inlineStr">
        <is>
          <t/>
        </is>
      </c>
      <c r="K710" t="inlineStr">
        <is>
          <t/>
        </is>
      </c>
      <c r="L710" s="2" t="inlineStr">
        <is>
          <t>Social Media Assurance Service</t>
        </is>
      </c>
      <c r="M710" s="2" t="inlineStr">
        <is>
          <t>3</t>
        </is>
      </c>
      <c r="N710" s="2" t="inlineStr">
        <is>
          <t/>
        </is>
      </c>
      <c r="O710" t="inlineStr">
        <is>
          <t>tjeneste oprettet af IT-Beredskabsenheden for EU's Institutioner, for at beskytte EU-institutionernes og deres centrale repræsentanters konti på de sociale medier</t>
        </is>
      </c>
      <c r="P710" s="2" t="inlineStr">
        <is>
          <t>SMAS|
Social Media Assurance Service (Sicherungsdienst für soziale Medien)</t>
        </is>
      </c>
      <c r="Q710" s="2" t="inlineStr">
        <is>
          <t>3|
3</t>
        </is>
      </c>
      <c r="R710" s="2" t="inlineStr">
        <is>
          <t xml:space="preserve">|
</t>
        </is>
      </c>
      <c r="S710" t="inlineStr">
        <is>
          <t/>
        </is>
      </c>
      <c r="T710" s="2" t="inlineStr">
        <is>
          <t>SMAS|
υπηρεσία διασφάλισης των μέσων κοινωνικής δικτύωσης</t>
        </is>
      </c>
      <c r="U710" s="2" t="inlineStr">
        <is>
          <t>3|
3</t>
        </is>
      </c>
      <c r="V710" s="2" t="inlineStr">
        <is>
          <t xml:space="preserve">|
</t>
        </is>
      </c>
      <c r="W710" t="inlineStr">
        <is>
          <t/>
        </is>
      </c>
      <c r="X710" s="2" t="inlineStr">
        <is>
          <t>SMAS|
Social Media Assurance Service</t>
        </is>
      </c>
      <c r="Y710" s="2" t="inlineStr">
        <is>
          <t>3|
3</t>
        </is>
      </c>
      <c r="Z710" s="2" t="inlineStr">
        <is>
          <t xml:space="preserve">|
</t>
        </is>
      </c>
      <c r="AA710" t="inlineStr">
        <is>
          <t>service launched by the Computer Emergency Response Team for the EU institutions to protect the social media accounts of the EU Institutions and of their selected key representatives</t>
        </is>
      </c>
      <c r="AB710" s="2" t="inlineStr">
        <is>
          <t>SMAS|
Servicio de seguridad de los medios sociales</t>
        </is>
      </c>
      <c r="AC710" s="2" t="inlineStr">
        <is>
          <t>3|
3</t>
        </is>
      </c>
      <c r="AD710" s="2" t="inlineStr">
        <is>
          <t xml:space="preserve">|
</t>
        </is>
      </c>
      <c r="AE710" t="inlineStr">
        <is>
          <t>Servicio proporcionado por el equipo de respuesta a emergencias informáticas de la UE para proteger las cuentas en los medios sociales de las instituciones de la UE y de sus representantes fundamentales seleccionados.</t>
        </is>
      </c>
      <c r="AF710" s="2" t="inlineStr">
        <is>
          <t>sotsiaalmeedia kindlusteenus</t>
        </is>
      </c>
      <c r="AG710" s="2" t="inlineStr">
        <is>
          <t>2</t>
        </is>
      </c>
      <c r="AH710" s="2" t="inlineStr">
        <is>
          <t/>
        </is>
      </c>
      <c r="AI710" t="inlineStr">
        <is>
          <t>ELi infoturbeintsidentidega tegeleva rühma pakutav teenus, et kaitsta ELi institutsioonide ja oma valitud olulisemate esindajate sotsiaalmeedia kontosid</t>
        </is>
      </c>
      <c r="AJ710" s="2" t="inlineStr">
        <is>
          <t>sosiaalisen median varmennuspalvelu</t>
        </is>
      </c>
      <c r="AK710" s="2" t="inlineStr">
        <is>
          <t>3</t>
        </is>
      </c>
      <c r="AL710" s="2" t="inlineStr">
        <is>
          <t/>
        </is>
      </c>
      <c r="AM710" t="inlineStr">
        <is>
          <t>EU:n tietotekniikan kriisiryhmän perustama palvelu EU:n toimielinten ja niiden valittujen edustajien sosiaalisen median tilien suojelemiseksi</t>
        </is>
      </c>
      <c r="AN710" s="2" t="inlineStr">
        <is>
          <t>service de veille sur les médias sociaux|
SMAS</t>
        </is>
      </c>
      <c r="AO710" s="2" t="inlineStr">
        <is>
          <t>3|
3</t>
        </is>
      </c>
      <c r="AP710" s="2" t="inlineStr">
        <is>
          <t xml:space="preserve">|
</t>
        </is>
      </c>
      <c r="AQ710" t="inlineStr">
        <is>
          <t>service lancé par l'équipe d'intervention en cas d'urgence informatique pour les institutions de l'UE (CERT-EU) et permettant de détecter l'usurpation d'identité et les contenus non officiels et de supprimer des contenus sur demande</t>
        </is>
      </c>
      <c r="AR710" s="2" t="inlineStr">
        <is>
          <t>Seirbhís Cosanta Meán Sóisialta</t>
        </is>
      </c>
      <c r="AS710" s="2" t="inlineStr">
        <is>
          <t>3</t>
        </is>
      </c>
      <c r="AT710" s="2" t="inlineStr">
        <is>
          <t/>
        </is>
      </c>
      <c r="AU710" t="inlineStr">
        <is>
          <t/>
        </is>
      </c>
      <c r="AV710" s="2" t="inlineStr">
        <is>
          <t>usluga jamstva kvalitete društvenih medija|
SMAS</t>
        </is>
      </c>
      <c r="AW710" s="2" t="inlineStr">
        <is>
          <t>3|
3</t>
        </is>
      </c>
      <c r="AX710" s="2" t="inlineStr">
        <is>
          <t xml:space="preserve">|
</t>
        </is>
      </c>
      <c r="AY710" t="inlineStr">
        <is>
          <t/>
        </is>
      </c>
      <c r="AZ710" s="2" t="inlineStr">
        <is>
          <t>SMAS|
közösségimédia-ellenőrzési szolgáltatás</t>
        </is>
      </c>
      <c r="BA710" s="2" t="inlineStr">
        <is>
          <t>2|
3</t>
        </is>
      </c>
      <c r="BB710" s="2" t="inlineStr">
        <is>
          <t xml:space="preserve">|
</t>
        </is>
      </c>
      <c r="BC710" t="inlineStr">
        <is>
          <t>a CERT-EU [ &lt;a href="/entry/result/3571668/all" id="ENTRY_TO_ENTRY_CONVERTER" target="_blank"&gt;IATE:3571668&lt;/a&gt; ] által biztosított médiafigyelési szolgáltatás, amely a hamis személyazonosságok és nem hivatalos médiatartalmak ellenőrzésére és eltávolítására szolgál</t>
        </is>
      </c>
      <c r="BD710" s="2" t="inlineStr">
        <is>
          <t>SMAS|
servizio per l'assicurazione sui social media</t>
        </is>
      </c>
      <c r="BE710" s="2" t="inlineStr">
        <is>
          <t>3|
3</t>
        </is>
      </c>
      <c r="BF710" s="2" t="inlineStr">
        <is>
          <t xml:space="preserve">|
</t>
        </is>
      </c>
      <c r="BG710" t="inlineStr">
        <is>
          <t>servizio fornito dalla squadra di pronto intervento informatico dell'UE per proteggere gli account social delle istituzioni dell'UE e dei loro principali rappresentanti</t>
        </is>
      </c>
      <c r="BH710" s="2" t="inlineStr">
        <is>
          <t>socialinės žiniasklaidos apsauga</t>
        </is>
      </c>
      <c r="BI710" s="2" t="inlineStr">
        <is>
          <t>2</t>
        </is>
      </c>
      <c r="BJ710" s="2" t="inlineStr">
        <is>
          <t/>
        </is>
      </c>
      <c r="BK710" t="inlineStr">
        <is>
          <t/>
        </is>
      </c>
      <c r="BL710" s="2" t="inlineStr">
        <is>
          <t>sociālo plašsaziņas līdzekļu nodrošināšanas pakalpojums|
sociālo mediju nodrošināšanas pakalpojums</t>
        </is>
      </c>
      <c r="BM710" s="2" t="inlineStr">
        <is>
          <t>3|
3</t>
        </is>
      </c>
      <c r="BN710" s="2" t="inlineStr">
        <is>
          <t>|
preferred</t>
        </is>
      </c>
      <c r="BO710" t="inlineStr">
        <is>
          <t>ES datorapdraudējumu reaģēšanas vienības sniegts pakalpojums, kura mērķis ir aizsargāt ES iestāžu un to izraudzīto galveno pārstāvju sociālo plašsaziņas līdzekļu kontus</t>
        </is>
      </c>
      <c r="BP710" s="2" t="inlineStr">
        <is>
          <t>servizz ta' assigurazzjoni għall-media soċjali</t>
        </is>
      </c>
      <c r="BQ710" s="2" t="inlineStr">
        <is>
          <t>3</t>
        </is>
      </c>
      <c r="BR710" s="2" t="inlineStr">
        <is>
          <t/>
        </is>
      </c>
      <c r="BS710" t="inlineStr">
        <is>
          <t>servizz varat mill-Iskwadra ta' Rispons f'Emerġenza relatata mal-Kompjuters għall-istituzzjonijiet tal-UE biex tipproteġi l-kontijiet tal-media soċjali tal-istituzzjonijiet tal-UE u tar-rappreżentanti ewlenin magħżulin tagħhom</t>
        </is>
      </c>
      <c r="BT710" s="2" t="inlineStr">
        <is>
          <t>Social Media Assurance Service|
SMAS</t>
        </is>
      </c>
      <c r="BU710" s="2" t="inlineStr">
        <is>
          <t>3|
3</t>
        </is>
      </c>
      <c r="BV710" s="2" t="inlineStr">
        <is>
          <t xml:space="preserve">|
</t>
        </is>
      </c>
      <c r="BW710" t="inlineStr">
        <is>
          <t>dienst van het computercrisisteam van de EU met als doel de socialemedia-accounts van de EU-instellingen en een aantal belangrijke vertegenwoordigers daarvan te beschermen</t>
        </is>
      </c>
      <c r="BX710" s="2" t="inlineStr">
        <is>
          <t>Zabezpieczenia Działania Mediów Społecznościowych|
SMAS</t>
        </is>
      </c>
      <c r="BY710" s="2" t="inlineStr">
        <is>
          <t>3|
3</t>
        </is>
      </c>
      <c r="BZ710" s="2" t="inlineStr">
        <is>
          <t xml:space="preserve">|
</t>
        </is>
      </c>
      <c r="CA710" t="inlineStr">
        <is>
          <t>usługa wprowadzona przez zespół reagowania na incydenty komputerowe w instytucjach, organach i agencjach UE mająca na celu ochronę kont w mediach społecznościowych, należących do instytucji UE i ich wybranych kluczowych przedstawicieli</t>
        </is>
      </c>
      <c r="CB710" s="2" t="inlineStr">
        <is>
          <t>serviço de garantia para as redes sociais</t>
        </is>
      </c>
      <c r="CC710" s="2" t="inlineStr">
        <is>
          <t>3</t>
        </is>
      </c>
      <c r="CD710" s="2" t="inlineStr">
        <is>
          <t/>
        </is>
      </c>
      <c r="CE710" t="inlineStr">
        <is>
          <t>Serviço que permite detetar a usurpação de identidade, conteúdos não oficiais e proceder à supressão de conteúdos, a pedido.</t>
        </is>
      </c>
      <c r="CF710" s="2" t="inlineStr">
        <is>
          <t>serviciu de securitate pentru platformele de comunicare socială|
SMAS</t>
        </is>
      </c>
      <c r="CG710" s="2" t="inlineStr">
        <is>
          <t>3|
3</t>
        </is>
      </c>
      <c r="CH710" s="2" t="inlineStr">
        <is>
          <t xml:space="preserve">|
</t>
        </is>
      </c>
      <c r="CI710" t="inlineStr">
        <is>
          <t/>
        </is>
      </c>
      <c r="CJ710" s="2" t="inlineStr">
        <is>
          <t>Služba pre zabezpečenie sociálnych médií</t>
        </is>
      </c>
      <c r="CK710" s="2" t="inlineStr">
        <is>
          <t>3</t>
        </is>
      </c>
      <c r="CL710" s="2" t="inlineStr">
        <is>
          <t/>
        </is>
      </c>
      <c r="CM710" t="inlineStr">
        <is>
          <t>služba poskytovaná tímom reakcie na núdzové počítačové situácie v EÚ, ktorá má chrániť účty inštitúcií EÚ a ich vybraných kľúčových predstaviteľov na sociálnych sieťach</t>
        </is>
      </c>
      <c r="CN710" s="2" t="inlineStr">
        <is>
          <t>služba za spremljanje družbenih medijev</t>
        </is>
      </c>
      <c r="CO710" s="2" t="inlineStr">
        <is>
          <t>2</t>
        </is>
      </c>
      <c r="CP710" s="2" t="inlineStr">
        <is>
          <t/>
        </is>
      </c>
      <c r="CQ710" t="inlineStr">
        <is>
          <t>služba, ki jo zagotavlja skupina EU za odzivanje na računalniške grožnje za zaščito računov institucij EU in njihovih izbranih ključnih predstavnikov na družbenih medijih</t>
        </is>
      </c>
      <c r="CR710" s="2" t="inlineStr">
        <is>
          <t>Social Media Assurance Service|
SMAS</t>
        </is>
      </c>
      <c r="CS710" s="2" t="inlineStr">
        <is>
          <t>2|
2</t>
        </is>
      </c>
      <c r="CT710" s="2" t="inlineStr">
        <is>
          <t xml:space="preserve">|
</t>
        </is>
      </c>
      <c r="CU710" t="inlineStr">
        <is>
          <t/>
        </is>
      </c>
    </row>
    <row r="711">
      <c r="A711" s="1" t="str">
        <f>HYPERLINK("https://iate.europa.eu/entry/result/3581227/all", "3581227")</f>
        <v>3581227</v>
      </c>
      <c r="B711" t="inlineStr">
        <is>
          <t>EDUCATION AND COMMUNICATIONS</t>
        </is>
      </c>
      <c r="C711" t="inlineStr">
        <is>
          <t>EDUCATION AND COMMUNICATIONS|communications|communications policy|control of communications|disinformation;EDUCATION AND COMMUNICATIONS|information technology and data processing</t>
        </is>
      </c>
      <c r="D711" s="2" t="inlineStr">
        <is>
          <t>импресия</t>
        </is>
      </c>
      <c r="E711" s="2" t="inlineStr">
        <is>
          <t>3</t>
        </is>
      </c>
      <c r="F711" s="2" t="inlineStr">
        <is>
          <t/>
        </is>
      </c>
      <c r="G711" t="inlineStr">
        <is>
          <t/>
        </is>
      </c>
      <c r="H711" s="2" t="inlineStr">
        <is>
          <t>imprese</t>
        </is>
      </c>
      <c r="I711" s="2" t="inlineStr">
        <is>
          <t>3</t>
        </is>
      </c>
      <c r="J711" s="2" t="inlineStr">
        <is>
          <t/>
        </is>
      </c>
      <c r="K711" t="inlineStr">
        <is>
          <t>počet zobrazení návštěvníkovi stránek</t>
        </is>
      </c>
      <c r="L711" s="2" t="inlineStr">
        <is>
          <t>visning</t>
        </is>
      </c>
      <c r="M711" s="2" t="inlineStr">
        <is>
          <t>3</t>
        </is>
      </c>
      <c r="N711" s="2" t="inlineStr">
        <is>
          <t/>
        </is>
      </c>
      <c r="O711" t="inlineStr">
        <is>
          <t/>
        </is>
      </c>
      <c r="P711" s="2" t="inlineStr">
        <is>
          <t>Anzeigehäufigkeit</t>
        </is>
      </c>
      <c r="Q711" s="2" t="inlineStr">
        <is>
          <t>3</t>
        </is>
      </c>
      <c r="R711" s="2" t="inlineStr">
        <is>
          <t/>
        </is>
      </c>
      <c r="S711" t="inlineStr">
        <is>
          <t/>
        </is>
      </c>
      <c r="T711" s="2" t="inlineStr">
        <is>
          <t>εμφάνιση</t>
        </is>
      </c>
      <c r="U711" s="2" t="inlineStr">
        <is>
          <t>3</t>
        </is>
      </c>
      <c r="V711" s="2" t="inlineStr">
        <is>
          <t/>
        </is>
      </c>
      <c r="W711" t="inlineStr">
        <is>
          <t/>
        </is>
      </c>
      <c r="X711" s="2" t="inlineStr">
        <is>
          <t>impression</t>
        </is>
      </c>
      <c r="Y711" s="2" t="inlineStr">
        <is>
          <t>3</t>
        </is>
      </c>
      <c r="Z711" s="2" t="inlineStr">
        <is>
          <t/>
        </is>
      </c>
      <c r="AA711" t="inlineStr">
        <is>
          <t>instance of social media content being displayed</t>
        </is>
      </c>
      <c r="AB711" s="2" t="inlineStr">
        <is>
          <t>impresión</t>
        </is>
      </c>
      <c r="AC711" s="2" t="inlineStr">
        <is>
          <t>3</t>
        </is>
      </c>
      <c r="AD711" s="2" t="inlineStr">
        <is>
          <t/>
        </is>
      </c>
      <c r="AE711" t="inlineStr">
        <is>
          <t>Número de veces que se muestra un contenido publicado en una plataforma de redes sociales.</t>
        </is>
      </c>
      <c r="AF711" s="2" t="inlineStr">
        <is>
          <t>näitamine</t>
        </is>
      </c>
      <c r="AG711" s="2" t="inlineStr">
        <is>
          <t>3</t>
        </is>
      </c>
      <c r="AH711" s="2" t="inlineStr">
        <is>
          <t/>
        </is>
      </c>
      <c r="AI711" t="inlineStr">
        <is>
          <t>mitu korda, kui sageli sotsiaalmeediasisu või reklaami näidatakse</t>
        </is>
      </c>
      <c r="AJ711" s="2" t="inlineStr">
        <is>
          <t>näyttökerta</t>
        </is>
      </c>
      <c r="AK711" s="2" t="inlineStr">
        <is>
          <t>3</t>
        </is>
      </c>
      <c r="AL711" s="2" t="inlineStr">
        <is>
          <t/>
        </is>
      </c>
      <c r="AM711" t="inlineStr">
        <is>
          <t>luku, joka kertoo, kuinka monta kertaa mainosta on näytetty</t>
        </is>
      </c>
      <c r="AN711" s="2" t="inlineStr">
        <is>
          <t>impression</t>
        </is>
      </c>
      <c r="AO711" s="2" t="inlineStr">
        <is>
          <t>3</t>
        </is>
      </c>
      <c r="AP711" s="2" t="inlineStr">
        <is>
          <t/>
        </is>
      </c>
      <c r="AQ711" t="inlineStr">
        <is>
          <t>&lt;div&gt;
 mesure du nombre de visualisations d’une publication sur une page, indépendamment du fait que l'utilisateur ait interagi avec chacune de ces publications&lt;/div&gt;</t>
        </is>
      </c>
      <c r="AR711" s="2" t="inlineStr">
        <is>
          <t>taispeáint</t>
        </is>
      </c>
      <c r="AS711" s="2" t="inlineStr">
        <is>
          <t>3</t>
        </is>
      </c>
      <c r="AT711" s="2" t="inlineStr">
        <is>
          <t/>
        </is>
      </c>
      <c r="AU711" t="inlineStr">
        <is>
          <t/>
        </is>
      </c>
      <c r="AV711" s="2" t="inlineStr">
        <is>
          <t>impresija</t>
        </is>
      </c>
      <c r="AW711" s="2" t="inlineStr">
        <is>
          <t>3</t>
        </is>
      </c>
      <c r="AX711" s="2" t="inlineStr">
        <is>
          <t/>
        </is>
      </c>
      <c r="AY711" t="inlineStr">
        <is>
          <t/>
        </is>
      </c>
      <c r="AZ711" s="2" t="inlineStr">
        <is>
          <t>megtekintés|
megjelenítés</t>
        </is>
      </c>
      <c r="BA711" s="2" t="inlineStr">
        <is>
          <t>3|
3</t>
        </is>
      </c>
      <c r="BB711" s="2" t="inlineStr">
        <is>
          <t xml:space="preserve">|
</t>
        </is>
      </c>
      <c r="BC711" t="inlineStr">
        <is>
          <t>webtárhely vagy egy azon lévő tartalom lejátszásának mutatószáma</t>
        </is>
      </c>
      <c r="BD711" s="2" t="inlineStr">
        <is>
          <t>visualizzazioni|
impression|
impressione</t>
        </is>
      </c>
      <c r="BE711" s="2" t="inlineStr">
        <is>
          <t>3|
3|
3</t>
        </is>
      </c>
      <c r="BF711" s="2" t="inlineStr">
        <is>
          <t xml:space="preserve">|
|
</t>
        </is>
      </c>
      <c r="BG711" t="inlineStr">
        <is>
          <t>numero di volte che un certo oggetto sociale (post, tweet, foto, video) ha avuto la possibilità di essere visto da un certo pubblico</t>
        </is>
      </c>
      <c r="BH711" s="2" t="inlineStr">
        <is>
          <t>pateikčių skaičius</t>
        </is>
      </c>
      <c r="BI711" s="2" t="inlineStr">
        <is>
          <t>2</t>
        </is>
      </c>
      <c r="BJ711" s="2" t="inlineStr">
        <is>
          <t/>
        </is>
      </c>
      <c r="BK711" t="inlineStr">
        <is>
          <t/>
        </is>
      </c>
      <c r="BL711" s="2" t="inlineStr">
        <is>
          <t>parādījums</t>
        </is>
      </c>
      <c r="BM711" s="2" t="inlineStr">
        <is>
          <t>3</t>
        </is>
      </c>
      <c r="BN711" s="2" t="inlineStr">
        <is>
          <t/>
        </is>
      </c>
      <c r="BO711" t="inlineStr">
        <is>
          <t>tiešsaistes satura viena parādīšanas reize uz ekrāna</t>
        </is>
      </c>
      <c r="BP711" s="2" t="inlineStr">
        <is>
          <t>impressjoni</t>
        </is>
      </c>
      <c r="BQ711" s="2" t="inlineStr">
        <is>
          <t>3</t>
        </is>
      </c>
      <c r="BR711" s="2" t="inlineStr">
        <is>
          <t/>
        </is>
      </c>
      <c r="BS711" t="inlineStr">
        <is>
          <t>l-għadd ta' drabi li l-kontenut tal-media soċjali jintwera</t>
        </is>
      </c>
      <c r="BT711" s="2" t="inlineStr">
        <is>
          <t>vertoning|
weergave</t>
        </is>
      </c>
      <c r="BU711" s="2" t="inlineStr">
        <is>
          <t>3|
3</t>
        </is>
      </c>
      <c r="BV711" s="2" t="inlineStr">
        <is>
          <t xml:space="preserve">|
</t>
        </is>
      </c>
      <c r="BW711" t="inlineStr">
        <is>
          <t>tonen van bepaalde content op sociale media aan gebruikers</t>
        </is>
      </c>
      <c r="BX711" s="2" t="inlineStr">
        <is>
          <t>wyświetlenie</t>
        </is>
      </c>
      <c r="BY711" s="2" t="inlineStr">
        <is>
          <t>3</t>
        </is>
      </c>
      <c r="BZ711" s="2" t="inlineStr">
        <is>
          <t/>
        </is>
      </c>
      <c r="CA711" t="inlineStr">
        <is>
          <t>częstotliwość, z jaką treść internetowa jest pokazywana użytkownikowi</t>
        </is>
      </c>
      <c r="CB711" s="2" t="inlineStr">
        <is>
          <t>impressão|
visualização</t>
        </is>
      </c>
      <c r="CC711" s="2" t="inlineStr">
        <is>
          <t>3|
3</t>
        </is>
      </c>
      <c r="CD711" s="2" t="inlineStr">
        <is>
          <t xml:space="preserve">|
</t>
        </is>
      </c>
      <c r="CE711" t="inlineStr">
        <is>
          <t/>
        </is>
      </c>
      <c r="CF711" s="2" t="inlineStr">
        <is>
          <t>impresie</t>
        </is>
      </c>
      <c r="CG711" s="2" t="inlineStr">
        <is>
          <t>3</t>
        </is>
      </c>
      <c r="CH711" s="2" t="inlineStr">
        <is>
          <t/>
        </is>
      </c>
      <c r="CI711" t="inlineStr">
        <is>
          <t/>
        </is>
      </c>
      <c r="CJ711" s="2" t="inlineStr">
        <is>
          <t>zobrazenie|
pozretie|
impresia</t>
        </is>
      </c>
      <c r="CK711" s="2" t="inlineStr">
        <is>
          <t>3|
3|
3</t>
        </is>
      </c>
      <c r="CL711" s="2" t="inlineStr">
        <is>
          <t xml:space="preserve">|
|
</t>
        </is>
      </c>
      <c r="CM711" t="inlineStr">
        <is>
          <t>každé jedno zobrazenie obsahu zverejneného prostredníctvom sociálneho média</t>
        </is>
      </c>
      <c r="CN711" s="2" t="inlineStr">
        <is>
          <t>prikaz</t>
        </is>
      </c>
      <c r="CO711" s="2" t="inlineStr">
        <is>
          <t>3</t>
        </is>
      </c>
      <c r="CP711" s="2" t="inlineStr">
        <is>
          <t/>
        </is>
      </c>
      <c r="CQ711" t="inlineStr">
        <is>
          <t/>
        </is>
      </c>
      <c r="CR711" s="2" t="inlineStr">
        <is>
          <t>visning</t>
        </is>
      </c>
      <c r="CS711" s="2" t="inlineStr">
        <is>
          <t>3</t>
        </is>
      </c>
      <c r="CT711" s="2" t="inlineStr">
        <is>
          <t/>
        </is>
      </c>
      <c r="CU711" t="inlineStr">
        <is>
          <t/>
        </is>
      </c>
    </row>
    <row r="712">
      <c r="A712" s="1" t="str">
        <f>HYPERLINK("https://iate.europa.eu/entry/result/3581228/all", "3581228")</f>
        <v>3581228</v>
      </c>
      <c r="B712" t="inlineStr">
        <is>
          <t>EDUCATION AND COMMUNICATIONS</t>
        </is>
      </c>
      <c r="C712" t="inlineStr">
        <is>
          <t>EDUCATION AND COMMUNICATIONS|communications|communications policy|control of communications|disinformation;EDUCATION AND COMMUNICATIONS|information technology and data processing</t>
        </is>
      </c>
      <c r="D712" s="2" t="inlineStr">
        <is>
          <t>ангажиранe</t>
        </is>
      </c>
      <c r="E712" s="2" t="inlineStr">
        <is>
          <t>3</t>
        </is>
      </c>
      <c r="F712" s="2" t="inlineStr">
        <is>
          <t/>
        </is>
      </c>
      <c r="G712" t="inlineStr">
        <is>
          <t/>
        </is>
      </c>
      <c r="H712" s="2" t="inlineStr">
        <is>
          <t>interakce|
zapojení</t>
        </is>
      </c>
      <c r="I712" s="2" t="inlineStr">
        <is>
          <t>3|
3</t>
        </is>
      </c>
      <c r="J712" s="2" t="inlineStr">
        <is>
          <t xml:space="preserve">|
</t>
        </is>
      </c>
      <c r="K712" t="inlineStr">
        <is>
          <t>počet reakcí na publikovaný obsah na sociálních sítích</t>
        </is>
      </c>
      <c r="L712" s="2" t="inlineStr">
        <is>
          <t>engagement</t>
        </is>
      </c>
      <c r="M712" s="2" t="inlineStr">
        <is>
          <t>3</t>
        </is>
      </c>
      <c r="N712" s="2" t="inlineStr">
        <is>
          <t/>
        </is>
      </c>
      <c r="O712" t="inlineStr">
        <is>
          <t>udtryk for antal likes, delinger, kommentarer og klik pr. post på sociale medier</t>
        </is>
      </c>
      <c r="P712" s="2" t="inlineStr">
        <is>
          <t>Interaktion</t>
        </is>
      </c>
      <c r="Q712" s="2" t="inlineStr">
        <is>
          <t>3</t>
        </is>
      </c>
      <c r="R712" s="2" t="inlineStr">
        <is>
          <t/>
        </is>
      </c>
      <c r="S712" t="inlineStr">
        <is>
          <t/>
        </is>
      </c>
      <c r="T712" s="2" t="inlineStr">
        <is>
          <t>αλληλεπιδράσεις</t>
        </is>
      </c>
      <c r="U712" s="2" t="inlineStr">
        <is>
          <t>3</t>
        </is>
      </c>
      <c r="V712" s="2" t="inlineStr">
        <is>
          <t/>
        </is>
      </c>
      <c r="W712" t="inlineStr">
        <is>
          <t>αριθμός αλληλεπιδράσεων των χρηστών με περιεχόμενο των κοινωνικών δικτύων</t>
        </is>
      </c>
      <c r="X712" s="2" t="inlineStr">
        <is>
          <t>engagement</t>
        </is>
      </c>
      <c r="Y712" s="2" t="inlineStr">
        <is>
          <t>3</t>
        </is>
      </c>
      <c r="Z712" s="2" t="inlineStr">
        <is>
          <t/>
        </is>
      </c>
      <c r="AA712" t="inlineStr">
        <is>
          <t>number of interactions that people have with social media content</t>
        </is>
      </c>
      <c r="AB712" s="2" t="inlineStr">
        <is>
          <t>interacción en redes sociales</t>
        </is>
      </c>
      <c r="AC712" s="2" t="inlineStr">
        <is>
          <t>3</t>
        </is>
      </c>
      <c r="AD712" s="2" t="inlineStr">
        <is>
          <t/>
        </is>
      </c>
      <c r="AE712" t="inlineStr">
        <is>
          <t>Acciones que la audiencia toma cuando se relaciona con cuentas de redes sociales y que se presentan a través de métricas como 
&lt;i&gt;likes&lt;/i&gt;, seguidores, contenido compartido, comentarios, retuits o clics en enlaces.</t>
        </is>
      </c>
      <c r="AF712" s="2" t="inlineStr">
        <is>
          <t>kaasatus</t>
        </is>
      </c>
      <c r="AG712" s="2" t="inlineStr">
        <is>
          <t>3</t>
        </is>
      </c>
      <c r="AH712" s="2" t="inlineStr">
        <is>
          <t/>
        </is>
      </c>
      <c r="AI712" t="inlineStr">
        <is>
          <t>nende inimeste arv, kes sotsiaalmeediapostitusele reageerib</t>
        </is>
      </c>
      <c r="AJ712" s="2" t="inlineStr">
        <is>
          <t>sitoutuneisuus</t>
        </is>
      </c>
      <c r="AK712" s="2" t="inlineStr">
        <is>
          <t>3</t>
        </is>
      </c>
      <c r="AL712" s="2" t="inlineStr">
        <is>
          <t/>
        </is>
      </c>
      <c r="AM712" t="inlineStr">
        <is>
          <t>luku, joka kertoo mainoksen saamien tykkäysten, kommenttien ja jakojen määrän, tapahtumakutsun vastaukset, linkkiklikkaukset, videokatselun käynnistykset ja kuvaselaukset</t>
        </is>
      </c>
      <c r="AN712" s="2" t="inlineStr">
        <is>
          <t>engagement</t>
        </is>
      </c>
      <c r="AO712" s="2" t="inlineStr">
        <is>
          <t>3</t>
        </is>
      </c>
      <c r="AP712" s="2" t="inlineStr">
        <is>
          <t/>
        </is>
      </c>
      <c r="AQ712" t="inlineStr">
        <is>
          <t>propension des consommateurs à interagir avec une marque sur les réseaux sociaux</t>
        </is>
      </c>
      <c r="AR712" s="2" t="inlineStr">
        <is>
          <t>rannpháirteachas|
caidreamh</t>
        </is>
      </c>
      <c r="AS712" s="2" t="inlineStr">
        <is>
          <t>3|
3</t>
        </is>
      </c>
      <c r="AT712" s="2" t="inlineStr">
        <is>
          <t xml:space="preserve">|
</t>
        </is>
      </c>
      <c r="AU712" t="inlineStr">
        <is>
          <t/>
        </is>
      </c>
      <c r="AV712" s="2" t="inlineStr">
        <is>
          <t>angažman|
akcija|
interakcija</t>
        </is>
      </c>
      <c r="AW712" s="2" t="inlineStr">
        <is>
          <t>3|
3|
3</t>
        </is>
      </c>
      <c r="AX712" s="2" t="inlineStr">
        <is>
          <t xml:space="preserve">|
|
</t>
        </is>
      </c>
      <c r="AY712" t="inlineStr">
        <is>
          <t/>
        </is>
      </c>
      <c r="AZ712" s="2" t="inlineStr">
        <is>
          <t>aktivitás|
reakció</t>
        </is>
      </c>
      <c r="BA712" s="2" t="inlineStr">
        <is>
          <t>2|
2</t>
        </is>
      </c>
      <c r="BB712" s="2" t="inlineStr">
        <is>
          <t>|
admitted</t>
        </is>
      </c>
      <c r="BC712" t="inlineStr">
        <is>
          <t>a közösségi média felhasználói által egy adott tartalomra adott reakciók (pl. lájkolás, megosztás, kommentelés) összessége</t>
        </is>
      </c>
      <c r="BD712" s="2" t="inlineStr">
        <is>
          <t>engagement</t>
        </is>
      </c>
      <c r="BE712" s="2" t="inlineStr">
        <is>
          <t>3</t>
        </is>
      </c>
      <c r="BF712" s="2" t="inlineStr">
        <is>
          <t/>
        </is>
      </c>
      <c r="BG712" t="inlineStr">
        <is>
          <t>misura del grado di coinvolgimento che un determinato contenuto, pagina web, iniziativa online suscita negli utenti</t>
        </is>
      </c>
      <c r="BH712" s="2" t="inlineStr">
        <is>
          <t>interakcijų skaičius|
sąveikų skaičius</t>
        </is>
      </c>
      <c r="BI712" s="2" t="inlineStr">
        <is>
          <t>2|
2</t>
        </is>
      </c>
      <c r="BJ712" s="2" t="inlineStr">
        <is>
          <t xml:space="preserve">|
</t>
        </is>
      </c>
      <c r="BK712" t="inlineStr">
        <is>
          <t/>
        </is>
      </c>
      <c r="BL712" s="2" t="inlineStr">
        <is>
          <t>mijiesaiste</t>
        </is>
      </c>
      <c r="BM712" s="2" t="inlineStr">
        <is>
          <t>2</t>
        </is>
      </c>
      <c r="BN712" s="2" t="inlineStr">
        <is>
          <t/>
        </is>
      </c>
      <c r="BO712" t="inlineStr">
        <is>
          <t>ar tiešsaistes saturu veiktās interakcijas jeb mijiedarbības (piemēram, novērtēšana, komentēšana, kopīgošana, retvīti utml.) gadījumu skaits</t>
        </is>
      </c>
      <c r="BP712" s="2" t="inlineStr">
        <is>
          <t>interazzjoni</t>
        </is>
      </c>
      <c r="BQ712" s="2" t="inlineStr">
        <is>
          <t>3</t>
        </is>
      </c>
      <c r="BR712" s="2" t="inlineStr">
        <is>
          <t/>
        </is>
      </c>
      <c r="BS712" t="inlineStr">
        <is>
          <t>l-għadd ta' interazzjonijiet li n-nies ikollhom mal-kontenut tal-media soċjali</t>
        </is>
      </c>
      <c r="BT712" s="2" t="inlineStr">
        <is>
          <t>interactie</t>
        </is>
      </c>
      <c r="BU712" s="2" t="inlineStr">
        <is>
          <t>3</t>
        </is>
      </c>
      <c r="BV712" s="2" t="inlineStr">
        <is>
          <t/>
        </is>
      </c>
      <c r="BW712" t="inlineStr">
        <is>
          <t>mate waarin gebruikers interageren met content op sociale media, bijvoorbeeld door deze te bekijken, te liken, te delen of te becommentariëren</t>
        </is>
      </c>
      <c r="BX712" s="2" t="inlineStr">
        <is>
          <t>zaangażowanie</t>
        </is>
      </c>
      <c r="BY712" s="2" t="inlineStr">
        <is>
          <t>3</t>
        </is>
      </c>
      <c r="BZ712" s="2" t="inlineStr">
        <is>
          <t/>
        </is>
      </c>
      <c r="CA712" t="inlineStr">
        <is>
          <t>jakościowa ocena interakcji użytkownika ze stroną internetową, mierzona za pomocą różnych wskaźników, np. liczby akcji na stronie (pobrań, lajków, komentarzy, udostępnień), powrotów na stronę, czasu spędzonego na stronie itp.</t>
        </is>
      </c>
      <c r="CB712" s="2" t="inlineStr">
        <is>
          <t>interação</t>
        </is>
      </c>
      <c r="CC712" s="2" t="inlineStr">
        <is>
          <t>2</t>
        </is>
      </c>
      <c r="CD712" s="2" t="inlineStr">
        <is>
          <t/>
        </is>
      </c>
      <c r="CE712" t="inlineStr">
        <is>
          <t/>
        </is>
      </c>
      <c r="CF712" s="2" t="inlineStr">
        <is>
          <t>engagement|
rată de interacțiune</t>
        </is>
      </c>
      <c r="CG712" s="2" t="inlineStr">
        <is>
          <t>2|
2</t>
        </is>
      </c>
      <c r="CH712" s="2" t="inlineStr">
        <is>
          <t xml:space="preserve">|
</t>
        </is>
      </c>
      <c r="CI712" t="inlineStr">
        <is>
          <t/>
        </is>
      </c>
      <c r="CJ712" s="2" t="inlineStr">
        <is>
          <t>interakcia</t>
        </is>
      </c>
      <c r="CK712" s="2" t="inlineStr">
        <is>
          <t>3</t>
        </is>
      </c>
      <c r="CL712" s="2" t="inlineStr">
        <is>
          <t/>
        </is>
      </c>
      <c r="CM712" t="inlineStr">
        <is>
          <t>počet reakcií, ktoré vyvolá určitý obsah zverejnený prostredníctvom sociálneho média u používateľov</t>
        </is>
      </c>
      <c r="CN712" s="2" t="inlineStr">
        <is>
          <t>odziv</t>
        </is>
      </c>
      <c r="CO712" s="2" t="inlineStr">
        <is>
          <t>3</t>
        </is>
      </c>
      <c r="CP712" s="2" t="inlineStr">
        <is>
          <t/>
        </is>
      </c>
      <c r="CQ712" t="inlineStr">
        <is>
          <t/>
        </is>
      </c>
      <c r="CR712" s="2" t="inlineStr">
        <is>
          <t>engagemang</t>
        </is>
      </c>
      <c r="CS712" s="2" t="inlineStr">
        <is>
          <t>3</t>
        </is>
      </c>
      <c r="CT712" s="2" t="inlineStr">
        <is>
          <t/>
        </is>
      </c>
      <c r="CU712" t="inlineStr">
        <is>
          <t/>
        </is>
      </c>
    </row>
    <row r="713">
      <c r="A713" s="1" t="str">
        <f>HYPERLINK("https://iate.europa.eu/entry/result/3581229/all", "3581229")</f>
        <v>3581229</v>
      </c>
      <c r="B713" t="inlineStr">
        <is>
          <t>EDUCATION AND COMMUNICATIONS</t>
        </is>
      </c>
      <c r="C713" t="inlineStr">
        <is>
          <t>EDUCATION AND COMMUNICATIONS|communications|communications policy|control of communications|disinformation;EDUCATION AND COMMUNICATIONS|information technology and data processing</t>
        </is>
      </c>
      <c r="D713" s="2" t="inlineStr">
        <is>
          <t>обхват</t>
        </is>
      </c>
      <c r="E713" s="2" t="inlineStr">
        <is>
          <t>3</t>
        </is>
      </c>
      <c r="F713" s="2" t="inlineStr">
        <is>
          <t/>
        </is>
      </c>
      <c r="G713" t="inlineStr">
        <is>
          <t/>
        </is>
      </c>
      <c r="H713" s="2" t="inlineStr">
        <is>
          <t>dosah</t>
        </is>
      </c>
      <c r="I713" s="2" t="inlineStr">
        <is>
          <t>3</t>
        </is>
      </c>
      <c r="J713" s="2" t="inlineStr">
        <is>
          <t/>
        </is>
      </c>
      <c r="K713" t="inlineStr">
        <is>
          <t>počet jedinečných účtů, které zaznamenaly některý z příspěvků dané osoby na sociální síti</t>
        </is>
      </c>
      <c r="L713" s="2" t="inlineStr">
        <is>
          <t>rækkevidde</t>
        </is>
      </c>
      <c r="M713" s="2" t="inlineStr">
        <is>
          <t>3</t>
        </is>
      </c>
      <c r="N713" s="2" t="inlineStr">
        <is>
          <t/>
        </is>
      </c>
      <c r="O713" t="inlineStr">
        <is>
          <t>udtryk for, hvor mange mennesker der har set et opslag på sociale medier</t>
        </is>
      </c>
      <c r="P713" s="2" t="inlineStr">
        <is>
          <t>Reichweite</t>
        </is>
      </c>
      <c r="Q713" s="2" t="inlineStr">
        <is>
          <t>3</t>
        </is>
      </c>
      <c r="R713" s="2" t="inlineStr">
        <is>
          <t/>
        </is>
      </c>
      <c r="S713" t="inlineStr">
        <is>
          <t>Zahl derjenigen, die einen Post gesehen haben</t>
        </is>
      </c>
      <c r="T713" s="2" t="inlineStr">
        <is>
          <t>απήχηση σε χρήστες</t>
        </is>
      </c>
      <c r="U713" s="2" t="inlineStr">
        <is>
          <t>3</t>
        </is>
      </c>
      <c r="V713" s="2" t="inlineStr">
        <is>
          <t/>
        </is>
      </c>
      <c r="W713" t="inlineStr">
        <is>
          <t/>
        </is>
      </c>
      <c r="X713" s="2" t="inlineStr">
        <is>
          <t>reach</t>
        </is>
      </c>
      <c r="Y713" s="2" t="inlineStr">
        <is>
          <t>3</t>
        </is>
      </c>
      <c r="Z713" s="2" t="inlineStr">
        <is>
          <t/>
        </is>
      </c>
      <c r="AA713" t="inlineStr">
        <is>
          <t>number of people who see specific social media content</t>
        </is>
      </c>
      <c r="AB713" s="2" t="inlineStr">
        <is>
          <t>alcance</t>
        </is>
      </c>
      <c r="AC713" s="2" t="inlineStr">
        <is>
          <t>3</t>
        </is>
      </c>
      <c r="AD713" s="2" t="inlineStr">
        <is>
          <t/>
        </is>
      </c>
      <c r="AE713" t="inlineStr">
        <is>
          <t>Métrica que muestra cuántas personas visualizan una determinada publicación en redes sociales.</t>
        </is>
      </c>
      <c r="AF713" s="2" t="inlineStr">
        <is>
          <t>ulatus</t>
        </is>
      </c>
      <c r="AG713" s="2" t="inlineStr">
        <is>
          <t>3</t>
        </is>
      </c>
      <c r="AH713" s="2" t="inlineStr">
        <is>
          <t/>
        </is>
      </c>
      <c r="AI713" t="inlineStr">
        <is>
          <t>postituse nägijate arv sotsialmeedias</t>
        </is>
      </c>
      <c r="AJ713" s="2" t="inlineStr">
        <is>
          <t>kattavuus</t>
        </is>
      </c>
      <c r="AK713" s="2" t="inlineStr">
        <is>
          <t>3</t>
        </is>
      </c>
      <c r="AL713" s="2" t="inlineStr">
        <is>
          <t/>
        </is>
      </c>
      <c r="AM713" t="inlineStr">
        <is>
          <t>luku, joka kertoo, kuinka monta silmäparia mainos on tavoittanut</t>
        </is>
      </c>
      <c r="AN713" s="2" t="inlineStr">
        <is>
          <t>portée</t>
        </is>
      </c>
      <c r="AO713" s="2" t="inlineStr">
        <is>
          <t>3</t>
        </is>
      </c>
      <c r="AP713" s="2" t="inlineStr">
        <is>
          <t/>
        </is>
      </c>
      <c r="AQ713" t="inlineStr">
        <is>
          <t>nombre d'utilisateurs qui ont vu une publication sur un média social</t>
        </is>
      </c>
      <c r="AR713" s="2" t="inlineStr">
        <is>
          <t>scaipeadh</t>
        </is>
      </c>
      <c r="AS713" s="2" t="inlineStr">
        <is>
          <t>3</t>
        </is>
      </c>
      <c r="AT713" s="2" t="inlineStr">
        <is>
          <t/>
        </is>
      </c>
      <c r="AU713" t="inlineStr">
        <is>
          <t/>
        </is>
      </c>
      <c r="AV713" s="2" t="inlineStr">
        <is>
          <t>doseg</t>
        </is>
      </c>
      <c r="AW713" s="2" t="inlineStr">
        <is>
          <t>3</t>
        </is>
      </c>
      <c r="AX713" s="2" t="inlineStr">
        <is>
          <t/>
        </is>
      </c>
      <c r="AY713" t="inlineStr">
        <is>
          <t/>
        </is>
      </c>
      <c r="AZ713" s="2" t="inlineStr">
        <is>
          <t>elérés</t>
        </is>
      </c>
      <c r="BA713" s="2" t="inlineStr">
        <is>
          <t>3</t>
        </is>
      </c>
      <c r="BB713" s="2" t="inlineStr">
        <is>
          <t/>
        </is>
      </c>
      <c r="BC713" t="inlineStr">
        <is>
          <t>azoknak az embereknek a száma, akiknek a képernyőjén megjelent egy adott közösségimédia-tartalom</t>
        </is>
      </c>
      <c r="BD713" s="2" t="inlineStr">
        <is>
          <t>reach</t>
        </is>
      </c>
      <c r="BE713" s="2" t="inlineStr">
        <is>
          <t>2</t>
        </is>
      </c>
      <c r="BF713" s="2" t="inlineStr">
        <is>
          <t/>
        </is>
      </c>
      <c r="BG713" t="inlineStr">
        <is>
          <t>numero di individui o account unici che hanno avuto la possibilità di vedere un certo oggetto sociale.</t>
        </is>
      </c>
      <c r="BH713" s="2" t="inlineStr">
        <is>
          <t>gavėjų skaičius</t>
        </is>
      </c>
      <c r="BI713" s="2" t="inlineStr">
        <is>
          <t>2</t>
        </is>
      </c>
      <c r="BJ713" s="2" t="inlineStr">
        <is>
          <t/>
        </is>
      </c>
      <c r="BK713" t="inlineStr">
        <is>
          <t/>
        </is>
      </c>
      <c r="BL713" s="2" t="inlineStr">
        <is>
          <t>sasniegto cilvēku skaits</t>
        </is>
      </c>
      <c r="BM713" s="2" t="inlineStr">
        <is>
          <t>3</t>
        </is>
      </c>
      <c r="BN713" s="2" t="inlineStr">
        <is>
          <t/>
        </is>
      </c>
      <c r="BO713" t="inlineStr">
        <is>
          <t>to cilvēku skaits, kuru ierīces (datora, mobilā tālruņa u.tml.) ekrānā ticis parādīts konkrētais tiešsaistes saturs</t>
        </is>
      </c>
      <c r="BP713" s="2" t="inlineStr">
        <is>
          <t>reach</t>
        </is>
      </c>
      <c r="BQ713" s="2" t="inlineStr">
        <is>
          <t>3</t>
        </is>
      </c>
      <c r="BR713" s="2" t="inlineStr">
        <is>
          <t/>
        </is>
      </c>
      <c r="BS713" t="inlineStr">
        <is>
          <t>l-għadd ta' nies li speċifikament jaraw il-kontenut tal-media soċjali</t>
        </is>
      </c>
      <c r="BT713" s="2" t="inlineStr">
        <is>
          <t>bereik</t>
        </is>
      </c>
      <c r="BU713" s="2" t="inlineStr">
        <is>
          <t>3</t>
        </is>
      </c>
      <c r="BV713" s="2" t="inlineStr">
        <is>
          <t/>
        </is>
      </c>
      <c r="BW713" t="inlineStr">
        <is>
          <t>aantal personen waaraan een uiting op sociale media gedurende een bepaalde periode getoond is</t>
        </is>
      </c>
      <c r="BX713" s="2" t="inlineStr">
        <is>
          <t>zasięg|
odbiorcy</t>
        </is>
      </c>
      <c r="BY713" s="2" t="inlineStr">
        <is>
          <t>3|
3</t>
        </is>
      </c>
      <c r="BZ713" s="2" t="inlineStr">
        <is>
          <t xml:space="preserve">|
</t>
        </is>
      </c>
      <c r="CA713" t="inlineStr">
        <is>
          <t>liczba osób, które zobaczyły daną treść w mediach społecznościowych (za pomocą telefonu, tabletu, komputera bądź jakiegokolwiek urządzenia), zasięg dotyczy zarówno wyświetleń płatnych (pochodzących z reklam) jak i niepłatnych (zasięg organiczny i wirusowy) i jest liczbą przedstawiającą unikalnych użytkowników – każda osoba, niezależnie ile razy zobaczyła daną treść, jest liczona jedynie raz</t>
        </is>
      </c>
      <c r="CB713" s="2" t="inlineStr">
        <is>
          <t>alcance</t>
        </is>
      </c>
      <c r="CC713" s="2" t="inlineStr">
        <is>
          <t>3</t>
        </is>
      </c>
      <c r="CD713" s="2" t="inlineStr">
        <is>
          <t/>
        </is>
      </c>
      <c r="CE713" t="inlineStr">
        <is>
          <t/>
        </is>
      </c>
      <c r="CF713" s="2" t="inlineStr">
        <is>
          <t>impact|
reach</t>
        </is>
      </c>
      <c r="CG713" s="2" t="inlineStr">
        <is>
          <t>3|
3</t>
        </is>
      </c>
      <c r="CH713" s="2" t="inlineStr">
        <is>
          <t xml:space="preserve">|
</t>
        </is>
      </c>
      <c r="CI713" t="inlineStr">
        <is>
          <t/>
        </is>
      </c>
      <c r="CJ713" s="2" t="inlineStr">
        <is>
          <t>dosah</t>
        </is>
      </c>
      <c r="CK713" s="2" t="inlineStr">
        <is>
          <t>3</t>
        </is>
      </c>
      <c r="CL713" s="2" t="inlineStr">
        <is>
          <t/>
        </is>
      </c>
      <c r="CM713" t="inlineStr">
        <is>
          <t>počet ľudí, ku ktorým sa dostal obsah zverejnený prostredníctvom sociálneho média</t>
        </is>
      </c>
      <c r="CN713" s="2" t="inlineStr">
        <is>
          <t>doseg</t>
        </is>
      </c>
      <c r="CO713" s="2" t="inlineStr">
        <is>
          <t>3</t>
        </is>
      </c>
      <c r="CP713" s="2" t="inlineStr">
        <is>
          <t/>
        </is>
      </c>
      <c r="CQ713" t="inlineStr">
        <is>
          <t/>
        </is>
      </c>
      <c r="CR713" s="2" t="inlineStr">
        <is>
          <t>räckvidd</t>
        </is>
      </c>
      <c r="CS713" s="2" t="inlineStr">
        <is>
          <t>3</t>
        </is>
      </c>
      <c r="CT713" s="2" t="inlineStr">
        <is>
          <t/>
        </is>
      </c>
      <c r="CU713" t="inlineStr">
        <is>
          <t/>
        </is>
      </c>
    </row>
    <row r="714">
      <c r="A714" s="1" t="str">
        <f>HYPERLINK("https://iate.europa.eu/entry/result/3581249/all", "3581249")</f>
        <v>3581249</v>
      </c>
      <c r="B714" t="inlineStr">
        <is>
          <t>EDUCATION AND COMMUNICATIONS</t>
        </is>
      </c>
      <c r="C714" t="inlineStr">
        <is>
          <t>EDUCATION AND COMMUNICATIONS|communications;EDUCATION AND COMMUNICATIONS|communications|communications policy|control of communications|disinformation;EDUCATION AND COMMUNICATIONS|information technology and data processing</t>
        </is>
      </c>
      <c r="D714" s="2" t="inlineStr">
        <is>
          <t>зловредно съдържание</t>
        </is>
      </c>
      <c r="E714" s="2" t="inlineStr">
        <is>
          <t>3</t>
        </is>
      </c>
      <c r="F714" s="2" t="inlineStr">
        <is>
          <t/>
        </is>
      </c>
      <c r="G714" t="inlineStr">
        <is>
          <t/>
        </is>
      </c>
      <c r="H714" s="2" t="inlineStr">
        <is>
          <t>škodlivý obsah</t>
        </is>
      </c>
      <c r="I714" s="2" t="inlineStr">
        <is>
          <t>3</t>
        </is>
      </c>
      <c r="J714" s="2" t="inlineStr">
        <is>
          <t/>
        </is>
      </c>
      <c r="K714" t="inlineStr">
        <is>
          <t/>
        </is>
      </c>
      <c r="L714" s="2" t="inlineStr">
        <is>
          <t>skadeligt indhold</t>
        </is>
      </c>
      <c r="M714" s="2" t="inlineStr">
        <is>
          <t>3</t>
        </is>
      </c>
      <c r="N714" s="2" t="inlineStr">
        <is>
          <t/>
        </is>
      </c>
      <c r="O714" t="inlineStr">
        <is>
          <t/>
        </is>
      </c>
      <c r="P714" s="2" t="inlineStr">
        <is>
          <t>bösartiger Inhalt</t>
        </is>
      </c>
      <c r="Q714" s="2" t="inlineStr">
        <is>
          <t>3</t>
        </is>
      </c>
      <c r="R714" s="2" t="inlineStr">
        <is>
          <t/>
        </is>
      </c>
      <c r="S714" t="inlineStr">
        <is>
          <t/>
        </is>
      </c>
      <c r="T714" s="2" t="inlineStr">
        <is>
          <t>κακόβουλο περιεχόμενο</t>
        </is>
      </c>
      <c r="U714" s="2" t="inlineStr">
        <is>
          <t>3</t>
        </is>
      </c>
      <c r="V714" s="2" t="inlineStr">
        <is>
          <t/>
        </is>
      </c>
      <c r="W714" t="inlineStr">
        <is>
          <t/>
        </is>
      </c>
      <c r="X714" s="2" t="inlineStr">
        <is>
          <t>malicious content|
malign content</t>
        </is>
      </c>
      <c r="Y714" s="2" t="inlineStr">
        <is>
          <t>1|
3</t>
        </is>
      </c>
      <c r="Z714" s="2" t="inlineStr">
        <is>
          <t xml:space="preserve">|
</t>
        </is>
      </c>
      <c r="AA714" t="inlineStr">
        <is>
          <t>information directed towards an end-user or audience with the aim of deceiving that end-user or audience, distorting the available flow of information or conducting illegal activities</t>
        </is>
      </c>
      <c r="AB714" s="2" t="inlineStr">
        <is>
          <t>contenido malicioso</t>
        </is>
      </c>
      <c r="AC714" s="2" t="inlineStr">
        <is>
          <t>3</t>
        </is>
      </c>
      <c r="AD714" s="2" t="inlineStr">
        <is>
          <t/>
        </is>
      </c>
      <c r="AE714" t="inlineStr">
        <is>
          <t>Contenido de carácter lesivo creado para dañar un sistema de información o infiltrarse en él sin el consentimiento de su propietario.</t>
        </is>
      </c>
      <c r="AF714" s="2" t="inlineStr">
        <is>
          <t>õel sisu</t>
        </is>
      </c>
      <c r="AG714" s="2" t="inlineStr">
        <is>
          <t>3</t>
        </is>
      </c>
      <c r="AH714" s="2" t="inlineStr">
        <is>
          <t/>
        </is>
      </c>
      <c r="AI714" t="inlineStr">
        <is>
          <t>kahjuliku sisu taotluslikult pahatahtlik liik: 
&lt;div&gt;
 - levitatav materjal, mis kuritahtlikult ründab ühiskonda või isikuid &lt;/div&gt;</t>
        </is>
      </c>
      <c r="AJ714" s="2" t="inlineStr">
        <is>
          <t>vihamielinen sisältö</t>
        </is>
      </c>
      <c r="AK714" s="2" t="inlineStr">
        <is>
          <t>3</t>
        </is>
      </c>
      <c r="AL714" s="2" t="inlineStr">
        <is>
          <t/>
        </is>
      </c>
      <c r="AM714" t="inlineStr">
        <is>
          <t/>
        </is>
      </c>
      <c r="AN714" s="2" t="inlineStr">
        <is>
          <t>contenu malveillant</t>
        </is>
      </c>
      <c r="AO714" s="2" t="inlineStr">
        <is>
          <t>3</t>
        </is>
      </c>
      <c r="AP714" s="2" t="inlineStr">
        <is>
          <t/>
        </is>
      </c>
      <c r="AQ714" t="inlineStr">
        <is>
          <t>applications et fichiers malveillants pouvant tenter d'endommager les données personnelles ou d'accéder sans autorisation à l'ordinateur pour voler des renseignements personnels</t>
        </is>
      </c>
      <c r="AR714" s="2" t="inlineStr">
        <is>
          <t>inneachar mailíseach</t>
        </is>
      </c>
      <c r="AS714" s="2" t="inlineStr">
        <is>
          <t>3</t>
        </is>
      </c>
      <c r="AT714" s="2" t="inlineStr">
        <is>
          <t/>
        </is>
      </c>
      <c r="AU714" t="inlineStr">
        <is>
          <t/>
        </is>
      </c>
      <c r="AV714" s="2" t="inlineStr">
        <is>
          <t>zlonamjerni sadržaj</t>
        </is>
      </c>
      <c r="AW714" s="2" t="inlineStr">
        <is>
          <t>3</t>
        </is>
      </c>
      <c r="AX714" s="2" t="inlineStr">
        <is>
          <t/>
        </is>
      </c>
      <c r="AY714" t="inlineStr">
        <is>
          <t/>
        </is>
      </c>
      <c r="AZ714" s="2" t="inlineStr">
        <is>
          <t>rosszindulatú tartalom</t>
        </is>
      </c>
      <c r="BA714" s="2" t="inlineStr">
        <is>
          <t>3</t>
        </is>
      </c>
      <c r="BB714" s="2" t="inlineStr">
        <is>
          <t/>
        </is>
      </c>
      <c r="BC714" t="inlineStr">
        <is>
          <t>olyan online információ, tartalom, amely ártó szándékú programokat terjeszt, vagy meg akarja téveszteni a felhasználót, félrevezeti</t>
        </is>
      </c>
      <c r="BD714" s="2" t="inlineStr">
        <is>
          <t>contenuto maligno</t>
        </is>
      </c>
      <c r="BE714" s="2" t="inlineStr">
        <is>
          <t>2</t>
        </is>
      </c>
      <c r="BF714" s="2" t="inlineStr">
        <is>
          <t/>
        </is>
      </c>
      <c r="BG714" t="inlineStr">
        <is>
          <t>contenuto, inserito in un sito legittimo, che può reindirizzare ad altri siti, installare un malware sul computer dell'utente o inserire un frame di contenuti che può reindirizzare i dati verso un server di phishing</t>
        </is>
      </c>
      <c r="BH714" s="2" t="inlineStr">
        <is>
          <t>piktavališkas turinys</t>
        </is>
      </c>
      <c r="BI714" s="2" t="inlineStr">
        <is>
          <t>2</t>
        </is>
      </c>
      <c r="BJ714" s="2" t="inlineStr">
        <is>
          <t/>
        </is>
      </c>
      <c r="BK714" t="inlineStr">
        <is>
          <t/>
        </is>
      </c>
      <c r="BL714" s="2" t="inlineStr">
        <is>
          <t>ļaunprātīgs saturs</t>
        </is>
      </c>
      <c r="BM714" s="2" t="inlineStr">
        <is>
          <t>3</t>
        </is>
      </c>
      <c r="BN714" s="2" t="inlineStr">
        <is>
          <t/>
        </is>
      </c>
      <c r="BO714" t="inlineStr">
        <is>
          <t/>
        </is>
      </c>
      <c r="BP714" s="2" t="inlineStr">
        <is>
          <t>kontenut malinn</t>
        </is>
      </c>
      <c r="BQ714" s="2" t="inlineStr">
        <is>
          <t>3</t>
        </is>
      </c>
      <c r="BR714" s="2" t="inlineStr">
        <is>
          <t/>
        </is>
      </c>
      <c r="BS714" t="inlineStr">
        <is>
          <t>informazzjoni mmirata lejn utent aħħari jew udjenza bl-għan li tqarraq b'dak l-utent aħħari jew b'dik l-udjenza, fejn il-fluss tal-informazzjoni jiġi mgħawweġ jew jitwettqu attivitajiet illegali</t>
        </is>
      </c>
      <c r="BT714" s="2" t="inlineStr">
        <is>
          <t>kwaadwillige content|
kwaadwillige inhoud</t>
        </is>
      </c>
      <c r="BU714" s="2" t="inlineStr">
        <is>
          <t>3|
3</t>
        </is>
      </c>
      <c r="BV714" s="2" t="inlineStr">
        <is>
          <t xml:space="preserve">|
</t>
        </is>
      </c>
      <c r="BW714" t="inlineStr">
        <is>
          <t>op het internet aangeboden informatie die bedoeld is om gebruikers te misleiden, de informatiestroom te verstoren of illegale activiteiten te verrichten</t>
        </is>
      </c>
      <c r="BX714" s="2" t="inlineStr">
        <is>
          <t>treści zamieszczane w złym zamiarze</t>
        </is>
      </c>
      <c r="BY714" s="2" t="inlineStr">
        <is>
          <t>3</t>
        </is>
      </c>
      <c r="BZ714" s="2" t="inlineStr">
        <is>
          <t/>
        </is>
      </c>
      <c r="CA714" t="inlineStr">
        <is>
          <t>informacje skierowane do użytkownika końcowego lub odbiorców w celu oszukania użytkownika końcowego lub odbiorców, zakłócenia przepływu dostępnych informacji lub prowadzenia nielegalnej działalności</t>
        </is>
      </c>
      <c r="CB714" s="2" t="inlineStr">
        <is>
          <t>conteúdo malicioso</t>
        </is>
      </c>
      <c r="CC714" s="2" t="inlineStr">
        <is>
          <t>3</t>
        </is>
      </c>
      <c r="CD714" s="2" t="inlineStr">
        <is>
          <t/>
        </is>
      </c>
      <c r="CE714" t="inlineStr">
        <is>
          <t/>
        </is>
      </c>
      <c r="CF714" s="2" t="inlineStr">
        <is>
          <t>conținut nociv</t>
        </is>
      </c>
      <c r="CG714" s="2" t="inlineStr">
        <is>
          <t>3</t>
        </is>
      </c>
      <c r="CH714" s="2" t="inlineStr">
        <is>
          <t/>
        </is>
      </c>
      <c r="CI714" t="inlineStr">
        <is>
          <t/>
        </is>
      </c>
      <c r="CJ714" s="2" t="inlineStr">
        <is>
          <t>škodlivý obsah</t>
        </is>
      </c>
      <c r="CK714" s="2" t="inlineStr">
        <is>
          <t>3</t>
        </is>
      </c>
      <c r="CL714" s="2" t="inlineStr">
        <is>
          <t/>
        </is>
      </c>
      <c r="CM714" t="inlineStr">
        <is>
          <t/>
        </is>
      </c>
      <c r="CN714" s="2" t="inlineStr">
        <is>
          <t>zlonamerna vsebina</t>
        </is>
      </c>
      <c r="CO714" s="2" t="inlineStr">
        <is>
          <t>3</t>
        </is>
      </c>
      <c r="CP714" s="2" t="inlineStr">
        <is>
          <t/>
        </is>
      </c>
      <c r="CQ714" t="inlineStr">
        <is>
          <t/>
        </is>
      </c>
      <c r="CR714" s="2" t="inlineStr">
        <is>
          <t>skadligt innehåll</t>
        </is>
      </c>
      <c r="CS714" s="2" t="inlineStr">
        <is>
          <t>3</t>
        </is>
      </c>
      <c r="CT714" s="2" t="inlineStr">
        <is>
          <t/>
        </is>
      </c>
      <c r="CU714" t="inlineStr">
        <is>
          <t/>
        </is>
      </c>
    </row>
    <row r="715">
      <c r="A715" s="1" t="str">
        <f>HYPERLINK("https://iate.europa.eu/entry/result/3581256/all", "3581256")</f>
        <v>3581256</v>
      </c>
      <c r="B715" t="inlineStr">
        <is>
          <t>EDUCATION AND COMMUNICATIONS</t>
        </is>
      </c>
      <c r="C715" t="inlineStr">
        <is>
          <t>EDUCATION AND COMMUNICATIONS|communications|communications policy|control of communications|disinformation;EDUCATION AND COMMUNICATIONS|information technology and data processing</t>
        </is>
      </c>
      <c r="D715" s="2" t="inlineStr">
        <is>
          <t>уебсайт на измамник</t>
        </is>
      </c>
      <c r="E715" s="2" t="inlineStr">
        <is>
          <t>3</t>
        </is>
      </c>
      <c r="F715" s="2" t="inlineStr">
        <is>
          <t/>
        </is>
      </c>
      <c r="G715" t="inlineStr">
        <is>
          <t/>
        </is>
      </c>
      <c r="H715" s="2" t="inlineStr">
        <is>
          <t>podvodné internetové stránky</t>
        </is>
      </c>
      <c r="I715" s="2" t="inlineStr">
        <is>
          <t>3</t>
        </is>
      </c>
      <c r="J715" s="2" t="inlineStr">
        <is>
          <t/>
        </is>
      </c>
      <c r="K715" t="inlineStr">
        <is>
          <t/>
        </is>
      </c>
      <c r="L715" s="2" t="inlineStr">
        <is>
          <t>fupside|
svindelside</t>
        </is>
      </c>
      <c r="M715" s="2" t="inlineStr">
        <is>
          <t>3|
3</t>
        </is>
      </c>
      <c r="N715" s="2" t="inlineStr">
        <is>
          <t xml:space="preserve">|
</t>
        </is>
      </c>
      <c r="O715" t="inlineStr">
        <is>
          <t/>
        </is>
      </c>
      <c r="P715" s="2" t="inlineStr">
        <is>
          <t>Betrugswebsite</t>
        </is>
      </c>
      <c r="Q715" s="2" t="inlineStr">
        <is>
          <t>3</t>
        </is>
      </c>
      <c r="R715" s="2" t="inlineStr">
        <is>
          <t/>
        </is>
      </c>
      <c r="S715" t="inlineStr">
        <is>
          <t/>
        </is>
      </c>
      <c r="T715" s="2" t="inlineStr">
        <is>
          <t>πλαστός ιστότοπος</t>
        </is>
      </c>
      <c r="U715" s="2" t="inlineStr">
        <is>
          <t>3</t>
        </is>
      </c>
      <c r="V715" s="2" t="inlineStr">
        <is>
          <t/>
        </is>
      </c>
      <c r="W715" t="inlineStr">
        <is>
          <t>ιστότοπος του οποίου ο URL [ &lt;a href="/entry/result/1695264/all" id="ENTRY_TO_ENTRY_CONVERTER" target="_blank"&gt;IATE:1695264&lt;/a&gt; ] έχει σχεδιαστεί κατά τρόπο ώστε να προσομοιάζει σε σχετικά γνωστό και εδραιωμένο ιστότοπο, με σκοπό την εξαπάτηση</t>
        </is>
      </c>
      <c r="X715" s="2" t="inlineStr">
        <is>
          <t>impostor website</t>
        </is>
      </c>
      <c r="Y715" s="2" t="inlineStr">
        <is>
          <t>3</t>
        </is>
      </c>
      <c r="Z715" s="2" t="inlineStr">
        <is>
          <t/>
        </is>
      </c>
      <c r="AA715" t="inlineStr">
        <is>
          <t>website with an URL designed, for the purpose of deception, to look like the URL of a more established website</t>
        </is>
      </c>
      <c r="AB715" s="2" t="inlineStr">
        <is>
          <t>sitio web impostor|
web impostora</t>
        </is>
      </c>
      <c r="AC715" s="2" t="inlineStr">
        <is>
          <t>3|
3</t>
        </is>
      </c>
      <c r="AD715" s="2" t="inlineStr">
        <is>
          <t xml:space="preserve">|
</t>
        </is>
      </c>
      <c r="AE715" t="inlineStr">
        <is>
          <t>Web fraudulenta que tiene una apariencia y URL muy similares a la web real del banco, empresa, organismo, etc. a la que pretende suplantar.</t>
        </is>
      </c>
      <c r="AF715" s="2" t="inlineStr">
        <is>
          <t>petusait</t>
        </is>
      </c>
      <c r="AG715" s="2" t="inlineStr">
        <is>
          <t>3</t>
        </is>
      </c>
      <c r="AH715" s="2" t="inlineStr">
        <is>
          <t/>
        </is>
      </c>
      <c r="AI715" t="inlineStr">
        <is>
          <t>veebisait, mille URL on pettuse eesmärgil kavandatud sarnanema mõnele tuntumale veebisaidile</t>
        </is>
      </c>
      <c r="AJ715" s="2" t="inlineStr">
        <is>
          <t>huijaussivusto</t>
        </is>
      </c>
      <c r="AK715" s="2" t="inlineStr">
        <is>
          <t>3</t>
        </is>
      </c>
      <c r="AL715" s="2" t="inlineStr">
        <is>
          <t/>
        </is>
      </c>
      <c r="AM715" t="inlineStr">
        <is>
          <t>aitoa sivustoa mahdollisimman tarkasti jäljittelevä sivusto, jonka nettiosoite on erehdyttävästi samanlainen kuin aidon sivuston</t>
        </is>
      </c>
      <c r="AN715" s="2" t="inlineStr">
        <is>
          <t>site web imposteur</t>
        </is>
      </c>
      <c r="AO715" s="2" t="inlineStr">
        <is>
          <t>3</t>
        </is>
      </c>
      <c r="AP715" s="2" t="inlineStr">
        <is>
          <t/>
        </is>
      </c>
      <c r="AQ715" t="inlineStr">
        <is>
          <t>site web qui usurpe le nom, la qualité, le titre d'un autre; qui se fait passer pour autre que ce qu'il est</t>
        </is>
      </c>
      <c r="AR715" s="2" t="inlineStr">
        <is>
          <t>suíomh gréasáin pasadóireachta</t>
        </is>
      </c>
      <c r="AS715" s="2" t="inlineStr">
        <is>
          <t>3</t>
        </is>
      </c>
      <c r="AT715" s="2" t="inlineStr">
        <is>
          <t/>
        </is>
      </c>
      <c r="AU715" t="inlineStr">
        <is>
          <t/>
        </is>
      </c>
      <c r="AV715" s="2" t="inlineStr">
        <is>
          <t>internetska stranica „varalica”</t>
        </is>
      </c>
      <c r="AW715" s="2" t="inlineStr">
        <is>
          <t>3</t>
        </is>
      </c>
      <c r="AX715" s="2" t="inlineStr">
        <is>
          <t/>
        </is>
      </c>
      <c r="AY715" t="inlineStr">
        <is>
          <t/>
        </is>
      </c>
      <c r="AZ715" s="2" t="inlineStr">
        <is>
          <t>hamis weboldal</t>
        </is>
      </c>
      <c r="BA715" s="2" t="inlineStr">
        <is>
          <t>4</t>
        </is>
      </c>
      <c r="BB715" s="2" t="inlineStr">
        <is>
          <t/>
        </is>
      </c>
      <c r="BC715" t="inlineStr">
        <is>
          <t>népszerű weboldalra szinte minden részletében tökéletes hasonlító weboldal, amely csalási céllal működik</t>
        </is>
      </c>
      <c r="BD715" s="2" t="inlineStr">
        <is>
          <t>sito civetta|
sito impostore</t>
        </is>
      </c>
      <c r="BE715" s="2" t="inlineStr">
        <is>
          <t>3|
3</t>
        </is>
      </c>
      <c r="BF715" s="2" t="inlineStr">
        <is>
          <t xml:space="preserve">|
</t>
        </is>
      </c>
      <c r="BG715" t="inlineStr">
        <is>
          <t>siti web che utilizzano URL simili a quelle di siti largamente noti, allo scopo di trarre in inganno gli utenti</t>
        </is>
      </c>
      <c r="BH715" s="2" t="inlineStr">
        <is>
          <t>apsimestinė svetainė</t>
        </is>
      </c>
      <c r="BI715" s="2" t="inlineStr">
        <is>
          <t>3</t>
        </is>
      </c>
      <c r="BJ715" s="2" t="inlineStr">
        <is>
          <t/>
        </is>
      </c>
      <c r="BK715" t="inlineStr">
        <is>
          <t>svetainė, kuria mėgdžiojant
originalios svetainės interneto adresą (URL), vaizdą, savybes ir veikimo
principus siekiama įvykdyti apgaulę</t>
        </is>
      </c>
      <c r="BL715" s="2" t="inlineStr">
        <is>
          <t>viltvāržu vietne</t>
        </is>
      </c>
      <c r="BM715" s="2" t="inlineStr">
        <is>
          <t>3</t>
        </is>
      </c>
      <c r="BN715" s="2" t="inlineStr">
        <is>
          <t/>
        </is>
      </c>
      <c r="BO715" t="inlineStr">
        <is>
          <t/>
        </is>
      </c>
      <c r="BP715" s="2" t="inlineStr">
        <is>
          <t>sit web impostur</t>
        </is>
      </c>
      <c r="BQ715" s="2" t="inlineStr">
        <is>
          <t>3</t>
        </is>
      </c>
      <c r="BR715" s="2" t="inlineStr">
        <is>
          <t/>
        </is>
      </c>
      <c r="BS715" t="inlineStr">
        <is>
          <t>sit web b'URL iddisinjat, bl-għan li jqarraq, biex jidher bħall-URL ta' sit web iktar stabbilit</t>
        </is>
      </c>
      <c r="BT715" s="2" t="inlineStr">
        <is>
          <t>vervalste website</t>
        </is>
      </c>
      <c r="BU715" s="2" t="inlineStr">
        <is>
          <t>3</t>
        </is>
      </c>
      <c r="BV715" s="2" t="inlineStr">
        <is>
          <t/>
        </is>
      </c>
      <c r="BW715" t="inlineStr">
        <is>
          <t>website die gebruikers tracht te misleiden door zich als een andere, betrouwbare website voor te doen met een URL die lijkt op die van de betrouwbare website</t>
        </is>
      </c>
      <c r="BX715" s="2" t="inlineStr">
        <is>
          <t>podstawiona strona internetowa</t>
        </is>
      </c>
      <c r="BY715" s="2" t="inlineStr">
        <is>
          <t>3</t>
        </is>
      </c>
      <c r="BZ715" s="2" t="inlineStr">
        <is>
          <t/>
        </is>
      </c>
      <c r="CA715" t="inlineStr">
        <is>
          <t>strona internetowa podstawiana przez oszustów mająca za zadanie wyłudzenie loginu i hasła oraz skłonienie użytkownika do podania innych dodatkowych danych</t>
        </is>
      </c>
      <c r="CB715" s="2" t="inlineStr">
        <is>
          <t>sítio Web impostor</t>
        </is>
      </c>
      <c r="CC715" s="2" t="inlineStr">
        <is>
          <t>3</t>
        </is>
      </c>
      <c r="CD715" s="2" t="inlineStr">
        <is>
          <t/>
        </is>
      </c>
      <c r="CE715" t="inlineStr">
        <is>
          <t/>
        </is>
      </c>
      <c r="CF715" s="2" t="inlineStr">
        <is>
          <t>site web fals|
site impostor</t>
        </is>
      </c>
      <c r="CG715" s="2" t="inlineStr">
        <is>
          <t>3|
3</t>
        </is>
      </c>
      <c r="CH715" s="2" t="inlineStr">
        <is>
          <t xml:space="preserve">|
</t>
        </is>
      </c>
      <c r="CI715" t="inlineStr">
        <is>
          <t/>
        </is>
      </c>
      <c r="CJ715" s="2" t="inlineStr">
        <is>
          <t>podvodná webová stránka|
falošná webová stránka</t>
        </is>
      </c>
      <c r="CK715" s="2" t="inlineStr">
        <is>
          <t>3|
3</t>
        </is>
      </c>
      <c r="CL715" s="2" t="inlineStr">
        <is>
          <t xml:space="preserve">preferred|
</t>
        </is>
      </c>
      <c r="CM715" t="inlineStr">
        <is>
          <t>webová stránka, ktorá používa podobné URL ako originálna stránka a ktorá bola vytvorená s cieľom podviesť jej používateľov</t>
        </is>
      </c>
      <c r="CN715" s="2" t="inlineStr">
        <is>
          <t>lažna spletna stran</t>
        </is>
      </c>
      <c r="CO715" s="2" t="inlineStr">
        <is>
          <t>3</t>
        </is>
      </c>
      <c r="CP715" s="2" t="inlineStr">
        <is>
          <t/>
        </is>
      </c>
      <c r="CQ715" t="inlineStr">
        <is>
          <t/>
        </is>
      </c>
      <c r="CR715" s="2" t="inlineStr">
        <is>
          <t>falsk webbplats|
bluffwebbplats|
URL-förfalskning</t>
        </is>
      </c>
      <c r="CS715" s="2" t="inlineStr">
        <is>
          <t>2|
2|
2</t>
        </is>
      </c>
      <c r="CT715" s="2" t="inlineStr">
        <is>
          <t xml:space="preserve">|
|
</t>
        </is>
      </c>
      <c r="CU715" t="inlineStr">
        <is>
          <t>webbplats som i bedrägligt syfte imiterar en annan webbplats, oftast för att lura besökare att uppge känsliga personliga uppgifter</t>
        </is>
      </c>
    </row>
    <row r="716">
      <c r="A716" s="1" t="str">
        <f>HYPERLINK("https://iate.europa.eu/entry/result/3581261/all", "3581261")</f>
        <v>3581261</v>
      </c>
      <c r="B716" t="inlineStr">
        <is>
          <t>EDUCATION AND COMMUNICATIONS</t>
        </is>
      </c>
      <c r="C716" t="inlineStr">
        <is>
          <t>EDUCATION AND COMMUNICATIONS|communications;EDUCATION AND COMMUNICATIONS|communications|communications policy|control of communications|disinformation;EDUCATION AND COMMUNICATIONS|information technology and data processing</t>
        </is>
      </c>
      <c r="D716" s="2" t="inlineStr">
        <is>
          <t>неавтентично поведение</t>
        </is>
      </c>
      <c r="E716" s="2" t="inlineStr">
        <is>
          <t>3</t>
        </is>
      </c>
      <c r="F716" s="2" t="inlineStr">
        <is>
          <t/>
        </is>
      </c>
      <c r="G716" t="inlineStr">
        <is>
          <t/>
        </is>
      </c>
      <c r="H716" s="2" t="inlineStr">
        <is>
          <t>neautentické chování</t>
        </is>
      </c>
      <c r="I716" s="2" t="inlineStr">
        <is>
          <t>3</t>
        </is>
      </c>
      <c r="J716" s="2" t="inlineStr">
        <is>
          <t/>
        </is>
      </c>
      <c r="K716" t="inlineStr">
        <is>
          <t/>
        </is>
      </c>
      <c r="L716" s="2" t="inlineStr">
        <is>
          <t>uautentisk adfærd</t>
        </is>
      </c>
      <c r="M716" s="2" t="inlineStr">
        <is>
          <t>3</t>
        </is>
      </c>
      <c r="N716" s="2" t="inlineStr">
        <is>
          <t/>
        </is>
      </c>
      <c r="O716" t="inlineStr">
        <is>
          <t/>
        </is>
      </c>
      <c r="P716" s="2" t="inlineStr">
        <is>
          <t>unauthentisches Verhalten</t>
        </is>
      </c>
      <c r="Q716" s="2" t="inlineStr">
        <is>
          <t>3</t>
        </is>
      </c>
      <c r="R716" s="2" t="inlineStr">
        <is>
          <t/>
        </is>
      </c>
      <c r="S716" t="inlineStr">
        <is>
          <t/>
        </is>
      </c>
      <c r="T716" s="2" t="inlineStr">
        <is>
          <t>μη αυθεντική συμπεριφορά</t>
        </is>
      </c>
      <c r="U716" s="2" t="inlineStr">
        <is>
          <t>3</t>
        </is>
      </c>
      <c r="V716" s="2" t="inlineStr">
        <is>
          <t/>
        </is>
      </c>
      <c r="W716" t="inlineStr">
        <is>
          <t/>
        </is>
      </c>
      <c r="X716" s="2" t="inlineStr">
        <is>
          <t>inauthentic behaviour</t>
        </is>
      </c>
      <c r="Y716" s="2" t="inlineStr">
        <is>
          <t>3</t>
        </is>
      </c>
      <c r="Z716" s="2" t="inlineStr">
        <is>
          <t/>
        </is>
      </c>
      <c r="AA716" t="inlineStr">
        <is>
          <t>behaviour by social media accounts aimed at misleading others</t>
        </is>
      </c>
      <c r="AB716" s="2" t="inlineStr">
        <is>
          <t>comportamiento no auténtico</t>
        </is>
      </c>
      <c r="AC716" s="2" t="inlineStr">
        <is>
          <t>3</t>
        </is>
      </c>
      <c r="AD716" s="2" t="inlineStr">
        <is>
          <t/>
        </is>
      </c>
      <c r="AE716" t="inlineStr">
        <is>
          <t>Comportamiento de titulares de cuentas de redes sociales que pretenden confundir a otros usuarios sobre su propia identidad e intenciones, haciéndose pasar por quienes no son.</t>
        </is>
      </c>
      <c r="AF716" s="2" t="inlineStr">
        <is>
          <t>mitteautentne käitumine</t>
        </is>
      </c>
      <c r="AG716" s="2" t="inlineStr">
        <is>
          <t>3</t>
        </is>
      </c>
      <c r="AH716" s="2" t="inlineStr">
        <is>
          <t/>
        </is>
      </c>
      <c r="AI716" t="inlineStr">
        <is>
          <t/>
        </is>
      </c>
      <c r="AJ716" s="2" t="inlineStr">
        <is>
          <t>epäaito toiminta</t>
        </is>
      </c>
      <c r="AK716" s="2" t="inlineStr">
        <is>
          <t>3</t>
        </is>
      </c>
      <c r="AL716" s="2" t="inlineStr">
        <is>
          <t/>
        </is>
      </c>
      <c r="AM716" t="inlineStr">
        <is>
          <t/>
        </is>
      </c>
      <c r="AN716" s="2" t="inlineStr">
        <is>
          <t>comportement non authentique</t>
        </is>
      </c>
      <c r="AO716" s="2" t="inlineStr">
        <is>
          <t>3</t>
        </is>
      </c>
      <c r="AP716" s="2" t="inlineStr">
        <is>
          <t/>
        </is>
      </c>
      <c r="AQ716" t="inlineStr">
        <is>
          <t>auquel on ne peut pas se fier, qui n'est pas véridique</t>
        </is>
      </c>
      <c r="AR716" s="2" t="inlineStr">
        <is>
          <t>iompraíocht bhréagach</t>
        </is>
      </c>
      <c r="AS716" s="2" t="inlineStr">
        <is>
          <t>3</t>
        </is>
      </c>
      <c r="AT716" s="2" t="inlineStr">
        <is>
          <t/>
        </is>
      </c>
      <c r="AU716" t="inlineStr">
        <is>
          <t/>
        </is>
      </c>
      <c r="AV716" s="2" t="inlineStr">
        <is>
          <t>neautentično ponašanje</t>
        </is>
      </c>
      <c r="AW716" s="2" t="inlineStr">
        <is>
          <t>3</t>
        </is>
      </c>
      <c r="AX716" s="2" t="inlineStr">
        <is>
          <t/>
        </is>
      </c>
      <c r="AY716" t="inlineStr">
        <is>
          <t/>
        </is>
      </c>
      <c r="AZ716" s="2" t="inlineStr">
        <is>
          <t>hiteltelen magatartás</t>
        </is>
      </c>
      <c r="BA716" s="2" t="inlineStr">
        <is>
          <t>2</t>
        </is>
      </c>
      <c r="BB716" s="2" t="inlineStr">
        <is>
          <t/>
        </is>
      </c>
      <c r="BC716" t="inlineStr">
        <is>
          <t>közösségimédia-fióknak a felhasználókat félrevezető magatartása</t>
        </is>
      </c>
      <c r="BD716" s="2" t="inlineStr">
        <is>
          <t>comportamento non autentico</t>
        </is>
      </c>
      <c r="BE716" s="2" t="inlineStr">
        <is>
          <t>3</t>
        </is>
      </c>
      <c r="BF716" s="2" t="inlineStr">
        <is>
          <t/>
        </is>
      </c>
      <c r="BG716" t="inlineStr">
        <is>
          <t>comportamento di account di social media che ha l'intento di fuorviare gli utenti della rete</t>
        </is>
      </c>
      <c r="BH716" s="2" t="inlineStr">
        <is>
          <t>neautentiškas elgesys</t>
        </is>
      </c>
      <c r="BI716" s="2" t="inlineStr">
        <is>
          <t>2</t>
        </is>
      </c>
      <c r="BJ716" s="2" t="inlineStr">
        <is>
          <t/>
        </is>
      </c>
      <c r="BK716" t="inlineStr">
        <is>
          <t/>
        </is>
      </c>
      <c r="BL716" s="2" t="inlineStr">
        <is>
          <t>neautentiska rīcība|
neautentiska uzvedība</t>
        </is>
      </c>
      <c r="BM716" s="2" t="inlineStr">
        <is>
          <t>3|
3</t>
        </is>
      </c>
      <c r="BN716" s="2" t="inlineStr">
        <is>
          <t xml:space="preserve">|
</t>
        </is>
      </c>
      <c r="BO716" t="inlineStr">
        <is>
          <t/>
        </is>
      </c>
      <c r="BP716" s="2" t="inlineStr">
        <is>
          <t>imġiba mhux awtentika</t>
        </is>
      </c>
      <c r="BQ716" s="2" t="inlineStr">
        <is>
          <t>3</t>
        </is>
      </c>
      <c r="BR716" s="2" t="inlineStr">
        <is>
          <t/>
        </is>
      </c>
      <c r="BS716" t="inlineStr">
        <is>
          <t>imġiba minn kontijiet tal-media soċjali li l-mira tagħhom tkun li tiżvija lill-utenti l-oħra</t>
        </is>
      </c>
      <c r="BT716" s="2" t="inlineStr">
        <is>
          <t>niet-authentiek gedrag</t>
        </is>
      </c>
      <c r="BU716" s="2" t="inlineStr">
        <is>
          <t>3</t>
        </is>
      </c>
      <c r="BV716" s="2" t="inlineStr">
        <is>
          <t/>
        </is>
      </c>
      <c r="BW716" t="inlineStr">
        <is>
          <t>gedrag van socialemedia-accounts waarmee getracht wordt anderen te misleiden</t>
        </is>
      </c>
      <c r="BX716" s="2" t="inlineStr">
        <is>
          <t>fałszywa aktywność</t>
        </is>
      </c>
      <c r="BY716" s="2" t="inlineStr">
        <is>
          <t>3</t>
        </is>
      </c>
      <c r="BZ716" s="2" t="inlineStr">
        <is>
          <t/>
        </is>
      </c>
      <c r="CA716" t="inlineStr">
        <is>
          <t>zachowanie na profilach w mediach społeczniościowych mające ne celu wprowadzenie innych w błąd</t>
        </is>
      </c>
      <c r="CB716" s="2" t="inlineStr">
        <is>
          <t>comportamento não autêntico</t>
        </is>
      </c>
      <c r="CC716" s="2" t="inlineStr">
        <is>
          <t>3</t>
        </is>
      </c>
      <c r="CD716" s="2" t="inlineStr">
        <is>
          <t/>
        </is>
      </c>
      <c r="CE716" t="inlineStr">
        <is>
          <t/>
        </is>
      </c>
      <c r="CF716" s="2" t="inlineStr">
        <is>
          <t>comportament neautentic</t>
        </is>
      </c>
      <c r="CG716" s="2" t="inlineStr">
        <is>
          <t>3</t>
        </is>
      </c>
      <c r="CH716" s="2" t="inlineStr">
        <is>
          <t/>
        </is>
      </c>
      <c r="CI716" t="inlineStr">
        <is>
          <t/>
        </is>
      </c>
      <c r="CJ716" s="2" t="inlineStr">
        <is>
          <t>nedôveryhodné správanie</t>
        </is>
      </c>
      <c r="CK716" s="2" t="inlineStr">
        <is>
          <t>3</t>
        </is>
      </c>
      <c r="CL716" s="2" t="inlineStr">
        <is>
          <t/>
        </is>
      </c>
      <c r="CM716" t="inlineStr">
        <is>
          <t/>
        </is>
      </c>
      <c r="CN716" s="2" t="inlineStr">
        <is>
          <t>neavtentično vedenje</t>
        </is>
      </c>
      <c r="CO716" s="2" t="inlineStr">
        <is>
          <t>3</t>
        </is>
      </c>
      <c r="CP716" s="2" t="inlineStr">
        <is>
          <t/>
        </is>
      </c>
      <c r="CQ716" t="inlineStr">
        <is>
          <t/>
        </is>
      </c>
      <c r="CR716" s="2" t="inlineStr">
        <is>
          <t>icke-autentiskt beteende</t>
        </is>
      </c>
      <c r="CS716" s="2" t="inlineStr">
        <is>
          <t>3</t>
        </is>
      </c>
      <c r="CT716" s="2" t="inlineStr">
        <is>
          <t/>
        </is>
      </c>
      <c r="CU716" t="inlineStr">
        <is>
          <t>beteende på sociala medier som syftar till att missleda andra</t>
        </is>
      </c>
    </row>
    <row r="717">
      <c r="A717" s="1" t="str">
        <f>HYPERLINK("https://iate.europa.eu/entry/result/3581285/all", "3581285")</f>
        <v>3581285</v>
      </c>
      <c r="B717" t="inlineStr">
        <is>
          <t>EDUCATION AND COMMUNICATIONS;TRADE</t>
        </is>
      </c>
      <c r="C717" t="inlineStr">
        <is>
          <t>EDUCATION AND COMMUNICATIONS|communications|communications policy|control of communications|disinformation;TRADE|marketing|marketing|advertising;EDUCATION AND COMMUNICATIONS|information technology and data processing</t>
        </is>
      </c>
      <c r="D717" s="2" t="inlineStr">
        <is>
          <t>рекламна ферма</t>
        </is>
      </c>
      <c r="E717" s="2" t="inlineStr">
        <is>
          <t>3</t>
        </is>
      </c>
      <c r="F717" s="2" t="inlineStr">
        <is>
          <t/>
        </is>
      </c>
      <c r="G717" t="inlineStr">
        <is>
          <t/>
        </is>
      </c>
      <c r="H717" s="2" t="inlineStr">
        <is>
          <t>reklamní farma</t>
        </is>
      </c>
      <c r="I717" s="2" t="inlineStr">
        <is>
          <t>3</t>
        </is>
      </c>
      <c r="J717" s="2" t="inlineStr">
        <is>
          <t/>
        </is>
      </c>
      <c r="K717" t="inlineStr">
        <is>
          <t>webová stránka, která obsahuje pouze odkazy na reklamu</t>
        </is>
      </c>
      <c r="L717" s="2" t="inlineStr">
        <is>
          <t>ad farm|
reklameside</t>
        </is>
      </c>
      <c r="M717" s="2" t="inlineStr">
        <is>
          <t>3|
3</t>
        </is>
      </c>
      <c r="N717" s="2" t="inlineStr">
        <is>
          <t xml:space="preserve">|
</t>
        </is>
      </c>
      <c r="O717" t="inlineStr">
        <is>
          <t/>
        </is>
      </c>
      <c r="P717" s="2" t="inlineStr">
        <is>
          <t>Ad-Farm</t>
        </is>
      </c>
      <c r="Q717" s="2" t="inlineStr">
        <is>
          <t>3</t>
        </is>
      </c>
      <c r="R717" s="2" t="inlineStr">
        <is>
          <t/>
        </is>
      </c>
      <c r="S717" t="inlineStr">
        <is>
          <t/>
        </is>
      </c>
      <c r="T717" s="2" t="inlineStr">
        <is>
          <t>«φάρμα» διαφημίσεων</t>
        </is>
      </c>
      <c r="U717" s="2" t="inlineStr">
        <is>
          <t>3</t>
        </is>
      </c>
      <c r="V717" s="2" t="inlineStr">
        <is>
          <t/>
        </is>
      </c>
      <c r="W717" t="inlineStr">
        <is>
          <t>ιστοσελίδα που περιέχει αποκλειστικά συνδέσμους διαφημίσεων</t>
        </is>
      </c>
      <c r="X717" s="2" t="inlineStr">
        <is>
          <t>ad farm</t>
        </is>
      </c>
      <c r="Y717" s="2" t="inlineStr">
        <is>
          <t>3</t>
        </is>
      </c>
      <c r="Z717" s="2" t="inlineStr">
        <is>
          <t/>
        </is>
      </c>
      <c r="AA717" t="inlineStr">
        <is>
          <t>web page that contains only advertising links</t>
        </is>
      </c>
      <c r="AB717" s="2" t="inlineStr">
        <is>
          <t>granja de anuncios</t>
        </is>
      </c>
      <c r="AC717" s="2" t="inlineStr">
        <is>
          <t>3</t>
        </is>
      </c>
      <c r="AD717" s="2" t="inlineStr">
        <is>
          <t/>
        </is>
      </c>
      <c r="AE717" t="inlineStr">
        <is>
          <t>Página web de escaso contenido, por lo general sensacionalista, y mucha publicidad, cuyo objetivo es crear una audiencia y atraer el tráfico de los internautas.</t>
        </is>
      </c>
      <c r="AF717" s="2" t="inlineStr">
        <is>
          <t>reklaamifarm</t>
        </is>
      </c>
      <c r="AG717" s="2" t="inlineStr">
        <is>
          <t>3</t>
        </is>
      </c>
      <c r="AH717" s="2" t="inlineStr">
        <is>
          <t/>
        </is>
      </c>
      <c r="AI717" t="inlineStr">
        <is>
          <t>veebileht, mille sisu moodustavad ainult reklaamilingid</t>
        </is>
      </c>
      <c r="AJ717" s="2" t="inlineStr">
        <is>
          <t>mainosfarmi</t>
        </is>
      </c>
      <c r="AK717" s="2" t="inlineStr">
        <is>
          <t>2</t>
        </is>
      </c>
      <c r="AL717" s="2" t="inlineStr">
        <is>
          <t/>
        </is>
      </c>
      <c r="AM717" t="inlineStr">
        <is>
          <t>verkkosivu, joka sisältää ainoastaan mainoslinkkejä</t>
        </is>
      </c>
      <c r="AN717" s="2" t="inlineStr">
        <is>
          <t>ferme à clics</t>
        </is>
      </c>
      <c r="AO717" s="2" t="inlineStr">
        <is>
          <t>3</t>
        </is>
      </c>
      <c r="AP717" s="2" t="inlineStr">
        <is>
          <t/>
        </is>
      </c>
      <c r="AQ717" t="inlineStr">
        <is>
          <t>usine à notoriété, composée de centaines de smartphones et de milliers de cartes SIM, gérées par ordinateurs, permettant de doper le nombre de followers de n’importe quel compte sur un réseau social, ou d’améliorer les notes d’une application sur des plateformes et de créer du trafic artificiellement sur certains sites ou vers certains produits afin que ceux-ci remontent dans les moteurs de recherche ou les applications dédiées</t>
        </is>
      </c>
      <c r="AR717" s="2" t="inlineStr">
        <is>
          <t>feirm fógraí</t>
        </is>
      </c>
      <c r="AS717" s="2" t="inlineStr">
        <is>
          <t>3</t>
        </is>
      </c>
      <c r="AT717" s="2" t="inlineStr">
        <is>
          <t/>
        </is>
      </c>
      <c r="AU717" t="inlineStr">
        <is>
          <t/>
        </is>
      </c>
      <c r="AV717" s="2" t="inlineStr">
        <is>
          <t>„oglasna farma”</t>
        </is>
      </c>
      <c r="AW717" s="2" t="inlineStr">
        <is>
          <t>3</t>
        </is>
      </c>
      <c r="AX717" s="2" t="inlineStr">
        <is>
          <t/>
        </is>
      </c>
      <c r="AY717" t="inlineStr">
        <is>
          <t>mrežna stranica koja sadržava samo oglašivačke poveznice</t>
        </is>
      </c>
      <c r="AZ717" s="2" t="inlineStr">
        <is>
          <t>hirdetőoldal</t>
        </is>
      </c>
      <c r="BA717" s="2" t="inlineStr">
        <is>
          <t>3</t>
        </is>
      </c>
      <c r="BB717" s="2" t="inlineStr">
        <is>
          <t/>
        </is>
      </c>
      <c r="BC717" t="inlineStr">
        <is>
          <t>kizárólag reklámlinkeket, hirdetéseket tartalmazó weboldal</t>
        </is>
      </c>
      <c r="BD717" s="2" t="inlineStr">
        <is>
          <t>ad farm|
ad-farm</t>
        </is>
      </c>
      <c r="BE717" s="2" t="inlineStr">
        <is>
          <t>3|
3</t>
        </is>
      </c>
      <c r="BF717" s="2" t="inlineStr">
        <is>
          <t xml:space="preserve">|
</t>
        </is>
      </c>
      <c r="BG717" t="inlineStr">
        <is>
          <t>sito web contenente solo link pubblicitari e notizie false o di parte</t>
        </is>
      </c>
      <c r="BH717" s="2" t="inlineStr">
        <is>
          <t>reklaminių nuorodų tinklalapis</t>
        </is>
      </c>
      <c r="BI717" s="2" t="inlineStr">
        <is>
          <t>2</t>
        </is>
      </c>
      <c r="BJ717" s="2" t="inlineStr">
        <is>
          <t/>
        </is>
      </c>
      <c r="BK717" t="inlineStr">
        <is>
          <t/>
        </is>
      </c>
      <c r="BL717" s="2" t="inlineStr">
        <is>
          <t>reklāmas ferma</t>
        </is>
      </c>
      <c r="BM717" s="2" t="inlineStr">
        <is>
          <t>3</t>
        </is>
      </c>
      <c r="BN717" s="2" t="inlineStr">
        <is>
          <t/>
        </is>
      </c>
      <c r="BO717" t="inlineStr">
        <is>
          <t>tīmekļa lapa, kurā atrodas tikai reklāmas saites</t>
        </is>
      </c>
      <c r="BP717" s="2" t="inlineStr">
        <is>
          <t>ad farm</t>
        </is>
      </c>
      <c r="BQ717" s="2" t="inlineStr">
        <is>
          <t>3</t>
        </is>
      </c>
      <c r="BR717" s="2" t="inlineStr">
        <is>
          <t/>
        </is>
      </c>
      <c r="BS717" t="inlineStr">
        <is>
          <t>paġna web li jkun fiha biss links ta' reklamar</t>
        </is>
      </c>
      <c r="BT717" s="2" t="inlineStr">
        <is>
          <t>advertentiefarm</t>
        </is>
      </c>
      <c r="BU717" s="2" t="inlineStr">
        <is>
          <t>3</t>
        </is>
      </c>
      <c r="BV717" s="2" t="inlineStr">
        <is>
          <t/>
        </is>
      </c>
      <c r="BW717" t="inlineStr">
        <is>
          <t>internetpagina die alleen advertentielinks bevat</t>
        </is>
      </c>
      <c r="BX717" s="2" t="inlineStr">
        <is>
          <t>farma klików</t>
        </is>
      </c>
      <c r="BY717" s="2" t="inlineStr">
        <is>
          <t>3</t>
        </is>
      </c>
      <c r="BZ717" s="2" t="inlineStr">
        <is>
          <t/>
        </is>
      </c>
      <c r="CA717" t="inlineStr">
        <is>
          <t>forma internetowego oszustwa polegająca na klikaniu reklam, postów lub innych form aktywności online</t>
        </is>
      </c>
      <c r="CB717" s="2" t="inlineStr">
        <is>
          <t>fazenda de anúncios</t>
        </is>
      </c>
      <c r="CC717" s="2" t="inlineStr">
        <is>
          <t>3</t>
        </is>
      </c>
      <c r="CD717" s="2" t="inlineStr">
        <is>
          <t/>
        </is>
      </c>
      <c r="CE717" t="inlineStr">
        <is>
          <t/>
        </is>
      </c>
      <c r="CF717" s="2" t="inlineStr">
        <is>
          <t>fermă de clicuri</t>
        </is>
      </c>
      <c r="CG717" s="2" t="inlineStr">
        <is>
          <t>2</t>
        </is>
      </c>
      <c r="CH717" s="2" t="inlineStr">
        <is>
          <t/>
        </is>
      </c>
      <c r="CI717" t="inlineStr">
        <is>
          <t/>
        </is>
      </c>
      <c r="CJ717" s="2" t="inlineStr">
        <is>
          <t>reklamná farma</t>
        </is>
      </c>
      <c r="CK717" s="2" t="inlineStr">
        <is>
          <t>3</t>
        </is>
      </c>
      <c r="CL717" s="2" t="inlineStr">
        <is>
          <t/>
        </is>
      </c>
      <c r="CM717" t="inlineStr">
        <is>
          <t>webová stránka alebo aplikácia, ktorá obsahuje len odkazy na reklamu</t>
        </is>
      </c>
      <c r="CN717" s="2" t="inlineStr">
        <is>
          <t>klikarna</t>
        </is>
      </c>
      <c r="CO717" s="2" t="inlineStr">
        <is>
          <t>0</t>
        </is>
      </c>
      <c r="CP717" s="2" t="inlineStr">
        <is>
          <t/>
        </is>
      </c>
      <c r="CQ717" t="inlineStr">
        <is>
          <t/>
        </is>
      </c>
      <c r="CR717" s="2" t="inlineStr">
        <is>
          <t>annonsfarm</t>
        </is>
      </c>
      <c r="CS717" s="2" t="inlineStr">
        <is>
          <t>3</t>
        </is>
      </c>
      <c r="CT717" s="2" t="inlineStr">
        <is>
          <t/>
        </is>
      </c>
      <c r="CU717" t="inlineStr">
        <is>
          <t/>
        </is>
      </c>
    </row>
    <row r="718">
      <c r="A718" s="1" t="str">
        <f>HYPERLINK("https://iate.europa.eu/entry/result/3581291/all", "3581291")</f>
        <v>3581291</v>
      </c>
      <c r="B718" t="inlineStr">
        <is>
          <t>EDUCATION AND COMMUNICATIONS</t>
        </is>
      </c>
      <c r="C718" t="inlineStr">
        <is>
          <t>EDUCATION AND COMMUNICATIONS|communications|communications policy|control of communications|disinformation;EDUCATION AND COMMUNICATIONS|communications|communications systems|Internet|social media;EDUCATION AND COMMUNICATIONS|information technology and data processing</t>
        </is>
      </c>
      <c r="D718" s="2" t="inlineStr">
        <is>
          <t>фалшив профил</t>
        </is>
      </c>
      <c r="E718" s="2" t="inlineStr">
        <is>
          <t>3</t>
        </is>
      </c>
      <c r="F718" s="2" t="inlineStr">
        <is>
          <t/>
        </is>
      </c>
      <c r="G718" t="inlineStr">
        <is>
          <t/>
        </is>
      </c>
      <c r="H718" s="2" t="inlineStr">
        <is>
          <t>falešný účet</t>
        </is>
      </c>
      <c r="I718" s="2" t="inlineStr">
        <is>
          <t>3</t>
        </is>
      </c>
      <c r="J718" s="2" t="inlineStr">
        <is>
          <t/>
        </is>
      </c>
      <c r="K718" t="inlineStr">
        <is>
          <t/>
        </is>
      </c>
      <c r="L718" s="2" t="inlineStr">
        <is>
          <t>falsk konto</t>
        </is>
      </c>
      <c r="M718" s="2" t="inlineStr">
        <is>
          <t>3</t>
        </is>
      </c>
      <c r="N718" s="2" t="inlineStr">
        <is>
          <t/>
        </is>
      </c>
      <c r="O718" t="inlineStr">
        <is>
          <t/>
        </is>
      </c>
      <c r="P718" s="2" t="inlineStr">
        <is>
          <t>Scheinkonto|
Fake-Account</t>
        </is>
      </c>
      <c r="Q718" s="2" t="inlineStr">
        <is>
          <t>3|
3</t>
        </is>
      </c>
      <c r="R718" s="2" t="inlineStr">
        <is>
          <t xml:space="preserve">|
</t>
        </is>
      </c>
      <c r="S718" t="inlineStr">
        <is>
          <t/>
        </is>
      </c>
      <c r="T718" s="2" t="inlineStr">
        <is>
          <t>ψευδής λογαριασμός|
ψεύτικος λογαριασμός</t>
        </is>
      </c>
      <c r="U718" s="2" t="inlineStr">
        <is>
          <t>3|
3</t>
        </is>
      </c>
      <c r="V718" s="2" t="inlineStr">
        <is>
          <t xml:space="preserve">|
</t>
        </is>
      </c>
      <c r="W718" t="inlineStr">
        <is>
          <t/>
        </is>
      </c>
      <c r="X718" s="2" t="inlineStr">
        <is>
          <t>fake account</t>
        </is>
      </c>
      <c r="Y718" s="2" t="inlineStr">
        <is>
          <t>3</t>
        </is>
      </c>
      <c r="Z718" s="2" t="inlineStr">
        <is>
          <t/>
        </is>
      </c>
      <c r="AA718" t="inlineStr">
        <is>
          <t>account where someone is pretending to be something or someone that does not exist</t>
        </is>
      </c>
      <c r="AB718" s="2" t="inlineStr">
        <is>
          <t>cuenta falsa</t>
        </is>
      </c>
      <c r="AC718" s="2" t="inlineStr">
        <is>
          <t>3</t>
        </is>
      </c>
      <c r="AD718" s="2" t="inlineStr">
        <is>
          <t/>
        </is>
      </c>
      <c r="AE718" t="inlineStr">
        <is>
          <t>Cuenta abierta en una red social adoptando la identidad de una persona u organización a la que se suplanta.</t>
        </is>
      </c>
      <c r="AF718" s="2" t="inlineStr">
        <is>
          <t>libakonto</t>
        </is>
      </c>
      <c r="AG718" s="2" t="inlineStr">
        <is>
          <t>3</t>
        </is>
      </c>
      <c r="AH718" s="2" t="inlineStr">
        <is>
          <t/>
        </is>
      </c>
      <c r="AI718" t="inlineStr">
        <is>
          <t/>
        </is>
      </c>
      <c r="AJ718" s="2" t="inlineStr">
        <is>
          <t>valetili|
väärennetty tili</t>
        </is>
      </c>
      <c r="AK718" s="2" t="inlineStr">
        <is>
          <t>3|
3</t>
        </is>
      </c>
      <c r="AL718" s="2" t="inlineStr">
        <is>
          <t xml:space="preserve">|
</t>
        </is>
      </c>
      <c r="AM718" t="inlineStr">
        <is>
          <t/>
        </is>
      </c>
      <c r="AN718" s="2" t="inlineStr">
        <is>
          <t>faux compte</t>
        </is>
      </c>
      <c r="AO718" s="2" t="inlineStr">
        <is>
          <t>3</t>
        </is>
      </c>
      <c r="AP718" s="2" t="inlineStr">
        <is>
          <t/>
        </is>
      </c>
      <c r="AQ718" t="inlineStr">
        <is>
          <t>&lt;div&gt;
 compte ouvert au nom d'une personne dont l'identité a été usurpée pour se faire passer pour elle sur les réseaux sociaux&lt;/div&gt;</t>
        </is>
      </c>
      <c r="AR718" s="2" t="inlineStr">
        <is>
          <t>bréagchuntas</t>
        </is>
      </c>
      <c r="AS718" s="2" t="inlineStr">
        <is>
          <t>3</t>
        </is>
      </c>
      <c r="AT718" s="2" t="inlineStr">
        <is>
          <t/>
        </is>
      </c>
      <c r="AU718" t="inlineStr">
        <is>
          <t/>
        </is>
      </c>
      <c r="AV718" s="2" t="inlineStr">
        <is>
          <t>lažni račun</t>
        </is>
      </c>
      <c r="AW718" s="2" t="inlineStr">
        <is>
          <t>3</t>
        </is>
      </c>
      <c r="AX718" s="2" t="inlineStr">
        <is>
          <t/>
        </is>
      </c>
      <c r="AY718" t="inlineStr">
        <is>
          <t/>
        </is>
      </c>
      <c r="AZ718" s="2" t="inlineStr">
        <is>
          <t>hamis fiók</t>
        </is>
      </c>
      <c r="BA718" s="2" t="inlineStr">
        <is>
          <t>3</t>
        </is>
      </c>
      <c r="BB718" s="2" t="inlineStr">
        <is>
          <t/>
        </is>
      </c>
      <c r="BC718" t="inlineStr">
        <is>
          <t>olyan fiók, amellyel valaki nem létező személynek, tárgynak, cégnek adja ki magát</t>
        </is>
      </c>
      <c r="BD718" s="2" t="inlineStr">
        <is>
          <t>profilo falso|
account fasullo|
profilo fake|
account falso</t>
        </is>
      </c>
      <c r="BE718" s="2" t="inlineStr">
        <is>
          <t>2|
3|
3|
3</t>
        </is>
      </c>
      <c r="BF718" s="2" t="inlineStr">
        <is>
          <t xml:space="preserve">|
|
|
</t>
        </is>
      </c>
      <c r="BG718" t="inlineStr">
        <is>
          <t>account che qualcuno usa per fingersi una cosa o una persona inesistenti</t>
        </is>
      </c>
      <c r="BH718" s="2" t="inlineStr">
        <is>
          <t>netikra paskyra</t>
        </is>
      </c>
      <c r="BI718" s="2" t="inlineStr">
        <is>
          <t>3</t>
        </is>
      </c>
      <c r="BJ718" s="2" t="inlineStr">
        <is>
          <t/>
        </is>
      </c>
      <c r="BK718" t="inlineStr">
        <is>
          <t/>
        </is>
      </c>
      <c r="BL718" s="2" t="inlineStr">
        <is>
          <t>viltus konts</t>
        </is>
      </c>
      <c r="BM718" s="2" t="inlineStr">
        <is>
          <t>3</t>
        </is>
      </c>
      <c r="BN718" s="2" t="inlineStr">
        <is>
          <t/>
        </is>
      </c>
      <c r="BO718" t="inlineStr">
        <is>
          <t/>
        </is>
      </c>
      <c r="BP718" s="2" t="inlineStr">
        <is>
          <t>kont falz</t>
        </is>
      </c>
      <c r="BQ718" s="2" t="inlineStr">
        <is>
          <t>3</t>
        </is>
      </c>
      <c r="BR718" s="2" t="inlineStr">
        <is>
          <t/>
        </is>
      </c>
      <c r="BS718" t="inlineStr">
        <is>
          <t>kont fejn xi ħadd ikun qed jippretendi li hu xi ħadd jew xi ħaġa li ma teżistix</t>
        </is>
      </c>
      <c r="BT718" s="2" t="inlineStr">
        <is>
          <t>nepaccount|
nepprofiel</t>
        </is>
      </c>
      <c r="BU718" s="2" t="inlineStr">
        <is>
          <t>3|
3</t>
        </is>
      </c>
      <c r="BV718" s="2" t="inlineStr">
        <is>
          <t xml:space="preserve">|
</t>
        </is>
      </c>
      <c r="BW718" t="inlineStr">
        <is>
          <t>account op sociale media waarmee een persoon zich voordoet als iemand anders of als een niet bestaande persoon of organisatie</t>
        </is>
      </c>
      <c r="BX718" s="2" t="inlineStr">
        <is>
          <t>fałszywe konto</t>
        </is>
      </c>
      <c r="BY718" s="2" t="inlineStr">
        <is>
          <t>3</t>
        </is>
      </c>
      <c r="BZ718" s="2" t="inlineStr">
        <is>
          <t/>
        </is>
      </c>
      <c r="CA718" t="inlineStr">
        <is>
          <t>konto, za pomocą którego ktoś podszywa się pod kogoś lub coś innego</t>
        </is>
      </c>
      <c r="CB718" s="2" t="inlineStr">
        <is>
          <t>conta falsa</t>
        </is>
      </c>
      <c r="CC718" s="2" t="inlineStr">
        <is>
          <t>3</t>
        </is>
      </c>
      <c r="CD718" s="2" t="inlineStr">
        <is>
          <t/>
        </is>
      </c>
      <c r="CE718" t="inlineStr">
        <is>
          <t>Conta em que alguém se passa por uma pessoa ou algo que não existe.</t>
        </is>
      </c>
      <c r="CF718" s="2" t="inlineStr">
        <is>
          <t>cont fals</t>
        </is>
      </c>
      <c r="CG718" s="2" t="inlineStr">
        <is>
          <t>3</t>
        </is>
      </c>
      <c r="CH718" s="2" t="inlineStr">
        <is>
          <t/>
        </is>
      </c>
      <c r="CI718" t="inlineStr">
        <is>
          <t>un cont în care cineva pretinde că este ceva sau cineva care nu există</t>
        </is>
      </c>
      <c r="CJ718" s="2" t="inlineStr">
        <is>
          <t>falošné konto|
falošný účet</t>
        </is>
      </c>
      <c r="CK718" s="2" t="inlineStr">
        <is>
          <t>3|
3</t>
        </is>
      </c>
      <c r="CL718" s="2" t="inlineStr">
        <is>
          <t xml:space="preserve">preferred|
</t>
        </is>
      </c>
      <c r="CM718" t="inlineStr">
        <is>
          <t>konto, v rámci ktorého sa nejaká osoba vydáva za niečo, čo neexistuje, alebo za niekoho, kto neexistuje</t>
        </is>
      </c>
      <c r="CN718" s="2" t="inlineStr">
        <is>
          <t>lažni račun</t>
        </is>
      </c>
      <c r="CO718" s="2" t="inlineStr">
        <is>
          <t>3</t>
        </is>
      </c>
      <c r="CP718" s="2" t="inlineStr">
        <is>
          <t/>
        </is>
      </c>
      <c r="CQ718" t="inlineStr">
        <is>
          <t/>
        </is>
      </c>
      <c r="CR718" s="2" t="inlineStr">
        <is>
          <t>fejkkonton|
falskt konto</t>
        </is>
      </c>
      <c r="CS718" s="2" t="inlineStr">
        <is>
          <t>3|
3</t>
        </is>
      </c>
      <c r="CT718" s="2" t="inlineStr">
        <is>
          <t xml:space="preserve">|
</t>
        </is>
      </c>
      <c r="CU718" t="inlineStr">
        <is>
          <t/>
        </is>
      </c>
    </row>
    <row r="719">
      <c r="A719" s="1" t="str">
        <f>HYPERLINK("https://iate.europa.eu/entry/result/2100575/all", "2100575")</f>
        <v>2100575</v>
      </c>
      <c r="B719" t="inlineStr">
        <is>
          <t>EMPLOYMENT AND WORKING CONDITIONS;EUROPEAN UNION</t>
        </is>
      </c>
      <c r="C719" t="inlineStr">
        <is>
          <t>EMPLOYMENT AND WORKING CONDITIONS|labour law and labour relations|organisation of professions|professional ethics;EUROPEAN UNION|EU institutions and European civil service</t>
        </is>
      </c>
      <c r="D719" s="2" t="inlineStr">
        <is>
          <t>Европейска група по етика в науката и новите технологии</t>
        </is>
      </c>
      <c r="E719" s="2" t="inlineStr">
        <is>
          <t>3</t>
        </is>
      </c>
      <c r="F719" s="2" t="inlineStr">
        <is>
          <t/>
        </is>
      </c>
      <c r="G719" t="inlineStr">
        <is>
          <t/>
        </is>
      </c>
      <c r="H719" s="2" t="inlineStr">
        <is>
          <t>Evropská skupina pro etiku ve vědě a nových technologiích|
skupina EGE</t>
        </is>
      </c>
      <c r="I719" s="2" t="inlineStr">
        <is>
          <t>3|
2</t>
        </is>
      </c>
      <c r="J719" s="2" t="inlineStr">
        <is>
          <t xml:space="preserve">|
</t>
        </is>
      </c>
      <c r="K719" t="inlineStr">
        <is>
          <t>skupina, jejímž posláním
je poskytovat Evropské komisi poradenství v etických otázkách týkajících se
vědy a nových technologií a v otázkách širších společenských dopadů pokroku v
uvedených oblastech, a to buď na žádost Komise, nebo na žádost svého předsedy
se souhlasem útvarů Komise</t>
        </is>
      </c>
      <c r="L719" s="2" t="inlineStr">
        <is>
          <t>Den Europæiske Gruppe vedrørende Etik inden for Naturvidenskab og Ny Teknologi|
EGE</t>
        </is>
      </c>
      <c r="M719" s="2" t="inlineStr">
        <is>
          <t>4|
3</t>
        </is>
      </c>
      <c r="N719" s="2" t="inlineStr">
        <is>
          <t xml:space="preserve">|
</t>
        </is>
      </c>
      <c r="O719" t="inlineStr">
        <is>
          <t>gruppe, der har til opgave at rådgive Kommissionen om etiske spørgsmål vedrørende videnskab og ny teknologi og de videre samfundsmæssige konsekvenser af fremskridt på disse områder</t>
        </is>
      </c>
      <c r="P719" s="2" t="inlineStr">
        <is>
          <t>Europäische Gruppe für Ethik der Naturwissenschaften und der Neuen Technologien|
EGE</t>
        </is>
      </c>
      <c r="Q719" s="2" t="inlineStr">
        <is>
          <t>3|
3</t>
        </is>
      </c>
      <c r="R719" s="2" t="inlineStr">
        <is>
          <t xml:space="preserve">|
</t>
        </is>
      </c>
      <c r="S719" t="inlineStr">
        <is>
          <t/>
        </is>
      </c>
      <c r="T719" s="2" t="inlineStr">
        <is>
          <t>Ευρωπαϊκή ομάδα για τη δεοντολογία της επιστήμης και των νέων τεχνολογιών</t>
        </is>
      </c>
      <c r="U719" s="2" t="inlineStr">
        <is>
          <t>3</t>
        </is>
      </c>
      <c r="V719" s="2" t="inlineStr">
        <is>
          <t/>
        </is>
      </c>
      <c r="W719" t="inlineStr">
        <is>
          <t/>
        </is>
      </c>
      <c r="X719" s="2" t="inlineStr">
        <is>
          <t>European Group on Ethics|
European Group on Ethics in Science and New Technologies|
EGE</t>
        </is>
      </c>
      <c r="Y719" s="2" t="inlineStr">
        <is>
          <t>3|
4|
4</t>
        </is>
      </c>
      <c r="Z719" s="2" t="inlineStr">
        <is>
          <t xml:space="preserve">|
|
</t>
        </is>
      </c>
      <c r="AA719" t="inlineStr">
        <is>
          <t>independent body providing the European Commission 
 with high quality, independent advice on ethical aspects of science and new technologies in relation to EU legislation or policies</t>
        </is>
      </c>
      <c r="AB719" s="2" t="inlineStr">
        <is>
          <t>Grupo europeo de ética|
Grupo Europeo de Ética de la Ciencia y de las Nuevas Tecnologías|
GEE</t>
        </is>
      </c>
      <c r="AC719" s="2" t="inlineStr">
        <is>
          <t>3|
3|
3</t>
        </is>
      </c>
      <c r="AD719" s="2" t="inlineStr">
        <is>
          <t xml:space="preserve">|
|
</t>
        </is>
      </c>
      <c r="AE719" t="inlineStr">
        <is>
          <t>Organismo independiente,
pluralista y multidisciplinar, formado por quince expertos designados por la
Comisión para asesorarla sobre las cuestiones éticas relativas a las ciencias y las nuevas tecnologías.</t>
        </is>
      </c>
      <c r="AF719" s="2" t="inlineStr">
        <is>
          <t>teaduse ja uute tehnoloogiate eetika Euroopa töörühm|
EGE töörühm|
Eetika Euroopa Töörühm</t>
        </is>
      </c>
      <c r="AG719" s="2" t="inlineStr">
        <is>
          <t>3|
3|
2</t>
        </is>
      </c>
      <c r="AH719" s="2" t="inlineStr">
        <is>
          <t xml:space="preserve">|
|
</t>
        </is>
      </c>
      <c r="AI719" t="inlineStr">
        <is>
          <t/>
        </is>
      </c>
      <c r="AJ719" s="2" t="inlineStr">
        <is>
          <t>luonnontieteiden ja uusien teknologioiden etiikkaa käsittelevä eurooppalainen työryhmä</t>
        </is>
      </c>
      <c r="AK719" s="2" t="inlineStr">
        <is>
          <t>3</t>
        </is>
      </c>
      <c r="AL719" s="2" t="inlineStr">
        <is>
          <t/>
        </is>
      </c>
      <c r="AM719" t="inlineStr">
        <is>
          <t>työryhmä, jonka tehtävänä on neuvoa komissiota luonnontieteisiin ja uusiin teknologioihin liittyvissä eettisissä kysymyksissä</t>
        </is>
      </c>
      <c r="AN719" s="2" t="inlineStr">
        <is>
          <t>Groupe européen d'éthique des sciences et des nouvelles technologies|
Groupe européen d'éthique|
GEE</t>
        </is>
      </c>
      <c r="AO719" s="2" t="inlineStr">
        <is>
          <t>3|
3|
3</t>
        </is>
      </c>
      <c r="AP719" s="2" t="inlineStr">
        <is>
          <t xml:space="preserve">|
|
</t>
        </is>
      </c>
      <c r="AQ719" t="inlineStr">
        <is>
          <t>groupe qui a pour mission de conseiller la Commission sur les questions
éthiques soulevées par les sciences et les nouvelles technologies ainsi que sur
les conséquences sociétales plus larges des progrès accomplis dans ces
domaines, soit à la demande de la Commission, soit à la demande de son
président avec l'approbation de la Commission</t>
        </is>
      </c>
      <c r="AR719" s="2" t="inlineStr">
        <is>
          <t>EGE|
an Grúpa Eorpach um Eitic|
an Grúpa Eorpach um Eitic san Eolaíocht agus sna Nuatheicneolaíochtaí</t>
        </is>
      </c>
      <c r="AS719" s="2" t="inlineStr">
        <is>
          <t>3|
3|
3</t>
        </is>
      </c>
      <c r="AT719" s="2" t="inlineStr">
        <is>
          <t xml:space="preserve">|
|
</t>
        </is>
      </c>
      <c r="AU719" t="inlineStr">
        <is>
          <t/>
        </is>
      </c>
      <c r="AV719" s="2" t="inlineStr">
        <is>
          <t>Europska skupina za etiku u znanosti i novim tehnologijama</t>
        </is>
      </c>
      <c r="AW719" s="2" t="inlineStr">
        <is>
          <t>2</t>
        </is>
      </c>
      <c r="AX719" s="2" t="inlineStr">
        <is>
          <t/>
        </is>
      </c>
      <c r="AY719" t="inlineStr">
        <is>
          <t/>
        </is>
      </c>
      <c r="AZ719" s="2" t="inlineStr">
        <is>
          <t>Európai Etikai Csoport|
a tudomány és az új technológiák etikai kérdéseit vizsgáló európai csoport</t>
        </is>
      </c>
      <c r="BA719" s="2" t="inlineStr">
        <is>
          <t>4|
4</t>
        </is>
      </c>
      <c r="BB719" s="2" t="inlineStr">
        <is>
          <t xml:space="preserve">|
</t>
        </is>
      </c>
      <c r="BC719" t="inlineStr">
        <is>
          <t>az Európai Bizottságot az uniós jogszabályok és szakpolitikák vonatkozásában a tudomány és technológia felvetette etikai kérdésekkel kapcsolatban tanácsokkal ellátó szerv</t>
        </is>
      </c>
      <c r="BD719" s="2" t="inlineStr">
        <is>
          <t>GEE|
Gruppo europeo sull’etica nelle scienze e nelle nuove tecnologie</t>
        </is>
      </c>
      <c r="BE719" s="2" t="inlineStr">
        <is>
          <t>3|
3</t>
        </is>
      </c>
      <c r="BF719" s="2" t="inlineStr">
        <is>
          <t xml:space="preserve">|
</t>
        </is>
      </c>
      <c r="BG719" t="inlineStr">
        <is>
          <t>organismo - composto da esperti altamente qualificati e indipendenti, nominati a titolo personale, che
agiscono in piena indipendenza e nell’interesse pubblico - che ha il compito di fornire alla Commissione, su richiesta della Commissione o di propria iniziativa, pareri indipendenti
su questioni in cui le dimensioni etica, sociale e dei diritti fondamentali si intersecano con lo sviluppo della scienza e delle
nuove tecnologie espressi tramite il proprio presidente e concordati con il servizio competente della Commissione</t>
        </is>
      </c>
      <c r="BH719" s="2" t="inlineStr">
        <is>
          <t>Europos mokslo ir naujų technologijų etikos grupė</t>
        </is>
      </c>
      <c r="BI719" s="2" t="inlineStr">
        <is>
          <t>3</t>
        </is>
      </c>
      <c r="BJ719" s="2" t="inlineStr">
        <is>
          <t/>
        </is>
      </c>
      <c r="BK719" t="inlineStr">
        <is>
          <t>Europos Komisijos įsteigta grupė, kuri rengia rekomendacijas įvairiais mokslo ir biotechnologijų taikymo etikos klausimais (genų terapijos, prenatalinės diagnostikos, klonavimo, žmogaus audinių banko, žmogaus embriono ir kamieninių ląstelių tyrimų)</t>
        </is>
      </c>
      <c r="BL719" s="2" t="inlineStr">
        <is>
          <t>Eiropas Ētikas grupa|
Eiropas Dabaszinātņu un jauno tehnoloģiju ētikas grupa</t>
        </is>
      </c>
      <c r="BM719" s="2" t="inlineStr">
        <is>
          <t>3|
3</t>
        </is>
      </c>
      <c r="BN719" s="2" t="inlineStr">
        <is>
          <t xml:space="preserve">|
</t>
        </is>
      </c>
      <c r="BO719" t="inlineStr">
        <is>
          <t/>
        </is>
      </c>
      <c r="BP719" s="2" t="inlineStr">
        <is>
          <t>Grupp Ewropew dwar l-Etika fix-Xjenza u fit-Teknoloġiji l-Ġodda|
GEE|
Grupp Ewropew dwar l-Etika</t>
        </is>
      </c>
      <c r="BQ719" s="2" t="inlineStr">
        <is>
          <t>3|
3|
3</t>
        </is>
      </c>
      <c r="BR719" s="2" t="inlineStr">
        <is>
          <t xml:space="preserve">|
|
</t>
        </is>
      </c>
      <c r="BS719" t="inlineStr">
        <is>
          <t>grupp konsultattiv indipendenti li 
jivvaluta l-aspetti kollha etiċi tal-bijoteknoloġija u li jipprovdi pariri ta' kwalità għolja lill-Kummissjoni Ewropea dwar l-aspetti etiċi kollha marbuta max-xjenza u mat-teknoloġiji l-ġodda fir-rigward tal-leġiżlazzjoni u tal-politiki tal-UE</t>
        </is>
      </c>
      <c r="BT719" s="2" t="inlineStr">
        <is>
          <t>EGE|
Europese Groep ethiek van de exacte wetenschappen en de nieuwe technologieën</t>
        </is>
      </c>
      <c r="BU719" s="2" t="inlineStr">
        <is>
          <t>3|
3</t>
        </is>
      </c>
      <c r="BV719" s="2" t="inlineStr">
        <is>
          <t xml:space="preserve">|
</t>
        </is>
      </c>
      <c r="BW719" t="inlineStr">
        <is>
          <t>"onder de Commissie ressorterende Europese groep ethiek van de exacte wetenschappen en de nieuwe technologieën beoordeelt alle ethische aspecten die verband houden met biotechnologie"</t>
        </is>
      </c>
      <c r="BX719" s="2" t="inlineStr">
        <is>
          <t>Europejska Grupa do spraw Etyki w Nauce i Nowych Technologiach|
EGE</t>
        </is>
      </c>
      <c r="BY719" s="2" t="inlineStr">
        <is>
          <t>3|
3</t>
        </is>
      </c>
      <c r="BZ719" s="2" t="inlineStr">
        <is>
          <t xml:space="preserve">|
</t>
        </is>
      </c>
      <c r="CA719" t="inlineStr">
        <is>
          <t>grupa doradzająca Komisji w kwestiach etycznych dotyczących nauki i nowych technologii oraz szeroko pojętych społecznych konsekwencji postępu w tych obszarach</t>
        </is>
      </c>
      <c r="CB719" s="2" t="inlineStr">
        <is>
          <t>Grupo Europeu de Ética para as Ciências e as Novas Tecnologias|
Grupo Europeu de Ética</t>
        </is>
      </c>
      <c r="CC719" s="2" t="inlineStr">
        <is>
          <t>3|
3</t>
        </is>
      </c>
      <c r="CD719" s="2" t="inlineStr">
        <is>
          <t xml:space="preserve">|
</t>
        </is>
      </c>
      <c r="CE719" t="inlineStr">
        <is>
          <t>Grupo cuja missão é aconselhar a Comissão Europeia em todos os domínios políticos onde as questões éticas, societais e de direitos fundamentais se cruzam com o desenvolvimento da ciência e das novas tecnologias.</t>
        </is>
      </c>
      <c r="CF719" s="2" t="inlineStr">
        <is>
          <t>Grupul european pentru deontologie în domeniul științei și noilor tehnologii|
EGE</t>
        </is>
      </c>
      <c r="CG719" s="2" t="inlineStr">
        <is>
          <t>3|
3</t>
        </is>
      </c>
      <c r="CH719" s="2" t="inlineStr">
        <is>
          <t xml:space="preserve">|
</t>
        </is>
      </c>
      <c r="CI719" t="inlineStr">
        <is>
          <t/>
        </is>
      </c>
      <c r="CJ719" s="2" t="inlineStr">
        <is>
          <t>Európska skupina pre etiku vo vede a v nových technológiách|
ESE</t>
        </is>
      </c>
      <c r="CK719" s="2" t="inlineStr">
        <is>
          <t>3|
3</t>
        </is>
      </c>
      <c r="CL719" s="2" t="inlineStr">
        <is>
          <t xml:space="preserve">|
</t>
        </is>
      </c>
      <c r="CM719" t="inlineStr">
        <is>
          <t>skupina,
 ktorej úlohou je radiť Komisii v etických otázkach súvisiacich s vedou a
 novými technológiami, ako aj v otázkach širších spoločenských dôsledkov
 pokroku v tejto oblasti, a to buď na žiadosť Komisie alebo na žiadosť
 predsedu ESE, so súhlasom útvarov Komisie</t>
        </is>
      </c>
      <c r="CN719" s="2" t="inlineStr">
        <is>
          <t>evropska skupina za etiko v znanosti in novih tehnologijah</t>
        </is>
      </c>
      <c r="CO719" s="2" t="inlineStr">
        <is>
          <t>3</t>
        </is>
      </c>
      <c r="CP719" s="2" t="inlineStr">
        <is>
          <t/>
        </is>
      </c>
      <c r="CQ719" t="inlineStr">
        <is>
          <t/>
        </is>
      </c>
      <c r="CR719" s="2" t="inlineStr">
        <is>
          <t>europeiska gruppen för etik inom vetenskap och ny teknik</t>
        </is>
      </c>
      <c r="CS719" s="2" t="inlineStr">
        <is>
          <t>3</t>
        </is>
      </c>
      <c r="CT719" s="2" t="inlineStr">
        <is>
          <t/>
        </is>
      </c>
      <c r="CU719" t="inlineStr">
        <is>
          <t/>
        </is>
      </c>
    </row>
    <row r="720">
      <c r="A720" s="1" t="str">
        <f>HYPERLINK("https://iate.europa.eu/entry/result/3570457/all", "3570457")</f>
        <v>3570457</v>
      </c>
      <c r="B720" t="inlineStr">
        <is>
          <t>EDUCATION AND COMMUNICATIONS</t>
        </is>
      </c>
      <c r="C720" t="inlineStr">
        <is>
          <t>EDUCATION AND COMMUNICATIONS|information technology and data processing</t>
        </is>
      </c>
      <c r="D720" s="2" t="inlineStr">
        <is>
          <t>мобилна криминалистика</t>
        </is>
      </c>
      <c r="E720" s="2" t="inlineStr">
        <is>
          <t>3</t>
        </is>
      </c>
      <c r="F720" s="2" t="inlineStr">
        <is>
          <t/>
        </is>
      </c>
      <c r="G720" t="inlineStr">
        <is>
          <t/>
        </is>
      </c>
      <c r="H720" s="2" t="inlineStr">
        <is>
          <t>mobilní forenzní analýza|
forenzní analýza mobilních zařízení</t>
        </is>
      </c>
      <c r="I720" s="2" t="inlineStr">
        <is>
          <t>3|
3</t>
        </is>
      </c>
      <c r="J720" s="2" t="inlineStr">
        <is>
          <t xml:space="preserve">|
</t>
        </is>
      </c>
      <c r="K720" t="inlineStr">
        <is>
          <t>podobor 
&lt;i&gt; digitální forenzní analýzy&lt;/i&gt; [ &lt;a href="/entry/result/3570902/all" id="ENTRY_TO_ENTRY_CONVERTER" target="_blank"&gt;IATE:3570902&lt;/a&gt; ], který se zabývá technikami získávání dat z mobilních zařízení</t>
        </is>
      </c>
      <c r="L720" s="2" t="inlineStr">
        <is>
          <t>mobilkriminalteknik</t>
        </is>
      </c>
      <c r="M720" s="2" t="inlineStr">
        <is>
          <t>3</t>
        </is>
      </c>
      <c r="N720" s="2" t="inlineStr">
        <is>
          <t/>
        </is>
      </c>
      <c r="O720" t="inlineStr">
        <is>
          <t>kriminalteknisk undersøgelse af data fundet på mobile enheder</t>
        </is>
      </c>
      <c r="P720" s="2" t="inlineStr">
        <is>
          <t>mobile Forensik|
Mobilfunk-Forensik|
Mobilgeräte-Forensik|
mobile forensics</t>
        </is>
      </c>
      <c r="Q720" s="2" t="inlineStr">
        <is>
          <t>3|
3|
3|
3</t>
        </is>
      </c>
      <c r="R720" s="2" t="inlineStr">
        <is>
          <t xml:space="preserve">|
|
|
</t>
        </is>
      </c>
      <c r="S720" t="inlineStr">
        <is>
          <t>Teilgebiet der digitalen Forensik, das sich mit der Erfassung, Analyse und Auswertung digitaler Spuren in Mobilgeräten beschäftigt</t>
        </is>
      </c>
      <c r="T720" s="2" t="inlineStr">
        <is>
          <t>κινητή εγκληματολογία</t>
        </is>
      </c>
      <c r="U720" s="2" t="inlineStr">
        <is>
          <t>3</t>
        </is>
      </c>
      <c r="V720" s="2" t="inlineStr">
        <is>
          <t/>
        </is>
      </c>
      <c r="W720" t="inlineStr">
        <is>
          <t/>
        </is>
      </c>
      <c r="X720" s="2" t="inlineStr">
        <is>
          <t>mobile device forensics|
mobile forensics</t>
        </is>
      </c>
      <c r="Y720" s="2" t="inlineStr">
        <is>
          <t>3|
3</t>
        </is>
      </c>
      <c r="Z720" s="2" t="inlineStr">
        <is>
          <t xml:space="preserve">|
</t>
        </is>
      </c>
      <c r="AA720" t="inlineStr">
        <is>
          <t>branch of digital forensics aiming at the application of forensically sound techniques to identify, preserve, analyse and present evidence found in mobile devices</t>
        </is>
      </c>
      <c r="AB720" s="2" t="inlineStr">
        <is>
          <t>análisis forense de dispositivos móviles|
extracción forense de dispositivos móviles</t>
        </is>
      </c>
      <c r="AC720" s="2" t="inlineStr">
        <is>
          <t>3|
3</t>
        </is>
      </c>
      <c r="AD720" s="2" t="inlineStr">
        <is>
          <t xml:space="preserve">|
</t>
        </is>
      </c>
      <c r="AE720" t="inlineStr">
        <is>
          <t>Rama de la criminalística digital que se encarga de la recuperación de información de dispositivos móviles con fines de investigación forense.</t>
        </is>
      </c>
      <c r="AF720" s="2" t="inlineStr">
        <is>
          <t>mobiilseadmete kriminalistika</t>
        </is>
      </c>
      <c r="AG720" s="2" t="inlineStr">
        <is>
          <t>3</t>
        </is>
      </c>
      <c r="AH720" s="2" t="inlineStr">
        <is>
          <t/>
        </is>
      </c>
      <c r="AI720" t="inlineStr">
        <is>
          <t/>
        </is>
      </c>
      <c r="AJ720" s="2" t="inlineStr">
        <is>
          <t>mobiililaitteiden forensiikka|
mobiililaitteiden tutkinta</t>
        </is>
      </c>
      <c r="AK720" s="2" t="inlineStr">
        <is>
          <t>3|
3</t>
        </is>
      </c>
      <c r="AL720" s="2" t="inlineStr">
        <is>
          <t xml:space="preserve">|
</t>
        </is>
      </c>
      <c r="AM720" t="inlineStr">
        <is>
          <t>digitaalisen forensiikan haara, joka tunnistaa, suojaa ja analysoi mobiililaitteista löytyviä todistusaineistoja</t>
        </is>
      </c>
      <c r="AN720" s="2" t="inlineStr">
        <is>
          <t>criminalistique des appareils mobiles|
criminalistique mobile</t>
        </is>
      </c>
      <c r="AO720" s="2" t="inlineStr">
        <is>
          <t>3|
3</t>
        </is>
      </c>
      <c r="AP720" s="2" t="inlineStr">
        <is>
          <t xml:space="preserve">|
</t>
        </is>
      </c>
      <c r="AQ720" t="inlineStr">
        <is>
          <t>branche de la criminalistique numérique faisant appel à un ensemble de méthodes permettant de collecter, de conserver et d'analyser des preuves issues d'appareils mobiles en vue de les produire dans le cadre d'une action en justice</t>
        </is>
      </c>
      <c r="AR720" s="2" t="inlineStr">
        <is>
          <t>fóiréinsic mhóibíleach|
fóiréinsic gléasanna móibíleacha</t>
        </is>
      </c>
      <c r="AS720" s="2" t="inlineStr">
        <is>
          <t>3|
3</t>
        </is>
      </c>
      <c r="AT720" s="2" t="inlineStr">
        <is>
          <t xml:space="preserve">|
</t>
        </is>
      </c>
      <c r="AU720" t="inlineStr">
        <is>
          <t/>
        </is>
      </c>
      <c r="AV720" s="2" t="inlineStr">
        <is>
          <t>mobilna forenzika|
forenzika mobilnih uređaja</t>
        </is>
      </c>
      <c r="AW720" s="2" t="inlineStr">
        <is>
          <t>3|
3</t>
        </is>
      </c>
      <c r="AX720" s="2" t="inlineStr">
        <is>
          <t xml:space="preserve">|
</t>
        </is>
      </c>
      <c r="AY720" t="inlineStr">
        <is>
          <t/>
        </is>
      </c>
      <c r="AZ720" s="2" t="inlineStr">
        <is>
          <t>mobilkriminalisztika</t>
        </is>
      </c>
      <c r="BA720" s="2" t="inlineStr">
        <is>
          <t>2</t>
        </is>
      </c>
      <c r="BB720" s="2" t="inlineStr">
        <is>
          <t/>
        </is>
      </c>
      <c r="BC720" t="inlineStr">
        <is>
          <t>a digitális kriminalisztika azon ága, amely az okostelefonokban és egyéb mobil eszközökön talált adatok kinyerésével gyűjt bizonyítékot az illegális tevékenységekre</t>
        </is>
      </c>
      <c r="BD720" s="2" t="inlineStr">
        <is>
          <t>analisi forense dei dispositivi mobili|
mobile forensics</t>
        </is>
      </c>
      <c r="BE720" s="2" t="inlineStr">
        <is>
          <t>3|
3</t>
        </is>
      </c>
      <c r="BF720" s="2" t="inlineStr">
        <is>
          <t xml:space="preserve">|
</t>
        </is>
      </c>
      <c r="BG720" t="inlineStr">
        <is>
          <t>branca dell’analisi forense che si occupa dell’acquisizione dei dati contenuti nei dispositivi mobili degli imputati (o delle vittime) nel corso di indagini e processi</t>
        </is>
      </c>
      <c r="BH720" s="2" t="inlineStr">
        <is>
          <t>nešiojamųjų prietaisų ekspertizė</t>
        </is>
      </c>
      <c r="BI720" s="2" t="inlineStr">
        <is>
          <t>3</t>
        </is>
      </c>
      <c r="BJ720" s="2" t="inlineStr">
        <is>
          <t/>
        </is>
      </c>
      <c r="BK720" t="inlineStr">
        <is>
          <t>skaitmeninės ekspertizės (&lt;a href="/entry/result/3570902/all" id="ENTRY_TO_ENTRY_CONVERTER" target="_blank"&gt;IATE:3570902&lt;/a&gt; ) sritis, apimanti mobiliuosiuose prietaisuose saugomų įrodymų identifikavimą, išsaugojimą, analizę ir pateikimą</t>
        </is>
      </c>
      <c r="BL720" s="2" t="inlineStr">
        <is>
          <t>mobilo ierīču kriminālistika</t>
        </is>
      </c>
      <c r="BM720" s="2" t="inlineStr">
        <is>
          <t>2</t>
        </is>
      </c>
      <c r="BN720" s="2" t="inlineStr">
        <is>
          <t/>
        </is>
      </c>
      <c r="BO720" t="inlineStr">
        <is>
          <t/>
        </is>
      </c>
      <c r="BP720" s="2" t="inlineStr">
        <is>
          <t>forensika ta' apparati mobbli</t>
        </is>
      </c>
      <c r="BQ720" s="2" t="inlineStr">
        <is>
          <t>3</t>
        </is>
      </c>
      <c r="BR720" s="2" t="inlineStr">
        <is>
          <t/>
        </is>
      </c>
      <c r="BS720" t="inlineStr">
        <is>
          <t>fergħa tal-forensika diġitali bl-għan li tapplika tekniki sodi mil-lat forensiku biex tiġi identifikata, ippreservata, analizzata u ppreżentata evidenza li tinstab f'apparati mobbli</t>
        </is>
      </c>
      <c r="BT720" s="2" t="inlineStr">
        <is>
          <t>forensisch onderzoek van mobiele apparatuur|
mobile forensics</t>
        </is>
      </c>
      <c r="BU720" s="2" t="inlineStr">
        <is>
          <t>2|
2</t>
        </is>
      </c>
      <c r="BV720" s="2" t="inlineStr">
        <is>
          <t xml:space="preserve">|
</t>
        </is>
      </c>
      <c r="BW720" t="inlineStr">
        <is>
          <t>forensisch onderzoek dat zich o.a. richt op het vinden, analyseren en interpreteren van gegevens in mobiele apparatuur</t>
        </is>
      </c>
      <c r="BX720" s="2" t="inlineStr">
        <is>
          <t>analiza śledcza urządzeń mobilnych</t>
        </is>
      </c>
      <c r="BY720" s="2" t="inlineStr">
        <is>
          <t>3</t>
        </is>
      </c>
      <c r="BZ720" s="2" t="inlineStr">
        <is>
          <t/>
        </is>
      </c>
      <c r="CA720" t="inlineStr">
        <is>
          <t>dziedzina cyfrowej analizy śledczej ukierunkowana na odzyskiwanie cyfrowych dowodów z urządzeń mobilnych</t>
        </is>
      </c>
      <c r="CB720" s="2" t="inlineStr">
        <is>
          <t>criminalística de dispositivos móveis</t>
        </is>
      </c>
      <c r="CC720" s="2" t="inlineStr">
        <is>
          <t>3</t>
        </is>
      </c>
      <c r="CD720" s="2" t="inlineStr">
        <is>
          <t/>
        </is>
      </c>
      <c r="CE720" t="inlineStr">
        <is>
          <t>Ramo da criminalística digital que usa um conjunto de métodos para recolher, armazenar e analisar indícios provenientes de dispositivos móveis para utilização em ações em justiça.</t>
        </is>
      </c>
      <c r="CF720" s="2" t="inlineStr">
        <is>
          <t>criminalistică mobilă</t>
        </is>
      </c>
      <c r="CG720" s="2" t="inlineStr">
        <is>
          <t>3</t>
        </is>
      </c>
      <c r="CH720" s="2" t="inlineStr">
        <is>
          <t/>
        </is>
      </c>
      <c r="CI720" t="inlineStr">
        <is>
          <t>&lt;div&gt;
 acea entitate, parte a criminalisticii digitale, ce vizează recuperarea datelor conținute de către dispozitivele mobile, în condiții ce respectă cadrul juridic. Rezultatele obținute este ideal a fi reprezentate prin cópii identice ale datelor senzitive, efectuate fără a aduce modificări majore dispozitivului ce le stochează&lt;/div&gt;</t>
        </is>
      </c>
      <c r="CJ720" s="2" t="inlineStr">
        <is>
          <t>forenzná analýza mobilných zariadení|
mobilná forenzná analýza</t>
        </is>
      </c>
      <c r="CK720" s="2" t="inlineStr">
        <is>
          <t>3|
3</t>
        </is>
      </c>
      <c r="CL720" s="2" t="inlineStr">
        <is>
          <t xml:space="preserve">|
</t>
        </is>
      </c>
      <c r="CM720" t="inlineStr">
        <is>
          <t/>
        </is>
      </c>
      <c r="CN720" s="2" t="inlineStr">
        <is>
          <t>mobilna forenzika|
forenzika mobilnih naprav</t>
        </is>
      </c>
      <c r="CO720" s="2" t="inlineStr">
        <is>
          <t>3|
3</t>
        </is>
      </c>
      <c r="CP720" s="2" t="inlineStr">
        <is>
          <t xml:space="preserve">|
</t>
        </is>
      </c>
      <c r="CQ720" t="inlineStr">
        <is>
          <t/>
        </is>
      </c>
      <c r="CR720" t="inlineStr">
        <is>
          <t/>
        </is>
      </c>
      <c r="CS720" t="inlineStr">
        <is>
          <t/>
        </is>
      </c>
      <c r="CT720" t="inlineStr">
        <is>
          <t/>
        </is>
      </c>
      <c r="CU720" t="inlineStr">
        <is>
          <t/>
        </is>
      </c>
    </row>
    <row r="721">
      <c r="A721" s="1" t="str">
        <f>HYPERLINK("https://iate.europa.eu/entry/result/3571990/all", "3571990")</f>
        <v>3571990</v>
      </c>
      <c r="B721" t="inlineStr">
        <is>
          <t>EDUCATION AND COMMUNICATIONS</t>
        </is>
      </c>
      <c r="C721" t="inlineStr">
        <is>
          <t>EDUCATION AND COMMUNICATIONS|information technology and data processing</t>
        </is>
      </c>
      <c r="D721" s="2" t="inlineStr">
        <is>
          <t>уязвимост от същия ден</t>
        </is>
      </c>
      <c r="E721" s="2" t="inlineStr">
        <is>
          <t>3</t>
        </is>
      </c>
      <c r="F721" s="2" t="inlineStr">
        <is>
          <t/>
        </is>
      </c>
      <c r="G721" t="inlineStr">
        <is>
          <t>уязвимост, която е била оповестена, но за която няма създадена защита</t>
        </is>
      </c>
      <c r="H721" s="2" t="inlineStr">
        <is>
          <t>zranitelnost nultého dne</t>
        </is>
      </c>
      <c r="I721" s="2" t="inlineStr">
        <is>
          <t>3</t>
        </is>
      </c>
      <c r="J721" s="2" t="inlineStr">
        <is>
          <t/>
        </is>
      </c>
      <c r="K721" t="inlineStr">
        <is>
          <t>zranitelnost používaného softwaru, o níž jeho výrobce dosud neví, takže proti ní neexistuje obrana</t>
        </is>
      </c>
      <c r="L721" s="2" t="inlineStr">
        <is>
          <t>dag 0-sårbarhed|
zero day-sårbarhed</t>
        </is>
      </c>
      <c r="M721" s="2" t="inlineStr">
        <is>
          <t>3|
3</t>
        </is>
      </c>
      <c r="N721" s="2" t="inlineStr">
        <is>
          <t xml:space="preserve">|
</t>
        </is>
      </c>
      <c r="O721" t="inlineStr">
        <is>
          <t>sårbarhed, som IT-kriminelle har opdaget og udnytter, inden sårbarheden bliver kendt</t>
        </is>
      </c>
      <c r="P721" s="2" t="inlineStr">
        <is>
          <t>Zero-Day-Sicherheitslücke|
0-Day-Sicherheitslücke</t>
        </is>
      </c>
      <c r="Q721" s="2" t="inlineStr">
        <is>
          <t>3|
3</t>
        </is>
      </c>
      <c r="R721" s="2" t="inlineStr">
        <is>
          <t xml:space="preserve">|
</t>
        </is>
      </c>
      <c r="S721" t="inlineStr">
        <is>
          <t/>
        </is>
      </c>
      <c r="T721" s="2" t="inlineStr">
        <is>
          <t>τρωτότητα «ημέρας μηδέν»|
ευπάθεια «ημέρας μηδέν»</t>
        </is>
      </c>
      <c r="U721" s="2" t="inlineStr">
        <is>
          <t>3|
3</t>
        </is>
      </c>
      <c r="V721" s="2" t="inlineStr">
        <is>
          <t xml:space="preserve">|
</t>
        </is>
      </c>
      <c r="W721" t="inlineStr">
        <is>
          <t/>
        </is>
      </c>
      <c r="X721" s="2" t="inlineStr">
        <is>
          <t>day zero vulnerability|
zero-day vulnerability|
0-day vulnerability|
zero-hour vulnerability</t>
        </is>
      </c>
      <c r="Y721" s="2" t="inlineStr">
        <is>
          <t>3|
3|
3|
3</t>
        </is>
      </c>
      <c r="Z721" s="2" t="inlineStr">
        <is>
          <t xml:space="preserve">|
|
|
</t>
        </is>
      </c>
      <c r="AA721" t="inlineStr">
        <is>
          <t>vulnerability in a system or device that has been disclosed but is not yet patched</t>
        </is>
      </c>
      <c r="AB721" s="2" t="inlineStr">
        <is>
          <t>vulnerabilidad de día cero|
&lt;i&gt;zero-day&lt;/i&gt;</t>
        </is>
      </c>
      <c r="AC721" s="2" t="inlineStr">
        <is>
          <t>3|
3</t>
        </is>
      </c>
      <c r="AD721" s="2" t="inlineStr">
        <is>
          <t xml:space="preserve">|
</t>
        </is>
      </c>
      <c r="AE721" t="inlineStr">
        <is>
          <t>Toda vulnerabilidad [ &lt;a href="/entry/result/1399704/all" id="ENTRY_TO_ENTRY_CONVERTER" target="_blank"&gt;IATE:1399704&lt;/a&gt; ] en sistemas o programas informáticos conocida únicamente por determinados atacantes, pero desconocida por los fabricantes y usuarios, por lo que no existe un parche de seguridad [ &lt;a href="/entry/result/380696/all" id="ENTRY_TO_ENTRY_CONVERTER" target="_blank"&gt;IATE:380696&lt;/a&gt; ] para solucionarla.</t>
        </is>
      </c>
      <c r="AF721" s="2" t="inlineStr">
        <is>
          <t>nullpäeva turvaauk</t>
        </is>
      </c>
      <c r="AG721" s="2" t="inlineStr">
        <is>
          <t>3</t>
        </is>
      </c>
      <c r="AH721" s="2" t="inlineStr">
        <is>
          <t/>
        </is>
      </c>
      <c r="AI721" t="inlineStr">
        <is>
          <t>nõrkus, millele kõrvaldamiseks pole veel turbepaika</t>
        </is>
      </c>
      <c r="AJ721" s="2" t="inlineStr">
        <is>
          <t>nollapäivän aukko|
nollapäivähaavoittuvuus</t>
        </is>
      </c>
      <c r="AK721" s="2" t="inlineStr">
        <is>
          <t>3|
3</t>
        </is>
      </c>
      <c r="AL721" s="2" t="inlineStr">
        <is>
          <t xml:space="preserve">|
</t>
        </is>
      </c>
      <c r="AM721" t="inlineStr">
        <is>
          <t>tietoturva-aukko, jonka olemassaolosta ohjelman kehittäjät eivät tiedä ennen kuin tieto siitä julkaistaan</t>
        </is>
      </c>
      <c r="AN721" s="2" t="inlineStr">
        <is>
          <t>vulnérabilité jour zéro|
vulnérabilité zero-day</t>
        </is>
      </c>
      <c r="AO721" s="2" t="inlineStr">
        <is>
          <t>3|
3</t>
        </is>
      </c>
      <c r="AP721" s="2" t="inlineStr">
        <is>
          <t>|
admitted</t>
        </is>
      </c>
      <c r="AQ721" t="inlineStr">
        <is>
          <t>faille de sécurité jusqu'alors inconnue et contre laquelle il n'y a encore aucune parade, ce qui permet des attaques jour-zéro</t>
        </is>
      </c>
      <c r="AR721" t="inlineStr">
        <is>
          <t/>
        </is>
      </c>
      <c r="AS721" t="inlineStr">
        <is>
          <t/>
        </is>
      </c>
      <c r="AT721" t="inlineStr">
        <is>
          <t/>
        </is>
      </c>
      <c r="AU721" t="inlineStr">
        <is>
          <t/>
        </is>
      </c>
      <c r="AV721" s="2" t="inlineStr">
        <is>
          <t>ranjivost nultog dana</t>
        </is>
      </c>
      <c r="AW721" s="2" t="inlineStr">
        <is>
          <t>3</t>
        </is>
      </c>
      <c r="AX721" s="2" t="inlineStr">
        <is>
          <t/>
        </is>
      </c>
      <c r="AY721" t="inlineStr">
        <is>
          <t>sigurnosni propust u računalnoj aplikaciji koji je otkriven i poznat napadačima prije nego što za njega zna proizvođač i javnost.za koji proizvođač još nije objavio zakrpe koje uklanjaju problem</t>
        </is>
      </c>
      <c r="AZ721" s="2" t="inlineStr">
        <is>
          <t>nulladik napi sérülékenység|
nulladik napi sebezhetőség</t>
        </is>
      </c>
      <c r="BA721" s="2" t="inlineStr">
        <is>
          <t>3|
3</t>
        </is>
      </c>
      <c r="BB721" s="2" t="inlineStr">
        <is>
          <t xml:space="preserve">|
</t>
        </is>
      </c>
      <c r="BC721" t="inlineStr">
        <is>
          <t>már ismert, de biztonsági frissítés, javítás nélküli szoftveres biztonsági hiányosság</t>
        </is>
      </c>
      <c r="BD721" s="2" t="inlineStr">
        <is>
          <t>vulnerabilità 0-day|
vulnerabilità zero-day|
falla zero-day</t>
        </is>
      </c>
      <c r="BE721" s="2" t="inlineStr">
        <is>
          <t>3|
3|
3</t>
        </is>
      </c>
      <c r="BF721" s="2" t="inlineStr">
        <is>
          <t xml:space="preserve">|
|
</t>
        </is>
      </c>
      <c r="BG721" t="inlineStr">
        <is>
          <t>minaccia informatica che sfrutta vulnerabilità di applicazioni software non ancora divulgate o per le quali non è ancora stata distribuita una patch</t>
        </is>
      </c>
      <c r="BH721" s="2" t="inlineStr">
        <is>
          <t>ką tik nustatytas pažeidžiamumas</t>
        </is>
      </c>
      <c r="BI721" s="2" t="inlineStr">
        <is>
          <t>3</t>
        </is>
      </c>
      <c r="BJ721" s="2" t="inlineStr">
        <is>
          <t/>
        </is>
      </c>
      <c r="BK721" t="inlineStr">
        <is>
          <t>ką tik išsiaiškinta, bet dar nespėta pašalinti sistemos ar įrenginio saugumo spraga</t>
        </is>
      </c>
      <c r="BL721" s="2" t="inlineStr">
        <is>
          <t>nulles dienas ievainojamība</t>
        </is>
      </c>
      <c r="BM721" s="2" t="inlineStr">
        <is>
          <t>2</t>
        </is>
      </c>
      <c r="BN721" s="2" t="inlineStr">
        <is>
          <t/>
        </is>
      </c>
      <c r="BO721" t="inlineStr">
        <is>
          <t/>
        </is>
      </c>
      <c r="BP721" s="2" t="inlineStr">
        <is>
          <t>vulnerabbiltà jum żero|
vulnerabbiltà siegħa żero</t>
        </is>
      </c>
      <c r="BQ721" s="2" t="inlineStr">
        <is>
          <t>3|
3</t>
        </is>
      </c>
      <c r="BR721" s="2" t="inlineStr">
        <is>
          <t xml:space="preserve">|
</t>
        </is>
      </c>
      <c r="BS721" t="inlineStr">
        <is>
          <t>vulnerabbiltà f'sistema jew f'apparat li tkun ġiet żvelata iżda li tkun għadha ma nstabitx soluzzjoni għaliha</t>
        </is>
      </c>
      <c r="BT721" s="2" t="inlineStr">
        <is>
          <t>zerodaykwetsbaarheid|
zerodaybeveiligingslek</t>
        </is>
      </c>
      <c r="BU721" s="2" t="inlineStr">
        <is>
          <t>3|
2</t>
        </is>
      </c>
      <c r="BV721" s="2" t="inlineStr">
        <is>
          <t xml:space="preserve">|
</t>
        </is>
      </c>
      <c r="BW721" t="inlineStr">
        <is>
          <t>"kwetsbaarheid waarvoor nog geen patch beschikbaar is, omdat de maker van de kwetsbare software nog geen tijd (nul dagen) heeft gehad om de kwetsbaarheid te verhelpen"</t>
        </is>
      </c>
      <c r="BX721" s="2" t="inlineStr">
        <is>
          <t>luka zero-day</t>
        </is>
      </c>
      <c r="BY721" s="2" t="inlineStr">
        <is>
          <t>3</t>
        </is>
      </c>
      <c r="BZ721" s="2" t="inlineStr">
        <is>
          <t/>
        </is>
      </c>
      <c r="CA721" t="inlineStr">
        <is>
          <t>luka w zabezpieczeniach niezidentyfikowana przez twórcę lub producenta programu lub oprogramowania (zwykle w przeglądarkach i aplikacjach e-mail) wykorzystywana przez hakerów w celu zainstalowania na urządzeniu złośliwego oprogramowania</t>
        </is>
      </c>
      <c r="CB721" s="2" t="inlineStr">
        <is>
          <t>vulnerabilidade de dia zero</t>
        </is>
      </c>
      <c r="CC721" s="2" t="inlineStr">
        <is>
          <t>3</t>
        </is>
      </c>
      <c r="CD721" s="2" t="inlineStr">
        <is>
          <t/>
        </is>
      </c>
      <c r="CE721" t="inlineStr">
        <is>
          <t/>
        </is>
      </c>
      <c r="CF721" s="2" t="inlineStr">
        <is>
          <t>vulnerabilitate de ziua zero</t>
        </is>
      </c>
      <c r="CG721" s="2" t="inlineStr">
        <is>
          <t>3</t>
        </is>
      </c>
      <c r="CH721" s="2" t="inlineStr">
        <is>
          <t/>
        </is>
      </c>
      <c r="CI721" t="inlineStr">
        <is>
          <t>&lt;div&gt;
 o vulnerabilitate necunoscută de furnizorul de software şi pentru care încă nu a fost descoperită sau creată o soluţie ( 
 &lt;i&gt;patch&lt;/i&gt;)&lt;/div&gt;</t>
        </is>
      </c>
      <c r="CJ721" s="2" t="inlineStr">
        <is>
          <t>zraniteľnosť nultého dňa</t>
        </is>
      </c>
      <c r="CK721" s="2" t="inlineStr">
        <is>
          <t>3</t>
        </is>
      </c>
      <c r="CL721" s="2" t="inlineStr">
        <is>
          <t/>
        </is>
      </c>
      <c r="CM721" t="inlineStr">
        <is>
          <t>zraniteľnosť používaného softvéru, systému alebo prístroja, ktorá ešte nie je všeobecne známa alebo pre ňu neexistuje obrana</t>
        </is>
      </c>
      <c r="CN721" s="2" t="inlineStr">
        <is>
          <t>ranljivost ničtega dne</t>
        </is>
      </c>
      <c r="CO721" s="2" t="inlineStr">
        <is>
          <t>3</t>
        </is>
      </c>
      <c r="CP721" s="2" t="inlineStr">
        <is>
          <t/>
        </is>
      </c>
      <c r="CQ721" t="inlineStr">
        <is>
          <t/>
        </is>
      </c>
      <c r="CR721" s="2" t="inlineStr">
        <is>
          <t>dag noll-sårbarhet</t>
        </is>
      </c>
      <c r="CS721" s="2" t="inlineStr">
        <is>
          <t>2</t>
        </is>
      </c>
      <c r="CT721" s="2" t="inlineStr">
        <is>
          <t/>
        </is>
      </c>
      <c r="CU721" t="inlineStr">
        <is>
          <t>sårbarhet i ett system som har upptäckts men som ännu inte har någon patch</t>
        </is>
      </c>
    </row>
    <row r="722">
      <c r="A722" s="1" t="str">
        <f>HYPERLINK("https://iate.europa.eu/entry/result/3580258/all", "3580258")</f>
        <v>3580258</v>
      </c>
      <c r="B722" t="inlineStr">
        <is>
          <t>EDUCATION AND COMMUNICATIONS</t>
        </is>
      </c>
      <c r="C722" t="inlineStr">
        <is>
          <t>EDUCATION AND COMMUNICATIONS|information technology and data processing|data processing</t>
        </is>
      </c>
      <c r="D722" s="2" t="inlineStr">
        <is>
          <t>троянски кон за отдалечен достъп</t>
        </is>
      </c>
      <c r="E722" s="2" t="inlineStr">
        <is>
          <t>3</t>
        </is>
      </c>
      <c r="F722" s="2" t="inlineStr">
        <is>
          <t/>
        </is>
      </c>
      <c r="G722" t="inlineStr">
        <is>
          <t/>
        </is>
      </c>
      <c r="H722" s="2" t="inlineStr">
        <is>
          <t>RAT|
trojský kůň umožňující vzdálený přístup|
trojský kůň pro vzdálený přístup</t>
        </is>
      </c>
      <c r="I722" s="2" t="inlineStr">
        <is>
          <t>3|
3|
3</t>
        </is>
      </c>
      <c r="J722" s="2" t="inlineStr">
        <is>
          <t xml:space="preserve">|
|
</t>
        </is>
      </c>
      <c r="K722" t="inlineStr">
        <is>
          <t>&lt;i&gt;nástroj pro vzdálený přístup&lt;/i&gt; [ &lt;a href="/entry/result/3580255/all" id="ENTRY_TO_ENTRY_CONVERTER" target="_blank"&gt;IATE:3580255&lt;/a&gt; ] primárně sloužící jako 
&lt;i&gt;malware&lt;/i&gt; [ &lt;a href="/entry/result/922349/all" id="ENTRY_TO_ENTRY_CONVERTER" target="_blank"&gt;IATE:922349&lt;/a&gt; ]</t>
        </is>
      </c>
      <c r="L722" s="2" t="inlineStr">
        <is>
          <t>fjernadministrationstrojaner</t>
        </is>
      </c>
      <c r="M722" s="2" t="inlineStr">
        <is>
          <t>3</t>
        </is>
      </c>
      <c r="N722" s="2" t="inlineStr">
        <is>
          <t/>
        </is>
      </c>
      <c r="O722" t="inlineStr">
        <is>
          <t>parasitisk fjernadministrationsværktøj, som er meget lig bagdøre, men som ikke er så virale som bagdøre, ikke har yderligere destruktive funktioner eller anden farlig nyttelast, og som ikke virker på egen hånd, men skal kontrolleres af klienten</t>
        </is>
      </c>
      <c r="P722" s="2" t="inlineStr">
        <is>
          <t>Fernzugriffstrojaner</t>
        </is>
      </c>
      <c r="Q722" s="2" t="inlineStr">
        <is>
          <t>3</t>
        </is>
      </c>
      <c r="R722" s="2" t="inlineStr">
        <is>
          <t/>
        </is>
      </c>
      <c r="S722" t="inlineStr">
        <is>
          <t>Malware oder bösartiger Code, der den administrativen Zugriff auf ein System ermöglicht</t>
        </is>
      </c>
      <c r="T722" s="2" t="inlineStr">
        <is>
          <t>δούρειος ίππος απομακρυσμένης πρόσβασης</t>
        </is>
      </c>
      <c r="U722" s="2" t="inlineStr">
        <is>
          <t>3</t>
        </is>
      </c>
      <c r="V722" s="2" t="inlineStr">
        <is>
          <t/>
        </is>
      </c>
      <c r="W722" t="inlineStr">
        <is>
          <t/>
        </is>
      </c>
      <c r="X722" s="2" t="inlineStr">
        <is>
          <t>creepware|
RAT|
remote access trojan</t>
        </is>
      </c>
      <c r="Y722" s="2" t="inlineStr">
        <is>
          <t>3|
3|
3</t>
        </is>
      </c>
      <c r="Z722" s="2" t="inlineStr">
        <is>
          <t xml:space="preserve">|
|
</t>
        </is>
      </c>
      <c r="AA722" t="inlineStr">
        <is>
          <t>remote access tool [ &lt;a href="/entry/result/3580255/all" id="ENTRY_TO_ENTRY_CONVERTER" target="_blank"&gt;IATE:3580255&lt;/a&gt; ] designed or used for malicious purposes</t>
        </is>
      </c>
      <c r="AB722" s="2" t="inlineStr">
        <is>
          <t>RAT|
troyano de acceso remoto</t>
        </is>
      </c>
      <c r="AC722" s="2" t="inlineStr">
        <is>
          <t>3|
3</t>
        </is>
      </c>
      <c r="AD722" s="2" t="inlineStr">
        <is>
          <t xml:space="preserve">|
</t>
        </is>
      </c>
      <c r="AE722" t="inlineStr">
        <is>
          <t>Tipo de programa malicioso [ &lt;a href="/entry/result/922349/all" id="ENTRY_TO_ENTRY_CONVERTER" target="_blank"&gt;IATE:922349&lt;/a&gt; ] que controla un sistema a través de una conexión de red remota.</t>
        </is>
      </c>
      <c r="AF722" s="2" t="inlineStr">
        <is>
          <t>kaugpääsutroojan</t>
        </is>
      </c>
      <c r="AG722" s="2" t="inlineStr">
        <is>
          <t>3</t>
        </is>
      </c>
      <c r="AH722" s="2" t="inlineStr">
        <is>
          <t/>
        </is>
      </c>
      <c r="AI722" t="inlineStr">
        <is>
          <t>ohvri arvuti täielikuks kaugjuhtimiseks loodud troojan: 
&lt;div&gt;
 - sageli peidetud mängudesse, muudesse väikestesse programmidesse või meilimanusesse &lt;/div&gt; 
&lt;div&gt;
 - loob tagaukse &lt;/div&gt; 
&lt;div&gt;
 - võimaldab laadida ja installida muud kahjurvara - sealhulgas lunavara - võib krüpteerida faile, st olla ise lunavaraks &lt;/div&gt; 
&lt;div&gt;
 - võib muuta arvuti zombiks, &lt;/div&gt; 
&lt;div&gt;
 - kasutades ta ressursse krüptosüsteemide rünneteks &lt;/div&gt; 
&lt;div&gt;
 - töötab varjatult &lt;/div&gt; 
&lt;div&gt;
 - on avastamise raskendamiseks väikesemahuline&lt;/div&gt;</t>
        </is>
      </c>
      <c r="AJ722" s="2" t="inlineStr">
        <is>
          <t>etäohjattava troijalainen</t>
        </is>
      </c>
      <c r="AK722" s="2" t="inlineStr">
        <is>
          <t>3</t>
        </is>
      </c>
      <c r="AL722" s="2" t="inlineStr">
        <is>
          <t/>
        </is>
      </c>
      <c r="AM722" t="inlineStr">
        <is>
          <t/>
        </is>
      </c>
      <c r="AN722" s="2" t="inlineStr">
        <is>
          <t>cheval de Troie d'accès à distance</t>
        </is>
      </c>
      <c r="AO722" s="2" t="inlineStr">
        <is>
          <t>3</t>
        </is>
      </c>
      <c r="AP722" s="2" t="inlineStr">
        <is>
          <t/>
        </is>
      </c>
      <c r="AQ722" t="inlineStr">
        <is>
          <t>outil d'administration à distance conçu ou utilisé à des fins malveillantes</t>
        </is>
      </c>
      <c r="AR722" s="2" t="inlineStr">
        <is>
          <t>Traíoch cianrochtana|
RAT</t>
        </is>
      </c>
      <c r="AS722" s="2" t="inlineStr">
        <is>
          <t>3|
3</t>
        </is>
      </c>
      <c r="AT722" s="2" t="inlineStr">
        <is>
          <t xml:space="preserve">|
</t>
        </is>
      </c>
      <c r="AU722" t="inlineStr">
        <is>
          <t/>
        </is>
      </c>
      <c r="AV722" s="2" t="inlineStr">
        <is>
          <t>RAT|
trojanski konj s pristupom na daljinu</t>
        </is>
      </c>
      <c r="AW722" s="2" t="inlineStr">
        <is>
          <t>3|
2</t>
        </is>
      </c>
      <c r="AX722" s="2" t="inlineStr">
        <is>
          <t xml:space="preserve">|
</t>
        </is>
      </c>
      <c r="AY722" t="inlineStr">
        <is>
          <t/>
        </is>
      </c>
      <c r="AZ722" s="2" t="inlineStr">
        <is>
          <t>távoli hozzáférésű trójai|
RAT</t>
        </is>
      </c>
      <c r="BA722" s="2" t="inlineStr">
        <is>
          <t>3|
3</t>
        </is>
      </c>
      <c r="BB722" s="2" t="inlineStr">
        <is>
          <t xml:space="preserve">|
</t>
        </is>
      </c>
      <c r="BC722" t="inlineStr">
        <is>
          <t>számítógéphez a távolból teljes hozzáférést és afölött teljes kontrollt biztosító, rosszindulatú program</t>
        </is>
      </c>
      <c r="BD722" s="2" t="inlineStr">
        <is>
          <t>remote access trojan|
RAT</t>
        </is>
      </c>
      <c r="BE722" s="2" t="inlineStr">
        <is>
          <t>3|
3</t>
        </is>
      </c>
      <c r="BF722" s="2" t="inlineStr">
        <is>
          <t xml:space="preserve">|
</t>
        </is>
      </c>
      <c r="BG722" t="inlineStr">
        <is>
          <t>software nocivo che, camuffato da applicazione utile (gratuita) e quindi malauguratamente caricato su un dispositivo, consente ad un estraneo di prenderne il controllo al fine di far entrare un virus [&lt;a href="https://iate.europa.eu/entry/result/1484635/all" target="_blank"&gt;1484635&lt;/a&gt;], aprire porte, consentire attacchi DDoS [&lt;a href="https://iate.europa.eu/entry/result/918800/en-it-la-mul" target="_blank"&gt;918800&lt;/a&gt;] o creare una botnet [&lt;a href="https://iate.europa.eu/entry/result/2242284/en-it-la-mul" target="_blank"&gt;2242284&lt;/a&gt;]</t>
        </is>
      </c>
      <c r="BH722" s="2" t="inlineStr">
        <is>
          <t>nuotolinės prieigos Trojos arklys</t>
        </is>
      </c>
      <c r="BI722" s="2" t="inlineStr">
        <is>
          <t>3</t>
        </is>
      </c>
      <c r="BJ722" s="2" t="inlineStr">
        <is>
          <t/>
        </is>
      </c>
      <c r="BK722" t="inlineStr">
        <is>
          <t>Trojos arklys, sukurtas ir naudojamas neteisėtai nuotolinei prieigai prie kompiuterio gauti</t>
        </is>
      </c>
      <c r="BL722" s="2" t="inlineStr">
        <is>
          <t>attālās piekļuves trojietis</t>
        </is>
      </c>
      <c r="BM722" s="2" t="inlineStr">
        <is>
          <t>2</t>
        </is>
      </c>
      <c r="BN722" s="2" t="inlineStr">
        <is>
          <t/>
        </is>
      </c>
      <c r="BO722" t="inlineStr">
        <is>
          <t/>
        </is>
      </c>
      <c r="BP722" s="2" t="inlineStr">
        <is>
          <t>trojjan b'aċċess remot|
creepware</t>
        </is>
      </c>
      <c r="BQ722" s="2" t="inlineStr">
        <is>
          <t>3|
3</t>
        </is>
      </c>
      <c r="BR722" s="2" t="inlineStr">
        <is>
          <t xml:space="preserve">|
</t>
        </is>
      </c>
      <c r="BS722" t="inlineStr">
        <is>
          <t>għodda għall-aċċess remot [ &lt;a href="/entry/result/3580255/all" id="ENTRY_TO_ENTRY_CONVERTER" target="_blank"&gt;IATE:3580255&lt;/a&gt; ] iddiżinjata jew użata għal skopijiet malizzjużi</t>
        </is>
      </c>
      <c r="BT722" s="2" t="inlineStr">
        <is>
          <t>remote access trojan|
creepware|
RAT</t>
        </is>
      </c>
      <c r="BU722" s="2" t="inlineStr">
        <is>
          <t>3|
3|
3</t>
        </is>
      </c>
      <c r="BV722" s="2" t="inlineStr">
        <is>
          <t xml:space="preserve">|
|
</t>
        </is>
      </c>
      <c r="BW722" t="inlineStr">
        <is>
          <t>vorm van malware waarmee het mogelijk is om volledige controle over een computer te krijgen zonder medeweten van het slachtoffer</t>
        </is>
      </c>
      <c r="BX722" s="2" t="inlineStr">
        <is>
          <t>trojan umożliwiający zdalny dostęp|
trojan RAT|
trojan zdalnego dostępu</t>
        </is>
      </c>
      <c r="BY722" s="2" t="inlineStr">
        <is>
          <t>3|
3|
3</t>
        </is>
      </c>
      <c r="BZ722" s="2" t="inlineStr">
        <is>
          <t xml:space="preserve">|
|
</t>
        </is>
      </c>
      <c r="CA722" t="inlineStr">
        <is>
          <t>trojan nowej generacji, służący hakerom do kontrolowania i nadzorowania zainfekowanych komputerów</t>
        </is>
      </c>
      <c r="CB722" s="2" t="inlineStr">
        <is>
          <t>cavalo de troia de acesso remoto</t>
        </is>
      </c>
      <c r="CC722" s="2" t="inlineStr">
        <is>
          <t>3</t>
        </is>
      </c>
      <c r="CD722" s="2" t="inlineStr">
        <is>
          <t/>
        </is>
      </c>
      <c r="CE722" t="inlineStr">
        <is>
          <t>Técnica de acesso remoto que consiste em inserir um programa malicioso no sistema-alvo, viabilizando um acesso remoto com privilégios ilimitados neste sistema.</t>
        </is>
      </c>
      <c r="CF722" s="2" t="inlineStr">
        <is>
          <t>creepware|
troian de acces la distanță</t>
        </is>
      </c>
      <c r="CG722" s="2" t="inlineStr">
        <is>
          <t>3|
3</t>
        </is>
      </c>
      <c r="CH722" s="2" t="inlineStr">
        <is>
          <t xml:space="preserve">|
</t>
        </is>
      </c>
      <c r="CI722" t="inlineStr">
        <is>
          <t>un software ce permite cuiva să controleze de la distanţă un computer, instalat în mod clandestin, cu scopul intenţionat de a face rău</t>
        </is>
      </c>
      <c r="CJ722" s="2" t="inlineStr">
        <is>
          <t>trójsky kôň na vzdialený prístup|
RAT|
&lt;i&gt;creepware&lt;/i&gt;</t>
        </is>
      </c>
      <c r="CK722" s="2" t="inlineStr">
        <is>
          <t>3|
3|
2</t>
        </is>
      </c>
      <c r="CL722" s="2" t="inlineStr">
        <is>
          <t xml:space="preserve">|
|
</t>
        </is>
      </c>
      <c r="CM722" t="inlineStr">
        <is>
          <t>&lt;a href="https://iate.europa.eu/entry/result/3580255/sk" target="_blank"&gt; nástroj vzdialeného prístupu&lt;/a&gt;, ktorý slúži ako &lt;a href="https://iate.europa.eu/entry/result/922349/sk" target="_blank"&gt;malvér&lt;/a&gt;</t>
        </is>
      </c>
      <c r="CN722" t="inlineStr">
        <is>
          <t/>
        </is>
      </c>
      <c r="CO722" t="inlineStr">
        <is>
          <t/>
        </is>
      </c>
      <c r="CP722" t="inlineStr">
        <is>
          <t/>
        </is>
      </c>
      <c r="CQ722" t="inlineStr">
        <is>
          <t/>
        </is>
      </c>
      <c r="CR722" s="2" t="inlineStr">
        <is>
          <t>fjärrstyrd trojan|
RAT</t>
        </is>
      </c>
      <c r="CS722" s="2" t="inlineStr">
        <is>
          <t>3|
3</t>
        </is>
      </c>
      <c r="CT722" s="2" t="inlineStr">
        <is>
          <t xml:space="preserve">|
</t>
        </is>
      </c>
      <c r="CU722" t="inlineStr">
        <is>
          <t>trojansk häst som ger avsändaren möjlighet att fjärrstyra offrets dator</t>
        </is>
      </c>
    </row>
    <row r="723">
      <c r="A723" s="1" t="str">
        <f>HYPERLINK("https://iate.europa.eu/entry/result/263407/all", "263407")</f>
        <v>263407</v>
      </c>
      <c r="B723" t="inlineStr">
        <is>
          <t>EDUCATION AND COMMUNICATIONS</t>
        </is>
      </c>
      <c r="C723" t="inlineStr">
        <is>
          <t>EDUCATION AND COMMUNICATIONS|communications|communications systems|telecommunications;EDUCATION AND COMMUNICATIONS|information technology and data processing;EDUCATION AND COMMUNICATIONS|communications|communications policy</t>
        </is>
      </c>
      <c r="D723" s="2" t="inlineStr">
        <is>
          <t>хакер тип "черна шапка"|
кракер|
черна шапка</t>
        </is>
      </c>
      <c r="E723" s="2" t="inlineStr">
        <is>
          <t>3|
3|
3</t>
        </is>
      </c>
      <c r="F723" s="2" t="inlineStr">
        <is>
          <t xml:space="preserve">|
|
</t>
        </is>
      </c>
      <c r="G723" t="inlineStr">
        <is>
          <t>компютърен престъпник, който прониква незаконно в компютри, нарушава компютърната сигурност без разрешение и извършва вандализъм, измами с кредитни карти, кражба на лични данни, пиратство, или други видове незаконна дейност</t>
        </is>
      </c>
      <c r="H723" s="2" t="inlineStr">
        <is>
          <t>černý hacker|
kriminální hacker|
cracker|
prolamovač</t>
        </is>
      </c>
      <c r="I723" s="2" t="inlineStr">
        <is>
          <t>3|
3|
3|
3</t>
        </is>
      </c>
      <c r="J723" s="2" t="inlineStr">
        <is>
          <t xml:space="preserve">|
|
|
</t>
        </is>
      </c>
      <c r="K723" t="inlineStr">
        <is>
          <t>&lt;i&gt;hacker &lt;/i&gt;[ &lt;a href="/entry/result/857048/all" id="ENTRY_TO_ENTRY_CONVERTER" target="_blank"&gt;IATE:857048&lt;/a&gt; ], který se pokouší získat neoprávněný přístup k počítačovému systému</t>
        </is>
      </c>
      <c r="L723" s="2" t="inlineStr">
        <is>
          <t>black hat-hacker|
cracker</t>
        </is>
      </c>
      <c r="M723" s="2" t="inlineStr">
        <is>
          <t>3|
3</t>
        </is>
      </c>
      <c r="N723" s="2" t="inlineStr">
        <is>
          <t xml:space="preserve">|
</t>
        </is>
      </c>
      <c r="O723" t="inlineStr">
        <is>
          <t>En cracker er typisk en person, som begår IT-kriminalitet f.eks. ved ulovligt at bryde ind i computersystemer via Internettet, telefonnettet eller på anden måde. Udtrykket bruges også om en person der bryder kopibeskyttelsen på kopibeskyttet proprietært software, så det (ulovligt) kan kopieres. Black hat-hacker er synonym med cracker.</t>
        </is>
      </c>
      <c r="P723" s="2" t="inlineStr">
        <is>
          <t>Cracker</t>
        </is>
      </c>
      <c r="Q723" s="2" t="inlineStr">
        <is>
          <t>3</t>
        </is>
      </c>
      <c r="R723" s="2" t="inlineStr">
        <is>
          <t/>
        </is>
      </c>
      <c r="S723" t="inlineStr">
        <is>
          <t>Hacker – &lt;a href="/entry/result/857048/all" id="ENTRY_TO_ENTRY_CONVERTER" target="_blank"&gt;IATE:857048&lt;/a&gt; –, der unbefugt in fremde Computersysteme eindringt und gespeicherte Daten und Programme in böser Absicht manipuliert, inspiziert oder zerstört: also mit krimineller Energie bzw. für persönlichen Vorteil</t>
        </is>
      </c>
      <c r="T723" s="2" t="inlineStr">
        <is>
          <t>μαύρος χάκερ|
κράκερ|
χάκερ με μαύρο καπέλο|
μαύρο καπέλο|
κακόβουλος χάκερ</t>
        </is>
      </c>
      <c r="U723" s="2" t="inlineStr">
        <is>
          <t>3|
3|
3|
3|
3</t>
        </is>
      </c>
      <c r="V723" s="2" t="inlineStr">
        <is>
          <t xml:space="preserve">|
|
|
|
</t>
        </is>
      </c>
      <c r="W723" t="inlineStr">
        <is>
          <t>&lt;a href="https://iate.europa.eu/entry/result/857048" target="_blank"&gt;χάκερ&lt;/a&gt; που παραβιάζουν την ασφάλεια υπολογιστών ή δικτύων με κακόβουλη πρόθεση</t>
        </is>
      </c>
      <c r="X723" s="2" t="inlineStr">
        <is>
          <t>dark side hacker|
black hat hacker|
black hat hacker|
blackhat hacker|
dark-side hacker|
black hat|
cracker|
black-hat hackers|
black-hat hacker|
"black hat" hacker</t>
        </is>
      </c>
      <c r="Y723" s="2" t="inlineStr">
        <is>
          <t>1|
1|
3|
1|
1|
3|
3|
1|
1|
3</t>
        </is>
      </c>
      <c r="Z723" s="2" t="inlineStr">
        <is>
          <t xml:space="preserve">|
|
|
|
|
|
|
|
|
</t>
        </is>
      </c>
      <c r="AA723" t="inlineStr">
        <is>
          <t>&lt;em&gt;hacker&lt;/em&gt; [ &lt;a href="https://iate.europa.eu/entry/result/857048/all" target="_blank"&gt;857048&lt;/a&gt; ] who breaks into a computer system or network with malicious intent</t>
        </is>
      </c>
      <c r="AB723" s="2" t="inlineStr">
        <is>
          <t>intruso|
&lt;i&gt;cracker&lt;/i&gt;|
cráker</t>
        </is>
      </c>
      <c r="AC723" s="2" t="inlineStr">
        <is>
          <t>3|
3|
3</t>
        </is>
      </c>
      <c r="AD723" s="2" t="inlineStr">
        <is>
          <t xml:space="preserve">|
|
</t>
        </is>
      </c>
      <c r="AE723" t="inlineStr">
        <is>
          <t>Pirata informático o 
&lt;i&gt;hacker&lt;/i&gt; [ &lt;a href="/entry/result/857048/all" id="ENTRY_TO_ENTRY_CONVERTER" target="_blank"&gt;IATE:857048&lt;/a&gt; ] que accede a los sistemas informáticos con fines delictivos: robar datos, dañar los sistemas, obstaculizar o impedir el acceso, etc.</t>
        </is>
      </c>
      <c r="AF723" s="2" t="inlineStr">
        <is>
          <t>must häkker</t>
        </is>
      </c>
      <c r="AG723" s="2" t="inlineStr">
        <is>
          <t>3</t>
        </is>
      </c>
      <c r="AH723" s="2" t="inlineStr">
        <is>
          <t/>
        </is>
      </c>
      <c r="AI723" t="inlineStr">
        <is>
          <t>negatiivne häkker, tegutseb pahadel eesmärkidel</t>
        </is>
      </c>
      <c r="AJ723" s="2" t="inlineStr">
        <is>
          <t>murtautuja|
mustahattu|
mustahattuhakkeri|
vihamielinen hakkeri</t>
        </is>
      </c>
      <c r="AK723" s="2" t="inlineStr">
        <is>
          <t>3|
3|
3|
3</t>
        </is>
      </c>
      <c r="AL723" s="2" t="inlineStr">
        <is>
          <t xml:space="preserve">|
|
|
</t>
        </is>
      </c>
      <c r="AM723" t="inlineStr">
        <is>
          <t>henkilö, joka tunkeutuu luvatta tietoverkkoon tai siinä olevaan tietoasemaan tai -järjestelmään mahdollisesti aiheuttaakseen vahinkoa</t>
        </is>
      </c>
      <c r="AN723" s="2" t="inlineStr">
        <is>
          <t>cracker|
chapeau noir|
black hat</t>
        </is>
      </c>
      <c r="AO723" s="2" t="inlineStr">
        <is>
          <t>3|
3|
3</t>
        </is>
      </c>
      <c r="AP723" s="2" t="inlineStr">
        <is>
          <t>admitted|
|
admitted</t>
        </is>
      </c>
      <c r="AQ723" t="inlineStr">
        <is>
          <t>pirate informatique qui pénètre par effraction dans des systèmes ou des réseaux à des fins malveillantes</t>
        </is>
      </c>
      <c r="AR723" s="2" t="inlineStr">
        <is>
          <t>haiceálaí dubh|
bradaí</t>
        </is>
      </c>
      <c r="AS723" s="2" t="inlineStr">
        <is>
          <t>3|
3</t>
        </is>
      </c>
      <c r="AT723" s="2" t="inlineStr">
        <is>
          <t xml:space="preserve">|
</t>
        </is>
      </c>
      <c r="AU723" t="inlineStr">
        <is>
          <t/>
        </is>
      </c>
      <c r="AV723" s="2" t="inlineStr">
        <is>
          <t>kreker|
crni šešir</t>
        </is>
      </c>
      <c r="AW723" s="2" t="inlineStr">
        <is>
          <t>3|
3</t>
        </is>
      </c>
      <c r="AX723" s="2" t="inlineStr">
        <is>
          <t xml:space="preserve">|
</t>
        </is>
      </c>
      <c r="AY723" t="inlineStr">
        <is>
          <t>osoba koja neovlašteno ulazi odnosno provaljuje u računalni sustav ili izrađuje računalne programe za neovlašteno korištenje drugih programa</t>
        </is>
      </c>
      <c r="AZ723" s="2" t="inlineStr">
        <is>
          <t>támadó|
feketekalapos hekker</t>
        </is>
      </c>
      <c r="BA723" s="2" t="inlineStr">
        <is>
          <t>2|
4</t>
        </is>
      </c>
      <c r="BB723" s="2" t="inlineStr">
        <is>
          <t xml:space="preserve">|
</t>
        </is>
      </c>
      <c r="BC723" t="inlineStr">
        <is>
          <t>számítógépes tudását és ismereteit negatív, legtöbbször illegális célokra, anyagi vagy más előny szerzésére felhasználó hekker</t>
        </is>
      </c>
      <c r="BD723" s="2" t="inlineStr">
        <is>
          <t>black hat hacker|
cracker|
hacker black hat|
hacker dal cappello nero</t>
        </is>
      </c>
      <c r="BE723" s="2" t="inlineStr">
        <is>
          <t>3|
3|
3|
3</t>
        </is>
      </c>
      <c r="BF723" s="2" t="inlineStr">
        <is>
          <t xml:space="preserve">|
|
|
</t>
        </is>
      </c>
      <c r="BG723" t="inlineStr">
        <is>
          <t>esperti e studiosi di informatica che attaccano sistemi informatici (un singolo computer o un'intera rete) con lo scopo di prenderne possesso o distruggerli</t>
        </is>
      </c>
      <c r="BH723" s="2" t="inlineStr">
        <is>
          <t>įsilaužėlis|
juodasis įsilaužėlis|
piktavalis įsilaužėlis</t>
        </is>
      </c>
      <c r="BI723" s="2" t="inlineStr">
        <is>
          <t>3|
3|
3</t>
        </is>
      </c>
      <c r="BJ723" s="2" t="inlineStr">
        <is>
          <t>admitted|
|
preferred</t>
        </is>
      </c>
      <c r="BK723" t="inlineStr">
        <is>
          <t>asmuo, kuris bando įsilaužti į informacines sistemas, tinklus ir kitus informacinius išteklius be šių išteklių savininkų leidimo, siekdamas asmeninių piktavališkų tikslų – piniginio atlygio, duomenų vagystės, pakeitimo ar sunaikinimo, informacinių technologijų veiklos sutrikdymo ar pan.</t>
        </is>
      </c>
      <c r="BL723" s="2" t="inlineStr">
        <is>
          <t>datorlauzis|
"melnā cepure"</t>
        </is>
      </c>
      <c r="BM723" s="2" t="inlineStr">
        <is>
          <t>2|
2</t>
        </is>
      </c>
      <c r="BN723" s="2" t="inlineStr">
        <is>
          <t xml:space="preserve">|
</t>
        </is>
      </c>
      <c r="BO723" t="inlineStr">
        <is>
          <t/>
        </is>
      </c>
      <c r="BP723" s="2" t="inlineStr">
        <is>
          <t>black hat|
cracker|
black hat hacker|
hacker "black hat"</t>
        </is>
      </c>
      <c r="BQ723" s="2" t="inlineStr">
        <is>
          <t>3|
3|
3|
3</t>
        </is>
      </c>
      <c r="BR723" s="2" t="inlineStr">
        <is>
          <t xml:space="preserve">|
|
|
</t>
        </is>
      </c>
      <c r="BS723" t="inlineStr">
        <is>
          <t>individwu li permezz tal-għarfien estensiv tiegħu fil-kompjuters, iwettaq xogħol ta' hacking illegali bi skopijiet malizzjużi</t>
        </is>
      </c>
      <c r="BT723" s="2" t="inlineStr">
        <is>
          <t>zwartehoedhacker|
computerkraker|
zwarte hoed|
cracker|
black hat hacker|
black hat|
kraker</t>
        </is>
      </c>
      <c r="BU723" s="2" t="inlineStr">
        <is>
          <t>3|
3|
3|
3|
3|
3|
3</t>
        </is>
      </c>
      <c r="BV723" s="2" t="inlineStr">
        <is>
          <t xml:space="preserve">|
|
|
|
|
|
</t>
        </is>
      </c>
      <c r="BW723" t="inlineStr">
        <is>
          <t>kwaadwillig iemand die zich bezighoudt met onder andere het zich wederrechtelijk toegang verschaffen tot al dan niet beveiligde computersystemen</t>
        </is>
      </c>
      <c r="BX723" s="2" t="inlineStr">
        <is>
          <t>cracker|
czarny kapelusz</t>
        </is>
      </c>
      <c r="BY723" s="2" t="inlineStr">
        <is>
          <t>3|
3</t>
        </is>
      </c>
      <c r="BZ723" s="2" t="inlineStr">
        <is>
          <t xml:space="preserve">|
</t>
        </is>
      </c>
      <c r="CA723" t="inlineStr">
        <is>
          <t>haker działający w złych intencjach, wykorzystujący swoją wiedzę dla własnych korzyści, zysku lub niszczenia przeciwnika</t>
        </is>
      </c>
      <c r="CB723" s="2" t="inlineStr">
        <is>
          <t>háquer não ético|
háquer mal-intencionado|
háquer de chapéu preto|
pirata informático</t>
        </is>
      </c>
      <c r="CC723" s="2" t="inlineStr">
        <is>
          <t>3|
3|
3|
4</t>
        </is>
      </c>
      <c r="CD723" s="2" t="inlineStr">
        <is>
          <t xml:space="preserve">|
|
|
</t>
        </is>
      </c>
      <c r="CE723" t="inlineStr">
        <is>
          <t>Pessoa que explora as falhas da segurança de um sistema com o intuito de violar a sua integridade, destruindo ou alterando a informação ali residente, ou ainda de copiar fraudulentamente os seus ficheiros.</t>
        </is>
      </c>
      <c r="CF723" s="2" t="inlineStr">
        <is>
          <t>cracker|
hacker &lt;em&gt;black hat&lt;/em&gt;</t>
        </is>
      </c>
      <c r="CG723" s="2" t="inlineStr">
        <is>
          <t>3|
3</t>
        </is>
      </c>
      <c r="CH723" s="2" t="inlineStr">
        <is>
          <t xml:space="preserve">|
</t>
        </is>
      </c>
      <c r="CI723" t="inlineStr">
        <is>
          <t>hoț de informații implementate în calculatoarele electronice</t>
        </is>
      </c>
      <c r="CJ723" s="2" t="inlineStr">
        <is>
          <t>&lt;i&gt;black hat &lt;/i&gt;hacker|
kreker|
&lt;i&gt;black hat&lt;/i&gt;|
cracker|
čierny hacker</t>
        </is>
      </c>
      <c r="CK723" s="2" t="inlineStr">
        <is>
          <t>3|
3|
2|
3|
3</t>
        </is>
      </c>
      <c r="CL723" s="2" t="inlineStr">
        <is>
          <t xml:space="preserve">|
|
|
|
</t>
        </is>
      </c>
      <c r="CM723" t="inlineStr">
        <is>
          <t>počítačový pirát, ktorý prelomí ochranu systému s cieľom škodiť</t>
        </is>
      </c>
      <c r="CN723" s="2" t="inlineStr">
        <is>
          <t>črni klobuk|
kreker</t>
        </is>
      </c>
      <c r="CO723" s="2" t="inlineStr">
        <is>
          <t>3|
3</t>
        </is>
      </c>
      <c r="CP723" s="2" t="inlineStr">
        <is>
          <t xml:space="preserve">|
</t>
        </is>
      </c>
      <c r="CQ723" t="inlineStr">
        <is>
          <t>kdor vdira v tuje računalniške sisteme z namenom nepooblaščeno uporabljati podatke ali programe</t>
        </is>
      </c>
      <c r="CR723" s="2" t="inlineStr">
        <is>
          <t>hackare|
crackare|
knäckare|
krackare</t>
        </is>
      </c>
      <c r="CS723" s="2" t="inlineStr">
        <is>
          <t>3|
3|
3|
2</t>
        </is>
      </c>
      <c r="CT723" s="2" t="inlineStr">
        <is>
          <t xml:space="preserve">|
|
|
</t>
        </is>
      </c>
      <c r="CU723" t="inlineStr">
        <is>
          <t>person som begår dataintrång eller saboterer datasystem med kriminella avsikter</t>
        </is>
      </c>
    </row>
    <row r="724">
      <c r="A724" s="1" t="str">
        <f>HYPERLINK("https://iate.europa.eu/entry/result/374841/all", "374841")</f>
        <v>374841</v>
      </c>
      <c r="B724" t="inlineStr">
        <is>
          <t>SOCIAL QUESTIONS;EDUCATION AND COMMUNICATIONS</t>
        </is>
      </c>
      <c r="C724" t="inlineStr">
        <is>
          <t>SOCIAL QUESTIONS;EDUCATION AND COMMUNICATIONS|information technology and data processing</t>
        </is>
      </c>
      <c r="D724" s="2" t="inlineStr">
        <is>
          <t>скрипт-киди</t>
        </is>
      </c>
      <c r="E724" s="2" t="inlineStr">
        <is>
          <t>3</t>
        </is>
      </c>
      <c r="F724" s="2" t="inlineStr">
        <is>
          <t/>
        </is>
      </c>
      <c r="G724" t="inlineStr">
        <is>
          <t/>
        </is>
      </c>
      <c r="H724" s="2" t="inlineStr">
        <is>
          <t>&lt;i&gt;script kiddie&lt;/i&gt;|
skriptové dítě</t>
        </is>
      </c>
      <c r="I724" s="2" t="inlineStr">
        <is>
          <t>3|
2</t>
        </is>
      </c>
      <c r="J724" s="2" t="inlineStr">
        <is>
          <t xml:space="preserve">preferred|
</t>
        </is>
      </c>
      <c r="K724" t="inlineStr">
        <is>
          <t>amatér, který pronikne do počítačového systému pomocí automatizovaného nástroje, který napsal někdo jiný</t>
        </is>
      </c>
      <c r="L724" s="2" t="inlineStr">
        <is>
          <t>scriptkiddie</t>
        </is>
      </c>
      <c r="M724" s="2" t="inlineStr">
        <is>
          <t>3</t>
        </is>
      </c>
      <c r="N724" s="2" t="inlineStr">
        <is>
          <t/>
        </is>
      </c>
      <c r="O724" t="inlineStr">
        <is>
          <t>hacker (ofte ung amatør), der ikke selv kan skrive de programmer, der kan udnytte sårbarheder, men benytter værktøjer udviklet af andre</t>
        </is>
      </c>
      <c r="P724" s="2" t="inlineStr">
        <is>
          <t>Skript-Kiddie</t>
        </is>
      </c>
      <c r="Q724" s="2" t="inlineStr">
        <is>
          <t>3</t>
        </is>
      </c>
      <c r="R724" s="2" t="inlineStr">
        <is>
          <t/>
        </is>
      </c>
      <c r="S724" t="inlineStr">
        <is>
          <t>Jugendlicher, der ohne große Computer- oder Internetkenntnisse vorgefertigte Programme oder Software nutzt, um in fremde Rechner oder Computersysteme einzudringen oder diese zu manipulieren</t>
        </is>
      </c>
      <c r="T724" s="2" t="inlineStr">
        <is>
          <t>σεναριόπαιδο (script kiddie)</t>
        </is>
      </c>
      <c r="U724" s="2" t="inlineStr">
        <is>
          <t>3</t>
        </is>
      </c>
      <c r="V724" s="2" t="inlineStr">
        <is>
          <t/>
        </is>
      </c>
      <c r="W724" t="inlineStr">
        <is>
          <t>Ένας υποτιμητικός όρος για τους επίδοξους crakers χωρίς τεχνικές δεξιότητες. Οι script kiddies χρησιμοποιούν προκατασκευασμένα cracking εργαλεία για να επιτεθούν σε συστήματα για να τα παραμορφώσουν, συχνά σε μια προσπάθεια να κερδίσουν πόντους φήμης από τους συνομηλίκους τους.</t>
        </is>
      </c>
      <c r="X724" s="2" t="inlineStr">
        <is>
          <t>script kiddie</t>
        </is>
      </c>
      <c r="Y724" s="2" t="inlineStr">
        <is>
          <t>3</t>
        </is>
      </c>
      <c r="Z724" s="2" t="inlineStr">
        <is>
          <t/>
        </is>
      </c>
      <c r="AA724" t="inlineStr">
        <is>
          <t>A low-tech (often young, inexperienced) hacker who uses automated software tools to find and take over vulnerable computers on the internet.</t>
        </is>
      </c>
      <c r="AB724" s="2" t="inlineStr">
        <is>
          <t>&lt;em&gt;script kiddie&lt;/em&gt;</t>
        </is>
      </c>
      <c r="AC724" s="2" t="inlineStr">
        <is>
          <t>3</t>
        </is>
      </c>
      <c r="AD724" s="2" t="inlineStr">
        <is>
          <t/>
        </is>
      </c>
      <c r="AE724" t="inlineStr">
        <is>
          <t>&lt;em&gt;Hackers&lt;/em&gt; inexpertos, con escasos conocimientos y habilidades técnicos, que utilizan programas desarrollados por otros para atacar sistemas informáticos y redes.</t>
        </is>
      </c>
      <c r="AF724" s="2" t="inlineStr">
        <is>
          <t>skriptinaga</t>
        </is>
      </c>
      <c r="AG724" s="2" t="inlineStr">
        <is>
          <t>3</t>
        </is>
      </c>
      <c r="AH724" s="2" t="inlineStr">
        <is>
          <t/>
        </is>
      </c>
      <c r="AI724" t="inlineStr">
        <is>
          <t>võhiklik arvutikasutaja, kes sooritab ründeid teiste väljatöötatud ja kergesti leitava kahjurvaraga, sageli alaealine</t>
        </is>
      </c>
      <c r="AJ724" s="2" t="inlineStr">
        <is>
          <t>skriptipentu|
harrastelijahakkeri</t>
        </is>
      </c>
      <c r="AK724" s="2" t="inlineStr">
        <is>
          <t>2|
3</t>
        </is>
      </c>
      <c r="AL724" s="2" t="inlineStr">
        <is>
          <t xml:space="preserve">|
</t>
        </is>
      </c>
      <c r="AM724" t="inlineStr">
        <is>
          <t>aloitteleva hakkeri, joka käyttää tietoverkossa tarjolla olevia valmiita haittaohjelmia</t>
        </is>
      </c>
      <c r="AN724" s="2" t="inlineStr">
        <is>
          <t>script kiddie|
piratin</t>
        </is>
      </c>
      <c r="AO724" s="2" t="inlineStr">
        <is>
          <t>3|
2</t>
        </is>
      </c>
      <c r="AP724" s="2" t="inlineStr">
        <is>
          <t xml:space="preserve">admitted|
</t>
        </is>
      </c>
      <c r="AQ724" t="inlineStr">
        <is>
          <t>pirate informatique, souvent jeune, pénétrant par effraction dans des systèmes, généralement pour se vanter auprès de ses amis, en utilisant des programmes déjà prêts à l'emploi</t>
        </is>
      </c>
      <c r="AR724" s="2" t="inlineStr">
        <is>
          <t>giolla scripte</t>
        </is>
      </c>
      <c r="AS724" s="2" t="inlineStr">
        <is>
          <t>3</t>
        </is>
      </c>
      <c r="AT724" s="2" t="inlineStr">
        <is>
          <t/>
        </is>
      </c>
      <c r="AU724" t="inlineStr">
        <is>
          <t/>
        </is>
      </c>
      <c r="AV724" s="2" t="inlineStr">
        <is>
          <t>&lt;i&gt;script kiddie&lt;/i&gt;</t>
        </is>
      </c>
      <c r="AW724" s="2" t="inlineStr">
        <is>
          <t>3</t>
        </is>
      </c>
      <c r="AX724" s="2" t="inlineStr">
        <is>
          <t/>
        </is>
      </c>
      <c r="AY724" t="inlineStr">
        <is>
          <t/>
        </is>
      </c>
      <c r="AZ724" s="2" t="inlineStr">
        <is>
          <t>szkriptkölyök</t>
        </is>
      </c>
      <c r="BA724" s="2" t="inlineStr">
        <is>
          <t>3</t>
        </is>
      </c>
      <c r="BB724" s="2" t="inlineStr">
        <is>
          <t/>
        </is>
      </c>
      <c r="BC724" t="inlineStr">
        <is>
          <t>olyan tapasztalatlan (többnyire) fiatal felhasználó, aki többnyire más hekker által írt szkripteket, alkalmazásokat használ tevékenységeihez</t>
        </is>
      </c>
      <c r="BD724" s="2" t="inlineStr">
        <is>
          <t>script kiddie</t>
        </is>
      </c>
      <c r="BE724" s="2" t="inlineStr">
        <is>
          <t>3</t>
        </is>
      </c>
      <c r="BF724" s="2" t="inlineStr">
        <is>
          <t/>
        </is>
      </c>
      <c r="BG724" t="inlineStr">
        <is>
          <t>persona priva di preparazione tecnica, che utilizza tool e codice maligno prodotto da altri per fini illeciti</t>
        </is>
      </c>
      <c r="BH724" s="2" t="inlineStr">
        <is>
          <t>pradedantysis įsilaužėlis</t>
        </is>
      </c>
      <c r="BI724" s="2" t="inlineStr">
        <is>
          <t>3</t>
        </is>
      </c>
      <c r="BJ724" s="2" t="inlineStr">
        <is>
          <t/>
        </is>
      </c>
      <c r="BK724" t="inlineStr">
        <is>
          <t>įsilaužėlis, kuris, siekdamas įsilaužti į informacines sistemas, tinklus ir kitus informacinius išteklius, naudoja tik kitų sukurtą techninę ir programinę įrangą (skriptus)</t>
        </is>
      </c>
      <c r="BL724" s="2" t="inlineStr">
        <is>
          <t>hakeris iesācējs</t>
        </is>
      </c>
      <c r="BM724" s="2" t="inlineStr">
        <is>
          <t>2</t>
        </is>
      </c>
      <c r="BN724" s="2" t="inlineStr">
        <is>
          <t/>
        </is>
      </c>
      <c r="BO724" t="inlineStr">
        <is>
          <t/>
        </is>
      </c>
      <c r="BP724" s="2" t="inlineStr">
        <is>
          <t>script kiddie</t>
        </is>
      </c>
      <c r="BQ724" s="2" t="inlineStr">
        <is>
          <t>3</t>
        </is>
      </c>
      <c r="BR724" s="2" t="inlineStr">
        <is>
          <t/>
        </is>
      </c>
      <c r="BS724" t="inlineStr">
        <is>
          <t>hacker low-tech (spiss żagħżugh u bla esperjenza) li juża għodod tas-software awtomatizzati biex isib u jieħu l-kontroll ta' kompjuters vulnerabbli fuq l-internet</t>
        </is>
      </c>
      <c r="BT724" s="2" t="inlineStr">
        <is>
          <t>scriptkiddie</t>
        </is>
      </c>
      <c r="BU724" s="2" t="inlineStr">
        <is>
          <t>3</t>
        </is>
      </c>
      <c r="BV724" s="2" t="inlineStr">
        <is>
          <t/>
        </is>
      </c>
      <c r="BW724" t="inlineStr">
        <is>
          <t>"aanvaller die slechts middelmatige vaardigheden heeft, maar aanvalsscripts gebruikt die door ervaren hackers vervaardigd zijn"</t>
        </is>
      </c>
      <c r="BX724" s="2" t="inlineStr">
        <is>
          <t>script kiddie</t>
        </is>
      </c>
      <c r="BY724" s="2" t="inlineStr">
        <is>
          <t>3</t>
        </is>
      </c>
      <c r="BZ724" s="2" t="inlineStr">
        <is>
          <t/>
        </is>
      </c>
      <c r="CA724" t="inlineStr">
        <is>
          <t>początkujący hacker; w żargonie komputerowym negatywne określenie dla niedoświadczonych crackerów, którzy używają programów i skryptów napisanych przez innych bez wiedzy o zasadach ich działania w celu uzyskania nieuprawnionego dostępu do kont lub plików komputerowych, albo żeby przeprowadzić atak na system komputerowy</t>
        </is>
      </c>
      <c r="CB724" s="2" t="inlineStr">
        <is>
          <t>haquerzinho</t>
        </is>
      </c>
      <c r="CC724" s="2" t="inlineStr">
        <is>
          <t>3</t>
        </is>
      </c>
      <c r="CD724" s="2" t="inlineStr">
        <is>
          <t/>
        </is>
      </c>
      <c r="CE724" t="inlineStr">
        <is>
          <t>Háquer de baixa tecnologia (geralmente jovem e inexperiente) que usa ferramentas informáticas automatizadas para localizar e invadir computadores vulneráveis ​​na Internet.</t>
        </is>
      </c>
      <c r="CF724" s="2" t="inlineStr">
        <is>
          <t>script kiddie</t>
        </is>
      </c>
      <c r="CG724" s="2" t="inlineStr">
        <is>
          <t>2</t>
        </is>
      </c>
      <c r="CH724" s="2" t="inlineStr">
        <is>
          <t/>
        </is>
      </c>
      <c r="CI724" t="inlineStr">
        <is>
          <t>persoană, nu neapărat specialist în securitate IT, care accesează neautorizat sisteme informatice, folosind în acest sens anumite utilitare de sistem, programe sau aplicații dedicate, cel mai adesea scrise (concepute) de alte persoane</t>
        </is>
      </c>
      <c r="CJ724" s="2" t="inlineStr">
        <is>
          <t>&lt;i&gt; script kiddie &lt;/i&gt;</t>
        </is>
      </c>
      <c r="CK724" s="2" t="inlineStr">
        <is>
          <t>3</t>
        </is>
      </c>
      <c r="CL724" s="2" t="inlineStr">
        <is>
          <t/>
        </is>
      </c>
      <c r="CM724" t="inlineStr">
        <is>
          <t>neskúsená osoba, ktorá využíva programy iných na napadnutie sietí a systémov</t>
        </is>
      </c>
      <c r="CN724" s="2" t="inlineStr">
        <is>
          <t>skriptni mulec</t>
        </is>
      </c>
      <c r="CO724" s="2" t="inlineStr">
        <is>
          <t>3</t>
        </is>
      </c>
      <c r="CP724" s="2" t="inlineStr">
        <is>
          <t/>
        </is>
      </c>
      <c r="CQ724" t="inlineStr">
        <is>
          <t/>
        </is>
      </c>
      <c r="CR724" s="2" t="inlineStr">
        <is>
          <t>skriptknatte</t>
        </is>
      </c>
      <c r="CS724" s="2" t="inlineStr">
        <is>
          <t>3</t>
        </is>
      </c>
      <c r="CT724" s="2" t="inlineStr">
        <is>
          <t/>
        </is>
      </c>
      <c r="CU724" t="inlineStr">
        <is>
          <t>nedsättande beteckning på ung person som ägnar sig åt data­intrång och data­sabo­tage med hjälp av färdig­skrivna enkla skade­program i form av skript</t>
        </is>
      </c>
    </row>
    <row r="725">
      <c r="A725" s="1" t="str">
        <f>HYPERLINK("https://iate.europa.eu/entry/result/383517/all", "383517")</f>
        <v>383517</v>
      </c>
      <c r="B725" t="inlineStr">
        <is>
          <t>EDUCATION AND COMMUNICATIONS</t>
        </is>
      </c>
      <c r="C725" t="inlineStr">
        <is>
          <t>EDUCATION AND COMMUNICATIONS|information technology and data processing;EDUCATION AND COMMUNICATIONS|communications|communications policy</t>
        </is>
      </c>
      <c r="D725" s="2" t="inlineStr">
        <is>
          <t>уордрайвинг</t>
        </is>
      </c>
      <c r="E725" s="2" t="inlineStr">
        <is>
          <t>3</t>
        </is>
      </c>
      <c r="F725" s="2" t="inlineStr">
        <is>
          <t/>
        </is>
      </c>
      <c r="G725" t="inlineStr">
        <is>
          <t/>
        </is>
      </c>
      <c r="H725" s="2" t="inlineStr">
        <is>
          <t>&lt;i&gt;wardriving&lt;/i&gt;</t>
        </is>
      </c>
      <c r="I725" s="2" t="inlineStr">
        <is>
          <t>3</t>
        </is>
      </c>
      <c r="J725" s="2" t="inlineStr">
        <is>
          <t/>
        </is>
      </c>
      <c r="K725" t="inlineStr">
        <is>
          <t>vyhledávání nezabezpečených bezdrátových sítí Wi-Fi osobou jedoucí v dopravním prostředku pomocí notebooku, tabletu nebo chytrého telefonu</t>
        </is>
      </c>
      <c r="L725" s="2" t="inlineStr">
        <is>
          <t>wardriving</t>
        </is>
      </c>
      <c r="M725" s="2" t="inlineStr">
        <is>
          <t>3</t>
        </is>
      </c>
      <c r="N725" s="2" t="inlineStr">
        <is>
          <t/>
        </is>
      </c>
      <c r="O725" t="inlineStr">
        <is>
          <t>indsamling af data om sårbare trådløse netværk fra køretøj i bevægelse</t>
        </is>
      </c>
      <c r="P725" s="2" t="inlineStr">
        <is>
          <t>War-Driving</t>
        </is>
      </c>
      <c r="Q725" s="2" t="inlineStr">
        <is>
          <t>3</t>
        </is>
      </c>
      <c r="R725" s="2" t="inlineStr">
        <is>
          <t/>
        </is>
      </c>
      <c r="S725" t="inlineStr">
        <is>
          <t>unbefugtes Eindringen in fremde WLANs, das oft vom Auto aus mit dem Laptopdurchgeführt wird</t>
        </is>
      </c>
      <c r="T725" s="2" t="inlineStr">
        <is>
          <t>wardriving</t>
        </is>
      </c>
      <c r="U725" s="2" t="inlineStr">
        <is>
          <t>3</t>
        </is>
      </c>
      <c r="V725" s="2" t="inlineStr">
        <is>
          <t/>
        </is>
      </c>
      <c r="W725" t="inlineStr">
        <is>
          <t/>
        </is>
      </c>
      <c r="X725" s="2" t="inlineStr">
        <is>
          <t>wardriving|
war driving</t>
        </is>
      </c>
      <c r="Y725" s="2" t="inlineStr">
        <is>
          <t>3|
3</t>
        </is>
      </c>
      <c r="Z725" s="2" t="inlineStr">
        <is>
          <t xml:space="preserve">|
</t>
        </is>
      </c>
      <c r="AA725" t="inlineStr">
        <is>
          <t>act of searching for Wi-Fi networks from a moving vehicle</t>
        </is>
      </c>
      <c r="AB725" s="2" t="inlineStr">
        <is>
          <t>&lt;em&gt;war driving&lt;/em&gt;</t>
        </is>
      </c>
      <c r="AC725" s="2" t="inlineStr">
        <is>
          <t>3</t>
        </is>
      </c>
      <c r="AD725" s="2" t="inlineStr">
        <is>
          <t/>
        </is>
      </c>
      <c r="AE725" t="inlineStr">
        <is>
          <t>Técnica difundida donde individuos equipados con material apropiado (dispositivo inalámbrico, antena, 
&lt;em&gt;software&lt;/em&gt; de rastreo y unidad GPS) tratan de localizar en coche puntos inalámbricos desprotegidos.</t>
        </is>
      </c>
      <c r="AF725" s="2" t="inlineStr">
        <is>
          <t>wifi-jaht|
võrgujaht</t>
        </is>
      </c>
      <c r="AG725" s="2" t="inlineStr">
        <is>
          <t>3|
3</t>
        </is>
      </c>
      <c r="AH725" s="2" t="inlineStr">
        <is>
          <t xml:space="preserve">|
</t>
        </is>
      </c>
      <c r="AI725" t="inlineStr">
        <is>
          <t>sõidukiga ristlemine - 
&lt;div&gt;
 traadita võrgu (WiFi, ZigBee) levi ja omaduste, sealhulgas turvaomaduste avastamiseks ja uurimiseks &lt;/div&gt; 
&lt;div&gt;
 - süle- või pihuarvutiga või nutitelefoniga ja võimaliku lisaaparatuuriga&lt;/div&gt;</t>
        </is>
      </c>
      <c r="AJ725" s="2" t="inlineStr">
        <is>
          <t>loiskäyttö</t>
        </is>
      </c>
      <c r="AK725" s="2" t="inlineStr">
        <is>
          <t>3</t>
        </is>
      </c>
      <c r="AL725" s="2" t="inlineStr">
        <is>
          <t/>
        </is>
      </c>
      <c r="AM725" t="inlineStr">
        <is>
          <t>suojaamattomien langattomien lähiverkkojen paikantaminen ja niiden luvaton käyttö esimerkiksi ajoneuvolla liikkuen</t>
        </is>
      </c>
      <c r="AN725" s="2" t="inlineStr">
        <is>
          <t>wardriving|
chasse aux réseaux sans fil</t>
        </is>
      </c>
      <c r="AO725" s="2" t="inlineStr">
        <is>
          <t>3|
2</t>
        </is>
      </c>
      <c r="AP725" s="2" t="inlineStr">
        <is>
          <t xml:space="preserve">admitted|
</t>
        </is>
      </c>
      <c r="AQ725" t="inlineStr">
        <is>
          <t>repérage de réseaux sans fils effectué à partir d'un véhicule en mouvement à des fins d'exploitations (généralement non autorisées)</t>
        </is>
      </c>
      <c r="AR725" s="2" t="inlineStr">
        <is>
          <t>cuardach líonraí ón gcarr</t>
        </is>
      </c>
      <c r="AS725" s="2" t="inlineStr">
        <is>
          <t>3</t>
        </is>
      </c>
      <c r="AT725" s="2" t="inlineStr">
        <is>
          <t/>
        </is>
      </c>
      <c r="AU725" t="inlineStr">
        <is>
          <t/>
        </is>
      </c>
      <c r="AV725" s="2" t="inlineStr">
        <is>
          <t>otkrivanje bežičnih mreža tijekom vožnje|
&lt;i&gt;wardriving&lt;/i&gt;</t>
        </is>
      </c>
      <c r="AW725" s="2" t="inlineStr">
        <is>
          <t>3|
3</t>
        </is>
      </c>
      <c r="AX725" s="2" t="inlineStr">
        <is>
          <t xml:space="preserve">|
</t>
        </is>
      </c>
      <c r="AY725" t="inlineStr">
        <is>
          <t>&lt;small&gt;&lt;a href="https://www.cis.hr/www.edicija/LinkedDocuments/CCERT-PUBDOC-2004-11-97.pdf" target="_blank"&gt;aktivnost otkrivanja bežičnih mreža pri kojoj se koristi automobil kao prijevozno sredstvo te oprema i programski alati potrebni za skeniranje radio-frekvencije&lt;/a&gt;&lt;/small&gt;</t>
        </is>
      </c>
      <c r="AZ725" s="2" t="inlineStr">
        <is>
          <t>autós wifilopás</t>
        </is>
      </c>
      <c r="BA725" s="2" t="inlineStr">
        <is>
          <t>2</t>
        </is>
      </c>
      <c r="BB725" s="2" t="inlineStr">
        <is>
          <t/>
        </is>
      </c>
      <c r="BC725" t="inlineStr">
        <is>
          <t>gyenge védelemmel ellátott, vezeték nélküli hálózatra való csatlakozás ingyenes hálózathasználat céljával, amely általában autóból, mozgó járműról történik</t>
        </is>
      </c>
      <c r="BD725" s="2" t="inlineStr">
        <is>
          <t>wardriving</t>
        </is>
      </c>
      <c r="BE725" s="2" t="inlineStr">
        <is>
          <t>3</t>
        </is>
      </c>
      <c r="BF725" s="2" t="inlineStr">
        <is>
          <t/>
        </is>
      </c>
      <c r="BG725" t="inlineStr">
        <is>
          <t>&lt;div&gt;
 pratica di intercettare e penetrare nelle reti di computer senza fili (reti wireless) tramite un monitoraggio del territorio effettuato in automobile o a piedi, servendosi di un computer portatile appositamente predisposto, solitamente abbinato a un ricevitore GPS per individuare l'esatta locazione della rete trovata ed eventualmente pubblicarne le coordinate geografiche su un sito web&lt;/div&gt;</t>
        </is>
      </c>
      <c r="BH725" s="2" t="inlineStr">
        <is>
          <t>mobilioji tinklaieška</t>
        </is>
      </c>
      <c r="BI725" s="2" t="inlineStr">
        <is>
          <t>3</t>
        </is>
      </c>
      <c r="BJ725" s="2" t="inlineStr">
        <is>
          <t/>
        </is>
      </c>
      <c r="BK725" t="inlineStr">
        <is>
          <t>neapsaugotų belaidžių tinklų paieška judant (pvz., važiuojant transporto priemone), siekiant rinkti ir panaudoti informaciją neteisėtiems, kenkėjiškiems tikslams įgyvendinti</t>
        </is>
      </c>
      <c r="BL725" s="2" t="inlineStr">
        <is>
          <t>karabraukšana</t>
        </is>
      </c>
      <c r="BM725" s="2" t="inlineStr">
        <is>
          <t>2</t>
        </is>
      </c>
      <c r="BN725" s="2" t="inlineStr">
        <is>
          <t/>
        </is>
      </c>
      <c r="BO725" t="inlineStr">
        <is>
          <t/>
        </is>
      </c>
      <c r="BP725" s="2" t="inlineStr">
        <is>
          <t>war driving|
wardriving</t>
        </is>
      </c>
      <c r="BQ725" s="2" t="inlineStr">
        <is>
          <t>3|
3</t>
        </is>
      </c>
      <c r="BR725" s="2" t="inlineStr">
        <is>
          <t xml:space="preserve">|
</t>
        </is>
      </c>
      <c r="BS725" t="inlineStr">
        <is>
          <t>l-att tat-tiftix ta' networks tal-Wi-Fi minn vettura miexja</t>
        </is>
      </c>
      <c r="BT725" s="2" t="inlineStr">
        <is>
          <t>wardriven|
wardriving</t>
        </is>
      </c>
      <c r="BU725" s="2" t="inlineStr">
        <is>
          <t>3|
3</t>
        </is>
      </c>
      <c r="BV725" s="2" t="inlineStr">
        <is>
          <t xml:space="preserve">|
</t>
        </is>
      </c>
      <c r="BW725" t="inlineStr">
        <is>
          <t>"rondrijden met een auto en een computer om te kijken of ergens een wifinetwerk aan het uitzenden is"</t>
        </is>
      </c>
      <c r="BX725" s="2" t="inlineStr">
        <is>
          <t>wardriving|
war driving</t>
        </is>
      </c>
      <c r="BY725" s="2" t="inlineStr">
        <is>
          <t>3|
3</t>
        </is>
      </c>
      <c r="BZ725" s="2" t="inlineStr">
        <is>
          <t xml:space="preserve">|
</t>
        </is>
      </c>
      <c r="CA725" t="inlineStr">
        <is>
          <t>poszukiwanie niezabezpieczonych sieci bezprzewodowych</t>
        </is>
      </c>
      <c r="CB725" s="2" t="inlineStr">
        <is>
          <t>mapeamento de pontos de acesso</t>
        </is>
      </c>
      <c r="CC725" s="2" t="inlineStr">
        <is>
          <t>3</t>
        </is>
      </c>
      <c r="CD725" s="2" t="inlineStr">
        <is>
          <t/>
        </is>
      </c>
      <c r="CE725" t="inlineStr">
        <is>
          <t>Prática de procurar redes sem fios a partir de um automóvel.</t>
        </is>
      </c>
      <c r="CF725" s="2" t="inlineStr">
        <is>
          <t>wardriving</t>
        </is>
      </c>
      <c r="CG725" s="2" t="inlineStr">
        <is>
          <t>3</t>
        </is>
      </c>
      <c r="CH725" s="2" t="inlineStr">
        <is>
          <t/>
        </is>
      </c>
      <c r="CI725" t="inlineStr">
        <is>
          <t>deplasarea pe jos sau cu un vehicul în scopul descoperirii și marcării (pe o hartă) a rețelelor (punctelor de acces) fără fir (wireless, WiFi) care oferă conectivitate la Internet</t>
        </is>
      </c>
      <c r="CJ725" s="2" t="inlineStr">
        <is>
          <t>&lt;i&gt; wardriving &lt;/i&gt;</t>
        </is>
      </c>
      <c r="CK725" s="2" t="inlineStr">
        <is>
          <t>3</t>
        </is>
      </c>
      <c r="CL725" s="2" t="inlineStr">
        <is>
          <t/>
        </is>
      </c>
      <c r="CM725" t="inlineStr">
        <is>
          <t>vyhľadávanie voľne prístupných alebo slabo zabezpečených Wifi sietí za účelom získania prístupu a konektivity v rámci takejto siete</t>
        </is>
      </c>
      <c r="CN725" s="2" t="inlineStr">
        <is>
          <t>prečesovalna vožnja</t>
        </is>
      </c>
      <c r="CO725" s="2" t="inlineStr">
        <is>
          <t>3</t>
        </is>
      </c>
      <c r="CP725" s="2" t="inlineStr">
        <is>
          <t/>
        </is>
      </c>
      <c r="CQ725" t="inlineStr">
        <is>
          <t/>
        </is>
      </c>
      <c r="CR725" s="2" t="inlineStr">
        <is>
          <t>wardriving</t>
        </is>
      </c>
      <c r="CS725" s="2" t="inlineStr">
        <is>
          <t>3</t>
        </is>
      </c>
      <c r="CT725" s="2" t="inlineStr">
        <is>
          <t/>
        </is>
      </c>
      <c r="CU725" t="inlineStr">
        <is>
          <t>att leta efter trådlösa nätverk med hjälp av ett fordon</t>
        </is>
      </c>
    </row>
    <row r="726">
      <c r="A726" s="1" t="str">
        <f>HYPERLINK("https://iate.europa.eu/entry/result/857048/all", "857048")</f>
        <v>857048</v>
      </c>
      <c r="B726" t="inlineStr">
        <is>
          <t>EDUCATION AND COMMUNICATIONS</t>
        </is>
      </c>
      <c r="C726" t="inlineStr">
        <is>
          <t>EDUCATION AND COMMUNICATIONS|communications|communications systems;EDUCATION AND COMMUNICATIONS|information technology and data processing</t>
        </is>
      </c>
      <c r="D726" s="2" t="inlineStr">
        <is>
          <t>хакер</t>
        </is>
      </c>
      <c r="E726" s="2" t="inlineStr">
        <is>
          <t>3</t>
        </is>
      </c>
      <c r="F726" s="2" t="inlineStr">
        <is>
          <t/>
        </is>
      </c>
      <c r="G726" t="inlineStr">
        <is>
          <t/>
        </is>
      </c>
      <c r="H726" s="2" t="inlineStr">
        <is>
          <t>hacker</t>
        </is>
      </c>
      <c r="I726" s="2" t="inlineStr">
        <is>
          <t>3</t>
        </is>
      </c>
      <c r="J726" s="2" t="inlineStr">
        <is>
          <t/>
        </is>
      </c>
      <c r="K726" t="inlineStr">
        <is>
          <t>&lt;div&gt;osoba snažící se odhalit slabiny zabezpečení počítačových systémů a využít (zneužít) je k vlastním záměrům&lt;/div&gt;</t>
        </is>
      </c>
      <c r="L726" s="2" t="inlineStr">
        <is>
          <t>hacker</t>
        </is>
      </c>
      <c r="M726" s="2" t="inlineStr">
        <is>
          <t>3</t>
        </is>
      </c>
      <c r="N726" s="2" t="inlineStr">
        <is>
          <t/>
        </is>
      </c>
      <c r="O726" t="inlineStr">
        <is>
          <t>person, som ulovligt bryder en adgangskode, sikkerhedskode el.lign. og derved trænger ind i andres it-systemer fra egen computer, kobler sig på andres telefonlinje, el.lign.</t>
        </is>
      </c>
      <c r="P726" s="2" t="inlineStr">
        <is>
          <t>Hacker</t>
        </is>
      </c>
      <c r="Q726" s="2" t="inlineStr">
        <is>
          <t>3</t>
        </is>
      </c>
      <c r="R726" s="2" t="inlineStr">
        <is>
          <t/>
        </is>
      </c>
      <c r="S726" t="inlineStr">
        <is>
          <t>Person, die sich unbefugten Zugang zu fremden Computersystemen verschafft</t>
        </is>
      </c>
      <c r="T726" s="2" t="inlineStr">
        <is>
          <t>χάκερ</t>
        </is>
      </c>
      <c r="U726" s="2" t="inlineStr">
        <is>
          <t>4</t>
        </is>
      </c>
      <c r="V726" s="2" t="inlineStr">
        <is>
          <t/>
        </is>
      </c>
      <c r="W726" t="inlineStr">
        <is>
          <t>άτομο που παραβιάζει την ασφάλεια ενός υπολογιστή ή δίκτυου χωρίς εξουσιοδότηση, με αποτέλεσμα να επιτυγχάνεται, μέσω αλλαγής των χαρακτηριστικών του συστήματος, ένας στόχος διαφορετικός από τον επιδιωκόμενο σκοπό του συστήματος</t>
        </is>
      </c>
      <c r="X726" s="2" t="inlineStr">
        <is>
          <t>cracker|
hacker</t>
        </is>
      </c>
      <c r="Y726" s="2" t="inlineStr">
        <is>
          <t>1|
3</t>
        </is>
      </c>
      <c r="Z726" s="2" t="inlineStr">
        <is>
          <t xml:space="preserve">|
</t>
        </is>
      </c>
      <c r="AA726" t="inlineStr">
        <is>
          <t>person who breaks into computer systems without authorisation to gain access to data, generally for malicious purposes</t>
        </is>
      </c>
      <c r="AB726" s="2" t="inlineStr">
        <is>
          <t>&lt;i&gt;hacker&lt;/i&gt;|
pirata informático|
háker</t>
        </is>
      </c>
      <c r="AC726" s="2" t="inlineStr">
        <is>
          <t>3|
3|
3</t>
        </is>
      </c>
      <c r="AD726" s="2" t="inlineStr">
        <is>
          <t xml:space="preserve">|
|
</t>
        </is>
      </c>
      <c r="AE726" t="inlineStr">
        <is>
          <t>Experto informático que utiliza sus conocimientos técnicos para plantear o superar un problema o reto, normalmente relacionado con la seguridad y sin contar necesariamente con la autorización expresa de los responsables de los sistemas afectados.</t>
        </is>
      </c>
      <c r="AF726" s="2" t="inlineStr">
        <is>
          <t>häkker</t>
        </is>
      </c>
      <c r="AG726" s="2" t="inlineStr">
        <is>
          <t>3</t>
        </is>
      </c>
      <c r="AH726" s="2" t="inlineStr">
        <is>
          <t/>
        </is>
      </c>
      <c r="AI726" t="inlineStr">
        <is>
          <t/>
        </is>
      </c>
      <c r="AJ726" s="2" t="inlineStr">
        <is>
          <t>hakkeri</t>
        </is>
      </c>
      <c r="AK726" s="2" t="inlineStr">
        <is>
          <t>3</t>
        </is>
      </c>
      <c r="AL726" s="2" t="inlineStr">
        <is>
          <t/>
        </is>
      </c>
      <c r="AM726" t="inlineStr">
        <is>
          <t>tietojärjestelmiin murtautuja</t>
        </is>
      </c>
      <c r="AN726" s="2" t="inlineStr">
        <is>
          <t>cyberpirate|
fouineur|
pirate|
pirate informatique</t>
        </is>
      </c>
      <c r="AO726" s="2" t="inlineStr">
        <is>
          <t>3|
1|
3|
3</t>
        </is>
      </c>
      <c r="AP726" s="2" t="inlineStr">
        <is>
          <t xml:space="preserve">|
|
|
</t>
        </is>
      </c>
      <c r="AQ726" t="inlineStr">
        <is>
          <t>individu qui utilise ses connaissances sur les systèmes informatiques afin d'exploiter leurs vulnérabilités</t>
        </is>
      </c>
      <c r="AR726" s="2" t="inlineStr">
        <is>
          <t>haiceálaí</t>
        </is>
      </c>
      <c r="AS726" s="2" t="inlineStr">
        <is>
          <t>3</t>
        </is>
      </c>
      <c r="AT726" s="2" t="inlineStr">
        <is>
          <t/>
        </is>
      </c>
      <c r="AU726" t="inlineStr">
        <is>
          <t/>
        </is>
      </c>
      <c r="AV726" s="2" t="inlineStr">
        <is>
          <t>haker</t>
        </is>
      </c>
      <c r="AW726" s="2" t="inlineStr">
        <is>
          <t>3</t>
        </is>
      </c>
      <c r="AX726" s="2" t="inlineStr">
        <is>
          <t/>
        </is>
      </c>
      <c r="AY726" t="inlineStr">
        <is>
          <t>osoba koja neovlašteno pristupa računalnim sustavima s namjerom krađe ili promjene podataka</t>
        </is>
      </c>
      <c r="AZ726" s="2" t="inlineStr">
        <is>
          <t>hekker</t>
        </is>
      </c>
      <c r="BA726" s="2" t="inlineStr">
        <is>
          <t>4</t>
        </is>
      </c>
      <c r="BB726" s="2" t="inlineStr">
        <is>
          <t/>
        </is>
      </c>
      <c r="BC726" t="inlineStr">
        <is>
          <t>a tudását negatív módon felhasználó, azzal visszaélő, tipikusan számítógépes rendszereket feltörő szakember</t>
        </is>
      </c>
      <c r="BD726" s="2" t="inlineStr">
        <is>
          <t>hacker|
pirata informatico|
intruso</t>
        </is>
      </c>
      <c r="BE726" s="2" t="inlineStr">
        <is>
          <t>3|
2|
2</t>
        </is>
      </c>
      <c r="BF726" s="2" t="inlineStr">
        <is>
          <t xml:space="preserve">|
|
</t>
        </is>
      </c>
      <c r="BG726" t="inlineStr">
        <is>
          <t>Persona che possiede notevoli conoscenze ed esperienze nel settore dei computer e dei collegamenti in rete e che le applica in modo creativo per risolvere problemi e sfide informatiche. Il termine ha propriamente una connotazione positiva, mentre viene spesso confuso con il 'cracker', pirata informatico, il quale impiega la sua abilità per fini dolosi.</t>
        </is>
      </c>
      <c r="BH726" s="2" t="inlineStr">
        <is>
          <t>programišius|
įsilaužėlis</t>
        </is>
      </c>
      <c r="BI726" s="2" t="inlineStr">
        <is>
          <t>3|
3</t>
        </is>
      </c>
      <c r="BJ726" s="2" t="inlineStr">
        <is>
          <t>admitted|
preferred</t>
        </is>
      </c>
      <c r="BK726" t="inlineStr">
        <is>
          <t>asmuo, kuris, apeidamas slaptažodžius ir kitas saugumo priemones, nesankcionuotai gauna prieigą prie informacinių sistemų, tinklų ir kitų informacinių išteklių</t>
        </is>
      </c>
      <c r="BL726" s="2" t="inlineStr">
        <is>
          <t>urķis|
hakeris</t>
        </is>
      </c>
      <c r="BM726" s="2" t="inlineStr">
        <is>
          <t>3|
3</t>
        </is>
      </c>
      <c r="BN726" s="2" t="inlineStr">
        <is>
          <t xml:space="preserve">|
</t>
        </is>
      </c>
      <c r="BO726" t="inlineStr">
        <is>
          <t/>
        </is>
      </c>
      <c r="BP726" s="2" t="inlineStr">
        <is>
          <t>hacker</t>
        </is>
      </c>
      <c r="BQ726" s="2" t="inlineStr">
        <is>
          <t>3</t>
        </is>
      </c>
      <c r="BR726" s="2" t="inlineStr">
        <is>
          <t/>
        </is>
      </c>
      <c r="BS726" t="inlineStr">
        <is>
          <t>persuna li tidħol f'sistemi tal-kompjuters mingħajr awtorizzazzjoni biex tikseb aċċess għad- 
&lt;i&gt;data&lt;/i&gt;, ġeneralment għal skopijiet malizzjużi</t>
        </is>
      </c>
      <c r="BT726" s="2" t="inlineStr">
        <is>
          <t>hacker|
kraker|
computerinbreker|
computerkraker</t>
        </is>
      </c>
      <c r="BU726" s="2" t="inlineStr">
        <is>
          <t>3|
1|
1|
1</t>
        </is>
      </c>
      <c r="BV726" s="2" t="inlineStr">
        <is>
          <t xml:space="preserve">|
|
|
</t>
        </is>
      </c>
      <c r="BW726" t="inlineStr">
        <is>
          <t>persoon die binnendringt in een computer of computernetwerk door de beveiliging te omzeilen</t>
        </is>
      </c>
      <c r="BX726" s="2" t="inlineStr">
        <is>
          <t>haker</t>
        </is>
      </c>
      <c r="BY726" s="2" t="inlineStr">
        <is>
          <t>3</t>
        </is>
      </c>
      <c r="BZ726" s="2" t="inlineStr">
        <is>
          <t/>
        </is>
      </c>
      <c r="CA726" t="inlineStr">
        <is>
          <t>osoba włamująca się do sieci i systemów komputerowych</t>
        </is>
      </c>
      <c r="CB726" s="2" t="inlineStr">
        <is>
          <t>pirata informático|
entusiasta da informática|
háquer</t>
        </is>
      </c>
      <c r="CC726" s="2" t="inlineStr">
        <is>
          <t>3|
3|
3</t>
        </is>
      </c>
      <c r="CD726" s="2" t="inlineStr">
        <is>
          <t xml:space="preserve">|
|
</t>
        </is>
      </c>
      <c r="CE726" t="inlineStr">
        <is>
          <t>Pessoa com amplos conhecimentos de computadores e redes, que se introduz nos sistemas alheios com o fim de aprender sobre os mesmos e encontrar os seus pontos fracos.</t>
        </is>
      </c>
      <c r="CF726" s="2" t="inlineStr">
        <is>
          <t>hacker</t>
        </is>
      </c>
      <c r="CG726" s="2" t="inlineStr">
        <is>
          <t>3</t>
        </is>
      </c>
      <c r="CH726" s="2" t="inlineStr">
        <is>
          <t/>
        </is>
      </c>
      <c r="CI726" t="inlineStr">
        <is>
          <t>spărgător de programe de calculator</t>
        </is>
      </c>
      <c r="CJ726" s="2" t="inlineStr">
        <is>
          <t>haker|
hacker|
heker</t>
        </is>
      </c>
      <c r="CK726" s="2" t="inlineStr">
        <is>
          <t>3|
3|
3</t>
        </is>
      </c>
      <c r="CL726" s="2" t="inlineStr">
        <is>
          <t xml:space="preserve">|
|
</t>
        </is>
      </c>
      <c r="CM726" t="inlineStr">
        <is>
          <t>počítačový špecialista s podrobnými znalosťami cudzieho počítačového systému, ľubovoľného informačno-komunikačného zariadenia, technológie, alebo aplikácie, pričom si dokáže tento systém, zariadenie, aplikáciu upraviť podľa vlastných potrieb</t>
        </is>
      </c>
      <c r="CN726" s="2" t="inlineStr">
        <is>
          <t>heker</t>
        </is>
      </c>
      <c r="CO726" s="2" t="inlineStr">
        <is>
          <t>3</t>
        </is>
      </c>
      <c r="CP726" s="2" t="inlineStr">
        <is>
          <t/>
        </is>
      </c>
      <c r="CQ726" t="inlineStr">
        <is>
          <t>računalniški zanesenjak, ki spreminja strojno in/ali programsko opremo na izviren, samosvoj način za doseganje novih, nepredvidenih zmožnosti</t>
        </is>
      </c>
      <c r="CR726" s="2" t="inlineStr">
        <is>
          <t>hackare</t>
        </is>
      </c>
      <c r="CS726" s="2" t="inlineStr">
        <is>
          <t>3</t>
        </is>
      </c>
      <c r="CT726" s="2" t="inlineStr">
        <is>
          <t/>
        </is>
      </c>
      <c r="CU726" t="inlineStr">
        <is>
          <t>"hackare (vard. för) person som är mycket skicklig i att göra egna program eller ändra i andras program, ofta med inslag av perfektionism."</t>
        </is>
      </c>
    </row>
    <row r="727">
      <c r="A727" s="1" t="str">
        <f>HYPERLINK("https://iate.europa.eu/entry/result/920338/all", "920338")</f>
        <v>920338</v>
      </c>
      <c r="B727" t="inlineStr">
        <is>
          <t>EDUCATION AND COMMUNICATIONS</t>
        </is>
      </c>
      <c r="C727" t="inlineStr">
        <is>
          <t>EDUCATION AND COMMUNICATIONS|communications|communications systems;EDUCATION AND COMMUNICATIONS|information technology and data processing</t>
        </is>
      </c>
      <c r="D727" s="2" t="inlineStr">
        <is>
          <t>етичен хакер|
хакер тип "бяла шапка"|
бяла шапка</t>
        </is>
      </c>
      <c r="E727" s="2" t="inlineStr">
        <is>
          <t>3|
3|
3</t>
        </is>
      </c>
      <c r="F727" s="2" t="inlineStr">
        <is>
          <t xml:space="preserve">|
|
</t>
        </is>
      </c>
      <c r="G727" t="inlineStr">
        <is>
          <t>компютърен специалист, който прониква в компютърни системи, за да тества сигурността им, търсейки уязвимости в информационните системи в рамките на договорно споразумение</t>
        </is>
      </c>
      <c r="H727" s="2" t="inlineStr">
        <is>
          <t>bílý hacker|
etický hacker</t>
        </is>
      </c>
      <c r="I727" s="2" t="inlineStr">
        <is>
          <t>3|
3</t>
        </is>
      </c>
      <c r="J727" s="2" t="inlineStr">
        <is>
          <t xml:space="preserve">|
</t>
        </is>
      </c>
      <c r="K727" t="inlineStr">
        <is>
          <t>expert, který se specializuje na penetrační testy a jiné testovací metodiky k zajištění bezpečnosti IT v organizaci</t>
        </is>
      </c>
      <c r="L727" s="2" t="inlineStr">
        <is>
          <t>white hat-hacker|
etisk hacker</t>
        </is>
      </c>
      <c r="M727" s="2" t="inlineStr">
        <is>
          <t>4|
4</t>
        </is>
      </c>
      <c r="N727" s="2" t="inlineStr">
        <is>
          <t xml:space="preserve">|
</t>
        </is>
      </c>
      <c r="O727" t="inlineStr">
        <is>
          <t>White hat hackere er lovlige hackere, som bryder ind i et computersystem og derefter gør rede for, hvordan de kom ind. Det kan være sikkerhedseksperter, der tester IT-systemers sikkerhed, f.eks. ved at simulere crackerangreb. Således er white hats' opgave at finde sikkerhedshuller, så de kan lukkes, helst inden de misbruges.</t>
        </is>
      </c>
      <c r="P727" s="2" t="inlineStr">
        <is>
          <t>White-Hat|
ethischer Hacker|
White Hat Hacker</t>
        </is>
      </c>
      <c r="Q727" s="2" t="inlineStr">
        <is>
          <t>3|
3|
3</t>
        </is>
      </c>
      <c r="R727" s="2" t="inlineStr">
        <is>
          <t xml:space="preserve">|
|
</t>
        </is>
      </c>
      <c r="S727" t="inlineStr">
        <is>
          <t>Computer- und Netzwerkexperte, der ein Sicherheitssystem im Auftrag des Besitzers angreift, um Schwachstellen zu identifizieren, die von einem kriminellen Hacker ausgenutzt werden könnten</t>
        </is>
      </c>
      <c r="T727" s="2" t="inlineStr">
        <is>
          <t>λευκό καπέλο|
καλόβουλος χάκερ|
λευκός χάκερ|
ηθικός χάκερ</t>
        </is>
      </c>
      <c r="U727" s="2" t="inlineStr">
        <is>
          <t>3|
3|
3|
3</t>
        </is>
      </c>
      <c r="V727" s="2" t="inlineStr">
        <is>
          <t xml:space="preserve">|
|
|
</t>
        </is>
      </c>
      <c r="W727" t="inlineStr">
        <is>
          <t>άτομο με ειδικές γνώσεις στους υπολογιστές στο οποίο ανατίθεται από εταιρίες ή όργανισμούς (συχνά από αυτούς στους οποίους ήδη εργάζεται) η πραβίαση των δικτύων και των συστημάτων ασφαλείας τους, προκειμένου να αναδείξει πιθανές αδυναμίες, ώστε στη συνέχεια αυτές να διορθωθούν</t>
        </is>
      </c>
      <c r="X727" s="2" t="inlineStr">
        <is>
          <t>white hat|
ethical pirate|
white-hat hacker|
white hat hacker|
ethical hacker</t>
        </is>
      </c>
      <c r="Y727" s="2" t="inlineStr">
        <is>
          <t>3|
1|
1|
3|
3</t>
        </is>
      </c>
      <c r="Z727" s="2" t="inlineStr">
        <is>
          <t xml:space="preserve">|
|
|
|
</t>
        </is>
      </c>
      <c r="AA727" t="inlineStr">
        <is>
          <t>computer expert employed by companies such as banks and e-commerce businesses to break into their networks and expose weaknesses before patching them up</t>
        </is>
      </c>
      <c r="AB727" s="2" t="inlineStr">
        <is>
          <t>"hacker" blanco|
&lt;em&gt;hacker&lt;/em&gt; ético</t>
        </is>
      </c>
      <c r="AC727" s="2" t="inlineStr">
        <is>
          <t>3|
3</t>
        </is>
      </c>
      <c r="AD727" s="2" t="inlineStr">
        <is>
          <t xml:space="preserve">|
</t>
        </is>
      </c>
      <c r="AE727" t="inlineStr">
        <is>
          <t>Hay dos definiciones de hacker blanco: el experto en seguridad informática que trabaja normalmente para empresas legales, y pone a prueba las medidas de seguridad, y el defensor de la libertad de información que rechaza los programas de código cerrado. Sus actividades pueden ser perfectamente legales pero es ilegal la intrusión no autorizada en los sistemas informáticos de una organización, aunque su motivación no sea robar datos ni dañar el sistema.</t>
        </is>
      </c>
      <c r="AF727" s="2" t="inlineStr">
        <is>
          <t>valge häkker</t>
        </is>
      </c>
      <c r="AG727" s="2" t="inlineStr">
        <is>
          <t>3</t>
        </is>
      </c>
      <c r="AH727" s="2" t="inlineStr">
        <is>
          <t/>
        </is>
      </c>
      <c r="AI727" t="inlineStr">
        <is>
          <t>positiivne häkker, tegutseb heakskiidetavatel eesmärkidel</t>
        </is>
      </c>
      <c r="AJ727" s="2" t="inlineStr">
        <is>
          <t>valkohattuhakkeri|
eettinen hakkeri|
valkohattu</t>
        </is>
      </c>
      <c r="AK727" s="2" t="inlineStr">
        <is>
          <t>3|
3|
3</t>
        </is>
      </c>
      <c r="AL727" s="2" t="inlineStr">
        <is>
          <t xml:space="preserve">|
|
</t>
        </is>
      </c>
      <c r="AM727" t="inlineStr">
        <is>
          <t>Hakkeri, joka "hyödyntää osaamistaan tietoverkon tai tietojärjestelmän omistajan pyynnöstä, pyrkien etsimään ja raportoimaan järjestelmistä heikkoja kohtia ja haavoittuvuuksia."</t>
        </is>
      </c>
      <c r="AN727" s="2" t="inlineStr">
        <is>
          <t>pirate éthique|
chapeau blanc|
white hat</t>
        </is>
      </c>
      <c r="AO727" s="2" t="inlineStr">
        <is>
          <t>3|
3|
3</t>
        </is>
      </c>
      <c r="AP727" s="2" t="inlineStr">
        <is>
          <t>|
|
admitted</t>
        </is>
      </c>
      <c r="AQ727" t="inlineStr">
        <is>
          <t>expert en sécurité informatique qui cherche et exploite les failles du réseau informatique d'une organisation avec l'autorisation de celle-ci, dans le but de corriger les problèmes de sécurité que des pirates malveillants pourraient exploiter</t>
        </is>
      </c>
      <c r="AR727" s="2" t="inlineStr">
        <is>
          <t>haiceálaí bán</t>
        </is>
      </c>
      <c r="AS727" s="2" t="inlineStr">
        <is>
          <t>3</t>
        </is>
      </c>
      <c r="AT727" s="2" t="inlineStr">
        <is>
          <t/>
        </is>
      </c>
      <c r="AU727" t="inlineStr">
        <is>
          <t/>
        </is>
      </c>
      <c r="AV727" s="2" t="inlineStr">
        <is>
          <t>bijeli šešir|
etični haker</t>
        </is>
      </c>
      <c r="AW727" s="2" t="inlineStr">
        <is>
          <t>3|
3</t>
        </is>
      </c>
      <c r="AX727" s="2" t="inlineStr">
        <is>
          <t xml:space="preserve">|
</t>
        </is>
      </c>
      <c r="AY727" t="inlineStr">
        <is>
          <t/>
        </is>
      </c>
      <c r="AZ727" s="2" t="inlineStr">
        <is>
          <t>fehérkalapos hekker|
etikus hekker</t>
        </is>
      </c>
      <c r="BA727" s="2" t="inlineStr">
        <is>
          <t>3|
4</t>
        </is>
      </c>
      <c r="BB727" s="2" t="inlineStr">
        <is>
          <t xml:space="preserve">|
</t>
        </is>
      </c>
      <c r="BC727" t="inlineStr">
        <is>
          <t>olyan számítástechnikai szakember, aki ügyfelének megbízásából sérülékenységvizsgálatokat végez annak rendszerében, vagy aki a szabályok betartásával részt vesz egy vállalat hivatalos hibavadászprogramjában</t>
        </is>
      </c>
      <c r="BD727" s="2" t="inlineStr">
        <is>
          <t>white hat hacker|
hacker etico</t>
        </is>
      </c>
      <c r="BE727" s="2" t="inlineStr">
        <is>
          <t>3|
3</t>
        </is>
      </c>
      <c r="BF727" s="2" t="inlineStr">
        <is>
          <t xml:space="preserve">|
</t>
        </is>
      </c>
      <c r="BG727" t="inlineStr">
        <is>
          <t>letteralmente hacker dal "cappello bianco", chiamato anche hacker etico, è un hacker che si oppone all'abuso dei sistemi informatici. La sua attività è di verificare la sicurezza di una rete e dei sistemi che la compongono, al fine di delineare il livello effettivo di rischio cui sono esposti i dati e proporre eventuali azioni correttive per migliorare il grado di sicurezza.</t>
        </is>
      </c>
      <c r="BH727" s="2" t="inlineStr">
        <is>
          <t>etiškasis įsilaužėlis|
baltasis įsilaužėlis|
etiškas programišius</t>
        </is>
      </c>
      <c r="BI727" s="2" t="inlineStr">
        <is>
          <t>3|
3|
2</t>
        </is>
      </c>
      <c r="BJ727" s="2" t="inlineStr">
        <is>
          <t>preferred|
|
admitted</t>
        </is>
      </c>
      <c r="BK727" t="inlineStr">
        <is>
          <t>informacijos saugumo ekspertas, kuris, siekdamas identifikuoti informacinių technologijų ir jų saugumo pažeidžiamumus, sistemiškai bando įsilaužti į informacines sistemas, tinklus ir kitus informacinius išteklius su šių išteklių savininkų leidimu ar vadovaudamasis išteklių savininkų nustatyta tvarka ir jų naudai</t>
        </is>
      </c>
      <c r="BL727" s="2" t="inlineStr">
        <is>
          <t>"baltā cepure"</t>
        </is>
      </c>
      <c r="BM727" s="2" t="inlineStr">
        <is>
          <t>2</t>
        </is>
      </c>
      <c r="BN727" s="2" t="inlineStr">
        <is>
          <t/>
        </is>
      </c>
      <c r="BO727" t="inlineStr">
        <is>
          <t/>
        </is>
      </c>
      <c r="BP727" s="2" t="inlineStr">
        <is>
          <t>white hat|
white hat hacker|
hacker etiku</t>
        </is>
      </c>
      <c r="BQ727" s="2" t="inlineStr">
        <is>
          <t>3|
3|
3</t>
        </is>
      </c>
      <c r="BR727" s="2" t="inlineStr">
        <is>
          <t xml:space="preserve">|
|
</t>
        </is>
      </c>
      <c r="BS727" t="inlineStr">
        <is>
          <t>espert fis-sigurtà tal-kompjuters li, bil-ħiliet tiegħu u għal skopijiet tajbin, jidħol f'sistemi u networks protetti biex jittestja u jevalwa s-sigurtà tagħhom</t>
        </is>
      </c>
      <c r="BT727" s="2" t="inlineStr">
        <is>
          <t>witte hoed|
ethisch hacker|
wittehoedhacker|
white hat|
white hat hacker</t>
        </is>
      </c>
      <c r="BU727" s="2" t="inlineStr">
        <is>
          <t>3|
3|
3|
3|
3</t>
        </is>
      </c>
      <c r="BV727" s="2" t="inlineStr">
        <is>
          <t xml:space="preserve">|
|
|
|
</t>
        </is>
      </c>
      <c r="BW727" t="inlineStr">
        <is>
          <t>iemand die netwerken en systemen test om de prestaties ervan te onderzoeken en te bepalen hoe kwetsbaar ze zijn voor indringing</t>
        </is>
      </c>
      <c r="BX727" s="2" t="inlineStr">
        <is>
          <t>„biały kapelusz”|
etyczny haker</t>
        </is>
      </c>
      <c r="BY727" s="2" t="inlineStr">
        <is>
          <t>2|
3</t>
        </is>
      </c>
      <c r="BZ727" s="2" t="inlineStr">
        <is>
          <t xml:space="preserve">|
</t>
        </is>
      </c>
      <c r="CA727" t="inlineStr">
        <is>
          <t>programista, który zgodnie z prawem i na zamówienie firmy włamuje się do systemów komputerowych, aby odkryć ich potencjalne słabości, by można było je usunąć</t>
        </is>
      </c>
      <c r="CB727" s="2" t="inlineStr">
        <is>
          <t>háquer de chapéu branco|
háquer bem-intencionado|
entusiasta da informática|
háquer ético</t>
        </is>
      </c>
      <c r="CC727" s="2" t="inlineStr">
        <is>
          <t>3|
3|
4|
3</t>
        </is>
      </c>
      <c r="CD727" s="2" t="inlineStr">
        <is>
          <t xml:space="preserve">|
|
|
</t>
        </is>
      </c>
      <c r="CE727" t="inlineStr">
        <is>
          <t>Pessoa com amplos conhecimentos de computadores e redes, que se introduz nos sistemas alheios com o fim de aprender sobre os mesmos, encontrar os seus pontos fracos, sem contudo querer causar prejuízos ou receber em troca algum benefício económico.</t>
        </is>
      </c>
      <c r="CF727" s="2" t="inlineStr">
        <is>
          <t>hacker &lt;em&gt;white hat&lt;/em&gt;|
hacker etic</t>
        </is>
      </c>
      <c r="CG727" s="2" t="inlineStr">
        <is>
          <t>3|
3</t>
        </is>
      </c>
      <c r="CH727" s="2" t="inlineStr">
        <is>
          <t xml:space="preserve">|
</t>
        </is>
      </c>
      <c r="CI727" t="inlineStr">
        <is>
          <t/>
        </is>
      </c>
      <c r="CJ727" s="2" t="inlineStr">
        <is>
          <t>&lt;i&gt;white hat&lt;/i&gt;|
&lt;i&gt;white hat &lt;/i&gt;hacker|
biely hacker|
etický hacker</t>
        </is>
      </c>
      <c r="CK727" s="2" t="inlineStr">
        <is>
          <t>2|
3|
3|
3</t>
        </is>
      </c>
      <c r="CL727" s="2" t="inlineStr">
        <is>
          <t xml:space="preserve">|
|
|
</t>
        </is>
      </c>
      <c r="CM727" t="inlineStr">
        <is>
          <t>počítačový expert, ktorý opakovane útočí na operačný systém s cieľom vylepšiť jeho zabezpečenie</t>
        </is>
      </c>
      <c r="CN727" s="2" t="inlineStr">
        <is>
          <t>beli klobuk|
etični heker</t>
        </is>
      </c>
      <c r="CO727" s="2" t="inlineStr">
        <is>
          <t>3|
2</t>
        </is>
      </c>
      <c r="CP727" s="2" t="inlineStr">
        <is>
          <t xml:space="preserve">|
</t>
        </is>
      </c>
      <c r="CQ727" t="inlineStr">
        <is>
          <t>1. kdor preizkuša varnost računalniških sistemov z vdiranjem 
&lt;br&gt;2. v večini primerov strokovnjak s področja računalniške varnosti, ki svojega znanja ne uporablja v zle ali nelegalne namene, temveč izključno za povečanje računalniške varnosti</t>
        </is>
      </c>
      <c r="CR727" s="2" t="inlineStr">
        <is>
          <t>white hat-hackare|
white hat</t>
        </is>
      </c>
      <c r="CS727" s="2" t="inlineStr">
        <is>
          <t>3|
3</t>
        </is>
      </c>
      <c r="CT727" s="2" t="inlineStr">
        <is>
          <t xml:space="preserve">|
</t>
        </is>
      </c>
      <c r="CU727" t="inlineStr">
        <is>
          <t>hackare som agerar lagligt och har som mål att IT-säkerheten ska förbättras</t>
        </is>
      </c>
    </row>
    <row r="728">
      <c r="A728" s="1" t="str">
        <f>HYPERLINK("https://iate.europa.eu/entry/result/922326/all", "922326")</f>
        <v>922326</v>
      </c>
      <c r="B728" t="inlineStr">
        <is>
          <t>EDUCATION AND COMMUNICATIONS</t>
        </is>
      </c>
      <c r="C728" t="inlineStr">
        <is>
          <t>EDUCATION AND COMMUNICATIONS|communications|communications systems;EDUCATION AND COMMUNICATIONS|information technology and data processing</t>
        </is>
      </c>
      <c r="D728" s="2" t="inlineStr">
        <is>
          <t>фрийкинг</t>
        </is>
      </c>
      <c r="E728" s="2" t="inlineStr">
        <is>
          <t>3</t>
        </is>
      </c>
      <c r="F728" s="2" t="inlineStr">
        <is>
          <t/>
        </is>
      </c>
      <c r="G728" t="inlineStr">
        <is>
          <t/>
        </is>
      </c>
      <c r="H728" s="2" t="inlineStr">
        <is>
          <t>&lt;i&gt;phreaking&lt;/i&gt;|
phreakování</t>
        </is>
      </c>
      <c r="I728" s="2" t="inlineStr">
        <is>
          <t>3|
3</t>
        </is>
      </c>
      <c r="J728" s="2" t="inlineStr">
        <is>
          <t xml:space="preserve">|
</t>
        </is>
      </c>
      <c r="K728" t="inlineStr">
        <is>
          <t>napojení na cizí telefonní linku v rozvodnicích, veřejných telefonních budkách nebo přímo na nadzemní či podzemní telefonní vedení, díky čemuž lze volat zadarmo kamkoliv, surfovat zadarmo po internetu nebo odposlouchávat cizí telefonní hovory</t>
        </is>
      </c>
      <c r="L728" s="2" t="inlineStr">
        <is>
          <t>phreaking</t>
        </is>
      </c>
      <c r="M728" s="2" t="inlineStr">
        <is>
          <t>3</t>
        </is>
      </c>
      <c r="N728" s="2" t="inlineStr">
        <is>
          <t/>
        </is>
      </c>
      <c r="O728" t="inlineStr">
        <is>
          <t>Phreaking (en sammenskrivning af "phone" og "freak") betegner et ulovligt indgreb i telefonnettet for at kunne foretage gratis opkald, udføre aflytninger e.l.</t>
        </is>
      </c>
      <c r="P728" s="2" t="inlineStr">
        <is>
          <t>Telefonhacking|
Phreaking</t>
        </is>
      </c>
      <c r="Q728" s="2" t="inlineStr">
        <is>
          <t>3|
3</t>
        </is>
      </c>
      <c r="R728" s="2" t="inlineStr">
        <is>
          <t xml:space="preserve">|
</t>
        </is>
      </c>
      <c r="S728" t="inlineStr">
        <is>
          <t>Hacken von Telefonsystemen</t>
        </is>
      </c>
      <c r="T728" s="2" t="inlineStr">
        <is>
          <t>phreaking</t>
        </is>
      </c>
      <c r="U728" s="2" t="inlineStr">
        <is>
          <t>3</t>
        </is>
      </c>
      <c r="V728" s="2" t="inlineStr">
        <is>
          <t/>
        </is>
      </c>
      <c r="W728" t="inlineStr">
        <is>
          <t/>
        </is>
      </c>
      <c r="X728" s="2" t="inlineStr">
        <is>
          <t>phreaking</t>
        </is>
      </c>
      <c r="Y728" s="2" t="inlineStr">
        <is>
          <t>3</t>
        </is>
      </c>
      <c r="Z728" s="2" t="inlineStr">
        <is>
          <t/>
        </is>
      </c>
      <c r="AA728" t="inlineStr">
        <is>
          <t>act of breaking into a telephone network illegally, typically to make free long-distance phone calls or to tap phone lines</t>
        </is>
      </c>
      <c r="AB728" s="2" t="inlineStr">
        <is>
          <t>&lt;i&gt;phreaking&lt;/i&gt;</t>
        </is>
      </c>
      <c r="AC728" s="2" t="inlineStr">
        <is>
          <t>3</t>
        </is>
      </c>
      <c r="AD728" s="2" t="inlineStr">
        <is>
          <t/>
        </is>
      </c>
      <c r="AE728" t="inlineStr">
        <is>
          <t>Actividad de aquellos individuos que orientan sus estudios y ocio hacia el aprendizaje y comprensión del funcionamiento de teléfonos de diversa índole, tecnologías de telecomunicaciones, funcionamiento de compañías telefónicas, sistemas que componen una red telefónica y por último, electrónica aplicada a sistemas telefónicos.</t>
        </is>
      </c>
      <c r="AF728" s="2" t="inlineStr">
        <is>
          <t>telefonihäkkimine</t>
        </is>
      </c>
      <c r="AG728" s="2" t="inlineStr">
        <is>
          <t>3</t>
        </is>
      </c>
      <c r="AH728" s="2" t="inlineStr">
        <is>
          <t/>
        </is>
      </c>
      <c r="AI728" t="inlineStr">
        <is>
          <t>telefonside süsteemide häkkimine, näiteks 
&lt;br&gt;- tasuta kaugekõnede saamiseks 
&lt;br&gt;- helistamiseks kellegi teise arvel 
&lt;br&gt;- arvutisüsteemide ründamiseks</t>
        </is>
      </c>
      <c r="AJ728" s="2" t="inlineStr">
        <is>
          <t>puhelinhakkerointi|
puhelinhakkerismi</t>
        </is>
      </c>
      <c r="AK728" s="2" t="inlineStr">
        <is>
          <t>3|
3</t>
        </is>
      </c>
      <c r="AL728" s="2" t="inlineStr">
        <is>
          <t xml:space="preserve">|
</t>
        </is>
      </c>
      <c r="AM728" t="inlineStr">
        <is>
          <t/>
        </is>
      </c>
      <c r="AN728" s="2" t="inlineStr">
        <is>
          <t>escroquerie téléphonique|
piratage téléphonique</t>
        </is>
      </c>
      <c r="AO728" s="2" t="inlineStr">
        <is>
          <t>3|
3</t>
        </is>
      </c>
      <c r="AP728" s="2" t="inlineStr">
        <is>
          <t xml:space="preserve">|
</t>
        </is>
      </c>
      <c r="AQ728" t="inlineStr">
        <is>
          <t>ensemble des techniques de piratage du système téléphonique, utilisées notamment afin de ne pas payer un appel ou de rester anonyme</t>
        </is>
      </c>
      <c r="AR728" s="2" t="inlineStr">
        <is>
          <t>teileabhradaíl</t>
        </is>
      </c>
      <c r="AS728" s="2" t="inlineStr">
        <is>
          <t>3</t>
        </is>
      </c>
      <c r="AT728" s="2" t="inlineStr">
        <is>
          <t/>
        </is>
      </c>
      <c r="AU728" t="inlineStr">
        <is>
          <t/>
        </is>
      </c>
      <c r="AV728" s="2" t="inlineStr">
        <is>
          <t>&lt;i&gt;phreaking&lt;/i&gt;</t>
        </is>
      </c>
      <c r="AW728" s="2" t="inlineStr">
        <is>
          <t>3</t>
        </is>
      </c>
      <c r="AX728" s="2" t="inlineStr">
        <is>
          <t/>
        </is>
      </c>
      <c r="AY728" t="inlineStr">
        <is>
          <t/>
        </is>
      </c>
      <c r="AZ728" s="2" t="inlineStr">
        <is>
          <t>telefonhekkelés</t>
        </is>
      </c>
      <c r="BA728" s="2" t="inlineStr">
        <is>
          <t>2</t>
        </is>
      </c>
      <c r="BB728" s="2" t="inlineStr">
        <is>
          <t/>
        </is>
      </c>
      <c r="BC728" t="inlineStr">
        <is>
          <t>telefonhálózatba való illegális behatolás, például távolsági telefonhívások ingyenes lebonyolítása vagy telefonvonalak lehallgatása érdekében</t>
        </is>
      </c>
      <c r="BD728" s="2" t="inlineStr">
        <is>
          <t>phreaking</t>
        </is>
      </c>
      <c r="BE728" s="2" t="inlineStr">
        <is>
          <t>3</t>
        </is>
      </c>
      <c r="BF728" s="2" t="inlineStr">
        <is>
          <t/>
        </is>
      </c>
      <c r="BG728" t="inlineStr">
        <is>
          <t>attività dei phreaker [&lt;a href="https://iate.europa.eu/entry/result/1266485/en" target="_blank"&gt;1266485&lt;/a&gt;] volta a raggirare i sistemi telefonici per effettuare telefonate, tipicamente a lunga distanza, senza pagare.</t>
        </is>
      </c>
      <c r="BH728" s="2" t="inlineStr">
        <is>
          <t>įsilaužimas į telefono ryšio sistemas|
įsilaužimas į telekomunikacijų sistemas</t>
        </is>
      </c>
      <c r="BI728" s="2" t="inlineStr">
        <is>
          <t>3|
2</t>
        </is>
      </c>
      <c r="BJ728" s="2" t="inlineStr">
        <is>
          <t xml:space="preserve">preferred|
</t>
        </is>
      </c>
      <c r="BK728" t="inlineStr">
        <is>
          <t>neteisėtas įsilaužimas į telefono tinklą siekiant nemokamai skambinti į užsienį arba slapta klausytis pokalbių</t>
        </is>
      </c>
      <c r="BL728" s="2" t="inlineStr">
        <is>
          <t>telekomunikācijas sistēmas uzlaušana</t>
        </is>
      </c>
      <c r="BM728" s="2" t="inlineStr">
        <is>
          <t>2</t>
        </is>
      </c>
      <c r="BN728" s="2" t="inlineStr">
        <is>
          <t/>
        </is>
      </c>
      <c r="BO728" t="inlineStr">
        <is>
          <t/>
        </is>
      </c>
      <c r="BP728" s="2" t="inlineStr">
        <is>
          <t>phreaking</t>
        </is>
      </c>
      <c r="BQ728" s="2" t="inlineStr">
        <is>
          <t>3</t>
        </is>
      </c>
      <c r="BR728" s="2" t="inlineStr">
        <is>
          <t/>
        </is>
      </c>
      <c r="BS728" t="inlineStr">
        <is>
          <t>l-att li wieħed jidħol illegalment f'network tat-telefowns, tipikament biex jagħmel telefonati 'l bogħod b'xejn jew biex jittappja l-linji tat-telefowns</t>
        </is>
      </c>
      <c r="BT728" s="2" t="inlineStr">
        <is>
          <t>phreaking</t>
        </is>
      </c>
      <c r="BU728" s="2" t="inlineStr">
        <is>
          <t>3</t>
        </is>
      </c>
      <c r="BV728" s="2" t="inlineStr">
        <is>
          <t/>
        </is>
      </c>
      <c r="BW728" t="inlineStr">
        <is>
          <t>geheel van piraterijtechnieken die worden toegepast op het telefoonsysteem van een (telecom)bedrijf</t>
        </is>
      </c>
      <c r="BX728" s="2" t="inlineStr">
        <is>
          <t>phreaking|
piractwo telefoniczne</t>
        </is>
      </c>
      <c r="BY728" s="2" t="inlineStr">
        <is>
          <t>3|
3</t>
        </is>
      </c>
      <c r="BZ728" s="2" t="inlineStr">
        <is>
          <t xml:space="preserve">|
</t>
        </is>
      </c>
      <c r="CA728" t="inlineStr">
        <is>
          <t>łamanie zabezpieczeń telefonicznych w celu uzyskania połączeń na koszt innego abonenta</t>
        </is>
      </c>
      <c r="CB728" s="2" t="inlineStr">
        <is>
          <t>pirataria telefónica</t>
        </is>
      </c>
      <c r="CC728" s="2" t="inlineStr">
        <is>
          <t>3</t>
        </is>
      </c>
      <c r="CD728" s="2" t="inlineStr">
        <is>
          <t/>
        </is>
      </c>
      <c r="CE728" t="inlineStr">
        <is>
          <t>Invasão ilegal de rede telefónica, geralmente para fazer chamadas telefónicas internacionais gratuitas ou para fazer escutas de linhas telefónicas.</t>
        </is>
      </c>
      <c r="CF728" s="2" t="inlineStr">
        <is>
          <t>phreaking</t>
        </is>
      </c>
      <c r="CG728" s="2" t="inlineStr">
        <is>
          <t>3</t>
        </is>
      </c>
      <c r="CH728" s="2" t="inlineStr">
        <is>
          <t/>
        </is>
      </c>
      <c r="CI728" t="inlineStr">
        <is>
          <t>a) arta și știința de a pătrunde (neautorizat) în rețeaua de telefonie (pentru a face ilegal și gratuit apeluri internaționale); 
&lt;br&gt; b) spargerea sistemelor de securitate în orice alt context (în special, dar nu exclusiv, în rețelele de telecomunicații)</t>
        </is>
      </c>
      <c r="CJ728" s="2" t="inlineStr">
        <is>
          <t>&lt;i&gt; phreaking &lt;/i&gt;</t>
        </is>
      </c>
      <c r="CK728" s="2" t="inlineStr">
        <is>
          <t>3</t>
        </is>
      </c>
      <c r="CL728" s="2" t="inlineStr">
        <is>
          <t/>
        </is>
      </c>
      <c r="CM728" t="inlineStr">
        <is>
          <t>neoprávnené využívanie telefónnych služieb a telefónnych sietí bez zaplatenia</t>
        </is>
      </c>
      <c r="CN728" s="2" t="inlineStr">
        <is>
          <t>telefonsko frikanje</t>
        </is>
      </c>
      <c r="CO728" s="2" t="inlineStr">
        <is>
          <t>3</t>
        </is>
      </c>
      <c r="CP728" s="2" t="inlineStr">
        <is>
          <t/>
        </is>
      </c>
      <c r="CQ728" t="inlineStr">
        <is>
          <t/>
        </is>
      </c>
      <c r="CR728" s="2" t="inlineStr">
        <is>
          <t>phreaking</t>
        </is>
      </c>
      <c r="CS728" s="2" t="inlineStr">
        <is>
          <t>3</t>
        </is>
      </c>
      <c r="CT728" s="2" t="inlineStr">
        <is>
          <t/>
        </is>
      </c>
      <c r="CU728" t="inlineStr">
        <is>
          <t>manipulering av telefon­systemet så att man kan ringa dyra samtal gratis</t>
        </is>
      </c>
    </row>
    <row r="729">
      <c r="A729" s="1" t="str">
        <f>HYPERLINK("https://iate.europa.eu/entry/result/924123/all", "924123")</f>
        <v>924123</v>
      </c>
      <c r="B729" t="inlineStr">
        <is>
          <t>LAW;EDUCATION AND COMMUNICATIONS</t>
        </is>
      </c>
      <c r="C729" t="inlineStr">
        <is>
          <t>LAW|criminal law;EDUCATION AND COMMUNICATIONS|information technology and data processing</t>
        </is>
      </c>
      <c r="D729" s="2" t="inlineStr">
        <is>
          <t>хактивизъм</t>
        </is>
      </c>
      <c r="E729" s="2" t="inlineStr">
        <is>
          <t>3</t>
        </is>
      </c>
      <c r="F729" s="2" t="inlineStr">
        <is>
          <t/>
        </is>
      </c>
      <c r="G729" t="inlineStr">
        <is>
          <t/>
        </is>
      </c>
      <c r="H729" s="2" t="inlineStr">
        <is>
          <t>hacktivismus</t>
        </is>
      </c>
      <c r="I729" s="2" t="inlineStr">
        <is>
          <t>3</t>
        </is>
      </c>
      <c r="J729" s="2" t="inlineStr">
        <is>
          <t/>
        </is>
      </c>
      <c r="K729" t="inlineStr">
        <is>
          <t>použití hackerských dovedností a technik k dosažení sociálních a politických cílů</t>
        </is>
      </c>
      <c r="L729" s="2" t="inlineStr">
        <is>
          <t>hacktivisme</t>
        </is>
      </c>
      <c r="M729" s="2" t="inlineStr">
        <is>
          <t>3</t>
        </is>
      </c>
      <c r="N729" s="2" t="inlineStr">
        <is>
          <t/>
        </is>
      </c>
      <c r="O729" t="inlineStr">
        <is>
          <t>det at hacke fx en institutions eller en organisations it-systemer for at skabe større opmærksomhed omkring en bestemt sag eller fremme et bestemt politisk mål</t>
        </is>
      </c>
      <c r="P729" s="2" t="inlineStr">
        <is>
          <t>Hacktivismus</t>
        </is>
      </c>
      <c r="Q729" s="2" t="inlineStr">
        <is>
          <t>3</t>
        </is>
      </c>
      <c r="R729" s="2" t="inlineStr">
        <is>
          <t/>
        </is>
      </c>
      <c r="S729" t="inlineStr">
        <is>
          <t>Verwendung von Computern und Computernetzwerken als Protestmittel, um politische und ideologische Ziele zu erreichen</t>
        </is>
      </c>
      <c r="T729" s="2" t="inlineStr">
        <is>
          <t>χακτιβισμός|
χακτιβισμός</t>
        </is>
      </c>
      <c r="U729" s="2" t="inlineStr">
        <is>
          <t>3|
3</t>
        </is>
      </c>
      <c r="V729" s="2" t="inlineStr">
        <is>
          <t xml:space="preserve">|
</t>
        </is>
      </c>
      <c r="W729" t="inlineStr">
        <is>
          <t/>
        </is>
      </c>
      <c r="X729" s="2" t="inlineStr">
        <is>
          <t>hacktivism|
hactivism</t>
        </is>
      </c>
      <c r="Y729" s="2" t="inlineStr">
        <is>
          <t>3|
1</t>
        </is>
      </c>
      <c r="Z729" s="2" t="inlineStr">
        <is>
          <t xml:space="preserve">|
</t>
        </is>
      </c>
      <c r="AA729" t="inlineStr">
        <is>
          <t>practice of promoting a political agenda by hacking, especially by defacing or disabling websites</t>
        </is>
      </c>
      <c r="AB729" s="2" t="inlineStr">
        <is>
          <t>hacktivismo</t>
        </is>
      </c>
      <c r="AC729" s="2" t="inlineStr">
        <is>
          <t>2</t>
        </is>
      </c>
      <c r="AD729" s="2" t="inlineStr">
        <is>
          <t/>
        </is>
      </c>
      <c r="AE729" t="inlineStr">
        <is>
          <t>Utilización no violenta de herramientas digitales ilegales o ambiguas desde el punto de vista legal (como el robo de información o sabotajes y parodias de sitios web) para perseguir fines políticos.</t>
        </is>
      </c>
      <c r="AF729" s="2" t="inlineStr">
        <is>
          <t>häktivism</t>
        </is>
      </c>
      <c r="AG729" s="2" t="inlineStr">
        <is>
          <t>3</t>
        </is>
      </c>
      <c r="AH729" s="2" t="inlineStr">
        <is>
          <t/>
        </is>
      </c>
      <c r="AI729" t="inlineStr">
        <is>
          <t>häkkimine poliitiliselt või sotsiaalselt motiveeritud eesmärgil</t>
        </is>
      </c>
      <c r="AJ729" s="2" t="inlineStr">
        <is>
          <t>haktivismi</t>
        </is>
      </c>
      <c r="AK729" s="2" t="inlineStr">
        <is>
          <t>3</t>
        </is>
      </c>
      <c r="AL729" s="2" t="inlineStr">
        <is>
          <t/>
        </is>
      </c>
      <c r="AM729" t="inlineStr">
        <is>
          <t>yksittäisen henkilön tai ryhmän kybertoimintaympäristössä harjoittama tavoitteellinen tai aatteellinen toiminta</t>
        </is>
      </c>
      <c r="AN729" s="2" t="inlineStr">
        <is>
          <t>hacktivisme</t>
        </is>
      </c>
      <c r="AO729" s="2" t="inlineStr">
        <is>
          <t>3</t>
        </is>
      </c>
      <c r="AP729" s="2" t="inlineStr">
        <is>
          <t/>
        </is>
      </c>
      <c r="AQ729" t="inlineStr">
        <is>
          <t>pratique consistant à promouvoir un propos politique par le piratage informatique, en particulier en dégradant ou en désactivant des sites web</t>
        </is>
      </c>
      <c r="AR729" s="2" t="inlineStr">
        <is>
          <t>haiceáil chúise</t>
        </is>
      </c>
      <c r="AS729" s="2" t="inlineStr">
        <is>
          <t>3</t>
        </is>
      </c>
      <c r="AT729" s="2" t="inlineStr">
        <is>
          <t/>
        </is>
      </c>
      <c r="AU729" t="inlineStr">
        <is>
          <t/>
        </is>
      </c>
      <c r="AV729" s="2" t="inlineStr">
        <is>
          <t>hakerski aktivizam</t>
        </is>
      </c>
      <c r="AW729" s="2" t="inlineStr">
        <is>
          <t>3</t>
        </is>
      </c>
      <c r="AX729" s="2" t="inlineStr">
        <is>
          <t/>
        </is>
      </c>
      <c r="AY729" t="inlineStr">
        <is>
          <t/>
        </is>
      </c>
      <c r="AZ729" s="2" t="inlineStr">
        <is>
          <t>haktivizmus|
hekkelő aktivizmus</t>
        </is>
      </c>
      <c r="BA729" s="2" t="inlineStr">
        <is>
          <t>2|
3</t>
        </is>
      </c>
      <c r="BB729" s="2" t="inlineStr">
        <is>
          <t xml:space="preserve">|
</t>
        </is>
      </c>
      <c r="BC729" t="inlineStr">
        <is>
          <t>az internet felhasználásával, honlapok meghekkelése révén társadalmi, politikai stb. üzenet közvetítése</t>
        </is>
      </c>
      <c r="BD729" s="2" t="inlineStr">
        <is>
          <t>hacktivism|
hacktivismo</t>
        </is>
      </c>
      <c r="BE729" s="2" t="inlineStr">
        <is>
          <t>3|
3</t>
        </is>
      </c>
      <c r="BF729" s="2" t="inlineStr">
        <is>
          <t xml:space="preserve">|
</t>
        </is>
      </c>
      <c r="BG729" t="inlineStr">
        <is>
          <t>utilizzo di mezzi informatici per propagandare messaggi a sfondo politico e realizzare atti dimostrativi di protesta non violenti</t>
        </is>
      </c>
      <c r="BH729" s="2" t="inlineStr">
        <is>
          <t>politizuota programišių veikla|
įsilaužėlių judėjimas</t>
        </is>
      </c>
      <c r="BI729" s="2" t="inlineStr">
        <is>
          <t>2|
3</t>
        </is>
      </c>
      <c r="BJ729" s="2" t="inlineStr">
        <is>
          <t>|
preferred</t>
        </is>
      </c>
      <c r="BK729" t="inlineStr">
        <is>
          <t>politinės darbotvarkės ar socialinio pokyčio propagavimas, grįstas įsilaužimo veikla, kibernetiniu vandalizmu, ypač nukreiptu į interneto svetaines, jų pasiekiamumo sutrikdymą ir turinio pakeitimą</t>
        </is>
      </c>
      <c r="BL729" s="2" t="inlineStr">
        <is>
          <t>haktīvisms</t>
        </is>
      </c>
      <c r="BM729" s="2" t="inlineStr">
        <is>
          <t>2</t>
        </is>
      </c>
      <c r="BN729" s="2" t="inlineStr">
        <is>
          <t/>
        </is>
      </c>
      <c r="BO729" t="inlineStr">
        <is>
          <t/>
        </is>
      </c>
      <c r="BP729" s="2" t="inlineStr">
        <is>
          <t>hacktiviżmu</t>
        </is>
      </c>
      <c r="BQ729" s="2" t="inlineStr">
        <is>
          <t>3</t>
        </is>
      </c>
      <c r="BR729" s="2" t="inlineStr">
        <is>
          <t/>
        </is>
      </c>
      <c r="BS729" t="inlineStr">
        <is>
          <t>il-prattika tal-promozzjoni ta' aġenda politika permezz tal-hacking, speċjalment bl-isfigurazzjoni jew bid-diżattivazzjoni tas-siti web</t>
        </is>
      </c>
      <c r="BT729" s="2" t="inlineStr">
        <is>
          <t>hacktivisme</t>
        </is>
      </c>
      <c r="BU729" s="2" t="inlineStr">
        <is>
          <t>3</t>
        </is>
      </c>
      <c r="BV729" s="2" t="inlineStr">
        <is>
          <t/>
        </is>
      </c>
      <c r="BW729" t="inlineStr">
        <is>
          <t>hacken van websites om een politiek of maatschappelijk doel te realiseren</t>
        </is>
      </c>
      <c r="BX729" s="2" t="inlineStr">
        <is>
          <t>haktywizm</t>
        </is>
      </c>
      <c r="BY729" s="2" t="inlineStr">
        <is>
          <t>3</t>
        </is>
      </c>
      <c r="BZ729" s="2" t="inlineStr">
        <is>
          <t/>
        </is>
      </c>
      <c r="CA729" t="inlineStr">
        <is>
          <t>postać konfliktu cybernetycznego sprowadzającego się do działań zakłócających funkcjonowanie określonych systemów komputerowych, np. przez blokowanie dostępu do serwerów</t>
        </is>
      </c>
      <c r="CB729" s="2" t="inlineStr">
        <is>
          <t>ativismo háquer</t>
        </is>
      </c>
      <c r="CC729" s="2" t="inlineStr">
        <is>
          <t>3</t>
        </is>
      </c>
      <c r="CD729" s="2" t="inlineStr">
        <is>
          <t/>
        </is>
      </c>
      <c r="CE729" t="inlineStr">
        <is>
          <t>Prática de promoção de uma agenda política por háqueres, especialmente por meio da desfiguração ou desativação de sítios Web.</t>
        </is>
      </c>
      <c r="CF729" s="2" t="inlineStr">
        <is>
          <t>hacktivism</t>
        </is>
      </c>
      <c r="CG729" s="2" t="inlineStr">
        <is>
          <t>3</t>
        </is>
      </c>
      <c r="CH729" s="2" t="inlineStr">
        <is>
          <t/>
        </is>
      </c>
      <c r="CI729" t="inlineStr">
        <is>
          <t>un tip de activism social sau motivat politic, realizat prin explotarea - ilegală - a imenselor posibilităţi oferite de internet</t>
        </is>
      </c>
      <c r="CJ729" s="2" t="inlineStr">
        <is>
          <t>haktivizmus|
hacktivizmus</t>
        </is>
      </c>
      <c r="CK729" s="2" t="inlineStr">
        <is>
          <t>3|
3</t>
        </is>
      </c>
      <c r="CL729" s="2" t="inlineStr">
        <is>
          <t xml:space="preserve">|
</t>
        </is>
      </c>
      <c r="CM729" t="inlineStr">
        <is>
          <t/>
        </is>
      </c>
      <c r="CN729" s="2" t="inlineStr">
        <is>
          <t>hektivizem|
hekerski aktivizem</t>
        </is>
      </c>
      <c r="CO729" s="2" t="inlineStr">
        <is>
          <t>3|
3</t>
        </is>
      </c>
      <c r="CP729" s="2" t="inlineStr">
        <is>
          <t xml:space="preserve">|
</t>
        </is>
      </c>
      <c r="CQ729" t="inlineStr">
        <is>
          <t>povezava med političnim aktivizmom in rabo tehnologij (hekanjem)</t>
        </is>
      </c>
      <c r="CR729" s="2" t="inlineStr">
        <is>
          <t>hacktivism</t>
        </is>
      </c>
      <c r="CS729" s="2" t="inlineStr">
        <is>
          <t>3</t>
        </is>
      </c>
      <c r="CT729" s="2" t="inlineStr">
        <is>
          <t/>
        </is>
      </c>
      <c r="CU729" t="inlineStr">
        <is>
          <t/>
        </is>
      </c>
    </row>
    <row r="730">
      <c r="A730" s="1" t="str">
        <f>HYPERLINK("https://iate.europa.eu/entry/result/926016/all", "926016")</f>
        <v>926016</v>
      </c>
      <c r="B730" t="inlineStr">
        <is>
          <t>EDUCATION AND COMMUNICATIONS</t>
        </is>
      </c>
      <c r="C730" t="inlineStr">
        <is>
          <t>EDUCATION AND COMMUNICATIONS|information technology and data processing</t>
        </is>
      </c>
      <c r="D730" s="2" t="inlineStr">
        <is>
          <t>тайпоскуотинг</t>
        </is>
      </c>
      <c r="E730" s="2" t="inlineStr">
        <is>
          <t>2</t>
        </is>
      </c>
      <c r="F730" s="2" t="inlineStr">
        <is>
          <t/>
        </is>
      </c>
      <c r="G730" t="inlineStr">
        <is>
          <t/>
        </is>
      </c>
      <c r="H730" s="2" t="inlineStr">
        <is>
          <t>&lt;i&gt;typosquatting&lt;/i&gt;</t>
        </is>
      </c>
      <c r="I730" s="2" t="inlineStr">
        <is>
          <t>3</t>
        </is>
      </c>
      <c r="J730" s="2" t="inlineStr">
        <is>
          <t/>
        </is>
      </c>
      <c r="K730" t="inlineStr">
        <is>
          <t>pokročilejší forma cybersquattingu, označující jednání, při kterém si osoba zaregistruje jméno domény, které je zkomolenou formou jména jiné, obvykle známé a často navštěvované domény</t>
        </is>
      </c>
      <c r="L730" s="2" t="inlineStr">
        <is>
          <t>typosquatting|
URL-hijacking</t>
        </is>
      </c>
      <c r="M730" s="2" t="inlineStr">
        <is>
          <t>3|
3</t>
        </is>
      </c>
      <c r="N730" s="2" t="inlineStr">
        <is>
          <t xml:space="preserve">|
</t>
        </is>
      </c>
      <c r="O730" t="inlineStr">
        <is>
          <t>bevidst systematisk registrering af domænenavne, der på nær et bogstav eller to ligner et allerede eksisterende domænenavn, i den hensigt at få besøg fra fejlskrivende brugere af internettet</t>
        </is>
      </c>
      <c r="P730" s="2" t="inlineStr">
        <is>
          <t>Typosquatting</t>
        </is>
      </c>
      <c r="Q730" s="2" t="inlineStr">
        <is>
          <t>3</t>
        </is>
      </c>
      <c r="R730" s="2" t="inlineStr">
        <is>
          <t/>
        </is>
      </c>
      <c r="S730" t="inlineStr">
        <is>
          <t>Registrieren von Domainnamen, welche anderen Domainnamen zwar ähnlich sind, sich jedoch in einigen Zeichen bzw. Buchstaben davon unterscheiden</t>
        </is>
      </c>
      <c r="T730" s="2" t="inlineStr">
        <is>
          <t>τυποσφετερισμός</t>
        </is>
      </c>
      <c r="U730" s="2" t="inlineStr">
        <is>
          <t>3</t>
        </is>
      </c>
      <c r="V730" s="2" t="inlineStr">
        <is>
          <t/>
        </is>
      </c>
      <c r="W730" t="inlineStr">
        <is>
          <t/>
        </is>
      </c>
      <c r="X730" s="2" t="inlineStr">
        <is>
          <t>URL hijacking|
typosquatting|
typo squatting|
typo-squatting</t>
        </is>
      </c>
      <c r="Y730" s="2" t="inlineStr">
        <is>
          <t>1|
3|
1|
1</t>
        </is>
      </c>
      <c r="Z730" s="2" t="inlineStr">
        <is>
          <t xml:space="preserve">|
|
|
</t>
        </is>
      </c>
      <c r="AA730" t="inlineStr">
        <is>
          <t>form of cybersquatting which relies on mistakes such as typographical errors made by Internet users when inputting a website address into a web browser</t>
        </is>
      </c>
      <c r="AB730" s="2" t="inlineStr">
        <is>
          <t>allanamiento de error tipográfico|
&lt;em&gt;typosquatting&lt;/em&gt;</t>
        </is>
      </c>
      <c r="AC730" s="2" t="inlineStr">
        <is>
          <t>3|
3</t>
        </is>
      </c>
      <c r="AD730" s="2" t="inlineStr">
        <is>
          <t xml:space="preserve">|
</t>
        </is>
      </c>
      <c r="AE730" t="inlineStr">
        <is>
          <t>Hecho por el cual un usuario acaba en una página web que no es la que estaba buscando por el hecho de teclear mal por error la URL en su navegador.</t>
        </is>
      </c>
      <c r="AF730" s="2" t="inlineStr">
        <is>
          <t>lähiskvotting</t>
        </is>
      </c>
      <c r="AG730" s="2" t="inlineStr">
        <is>
          <t>3</t>
        </is>
      </c>
      <c r="AH730" s="2" t="inlineStr">
        <is>
          <t/>
        </is>
      </c>
      <c r="AI730" t="inlineStr">
        <is>
          <t>küberskvottimise liik: 
&lt;div&gt;
 - populaarsetele domeeninimedele väga sarnaste registreerimine - eeldab, et kasutajad sisestavad URLe näpuvigadega &lt;/div&gt; 
&lt;div&gt;
 - võimaldab pette-URLi omanikul &lt;/div&gt; 
&lt;div&gt;
 ------ teenida populaarse saidi arvel reklaamitulu &lt;/div&gt; 
&lt;div&gt;
 ------ saada kasutajakontoteavet &lt;/div&gt; 
&lt;div&gt;
 ------ nakatada kasutajat kahjurvaraga &lt;/div&gt; 
&lt;div&gt;
 - võib sisaldada margikaaperdust&lt;/div&gt;</t>
        </is>
      </c>
      <c r="AJ730" s="2" t="inlineStr">
        <is>
          <t>osoitevirheharhautus|
kirjoitusvirheharhautus</t>
        </is>
      </c>
      <c r="AK730" s="2" t="inlineStr">
        <is>
          <t>3|
3</t>
        </is>
      </c>
      <c r="AL730" s="2" t="inlineStr">
        <is>
          <t xml:space="preserve">|
</t>
        </is>
      </c>
      <c r="AM730" t="inlineStr">
        <is>
          <t>harhautus, jossa käytetään hyväksi käyttäjän tekemää virhettä, kun tämä on kirjoittanut www-osoitteen tai osan siitä väärin</t>
        </is>
      </c>
      <c r="AN730" s="2" t="inlineStr">
        <is>
          <t>typosquat|
typosquatting|
typosquattage</t>
        </is>
      </c>
      <c r="AO730" s="2" t="inlineStr">
        <is>
          <t>3|
3|
3</t>
        </is>
      </c>
      <c r="AP730" s="2" t="inlineStr">
        <is>
          <t xml:space="preserve">preferred|
admitted|
</t>
        </is>
      </c>
      <c r="AQ730" t="inlineStr">
        <is>
          <t>forme de cybersquat [ &lt;a href="/entry/result/1896532/all" id="ENTRY_TO_ENTRY_CONVERTER" target="_blank"&gt;IATE:1896532&lt;/a&gt; ] qui consiste à déposer un nom de domaine très proche d'un nom de domaine existant afin de capter une partie du trafic adressé au site officiel</t>
        </is>
      </c>
      <c r="AR730" s="2" t="inlineStr">
        <is>
          <t>cibearshuiteoireacht mhílitrithe</t>
        </is>
      </c>
      <c r="AS730" s="2" t="inlineStr">
        <is>
          <t>3</t>
        </is>
      </c>
      <c r="AT730" s="2" t="inlineStr">
        <is>
          <t/>
        </is>
      </c>
      <c r="AU730" t="inlineStr">
        <is>
          <t/>
        </is>
      </c>
      <c r="AV730" s="2" t="inlineStr">
        <is>
          <t>zloupotreba zatipka u imenu domene|
&lt;i&gt;typosquatting&lt;/i&gt;</t>
        </is>
      </c>
      <c r="AW730" s="2" t="inlineStr">
        <is>
          <t>2|
3</t>
        </is>
      </c>
      <c r="AX730" s="2" t="inlineStr">
        <is>
          <t xml:space="preserve">|
</t>
        </is>
      </c>
      <c r="AY730" t="inlineStr">
        <is>
          <t/>
        </is>
      </c>
      <c r="AZ730" s="2" t="inlineStr">
        <is>
          <t>URL-eltérítés|
elgépelés kiaknázása|
typosquatting</t>
        </is>
      </c>
      <c r="BA730" s="2" t="inlineStr">
        <is>
          <t>2|
2|
2</t>
        </is>
      </c>
      <c r="BB730" s="2" t="inlineStr">
        <is>
          <t xml:space="preserve">|
|
</t>
        </is>
      </c>
      <c r="BC730" t="inlineStr">
        <is>
          <t>helytelen írásmódú domainnevek regisztrálása, amivel a félregépelőket rossz weboldalra vezetik, amit aztán adathalászatra vagy reklámozásra használnak</t>
        </is>
      </c>
      <c r="BD730" s="2" t="inlineStr">
        <is>
          <t>dirottamento di URL|
typosquatting</t>
        </is>
      </c>
      <c r="BE730" s="2" t="inlineStr">
        <is>
          <t>3|
3</t>
        </is>
      </c>
      <c r="BF730" s="2" t="inlineStr">
        <is>
          <t xml:space="preserve">|
</t>
        </is>
      </c>
      <c r="BG730" t="inlineStr">
        <is>
          <t>particolare attacco informatico che sfrutta gli errori di battitura commessi dagli utenti per poi dirottarli, appunto, verso un sito web differente (spesso malevolo) rispetto a quello che si voleva raggiungere</t>
        </is>
      </c>
      <c r="BH730" s="2" t="inlineStr">
        <is>
          <t>panašaus domeno vardo užėmimas</t>
        </is>
      </c>
      <c r="BI730" s="2" t="inlineStr">
        <is>
          <t>3</t>
        </is>
      </c>
      <c r="BJ730" s="2" t="inlineStr">
        <is>
          <t/>
        </is>
      </c>
      <c r="BK730" t="inlineStr">
        <is>
          <t>domeno vardo užėmimas, darant prielaidą, kad interneto vartotojas, įrašydamas svetainės adresą ar užklausą į naršyklę, padarys pavadinimo rinkimo klaidą ir pateks į panašiu pavadinimu egzistuojantį domeną</t>
        </is>
      </c>
      <c r="BL730" s="2" t="inlineStr">
        <is>
          <t>domēnu sagrābšana, ļaunprātīgi izmantojot pārrakstīšanās kļūdas</t>
        </is>
      </c>
      <c r="BM730" s="2" t="inlineStr">
        <is>
          <t>2</t>
        </is>
      </c>
      <c r="BN730" s="2" t="inlineStr">
        <is>
          <t/>
        </is>
      </c>
      <c r="BO730" t="inlineStr">
        <is>
          <t/>
        </is>
      </c>
      <c r="BP730" s="2" t="inlineStr">
        <is>
          <t>typosquatting</t>
        </is>
      </c>
      <c r="BQ730" s="2" t="inlineStr">
        <is>
          <t>3</t>
        </is>
      </c>
      <c r="BR730" s="2" t="inlineStr">
        <is>
          <t/>
        </is>
      </c>
      <c r="BS730" t="inlineStr">
        <is>
          <t>forma ta' cybersquatting li tistrieħ fuq żbalji bħal dawk tipografiċi li l-utenti tal-Internet jagħmlu meta jdaħħlu l-indirizz ta' sit web f'web browser</t>
        </is>
      </c>
      <c r="BT730" s="2" t="inlineStr">
        <is>
          <t>typosquatting</t>
        </is>
      </c>
      <c r="BU730" s="2" t="inlineStr">
        <is>
          <t>3</t>
        </is>
      </c>
      <c r="BV730" s="2" t="inlineStr">
        <is>
          <t/>
        </is>
      </c>
      <c r="BW730" t="inlineStr">
        <is>
          <t>vorm van misbruik van het internet gebaseerd op het feit dat mensen zich weleens vergissen bij het intypen van een websiteadres</t>
        </is>
      </c>
      <c r="BX730" s="2" t="inlineStr">
        <is>
          <t>typosquatting|
porywanie URL</t>
        </is>
      </c>
      <c r="BY730" s="2" t="inlineStr">
        <is>
          <t>3|
3</t>
        </is>
      </c>
      <c r="BZ730" s="2" t="inlineStr">
        <is>
          <t xml:space="preserve">|
</t>
        </is>
      </c>
      <c r="CA730" t="inlineStr">
        <is>
          <t>technika oszukiwania użytkowników internetu wykorzystująca typowe błędy literowe popełniane w trakcie wpisywania adresów internetowych w polu adresowym przeglądarki</t>
        </is>
      </c>
      <c r="CB730" s="2" t="inlineStr">
        <is>
          <t>ciberocupação ortográfica</t>
        </is>
      </c>
      <c r="CC730" s="2" t="inlineStr">
        <is>
          <t>3</t>
        </is>
      </c>
      <c r="CD730" s="2" t="inlineStr">
        <is>
          <t/>
        </is>
      </c>
      <c r="CE730" t="inlineStr">
        <is>
          <t>Forma de ciberocupação baseada nos erros ortográficos dos utilizadores da Internet ao inserir um endereço num navegador.</t>
        </is>
      </c>
      <c r="CF730" s="2" t="inlineStr">
        <is>
          <t>typosquatting|
URL hikacking</t>
        </is>
      </c>
      <c r="CG730" s="2" t="inlineStr">
        <is>
          <t>3|
3</t>
        </is>
      </c>
      <c r="CH730" s="2" t="inlineStr">
        <is>
          <t xml:space="preserve">|
</t>
        </is>
      </c>
      <c r="CI730" t="inlineStr">
        <is>
          <t>metodă de atac informatic (de tip inginerie socială) derivată din practica de a înregistra nume de domeniu similare celor ale unor website-uri cunoscute (sau vizate de atacatori) cu scopul de a induce în eroare utilizatorii care, accidental, tastează greșit URL-ul respectivelor website-uri și, astfel, să fie în postura de a „remedia” situația alegând, în realitate, link-uri către pagini web aflate sub controlul atacatorilor</t>
        </is>
      </c>
      <c r="CJ730" s="2" t="inlineStr">
        <is>
          <t>&lt;i&gt; typosquatting &lt;/i&gt;</t>
        </is>
      </c>
      <c r="CK730" s="2" t="inlineStr">
        <is>
          <t>3</t>
        </is>
      </c>
      <c r="CL730" s="2" t="inlineStr">
        <is>
          <t/>
        </is>
      </c>
      <c r="CM730" t="inlineStr">
        <is>
          <t/>
        </is>
      </c>
      <c r="CN730" s="2" t="inlineStr">
        <is>
          <t>zatipkovno speljevanje</t>
        </is>
      </c>
      <c r="CO730" s="2" t="inlineStr">
        <is>
          <t>3</t>
        </is>
      </c>
      <c r="CP730" s="2" t="inlineStr">
        <is>
          <t/>
        </is>
      </c>
      <c r="CQ730" t="inlineStr">
        <is>
          <t/>
        </is>
      </c>
      <c r="CR730" s="2" t="inlineStr">
        <is>
          <t>fulregistrering</t>
        </is>
      </c>
      <c r="CS730" s="2" t="inlineStr">
        <is>
          <t>3</t>
        </is>
      </c>
      <c r="CT730" s="2" t="inlineStr">
        <is>
          <t/>
        </is>
      </c>
      <c r="CU730" t="inlineStr">
        <is>
          <t>registrering av ett domännamn som liknar – eller skulle kunna vara – ett domännamn för ett etablerat företag e.d., i syfte att dra till sig besökare som egentligen avsett att gå till en annan webbplats</t>
        </is>
      </c>
    </row>
    <row r="731">
      <c r="A731" s="1" t="str">
        <f>HYPERLINK("https://iate.europa.eu/entry/result/1266485/all", "1266485")</f>
        <v>1266485</v>
      </c>
      <c r="B731" t="inlineStr">
        <is>
          <t>EDUCATION AND COMMUNICATIONS</t>
        </is>
      </c>
      <c r="C731" t="inlineStr">
        <is>
          <t>EDUCATION AND COMMUNICATIONS|information technology and data processing;EDUCATION AND COMMUNICATIONS|communications|communications policy</t>
        </is>
      </c>
      <c r="D731" s="2" t="inlineStr">
        <is>
          <t>фрийкър</t>
        </is>
      </c>
      <c r="E731" s="2" t="inlineStr">
        <is>
          <t>3</t>
        </is>
      </c>
      <c r="F731" s="2" t="inlineStr">
        <is>
          <t/>
        </is>
      </c>
      <c r="G731" t="inlineStr">
        <is>
          <t/>
        </is>
      </c>
      <c r="H731" s="2" t="inlineStr">
        <is>
          <t>&lt;i&gt;phreaker&lt;/i&gt;</t>
        </is>
      </c>
      <c r="I731" s="2" t="inlineStr">
        <is>
          <t>3</t>
        </is>
      </c>
      <c r="J731" s="2" t="inlineStr">
        <is>
          <t/>
        </is>
      </c>
      <c r="K731" t="inlineStr">
        <is>
          <t>ososba provádějící 
&lt;i&gt;phreaking&lt;/i&gt; [ &lt;a href="/entry/result/922326/all" id="ENTRY_TO_ENTRY_CONVERTER" target="_blank"&gt;IATE:922326&lt;/a&gt; ], tj. hacking prostřednictvím telefonu</t>
        </is>
      </c>
      <c r="L731" s="2" t="inlineStr">
        <is>
          <t>phreaker</t>
        </is>
      </c>
      <c r="M731" s="2" t="inlineStr">
        <is>
          <t>3</t>
        </is>
      </c>
      <c r="N731" s="2" t="inlineStr">
        <is>
          <t/>
        </is>
      </c>
      <c r="O731" t="inlineStr">
        <is>
          <t>en der manipulerer med telefonnetværket for at få adgang til funktioner</t>
        </is>
      </c>
      <c r="P731" s="2" t="inlineStr">
        <is>
          <t>Phreaker|
Telefonhacker</t>
        </is>
      </c>
      <c r="Q731" s="2" t="inlineStr">
        <is>
          <t>3|
3</t>
        </is>
      </c>
      <c r="R731" s="2" t="inlineStr">
        <is>
          <t xml:space="preserve">|
</t>
        </is>
      </c>
      <c r="S731" t="inlineStr">
        <is>
          <t/>
        </is>
      </c>
      <c r="T731" s="2" t="inlineStr">
        <is>
          <t>δράστης phreaking</t>
        </is>
      </c>
      <c r="U731" s="2" t="inlineStr">
        <is>
          <t>3</t>
        </is>
      </c>
      <c r="V731" s="2" t="inlineStr">
        <is>
          <t/>
        </is>
      </c>
      <c r="W731" t="inlineStr">
        <is>
          <t/>
        </is>
      </c>
      <c r="X731" s="2" t="inlineStr">
        <is>
          <t>phreaker|
phreak</t>
        </is>
      </c>
      <c r="Y731" s="2" t="inlineStr">
        <is>
          <t>3|
3</t>
        </is>
      </c>
      <c r="Z731" s="2" t="inlineStr">
        <is>
          <t xml:space="preserve">|
</t>
        </is>
      </c>
      <c r="AA731" t="inlineStr">
        <is>
          <t>one who gains illegal access to the telephone system</t>
        </is>
      </c>
      <c r="AB731" s="2" t="inlineStr">
        <is>
          <t>&lt;i&gt;phreaker&lt;/i&gt;</t>
        </is>
      </c>
      <c r="AC731" s="2" t="inlineStr">
        <is>
          <t>3</t>
        </is>
      </c>
      <c r="AD731" s="2" t="inlineStr">
        <is>
          <t/>
        </is>
      </c>
      <c r="AE731" t="inlineStr">
        <is>
          <t>Tipo particular de 
&lt;i&gt;hacker&lt;/i&gt; [ &lt;a href="/entry/result/857048/all" id="ENTRY_TO_ENTRY_CONVERTER" target="_blank"&gt;IATE:857048&lt;/a&gt; ] especializado en telefonía móvil, cuyas estructuras de funcionamiento investiga para conseguir beneficios, como llamadas gratuitas.</t>
        </is>
      </c>
      <c r="AF731" s="2" t="inlineStr">
        <is>
          <t>telefonihäkker</t>
        </is>
      </c>
      <c r="AG731" s="2" t="inlineStr">
        <is>
          <t>3</t>
        </is>
      </c>
      <c r="AH731" s="2" t="inlineStr">
        <is>
          <t/>
        </is>
      </c>
      <c r="AI731" t="inlineStr">
        <is>
          <t>isik, kes kasutab telefonisüsteemi ebaseaduslikult</t>
        </is>
      </c>
      <c r="AJ731" s="2" t="inlineStr">
        <is>
          <t>friikkaaja|
puhelinhakkeri</t>
        </is>
      </c>
      <c r="AK731" s="2" t="inlineStr">
        <is>
          <t>3|
3</t>
        </is>
      </c>
      <c r="AL731" s="2" t="inlineStr">
        <is>
          <t xml:space="preserve">|
</t>
        </is>
      </c>
      <c r="AM731" t="inlineStr">
        <is>
          <t/>
        </is>
      </c>
      <c r="AN731" s="2" t="inlineStr">
        <is>
          <t>pirate téléphonique|
spécialiste du piratage téléphonique|
pirate du téléphone</t>
        </is>
      </c>
      <c r="AO731" s="2" t="inlineStr">
        <is>
          <t>3|
2|
3</t>
        </is>
      </c>
      <c r="AP731" s="2" t="inlineStr">
        <is>
          <t xml:space="preserve">|
|
</t>
        </is>
      </c>
      <c r="AQ731" t="inlineStr">
        <is>
          <t>individu pratiquant le piratage téléphonique</t>
        </is>
      </c>
      <c r="AR731" s="2" t="inlineStr">
        <is>
          <t>teileabhradaí</t>
        </is>
      </c>
      <c r="AS731" s="2" t="inlineStr">
        <is>
          <t>3</t>
        </is>
      </c>
      <c r="AT731" s="2" t="inlineStr">
        <is>
          <t/>
        </is>
      </c>
      <c r="AU731" t="inlineStr">
        <is>
          <t/>
        </is>
      </c>
      <c r="AV731" s="2" t="inlineStr">
        <is>
          <t>friker</t>
        </is>
      </c>
      <c r="AW731" s="2" t="inlineStr">
        <is>
          <t>3</t>
        </is>
      </c>
      <c r="AX731" s="2" t="inlineStr">
        <is>
          <t/>
        </is>
      </c>
      <c r="AY731" t="inlineStr">
        <is>
          <t/>
        </is>
      </c>
      <c r="AZ731" s="2" t="inlineStr">
        <is>
          <t>telefonhekker</t>
        </is>
      </c>
      <c r="BA731" s="2" t="inlineStr">
        <is>
          <t>3</t>
        </is>
      </c>
      <c r="BB731" s="2" t="inlineStr">
        <is>
          <t/>
        </is>
      </c>
      <c r="BC731" t="inlineStr">
        <is>
          <t>telefonrendszert feltörő, manipuláló behatoló</t>
        </is>
      </c>
      <c r="BD731" s="2" t="inlineStr">
        <is>
          <t>phreak|
phreaker</t>
        </is>
      </c>
      <c r="BE731" s="2" t="inlineStr">
        <is>
          <t>3|
3</t>
        </is>
      </c>
      <c r="BF731" s="2" t="inlineStr">
        <is>
          <t xml:space="preserve">|
</t>
        </is>
      </c>
      <c r="BG731" t="inlineStr">
        <is>
          <t>hacker dei dispositivi mobili che si avvalgono di diversi metodi per l'accesso ai telefoni cellulari personali e per l'intercettazione di messaggi di segreteria, telefonate, messaggi di testo o persino il controllo di microfono e telecamera dei cellulari, senza il permesso o la consapevolezza dell'utente</t>
        </is>
      </c>
      <c r="BH731" s="2" t="inlineStr">
        <is>
          <t>įsilaužėlis į telekomunikacijų sistemas|
įsilaužėlis į telefono ryšio sistemas</t>
        </is>
      </c>
      <c r="BI731" s="2" t="inlineStr">
        <is>
          <t>2|
3</t>
        </is>
      </c>
      <c r="BJ731" s="2" t="inlineStr">
        <is>
          <t>|
preferred</t>
        </is>
      </c>
      <c r="BK731" t="inlineStr">
        <is>
          <t>asmuo, kuris neteisėtai įsilaužia į telefono tinklą siekdamas nemokamai skambinti į užsienį arba slapta klausytis pokalbių</t>
        </is>
      </c>
      <c r="BL731" s="2" t="inlineStr">
        <is>
          <t>telekomunikācijas sistēmu hakeris</t>
        </is>
      </c>
      <c r="BM731" s="2" t="inlineStr">
        <is>
          <t>2</t>
        </is>
      </c>
      <c r="BN731" s="2" t="inlineStr">
        <is>
          <t/>
        </is>
      </c>
      <c r="BO731" t="inlineStr">
        <is>
          <t/>
        </is>
      </c>
      <c r="BP731" s="2" t="inlineStr">
        <is>
          <t>phreak|
phreaker</t>
        </is>
      </c>
      <c r="BQ731" s="2" t="inlineStr">
        <is>
          <t>3|
3</t>
        </is>
      </c>
      <c r="BR731" s="2" t="inlineStr">
        <is>
          <t xml:space="preserve">|
</t>
        </is>
      </c>
      <c r="BS731" t="inlineStr">
        <is>
          <t>wieħed li jikseb aċċess illegali f'sistema tat-telefowns</t>
        </is>
      </c>
      <c r="BT731" s="2" t="inlineStr">
        <is>
          <t>telefoonkraker|
phreaker|
phreak</t>
        </is>
      </c>
      <c r="BU731" s="2" t="inlineStr">
        <is>
          <t>2|
3|
3</t>
        </is>
      </c>
      <c r="BV731" s="2" t="inlineStr">
        <is>
          <t xml:space="preserve">|
|
</t>
        </is>
      </c>
      <c r="BW731" t="inlineStr">
        <is>
          <t>persoon die zich bezighoudt met het kraken van telefoonsystemen</t>
        </is>
      </c>
      <c r="BX731" s="2" t="inlineStr">
        <is>
          <t>hacker telefoniczny|
phreaker</t>
        </is>
      </c>
      <c r="BY731" s="2" t="inlineStr">
        <is>
          <t>3|
3</t>
        </is>
      </c>
      <c r="BZ731" s="2" t="inlineStr">
        <is>
          <t xml:space="preserve">|
</t>
        </is>
      </c>
      <c r="CA731" t="inlineStr">
        <is>
          <t>osoba włąmująca sie do sieci telekomunikacyjnej, aby nawiązać darmowe połączenia</t>
        </is>
      </c>
      <c r="CB731" s="2" t="inlineStr">
        <is>
          <t>pirata telefónico</t>
        </is>
      </c>
      <c r="CC731" s="2" t="inlineStr">
        <is>
          <t>3</t>
        </is>
      </c>
      <c r="CD731" s="2" t="inlineStr">
        <is>
          <t/>
        </is>
      </c>
      <c r="CE731" t="inlineStr">
        <is>
          <t>Pirata que obtém acesso ilegal ao sistema telefónico.</t>
        </is>
      </c>
      <c r="CF731" s="2" t="inlineStr">
        <is>
          <t>phreaker</t>
        </is>
      </c>
      <c r="CG731" s="2" t="inlineStr">
        <is>
          <t>3</t>
        </is>
      </c>
      <c r="CH731" s="2" t="inlineStr">
        <is>
          <t/>
        </is>
      </c>
      <c r="CI731" t="inlineStr">
        <is>
          <t>un hacker care se concentrează pe sistemele de telefonie, intrând neautorizat pe convorbirile de interior dintr-o companie sau folosește generatoare de ton pentru a efectua convorbiri internaționale pe gratis</t>
        </is>
      </c>
      <c r="CJ731" s="2" t="inlineStr">
        <is>
          <t>&lt;i&gt;phreaker&lt;/i&gt;</t>
        </is>
      </c>
      <c r="CK731" s="2" t="inlineStr">
        <is>
          <t>3</t>
        </is>
      </c>
      <c r="CL731" s="2" t="inlineStr">
        <is>
          <t/>
        </is>
      </c>
      <c r="CM731" t="inlineStr">
        <is>
          <t>osoba nezákonne vnikajúca do telefónnych sietí</t>
        </is>
      </c>
      <c r="CN731" s="2" t="inlineStr">
        <is>
          <t>telefrik|
telefonski frik</t>
        </is>
      </c>
      <c r="CO731" s="2" t="inlineStr">
        <is>
          <t>3|
3</t>
        </is>
      </c>
      <c r="CP731" s="2" t="inlineStr">
        <is>
          <t xml:space="preserve">|
</t>
        </is>
      </c>
      <c r="CQ731" t="inlineStr">
        <is>
          <t/>
        </is>
      </c>
      <c r="CR731" s="2" t="inlineStr">
        <is>
          <t>phreaker</t>
        </is>
      </c>
      <c r="CS731" s="2" t="inlineStr">
        <is>
          <t>3</t>
        </is>
      </c>
      <c r="CT731" s="2" t="inlineStr">
        <is>
          <t/>
        </is>
      </c>
      <c r="CU731" t="inlineStr">
        <is>
          <t>person som manipulerar telefonnätet</t>
        </is>
      </c>
    </row>
    <row r="732">
      <c r="A732" s="1" t="str">
        <f>HYPERLINK("https://iate.europa.eu/entry/result/1399417/all", "1399417")</f>
        <v>1399417</v>
      </c>
      <c r="B732" t="inlineStr">
        <is>
          <t>EDUCATION AND COMMUNICATIONS</t>
        </is>
      </c>
      <c r="C732" t="inlineStr">
        <is>
          <t>EDUCATION AND COMMUNICATIONS|information technology and data processing</t>
        </is>
      </c>
      <c r="D732" s="2" t="inlineStr">
        <is>
          <t>стеганография</t>
        </is>
      </c>
      <c r="E732" s="2" t="inlineStr">
        <is>
          <t>3</t>
        </is>
      </c>
      <c r="F732" s="2" t="inlineStr">
        <is>
          <t/>
        </is>
      </c>
      <c r="G732" t="inlineStr">
        <is>
          <t/>
        </is>
      </c>
      <c r="H732" s="2" t="inlineStr">
        <is>
          <t>steganografie</t>
        </is>
      </c>
      <c r="I732" s="2" t="inlineStr">
        <is>
          <t>2</t>
        </is>
      </c>
      <c r="J732" s="2" t="inlineStr">
        <is>
          <t/>
        </is>
      </c>
      <c r="K732" t="inlineStr">
        <is>
          <t>umění či věda o ukrývání samotné existence zprávy</t>
        </is>
      </c>
      <c r="L732" s="2" t="inlineStr">
        <is>
          <t>steganografi</t>
        </is>
      </c>
      <c r="M732" s="2" t="inlineStr">
        <is>
          <t>3</t>
        </is>
      </c>
      <c r="N732" s="2" t="inlineStr">
        <is>
          <t/>
        </is>
      </c>
      <c r="O732" t="inlineStr">
        <is>
          <t>det at skjule eksistensen af oplysninger ved brug af f.eks. usynligt blæk, mikrofotografering af en meddelelse, så den ikke fylder mere end et punktum, og andre metoder, hvor meddelelsen er skjult i en tilsyneladende tilforladelig tekst</t>
        </is>
      </c>
      <c r="P732" s="2" t="inlineStr">
        <is>
          <t>Steganografie</t>
        </is>
      </c>
      <c r="Q732" s="2" t="inlineStr">
        <is>
          <t>3</t>
        </is>
      </c>
      <c r="R732" s="2" t="inlineStr">
        <is>
          <t/>
        </is>
      </c>
      <c r="S732" t="inlineStr">
        <is>
          <t>bewährte Methode, um Informationen in scheinbar unschuldigen Medien zu verschleiern, z.b. in Bildern, Audiodateien und E-Mail, so dass nur dem berechtigten Empfänger die Existenz der Informationen auffällt</t>
        </is>
      </c>
      <c r="T732" s="2" t="inlineStr">
        <is>
          <t>στεγανογραφία</t>
        </is>
      </c>
      <c r="U732" s="2" t="inlineStr">
        <is>
          <t>3</t>
        </is>
      </c>
      <c r="V732" s="2" t="inlineStr">
        <is>
          <t/>
        </is>
      </c>
      <c r="W732" t="inlineStr">
        <is>
          <t/>
        </is>
      </c>
      <c r="X732" s="2" t="inlineStr">
        <is>
          <t>steganography</t>
        </is>
      </c>
      <c r="Y732" s="2" t="inlineStr">
        <is>
          <t>3</t>
        </is>
      </c>
      <c r="Z732" s="2" t="inlineStr">
        <is>
          <t/>
        </is>
      </c>
      <c r="AA732" t="inlineStr">
        <is>
          <t>practice of hiding messages or data in otherwise innocuous media, such as images, audio files and emails, so that only the intended recipient knows of their existence</t>
        </is>
      </c>
      <c r="AB732" s="2" t="inlineStr">
        <is>
          <t>esteganografía</t>
        </is>
      </c>
      <c r="AC732" s="2" t="inlineStr">
        <is>
          <t>3</t>
        </is>
      </c>
      <c r="AD732" s="2" t="inlineStr">
        <is>
          <t/>
        </is>
      </c>
      <c r="AE732" t="inlineStr">
        <is>
          <t>Técnica que consiste en ocultar un mensaje u objeto, dentro de otro, llamado portador, de modo que no se perciba la existencia del mensaje que se quiere ocultar.</t>
        </is>
      </c>
      <c r="AF732" s="2" t="inlineStr">
        <is>
          <t>steganograafia</t>
        </is>
      </c>
      <c r="AG732" s="2" t="inlineStr">
        <is>
          <t>3</t>
        </is>
      </c>
      <c r="AH732" s="2" t="inlineStr">
        <is>
          <t/>
        </is>
      </c>
      <c r="AI732" t="inlineStr">
        <is>
          <t>distsipliin, mis käsitleb andmete peitmist 
&lt;div&gt;
 - avatud andmete sisse , näiteks pildi pikselite madalaimatesse bittidesse&lt;/div&gt;</t>
        </is>
      </c>
      <c r="AJ732" s="2" t="inlineStr">
        <is>
          <t>steganografia|
piilokirjoitus</t>
        </is>
      </c>
      <c r="AK732" s="2" t="inlineStr">
        <is>
          <t>3|
3</t>
        </is>
      </c>
      <c r="AL732" s="2" t="inlineStr">
        <is>
          <t xml:space="preserve">|
</t>
        </is>
      </c>
      <c r="AM732" t="inlineStr">
        <is>
          <t>salauksen tekniikka, jolla tiedon tai viestin olemassaolo pyritään kätkemään</t>
        </is>
      </c>
      <c r="AN732" s="2" t="inlineStr">
        <is>
          <t>stéganographie</t>
        </is>
      </c>
      <c r="AO732" s="2" t="inlineStr">
        <is>
          <t>3</t>
        </is>
      </c>
      <c r="AP732" s="2" t="inlineStr">
        <is>
          <t/>
        </is>
      </c>
      <c r="AQ732" t="inlineStr">
        <is>
          <t>ensemble de techniques permettant de transmettre une information en la dissimulant au sein d'une autre information (photo, vidéo, texte, etc.) sans rapport avec la première et le plus souvent anodine, essentiellement à l'aide de logiciels spécialisés</t>
        </is>
      </c>
      <c r="AR732" s="2" t="inlineStr">
        <is>
          <t>steigeanagrafaíocht</t>
        </is>
      </c>
      <c r="AS732" s="2" t="inlineStr">
        <is>
          <t>3</t>
        </is>
      </c>
      <c r="AT732" s="2" t="inlineStr">
        <is>
          <t/>
        </is>
      </c>
      <c r="AU732" t="inlineStr">
        <is>
          <t/>
        </is>
      </c>
      <c r="AV732" s="2" t="inlineStr">
        <is>
          <t>steganografija</t>
        </is>
      </c>
      <c r="AW732" s="2" t="inlineStr">
        <is>
          <t>3</t>
        </is>
      </c>
      <c r="AX732" s="2" t="inlineStr">
        <is>
          <t/>
        </is>
      </c>
      <c r="AY732" t="inlineStr">
        <is>
          <t/>
        </is>
      </c>
      <c r="AZ732" s="2" t="inlineStr">
        <is>
          <t>szteganográfia</t>
        </is>
      </c>
      <c r="BA732" s="2" t="inlineStr">
        <is>
          <t>4</t>
        </is>
      </c>
      <c r="BB732" s="2" t="inlineStr">
        <is>
          <t/>
        </is>
      </c>
      <c r="BC732" t="inlineStr">
        <is>
          <t>bizonyos üzenetek elrejtésével foglalkozó tudományág, ahol a kriptográfiával ellentétben nem az üzenet tartalmát, hanem az üzenetküldés tényét titkolják</t>
        </is>
      </c>
      <c r="BD732" s="2" t="inlineStr">
        <is>
          <t>steganografia</t>
        </is>
      </c>
      <c r="BE732" s="2" t="inlineStr">
        <is>
          <t>3</t>
        </is>
      </c>
      <c r="BF732" s="2" t="inlineStr">
        <is>
          <t/>
        </is>
      </c>
      <c r="BG732" t="inlineStr">
        <is>
          <t>sistema che consente di occultare un messaggio all'interno doi un elemento, che nel mondo informatico può essere un file immagine, un file audio, un video, ecc</t>
        </is>
      </c>
      <c r="BH732" s="2" t="inlineStr">
        <is>
          <t>steganografija</t>
        </is>
      </c>
      <c r="BI732" s="2" t="inlineStr">
        <is>
          <t>3</t>
        </is>
      </c>
      <c r="BJ732" s="2" t="inlineStr">
        <is>
          <t/>
        </is>
      </c>
      <c r="BK732" t="inlineStr">
        <is>
          <t>skaitmeninė pranešimų slėpimo vaizduose technologija</t>
        </is>
      </c>
      <c r="BL732" s="2" t="inlineStr">
        <is>
          <t>steganogrāfija</t>
        </is>
      </c>
      <c r="BM732" s="2" t="inlineStr">
        <is>
          <t>3</t>
        </is>
      </c>
      <c r="BN732" s="2" t="inlineStr">
        <is>
          <t/>
        </is>
      </c>
      <c r="BO732" t="inlineStr">
        <is>
          <t/>
        </is>
      </c>
      <c r="BP732" s="2" t="inlineStr">
        <is>
          <t>steganografija</t>
        </is>
      </c>
      <c r="BQ732" s="2" t="inlineStr">
        <is>
          <t>3</t>
        </is>
      </c>
      <c r="BR732" s="2" t="inlineStr">
        <is>
          <t/>
        </is>
      </c>
      <c r="BS732" t="inlineStr">
        <is>
          <t>il-prattika tal-ħabi ta' messaġġi jew 
&lt;i&gt;data &lt;/i&gt;f'media li normalment tkun innokwa, bħal immaġnijiet, files awdjo u emails, sabiex ikun jaf bihom biss ir-reċipjent intenzjonat</t>
        </is>
      </c>
      <c r="BT732" s="2" t="inlineStr">
        <is>
          <t>steganografie</t>
        </is>
      </c>
      <c r="BU732" s="2" t="inlineStr">
        <is>
          <t>3</t>
        </is>
      </c>
      <c r="BV732" s="2" t="inlineStr">
        <is>
          <t/>
        </is>
      </c>
      <c r="BW732" t="inlineStr">
        <is>
          <t>techniek waarbij informatie wordt verborgen in een onschuldig ogend bestand, zoals een e-mail, geluidsfragment of afbeelding, zodat enkel de beoogde ontvanger weet dat het bestand een verborgen boodschap bevat</t>
        </is>
      </c>
      <c r="BX732" s="2" t="inlineStr">
        <is>
          <t>steganografia</t>
        </is>
      </c>
      <c r="BY732" s="2" t="inlineStr">
        <is>
          <t>3</t>
        </is>
      </c>
      <c r="BZ732" s="2" t="inlineStr">
        <is>
          <t/>
        </is>
      </c>
      <c r="CA732" t="inlineStr">
        <is>
          <t>zespół metod służących do bezpiecznego przesyłania informacji w sposób ukrywający sam fakt ich istnienia; polega na ukrywaniu istotnych informacji w neutralnym tle, zwykle poprzez umieszczenie ich wewnątrz niewinnie wyglądającej wiadomości (np. ogłoszenia w gazecie)</t>
        </is>
      </c>
      <c r="CB732" s="2" t="inlineStr">
        <is>
          <t>esteganografia</t>
        </is>
      </c>
      <c r="CC732" s="2" t="inlineStr">
        <is>
          <t>3</t>
        </is>
      </c>
      <c r="CD732" s="2" t="inlineStr">
        <is>
          <t/>
        </is>
      </c>
      <c r="CE732" t="inlineStr">
        <is>
          <t>Métodos de escrita oculta, em cifra ou em sinais convencionais.</t>
        </is>
      </c>
      <c r="CF732" s="2" t="inlineStr">
        <is>
          <t>steganografie</t>
        </is>
      </c>
      <c r="CG732" s="2" t="inlineStr">
        <is>
          <t>3</t>
        </is>
      </c>
      <c r="CH732" s="2" t="inlineStr">
        <is>
          <t/>
        </is>
      </c>
      <c r="CI732" t="inlineStr">
        <is>
          <t>&lt;div&gt;
 tehnica ascunderii mesajelor secrete în alte mesaje, în aşa fel încât existența mesajelor secrete să fie invizibilă&lt;/div&gt;</t>
        </is>
      </c>
      <c r="CJ732" s="2" t="inlineStr">
        <is>
          <t>steganografia</t>
        </is>
      </c>
      <c r="CK732" s="2" t="inlineStr">
        <is>
          <t>3</t>
        </is>
      </c>
      <c r="CL732" s="2" t="inlineStr">
        <is>
          <t/>
        </is>
      </c>
      <c r="CM732" t="inlineStr">
        <is>
          <t>ukrytie tajnej správy v bežnej správe a jej vyňatie v cieľovom mieste</t>
        </is>
      </c>
      <c r="CN732" s="2" t="inlineStr">
        <is>
          <t>steganografija</t>
        </is>
      </c>
      <c r="CO732" s="2" t="inlineStr">
        <is>
          <t>3</t>
        </is>
      </c>
      <c r="CP732" s="2" t="inlineStr">
        <is>
          <t/>
        </is>
      </c>
      <c r="CQ732" t="inlineStr">
        <is>
          <t/>
        </is>
      </c>
      <c r="CR732" s="2" t="inlineStr">
        <is>
          <t>steganografi</t>
        </is>
      </c>
      <c r="CS732" s="2" t="inlineStr">
        <is>
          <t>3</t>
        </is>
      </c>
      <c r="CT732" s="2" t="inlineStr">
        <is>
          <t/>
        </is>
      </c>
      <c r="CU732" t="inlineStr">
        <is>
          <t>gömmande av hemliga meddelanden i något till synes oskyld­igt</t>
        </is>
      </c>
    </row>
    <row r="733">
      <c r="A733" s="1" t="str">
        <f>HYPERLINK("https://iate.europa.eu/entry/result/3503092/all", "3503092")</f>
        <v>3503092</v>
      </c>
      <c r="B733" t="inlineStr">
        <is>
          <t>LAW;EDUCATION AND COMMUNICATIONS</t>
        </is>
      </c>
      <c r="C733" t="inlineStr">
        <is>
          <t>LAW|criminal law;EDUCATION AND COMMUNICATIONS|information technology and data processing</t>
        </is>
      </c>
      <c r="D733" s="2" t="inlineStr">
        <is>
          <t>вишинг</t>
        </is>
      </c>
      <c r="E733" s="2" t="inlineStr">
        <is>
          <t>3</t>
        </is>
      </c>
      <c r="F733" s="2" t="inlineStr">
        <is>
          <t/>
        </is>
      </c>
      <c r="G733" t="inlineStr">
        <is>
          <t>телефонна измама, при която измамниците се опитват да накарат жертвата да разкрие лична,финансова или свързана със сигурността информация или да им преведе пари</t>
        </is>
      </c>
      <c r="H733" s="2" t="inlineStr">
        <is>
          <t>&lt;i&gt;vishing&lt;/i&gt;|
&lt;i&gt;phishing&lt;/i&gt; prostřednictvím VoIP|
hlasový &lt;i&gt;phishing&lt;/i&gt;</t>
        </is>
      </c>
      <c r="I733" s="2" t="inlineStr">
        <is>
          <t>3|
3|
3</t>
        </is>
      </c>
      <c r="J733" s="2" t="inlineStr">
        <is>
          <t xml:space="preserve">|
|
</t>
        </is>
      </c>
      <c r="K733" t="inlineStr">
        <is>
          <t>pokus o podvod prostřednictvím telefonního hovoru, při kterém se podvodníci snaží získat od oběti finanční nebo bezpečnostní informace nebo ji přimět, aby jim převedla peníze</t>
        </is>
      </c>
      <c r="L733" s="2" t="inlineStr">
        <is>
          <t>vishing</t>
        </is>
      </c>
      <c r="M733" s="2" t="inlineStr">
        <is>
          <t>3</t>
        </is>
      </c>
      <c r="N733" s="2" t="inlineStr">
        <is>
          <t/>
        </is>
      </c>
      <c r="O733" t="inlineStr">
        <is>
          <t>form for telefonsvindel, hvor IT-kriminelle benytter telefonopkald eller automatiserede opkaldssystemer til at få brugere til at afgive personlige oplysninger</t>
        </is>
      </c>
      <c r="P733" s="2" t="inlineStr">
        <is>
          <t>Vishing</t>
        </is>
      </c>
      <c r="Q733" s="2" t="inlineStr">
        <is>
          <t>2</t>
        </is>
      </c>
      <c r="R733" s="2" t="inlineStr">
        <is>
          <t/>
        </is>
      </c>
      <c r="S733" t="inlineStr">
        <is>
          <t>Betrugsmasche von Datendieben, bei der die Opfer über das Internet angerufen und aufgefordert werden, persönliche Daten wie PIN- oder TAN- Codes über die Telefontastatur einzugeben</t>
        </is>
      </c>
      <c r="T733" s="2" t="inlineStr">
        <is>
          <t>φωνητικό ψάρεμα|
φωνοψάρεμα|
"ψάρεμα" μέσω τηλεφωνικών κλήσεων</t>
        </is>
      </c>
      <c r="U733" s="2" t="inlineStr">
        <is>
          <t>3|
3|
3</t>
        </is>
      </c>
      <c r="V733" s="2" t="inlineStr">
        <is>
          <t xml:space="preserve">|
|
</t>
        </is>
      </c>
      <c r="W733" t="inlineStr">
        <is>
          <t/>
        </is>
      </c>
      <c r="X733" s="2" t="inlineStr">
        <is>
          <t>vishing|
voice phishing|
VoIP phishing</t>
        </is>
      </c>
      <c r="Y733" s="2" t="inlineStr">
        <is>
          <t>3|
3|
3</t>
        </is>
      </c>
      <c r="Z733" s="2" t="inlineStr">
        <is>
          <t xml:space="preserve">|
|
</t>
        </is>
      </c>
      <c r="AA733" t="inlineStr">
        <is>
          <t>form of criminal phone fraud, using social engineering over the telephone system to gain access to private personal and financial information for the purpose of financial reward</t>
        </is>
      </c>
      <c r="AB733" s="2" t="inlineStr">
        <is>
          <t>&lt;i&gt;vishing&lt;/i&gt;|
&lt;i&gt;phishing&lt;/i&gt; de voz</t>
        </is>
      </c>
      <c r="AC733" s="2" t="inlineStr">
        <is>
          <t>3|
3</t>
        </is>
      </c>
      <c r="AD733" s="2" t="inlineStr">
        <is>
          <t xml:space="preserve">|
</t>
        </is>
      </c>
      <c r="AE733" t="inlineStr">
        <is>
          <t>Fraude informático en el que la víctima recibe un correo electrónico proveniente de una entidad supuestamente legítima, en el que se le ofrece un número de teléfono de atención gratuito con el que debe comunicarse. Una vez realizada la llamada, una grabación pide datos de su tarjeta y las claves de la misma.</t>
        </is>
      </c>
      <c r="AF733" s="2" t="inlineStr">
        <is>
          <t>telefonkalastus</t>
        </is>
      </c>
      <c r="AG733" s="2" t="inlineStr">
        <is>
          <t>3</t>
        </is>
      </c>
      <c r="AH733" s="2" t="inlineStr">
        <is>
          <t/>
        </is>
      </c>
      <c r="AI733" t="inlineStr">
        <is>
          <t>kalastus telefoni (VoIP ) teel, põhineb 
&lt;div&gt;
 - suhtlusosavusel ja &lt;/div&gt; 
&lt;div&gt;
 - helistaja väljaselgitamise raskustel nüüdissides&lt;/div&gt;</t>
        </is>
      </c>
      <c r="AJ733" s="2" t="inlineStr">
        <is>
          <t>soittopyyntöurkinta|
puhelinurkinta</t>
        </is>
      </c>
      <c r="AK733" s="2" t="inlineStr">
        <is>
          <t>3|
3</t>
        </is>
      </c>
      <c r="AL733" s="2" t="inlineStr">
        <is>
          <t xml:space="preserve">|
</t>
        </is>
      </c>
      <c r="AM733" t="inlineStr">
        <is>
          <t>sähköpostitse tapahtuva verkkourkinta, jossa käyttäjää pyydetään usein tietoturvaongelman varjolla soittamaan annettuun numeroon ja antamaan luottamuksellisia tietoja puhelimitse</t>
        </is>
      </c>
      <c r="AN733" s="2" t="inlineStr">
        <is>
          <t>vishing|
hameçonnage vocal</t>
        </is>
      </c>
      <c r="AO733" s="2" t="inlineStr">
        <is>
          <t>3|
3</t>
        </is>
      </c>
      <c r="AP733" s="2" t="inlineStr">
        <is>
          <t xml:space="preserve">admitted|
</t>
        </is>
      </c>
      <c r="AQ733" t="inlineStr">
        <is>
          <t>fraude par téléphone qui s'appuie sur des techniques d'ingénierie sociale pour obtenir des informations confidentielles, souvent financières, de consommateurs ou de collaborateurs d'entreprise</t>
        </is>
      </c>
      <c r="AR733" s="2" t="inlineStr">
        <is>
          <t>glaoscaireacht</t>
        </is>
      </c>
      <c r="AS733" s="2" t="inlineStr">
        <is>
          <t>3</t>
        </is>
      </c>
      <c r="AT733" s="2" t="inlineStr">
        <is>
          <t/>
        </is>
      </c>
      <c r="AU733" t="inlineStr">
        <is>
          <t/>
        </is>
      </c>
      <c r="AV733" s="2" t="inlineStr">
        <is>
          <t>krađa identiteta putem telefonskog poziva|
&lt;i&gt;vishing&lt;/i&gt;</t>
        </is>
      </c>
      <c r="AW733" s="2" t="inlineStr">
        <is>
          <t>2|
3</t>
        </is>
      </c>
      <c r="AX733" s="2" t="inlineStr">
        <is>
          <t xml:space="preserve">|
</t>
        </is>
      </c>
      <c r="AY733" t="inlineStr">
        <is>
          <t/>
        </is>
      </c>
      <c r="AZ733" s="2" t="inlineStr">
        <is>
          <t>telefonos adathalászat|
vishing</t>
        </is>
      </c>
      <c r="BA733" s="2" t="inlineStr">
        <is>
          <t>3|
3</t>
        </is>
      </c>
      <c r="BB733" s="2" t="inlineStr">
        <is>
          <t xml:space="preserve">preferred|
</t>
        </is>
      </c>
      <c r="BC733" t="inlineStr">
        <is>
          <t>a bankoknál vagy távközlési szolgáltatóknál megszokott interaktív rendszer működését utánzó adatlopási technika, amelynél a támadó telefonon gyűjt információt a célszemélyről</t>
        </is>
      </c>
      <c r="BD733" s="2" t="inlineStr">
        <is>
          <t>phishing telefonico|
vishing</t>
        </is>
      </c>
      <c r="BE733" s="2" t="inlineStr">
        <is>
          <t>3|
3</t>
        </is>
      </c>
      <c r="BF733" s="2" t="inlineStr">
        <is>
          <t xml:space="preserve">|
</t>
        </is>
      </c>
      <c r="BG733" t="inlineStr">
        <is>
          <t>Neologismo che deriva dalla contrazione di “voice" e "phishing” &lt;a href="/entry/result/933881/all" id="ENTRY_TO_ENTRY_CONVERTER" target="_blank"&gt;IATE:933881&lt;/a&gt; e indica il tentativo di indurre la vittima a rivolgersi a un presunto call center del proprio istituto bancario per riattivare un conto corrente bloccato dall’istituto stesso in seguito ad attività sospette. A differenza del phishing, che usa e-mail in cui si invita l’utente a cliccare su un link, il vishing avviene sui cellulari, ai quali viene mandato un SMS.</t>
        </is>
      </c>
      <c r="BH733" s="2" t="inlineStr">
        <is>
          <t>duomenų vagystė telefonu|
duomenų viliojimas telefonu</t>
        </is>
      </c>
      <c r="BI733" s="2" t="inlineStr">
        <is>
          <t>2|
3</t>
        </is>
      </c>
      <c r="BJ733" s="2" t="inlineStr">
        <is>
          <t>|
preferred</t>
        </is>
      </c>
      <c r="BK733" t="inlineStr">
        <is>
          <t>duomenų viliojimas naudojantis telefoniniu ryšiu, kai bendraujama balsu</t>
        </is>
      </c>
      <c r="BL733" s="2" t="inlineStr">
        <is>
          <t>bikšķerēšana</t>
        </is>
      </c>
      <c r="BM733" s="2" t="inlineStr">
        <is>
          <t>2</t>
        </is>
      </c>
      <c r="BN733" s="2" t="inlineStr">
        <is>
          <t/>
        </is>
      </c>
      <c r="BO733" t="inlineStr">
        <is>
          <t/>
        </is>
      </c>
      <c r="BP733" s="2" t="inlineStr">
        <is>
          <t>vishing|
vishing bil-vuċi|
vishing bil-VoIP</t>
        </is>
      </c>
      <c r="BQ733" s="2" t="inlineStr">
        <is>
          <t>3|
3|
3</t>
        </is>
      </c>
      <c r="BR733" s="2" t="inlineStr">
        <is>
          <t xml:space="preserve">|
|
</t>
        </is>
      </c>
      <c r="BS733" t="inlineStr">
        <is>
          <t>forma ta' frodi kriminali bit-telefown, bl-użu ta' inġinerija soċjali fuq is-sistema tat-telefown biex jinkiseb aċċess għal informazzjoni privata personali u finanzjarja għal skop ta' rikompensa finanzjarja</t>
        </is>
      </c>
      <c r="BT733" s="2" t="inlineStr">
        <is>
          <t>VoIP-phishing|
voice phishing|
vishing</t>
        </is>
      </c>
      <c r="BU733" s="2" t="inlineStr">
        <is>
          <t>3|
3|
3</t>
        </is>
      </c>
      <c r="BV733" s="2" t="inlineStr">
        <is>
          <t xml:space="preserve">|
|
</t>
        </is>
      </c>
      <c r="BW733" t="inlineStr">
        <is>
          <t>Techniek van internetcriminaliteit die voortbouwt op phishing en waarbij mensen (in een e-mail of telefonisch) wordt gevraagd om telefonisch hun identiteits- en bankgegevens door te geven. Dat laatste gebeurt via een telefonische VoIP-account, een systeem waarbij de traceerbaarheid kan worden omzeild en misbruik en manipulatie van gegevens mogelijk is.</t>
        </is>
      </c>
      <c r="BX733" s="2" t="inlineStr">
        <is>
          <t>vishing</t>
        </is>
      </c>
      <c r="BY733" s="2" t="inlineStr">
        <is>
          <t>3</t>
        </is>
      </c>
      <c r="BZ733" s="2" t="inlineStr">
        <is>
          <t/>
        </is>
      </c>
      <c r="CA733" t="inlineStr">
        <is>
          <t>vishing to metoda oszustwa mająca swoje podstawy w phishingu, polegająca na wykorzystaniu telefonu lub VoIP (narzędzia Voice over IP) do wyłudzenia danych</t>
        </is>
      </c>
      <c r="CB733" s="2" t="inlineStr">
        <is>
          <t>ciberiscagem por voz|
ciberiscagem por telefone</t>
        </is>
      </c>
      <c r="CC733" s="2" t="inlineStr">
        <is>
          <t>3|
3</t>
        </is>
      </c>
      <c r="CD733" s="2" t="inlineStr">
        <is>
          <t xml:space="preserve">|
</t>
        </is>
      </c>
      <c r="CE733" t="inlineStr">
        <is>
          <t>Prática criminosa que utiliza engenharia social através da rede pública de telefonia comutada com o objetivo de obter vantagens ilícitas como, por exemplo, realizar compras ou saques em nome da vítima.</t>
        </is>
      </c>
      <c r="CF733" s="2" t="inlineStr">
        <is>
          <t>vishing</t>
        </is>
      </c>
      <c r="CG733" s="2" t="inlineStr">
        <is>
          <t>3</t>
        </is>
      </c>
      <c r="CH733" s="2" t="inlineStr">
        <is>
          <t/>
        </is>
      </c>
      <c r="CI733" t="inlineStr">
        <is>
          <t>atac informatic de tip inginerie socială, similar SMiShing-ului, diferența fiind aceea că victima este abordată sau ademenită să furnizeze informații prin intermediul serviciului de mesagerie vocală</t>
        </is>
      </c>
      <c r="CJ733" s="2" t="inlineStr">
        <is>
          <t>hlasový &lt;i&gt;phishing&lt;/i&gt;|
&lt;i&gt;voice&lt;/i&gt;&lt;i&gt; phishing&lt;/i&gt;|
VoIP&lt;i&gt; phishing&lt;/i&gt;|
&lt;i&gt; vishing &lt;/i&gt;</t>
        </is>
      </c>
      <c r="CK733" s="2" t="inlineStr">
        <is>
          <t>3|
3|
3|
3</t>
        </is>
      </c>
      <c r="CL733" s="2" t="inlineStr">
        <is>
          <t xml:space="preserve">|
|
|
</t>
        </is>
      </c>
      <c r="CM733" t="inlineStr">
        <is>
          <t>podvodný postup s využitím telefonického rozhovoru, pomocou ktorého sa útočník snaží od klienta získať citlivé údaje</t>
        </is>
      </c>
      <c r="CN733" s="2" t="inlineStr">
        <is>
          <t>govorno ribarjenje</t>
        </is>
      </c>
      <c r="CO733" s="2" t="inlineStr">
        <is>
          <t>3</t>
        </is>
      </c>
      <c r="CP733" s="2" t="inlineStr">
        <is>
          <t/>
        </is>
      </c>
      <c r="CQ733" t="inlineStr">
        <is>
          <t/>
        </is>
      </c>
      <c r="CR733" s="2" t="inlineStr">
        <is>
          <t>telefonfiske|
vishing</t>
        </is>
      </c>
      <c r="CS733" s="2" t="inlineStr">
        <is>
          <t>3|
3</t>
        </is>
      </c>
      <c r="CT733" s="2" t="inlineStr">
        <is>
          <t xml:space="preserve">|
</t>
        </is>
      </c>
      <c r="CU733" t="inlineStr">
        <is>
          <t>metod för it-brottslighet, där bedragare lurar personer att via telefonen lämna ut känslig information, t.ex. bankkoder och lösenord</t>
        </is>
      </c>
    </row>
    <row r="734">
      <c r="A734" s="1" t="str">
        <f>HYPERLINK("https://iate.europa.eu/entry/result/3536980/all", "3536980")</f>
        <v>3536980</v>
      </c>
      <c r="B734" t="inlineStr">
        <is>
          <t>EDUCATION AND COMMUNICATIONS;POLITICS;SOCIAL QUESTIONS;LAW</t>
        </is>
      </c>
      <c r="C734" t="inlineStr">
        <is>
          <t>EDUCATION AND COMMUNICATIONS|information technology and data processing|data-processing law|computer crime;POLITICS|politics and public safety;EDUCATION AND COMMUNICATIONS|communications|communications systems;SOCIAL QUESTIONS|social affairs|social problem;LAW|criminal law|offence|crime against property|fraud</t>
        </is>
      </c>
      <c r="D734" s="2" t="inlineStr">
        <is>
          <t>насочен фишинг</t>
        </is>
      </c>
      <c r="E734" s="2" t="inlineStr">
        <is>
          <t>3</t>
        </is>
      </c>
      <c r="F734" s="2" t="inlineStr">
        <is>
          <t/>
        </is>
      </c>
      <c r="G734" t="inlineStr">
        <is>
          <t>електронно съобщение, насочено към отделен индивид, организация или фирма</t>
        </is>
      </c>
      <c r="H734" s="2" t="inlineStr">
        <is>
          <t>cílený &lt;i&gt;phishing&lt;/i&gt;|
&lt;i&gt;spear phishing&lt;/i&gt;</t>
        </is>
      </c>
      <c r="I734" s="2" t="inlineStr">
        <is>
          <t>3|
3</t>
        </is>
      </c>
      <c r="J734" s="2" t="inlineStr">
        <is>
          <t xml:space="preserve">|
</t>
        </is>
      </c>
      <c r="K734" t="inlineStr">
        <is>
          <t>sofistikovanější 
&lt;i&gt;phishing&lt;/i&gt; [ &lt;a href="/entry/result/933881/all" id="ENTRY_TO_ENTRY_CONVERTER" target="_blank"&gt;IATE:933881&lt;/a&gt; ], který využívá předem získané informace o oběti</t>
        </is>
      </c>
      <c r="L734" s="2" t="inlineStr">
        <is>
          <t>spear phishing</t>
        </is>
      </c>
      <c r="M734" s="2" t="inlineStr">
        <is>
          <t>3</t>
        </is>
      </c>
      <c r="N734" s="2" t="inlineStr">
        <is>
          <t/>
        </is>
      </c>
      <c r="O734" t="inlineStr">
        <is>
          <t>svindelnummer, der distribueres via e-mail eller elektroniske kommunikationstjenester og rettes mod en bestemt person, organisation eller virksomhed</t>
        </is>
      </c>
      <c r="P734" s="2" t="inlineStr">
        <is>
          <t>Spear-Phishing</t>
        </is>
      </c>
      <c r="Q734" s="2" t="inlineStr">
        <is>
          <t>3</t>
        </is>
      </c>
      <c r="R734" s="2" t="inlineStr">
        <is>
          <t/>
        </is>
      </c>
      <c r="S734" t="inlineStr">
        <is>
          <t>Betrugsmasche per elektronischer Kommunikation, die auf bestimmte Personen, Organisationen oder Unternehmen abzielt</t>
        </is>
      </c>
      <c r="T734" s="2" t="inlineStr">
        <is>
          <t>στοχευμένο ηλεκτρονικό ψάρεμα|
ηλεκτρονικό ψάρεμα τύπου spear</t>
        </is>
      </c>
      <c r="U734" s="2" t="inlineStr">
        <is>
          <t>3|
3</t>
        </is>
      </c>
      <c r="V734" s="2" t="inlineStr">
        <is>
          <t xml:space="preserve">preferred|
</t>
        </is>
      </c>
      <c r="W734" t="inlineStr">
        <is>
          <t/>
        </is>
      </c>
      <c r="X734" s="2" t="inlineStr">
        <is>
          <t>spearphishing|
spear phishing</t>
        </is>
      </c>
      <c r="Y734" s="2" t="inlineStr">
        <is>
          <t>1|
3</t>
        </is>
      </c>
      <c r="Z734" s="2" t="inlineStr">
        <is>
          <t xml:space="preserve">|
</t>
        </is>
      </c>
      <c r="AA734" t="inlineStr">
        <is>
          <t>highly targeted 
&lt;a href="https://iate.europa.eu/entry/result/933881/en" target="_blank"&gt;phishing&lt;/a&gt;</t>
        </is>
      </c>
      <c r="AB734" s="2" t="inlineStr">
        <is>
          <t>&lt;i&gt;phishing&lt;/i&gt; personalizado</t>
        </is>
      </c>
      <c r="AC734" s="2" t="inlineStr">
        <is>
          <t>3</t>
        </is>
      </c>
      <c r="AD734" s="2" t="inlineStr">
        <is>
          <t/>
        </is>
      </c>
      <c r="AE734" t="inlineStr">
        <is>
          <t>Estafa que se realiza por correo o mensajería electrónicos y se dirige a personas, organizaciones o empresas específicas con el objetivo de robar datos para fines maliciosos o de instalar programas maliciosos en el ordenador o equipos de la víctima.</t>
        </is>
      </c>
      <c r="AF734" s="2" t="inlineStr">
        <is>
          <t>harpuunimine|
suunatud andmepüük</t>
        </is>
      </c>
      <c r="AG734" s="2" t="inlineStr">
        <is>
          <t>3|
2</t>
        </is>
      </c>
      <c r="AH734" s="2" t="inlineStr">
        <is>
          <t xml:space="preserve">|
</t>
        </is>
      </c>
      <c r="AI734" t="inlineStr">
        <is>
          <t>kalastamise eriliik: 
&lt;div&gt;
 - sihikindlalt suunatud ühele organisatsioonile &lt;/div&gt; 
&lt;div&gt;
 - ärilistel, sõjalistel või poliitilistel eesmärkidel &lt;/div&gt; 
&lt;div&gt;
 - püüab saada juurdepääsu konfidentsiaalsetele andmetele &lt;/div&gt; 
&lt;div&gt;
 - kalastussõnumi saatja näib olevat oma töötaja &lt;/div&gt; 
&lt;div&gt;
 ------ enamasti mingil tähtsal ametikohal &lt;/div&gt; 
&lt;div&gt;
 - manipuleerimise eelduseks on &lt;/div&gt; 
&lt;div&gt;
 ------ teave organisatsiooni struktuuri ja töötajate kohta&lt;/div&gt;</t>
        </is>
      </c>
      <c r="AJ734" s="2" t="inlineStr">
        <is>
          <t>kohdistettu verkkourkinta|
kohdennettu verkkourkinta</t>
        </is>
      </c>
      <c r="AK734" s="2" t="inlineStr">
        <is>
          <t>3|
3</t>
        </is>
      </c>
      <c r="AL734" s="2" t="inlineStr">
        <is>
          <t xml:space="preserve">|
</t>
        </is>
      </c>
      <c r="AM734" t="inlineStr">
        <is>
          <t>tiettyyn henkilöön tai tietyn organisaation henkilöstöön kohdistuva verkkourkinta, joka vaikuttaa tulevan tutulta taholta</t>
        </is>
      </c>
      <c r="AN734" s="2" t="inlineStr">
        <is>
          <t>hameçonnage ciblé|
spear phishing</t>
        </is>
      </c>
      <c r="AO734" s="2" t="inlineStr">
        <is>
          <t>3|
3</t>
        </is>
      </c>
      <c r="AP734" s="2" t="inlineStr">
        <is>
          <t>|
admitted</t>
        </is>
      </c>
      <c r="AQ734" t="inlineStr">
        <is>
          <t>technique d'hameçonnage qui, à l'aide de courriels personnalisés trompeurs, cible de façon plus précise un groupe d'internautes donné, souvent les employés d'une grande société ou d'un organisme gouvernemental, afin de leur soutirer des informations confidentielles</t>
        </is>
      </c>
      <c r="AR734" s="2" t="inlineStr">
        <is>
          <t>fioscaireacht spriocdhírithe</t>
        </is>
      </c>
      <c r="AS734" s="2" t="inlineStr">
        <is>
          <t>3</t>
        </is>
      </c>
      <c r="AT734" s="2" t="inlineStr">
        <is>
          <t/>
        </is>
      </c>
      <c r="AU734" t="inlineStr">
        <is>
          <t/>
        </is>
      </c>
      <c r="AV734" s="2" t="inlineStr">
        <is>
          <t>ciljani &lt;i&gt;phishing&lt;/i&gt;|
&lt;i&gt;spear phishing&lt;/i&gt;</t>
        </is>
      </c>
      <c r="AW734" s="2" t="inlineStr">
        <is>
          <t>2|
3</t>
        </is>
      </c>
      <c r="AX734" s="2" t="inlineStr">
        <is>
          <t xml:space="preserve">|
</t>
        </is>
      </c>
      <c r="AY734" t="inlineStr">
        <is>
          <t/>
        </is>
      </c>
      <c r="AZ734" s="2" t="inlineStr">
        <is>
          <t>lándzsás adathalászat</t>
        </is>
      </c>
      <c r="BA734" s="2" t="inlineStr">
        <is>
          <t>2</t>
        </is>
      </c>
      <c r="BB734" s="2" t="inlineStr">
        <is>
          <t/>
        </is>
      </c>
      <c r="BC734" t="inlineStr">
        <is>
          <t>identitáslopást célzó olyan tevékenység, amely kiszemeli a konkrét áldozatot, és személyre szabott, a megtévesztésig hihető körülmények között próbálja az áldozata személyes adatait kicsalni</t>
        </is>
      </c>
      <c r="BD734" s="2" t="inlineStr">
        <is>
          <t>spear phishing</t>
        </is>
      </c>
      <c r="BE734" s="2" t="inlineStr">
        <is>
          <t>3</t>
        </is>
      </c>
      <c r="BF734" s="2" t="inlineStr">
        <is>
          <t/>
        </is>
      </c>
      <c r="BG734" t="inlineStr">
        <is>
          <t>particolare tipo di phishing [&lt;a href="https://iate.europa.eu/entry/result/933881/en" target="_blank"&gt;933881&lt;/a&gt;] mirato, realizzato attraverso l’invio di e-mail fraudolente a un’organizzazione o una persona specifica, il che le rende difficilmente riconoscibili come truffa</t>
        </is>
      </c>
      <c r="BH734" s="2" t="inlineStr">
        <is>
          <t>personalizuotas duomenų viliojimas</t>
        </is>
      </c>
      <c r="BI734" s="2" t="inlineStr">
        <is>
          <t>3</t>
        </is>
      </c>
      <c r="BJ734" s="2" t="inlineStr">
        <is>
          <t/>
        </is>
      </c>
      <c r="BK734" t="inlineStr">
        <is>
          <t>duomenų viliojimas iš konkretaus fizinio ar juridinio asmens, duomenų išviliojimo sėkmei padidinti renkant ir naudojant asmeninę informaciją</t>
        </is>
      </c>
      <c r="BL734" s="2" t="inlineStr">
        <is>
          <t>personalizēta pikšķerēšana</t>
        </is>
      </c>
      <c r="BM734" s="2" t="inlineStr">
        <is>
          <t>2</t>
        </is>
      </c>
      <c r="BN734" s="2" t="inlineStr">
        <is>
          <t/>
        </is>
      </c>
      <c r="BO734" t="inlineStr">
        <is>
          <t/>
        </is>
      </c>
      <c r="BP734" s="2" t="inlineStr">
        <is>
          <t>spear phishing</t>
        </is>
      </c>
      <c r="BQ734" s="2" t="inlineStr">
        <is>
          <t>3</t>
        </is>
      </c>
      <c r="BR734" s="2" t="inlineStr">
        <is>
          <t/>
        </is>
      </c>
      <c r="BS734" t="inlineStr">
        <is>
          <t>tip partikolari ta' phishing immirat, imwettaq permezz ta' email frawdolenti li tintbagħat lil organizzazzjoni jew persuna speċifika, u li b'hekk tagħmilha diffiċli ħafna li tingħaraf bħala qerq</t>
        </is>
      </c>
      <c r="BT734" s="2" t="inlineStr">
        <is>
          <t>spear phishing|
gerichte phishing</t>
        </is>
      </c>
      <c r="BU734" s="2" t="inlineStr">
        <is>
          <t>3|
2</t>
        </is>
      </c>
      <c r="BV734" s="2" t="inlineStr">
        <is>
          <t xml:space="preserve">|
</t>
        </is>
      </c>
      <c r="BW734" t="inlineStr">
        <is>
          <t>zeer doelgerichte vorm van phishing [ &lt;a href="/entry/result/933881/all" id="ENTRY_TO_ENTRY_CONVERTER" target="_blank"&gt;IATE:933881&lt;/a&gt; ]</t>
        </is>
      </c>
      <c r="BX734" s="2" t="inlineStr">
        <is>
          <t>phishing ukierunkowany|
spear phishing</t>
        </is>
      </c>
      <c r="BY734" s="2" t="inlineStr">
        <is>
          <t>3|
3</t>
        </is>
      </c>
      <c r="BZ734" s="2" t="inlineStr">
        <is>
          <t xml:space="preserve">|
</t>
        </is>
      </c>
      <c r="CA734" t="inlineStr">
        <is>
          <t>phishing ukierunkowany na konkretną grupę, np. pracowników danej firmy</t>
        </is>
      </c>
      <c r="CB734" s="2" t="inlineStr">
        <is>
          <t>ciberiscagem personalizada</t>
        </is>
      </c>
      <c r="CC734" s="2" t="inlineStr">
        <is>
          <t>3</t>
        </is>
      </c>
      <c r="CD734" s="2" t="inlineStr">
        <is>
          <t/>
        </is>
      </c>
      <c r="CE734" t="inlineStr">
        <is>
          <t>Ciberiscagem altamente direcionada.</t>
        </is>
      </c>
      <c r="CF734" s="2" t="inlineStr">
        <is>
          <t>spear-phishing</t>
        </is>
      </c>
      <c r="CG734" s="2" t="inlineStr">
        <is>
          <t>3</t>
        </is>
      </c>
      <c r="CH734" s="2" t="inlineStr">
        <is>
          <t/>
        </is>
      </c>
      <c r="CI734" t="inlineStr">
        <is>
          <t>forma de phishing care face uz de informații legate de ţinta vizată pentru a realiza un atac cât mai specific şi cât mai personalizat, scopul atacurilor fiind acela de a păcăli potențialele victime prin accesarea unui fișier atașat care conţine malware sau prin redirecționarea victimelor către site-uri ce găzduiesc malware</t>
        </is>
      </c>
      <c r="CJ734" s="2" t="inlineStr">
        <is>
          <t>cielené neoprávnené získavanie údajov|
cielený &lt;i&gt;phishing&lt;/i&gt;|
&lt;i&gt; spear phishing &lt;/i&gt;</t>
        </is>
      </c>
      <c r="CK734" s="2" t="inlineStr">
        <is>
          <t>3|
3|
3</t>
        </is>
      </c>
      <c r="CL734" s="2" t="inlineStr">
        <is>
          <t xml:space="preserve">|
|
</t>
        </is>
      </c>
      <c r="CM734" t="inlineStr">
        <is>
          <t>vysoko špecializované útoky proti špecifickým cieľom alebo malým skupinám cieľov na zhromažďovanie informácií alebo získavanie prístupu k systémom</t>
        </is>
      </c>
      <c r="CN734" s="2" t="inlineStr">
        <is>
          <t>harpuniranje</t>
        </is>
      </c>
      <c r="CO734" s="2" t="inlineStr">
        <is>
          <t>3</t>
        </is>
      </c>
      <c r="CP734" s="2" t="inlineStr">
        <is>
          <t/>
        </is>
      </c>
      <c r="CQ734" t="inlineStr">
        <is>
          <t/>
        </is>
      </c>
      <c r="CR734" s="2" t="inlineStr">
        <is>
          <t>harpunfiske</t>
        </is>
      </c>
      <c r="CS734" s="2" t="inlineStr">
        <is>
          <t>3</t>
        </is>
      </c>
      <c r="CT734" s="2" t="inlineStr">
        <is>
          <t/>
        </is>
      </c>
      <c r="CU734" t="inlineStr">
        <is>
          <t/>
        </is>
      </c>
    </row>
    <row r="735">
      <c r="A735" s="1" t="str">
        <f>HYPERLINK("https://iate.europa.eu/entry/result/3565941/all", "3565941")</f>
        <v>3565941</v>
      </c>
      <c r="B735" t="inlineStr">
        <is>
          <t>EDUCATION AND COMMUNICATIONS</t>
        </is>
      </c>
      <c r="C735" t="inlineStr">
        <is>
          <t>EDUCATION AND COMMUNICATIONS|information technology and data processing</t>
        </is>
      </c>
      <c r="D735" s="2" t="inlineStr">
        <is>
          <t>крипто-малуер</t>
        </is>
      </c>
      <c r="E735" s="2" t="inlineStr">
        <is>
          <t>3</t>
        </is>
      </c>
      <c r="F735" s="2" t="inlineStr">
        <is>
          <t/>
        </is>
      </c>
      <c r="G735" t="inlineStr">
        <is>
          <t/>
        </is>
      </c>
      <c r="H735" s="2" t="inlineStr">
        <is>
          <t>cryptoware</t>
        </is>
      </c>
      <c r="I735" s="2" t="inlineStr">
        <is>
          <t>3</t>
        </is>
      </c>
      <c r="J735" s="2" t="inlineStr">
        <is>
          <t/>
        </is>
      </c>
      <c r="K735" t="inlineStr">
        <is>
          <t>typ 
&lt;i&gt;ransomwaru&lt;/i&gt; [ &lt;a href="/entry/result/3503685/all" id="ENTRY_TO_ENTRY_CONVERTER" target="_blank"&gt;IATE:3503685&lt;/a&gt; ], který napadne počítač a zašifruje jeho pevný disk nebo konkrétní soubory tak, že k nim omezí přístup, dokud za jejich opětovné zpřístupnění není uhrazeno výkupné</t>
        </is>
      </c>
      <c r="L735" s="2" t="inlineStr">
        <is>
          <t>cryptoware|
cryptolocker</t>
        </is>
      </c>
      <c r="M735" s="2" t="inlineStr">
        <is>
          <t>3|
3</t>
        </is>
      </c>
      <c r="N735" s="2" t="inlineStr">
        <is>
          <t xml:space="preserve">|
</t>
        </is>
      </c>
      <c r="O735" t="inlineStr">
        <is>
          <t>farlig ransomware i form af en trojansk virus, som kriminelle hackere bruger til at kryptere filer på en harddisk for derefter at afkræve ejeren af den inficerede enhed en løsesum for at frigive filerne</t>
        </is>
      </c>
      <c r="P735" s="2" t="inlineStr">
        <is>
          <t>Ransomware|
Cryptoware</t>
        </is>
      </c>
      <c r="Q735" s="2" t="inlineStr">
        <is>
          <t>3|
3</t>
        </is>
      </c>
      <c r="R735" s="2" t="inlineStr">
        <is>
          <t xml:space="preserve">|
</t>
        </is>
      </c>
      <c r="S735" t="inlineStr">
        <is>
          <t>Schadprogramme, die den Computer sperren oder darauf befindliche Daten verschlüsseln, bis Lösegeld gezahlt wird</t>
        </is>
      </c>
      <c r="T735" s="2" t="inlineStr">
        <is>
          <t>λογισμικό εκβίασης με κρυπτογράφηση</t>
        </is>
      </c>
      <c r="U735" s="2" t="inlineStr">
        <is>
          <t>3</t>
        </is>
      </c>
      <c r="V735" s="2" t="inlineStr">
        <is>
          <t/>
        </is>
      </c>
      <c r="W735" t="inlineStr">
        <is>
          <t/>
        </is>
      </c>
      <c r="X735" s="2" t="inlineStr">
        <is>
          <t>crypto ransomware|
cryptoware</t>
        </is>
      </c>
      <c r="Y735" s="2" t="inlineStr">
        <is>
          <t>3|
3</t>
        </is>
      </c>
      <c r="Z735" s="2" t="inlineStr">
        <is>
          <t xml:space="preserve">|
</t>
        </is>
      </c>
      <c r="AA735" t="inlineStr">
        <is>
          <t>type of ransomware that infects a computer and encrypts its hard drive or specific files to restrict access until a ransom is paid to unlock it</t>
        </is>
      </c>
      <c r="AB735" s="2" t="inlineStr">
        <is>
          <t>programa de secuestro mediante cifrado</t>
        </is>
      </c>
      <c r="AC735" s="2" t="inlineStr">
        <is>
          <t>3</t>
        </is>
      </c>
      <c r="AD735" s="2" t="inlineStr">
        <is>
          <t/>
        </is>
      </c>
      <c r="AE735" t="inlineStr">
        <is>
          <t>Tipo de programa malicioso que ataca cifrando los documentos del equipo atacado con el fin de extorsionar a la víctima para que pague un rescate a cambio de la clave que permitirá recuperar (descifrar) los ficheros originales.</t>
        </is>
      </c>
      <c r="AF735" s="2" t="inlineStr">
        <is>
          <t>krüpto-lunavara</t>
        </is>
      </c>
      <c r="AG735" s="2" t="inlineStr">
        <is>
          <t>3</t>
        </is>
      </c>
      <c r="AH735" s="2" t="inlineStr">
        <is>
          <t/>
        </is>
      </c>
      <c r="AI735" t="inlineStr">
        <is>
          <t>lunavara, mis krüpteerib kõvaketta või teatavad failid ja piirab neile juurdepääsu lunaraha tasumiseni</t>
        </is>
      </c>
      <c r="AJ735" s="2" t="inlineStr">
        <is>
          <t>kryptokiristysohjelma|
cryptoware-haittaohjelma</t>
        </is>
      </c>
      <c r="AK735" s="2" t="inlineStr">
        <is>
          <t>3|
3</t>
        </is>
      </c>
      <c r="AL735" s="2" t="inlineStr">
        <is>
          <t xml:space="preserve">|
</t>
        </is>
      </c>
      <c r="AM735" t="inlineStr">
        <is>
          <t>haittaohjelma, joka lukitsee saastuneen koneen, kryptaa (salakirjoittaa) tiedostot ja esittää lunnasvaatimuksen koneen lukituksen avaamiseksi</t>
        </is>
      </c>
      <c r="AN735" s="2" t="inlineStr">
        <is>
          <t>crypto-rançongiciel|
rançongiciel chiffrant</t>
        </is>
      </c>
      <c r="AO735" s="2" t="inlineStr">
        <is>
          <t>3|
3</t>
        </is>
      </c>
      <c r="AP735" s="2" t="inlineStr">
        <is>
          <t>|
preferred</t>
        </is>
      </c>
      <c r="AQ735" t="inlineStr">
        <is>
          <t>type de rançongiciel qui infecte un ordinateur et chiffre son disque dur ou une partie des fichiers contenus sur celui-ci afin de les rendre inaccessibles jusqu'au paiement d'une rançon au pirate</t>
        </is>
      </c>
      <c r="AR735" s="2" t="inlineStr">
        <is>
          <t>criptea-bhogearraí</t>
        </is>
      </c>
      <c r="AS735" s="2" t="inlineStr">
        <is>
          <t>3</t>
        </is>
      </c>
      <c r="AT735" s="2" t="inlineStr">
        <is>
          <t/>
        </is>
      </c>
      <c r="AU735" t="inlineStr">
        <is>
          <t/>
        </is>
      </c>
      <c r="AV735" s="2" t="inlineStr">
        <is>
          <t>&lt;em&gt;cryptoware&lt;/em&gt;|
&lt;em&gt;cryptoware&lt;/em&gt; virus</t>
        </is>
      </c>
      <c r="AW735" s="2" t="inlineStr">
        <is>
          <t>2|
2</t>
        </is>
      </c>
      <c r="AX735" s="2" t="inlineStr">
        <is>
          <t xml:space="preserve">|
</t>
        </is>
      </c>
      <c r="AY735" t="inlineStr">
        <is>
          <t/>
        </is>
      </c>
      <c r="AZ735" s="2" t="inlineStr">
        <is>
          <t>kriptovírus</t>
        </is>
      </c>
      <c r="BA735" s="2" t="inlineStr">
        <is>
          <t>3</t>
        </is>
      </c>
      <c r="BB735" s="2" t="inlineStr">
        <is>
          <t/>
        </is>
      </c>
      <c r="BC735" t="inlineStr">
        <is>
          <t>a mai modern kriptográfiai módszerekre, matematikai algoritmusok alapján történő adattitkosításra készült zsarolóvírus, amely minden, a felhasználó számára fontos adatot visszaállíthatatlanul (illetve csak a visszaállító kulcs birtokában helyreállítható módon) titkosít a gépen</t>
        </is>
      </c>
      <c r="BD735" s="2" t="inlineStr">
        <is>
          <t>crypto malware|
software di crittaggio|
strumento di criptaggio</t>
        </is>
      </c>
      <c r="BE735" s="2" t="inlineStr">
        <is>
          <t>3|
3|
3</t>
        </is>
      </c>
      <c r="BF735" s="2" t="inlineStr">
        <is>
          <t xml:space="preserve">|
|
</t>
        </is>
      </c>
      <c r="BG735" t="inlineStr">
        <is>
          <t>tipo più comune di ransomware [&lt;a href="https://iate.europa.eu/entry/result/3503685/all" target="_blank"&gt;3503685&lt;/a&gt;] che infetta un computer e ne rende inaccessibili i dati fino al pagamento di un riscatto</t>
        </is>
      </c>
      <c r="BH735" s="2" t="inlineStr">
        <is>
          <t>kriptografinė išpirkos reikalavimo programinė įranga</t>
        </is>
      </c>
      <c r="BI735" s="2" t="inlineStr">
        <is>
          <t>3</t>
        </is>
      </c>
      <c r="BJ735" s="2" t="inlineStr">
        <is>
          <t/>
        </is>
      </c>
      <c r="BK735" t="inlineStr">
        <is>
          <t>išpirkos reikalavimo programinės įrangos tipas, grindžiamas duomenų užšifravimu</t>
        </is>
      </c>
      <c r="BL735" s="2" t="inlineStr">
        <is>
          <t>kripto izspiedējprogrammatūra|
kripto ļaunatūra</t>
        </is>
      </c>
      <c r="BM735" s="2" t="inlineStr">
        <is>
          <t>2|
2</t>
        </is>
      </c>
      <c r="BN735" s="2" t="inlineStr">
        <is>
          <t xml:space="preserve">|
</t>
        </is>
      </c>
      <c r="BO735" t="inlineStr">
        <is>
          <t/>
        </is>
      </c>
      <c r="BP735" s="2" t="inlineStr">
        <is>
          <t>crypto ransomware|
cryptoware</t>
        </is>
      </c>
      <c r="BQ735" s="2" t="inlineStr">
        <is>
          <t>3|
3</t>
        </is>
      </c>
      <c r="BR735" s="2" t="inlineStr">
        <is>
          <t xml:space="preserve">|
</t>
        </is>
      </c>
      <c r="BS735" t="inlineStr">
        <is>
          <t>tip ta' ransomware li jinfetta kompjuter u jwettaq kriptaġġ tal-hard drive jew ta' files speċifiċi biex l-aċċess jiġi ristrett sa ma titħallas somma flus biex jerġa' jingħata lura l-aċċess</t>
        </is>
      </c>
      <c r="BT735" s="2" t="inlineStr">
        <is>
          <t>cryptoware</t>
        </is>
      </c>
      <c r="BU735" s="2" t="inlineStr">
        <is>
          <t>3</t>
        </is>
      </c>
      <c r="BV735" s="2" t="inlineStr">
        <is>
          <t/>
        </is>
      </c>
      <c r="BW735" t="inlineStr">
        <is>
          <t>schadelijk programma dat de toegang tot een computersysteem vergrendelt door bestanden te versleutelen en losgeld eist voor de ontgrendeling</t>
        </is>
      </c>
      <c r="BX735" s="2" t="inlineStr">
        <is>
          <t>oprogramowanie crypto-ransomware|
złośliwe oprogramowanie szyfrujące</t>
        </is>
      </c>
      <c r="BY735" s="2" t="inlineStr">
        <is>
          <t>3|
3</t>
        </is>
      </c>
      <c r="BZ735" s="2" t="inlineStr">
        <is>
          <t xml:space="preserve">|
</t>
        </is>
      </c>
      <c r="CA735" t="inlineStr">
        <is>
          <t>najpopularniejsza odmiana oprogramowania ransomware, której działanie polega na zaszyfrowaniu plików użytkownika</t>
        </is>
      </c>
      <c r="CB735" s="2" t="inlineStr">
        <is>
          <t>&lt;i&gt;software&lt;/i&gt; de sequestro com cifragem|
cripto-&lt;i&gt;software&lt;/i&gt; de sequestro</t>
        </is>
      </c>
      <c r="CC735" s="2" t="inlineStr">
        <is>
          <t>3|
3</t>
        </is>
      </c>
      <c r="CD735" s="2" t="inlineStr">
        <is>
          <t xml:space="preserve">|
</t>
        </is>
      </c>
      <c r="CE735" t="inlineStr">
        <is>
          <t>Tipo de 
&lt;i&gt;software&lt;/i&gt; de sequestro que cifra os dados de um computador até que o utilizador pague um resgate para voltar a ter acesso a esses dados.</t>
        </is>
      </c>
      <c r="CF735" s="2" t="inlineStr">
        <is>
          <t>crypto-ransomware</t>
        </is>
      </c>
      <c r="CG735" s="2" t="inlineStr">
        <is>
          <t>3</t>
        </is>
      </c>
      <c r="CH735" s="2" t="inlineStr">
        <is>
          <t/>
        </is>
      </c>
      <c r="CI735" t="inlineStr">
        <is>
          <t>criptare cu scopul de a cere o răscumparare</t>
        </is>
      </c>
      <c r="CJ735" s="2" t="inlineStr">
        <is>
          <t>kryptovér|
kryptovírus|
&lt;i&gt;cryptoware&lt;/i&gt;</t>
        </is>
      </c>
      <c r="CK735" s="2" t="inlineStr">
        <is>
          <t>2|
3|
3</t>
        </is>
      </c>
      <c r="CL735" s="2" t="inlineStr">
        <is>
          <t xml:space="preserve">|
|
</t>
        </is>
      </c>
      <c r="CM735" t="inlineStr">
        <is>
          <t>typ &lt;a href="https://iate.europa.eu/entry/result/3503685/sk" target="_blank"&gt;ransomwaru&lt;/a&gt;, ktorý infikuje počítač a zašifruje jeho pevný disk alebo zamedzí prístup k určitým súborom, kým obeť nezaplatí „výkupné“</t>
        </is>
      </c>
      <c r="CN735" s="2" t="inlineStr">
        <is>
          <t>kriptirno izsiljevalsko programje|
šifrirno izsiljevalsko programje</t>
        </is>
      </c>
      <c r="CO735" s="2" t="inlineStr">
        <is>
          <t>3|
3</t>
        </is>
      </c>
      <c r="CP735" s="2" t="inlineStr">
        <is>
          <t xml:space="preserve">|
</t>
        </is>
      </c>
      <c r="CQ735" t="inlineStr">
        <is>
          <t/>
        </is>
      </c>
      <c r="CR735" s="2" t="inlineStr">
        <is>
          <t>cryptoware</t>
        </is>
      </c>
      <c r="CS735" s="2" t="inlineStr">
        <is>
          <t>3</t>
        </is>
      </c>
      <c r="CT735" s="2" t="inlineStr">
        <is>
          <t/>
        </is>
      </c>
      <c r="CU735" t="inlineStr">
        <is>
          <t>skadeprogram som krypterar den infekterade datorns hårddisk och sedan kräver lösensumma av ägaren</t>
        </is>
      </c>
    </row>
    <row r="736">
      <c r="A736" s="1" t="str">
        <f>HYPERLINK("https://iate.europa.eu/entry/result/3566427/all", "3566427")</f>
        <v>3566427</v>
      </c>
      <c r="B736" t="inlineStr">
        <is>
          <t>EDUCATION AND COMMUNICATIONS</t>
        </is>
      </c>
      <c r="C736" t="inlineStr">
        <is>
          <t>EDUCATION AND COMMUNICATIONS|information technology and data processing</t>
        </is>
      </c>
      <c r="D736" s="2" t="inlineStr">
        <is>
          <t>актуализация на защитата</t>
        </is>
      </c>
      <c r="E736" s="2" t="inlineStr">
        <is>
          <t>3</t>
        </is>
      </c>
      <c r="F736" s="2" t="inlineStr">
        <is>
          <t/>
        </is>
      </c>
      <c r="G736" t="inlineStr">
        <is>
          <t/>
        </is>
      </c>
      <c r="H736" s="2" t="inlineStr">
        <is>
          <t>bezpečnostní aktualizace|
aktualizace zabezpečení</t>
        </is>
      </c>
      <c r="I736" s="2" t="inlineStr">
        <is>
          <t>3|
3</t>
        </is>
      </c>
      <c r="J736" s="2" t="inlineStr">
        <is>
          <t xml:space="preserve">|
</t>
        </is>
      </c>
      <c r="K736" t="inlineStr">
        <is>
          <t>plošně zveřejněná oprava chyby v zabezpečení konkrétního produktu</t>
        </is>
      </c>
      <c r="L736" s="2" t="inlineStr">
        <is>
          <t>sikkerhedsopdatering</t>
        </is>
      </c>
      <c r="M736" s="2" t="inlineStr">
        <is>
          <t>3</t>
        </is>
      </c>
      <c r="N736" s="2" t="inlineStr">
        <is>
          <t/>
        </is>
      </c>
      <c r="O736" t="inlineStr">
        <is>
          <t/>
        </is>
      </c>
      <c r="P736" s="2" t="inlineStr">
        <is>
          <t>Sicherheitsaktualisierung|
Sicherheitsupdate</t>
        </is>
      </c>
      <c r="Q736" s="2" t="inlineStr">
        <is>
          <t>3|
3</t>
        </is>
      </c>
      <c r="R736" s="2" t="inlineStr">
        <is>
          <t xml:space="preserve">|
</t>
        </is>
      </c>
      <c r="S736" t="inlineStr">
        <is>
          <t>neue Nebenversion eines Programms, die dessen Sicherheit verbessert (häufig als Korrekturprogramm herausgegeben)</t>
        </is>
      </c>
      <c r="T736" s="2" t="inlineStr">
        <is>
          <t>επικαιροποίηση ασφάλειας</t>
        </is>
      </c>
      <c r="U736" s="2" t="inlineStr">
        <is>
          <t>3</t>
        </is>
      </c>
      <c r="V736" s="2" t="inlineStr">
        <is>
          <t/>
        </is>
      </c>
      <c r="W736" t="inlineStr">
        <is>
          <t/>
        </is>
      </c>
      <c r="X736" s="2" t="inlineStr">
        <is>
          <t>security-update|
security update</t>
        </is>
      </c>
      <c r="Y736" s="2" t="inlineStr">
        <is>
          <t>1|
3</t>
        </is>
      </c>
      <c r="Z736" s="2" t="inlineStr">
        <is>
          <t xml:space="preserve">|
</t>
        </is>
      </c>
      <c r="AA736" t="inlineStr">
        <is>
          <t>widely released fix for a product-specific, security-related vulnerability</t>
        </is>
      </c>
      <c r="AB736" s="2" t="inlineStr">
        <is>
          <t>actualización de seguridad</t>
        </is>
      </c>
      <c r="AC736" s="2" t="inlineStr">
        <is>
          <t>3</t>
        </is>
      </c>
      <c r="AD736" s="2" t="inlineStr">
        <is>
          <t/>
        </is>
      </c>
      <c r="AE736" t="inlineStr">
        <is>
          <t>Revisión de amplia distribución para una vulnerabilidad específica del producto, relacionada con la seguridad.</t>
        </is>
      </c>
      <c r="AF736" s="2" t="inlineStr">
        <is>
          <t>turvauuend</t>
        </is>
      </c>
      <c r="AG736" s="2" t="inlineStr">
        <is>
          <t>3</t>
        </is>
      </c>
      <c r="AH736" s="2" t="inlineStr">
        <is>
          <t/>
        </is>
      </c>
      <c r="AI736" t="inlineStr">
        <is>
          <t>turbepaik või uus turvafunktsioon</t>
        </is>
      </c>
      <c r="AJ736" s="2" t="inlineStr">
        <is>
          <t>tietoturvapäivitys</t>
        </is>
      </c>
      <c r="AK736" s="2" t="inlineStr">
        <is>
          <t>3</t>
        </is>
      </c>
      <c r="AL736" s="2" t="inlineStr">
        <is>
          <t/>
        </is>
      </c>
      <c r="AM736" t="inlineStr">
        <is>
          <t>päivitys, joka koskee laitteen, käyttöjärjestelmän tai sovellusten tietoturvaa</t>
        </is>
      </c>
      <c r="AN736" s="2" t="inlineStr">
        <is>
          <t>mise à jour de sécurité</t>
        </is>
      </c>
      <c r="AO736" s="2" t="inlineStr">
        <is>
          <t>3</t>
        </is>
      </c>
      <c r="AP736" s="2" t="inlineStr">
        <is>
          <t/>
        </is>
      </c>
      <c r="AQ736" t="inlineStr">
        <is>
          <t>correctif largement diffusé destiné à corriger une vulnérabilité relative à la sécurité</t>
        </is>
      </c>
      <c r="AR736" s="2" t="inlineStr">
        <is>
          <t>nuashonrú slándála</t>
        </is>
      </c>
      <c r="AS736" s="2" t="inlineStr">
        <is>
          <t>3</t>
        </is>
      </c>
      <c r="AT736" s="2" t="inlineStr">
        <is>
          <t/>
        </is>
      </c>
      <c r="AU736" t="inlineStr">
        <is>
          <t/>
        </is>
      </c>
      <c r="AV736" s="2" t="inlineStr">
        <is>
          <t>sigurnosno ažuriranje</t>
        </is>
      </c>
      <c r="AW736" s="2" t="inlineStr">
        <is>
          <t>3</t>
        </is>
      </c>
      <c r="AX736" s="2" t="inlineStr">
        <is>
          <t/>
        </is>
      </c>
      <c r="AY736" t="inlineStr">
        <is>
          <t/>
        </is>
      </c>
      <c r="AZ736" s="2" t="inlineStr">
        <is>
          <t>biztonsági frissítés</t>
        </is>
      </c>
      <c r="BA736" s="2" t="inlineStr">
        <is>
          <t>4</t>
        </is>
      </c>
      <c r="BB736" s="2" t="inlineStr">
        <is>
          <t/>
        </is>
      </c>
      <c r="BC736" t="inlineStr">
        <is>
          <t>sérülékenység- és hibajavítási céllal kiadott számítástechnikai termékfrissítés</t>
        </is>
      </c>
      <c r="BD736" s="2" t="inlineStr">
        <is>
          <t>aggiornamento di sicurezza</t>
        </is>
      </c>
      <c r="BE736" s="2" t="inlineStr">
        <is>
          <t>3</t>
        </is>
      </c>
      <c r="BF736" s="2" t="inlineStr">
        <is>
          <t/>
        </is>
      </c>
      <c r="BG736" t="inlineStr">
        <is>
          <t>aggiornamento che corregge falle e vulnerabilità nel sistema operativo e protegge da nuove minacce informatiche</t>
        </is>
      </c>
      <c r="BH736" s="2" t="inlineStr">
        <is>
          <t>saugumo naujinys</t>
        </is>
      </c>
      <c r="BI736" s="2" t="inlineStr">
        <is>
          <t>3</t>
        </is>
      </c>
      <c r="BJ736" s="2" t="inlineStr">
        <is>
          <t/>
        </is>
      </c>
      <c r="BK736" t="inlineStr">
        <is>
          <t>duomenų rinkinys apsaugos programai atnaujinti</t>
        </is>
      </c>
      <c r="BL736" s="2" t="inlineStr">
        <is>
          <t>drošības atjauninājums</t>
        </is>
      </c>
      <c r="BM736" s="2" t="inlineStr">
        <is>
          <t>3</t>
        </is>
      </c>
      <c r="BN736" s="2" t="inlineStr">
        <is>
          <t/>
        </is>
      </c>
      <c r="BO736" t="inlineStr">
        <is>
          <t/>
        </is>
      </c>
      <c r="BP736" s="2" t="inlineStr">
        <is>
          <t>aġġornament tas-sigurtà</t>
        </is>
      </c>
      <c r="BQ736" s="2" t="inlineStr">
        <is>
          <t>3</t>
        </is>
      </c>
      <c r="BR736" s="2" t="inlineStr">
        <is>
          <t/>
        </is>
      </c>
      <c r="BS736" t="inlineStr">
        <is>
          <t>tiswija (fix) imxerrda b'mod wiesa' għal vulnerabbiltà relatata mas-sigurtà speċifika għall-prodott</t>
        </is>
      </c>
      <c r="BT736" s="2" t="inlineStr">
        <is>
          <t>beveiligingsupdate</t>
        </is>
      </c>
      <c r="BU736" s="2" t="inlineStr">
        <is>
          <t>3</t>
        </is>
      </c>
      <c r="BV736" s="2" t="inlineStr">
        <is>
          <t/>
        </is>
      </c>
      <c r="BW736" t="inlineStr">
        <is>
          <t>nieuwe subversie van een programma die de beveiliging ervan verbetert (vaak als een patch uitgegeven)</t>
        </is>
      </c>
      <c r="BX736" s="2" t="inlineStr">
        <is>
          <t>aktualizacja zabezpieczeń</t>
        </is>
      </c>
      <c r="BY736" s="2" t="inlineStr">
        <is>
          <t>3</t>
        </is>
      </c>
      <c r="BZ736" s="2" t="inlineStr">
        <is>
          <t/>
        </is>
      </c>
      <c r="CA736" t="inlineStr">
        <is>
          <t>powszechnie udostępniona poprawka dotycząca luki w zabezpieczeniach danego produktu (oprogramowania)</t>
        </is>
      </c>
      <c r="CB736" s="2" t="inlineStr">
        <is>
          <t>atualização de segurança</t>
        </is>
      </c>
      <c r="CC736" s="2" t="inlineStr">
        <is>
          <t>3</t>
        </is>
      </c>
      <c r="CD736" s="2" t="inlineStr">
        <is>
          <t/>
        </is>
      </c>
      <c r="CE736" t="inlineStr">
        <is>
          <t/>
        </is>
      </c>
      <c r="CF736" s="2" t="inlineStr">
        <is>
          <t>actualizare de securitate</t>
        </is>
      </c>
      <c r="CG736" s="2" t="inlineStr">
        <is>
          <t>3</t>
        </is>
      </c>
      <c r="CH736" s="2" t="inlineStr">
        <is>
          <t/>
        </is>
      </c>
      <c r="CI736" t="inlineStr">
        <is>
          <t/>
        </is>
      </c>
      <c r="CJ736" s="2" t="inlineStr">
        <is>
          <t>aktualizácia zabezpečenia|
bezpečnostná aktualizácia</t>
        </is>
      </c>
      <c r="CK736" s="2" t="inlineStr">
        <is>
          <t>3|
3</t>
        </is>
      </c>
      <c r="CL736" s="2" t="inlineStr">
        <is>
          <t xml:space="preserve">|
</t>
        </is>
      </c>
      <c r="CM736" t="inlineStr">
        <is>
          <t>nová verzia programu, ktorá zahŕňa jednu či viac bezpečnostných opráv</t>
        </is>
      </c>
      <c r="CN736" s="2" t="inlineStr">
        <is>
          <t>varnostna posodobitev</t>
        </is>
      </c>
      <c r="CO736" s="2" t="inlineStr">
        <is>
          <t>3</t>
        </is>
      </c>
      <c r="CP736" s="2" t="inlineStr">
        <is>
          <t/>
        </is>
      </c>
      <c r="CQ736" t="inlineStr">
        <is>
          <t/>
        </is>
      </c>
      <c r="CR736" s="2" t="inlineStr">
        <is>
          <t>säkerhetsuppdatering</t>
        </is>
      </c>
      <c r="CS736" s="2" t="inlineStr">
        <is>
          <t>3</t>
        </is>
      </c>
      <c r="CT736" s="2" t="inlineStr">
        <is>
          <t/>
        </is>
      </c>
      <c r="CU736" t="inlineStr">
        <is>
          <t>ny delversion av ett program som förbättrar dess säkerhet</t>
        </is>
      </c>
    </row>
    <row r="737">
      <c r="A737" s="1" t="str">
        <f>HYPERLINK("https://iate.europa.eu/entry/result/3569535/all", "3569535")</f>
        <v>3569535</v>
      </c>
      <c r="B737" t="inlineStr">
        <is>
          <t>EDUCATION AND COMMUNICATIONS</t>
        </is>
      </c>
      <c r="C737" t="inlineStr">
        <is>
          <t>EDUCATION AND COMMUNICATIONS|information technology and data processing|computer systems;EDUCATION AND COMMUNICATIONS|information technology and data processing</t>
        </is>
      </c>
      <c r="D737" s="2" t="inlineStr">
        <is>
          <t>"пастир" на бот мрежа</t>
        </is>
      </c>
      <c r="E737" s="2" t="inlineStr">
        <is>
          <t>3</t>
        </is>
      </c>
      <c r="F737" s="2" t="inlineStr">
        <is>
          <t/>
        </is>
      </c>
      <c r="G737" t="inlineStr">
        <is>
          <t/>
        </is>
      </c>
      <c r="H737" s="2" t="inlineStr">
        <is>
          <t>operátor botnetu|
&lt;i&gt;bot herder&lt;/i&gt;|
původce botnetu</t>
        </is>
      </c>
      <c r="I737" s="2" t="inlineStr">
        <is>
          <t>3|
3|
3</t>
        </is>
      </c>
      <c r="J737" s="2" t="inlineStr">
        <is>
          <t xml:space="preserve">|
|
</t>
        </is>
      </c>
      <c r="K737" t="inlineStr">
        <is>
          <t>&lt;i&gt;cracker &lt;/i&gt;[ &lt;a href="/entry/result/263407/all" id="ENTRY_TO_ENTRY_CONVERTER" target="_blank"&gt;IATE:263407&lt;/a&gt; ], který ovládá velké množství zkompromitovaných strojů (robotů, 
&lt;i&gt;botů&lt;/i&gt; [ &lt;a href="/entry/result/3574883/all" id="ENTRY_TO_ENTRY_CONVERTER" target="_blank"&gt;IATE:3574883&lt;/a&gt; ], zombiů)</t>
        </is>
      </c>
      <c r="L737" s="2" t="inlineStr">
        <is>
          <t>botmaster</t>
        </is>
      </c>
      <c r="M737" s="2" t="inlineStr">
        <is>
          <t>3</t>
        </is>
      </c>
      <c r="N737" s="2" t="inlineStr">
        <is>
          <t/>
        </is>
      </c>
      <c r="O737" t="inlineStr">
        <is>
          <t/>
        </is>
      </c>
      <c r="P737" s="2" t="inlineStr">
        <is>
          <t>Bot-Master|
Bot-Herder</t>
        </is>
      </c>
      <c r="Q737" s="2" t="inlineStr">
        <is>
          <t>3|
3</t>
        </is>
      </c>
      <c r="R737" s="2" t="inlineStr">
        <is>
          <t xml:space="preserve">|
</t>
        </is>
      </c>
      <c r="S737" t="inlineStr">
        <is>
          <t/>
        </is>
      </c>
      <c r="T737" s="2" t="inlineStr">
        <is>
          <t>κάτοχος δικτύου προγραμμάτων ρομπότ</t>
        </is>
      </c>
      <c r="U737" s="2" t="inlineStr">
        <is>
          <t>3</t>
        </is>
      </c>
      <c r="V737" s="2" t="inlineStr">
        <is>
          <t/>
        </is>
      </c>
      <c r="W737" t="inlineStr">
        <is>
          <t/>
        </is>
      </c>
      <c r="X737" s="2" t="inlineStr">
        <is>
          <t>bot herder|
botnet herder</t>
        </is>
      </c>
      <c r="Y737" s="2" t="inlineStr">
        <is>
          <t>3|
3</t>
        </is>
      </c>
      <c r="Z737" s="2" t="inlineStr">
        <is>
          <t xml:space="preserve">|
</t>
        </is>
      </c>
      <c r="AA737" t="inlineStr">
        <is>
          <t>individual who controls and maintains a botnet by installing malicious software in numerous machines, putting these machines into his or her control</t>
        </is>
      </c>
      <c r="AB737" s="2" t="inlineStr">
        <is>
          <t>propietario de la red de bots|
administrador de la &lt;i&gt;botnet&lt;/i&gt;|
pastor de la &lt;i&gt;botnet&lt;/i&gt;</t>
        </is>
      </c>
      <c r="AC737" s="2" t="inlineStr">
        <is>
          <t>3|
3|
2</t>
        </is>
      </c>
      <c r="AD737" s="2" t="inlineStr">
        <is>
          <t xml:space="preserve">|
|
</t>
        </is>
      </c>
      <c r="AE737" t="inlineStr">
        <is>
          <t>Persona o grupo propietario que controla una red de bots [ &lt;a href="/entry/result/3574883/all" id="ENTRY_TO_ENTRY_CONVERTER" target="_blank"&gt;IATE:3574883&lt;/a&gt; ].</t>
        </is>
      </c>
      <c r="AF737" s="2" t="inlineStr">
        <is>
          <t>bottmeister</t>
        </is>
      </c>
      <c r="AG737" s="2" t="inlineStr">
        <is>
          <t>3</t>
        </is>
      </c>
      <c r="AH737" s="2" t="inlineStr">
        <is>
          <t/>
        </is>
      </c>
      <c r="AI737" t="inlineStr">
        <is>
          <t>&lt;i&gt;bottneti &lt;/i&gt;[ &lt;a href="/entry/result/2242284/all" id="ENTRY_TO_ENTRY_CONVERTER" target="_blank"&gt;IATE:2242284&lt;/a&gt; ] käsutaja</t>
        </is>
      </c>
      <c r="AJ737" s="2" t="inlineStr">
        <is>
          <t>bottiverkon ylläpitäjä</t>
        </is>
      </c>
      <c r="AK737" s="2" t="inlineStr">
        <is>
          <t>3</t>
        </is>
      </c>
      <c r="AL737" s="2" t="inlineStr">
        <is>
          <t/>
        </is>
      </c>
      <c r="AM737" t="inlineStr">
        <is>
          <t>bottiverkkoa hallitseva henkilö tai taho</t>
        </is>
      </c>
      <c r="AN737" s="2" t="inlineStr">
        <is>
          <t>maître du botnet|
maître de réseau de zombies</t>
        </is>
      </c>
      <c r="AO737" s="2" t="inlineStr">
        <is>
          <t>3|
3</t>
        </is>
      </c>
      <c r="AP737" s="2" t="inlineStr">
        <is>
          <t xml:space="preserve">admitted|
</t>
        </is>
      </c>
      <c r="AQ737" t="inlineStr">
        <is>
          <t>individu qui crée un réseau de machines zombies en installant des logiciels malveillants sur de nombreux appareils informatiques, ce qui lui permet d'en prendre le contrôle</t>
        </is>
      </c>
      <c r="AR737" s="2" t="inlineStr">
        <is>
          <t>máistir róbatlín</t>
        </is>
      </c>
      <c r="AS737" s="2" t="inlineStr">
        <is>
          <t>3</t>
        </is>
      </c>
      <c r="AT737" s="2" t="inlineStr">
        <is>
          <t/>
        </is>
      </c>
      <c r="AU737" t="inlineStr">
        <is>
          <t/>
        </is>
      </c>
      <c r="AV737" s="2" t="inlineStr">
        <is>
          <t>&lt;i&gt;botmaster&lt;/i&gt;</t>
        </is>
      </c>
      <c r="AW737" s="2" t="inlineStr">
        <is>
          <t>3</t>
        </is>
      </c>
      <c r="AX737" s="2" t="inlineStr">
        <is>
          <t/>
        </is>
      </c>
      <c r="AY737" t="inlineStr">
        <is>
          <t/>
        </is>
      </c>
      <c r="AZ737" s="2" t="inlineStr">
        <is>
          <t>botgazda</t>
        </is>
      </c>
      <c r="BA737" s="2" t="inlineStr">
        <is>
          <t>3</t>
        </is>
      </c>
      <c r="BB737" s="2" t="inlineStr">
        <is>
          <t/>
        </is>
      </c>
      <c r="BC737" t="inlineStr">
        <is>
          <t>számítógépekből álló zombihálózat feletti uralmat gyakorló egyén, akinek kezdeményezésére a hálózat támadni kezd, például nagymennyiségű kéretlen reklámlevelet küld szét</t>
        </is>
      </c>
      <c r="BD737" s="2" t="inlineStr">
        <is>
          <t>centro di comando e controllo|
botmaster</t>
        </is>
      </c>
      <c r="BE737" s="2" t="inlineStr">
        <is>
          <t>3|
3</t>
        </is>
      </c>
      <c r="BF737" s="2" t="inlineStr">
        <is>
          <t xml:space="preserve">|
</t>
        </is>
      </c>
      <c r="BG737" t="inlineStr">
        <is>
          <t>persona che gestisce la botnet [&lt;a href="https://iate.europa.eu/entry/result/2242284/en" target="_blank"&gt;2242284&lt;/a&gt;] installando malaware su diversi elaboratori e assumendone quindi il controllo</t>
        </is>
      </c>
      <c r="BH737" s="2" t="inlineStr">
        <is>
          <t>boto valdytojas|
botneto valdytojas</t>
        </is>
      </c>
      <c r="BI737" s="2" t="inlineStr">
        <is>
          <t>3|
3</t>
        </is>
      </c>
      <c r="BJ737" s="2" t="inlineStr">
        <is>
          <t xml:space="preserve">|
</t>
        </is>
      </c>
      <c r="BK737" t="inlineStr">
        <is>
          <t>asmuo, kuris, įdiegęs kenkimo programinę įrangą į sistemą, įrangą ir perėmęs jos valdymą, valdo ir prižiūri botnetą (arba botą)</t>
        </is>
      </c>
      <c r="BL737" s="2" t="inlineStr">
        <is>
          <t>robottīkla gans</t>
        </is>
      </c>
      <c r="BM737" s="2" t="inlineStr">
        <is>
          <t>2</t>
        </is>
      </c>
      <c r="BN737" s="2" t="inlineStr">
        <is>
          <t/>
        </is>
      </c>
      <c r="BO737" t="inlineStr">
        <is>
          <t/>
        </is>
      </c>
      <c r="BP737" s="2" t="inlineStr">
        <is>
          <t>ħakkiem tal-botnet|
ħakkiem tal-bot</t>
        </is>
      </c>
      <c r="BQ737" s="2" t="inlineStr">
        <is>
          <t>3|
3</t>
        </is>
      </c>
      <c r="BR737" s="2" t="inlineStr">
        <is>
          <t xml:space="preserve">|
</t>
        </is>
      </c>
      <c r="BS737" t="inlineStr">
        <is>
          <t>individwu li jikkontrolla u jieħu ħsieb botnet billi jinstalla software malizzjuż f'għadd ta' magni, u joħodhom taħt il-kontroll tiegħu</t>
        </is>
      </c>
      <c r="BT737" s="2" t="inlineStr">
        <is>
          <t>botnet master|
bot herder|
botnetbeheerder|
bot master|
botnet herder</t>
        </is>
      </c>
      <c r="BU737" s="2" t="inlineStr">
        <is>
          <t>2|
2|
2|
2|
2</t>
        </is>
      </c>
      <c r="BV737" s="2" t="inlineStr">
        <is>
          <t xml:space="preserve">|
|
|
|
</t>
        </is>
      </c>
      <c r="BW737" t="inlineStr">
        <is>
          <t>beheerder van een botnet die de groep op afstand kan besturen</t>
        </is>
      </c>
      <c r="BX737" s="2" t="inlineStr">
        <is>
          <t>bot master|
bot herder|
właściciel botów</t>
        </is>
      </c>
      <c r="BY737" s="2" t="inlineStr">
        <is>
          <t>3|
3|
3</t>
        </is>
      </c>
      <c r="BZ737" s="2" t="inlineStr">
        <is>
          <t xml:space="preserve">|
|
</t>
        </is>
      </c>
      <c r="CA737" t="inlineStr">
        <is>
          <t>osoba kontrolująca sieć zakażonych komputerów zwanych botami</t>
        </is>
      </c>
      <c r="CB737" s="2" t="inlineStr">
        <is>
          <t>administrador de rede zumbi</t>
        </is>
      </c>
      <c r="CC737" s="2" t="inlineStr">
        <is>
          <t>3</t>
        </is>
      </c>
      <c r="CD737" s="2" t="inlineStr">
        <is>
          <t/>
        </is>
      </c>
      <c r="CE737" t="inlineStr">
        <is>
          <t>Pessoa que controla e mantém uma rede zumbi, instalando 
&lt;i&gt;software&lt;/i&gt; malicioso em várias máquinas, colocando essas máquinas sob seu controlo.</t>
        </is>
      </c>
      <c r="CF737" s="2" t="inlineStr">
        <is>
          <t>botmaster</t>
        </is>
      </c>
      <c r="CG737" s="2" t="inlineStr">
        <is>
          <t>3</t>
        </is>
      </c>
      <c r="CH737" s="2" t="inlineStr">
        <is>
          <t/>
        </is>
      </c>
      <c r="CI737" t="inlineStr">
        <is>
          <t>autorul/creatorul unei rețele de tip botnet, care menține și exploatează rețeaua în scopul obținerii de beneficii materiale sau de altă natură (ex. politice)</t>
        </is>
      </c>
      <c r="CJ737" s="2" t="inlineStr">
        <is>
          <t>&lt;i&gt;botherder&lt;/i&gt;|
&lt;i&gt;botmaster&lt;/i&gt;|
operátor botnetu</t>
        </is>
      </c>
      <c r="CK737" s="2" t="inlineStr">
        <is>
          <t>3|
3|
3</t>
        </is>
      </c>
      <c r="CL737" s="2" t="inlineStr">
        <is>
          <t xml:space="preserve">|
|
</t>
        </is>
      </c>
      <c r="CM737" t="inlineStr">
        <is>
          <t>osoba, ktorá má pod kontrolou sieť tvorenú zariadeniami, ktoré sú infikované malvérom (botnet) a dokáže ju ovládať</t>
        </is>
      </c>
      <c r="CN737" s="2" t="inlineStr">
        <is>
          <t>gonič botov</t>
        </is>
      </c>
      <c r="CO737" s="2" t="inlineStr">
        <is>
          <t>3</t>
        </is>
      </c>
      <c r="CP737" s="2" t="inlineStr">
        <is>
          <t/>
        </is>
      </c>
      <c r="CQ737" t="inlineStr">
        <is>
          <t/>
        </is>
      </c>
      <c r="CR737" s="2" t="inlineStr">
        <is>
          <t>upphovsman till botnät</t>
        </is>
      </c>
      <c r="CS737" s="2" t="inlineStr">
        <is>
          <t>3</t>
        </is>
      </c>
      <c r="CT737" s="2" t="inlineStr">
        <is>
          <t/>
        </is>
      </c>
      <c r="CU737" t="inlineStr">
        <is>
          <t>person som kontrollerer och upprätthåller ett botnät genom att installera sabotageprogram i ett antal datorer som därför kan fjärrstyras</t>
        </is>
      </c>
    </row>
    <row r="738">
      <c r="A738" s="1" t="str">
        <f>HYPERLINK("https://iate.europa.eu/entry/result/3570469/all", "3570469")</f>
        <v>3570469</v>
      </c>
      <c r="B738" t="inlineStr">
        <is>
          <t>EDUCATION AND COMMUNICATIONS</t>
        </is>
      </c>
      <c r="C738" t="inlineStr">
        <is>
          <t>EDUCATION AND COMMUNICATIONS|information technology and data processing</t>
        </is>
      </c>
      <c r="D738" s="2" t="inlineStr">
        <is>
          <t>вредителска реклама</t>
        </is>
      </c>
      <c r="E738" s="2" t="inlineStr">
        <is>
          <t>3</t>
        </is>
      </c>
      <c r="F738" s="2" t="inlineStr">
        <is>
          <t/>
        </is>
      </c>
      <c r="G738" t="inlineStr">
        <is>
          <t/>
        </is>
      </c>
      <c r="H738" s="2" t="inlineStr">
        <is>
          <t>reklama obsahující malware|
&lt;i&gt;malvertising&lt;/i&gt;</t>
        </is>
      </c>
      <c r="I738" s="2" t="inlineStr">
        <is>
          <t>3|
3</t>
        </is>
      </c>
      <c r="J738" s="2" t="inlineStr">
        <is>
          <t xml:space="preserve">|
</t>
        </is>
      </c>
      <c r="K738" t="inlineStr">
        <is>
          <t>malware šířící se přes inzeráty a inzertní systémy</t>
        </is>
      </c>
      <c r="L738" s="2" t="inlineStr">
        <is>
          <t>malvertising</t>
        </is>
      </c>
      <c r="M738" s="2" t="inlineStr">
        <is>
          <t>3</t>
        </is>
      </c>
      <c r="N738" s="2" t="inlineStr">
        <is>
          <t/>
        </is>
      </c>
      <c r="O738" t="inlineStr">
        <is>
          <t>brug af internet-reklamer til at sprede ondsindet software</t>
        </is>
      </c>
      <c r="P738" s="2" t="inlineStr">
        <is>
          <t>bosärtige Werbung|
Malvertising</t>
        </is>
      </c>
      <c r="Q738" s="2" t="inlineStr">
        <is>
          <t>3|
3</t>
        </is>
      </c>
      <c r="R738" s="2" t="inlineStr">
        <is>
          <t xml:space="preserve">|
</t>
        </is>
      </c>
      <c r="S738" t="inlineStr">
        <is>
          <t>Form von Cyberkriminalität, wobei Kriminelle schädliche Online-Werbungen verbreiten, die Schadprogramme beinhalten</t>
        </is>
      </c>
      <c r="T738" s="2" t="inlineStr">
        <is>
          <t>κακόβουλη διαφήμιση</t>
        </is>
      </c>
      <c r="U738" s="2" t="inlineStr">
        <is>
          <t>3</t>
        </is>
      </c>
      <c r="V738" s="2" t="inlineStr">
        <is>
          <t/>
        </is>
      </c>
      <c r="W738" t="inlineStr">
        <is>
          <t/>
        </is>
      </c>
      <c r="X738" s="2" t="inlineStr">
        <is>
          <t>malvertizing|
malvertising|
malicious advertising</t>
        </is>
      </c>
      <c r="Y738" s="2" t="inlineStr">
        <is>
          <t>1|
3|
3</t>
        </is>
      </c>
      <c r="Z738" s="2" t="inlineStr">
        <is>
          <t xml:space="preserve">|
|
</t>
        </is>
      </c>
      <c r="AA738" t="inlineStr">
        <is>
          <t>act of spreading malware through (what seem to be safe) online advertisements</t>
        </is>
      </c>
      <c r="AB738" s="2" t="inlineStr">
        <is>
          <t>publicidad maliciosa en línea|
publicidad en línea engañosa|
publicidad maliciosa|
&lt;i&gt;malvertising&lt;/i&gt;</t>
        </is>
      </c>
      <c r="AC738" s="2" t="inlineStr">
        <is>
          <t>3|
3|
3|
2</t>
        </is>
      </c>
      <c r="AD738" s="2" t="inlineStr">
        <is>
          <t xml:space="preserve">|
|
|
</t>
        </is>
      </c>
      <c r="AE738" t="inlineStr">
        <is>
          <t>Acción de difundir subrepticiamente programas maliciosos [ &lt;a href="/entry/result/922349/all" id="ENTRY_TO_ENTRY_CONVERTER" target="_blank"&gt;IATE:922349&lt;/a&gt; ] mediante publicidad en línea.</t>
        </is>
      </c>
      <c r="AF738" s="2" t="inlineStr">
        <is>
          <t>kahjurreklaam</t>
        </is>
      </c>
      <c r="AG738" s="2" t="inlineStr">
        <is>
          <t>3</t>
        </is>
      </c>
      <c r="AH738" s="2" t="inlineStr">
        <is>
          <t/>
        </is>
      </c>
      <c r="AI738" t="inlineStr">
        <is>
          <t>kahjurvara levitav võrgupõhine reklaam 
&lt;div&gt;
 - meili või veebi kaudu &lt;/div&gt; 
&lt;div&gt;
 - näiliselt kahjutu &lt;/div&gt; 
&lt;div&gt;
 - võib suunata kahjulikule või pettelisele sisule &lt;/div&gt; 
&lt;div&gt;
 - võib otseselt nakatada kahjurkoodiga &lt;/div&gt;</t>
        </is>
      </c>
      <c r="AJ738" s="2" t="inlineStr">
        <is>
          <t>haitallinen mainonta</t>
        </is>
      </c>
      <c r="AK738" s="2" t="inlineStr">
        <is>
          <t>3</t>
        </is>
      </c>
      <c r="AL738" s="2" t="inlineStr">
        <is>
          <t/>
        </is>
      </c>
      <c r="AM738" t="inlineStr">
        <is>
          <t>mainos, jonka pyrkimyksenä on saastuttaa käyttäjän kone haitta- ja seurantaohjelmilla luotettaviksi uskottujen sivustojen sisällä</t>
        </is>
      </c>
      <c r="AN738" s="2" t="inlineStr">
        <is>
          <t>publicité malveillante|
malvertising</t>
        </is>
      </c>
      <c r="AO738" s="2" t="inlineStr">
        <is>
          <t>3|
3</t>
        </is>
      </c>
      <c r="AP738" s="2" t="inlineStr">
        <is>
          <t>|
admitted</t>
        </is>
      </c>
      <c r="AQ738" t="inlineStr">
        <is>
          <t>utilisation de la publicité en ligne pour la diffusion de logiciels malveillants</t>
        </is>
      </c>
      <c r="AR738" s="2" t="inlineStr">
        <is>
          <t>mífhógraíocht|
fógraíocht mhailíseach</t>
        </is>
      </c>
      <c r="AS738" s="2" t="inlineStr">
        <is>
          <t>3|
3</t>
        </is>
      </c>
      <c r="AT738" s="2" t="inlineStr">
        <is>
          <t xml:space="preserve">|
</t>
        </is>
      </c>
      <c r="AU738" t="inlineStr">
        <is>
          <t/>
        </is>
      </c>
      <c r="AV738" s="2" t="inlineStr">
        <is>
          <t>zlonamjerno oglašavanje</t>
        </is>
      </c>
      <c r="AW738" s="2" t="inlineStr">
        <is>
          <t>3</t>
        </is>
      </c>
      <c r="AX738" s="2" t="inlineStr">
        <is>
          <t/>
        </is>
      </c>
      <c r="AY738" t="inlineStr">
        <is>
          <t/>
        </is>
      </c>
      <c r="AZ738" s="2" t="inlineStr">
        <is>
          <t>reklámalapú vírusterjesztés</t>
        </is>
      </c>
      <c r="BA738" s="2" t="inlineStr">
        <is>
          <t>3</t>
        </is>
      </c>
      <c r="BB738" s="2" t="inlineStr">
        <is>
          <t/>
        </is>
      </c>
      <c r="BC738" t="inlineStr">
        <is>
          <t>a kiberbűnözés azon fajtája, amelynél hirdetéseken keresztül terjesztenek bármilyen rosszindulatú programot</t>
        </is>
      </c>
      <c r="BD738" s="2" t="inlineStr">
        <is>
          <t>malvertising</t>
        </is>
      </c>
      <c r="BE738" s="2" t="inlineStr">
        <is>
          <t>3</t>
        </is>
      </c>
      <c r="BF738" s="2" t="inlineStr">
        <is>
          <t/>
        </is>
      </c>
      <c r="BG738" t="inlineStr">
        <is>
          <t>tipologia di pubblicità che viene messa a punto e diffusa con il preciso scopo di diffondere malware</t>
        </is>
      </c>
      <c r="BH738" s="2" t="inlineStr">
        <is>
          <t>kenkiamoji reklama|
kenkimo reklama</t>
        </is>
      </c>
      <c r="BI738" s="2" t="inlineStr">
        <is>
          <t>3|
2</t>
        </is>
      </c>
      <c r="BJ738" s="2" t="inlineStr">
        <is>
          <t xml:space="preserve">preferred|
</t>
        </is>
      </c>
      <c r="BK738" t="inlineStr">
        <is>
          <t>&lt;i&gt;kenkimo programinės įrangos&lt;/i&gt; ( &lt;a href="/entry/result/922349/all" id="ENTRY_TO_ENTRY_CONVERTER" target="_blank"&gt;IATE:922349&lt;/a&gt; ) platinimas per internetines reklamas</t>
        </is>
      </c>
      <c r="BL738" s="2" t="inlineStr">
        <is>
          <t>ļaunreklāma</t>
        </is>
      </c>
      <c r="BM738" s="2" t="inlineStr">
        <is>
          <t>2</t>
        </is>
      </c>
      <c r="BN738" s="2" t="inlineStr">
        <is>
          <t/>
        </is>
      </c>
      <c r="BO738" t="inlineStr">
        <is>
          <t/>
        </is>
      </c>
      <c r="BP738" s="2" t="inlineStr">
        <is>
          <t>reklamar malizzjuż</t>
        </is>
      </c>
      <c r="BQ738" s="2" t="inlineStr">
        <is>
          <t>3</t>
        </is>
      </c>
      <c r="BR738" s="2" t="inlineStr">
        <is>
          <t/>
        </is>
      </c>
      <c r="BS738" t="inlineStr">
        <is>
          <t>att li jiddistribwixxi l-malware permezz ta' reklami online (li jkunu jidhru sikuri)</t>
        </is>
      </c>
      <c r="BT738" s="2" t="inlineStr">
        <is>
          <t>malvertising</t>
        </is>
      </c>
      <c r="BU738" s="2" t="inlineStr">
        <is>
          <t>3</t>
        </is>
      </c>
      <c r="BV738" s="2" t="inlineStr">
        <is>
          <t/>
        </is>
      </c>
      <c r="BW738" t="inlineStr">
        <is>
          <t>het verspreiden van malware via online advertenties (op legitieme websites)</t>
        </is>
      </c>
      <c r="BX738" s="2" t="inlineStr">
        <is>
          <t>malvertising</t>
        </is>
      </c>
      <c r="BY738" s="2" t="inlineStr">
        <is>
          <t>3</t>
        </is>
      </c>
      <c r="BZ738" s="2" t="inlineStr">
        <is>
          <t/>
        </is>
      </c>
      <c r="CA738" t="inlineStr">
        <is>
          <t>wykorzystywanie reklam internetowych do rozprzestrzeniania złośliwego oprogramowania</t>
        </is>
      </c>
      <c r="CB738" s="2" t="inlineStr">
        <is>
          <t>publicidade mal-intencionada</t>
        </is>
      </c>
      <c r="CC738" s="2" t="inlineStr">
        <is>
          <t>3</t>
        </is>
      </c>
      <c r="CD738" s="2" t="inlineStr">
        <is>
          <t/>
        </is>
      </c>
      <c r="CE738" t="inlineStr">
        <is>
          <t>Utilização da publicidade na Internet para difusão de programas informáticos mal-intencionados.</t>
        </is>
      </c>
      <c r="CF738" s="2" t="inlineStr">
        <is>
          <t>publicitate rău intenționată|
malvertising</t>
        </is>
      </c>
      <c r="CG738" s="2" t="inlineStr">
        <is>
          <t>3|
3</t>
        </is>
      </c>
      <c r="CH738" s="2" t="inlineStr">
        <is>
          <t xml:space="preserve">|
</t>
        </is>
      </c>
      <c r="CI738" t="inlineStr">
        <is>
          <t>modalitate de atac ce constă în inserarea pe website-ul țintă a unei reclame sau anunț publicitar/de interes, contra-cost, care conține în realitate un contaminant informatic</t>
        </is>
      </c>
      <c r="CJ738" s="2" t="inlineStr">
        <is>
          <t>&lt;i&gt;malvertising&lt;/i&gt;|
podvodná reklama</t>
        </is>
      </c>
      <c r="CK738" s="2" t="inlineStr">
        <is>
          <t>3|
3</t>
        </is>
      </c>
      <c r="CL738" s="2" t="inlineStr">
        <is>
          <t xml:space="preserve">|
</t>
        </is>
      </c>
      <c r="CM738" t="inlineStr">
        <is>
          <t>využívanie internetovej reklamy na šírenie škodlivého malvéru</t>
        </is>
      </c>
      <c r="CN738" s="2" t="inlineStr">
        <is>
          <t>zlonamerno oglaševanje</t>
        </is>
      </c>
      <c r="CO738" s="2" t="inlineStr">
        <is>
          <t>3</t>
        </is>
      </c>
      <c r="CP738" s="2" t="inlineStr">
        <is>
          <t/>
        </is>
      </c>
      <c r="CQ738" t="inlineStr">
        <is>
          <t/>
        </is>
      </c>
      <c r="CR738" s="2" t="inlineStr">
        <is>
          <t>malvertising</t>
        </is>
      </c>
      <c r="CS738" s="2" t="inlineStr">
        <is>
          <t>3</t>
        </is>
      </c>
      <c r="CT738" s="2" t="inlineStr">
        <is>
          <t/>
        </is>
      </c>
      <c r="CU738" t="inlineStr">
        <is>
          <t>spridning av skadeprogram genom webbannonser</t>
        </is>
      </c>
    </row>
    <row r="739">
      <c r="A739" s="1" t="str">
        <f>HYPERLINK("https://iate.europa.eu/entry/result/3570523/all", "3570523")</f>
        <v>3570523</v>
      </c>
      <c r="B739" t="inlineStr">
        <is>
          <t>EDUCATION AND COMMUNICATIONS</t>
        </is>
      </c>
      <c r="C739" t="inlineStr">
        <is>
          <t>EDUCATION AND COMMUNICATIONS|information technology and data processing</t>
        </is>
      </c>
      <c r="D739" s="2" t="inlineStr">
        <is>
          <t>кибервандал</t>
        </is>
      </c>
      <c r="E739" s="2" t="inlineStr">
        <is>
          <t>3</t>
        </is>
      </c>
      <c r="F739" s="2" t="inlineStr">
        <is>
          <t/>
        </is>
      </c>
      <c r="G739" t="inlineStr">
        <is>
          <t/>
        </is>
      </c>
      <c r="H739" s="2" t="inlineStr">
        <is>
          <t>webový vandal</t>
        </is>
      </c>
      <c r="I739" s="2" t="inlineStr">
        <is>
          <t>3</t>
        </is>
      </c>
      <c r="J739" s="2" t="inlineStr">
        <is>
          <t/>
        </is>
      </c>
      <c r="K739" t="inlineStr">
        <is>
          <t>pachatel 
&lt;i&gt; webového vandalismu&lt;/i&gt; [ &lt;a href="/entry/result/3570522/all" id="ENTRY_TO_ENTRY_CONVERTER" target="_blank"&gt;IATE:3570522&lt;/a&gt; ]</t>
        </is>
      </c>
      <c r="L739" s="2" t="inlineStr">
        <is>
          <t>computervandal|
onlinevandal|
cybervandal</t>
        </is>
      </c>
      <c r="M739" s="2" t="inlineStr">
        <is>
          <t>3|
3|
3</t>
        </is>
      </c>
      <c r="N739" s="2" t="inlineStr">
        <is>
          <t xml:space="preserve">|
|
</t>
        </is>
      </c>
      <c r="O739" t="inlineStr">
        <is>
          <t/>
        </is>
      </c>
      <c r="P739" s="2" t="inlineStr">
        <is>
          <t>Cybervandale|
Online-Vandale</t>
        </is>
      </c>
      <c r="Q739" s="2" t="inlineStr">
        <is>
          <t>3|
3</t>
        </is>
      </c>
      <c r="R739" s="2" t="inlineStr">
        <is>
          <t xml:space="preserve">|
</t>
        </is>
      </c>
      <c r="S739" t="inlineStr">
        <is>
          <t>Person, die digitale Eigentümer (z.B. ein System, Netzwerk oder eine Webseite) von anderen Personen verändert, beschädigt oder zerstört</t>
        </is>
      </c>
      <c r="T739" s="2" t="inlineStr">
        <is>
          <t>κυβερνοβάνδαλος</t>
        </is>
      </c>
      <c r="U739" s="2" t="inlineStr">
        <is>
          <t>3</t>
        </is>
      </c>
      <c r="V739" s="2" t="inlineStr">
        <is>
          <t/>
        </is>
      </c>
      <c r="W739" t="inlineStr">
        <is>
          <t/>
        </is>
      </c>
      <c r="X739" s="2" t="inlineStr">
        <is>
          <t>computer vandal|
cyber-vandal|
Internet-Vandal|
computervandal|
computer-vandal|
cyber vandal|
cybervandal|
Internet vandal</t>
        </is>
      </c>
      <c r="Y739" s="2" t="inlineStr">
        <is>
          <t>3|
1|
1|
1|
1|
1|
3|
3</t>
        </is>
      </c>
      <c r="Z739" s="2" t="inlineStr">
        <is>
          <t xml:space="preserve">|
|
|
|
|
|
|
</t>
        </is>
      </c>
      <c r="AA739" t="inlineStr">
        <is>
          <t>individual who damages or destroys other people’s digital properties, such as websites, networks or computer systems or the data they contain</t>
        </is>
      </c>
      <c r="AB739" s="2" t="inlineStr">
        <is>
          <t>cibervándalo|
vándalo informático</t>
        </is>
      </c>
      <c r="AC739" s="2" t="inlineStr">
        <is>
          <t>3|
3</t>
        </is>
      </c>
      <c r="AD739" s="2" t="inlineStr">
        <is>
          <t xml:space="preserve">|
</t>
        </is>
      </c>
      <c r="AE739" t="inlineStr">
        <is>
          <t>Individuo que crea programas maliciosos y lanza ciberataques por diversión.</t>
        </is>
      </c>
      <c r="AF739" s="2" t="inlineStr">
        <is>
          <t>kübervandaal</t>
        </is>
      </c>
      <c r="AG739" s="2" t="inlineStr">
        <is>
          <t>3</t>
        </is>
      </c>
      <c r="AH739" s="2" t="inlineStr">
        <is>
          <t/>
        </is>
      </c>
      <c r="AI739" t="inlineStr">
        <is>
          <t>isik, kes kahjustab või hävitab teiste inimeste digitaalset vara</t>
        </is>
      </c>
      <c r="AJ739" s="2" t="inlineStr">
        <is>
          <t>nettivandaali|
tietokonevandaali|
verkkovandaali</t>
        </is>
      </c>
      <c r="AK739" s="2" t="inlineStr">
        <is>
          <t>3|
3|
3</t>
        </is>
      </c>
      <c r="AL739" s="2" t="inlineStr">
        <is>
          <t xml:space="preserve">|
|
</t>
        </is>
      </c>
      <c r="AM739" t="inlineStr">
        <is>
          <t/>
        </is>
      </c>
      <c r="AN739" s="2" t="inlineStr">
        <is>
          <t>cybervandale|
vandale informatique</t>
        </is>
      </c>
      <c r="AO739" s="2" t="inlineStr">
        <is>
          <t>3|
1</t>
        </is>
      </c>
      <c r="AP739" s="2" t="inlineStr">
        <is>
          <t xml:space="preserve">|
</t>
        </is>
      </c>
      <c r="AQ739" t="inlineStr">
        <is>
          <t>individu qui abîme ou détruit la propriété numérique d'autrui à des fins d'amusement, qu'il s'agisse d'un site, d'un réseau, d'un système ou de données informatiques</t>
        </is>
      </c>
      <c r="AR739" s="2" t="inlineStr">
        <is>
          <t>cibearloitiméir</t>
        </is>
      </c>
      <c r="AS739" s="2" t="inlineStr">
        <is>
          <t>3</t>
        </is>
      </c>
      <c r="AT739" s="2" t="inlineStr">
        <is>
          <t/>
        </is>
      </c>
      <c r="AU739" t="inlineStr">
        <is>
          <t/>
        </is>
      </c>
      <c r="AV739" s="2" t="inlineStr">
        <is>
          <t>kibervandal|
računalni vandal</t>
        </is>
      </c>
      <c r="AW739" s="2" t="inlineStr">
        <is>
          <t>3|
3</t>
        </is>
      </c>
      <c r="AX739" s="2" t="inlineStr">
        <is>
          <t xml:space="preserve">|
</t>
        </is>
      </c>
      <c r="AY739" t="inlineStr">
        <is>
          <t/>
        </is>
      </c>
      <c r="AZ739" s="2" t="inlineStr">
        <is>
          <t>kibervandál</t>
        </is>
      </c>
      <c r="BA739" s="2" t="inlineStr">
        <is>
          <t>3</t>
        </is>
      </c>
      <c r="BB739" s="2" t="inlineStr">
        <is>
          <t/>
        </is>
      </c>
      <c r="BC739" t="inlineStr">
        <is>
          <t>más digitális tulajdonát (weboldalt, hálózatot, számítógépes rendszert, adatokat) károsító vagy elpusztító személy</t>
        </is>
      </c>
      <c r="BD739" s="2" t="inlineStr">
        <is>
          <t>vandalo informatico|
cyber-vandalo</t>
        </is>
      </c>
      <c r="BE739" s="2" t="inlineStr">
        <is>
          <t>3|
3</t>
        </is>
      </c>
      <c r="BF739" s="2" t="inlineStr">
        <is>
          <t xml:space="preserve">|
</t>
        </is>
      </c>
      <c r="BG739" t="inlineStr">
        <is>
          <t>creatore di malware che dedica tempo e fatica ad atti di vandalismo informatico che possono danneggiare computer e dati e colpire servizi offerti da aziende</t>
        </is>
      </c>
      <c r="BH739" s="2" t="inlineStr">
        <is>
          <t>kibernetinis vandalas</t>
        </is>
      </c>
      <c r="BI739" s="2" t="inlineStr">
        <is>
          <t>3</t>
        </is>
      </c>
      <c r="BJ739" s="2" t="inlineStr">
        <is>
          <t/>
        </is>
      </c>
      <c r="BK739" t="inlineStr">
        <is>
          <t>asmuo, kuris siekia iš anksto apgalvotos destrukcijos ar žalos skaitmeninėje erdvėje ir kurio motyvas gali būti nuo pramogos iki ideologijos</t>
        </is>
      </c>
      <c r="BL739" s="2" t="inlineStr">
        <is>
          <t>datorvandalis|
kibervandalis</t>
        </is>
      </c>
      <c r="BM739" s="2" t="inlineStr">
        <is>
          <t>2|
2</t>
        </is>
      </c>
      <c r="BN739" s="2" t="inlineStr">
        <is>
          <t xml:space="preserve">|
</t>
        </is>
      </c>
      <c r="BO739" t="inlineStr">
        <is>
          <t/>
        </is>
      </c>
      <c r="BP739" s="2" t="inlineStr">
        <is>
          <t>vandalu tal-Internet|
ċibervandalu|
vandalu tal-kompjuters</t>
        </is>
      </c>
      <c r="BQ739" s="2" t="inlineStr">
        <is>
          <t>3|
3|
3</t>
        </is>
      </c>
      <c r="BR739" s="2" t="inlineStr">
        <is>
          <t xml:space="preserve">|
|
</t>
        </is>
      </c>
      <c r="BS739" t="inlineStr">
        <is>
          <t>individwu li jikkawża ħsara jew jeqred proprjetajiet diġitali ta' persuni oħra, bħal siti web, networks jew sistemi tal-kompjuters jew id- 
&lt;i&gt;data &lt;/i&gt;li jkun hemm fihom</t>
        </is>
      </c>
      <c r="BT739" s="2" t="inlineStr">
        <is>
          <t>internetvandaal|
computervandaal|
cybervandaal</t>
        </is>
      </c>
      <c r="BU739" s="2" t="inlineStr">
        <is>
          <t>3|
3|
3</t>
        </is>
      </c>
      <c r="BV739" s="2" t="inlineStr">
        <is>
          <t xml:space="preserve">|
|
</t>
        </is>
      </c>
      <c r="BW739" t="inlineStr">
        <is>
          <t>persoon die online digitale eigendommen beschadigt, verandert of vernietigt</t>
        </is>
      </c>
      <c r="BX739" s="2" t="inlineStr">
        <is>
          <t>wandal komputerowy|
wandal internetowy|
cyberwandal</t>
        </is>
      </c>
      <c r="BY739" s="2" t="inlineStr">
        <is>
          <t>3|
3|
3</t>
        </is>
      </c>
      <c r="BZ739" s="2" t="inlineStr">
        <is>
          <t xml:space="preserve">|
|
</t>
        </is>
      </c>
      <c r="CA739" t="inlineStr">
        <is>
          <t>osoba działająca w celu niszczenia danych i systemów komputerowych, motywowana zazwyczaj chęcią zemsty</t>
        </is>
      </c>
      <c r="CB739" s="2" t="inlineStr">
        <is>
          <t>vândalo informático</t>
        </is>
      </c>
      <c r="CC739" s="2" t="inlineStr">
        <is>
          <t>3</t>
        </is>
      </c>
      <c r="CD739" s="2" t="inlineStr">
        <is>
          <t/>
        </is>
      </c>
      <c r="CE739" t="inlineStr">
        <is>
          <t/>
        </is>
      </c>
      <c r="CF739" s="2" t="inlineStr">
        <is>
          <t>vandal cibernetic|
vandal al internetului</t>
        </is>
      </c>
      <c r="CG739" s="2" t="inlineStr">
        <is>
          <t>3|
3</t>
        </is>
      </c>
      <c r="CH739" s="2" t="inlineStr">
        <is>
          <t xml:space="preserve">|
</t>
        </is>
      </c>
      <c r="CI739" t="inlineStr">
        <is>
          <t/>
        </is>
      </c>
      <c r="CJ739" s="2" t="inlineStr">
        <is>
          <t>kybernetický vandal</t>
        </is>
      </c>
      <c r="CK739" s="2" t="inlineStr">
        <is>
          <t>3</t>
        </is>
      </c>
      <c r="CL739" s="2" t="inlineStr">
        <is>
          <t/>
        </is>
      </c>
      <c r="CM739" t="inlineStr">
        <is>
          <t>osoba, ktorá narúša rôzne systémy a ničí digitálny majetok iných, napr. únos webu, využitie malvéru atď.</t>
        </is>
      </c>
      <c r="CN739" s="2" t="inlineStr">
        <is>
          <t>internetni vandal|
kibernetski vandal|
računalniški vandal</t>
        </is>
      </c>
      <c r="CO739" s="2" t="inlineStr">
        <is>
          <t>3|
3|
3</t>
        </is>
      </c>
      <c r="CP739" s="2" t="inlineStr">
        <is>
          <t xml:space="preserve">|
|
</t>
        </is>
      </c>
      <c r="CQ739" t="inlineStr">
        <is>
          <t/>
        </is>
      </c>
      <c r="CR739" s="2" t="inlineStr">
        <is>
          <t>datorvandal|
cybervandal</t>
        </is>
      </c>
      <c r="CS739" s="2" t="inlineStr">
        <is>
          <t>3|
2</t>
        </is>
      </c>
      <c r="CT739" s="2" t="inlineStr">
        <is>
          <t xml:space="preserve">|
</t>
        </is>
      </c>
      <c r="CU739" t="inlineStr">
        <is>
          <t/>
        </is>
      </c>
    </row>
    <row r="740">
      <c r="A740" s="1" t="str">
        <f>HYPERLINK("https://iate.europa.eu/entry/result/3573212/all", "3573212")</f>
        <v>3573212</v>
      </c>
      <c r="B740" t="inlineStr">
        <is>
          <t>EDUCATION AND COMMUNICATIONS</t>
        </is>
      </c>
      <c r="C740" t="inlineStr">
        <is>
          <t>EDUCATION AND COMMUNICATIONS|information and information processing;EDUCATION AND COMMUNICATIONS|communications|communications systems</t>
        </is>
      </c>
      <c r="D740" s="2" t="inlineStr">
        <is>
          <t>клик-бейт|
кликбейт</t>
        </is>
      </c>
      <c r="E740" s="2" t="inlineStr">
        <is>
          <t>3|
3</t>
        </is>
      </c>
      <c r="F740" s="2" t="inlineStr">
        <is>
          <t xml:space="preserve">|
</t>
        </is>
      </c>
      <c r="G740" t="inlineStr">
        <is>
          <t>уебсъдържание, което цели генерирането на приходи от онлайн реклама, правейки компромис с качеството и точността на предоставяната информация; при кликбейта се разчита на сензационни заглавия и „хващащи окото“ мини-картинки, които да привличат кликвания върху тях и така да насърчават разпространението и споделянето по онлайн социалните мрежи на манипулативни материали</t>
        </is>
      </c>
      <c r="H740" s="2" t="inlineStr">
        <is>
          <t>&lt;i&gt;clickbait&lt;/i&gt;</t>
        </is>
      </c>
      <c r="I740" s="2" t="inlineStr">
        <is>
          <t>3</t>
        </is>
      </c>
      <c r="J740" s="2" t="inlineStr">
        <is>
          <t/>
        </is>
      </c>
      <c r="K740" t="inlineStr">
        <is>
          <t>webový obsah, jehož účelem je často klamavým či lákavým náhledem přimět uživatele internetu ke kliknutí na konkrétní webovou stránku, čímž se zvýší její návštěvnost a ziskovost</t>
        </is>
      </c>
      <c r="L740" s="2" t="inlineStr">
        <is>
          <t>clickbait</t>
        </is>
      </c>
      <c r="M740" s="2" t="inlineStr">
        <is>
          <t>3</t>
        </is>
      </c>
      <c r="N740" s="2" t="inlineStr">
        <is>
          <t/>
        </is>
      </c>
      <c r="O740" t="inlineStr">
        <is>
          <t>sensationspræget overskrift, billede el.lign. bragt i et netmedie med det formål at øge antallet af besøg på mediets netsted, typisk for at skabe grundlag for større reklameindtægter fra annoncører</t>
        </is>
      </c>
      <c r="P740" s="2" t="inlineStr">
        <is>
          <t>Clickbait</t>
        </is>
      </c>
      <c r="Q740" s="2" t="inlineStr">
        <is>
          <t>3</t>
        </is>
      </c>
      <c r="R740" s="2" t="inlineStr">
        <is>
          <t/>
        </is>
      </c>
      <c r="S740" t="inlineStr">
        <is>
          <t>Klick-Köder, der dazu dienen soll, die Zugriffszahlen im Internet zu erhöhen und damit auch die Werbeeinnahmen zu steigern</t>
        </is>
      </c>
      <c r="T740" s="2" t="inlineStr">
        <is>
          <t>δόλωμα για κλικ</t>
        </is>
      </c>
      <c r="U740" s="2" t="inlineStr">
        <is>
          <t>3</t>
        </is>
      </c>
      <c r="V740" s="2" t="inlineStr">
        <is>
          <t/>
        </is>
      </c>
      <c r="W740" t="inlineStr">
        <is>
          <t>(στο διαδίκτυο) περιεχόμενο το οποίο έχει ως κύριο στόχο να προσελκύσει την προσοχή και να προτρέψει τους επισκέπτες να κάνουν κλικ σε έναν σύνδεσμο προς μια συγκεκριμένη ιστοσελίδα</t>
        </is>
      </c>
      <c r="X740" s="2" t="inlineStr">
        <is>
          <t>clickbait|
click-bait</t>
        </is>
      </c>
      <c r="Y740" s="2" t="inlineStr">
        <is>
          <t>3|
1</t>
        </is>
      </c>
      <c r="Z740" s="2" t="inlineStr">
        <is>
          <t xml:space="preserve">|
</t>
        </is>
      </c>
      <c r="AA740" t="inlineStr">
        <is>
          <t>(on the Internet) content whose main purpose is to attract attention and encourage visitors to click on a link to a particular web page</t>
        </is>
      </c>
      <c r="AB740" s="2" t="inlineStr">
        <is>
          <t>cibercebo|
ciberanzuelo</t>
        </is>
      </c>
      <c r="AC740" s="2" t="inlineStr">
        <is>
          <t>3|
3</t>
        </is>
      </c>
      <c r="AD740" s="2" t="inlineStr">
        <is>
          <t xml:space="preserve">|
</t>
        </is>
      </c>
      <c r="AE740" t="inlineStr">
        <is>
          <t>Término peyorativo referido a los contenidos en Internet que están exclusivamente orientados a generar ingresos publicitarios, a expensas de la calidad o exactitud de la información que proporcionan. Para ello se recurre a titulares sensacionalistas a fin de atraer una mayor proporción de clics y tener más repercusión en las redes sociales.</t>
        </is>
      </c>
      <c r="AF740" s="2" t="inlineStr">
        <is>
          <t>klõpsusööt|
klõpsulõks</t>
        </is>
      </c>
      <c r="AG740" s="2" t="inlineStr">
        <is>
          <t>3|
3</t>
        </is>
      </c>
      <c r="AH740" s="2" t="inlineStr">
        <is>
          <t xml:space="preserve">|
</t>
        </is>
      </c>
      <c r="AI740" t="inlineStr">
        <is>
          <t>veebilehele ta klõpsutuste arvu suurendamiseks pandud link, mille sihtkoht ei tarvitse sinna siirdujale huvi pakkuda</t>
        </is>
      </c>
      <c r="AJ740" s="2" t="inlineStr">
        <is>
          <t>klikkauksia houkutteleva linkki|
klikkausten kalastelu|
klikkikalastelu</t>
        </is>
      </c>
      <c r="AK740" s="2" t="inlineStr">
        <is>
          <t>3|
3|
3</t>
        </is>
      </c>
      <c r="AL740" s="2" t="inlineStr">
        <is>
          <t xml:space="preserve">|
|
</t>
        </is>
      </c>
      <c r="AM740" t="inlineStr">
        <is>
          <t>jokin teksti (kuten otsikko), joka on muotoiltu siten, että lukijat haluavat klikata siihen liittyvää hyperlinkkiä, etenkin jos linkki johtaa sisältöön, jonka arvo tai hyöty on epämääräinen</t>
        </is>
      </c>
      <c r="AN740" s="2" t="inlineStr">
        <is>
          <t>piège à clics</t>
        </is>
      </c>
      <c r="AO740" s="2" t="inlineStr">
        <is>
          <t>2</t>
        </is>
      </c>
      <c r="AP740" s="2" t="inlineStr">
        <is>
          <t/>
        </is>
      </c>
      <c r="AQ740" t="inlineStr">
        <is>
          <t>hyperlien au titre provocant ou intrigant affiché sur une page web, qui pique la curiosité des internautes et les incite à cliquer pour en connaître davantage, mais qui ne mène qu'à un contenu peu informatif et décevant</t>
        </is>
      </c>
      <c r="AR740" s="2" t="inlineStr">
        <is>
          <t>clicmhealladh</t>
        </is>
      </c>
      <c r="AS740" s="2" t="inlineStr">
        <is>
          <t>3</t>
        </is>
      </c>
      <c r="AT740" s="2" t="inlineStr">
        <is>
          <t/>
        </is>
      </c>
      <c r="AU740" t="inlineStr">
        <is>
          <t>scéalta a chumtar d’aon ghnó chun níos mó cuairteoirí a tharraingt chuig suíomh Idirlín agus chun ioncam ó fhógraíocht a mhéadú do shuíomhanna</t>
        </is>
      </c>
      <c r="AV740" s="2" t="inlineStr">
        <is>
          <t>poveznica mamac|
&lt;i&gt;clickbait&lt;/i&gt;</t>
        </is>
      </c>
      <c r="AW740" s="2" t="inlineStr">
        <is>
          <t>3|
2</t>
        </is>
      </c>
      <c r="AX740" s="2" t="inlineStr">
        <is>
          <t xml:space="preserve">|
</t>
        </is>
      </c>
      <c r="AY740" t="inlineStr">
        <is>
          <t/>
        </is>
      </c>
      <c r="AZ740" s="2" t="inlineStr">
        <is>
          <t>klikkcsali|
kattintásvadász tartalom</t>
        </is>
      </c>
      <c r="BA740" s="2" t="inlineStr">
        <is>
          <t>2|
3</t>
        </is>
      </c>
      <c r="BB740" s="2" t="inlineStr">
        <is>
          <t xml:space="preserve">|
</t>
        </is>
      </c>
      <c r="BC740" t="inlineStr">
        <is>
          <t>olyan internetes tartalom, oldal, cím, amelynek célja, hogy gyorsan felkeltse a figyelmet, és arra ösztönözze a felhasználót, hogy rákattintson az adott linkre</t>
        </is>
      </c>
      <c r="BD740" s="2" t="inlineStr">
        <is>
          <t>clickbait|
acchiappaclick</t>
        </is>
      </c>
      <c r="BE740" s="2" t="inlineStr">
        <is>
          <t>3|
3</t>
        </is>
      </c>
      <c r="BF740" s="2" t="inlineStr">
        <is>
          <t xml:space="preserve">|
</t>
        </is>
      </c>
      <c r="BG740" t="inlineStr">
        <is>
          <t>titoli di notizie, reali o fasulle, congegnati in modo da spingere il lettore a cliccare sulla notizia e ad accedere al relativo contenuto allo scopo di indurre la visualizzazione e il click sulla pubblicità ospitata dalle pagine</t>
        </is>
      </c>
      <c r="BH740" s="2" t="inlineStr">
        <is>
          <t>antraštinis masalas|
masinanti antraštė</t>
        </is>
      </c>
      <c r="BI740" s="2" t="inlineStr">
        <is>
          <t>3|
2</t>
        </is>
      </c>
      <c r="BJ740" s="2" t="inlineStr">
        <is>
          <t xml:space="preserve">preferred|
</t>
        </is>
      </c>
      <c r="BK740" t="inlineStr">
        <is>
          <t>turinys internete, dažnai žemos kokybės, kurio pagrindinis tikslas yra pritraukti lankytojų dėmesį, kad jie paspaustų ant atitinkamos nuorodos (antraštės) ir patektų į tam tikrą svetainę arba generuotų kuo daugiau spragtelėjimų</t>
        </is>
      </c>
      <c r="BL740" s="2" t="inlineStr">
        <is>
          <t>klikšķēsma</t>
        </is>
      </c>
      <c r="BM740" s="2" t="inlineStr">
        <is>
          <t>2</t>
        </is>
      </c>
      <c r="BN740" s="2" t="inlineStr">
        <is>
          <t/>
        </is>
      </c>
      <c r="BO740" t="inlineStr">
        <is>
          <t/>
        </is>
      </c>
      <c r="BP740" s="2" t="inlineStr">
        <is>
          <t>clickbait</t>
        </is>
      </c>
      <c r="BQ740" s="2" t="inlineStr">
        <is>
          <t>3</t>
        </is>
      </c>
      <c r="BR740" s="2" t="inlineStr">
        <is>
          <t/>
        </is>
      </c>
      <c r="BS740" t="inlineStr">
        <is>
          <t>(fuq l-Internet) kontenut li l-għan ewlieni tiegħu jkun li jattira l-attenzjoni u jinkoraġġixxi lil dawk li jżuruh jikklikkjaw fuq link li jeħodhom fuq paġna web partikolari</t>
        </is>
      </c>
      <c r="BT740" s="2" t="inlineStr">
        <is>
          <t>clickbait|
klikaas</t>
        </is>
      </c>
      <c r="BU740" s="2" t="inlineStr">
        <is>
          <t>3|
2</t>
        </is>
      </c>
      <c r="BV740" s="2" t="inlineStr">
        <is>
          <t xml:space="preserve">|
</t>
        </is>
      </c>
      <c r="BW740" t="inlineStr">
        <is>
          <t>"gebruik van een misleidende, sensationele titel van een artikel, video, e.d., in een poging om de lezer tot een 'klik' te verleiden en zo meer inkomsten uit internetreclame te genereren"</t>
        </is>
      </c>
      <c r="BX740" s="2" t="inlineStr">
        <is>
          <t>clickbait</t>
        </is>
      </c>
      <c r="BY740" s="2" t="inlineStr">
        <is>
          <t>3</t>
        </is>
      </c>
      <c r="BZ740" s="2" t="inlineStr">
        <is>
          <t/>
        </is>
      </c>
      <c r="CA740" t="inlineStr">
        <is>
          <t>odnośnik w formie tekstowej lub graficznej, który swoją treścią w nieuczciwy sposób zachęca użytkownika do wejścia na daną stronę</t>
        </is>
      </c>
      <c r="CB740" s="2" t="inlineStr">
        <is>
          <t>caça-cliques</t>
        </is>
      </c>
      <c r="CC740" s="2" t="inlineStr">
        <is>
          <t>3</t>
        </is>
      </c>
      <c r="CD740" s="2" t="inlineStr">
        <is>
          <t/>
        </is>
      </c>
      <c r="CE740" t="inlineStr">
        <is>
          <t>Estratégia de configuração estilística e narrativa de um conteúdo em médias digitais com o objetivo de atrair a atenção do utilizador para o clique numa ligação.</t>
        </is>
      </c>
      <c r="CF740" s="2" t="inlineStr">
        <is>
          <t>clickbait</t>
        </is>
      </c>
      <c r="CG740" s="2" t="inlineStr">
        <is>
          <t>3</t>
        </is>
      </c>
      <c r="CH740" s="2" t="inlineStr">
        <is>
          <t/>
        </is>
      </c>
      <c r="CI740" t="inlineStr">
        <is>
          <t>modalitatea prin care scriitorii de conținut online apelează la strategii înșelătoare prin care să își crească numărul de accesări ale paginilor interne de pe un site, eventual să facă trimiteri către site-uri partenere pentru ca vizitatorul să poată să citească întregul conținut</t>
        </is>
      </c>
      <c r="CJ740" s="2" t="inlineStr">
        <is>
          <t>&lt;i&gt;clickbait&lt;/i&gt;|
návnada na klikanie</t>
        </is>
      </c>
      <c r="CK740" s="2" t="inlineStr">
        <is>
          <t>3|
3</t>
        </is>
      </c>
      <c r="CL740" s="2" t="inlineStr">
        <is>
          <t xml:space="preserve">|
</t>
        </is>
      </c>
      <c r="CM740" t="inlineStr">
        <is>
          <t>pejoratívny termín pre obsah webovej stránky využívajúcej senzačné titulky alebo príťažlivé obrázky, ktorých cieľom je primäť návštevníka ku klikaniu a zdieľaniu materiálov na sociálnych sieťach</t>
        </is>
      </c>
      <c r="CN740" s="2" t="inlineStr">
        <is>
          <t>vaba za klik</t>
        </is>
      </c>
      <c r="CO740" s="2" t="inlineStr">
        <is>
          <t>3</t>
        </is>
      </c>
      <c r="CP740" s="2" t="inlineStr">
        <is>
          <t/>
        </is>
      </c>
      <c r="CQ740" t="inlineStr">
        <is>
          <t>internetna vsebina, ki pritegne pozornost in spodbuja klik na povezavo do določene spletne strani</t>
        </is>
      </c>
      <c r="CR740" s="2" t="inlineStr">
        <is>
          <t>klickbete</t>
        </is>
      </c>
      <c r="CS740" s="2" t="inlineStr">
        <is>
          <t>3</t>
        </is>
      </c>
      <c r="CT740" s="2" t="inlineStr">
        <is>
          <t/>
        </is>
      </c>
      <c r="CU740" t="inlineStr">
        <is>
          <t>vilseledande eller överdriven rubrik, annan text eller bild som ska locka folk att klicka på en länk på en webb­­sida</t>
        </is>
      </c>
    </row>
    <row r="741">
      <c r="A741" s="1" t="str">
        <f>HYPERLINK("https://iate.europa.eu/entry/result/3574762/all", "3574762")</f>
        <v>3574762</v>
      </c>
      <c r="B741" t="inlineStr">
        <is>
          <t>EDUCATION AND COMMUNICATIONS</t>
        </is>
      </c>
      <c r="C741" t="inlineStr">
        <is>
          <t>EDUCATION AND COMMUNICATIONS|information technology and data processing</t>
        </is>
      </c>
      <c r="D741" s="2" t="inlineStr">
        <is>
          <t>"водопойна" атака</t>
        </is>
      </c>
      <c r="E741" s="2" t="inlineStr">
        <is>
          <t>3</t>
        </is>
      </c>
      <c r="F741" s="2" t="inlineStr">
        <is>
          <t/>
        </is>
      </c>
      <c r="G741" t="inlineStr">
        <is>
          <t/>
        </is>
      </c>
      <c r="H741" s="2" t="inlineStr">
        <is>
          <t>útok typu &lt;i&gt;watering hole&lt;/i&gt;</t>
        </is>
      </c>
      <c r="I741" s="2" t="inlineStr">
        <is>
          <t>3</t>
        </is>
      </c>
      <c r="J741" s="2" t="inlineStr">
        <is>
          <t/>
        </is>
      </c>
      <c r="K741" t="inlineStr">
        <is>
          <t>útok, při němž útočník předem vytipuje systém oběti, k němuž má tato oběť důvěru (tzv. 
&lt;i&gt;watering hole&lt;/i&gt; [ &lt;a href="/entry/result/3574760/all" id="ENTRY_TO_ENTRY_CONVERTER" target="_blank"&gt;IATE:3574760&lt;/a&gt; ]), aby ho infikoval 
&lt;i&gt;malwarem&lt;/i&gt; [ &lt;a href="/entry/result/922349/all" id="ENTRY_TO_ENTRY_CONVERTER" target="_blank"&gt;IATE:922349&lt;/a&gt; ] a způsobil, že se oběť tímto malwarem po připojení k systému nakazí</t>
        </is>
      </c>
      <c r="L741" s="2" t="inlineStr">
        <is>
          <t>watering hole-angreb|
vandhulsangreb</t>
        </is>
      </c>
      <c r="M741" s="2" t="inlineStr">
        <is>
          <t>3|
3</t>
        </is>
      </c>
      <c r="N741" s="2" t="inlineStr">
        <is>
          <t xml:space="preserve">|
</t>
        </is>
      </c>
      <c r="O741" t="inlineStr">
        <is>
          <t>angreb på IT-sikkerheden, hvor en legitim hjemmeside kompromitteres og misbruges som platform til at kompromittere et eller flere mål, der forventes at besøge siden</t>
        </is>
      </c>
      <c r="P741" s="2" t="inlineStr">
        <is>
          <t>Wasserloch-Attacke|
Watering-Hole-Angriff|
Watering-Hole-Attacke</t>
        </is>
      </c>
      <c r="Q741" s="2" t="inlineStr">
        <is>
          <t>3|
3|
3</t>
        </is>
      </c>
      <c r="R741" s="2" t="inlineStr">
        <is>
          <t xml:space="preserve">|
|
</t>
        </is>
      </c>
      <c r="S741" t="inlineStr">
        <is>
          <t>Angriff wobei Webseiten, die oft von einer spezifischen Zielgruppe genutzt werden, mit Malware infiziert werden, so dass die Systeme der Mitglieder der Zielgruppe auch infiziert werden</t>
        </is>
      </c>
      <c r="T741" s="2" t="inlineStr">
        <is>
          <t>επίθεση τύπου νερόλακκου|
επίθεση τρύπα</t>
        </is>
      </c>
      <c r="U741" s="2" t="inlineStr">
        <is>
          <t>3|
3</t>
        </is>
      </c>
      <c r="V741" s="2" t="inlineStr">
        <is>
          <t xml:space="preserve">|
</t>
        </is>
      </c>
      <c r="W741" t="inlineStr">
        <is>
          <t/>
        </is>
      </c>
      <c r="X741" s="2" t="inlineStr">
        <is>
          <t>watering-hole-attack|
wateringhole attack|
watering-hole attack|
watering hole attack</t>
        </is>
      </c>
      <c r="Y741" s="2" t="inlineStr">
        <is>
          <t>1|
1|
1|
3</t>
        </is>
      </c>
      <c r="Z741" s="2" t="inlineStr">
        <is>
          <t xml:space="preserve">|
|
|
</t>
        </is>
      </c>
      <c r="AA741" t="inlineStr">
        <is>
          <t>security exploit in which an attacker tries to compromise the computer system(s) of a specific end user, or a group of end users, by planting malware on websites that they trust and are known to visit</t>
        </is>
      </c>
      <c r="AB741" s="2" t="inlineStr">
        <is>
          <t>ataque de abrevadero|
ataque de&lt;em&gt; watering hole&lt;/em&gt;</t>
        </is>
      </c>
      <c r="AC741" s="2" t="inlineStr">
        <is>
          <t>3|
3</t>
        </is>
      </c>
      <c r="AD741" s="2" t="inlineStr">
        <is>
          <t xml:space="preserve">|
</t>
        </is>
      </c>
      <c r="AE741" t="inlineStr">
        <is>
          <t>Técnica consistente en comprometer servidores web externos visitados habitualmente por la víctima objetivo del ataque, de manera que al navegar por ellos, se infecte con el programa malicioso [ &lt;a href="/entry/result/922349/all" id="ENTRY_TO_ENTRY_CONVERTER" target="_blank"&gt;IATE:922349&lt;/a&gt; ].</t>
        </is>
      </c>
      <c r="AF741" s="2" t="inlineStr">
        <is>
          <t>kaevurünne</t>
        </is>
      </c>
      <c r="AG741" s="2" t="inlineStr">
        <is>
          <t>3</t>
        </is>
      </c>
      <c r="AH741" s="2" t="inlineStr">
        <is>
          <t/>
        </is>
      </c>
      <c r="AI741" t="inlineStr">
        <is>
          <t>sihtkoha või -rühma nakatamine kahjurvaraga sellise veebisaidi kaudu, mida ohver eelluure andmetel või tõenäoliselt tihti külastab - nagu loom joogikohta või inimene kaevu</t>
        </is>
      </c>
      <c r="AJ741" s="2" t="inlineStr">
        <is>
          <t>watering hole -hyökkäys</t>
        </is>
      </c>
      <c r="AK741" s="2" t="inlineStr">
        <is>
          <t>3</t>
        </is>
      </c>
      <c r="AL741" s="2" t="inlineStr">
        <is>
          <t/>
        </is>
      </c>
      <c r="AM741" t="inlineStr">
        <is>
          <t/>
        </is>
      </c>
      <c r="AN741" s="2" t="inlineStr">
        <is>
          <t>attaque de point d'eau</t>
        </is>
      </c>
      <c r="AO741" s="2" t="inlineStr">
        <is>
          <t>3</t>
        </is>
      </c>
      <c r="AP741" s="2" t="inlineStr">
        <is>
          <t/>
        </is>
      </c>
      <c r="AQ741" t="inlineStr">
        <is>
          <t>attaque informatique consistant à piéger un site internet légitime afin d'infecter les machines des visiteurs du domaine qui intéresse l'attaquant</t>
        </is>
      </c>
      <c r="AR741" s="2" t="inlineStr">
        <is>
          <t>ionsaí ag áit tionóil</t>
        </is>
      </c>
      <c r="AS741" s="2" t="inlineStr">
        <is>
          <t>3</t>
        </is>
      </c>
      <c r="AT741" s="2" t="inlineStr">
        <is>
          <t/>
        </is>
      </c>
      <c r="AU741" t="inlineStr">
        <is>
          <t/>
        </is>
      </c>
      <c r="AV741" s="2" t="inlineStr">
        <is>
          <t>napad na pojilište|
napad na pouzdano i posjećeno &lt;i&gt;web&lt;/i&gt;-mjesto</t>
        </is>
      </c>
      <c r="AW741" s="2" t="inlineStr">
        <is>
          <t>3|
3</t>
        </is>
      </c>
      <c r="AX741" s="2" t="inlineStr">
        <is>
          <t xml:space="preserve">|
</t>
        </is>
      </c>
      <c r="AY741" t="inlineStr">
        <is>
          <t/>
        </is>
      </c>
      <c r="AZ741" s="2" t="inlineStr">
        <is>
          <t>ivóhelyi támadás</t>
        </is>
      </c>
      <c r="BA741" s="2" t="inlineStr">
        <is>
          <t>2</t>
        </is>
      </c>
      <c r="BB741" s="2" t="inlineStr">
        <is>
          <t/>
        </is>
      </c>
      <c r="BC741" t="inlineStr">
        <is>
          <t>olyan informatikai biztonsági támadás, amelynek során a támadó legitim weboldalt tör fel a látogatók adatainak megszerzése és megfertőzése céljából, és a káros program a következő látogatás során észrevétlenül feltelepíti magát az áldozat számítógépére</t>
        </is>
      </c>
      <c r="BD741" s="2" t="inlineStr">
        <is>
          <t>attacco di watering hole</t>
        </is>
      </c>
      <c r="BE741" s="2" t="inlineStr">
        <is>
          <t>3</t>
        </is>
      </c>
      <c r="BF741" s="2" t="inlineStr">
        <is>
          <t/>
        </is>
      </c>
      <c r="BG741" t="inlineStr">
        <is>
          <t>variante del 
&lt;i&gt;phishing &lt;/i&gt;[&lt;a href="&lt;a href=" target="_blank"&gt;https://iate.europa.eu/entry/result/933881/en"&lt;/a&gt; style=""&amp;gt;933881]in cui le vittime sono indotte a visitare un sito web utilizzato per la diffusione di codice malevolo (malaware) che può essere utilizzato per rubare informazioni oppure interagire con gli account bancari delle vittime</t>
        </is>
      </c>
      <c r="BH741" s="2" t="inlineStr">
        <is>
          <t>ataka iš užkrėstos svetainės</t>
        </is>
      </c>
      <c r="BI741" s="2" t="inlineStr">
        <is>
          <t>3</t>
        </is>
      </c>
      <c r="BJ741" s="2" t="inlineStr">
        <is>
          <t/>
        </is>
      </c>
      <c r="BK741" t="inlineStr">
        <is>
          <t>kibernetinė ataka, grįsta dažnu užkrėstos svetainės lankymu, bandant pakenkti tam tikros tikslinės grupės kompiuterinei įrangai ar įsilaužti duomenų gavimo tikslais</t>
        </is>
      </c>
      <c r="BL741" s="2" t="inlineStr">
        <is>
          <t>novirzīšana uz inficētu tīmekļa vietni</t>
        </is>
      </c>
      <c r="BM741" s="2" t="inlineStr">
        <is>
          <t>2</t>
        </is>
      </c>
      <c r="BN741" s="2" t="inlineStr">
        <is>
          <t/>
        </is>
      </c>
      <c r="BO741" t="inlineStr">
        <is>
          <t/>
        </is>
      </c>
      <c r="BP741" s="2" t="inlineStr">
        <is>
          <t>attakk tat-tip "watering hole"</t>
        </is>
      </c>
      <c r="BQ741" s="2" t="inlineStr">
        <is>
          <t>3</t>
        </is>
      </c>
      <c r="BR741" s="2" t="inlineStr">
        <is>
          <t/>
        </is>
      </c>
      <c r="BS741" t="inlineStr">
        <is>
          <t>teknika li tisfrutta s-sigurtà fejn l-attakant jipprova jikkomprometti s-sistema/i tal-kompjuters ta' utent aħħari speċifiku, jew grupp ta' utenti aħħarija, billi jpoġġi malware fuq siti web li jkunu jafdaw jew li jkun jaf li jħobbu jżuru</t>
        </is>
      </c>
      <c r="BT741" s="2" t="inlineStr">
        <is>
          <t>watering hole-aanval|
drinkplaatsaanval</t>
        </is>
      </c>
      <c r="BU741" s="2" t="inlineStr">
        <is>
          <t>3|
3</t>
        </is>
      </c>
      <c r="BV741" s="2" t="inlineStr">
        <is>
          <t>|
admitted</t>
        </is>
      </c>
      <c r="BW741" t="inlineStr">
        <is>
          <t>aanval waarbij een legitieme website die een specifieke groep vaak gebruikt, met malware geïnfecteerd wordt, zodat de systemen van die groep ook besmet worden</t>
        </is>
      </c>
      <c r="BX741" s="2" t="inlineStr">
        <is>
          <t>atak metodą wodopoju</t>
        </is>
      </c>
      <c r="BY741" s="2" t="inlineStr">
        <is>
          <t>3</t>
        </is>
      </c>
      <c r="BZ741" s="2" t="inlineStr">
        <is>
          <t/>
        </is>
      </c>
      <c r="CA741" t="inlineStr">
        <is>
          <t>atak wykorzystujący zainfekowaną witrynę internetową, najczęściej zaufaną i dobrze znaną, która zaraża złośliwym oprogramowaniem urządzenia użytkowników</t>
        </is>
      </c>
      <c r="CB741" s="2" t="inlineStr">
        <is>
          <t>ataque de bebedouro</t>
        </is>
      </c>
      <c r="CC741" s="2" t="inlineStr">
        <is>
          <t>3</t>
        </is>
      </c>
      <c r="CD741" s="2" t="inlineStr">
        <is>
          <t/>
        </is>
      </c>
      <c r="CE741" t="inlineStr">
        <is>
          <t/>
        </is>
      </c>
      <c r="CF741" s="2" t="inlineStr">
        <is>
          <t>atac de tip „watering hole”</t>
        </is>
      </c>
      <c r="CG741" s="2" t="inlineStr">
        <is>
          <t>3</t>
        </is>
      </c>
      <c r="CH741" s="2" t="inlineStr">
        <is>
          <t/>
        </is>
      </c>
      <c r="CI741" t="inlineStr">
        <is>
          <t/>
        </is>
      </c>
      <c r="CJ741" s="2" t="inlineStr">
        <is>
          <t>útok typu &lt;i&gt;watering hole&lt;/i&gt;</t>
        </is>
      </c>
      <c r="CK741" s="2" t="inlineStr">
        <is>
          <t>3</t>
        </is>
      </c>
      <c r="CL741" s="2" t="inlineStr">
        <is>
          <t/>
        </is>
      </c>
      <c r="CM741" t="inlineStr">
        <is>
          <t>cielený útok na konkrétnu obeť alebo skupinu obetí, pri ktorých sú obete napadnuté pomocou infikovaných webstránok, ktoré často navštevujú a považujú za dôveryhodné</t>
        </is>
      </c>
      <c r="CN741" s="2" t="inlineStr">
        <is>
          <t>napad na napajališče</t>
        </is>
      </c>
      <c r="CO741" s="2" t="inlineStr">
        <is>
          <t>3</t>
        </is>
      </c>
      <c r="CP741" s="2" t="inlineStr">
        <is>
          <t/>
        </is>
      </c>
      <c r="CQ741" t="inlineStr">
        <is>
          <t/>
        </is>
      </c>
      <c r="CR741" s="2" t="inlineStr">
        <is>
          <t>vattenhålsattack</t>
        </is>
      </c>
      <c r="CS741" s="2" t="inlineStr">
        <is>
          <t>3</t>
        </is>
      </c>
      <c r="CT741" s="2" t="inlineStr">
        <is>
          <t/>
        </is>
      </c>
      <c r="CU741" t="inlineStr">
        <is>
          <t/>
        </is>
      </c>
    </row>
    <row r="742">
      <c r="A742" s="1" t="str">
        <f>HYPERLINK("https://iate.europa.eu/entry/result/3574957/all", "3574957")</f>
        <v>3574957</v>
      </c>
      <c r="B742" t="inlineStr">
        <is>
          <t>EDUCATION AND COMMUNICATIONS</t>
        </is>
      </c>
      <c r="C742" t="inlineStr">
        <is>
          <t>EDUCATION AND COMMUNICATIONS|information technology and data processing</t>
        </is>
      </c>
      <c r="D742" s="2" t="inlineStr">
        <is>
          <t>система за предпазване от нежелани прониквания</t>
        </is>
      </c>
      <c r="E742" s="2" t="inlineStr">
        <is>
          <t>3</t>
        </is>
      </c>
      <c r="F742" s="2" t="inlineStr">
        <is>
          <t/>
        </is>
      </c>
      <c r="G742" t="inlineStr">
        <is>
          <t/>
        </is>
      </c>
      <c r="H742" s="2" t="inlineStr">
        <is>
          <t>IPS|
systém prevence průniku</t>
        </is>
      </c>
      <c r="I742" s="2" t="inlineStr">
        <is>
          <t>3|
3</t>
        </is>
      </c>
      <c r="J742" s="2" t="inlineStr">
        <is>
          <t xml:space="preserve">|
</t>
        </is>
      </c>
      <c r="K742" t="inlineStr">
        <is>
          <t>varianta 
&lt;i&gt;systémů detekce průniku&lt;/i&gt; [ &lt;a href="/entry/result/371042/all" id="ENTRY_TO_ENTRY_CONVERTER" target="_blank"&gt;IATE:371042&lt;/a&gt; ], které jsou zvláště určeny pro možnost aktivní reakce</t>
        </is>
      </c>
      <c r="L742" s="2" t="inlineStr">
        <is>
          <t>IPS|
intrusion prevention system</t>
        </is>
      </c>
      <c r="M742" s="2" t="inlineStr">
        <is>
          <t>3|
3</t>
        </is>
      </c>
      <c r="N742" s="2" t="inlineStr">
        <is>
          <t xml:space="preserve">|
</t>
        </is>
      </c>
      <c r="O742" t="inlineStr">
        <is>
          <t/>
        </is>
      </c>
      <c r="P742" s="2" t="inlineStr">
        <is>
          <t>System zur Verhinderung von Eindringungsversuchen</t>
        </is>
      </c>
      <c r="Q742" s="2" t="inlineStr">
        <is>
          <t>3</t>
        </is>
      </c>
      <c r="R742" s="2" t="inlineStr">
        <is>
          <t/>
        </is>
      </c>
      <c r="S742" t="inlineStr">
        <is>
          <t/>
        </is>
      </c>
      <c r="T742" s="2" t="inlineStr">
        <is>
          <t>σύστημα πρόληψης εισβολής</t>
        </is>
      </c>
      <c r="U742" s="2" t="inlineStr">
        <is>
          <t>3</t>
        </is>
      </c>
      <c r="V742" s="2" t="inlineStr">
        <is>
          <t/>
        </is>
      </c>
      <c r="W742" t="inlineStr">
        <is>
          <t>σύστημα ασφάλειας
δικτύου που παρακολουθεί το δίκτυο ή τη δραστηριότητα του συστήματος για
κάποια κακόβουλη δραστηριότητα.</t>
        </is>
      </c>
      <c r="X742" s="2" t="inlineStr">
        <is>
          <t>IPS|
intrusion prevention system</t>
        </is>
      </c>
      <c r="Y742" s="2" t="inlineStr">
        <is>
          <t>3|
3</t>
        </is>
      </c>
      <c r="Z742" s="2" t="inlineStr">
        <is>
          <t xml:space="preserve">|
</t>
        </is>
      </c>
      <c r="AA742" t="inlineStr">
        <is>
          <t>network security appliance that monitors network or system activities for malicious activity and attempts to stop the latter</t>
        </is>
      </c>
      <c r="AB742" s="2" t="inlineStr">
        <is>
          <t>sistema de prevención de intrusiones|
IPS</t>
        </is>
      </c>
      <c r="AC742" s="2" t="inlineStr">
        <is>
          <t>3|
3</t>
        </is>
      </c>
      <c r="AD742" s="2" t="inlineStr">
        <is>
          <t xml:space="preserve">|
</t>
        </is>
      </c>
      <c r="AE742" t="inlineStr">
        <is>
          <t>Software que se utiliza para proteger a los sistemas de ataques y abusos. La tecnología de prevención de intrusos puede ser considerada como una extensión de los sistemas de detección de intrusos (IDS) [ &lt;a href="/entry/result/160086/all" id="ENTRY_TO_ENTRY_CONVERTER" target="_blank"&gt;IATE:160086&lt;/a&gt; ], pero en realidad es una tecnología más cercana a los cortafuegos.</t>
        </is>
      </c>
      <c r="AF742" s="2" t="inlineStr">
        <is>
          <t>sissetungitõrje süsteem|
IPS</t>
        </is>
      </c>
      <c r="AG742" s="2" t="inlineStr">
        <is>
          <t>3|
3</t>
        </is>
      </c>
      <c r="AH742" s="2" t="inlineStr">
        <is>
          <t xml:space="preserve">|
</t>
        </is>
      </c>
      <c r="AI742" t="inlineStr">
        <is>
          <t>automatiseeritud süsteem rünnete avastamiseks ja nende aktiivseks tõrjumiseks või katkestamiseks</t>
        </is>
      </c>
      <c r="AJ742" s="2" t="inlineStr">
        <is>
          <t>tunkeutumisenestojärjestelmä|
IPS-järjestelmä</t>
        </is>
      </c>
      <c r="AK742" s="2" t="inlineStr">
        <is>
          <t>3|
3</t>
        </is>
      </c>
      <c r="AL742" s="2" t="inlineStr">
        <is>
          <t xml:space="preserve">|
</t>
        </is>
      </c>
      <c r="AM742" t="inlineStr">
        <is>
          <t>tekninen järjestelmä, jonka on tarkoitus estää tunkeutumiset</t>
        </is>
      </c>
      <c r="AN742" s="2" t="inlineStr">
        <is>
          <t>système de prévention des intrusions|
IPS</t>
        </is>
      </c>
      <c r="AO742" s="2" t="inlineStr">
        <is>
          <t>3|
3</t>
        </is>
      </c>
      <c r="AP742" s="2" t="inlineStr">
        <is>
          <t>|
admitted</t>
        </is>
      </c>
      <c r="AQ742" t="inlineStr">
        <is>
          <t>technologie de sécurité réseau qui a pour rôle principal d'empêcher toutes activités suspectes au sein d'un réseau en examinant les flux du trafic réseau afin de détecter et de bloquer les intrusions</t>
        </is>
      </c>
      <c r="AR742" s="2" t="inlineStr">
        <is>
          <t>IPS|
córás coiscthe ionraidh</t>
        </is>
      </c>
      <c r="AS742" s="2" t="inlineStr">
        <is>
          <t>3|
3</t>
        </is>
      </c>
      <c r="AT742" s="2" t="inlineStr">
        <is>
          <t xml:space="preserve">|
</t>
        </is>
      </c>
      <c r="AU742" t="inlineStr">
        <is>
          <t/>
        </is>
      </c>
      <c r="AV742" s="2" t="inlineStr">
        <is>
          <t>sustav za sprečavanje neovlaštenih aktivnosti</t>
        </is>
      </c>
      <c r="AW742" s="2" t="inlineStr">
        <is>
          <t>3</t>
        </is>
      </c>
      <c r="AX742" s="2" t="inlineStr">
        <is>
          <t/>
        </is>
      </c>
      <c r="AY742" t="inlineStr">
        <is>
          <t/>
        </is>
      </c>
      <c r="AZ742" s="2" t="inlineStr">
        <is>
          <t>behatolásmegelőző rendszer|
IPS</t>
        </is>
      </c>
      <c r="BA742" s="2" t="inlineStr">
        <is>
          <t>3|
3</t>
        </is>
      </c>
      <c r="BB742" s="2" t="inlineStr">
        <is>
          <t xml:space="preserve">|
</t>
        </is>
      </c>
      <c r="BC742" t="inlineStr">
        <is>
          <t>olyan informatikai biztonsági rendszer, amelynek célja a támadás blokkolása, sikeres befejezésének a megakadályozása</t>
        </is>
      </c>
      <c r="BD742" s="2" t="inlineStr">
        <is>
          <t>intrusion prevention system|
sistema di prevenzione delle intrusioni|
IPS</t>
        </is>
      </c>
      <c r="BE742" s="2" t="inlineStr">
        <is>
          <t>3|
3|
3</t>
        </is>
      </c>
      <c r="BF742" s="2" t="inlineStr">
        <is>
          <t xml:space="preserve">|
|
</t>
        </is>
      </c>
      <c r="BG742" t="inlineStr">
        <is>
          <t>sistema di analisi dei pacchetti che monitora in maniera trasparente le comunicazioni di rete in ingresso e in uscita in modo da identificare le attività sospette e progettato per proteggere i server coperti da firewall da connessioni non autorizzate, tipicamente originate da Internet bot o attacchi hacker, per proteggere la rete da malware o download inconsapevoli di contenuti sospetti e per mitigare gli effetti di un sistema compromesso</t>
        </is>
      </c>
      <c r="BH742" s="2" t="inlineStr">
        <is>
          <t>įsibrovimo prevencijos sistema</t>
        </is>
      </c>
      <c r="BI742" s="2" t="inlineStr">
        <is>
          <t>3</t>
        </is>
      </c>
      <c r="BJ742" s="2" t="inlineStr">
        <is>
          <t/>
        </is>
      </c>
      <c r="BK742" t="inlineStr">
        <is>
          <t>įrenginys ar programinė įranga, kuri gali kontroliuoti tinklo duomenų srautus ir sustabdyti duomenų, turinčių įsibrovimo požymių, perdavimą ir duomenų nutekėjimą</t>
        </is>
      </c>
      <c r="BL742" s="2" t="inlineStr">
        <is>
          <t>ielaušanās novēršanas sistēma</t>
        </is>
      </c>
      <c r="BM742" s="2" t="inlineStr">
        <is>
          <t>2</t>
        </is>
      </c>
      <c r="BN742" s="2" t="inlineStr">
        <is>
          <t/>
        </is>
      </c>
      <c r="BO742" t="inlineStr">
        <is>
          <t/>
        </is>
      </c>
      <c r="BP742" s="2" t="inlineStr">
        <is>
          <t>sistema ta' prevenzjoni tal-intrużjonijiet</t>
        </is>
      </c>
      <c r="BQ742" s="2" t="inlineStr">
        <is>
          <t>3</t>
        </is>
      </c>
      <c r="BR742" s="2" t="inlineStr">
        <is>
          <t/>
        </is>
      </c>
      <c r="BS742" t="inlineStr">
        <is>
          <t>apparat ta' sigurtà tan-network li jimmonitorja n-network jew l-attivitajiet tas-sistema għal attività malizzjuża u jipprova jwaqqafha</t>
        </is>
      </c>
      <c r="BT742" s="2" t="inlineStr">
        <is>
          <t>IPS|
intrusion prevention system|
inbraakpreventiesysteem</t>
        </is>
      </c>
      <c r="BU742" s="2" t="inlineStr">
        <is>
          <t>3|
3|
3</t>
        </is>
      </c>
      <c r="BV742" s="2" t="inlineStr">
        <is>
          <t xml:space="preserve">|
|
</t>
        </is>
      </c>
      <c r="BW742" t="inlineStr">
        <is>
          <t>beveiligingsapparatuur die netwerk- en/of systeemactiviteiten kan monitoren op ongewenst gedrag en hierop in realtime kan reageren door dergelijke activiteiten te blokkeren of voorkomen</t>
        </is>
      </c>
      <c r="BX742" s="2" t="inlineStr">
        <is>
          <t>system zapobiegania włamaniom|
system IPS</t>
        </is>
      </c>
      <c r="BY742" s="2" t="inlineStr">
        <is>
          <t>3|
3</t>
        </is>
      </c>
      <c r="BZ742" s="2" t="inlineStr">
        <is>
          <t xml:space="preserve">|
</t>
        </is>
      </c>
      <c r="CA742" t="inlineStr">
        <is>
          <t>urządzenia sieciowe zwiększające bezpieczeństwo sieci komputerowych przez wykrywanie i blokowanie ataków w czasie rzeczywistym</t>
        </is>
      </c>
      <c r="CB742" s="2" t="inlineStr">
        <is>
          <t>sistema de prevenção de intrusão</t>
        </is>
      </c>
      <c r="CC742" s="2" t="inlineStr">
        <is>
          <t>3</t>
        </is>
      </c>
      <c r="CD742" s="2" t="inlineStr">
        <is>
          <t/>
        </is>
      </c>
      <c r="CE742" t="inlineStr">
        <is>
          <t>Solução de segurança que fornece segurança contra acesso não autorizado e atividades maliciosas ao nível da rede.</t>
        </is>
      </c>
      <c r="CF742" s="2" t="inlineStr">
        <is>
          <t>sistem de prevenire a intruziunilor</t>
        </is>
      </c>
      <c r="CG742" s="2" t="inlineStr">
        <is>
          <t>3</t>
        </is>
      </c>
      <c r="CH742" s="2" t="inlineStr">
        <is>
          <t/>
        </is>
      </c>
      <c r="CI742" t="inlineStr">
        <is>
          <t>&lt;div&gt;
 sistem utilizat pentru identificarea și prevenirea unor încercări de intruziuni sau intruziuni ce au loc în rețele și sisteme informatice&lt;/div&gt;</t>
        </is>
      </c>
      <c r="CJ742" s="2" t="inlineStr">
        <is>
          <t>IPS|
systém prevencie prienikov</t>
        </is>
      </c>
      <c r="CK742" s="2" t="inlineStr">
        <is>
          <t>3|
3</t>
        </is>
      </c>
      <c r="CL742" s="2" t="inlineStr">
        <is>
          <t xml:space="preserve">|
</t>
        </is>
      </c>
      <c r="CM742" t="inlineStr">
        <is>
          <t>systém na zabezpečenie sieťovej bezpečnosti, použitý na identifikáciu potencionálnych hrozieb a na okamžitú reakciu na ne</t>
        </is>
      </c>
      <c r="CN742" s="2" t="inlineStr">
        <is>
          <t>sistem za preprečevanje vdorov</t>
        </is>
      </c>
      <c r="CO742" s="2" t="inlineStr">
        <is>
          <t>3</t>
        </is>
      </c>
      <c r="CP742" s="2" t="inlineStr">
        <is>
          <t/>
        </is>
      </c>
      <c r="CQ742" t="inlineStr">
        <is>
          <t/>
        </is>
      </c>
      <c r="CR742" s="2" t="inlineStr">
        <is>
          <t>intrångsskydd|
IPS</t>
        </is>
      </c>
      <c r="CS742" s="2" t="inlineStr">
        <is>
          <t>3|
2</t>
        </is>
      </c>
      <c r="CT742" s="2" t="inlineStr">
        <is>
          <t xml:space="preserve">|
</t>
        </is>
      </c>
      <c r="CU742" t="inlineStr">
        <is>
          <t>program som förhindrar att obehöriga får tillgång till datornätverk</t>
        </is>
      </c>
    </row>
    <row r="743">
      <c r="A743" s="1" t="str">
        <f>HYPERLINK("https://iate.europa.eu/entry/result/3578227/all", "3578227")</f>
        <v>3578227</v>
      </c>
      <c r="B743" t="inlineStr">
        <is>
          <t>EDUCATION AND COMMUNICATIONS</t>
        </is>
      </c>
      <c r="C743" t="inlineStr">
        <is>
          <t>EDUCATION AND COMMUNICATIONS|information technology and data processing|computer system</t>
        </is>
      </c>
      <c r="D743" s="2" t="inlineStr">
        <is>
          <t>син екип</t>
        </is>
      </c>
      <c r="E743" s="2" t="inlineStr">
        <is>
          <t>3</t>
        </is>
      </c>
      <c r="F743" s="2" t="inlineStr">
        <is>
          <t/>
        </is>
      </c>
      <c r="G743" t="inlineStr">
        <is>
          <t/>
        </is>
      </c>
      <c r="H743" s="2" t="inlineStr">
        <is>
          <t>modrý tým</t>
        </is>
      </c>
      <c r="I743" s="2" t="inlineStr">
        <is>
          <t>3</t>
        </is>
      </c>
      <c r="J743" s="2" t="inlineStr">
        <is>
          <t/>
        </is>
      </c>
      <c r="K743" t="inlineStr">
        <is>
          <t>skupina simulující obranu před útokem fiktivního nepřítele na organizaci s cílem zlepšit zabezpečení její počítačové sítě</t>
        </is>
      </c>
      <c r="L743" s="2" t="inlineStr">
        <is>
          <t>blåt team</t>
        </is>
      </c>
      <c r="M743" s="2" t="inlineStr">
        <is>
          <t>3</t>
        </is>
      </c>
      <c r="N743" s="2" t="inlineStr">
        <is>
          <t/>
        </is>
      </c>
      <c r="O743" t="inlineStr">
        <is>
          <t>team, som i forbindelse med it-sikkerhedsøvelser skal forsvare en virksomheds IT-systemer og data mod angreb fra et rødt team, der spiller rollen som hackere</t>
        </is>
      </c>
      <c r="P743" s="2" t="inlineStr">
        <is>
          <t>blaues Team</t>
        </is>
      </c>
      <c r="Q743" s="2" t="inlineStr">
        <is>
          <t>3</t>
        </is>
      </c>
      <c r="R743" s="2" t="inlineStr">
        <is>
          <t/>
        </is>
      </c>
      <c r="S743" t="inlineStr">
        <is>
          <t>Sicherheitsverantwortliche einer Organisation, die ihre IT von innen schützen</t>
        </is>
      </c>
      <c r="T743" s="2" t="inlineStr">
        <is>
          <t>μπλε ομάδα</t>
        </is>
      </c>
      <c r="U743" s="2" t="inlineStr">
        <is>
          <t>4</t>
        </is>
      </c>
      <c r="V743" s="2" t="inlineStr">
        <is>
          <t/>
        </is>
      </c>
      <c r="W743" t="inlineStr">
        <is>
          <t/>
        </is>
      </c>
      <c r="X743" s="2" t="inlineStr">
        <is>
          <t>blue team</t>
        </is>
      </c>
      <c r="Y743" s="2" t="inlineStr">
        <is>
          <t>3</t>
        </is>
      </c>
      <c r="Z743" s="2" t="inlineStr">
        <is>
          <t/>
        </is>
      </c>
      <c r="AA743" t="inlineStr">
        <is>
          <t>group responsible for defending an enterprise’s use of information systems by maintaining its security posture against a group of mock attackers (i.e., the red team &lt;a href="/entry/result/3565973/all" id="ENTRY_TO_ENTRY_CONVERTER" target="_blank"&gt;IATE:3565973&lt;/a&gt; )</t>
        </is>
      </c>
      <c r="AB743" s="2" t="inlineStr">
        <is>
          <t>equipo azul</t>
        </is>
      </c>
      <c r="AC743" s="2" t="inlineStr">
        <is>
          <t>3</t>
        </is>
      </c>
      <c r="AD743" s="2" t="inlineStr">
        <is>
          <t/>
        </is>
      </c>
      <c r="AE743" t="inlineStr">
        <is>
          <t>Equipo de personas que se encarga de defender el sistema de información frente a los atacantes (equipo rojo) [ &lt;a href="/entry/result/3565973/all" id="ENTRY_TO_ENTRY_CONVERTER" target="_blank"&gt;IATE:3565973&lt;/a&gt; ].</t>
        </is>
      </c>
      <c r="AF743" s="2" t="inlineStr">
        <is>
          <t>sinine tiim</t>
        </is>
      </c>
      <c r="AG743" s="2" t="inlineStr">
        <is>
          <t>3</t>
        </is>
      </c>
      <c r="AH743" s="2" t="inlineStr">
        <is>
          <t/>
        </is>
      </c>
      <c r="AI743" t="inlineStr">
        <is>
          <t>kaitsjaid imiteeriv pool õppuste ja testimiste stsenaariumides</t>
        </is>
      </c>
      <c r="AJ743" s="2" t="inlineStr">
        <is>
          <t>blue team|
sininen tiimi|
sininen joukkue</t>
        </is>
      </c>
      <c r="AK743" s="2" t="inlineStr">
        <is>
          <t>3|
3|
3</t>
        </is>
      </c>
      <c r="AL743" s="2" t="inlineStr">
        <is>
          <t xml:space="preserve">|
|
</t>
        </is>
      </c>
      <c r="AM743" t="inlineStr">
        <is>
          <t>ryhmä, joka vastaanottaa syötteitä ja tuottaa niistä vasteita ja jonka tehtävänä on puolustaa ympäristöään käyttäen sillä hetkellä käsillä olevaa teknologiaa</t>
        </is>
      </c>
      <c r="AN743" s="2" t="inlineStr">
        <is>
          <t>équipe bleue</t>
        </is>
      </c>
      <c r="AO743" s="2" t="inlineStr">
        <is>
          <t>3</t>
        </is>
      </c>
      <c r="AP743" s="2" t="inlineStr">
        <is>
          <t/>
        </is>
      </c>
      <c r="AQ743" t="inlineStr">
        <is>
          <t>groupe chargé de défendre les systèmes d'information d'une organisation face à un groupe d'acteurs simulant une attaque (l'équipe rouge [&lt;a href="/entry/result/3565973/all" id="ENTRY_TO_ENTRY_CONVERTER" target="_blank"&gt;IATE:3565973&lt;/a&gt;])</t>
        </is>
      </c>
      <c r="AR743" s="2" t="inlineStr">
        <is>
          <t>foireann ghorm</t>
        </is>
      </c>
      <c r="AS743" s="2" t="inlineStr">
        <is>
          <t>3</t>
        </is>
      </c>
      <c r="AT743" s="2" t="inlineStr">
        <is>
          <t/>
        </is>
      </c>
      <c r="AU743" t="inlineStr">
        <is>
          <t/>
        </is>
      </c>
      <c r="AV743" s="2" t="inlineStr">
        <is>
          <t>plavi tim</t>
        </is>
      </c>
      <c r="AW743" s="2" t="inlineStr">
        <is>
          <t>3</t>
        </is>
      </c>
      <c r="AX743" s="2" t="inlineStr">
        <is>
          <t/>
        </is>
      </c>
      <c r="AY743" t="inlineStr">
        <is>
          <t/>
        </is>
      </c>
      <c r="AZ743" s="2" t="inlineStr">
        <is>
          <t>kék csapat</t>
        </is>
      </c>
      <c r="BA743" s="2" t="inlineStr">
        <is>
          <t>2</t>
        </is>
      </c>
      <c r="BB743" s="2" t="inlineStr">
        <is>
          <t/>
        </is>
      </c>
      <c r="BC743" t="inlineStr">
        <is>
          <t>informatikai rendszerek ellen indított áltámadás elleni védekezésért felelős csapat</t>
        </is>
      </c>
      <c r="BD743" s="2" t="inlineStr">
        <is>
          <t>squadra blu|
blue team</t>
        </is>
      </c>
      <c r="BE743" s="2" t="inlineStr">
        <is>
          <t>3|
3</t>
        </is>
      </c>
      <c r="BF743" s="2" t="inlineStr">
        <is>
          <t xml:space="preserve">|
</t>
        </is>
      </c>
      <c r="BG743" t="inlineStr">
        <is>
          <t>nell'ambito del test di penetrazione [&lt;a href="https://iate.europa.eu/entry/result/1196603/en" target="_blank"&gt;1196603&lt;/a&gt;], squadra formata dai membri interni all’azienda che ha la funzione di “polizia”, ovvero deve cercare che la squadra rossa [&lt;a href="https://iate.europa.eu/entry/result/3565973/all" target="_blank"&gt;3565973&lt;/a&gt;] non succeda nell’attacco</t>
        </is>
      </c>
      <c r="BH743" s="2" t="inlineStr">
        <is>
          <t>mėlynoji komanda</t>
        </is>
      </c>
      <c r="BI743" s="2" t="inlineStr">
        <is>
          <t>3</t>
        </is>
      </c>
      <c r="BJ743" s="2" t="inlineStr">
        <is>
          <t/>
        </is>
      </c>
      <c r="BK743" t="inlineStr">
        <is>
          <t>vidinė kibernetinio saugumo specialistų grupė, užtikrinanti informacinių sistemų, tinklų ir kitų informacinių išteklių saugumą vykstant pratyboms, testavimui ar kasdienės veiklos sąlygomis</t>
        </is>
      </c>
      <c r="BL743" s="2" t="inlineStr">
        <is>
          <t>zilā komanda|
informācijas sistēmu drošības komanda</t>
        </is>
      </c>
      <c r="BM743" s="2" t="inlineStr">
        <is>
          <t>2|
2</t>
        </is>
      </c>
      <c r="BN743" s="2" t="inlineStr">
        <is>
          <t xml:space="preserve">|
</t>
        </is>
      </c>
      <c r="BO743" t="inlineStr">
        <is>
          <t/>
        </is>
      </c>
      <c r="BP743" s="2" t="inlineStr">
        <is>
          <t>it-tim il-blu</t>
        </is>
      </c>
      <c r="BQ743" s="2" t="inlineStr">
        <is>
          <t>3</t>
        </is>
      </c>
      <c r="BR743" s="2" t="inlineStr">
        <is>
          <t/>
        </is>
      </c>
      <c r="BS743" t="inlineStr">
        <is>
          <t>grupp responsabbli għad-difiża tas-sistemi tal-informazzjoni użati minn impriża kontra grupp ta' attakkanti finti (i.e. it-tim l-aħmar)</t>
        </is>
      </c>
      <c r="BT743" s="2" t="inlineStr">
        <is>
          <t>blue team</t>
        </is>
      </c>
      <c r="BU743" s="2" t="inlineStr">
        <is>
          <t>3</t>
        </is>
      </c>
      <c r="BV743" s="2" t="inlineStr">
        <is>
          <t/>
        </is>
      </c>
      <c r="BW743" t="inlineStr">
        <is>
          <t>team dat bij het testen van computersystemen op kwetsbaarheid het gereguleerde team vormt dat zich moet verdedigen tegen het red team dat in het systeem probeert binnen te dringen</t>
        </is>
      </c>
      <c r="BX743" s="2" t="inlineStr">
        <is>
          <t>zespół obrony|
blue team|
zespół niebieski</t>
        </is>
      </c>
      <c r="BY743" s="2" t="inlineStr">
        <is>
          <t>3|
3|
3</t>
        </is>
      </c>
      <c r="BZ743" s="2" t="inlineStr">
        <is>
          <t xml:space="preserve">|
|
</t>
        </is>
      </c>
      <c r="CA743" t="inlineStr">
        <is>
          <t>w przypadku testowania bezpieczeństwa sieci w postaci symulacji ataku zewnętrznego – strona utrzymująca bezpieczeństwo systemów, najczęściej pracownicy działu IT organizacji, która podjęła się analizy zagrożeń swojej sieci komputerowej</t>
        </is>
      </c>
      <c r="CB743" s="2" t="inlineStr">
        <is>
          <t>equipa azul|
equipa de segurança defensiva</t>
        </is>
      </c>
      <c r="CC743" s="2" t="inlineStr">
        <is>
          <t>3|
3</t>
        </is>
      </c>
      <c r="CD743" s="2" t="inlineStr">
        <is>
          <t xml:space="preserve">|
</t>
        </is>
      </c>
      <c r="CE743" t="inlineStr">
        <is>
          <t>Equipa encarregue de defender os sistemas de informação de uma empresa face a ataques reais ou simulados feitos por outra equipa.</t>
        </is>
      </c>
      <c r="CF743" s="2" t="inlineStr">
        <is>
          <t>echipa albastră</t>
        </is>
      </c>
      <c r="CG743" s="2" t="inlineStr">
        <is>
          <t>2</t>
        </is>
      </c>
      <c r="CH743" s="2" t="inlineStr">
        <is>
          <t/>
        </is>
      </c>
      <c r="CI743" t="inlineStr">
        <is>
          <t/>
        </is>
      </c>
      <c r="CJ743" s="2" t="inlineStr">
        <is>
          <t>modrý tím</t>
        </is>
      </c>
      <c r="CK743" s="2" t="inlineStr">
        <is>
          <t>3</t>
        </is>
      </c>
      <c r="CL743" s="2" t="inlineStr">
        <is>
          <t/>
        </is>
      </c>
      <c r="CM743" t="inlineStr">
        <is>
          <t>tím zodpovedný za zabezpečenie informačných infraštruktúr podniku a obranu proti útokom &lt;a href="https://iate.europa.eu/entry/result/3565973/sk" target="_blank"&gt;červeného tímu&lt;/a&gt;</t>
        </is>
      </c>
      <c r="CN743" s="2" t="inlineStr">
        <is>
          <t>modra ekipa</t>
        </is>
      </c>
      <c r="CO743" s="2" t="inlineStr">
        <is>
          <t>3</t>
        </is>
      </c>
      <c r="CP743" s="2" t="inlineStr">
        <is>
          <t/>
        </is>
      </c>
      <c r="CQ743" t="inlineStr">
        <is>
          <t/>
        </is>
      </c>
      <c r="CR743" s="2" t="inlineStr">
        <is>
          <t>blått lag</t>
        </is>
      </c>
      <c r="CS743" s="2" t="inlineStr">
        <is>
          <t>3</t>
        </is>
      </c>
      <c r="CT743" s="2" t="inlineStr">
        <is>
          <t/>
        </is>
      </c>
      <c r="CU743" t="inlineStr">
        <is>
          <t/>
        </is>
      </c>
    </row>
    <row r="744">
      <c r="A744" s="1" t="str">
        <f>HYPERLINK("https://iate.europa.eu/entry/result/3578293/all", "3578293")</f>
        <v>3578293</v>
      </c>
      <c r="B744" t="inlineStr">
        <is>
          <t>EDUCATION AND COMMUNICATIONS</t>
        </is>
      </c>
      <c r="C744" t="inlineStr">
        <is>
          <t>EDUCATION AND COMMUNICATIONS|information technology and data processing|computer system</t>
        </is>
      </c>
      <c r="D744" s="2" t="inlineStr">
        <is>
          <t>бял екип</t>
        </is>
      </c>
      <c r="E744" s="2" t="inlineStr">
        <is>
          <t>3</t>
        </is>
      </c>
      <c r="F744" s="2" t="inlineStr">
        <is>
          <t/>
        </is>
      </c>
      <c r="G744" t="inlineStr">
        <is>
          <t/>
        </is>
      </c>
      <c r="H744" s="2" t="inlineStr">
        <is>
          <t>bílý tým</t>
        </is>
      </c>
      <c r="I744" s="2" t="inlineStr">
        <is>
          <t>3</t>
        </is>
      </c>
      <c r="J744" s="2" t="inlineStr">
        <is>
          <t/>
        </is>
      </c>
      <c r="K744" t="inlineStr">
        <is>
          <t>skupina, která se při 
&lt;i&gt;penetračním testování&lt;/i&gt; [ &lt;a href="/entry/result/1196603/all" id="ENTRY_TO_ENTRY_CONVERTER" target="_blank"&gt;IATE:1196603&lt;/a&gt; ] stará o sledování, rozhodcování a vyhodnocení střetu 
&lt;i&gt;červeného týmu&lt;/i&gt; [ &lt;a href="/entry/result/3565973/all" id="ENTRY_TO_ENTRY_CONVERTER" target="_blank"&gt;IATE:3565973&lt;/a&gt; ] s 
&lt;i&gt;týmem modrým&lt;/i&gt; [ &lt;a href="/entry/result/3578227/all" id="ENTRY_TO_ENTRY_CONVERTER" target="_blank"&gt;IATE:3578227&lt;/a&gt; ]</t>
        </is>
      </c>
      <c r="L744" s="2" t="inlineStr">
        <is>
          <t>hvidt team</t>
        </is>
      </c>
      <c r="M744" s="2" t="inlineStr">
        <is>
          <t>3</t>
        </is>
      </c>
      <c r="N744" s="2" t="inlineStr">
        <is>
          <t/>
        </is>
      </c>
      <c r="O744" t="inlineStr">
        <is>
          <t>team, som optræder i rollen som dommer i forbindelse med en IT-sikkerhedsøvelse, hvor et rødt team på den ene side er hackere, der angriber en virksomheds IT-systemer og data, som på den anden side forsvares af et blåt team</t>
        </is>
      </c>
      <c r="P744" s="2" t="inlineStr">
        <is>
          <t>White Team</t>
        </is>
      </c>
      <c r="Q744" s="2" t="inlineStr">
        <is>
          <t>3</t>
        </is>
      </c>
      <c r="R744" s="2" t="inlineStr">
        <is>
          <t/>
        </is>
      </c>
      <c r="S744" t="inlineStr">
        <is>
          <t/>
        </is>
      </c>
      <c r="T744" s="2" t="inlineStr">
        <is>
          <t>λευκή ομάδα</t>
        </is>
      </c>
      <c r="U744" s="2" t="inlineStr">
        <is>
          <t>4</t>
        </is>
      </c>
      <c r="V744" s="2" t="inlineStr">
        <is>
          <t/>
        </is>
      </c>
      <c r="W744" t="inlineStr">
        <is>
          <t>ομάδα που προβαίνει σε διαιτησία μεταξύ της κόκκινης και της μπλε ομάδας</t>
        </is>
      </c>
      <c r="X744" s="2" t="inlineStr">
        <is>
          <t>white team</t>
        </is>
      </c>
      <c r="Y744" s="2" t="inlineStr">
        <is>
          <t>3</t>
        </is>
      </c>
      <c r="Z744" s="2" t="inlineStr">
        <is>
          <t/>
        </is>
      </c>
      <c r="AA744" t="inlineStr">
        <is>
          <t>group responsible for refereeing an engagement between a red team [ &lt;a href="/entry/result/3565973/all" id="ENTRY_TO_ENTRY_CONVERTER" target="_blank"&gt;IATE:3565973&lt;/a&gt; ] of mock attackers and a blue team [ &lt;a href="/entry/result/3578227/all" id="ENTRY_TO_ENTRY_CONVERTER" target="_blank"&gt;IATE:3578227&lt;/a&gt; ] of actual defenders of information systems</t>
        </is>
      </c>
      <c r="AB744" s="2" t="inlineStr">
        <is>
          <t>equipo blanco</t>
        </is>
      </c>
      <c r="AC744" s="2" t="inlineStr">
        <is>
          <t>3</t>
        </is>
      </c>
      <c r="AD744" s="2" t="inlineStr">
        <is>
          <t/>
        </is>
      </c>
      <c r="AE744" t="inlineStr">
        <is>
          <t>Equipo de personas que actúan como árbitros en un ejercicio de seguridad entre el equipo rojo [ &lt;a href="/entry/result/3565973/all" id="ENTRY_TO_ENTRY_CONVERTER" target="_blank"&gt;IATE:3565973&lt;/a&gt; ] (atacante) y el equipo azul [ &lt;a href="/entry/result/3578227/all" id="ENTRY_TO_ENTRY_CONVERTER" target="_blank"&gt;IATE:3578227&lt;/a&gt; ] (defensa).</t>
        </is>
      </c>
      <c r="AF744" s="2" t="inlineStr">
        <is>
          <t>valge tiim</t>
        </is>
      </c>
      <c r="AG744" s="2" t="inlineStr">
        <is>
          <t>3</t>
        </is>
      </c>
      <c r="AH744" s="2" t="inlineStr">
        <is>
          <t/>
        </is>
      </c>
      <c r="AI744" t="inlineStr">
        <is>
          <t>vahekohtuniku või vaatleja rollis olev rühm õppustel või testimisel</t>
        </is>
      </c>
      <c r="AJ744" s="2" t="inlineStr">
        <is>
          <t>white team|
valkoinen tiimi|
valkoinen joukkue</t>
        </is>
      </c>
      <c r="AK744" s="2" t="inlineStr">
        <is>
          <t>3|
3|
3</t>
        </is>
      </c>
      <c r="AL744" s="2" t="inlineStr">
        <is>
          <t xml:space="preserve">|
|
</t>
        </is>
      </c>
      <c r="AM744" t="inlineStr">
        <is>
          <t>ryhmä, jonka vastuulla on harjoituksen johtaminen ja läpivienti ja jonka tehtäviin kuuluu myös syötteiden tuottaminen ja harjoituksen elävöittäminen</t>
        </is>
      </c>
      <c r="AN744" s="2" t="inlineStr">
        <is>
          <t>équipe blanche</t>
        </is>
      </c>
      <c r="AO744" s="2" t="inlineStr">
        <is>
          <t>3</t>
        </is>
      </c>
      <c r="AP744" s="2" t="inlineStr">
        <is>
          <t/>
        </is>
      </c>
      <c r="AQ744" t="inlineStr">
        <is>
          <t>groupe chargé de coordonner un engagement entre une équipe rouge [&lt;a href="/entry/result/3565973/all" id="ENTRY_TO_ENTRY_CONVERTER" target="_blank"&gt;IATE:3565973&lt;/a&gt;] d'acteurs simulant une menace et une équipe bleue [&lt;a href="/entry/result/3578227/all" id="ENTRY_TO_ENTRY_CONVERTER" target="_blank"&gt;IATE:3578227&lt;/a&gt;] chargée de défendre les systèmes d'information au sein d'une entité</t>
        </is>
      </c>
      <c r="AR744" s="2" t="inlineStr">
        <is>
          <t>foireann bhán</t>
        </is>
      </c>
      <c r="AS744" s="2" t="inlineStr">
        <is>
          <t>3</t>
        </is>
      </c>
      <c r="AT744" s="2" t="inlineStr">
        <is>
          <t/>
        </is>
      </c>
      <c r="AU744" t="inlineStr">
        <is>
          <t/>
        </is>
      </c>
      <c r="AV744" s="2" t="inlineStr">
        <is>
          <t>bijeli tim</t>
        </is>
      </c>
      <c r="AW744" s="2" t="inlineStr">
        <is>
          <t>3</t>
        </is>
      </c>
      <c r="AX744" s="2" t="inlineStr">
        <is>
          <t/>
        </is>
      </c>
      <c r="AY744" t="inlineStr">
        <is>
          <t/>
        </is>
      </c>
      <c r="AZ744" s="2" t="inlineStr">
        <is>
          <t>fehér csapat</t>
        </is>
      </c>
      <c r="BA744" s="2" t="inlineStr">
        <is>
          <t>2</t>
        </is>
      </c>
      <c r="BB744" s="2" t="inlineStr">
        <is>
          <t/>
        </is>
      </c>
      <c r="BC744" t="inlineStr">
        <is>
          <t>piros [ &lt;a href="/entry/result/3565973/all" id="ENTRY_TO_ENTRY_CONVERTER" target="_blank"&gt;IATE:3565973&lt;/a&gt; ] és kék csapat [ &lt;a href="/entry/result/3578227/all" id="ENTRY_TO_ENTRY_CONVERTER" target="_blank"&gt;IATE:3578227&lt;/a&gt; ] közötti megállapodást felügyelő, kibervédelmi szakemberekből álló csapat</t>
        </is>
      </c>
      <c r="BD744" s="2" t="inlineStr">
        <is>
          <t>squadra bianca</t>
        </is>
      </c>
      <c r="BE744" s="2" t="inlineStr">
        <is>
          <t>3</t>
        </is>
      </c>
      <c r="BF744" s="2" t="inlineStr">
        <is>
          <t/>
        </is>
      </c>
      <c r="BG744" t="inlineStr">
        <is>
          <t>gruppo responsabile per arbitrare un impegno tra una squadra rossa [&lt;a href="&lt;a href=" target="_blank"&gt;3565973" target="_blank"&amp;gt;https://iate.europa.eu/entry/result/3565973/en"&amp;gt;3565973&lt;/a&gt;] di attaccanti finti e una squadra blu [&lt;a href="&lt;a href=" target="_blank"&gt;3578227" target="_blank"&amp;gt;https://iate.europa.eu/entry/result/3578227/en"&amp;gt;3578227&lt;/a&gt;] di difensori reali dei sistemi informativi</t>
        </is>
      </c>
      <c r="BH744" s="2" t="inlineStr">
        <is>
          <t>baltoji komanda</t>
        </is>
      </c>
      <c r="BI744" s="2" t="inlineStr">
        <is>
          <t>3</t>
        </is>
      </c>
      <c r="BJ744" s="2" t="inlineStr">
        <is>
          <t/>
        </is>
      </c>
      <c r="BK744" t="inlineStr">
        <is>
          <t>specialistų (stebėtojų) grupė, pratybų ir testavimo metu vertinanti 
&lt;i&gt;raudonosios &lt;/i&gt;(&lt;a href="/entry/result/3565973/all" id="ENTRY_TO_ENTRY_CONVERTER" target="_blank"&gt;IATE:3565973&lt;/a&gt;) ir 
&lt;i&gt;mėlynosios &lt;/i&gt;(&lt;a href="/entry/result/3578227/all" id="ENTRY_TO_ENTRY_CONVERTER" target="_blank"&gt;IATE:3578227&lt;/a&gt;) komandų veiksmus</t>
        </is>
      </c>
      <c r="BL744" s="2" t="inlineStr">
        <is>
          <t>baltā komanda</t>
        </is>
      </c>
      <c r="BM744" s="2" t="inlineStr">
        <is>
          <t>2</t>
        </is>
      </c>
      <c r="BN744" s="2" t="inlineStr">
        <is>
          <t/>
        </is>
      </c>
      <c r="BO744" t="inlineStr">
        <is>
          <t/>
        </is>
      </c>
      <c r="BP744" s="2" t="inlineStr">
        <is>
          <t>it-tim l-abjad</t>
        </is>
      </c>
      <c r="BQ744" s="2" t="inlineStr">
        <is>
          <t>3</t>
        </is>
      </c>
      <c r="BR744" s="2" t="inlineStr">
        <is>
          <t/>
        </is>
      </c>
      <c r="BS744" t="inlineStr">
        <is>
          <t>grupp responsabbli biex iservi ta' arbitru f'eżerċizzju tas-sigurtà bejn it-tim l-aħmar ta' attakkanti finti u t-tim il-blu ta' difensuri reali tas-sistemi tal-informazzjoni</t>
        </is>
      </c>
      <c r="BT744" s="2" t="inlineStr">
        <is>
          <t>white team</t>
        </is>
      </c>
      <c r="BU744" s="2" t="inlineStr">
        <is>
          <t>3</t>
        </is>
      </c>
      <c r="BV744" s="2" t="inlineStr">
        <is>
          <t/>
        </is>
      </c>
      <c r="BW744" t="inlineStr">
        <is>
          <t>persoon die bij het testen van de beveiliging van computersystemen op de hoogte is van de aanval of als scheidsrechter fungeert en de communicatiestroom van het red en blue team controleert</t>
        </is>
      </c>
      <c r="BX744" s="2" t="inlineStr">
        <is>
          <t>zespół biały|
white team</t>
        </is>
      </c>
      <c r="BY744" s="2" t="inlineStr">
        <is>
          <t>3|
3</t>
        </is>
      </c>
      <c r="BZ744" s="2" t="inlineStr">
        <is>
          <t xml:space="preserve">|
</t>
        </is>
      </c>
      <c r="CA744" t="inlineStr">
        <is>
          <t>w trakcie ćwiczeń w postaci symulowanego ataku cybernetycznego - zespół odpowiedzialny za ogólną organizację ćwiczeń , określający cele szkoleniowe, tło sytuacyjne, scenariusze oraz kontrolujący przebieg tych ćwiczeń</t>
        </is>
      </c>
      <c r="CB744" s="2" t="inlineStr">
        <is>
          <t>equipa branca|
equipa de monitorização informática</t>
        </is>
      </c>
      <c r="CC744" s="2" t="inlineStr">
        <is>
          <t>3|
3</t>
        </is>
      </c>
      <c r="CD744" s="2" t="inlineStr">
        <is>
          <t xml:space="preserve">|
</t>
        </is>
      </c>
      <c r="CE744" t="inlineStr">
        <is>
          <t>Grupo responsável pela monitorização da equipa vermelha (atacante) e da equipa azul (defensora) durante um exercício de segurança informática e que tem a responsabilidade de avaliar os resultados e documentar as lições resultantes desse exercício.</t>
        </is>
      </c>
      <c r="CF744" s="2" t="inlineStr">
        <is>
          <t>echipa albă</t>
        </is>
      </c>
      <c r="CG744" s="2" t="inlineStr">
        <is>
          <t>3</t>
        </is>
      </c>
      <c r="CH744" s="2" t="inlineStr">
        <is>
          <t/>
        </is>
      </c>
      <c r="CI744" t="inlineStr">
        <is>
          <t/>
        </is>
      </c>
      <c r="CJ744" s="2" t="inlineStr">
        <is>
          <t>biely tím</t>
        </is>
      </c>
      <c r="CK744" s="2" t="inlineStr">
        <is>
          <t>3</t>
        </is>
      </c>
      <c r="CL744" s="2" t="inlineStr">
        <is>
          <t/>
        </is>
      </c>
      <c r="CM744" t="inlineStr">
        <is>
          <t>skupina osôb, ktorá sleduje a vyhodnocuje prácu &lt;a href="https://iate.europa.eu/entry/result/3565973/sk" target="_blank"&gt;červeného tímu&lt;/a&gt; simulujúceho útok a prácu &lt;a href="https://iate.europa.eu/entry/result/3578227/sk" target="_blank"&gt;modrého tímu&lt;/a&gt;, ktorý má za úlohu zaistiť bezpečnosť informačných štruktúr</t>
        </is>
      </c>
      <c r="CN744" s="2" t="inlineStr">
        <is>
          <t>bela ekipa</t>
        </is>
      </c>
      <c r="CO744" s="2" t="inlineStr">
        <is>
          <t>3</t>
        </is>
      </c>
      <c r="CP744" s="2" t="inlineStr">
        <is>
          <t/>
        </is>
      </c>
      <c r="CQ744" t="inlineStr">
        <is>
          <t/>
        </is>
      </c>
      <c r="CR744" s="2" t="inlineStr">
        <is>
          <t>vitt lag</t>
        </is>
      </c>
      <c r="CS744" s="2" t="inlineStr">
        <is>
          <t>3</t>
        </is>
      </c>
      <c r="CT744" s="2" t="inlineStr">
        <is>
          <t/>
        </is>
      </c>
      <c r="CU744" t="inlineStr">
        <is>
          <t/>
        </is>
      </c>
    </row>
    <row r="745">
      <c r="A745" s="1" t="str">
        <f>HYPERLINK("https://iate.europa.eu/entry/result/3580168/all", "3580168")</f>
        <v>3580168</v>
      </c>
      <c r="B745" t="inlineStr">
        <is>
          <t>EDUCATION AND COMMUNICATIONS;POLITICS</t>
        </is>
      </c>
      <c r="C745" t="inlineStr">
        <is>
          <t>EDUCATION AND COMMUNICATIONS|information technology and data processing|data processing;POLITICS|politics and public safety|public safety</t>
        </is>
      </c>
      <c r="D745" s="2" t="inlineStr">
        <is>
          <t>сива шапка</t>
        </is>
      </c>
      <c r="E745" s="2" t="inlineStr">
        <is>
          <t>3</t>
        </is>
      </c>
      <c r="F745" s="2" t="inlineStr">
        <is>
          <t/>
        </is>
      </c>
      <c r="G745" t="inlineStr">
        <is>
          <t/>
        </is>
      </c>
      <c r="H745" s="2" t="inlineStr">
        <is>
          <t>šedý hacker|
&lt;i&gt;grey hat&lt;/i&gt;</t>
        </is>
      </c>
      <c r="I745" s="2" t="inlineStr">
        <is>
          <t>3|
3</t>
        </is>
      </c>
      <c r="J745" s="2" t="inlineStr">
        <is>
          <t xml:space="preserve">|
</t>
        </is>
      </c>
      <c r="K745" t="inlineStr">
        <is>
          <t>&lt;i&gt;hacker &lt;/i&gt;[ &lt;a href="/entry/result/857048/all" id="ENTRY_TO_ENTRY_CONVERTER" target="_blank"&gt;IATE:857048&lt;/a&gt; ], který zneužívá bezpečnostní slabinu systémů nebo produktů k tomu, aby veřejně upozornil na jejich zranitelnost</t>
        </is>
      </c>
      <c r="L745" s="2" t="inlineStr">
        <is>
          <t>grey hat-hacker|
grey hat</t>
        </is>
      </c>
      <c r="M745" s="2" t="inlineStr">
        <is>
          <t>3|
3</t>
        </is>
      </c>
      <c r="N745" s="2" t="inlineStr">
        <is>
          <t xml:space="preserve">|
</t>
        </is>
      </c>
      <c r="O745" t="inlineStr">
        <is>
          <t>hacker, der uden at have fået tilladelse tilgår it-systemer uden om de autoriserede verificeringsmekanismer med det formål at underrette systemets ejere om fejl og sårbarheder</t>
        </is>
      </c>
      <c r="P745" s="2" t="inlineStr">
        <is>
          <t>Grey-Hat-Hacker</t>
        </is>
      </c>
      <c r="Q745" s="2" t="inlineStr">
        <is>
          <t>3</t>
        </is>
      </c>
      <c r="R745" s="2" t="inlineStr">
        <is>
          <t>preferred</t>
        </is>
      </c>
      <c r="S745" t="inlineStr">
        <is>
          <t>Hacker, der Schwachstellen findet, ohne sich dabei immer an gesetzliche Vorgaben zu halten, und diese Schwachstellen meist für jeden zugänglich veröffentlicht</t>
        </is>
      </c>
      <c r="T745" s="2" t="inlineStr">
        <is>
          <t>γκρι καπέλο</t>
        </is>
      </c>
      <c r="U745" s="2" t="inlineStr">
        <is>
          <t>3</t>
        </is>
      </c>
      <c r="V745" s="2" t="inlineStr">
        <is>
          <t/>
        </is>
      </c>
      <c r="W745" t="inlineStr">
        <is>
          <t/>
        </is>
      </c>
      <c r="X745" s="2" t="inlineStr">
        <is>
          <t>gray hat|
grey hat|
grey hat hacker</t>
        </is>
      </c>
      <c r="Y745" s="2" t="inlineStr">
        <is>
          <t>1|
3|
3</t>
        </is>
      </c>
      <c r="Z745" s="2" t="inlineStr">
        <is>
          <t xml:space="preserve">|
|
</t>
        </is>
      </c>
      <c r="AA745" t="inlineStr">
        <is>
          <t>hacker [ &lt;a href="/entry/result/857048/all" id="ENTRY_TO_ENTRY_CONVERTER" target="_blank"&gt;IATE:857048&lt;/a&gt; ] who exploits a security weakness in a computer system or product in order to bring the weakness to the attention of the owners</t>
        </is>
      </c>
      <c r="AB745" s="2" t="inlineStr">
        <is>
          <t>sombrero gris|
&lt;i&gt;hacker&lt;/i&gt; de sombrero gris</t>
        </is>
      </c>
      <c r="AC745" s="2" t="inlineStr">
        <is>
          <t>3|
3</t>
        </is>
      </c>
      <c r="AD745" s="2" t="inlineStr">
        <is>
          <t xml:space="preserve">|
</t>
        </is>
      </c>
      <c r="AE745" t="inlineStr">
        <is>
          <t>&lt;i&gt;Hacker &lt;/i&gt;[ &lt;a href="/entry/result/857048/all" id="ENTRY_TO_ENTRY_CONVERTER" target="_blank"&gt;IATE:857048&lt;/a&gt; ] que va de la ética positiva a la ética negativa según le conviene, que normalmente se suele dedicar a la adquisición de conocimiento por diversión o inquietud, pero conoce las técnicas usadas por los 
&lt;i&gt;hackers &lt;/i&gt;de ética negativa y en ocasiones las utiliza.</t>
        </is>
      </c>
      <c r="AF745" s="2" t="inlineStr">
        <is>
          <t>hall häkker</t>
        </is>
      </c>
      <c r="AG745" s="2" t="inlineStr">
        <is>
          <t>3</t>
        </is>
      </c>
      <c r="AH745" s="2" t="inlineStr">
        <is>
          <t/>
        </is>
      </c>
      <c r="AI745" t="inlineStr">
        <is>
          <t>kõikuva eetikaga häkker</t>
        </is>
      </c>
      <c r="AJ745" s="2" t="inlineStr">
        <is>
          <t>harmaahattu|
harmaahattuhakkeri|
grey hat</t>
        </is>
      </c>
      <c r="AK745" s="2" t="inlineStr">
        <is>
          <t>3|
3|
3</t>
        </is>
      </c>
      <c r="AL745" s="2" t="inlineStr">
        <is>
          <t xml:space="preserve">|
|
</t>
        </is>
      </c>
      <c r="AM745" t="inlineStr">
        <is>
          <t>hakkeri, joka etsii tietoturva-aukkoja ilman vahingontekotarkoitusta, mutta ilman järjestelmän omistajien lupaa</t>
        </is>
      </c>
      <c r="AN745" s="2" t="inlineStr">
        <is>
          <t>grey hat|
chapeau gris</t>
        </is>
      </c>
      <c r="AO745" s="2" t="inlineStr">
        <is>
          <t>3|
3</t>
        </is>
      </c>
      <c r="AP745" s="2" t="inlineStr">
        <is>
          <t xml:space="preserve">admitted|
</t>
        </is>
      </c>
      <c r="AQ745" t="inlineStr">
        <is>
          <t>pirate informatique qui utilise ses compétences pour pénétrer dans les systèmes et réseaux sans autorisation, tel un chapeau noir [&lt;a href="https://iate.europa.eu/entry/result/263407/all" target="_blank"&gt;263407&lt;/a&gt;], mais qui n'est pas animé par des intentions malveillantes ou criminelles</t>
        </is>
      </c>
      <c r="AR745" s="2" t="inlineStr">
        <is>
          <t>haiceálaí liath</t>
        </is>
      </c>
      <c r="AS745" s="2" t="inlineStr">
        <is>
          <t>3</t>
        </is>
      </c>
      <c r="AT745" s="2" t="inlineStr">
        <is>
          <t/>
        </is>
      </c>
      <c r="AU745" t="inlineStr">
        <is>
          <t/>
        </is>
      </c>
      <c r="AV745" s="2" t="inlineStr">
        <is>
          <t>sivi šešir</t>
        </is>
      </c>
      <c r="AW745" s="2" t="inlineStr">
        <is>
          <t>3</t>
        </is>
      </c>
      <c r="AX745" s="2" t="inlineStr">
        <is>
          <t/>
        </is>
      </c>
      <c r="AY745" t="inlineStr">
        <is>
          <t/>
        </is>
      </c>
      <c r="AZ745" s="2" t="inlineStr">
        <is>
          <t>szürkekalapos hekker</t>
        </is>
      </c>
      <c r="BA745" s="2" t="inlineStr">
        <is>
          <t>3</t>
        </is>
      </c>
      <c r="BB745" s="2" t="inlineStr">
        <is>
          <t/>
        </is>
      </c>
      <c r="BC745" t="inlineStr">
        <is>
          <t>biztonsági hibákat kereső és kihasználó, a legalitás határán mozgó felhasználó, aki néha csak bizonyos idő elteltével közli, esetleg nyilvánosan közzéteszi az általa talált problémát</t>
        </is>
      </c>
      <c r="BD745" s="2" t="inlineStr">
        <is>
          <t>grey hat|
grey hat hacker|
hacker dal cappello grigio</t>
        </is>
      </c>
      <c r="BE745" s="2" t="inlineStr">
        <is>
          <t>3|
3|
3</t>
        </is>
      </c>
      <c r="BF745" s="2" t="inlineStr">
        <is>
          <t xml:space="preserve">|
|
</t>
        </is>
      </c>
      <c r="BG745" t="inlineStr">
        <is>
          <t>hacker [ &lt;a href="https://iate.europa.eu/entry/result/857048/all" target="_blank"&gt;857048&lt;/a&gt; ] che opera in regime di ambiguità etica, che pur entrando in un sistema senza permesso non ha l'intento di distruggerlo bensì piuttosto di renderne pubbliche le vulnerabilità</t>
        </is>
      </c>
      <c r="BH745" s="2" t="inlineStr">
        <is>
          <t>neetiškasis įsilaužėlis|
pilkasis įsilaužėlis</t>
        </is>
      </c>
      <c r="BI745" s="2" t="inlineStr">
        <is>
          <t>3|
3</t>
        </is>
      </c>
      <c r="BJ745" s="2" t="inlineStr">
        <is>
          <t xml:space="preserve">preferred|
</t>
        </is>
      </c>
      <c r="BK745" t="inlineStr">
        <is>
          <t>asmuo, kuris bando įsilaužti į informacines sistemas, tinklus ir kitus informacinius išteklius neturėdamas šių išteklių savininkų leidimo bei nesilaikydamas nustatytos tvarkos, bet įsilaužęs nesielgia piktavališkai, siekia iš išteklių savininkų gauti piniginį atlygį už nustatytas informacinių technologijų ir jų saugumo spragas ir pažeidžiamumus</t>
        </is>
      </c>
      <c r="BL745" s="2" t="inlineStr">
        <is>
          <t>"pelēkā cepure"</t>
        </is>
      </c>
      <c r="BM745" s="2" t="inlineStr">
        <is>
          <t>2</t>
        </is>
      </c>
      <c r="BN745" s="2" t="inlineStr">
        <is>
          <t/>
        </is>
      </c>
      <c r="BO745" t="inlineStr">
        <is>
          <t/>
        </is>
      </c>
      <c r="BP745" s="2" t="inlineStr">
        <is>
          <t>grey hat hacker|
grey hat</t>
        </is>
      </c>
      <c r="BQ745" s="2" t="inlineStr">
        <is>
          <t>3|
3</t>
        </is>
      </c>
      <c r="BR745" s="2" t="inlineStr">
        <is>
          <t xml:space="preserve">|
</t>
        </is>
      </c>
      <c r="BS745" t="inlineStr">
        <is>
          <t>hacker li jisfrutta dgħufija fis-sigurtà ta' sistema tal-kompjuters jew prodott sabiex jiġbed l-attenzjoni ta' sid is-sistema jew il-prodott għall-fatt li teżisti din id-dgħufija</t>
        </is>
      </c>
      <c r="BT745" s="2" t="inlineStr">
        <is>
          <t>grey hat|
grijzehoedhacker|
grey hat hacker|
grijze hoed</t>
        </is>
      </c>
      <c r="BU745" s="2" t="inlineStr">
        <is>
          <t>3|
3|
3|
3</t>
        </is>
      </c>
      <c r="BV745" s="2" t="inlineStr">
        <is>
          <t xml:space="preserve">|
|
|
</t>
        </is>
      </c>
      <c r="BW745" t="inlineStr">
        <is>
          <t>hacker die, in tegenstelling tot een white hat, zich niet altijd aan de wet houdt, maar dit niet uit winstbejag doet, zoals black hats, maar uit persoonlijke overtuiging of morele overwegingen</t>
        </is>
      </c>
      <c r="BX745" s="2" t="inlineStr">
        <is>
          <t>szary kapelusz</t>
        </is>
      </c>
      <c r="BY745" s="2" t="inlineStr">
        <is>
          <t>3</t>
        </is>
      </c>
      <c r="BZ745" s="2" t="inlineStr">
        <is>
          <t/>
        </is>
      </c>
      <c r="CA745" t="inlineStr">
        <is>
          <t>haker lub cracker, który dokonuje włamania do systemu komputerowego lub sieci by nakierować uwagę administratora na wykrytą przez siebie lukę, haker działający „na granicy dobra i zła”</t>
        </is>
      </c>
      <c r="CB745" s="2" t="inlineStr">
        <is>
          <t>háquer de chapéu cinzento</t>
        </is>
      </c>
      <c r="CC745" s="2" t="inlineStr">
        <is>
          <t>3</t>
        </is>
      </c>
      <c r="CD745" s="2" t="inlineStr">
        <is>
          <t/>
        </is>
      </c>
      <c r="CE745" t="inlineStr">
        <is>
          <t/>
        </is>
      </c>
      <c r="CF745" s="2" t="inlineStr">
        <is>
          <t>hacker &lt;i&gt;grey hat&lt;/i&gt;</t>
        </is>
      </c>
      <c r="CG745" s="2" t="inlineStr">
        <is>
          <t>3</t>
        </is>
      </c>
      <c r="CH745" s="2" t="inlineStr">
        <is>
          <t/>
        </is>
      </c>
      <c r="CI745" t="inlineStr">
        <is>
          <t>hacker care acționează asupra sistemelor informatice în baza unei rezoluții mentale aflate la granița dintre etică și intenția criminală</t>
        </is>
      </c>
      <c r="CJ745" s="2" t="inlineStr">
        <is>
          <t>&lt;i&gt; grey hat &lt;/i&gt;hacker|
&lt;i&gt;grey hat&lt;/i&gt;|
šedý hacker</t>
        </is>
      </c>
      <c r="CK745" s="2" t="inlineStr">
        <is>
          <t>3|
2|
3</t>
        </is>
      </c>
      <c r="CL745" s="2" t="inlineStr">
        <is>
          <t xml:space="preserve">|
|
</t>
        </is>
      </c>
      <c r="CM745" t="inlineStr">
        <is>
          <t/>
        </is>
      </c>
      <c r="CN745" s="2" t="inlineStr">
        <is>
          <t>sivi klobuk</t>
        </is>
      </c>
      <c r="CO745" s="2" t="inlineStr">
        <is>
          <t>3</t>
        </is>
      </c>
      <c r="CP745" s="2" t="inlineStr">
        <is>
          <t/>
        </is>
      </c>
      <c r="CQ745" t="inlineStr">
        <is>
          <t/>
        </is>
      </c>
      <c r="CR745" s="2" t="inlineStr">
        <is>
          <t>grey hat-hacker|
gråhatt</t>
        </is>
      </c>
      <c r="CS745" s="2" t="inlineStr">
        <is>
          <t>2|
2</t>
        </is>
      </c>
      <c r="CT745" s="2" t="inlineStr">
        <is>
          <t xml:space="preserve">|
</t>
        </is>
      </c>
      <c r="CU745" t="inlineStr">
        <is>
          <t>hackare som begår dataintrång utan tillstånd, och som sedan publicerar hur det gick till – allt för att tvinga fram höjd it‑säker­het</t>
        </is>
      </c>
    </row>
    <row r="746">
      <c r="A746" s="1" t="str">
        <f>HYPERLINK("https://iate.europa.eu/entry/result/3580222/all", "3580222")</f>
        <v>3580222</v>
      </c>
      <c r="B746" t="inlineStr">
        <is>
          <t>EDUCATION AND COMMUNICATIONS;POLITICS</t>
        </is>
      </c>
      <c r="C746" t="inlineStr">
        <is>
          <t>EDUCATION AND COMMUNICATIONS|information technology and data processing|data processing;POLITICS|politics and public safety</t>
        </is>
      </c>
      <c r="D746" s="2" t="inlineStr">
        <is>
          <t>Великденско яйце</t>
        </is>
      </c>
      <c r="E746" s="2" t="inlineStr">
        <is>
          <t>3</t>
        </is>
      </c>
      <c r="F746" s="2" t="inlineStr">
        <is>
          <t/>
        </is>
      </c>
      <c r="G746" t="inlineStr">
        <is>
          <t/>
        </is>
      </c>
      <c r="H746" s="2" t="inlineStr">
        <is>
          <t>velikonoční vajíčko</t>
        </is>
      </c>
      <c r="I746" s="2" t="inlineStr">
        <is>
          <t>3</t>
        </is>
      </c>
      <c r="J746" s="2" t="inlineStr">
        <is>
          <t/>
        </is>
      </c>
      <c r="K746" t="inlineStr">
        <is>
          <t>skrytá a oficiálně nedokumentovaná funkce nebo vlastnost počítačového programu, DVD nebo CD</t>
        </is>
      </c>
      <c r="L746" s="2" t="inlineStr">
        <is>
          <t>påskeæg|
easter egg</t>
        </is>
      </c>
      <c r="M746" s="2" t="inlineStr">
        <is>
          <t>3|
3</t>
        </is>
      </c>
      <c r="N746" s="2" t="inlineStr">
        <is>
          <t xml:space="preserve">|
</t>
        </is>
      </c>
      <c r="O746" t="inlineStr">
        <is>
          <t>små, hemmelige overraskelser såsom hilsner, budskaber eller film, som programmører eller andre producenter og udviklere har lagt ind i f.eks. computerspil, browsere, apps og andet software eller hardware, og som kun kan ses ved at udføre helt specielle manøvrer</t>
        </is>
      </c>
      <c r="P746" s="2" t="inlineStr">
        <is>
          <t>Easter Egg</t>
        </is>
      </c>
      <c r="Q746" s="2" t="inlineStr">
        <is>
          <t>3</t>
        </is>
      </c>
      <c r="R746" s="2" t="inlineStr">
        <is>
          <t/>
        </is>
      </c>
      <c r="S746" t="inlineStr">
        <is>
          <t>versteckte Besonderheit in Medien und &lt;a href="https://de.wikipedia.org/wiki/Computerprogramm" target="_blank"&gt;Computerprogrammen&lt;/a&gt;</t>
        </is>
      </c>
      <c r="T746" s="2" t="inlineStr">
        <is>
          <t>πασχαλινό αυγό</t>
        </is>
      </c>
      <c r="U746" s="2" t="inlineStr">
        <is>
          <t>3</t>
        </is>
      </c>
      <c r="V746" s="2" t="inlineStr">
        <is>
          <t/>
        </is>
      </c>
      <c r="W746" t="inlineStr">
        <is>
          <t>αρχείο κινούμενης εικόνας ή παιχνιδιού που οι σχεδιαστές λογισμικού κρύβουν σ' ένα πρόγραμμα για διασκέδαση.</t>
        </is>
      </c>
      <c r="X746" s="2" t="inlineStr">
        <is>
          <t>Easter egg</t>
        </is>
      </c>
      <c r="Y746" s="2" t="inlineStr">
        <is>
          <t>3</t>
        </is>
      </c>
      <c r="Z746" s="2" t="inlineStr">
        <is>
          <t/>
        </is>
      </c>
      <c r="AA746" t="inlineStr">
        <is>
          <t>undocumented feature or novelty hidden in software</t>
        </is>
      </c>
      <c r="AB746" s="2" t="inlineStr">
        <is>
          <t>huevo de Pascua</t>
        </is>
      </c>
      <c r="AC746" s="2" t="inlineStr">
        <is>
          <t>3</t>
        </is>
      </c>
      <c r="AD746" s="2" t="inlineStr">
        <is>
          <t/>
        </is>
      </c>
      <c r="AE746" t="inlineStr">
        <is>
          <t>Elemento o función ocultos que los programadores incluyen en el código de un programa informático como obsequio o con un fin lúdico.</t>
        </is>
      </c>
      <c r="AF746" s="2" t="inlineStr">
        <is>
          <t>pühademuna</t>
        </is>
      </c>
      <c r="AG746" s="2" t="inlineStr">
        <is>
          <t>3</t>
        </is>
      </c>
      <c r="AH746" s="2" t="inlineStr">
        <is>
          <t/>
        </is>
      </c>
      <c r="AI746" t="inlineStr">
        <is>
          <t>dokumenteerimata funktsioon rakendusprogrammis, kiibis, DVD- või BR-plaadil: 
&lt;br&gt;- näiteks mäng 
&lt;br&gt;- käivitub mingi erilise käsu või klahvikombinatsiooniga 
&lt;br&gt;- tavaliselt kahjutu ja mõeldud meeldiva üllatusena</t>
        </is>
      </c>
      <c r="AJ746" s="2" t="inlineStr">
        <is>
          <t>pääsiäismuna</t>
        </is>
      </c>
      <c r="AK746" s="2" t="inlineStr">
        <is>
          <t>3</t>
        </is>
      </c>
      <c r="AL746" s="2" t="inlineStr">
        <is>
          <t/>
        </is>
      </c>
      <c r="AM746" t="inlineStr">
        <is>
          <t>ohjelmaan piilotettu ominaisuus, joka on yleensä täysin hyödytön, tai huijauskoodi, jos siitä on hyötyä käyttäjälle</t>
        </is>
      </c>
      <c r="AN746" s="2" t="inlineStr">
        <is>
          <t>œuf de Pâques|
easter egg</t>
        </is>
      </c>
      <c r="AO746" s="2" t="inlineStr">
        <is>
          <t>2|
3</t>
        </is>
      </c>
      <c r="AP746" s="2" t="inlineStr">
        <is>
          <t>|
admitted</t>
        </is>
      </c>
      <c r="AQ746" t="inlineStr">
        <is>
          <t>fonction cachée au sein d'un programme (animation, jeu, message, etc.) accessible grâce à un mot-clé ou à une combinaison de touches ou de clics</t>
        </is>
      </c>
      <c r="AR746" s="2" t="inlineStr">
        <is>
          <t>ubh Chásca</t>
        </is>
      </c>
      <c r="AS746" s="2" t="inlineStr">
        <is>
          <t>3</t>
        </is>
      </c>
      <c r="AT746" s="2" t="inlineStr">
        <is>
          <t/>
        </is>
      </c>
      <c r="AU746" t="inlineStr">
        <is>
          <t/>
        </is>
      </c>
      <c r="AV746" s="2" t="inlineStr">
        <is>
          <t>uskrsno jaje</t>
        </is>
      </c>
      <c r="AW746" s="2" t="inlineStr">
        <is>
          <t>3</t>
        </is>
      </c>
      <c r="AX746" s="2" t="inlineStr">
        <is>
          <t/>
        </is>
      </c>
      <c r="AY746" t="inlineStr">
        <is>
          <t/>
        </is>
      </c>
      <c r="AZ746" s="2" t="inlineStr">
        <is>
          <t>easter egg|
húsvéti tojás</t>
        </is>
      </c>
      <c r="BA746" s="2" t="inlineStr">
        <is>
          <t>3|
3</t>
        </is>
      </c>
      <c r="BB746" s="2" t="inlineStr">
        <is>
          <t xml:space="preserve">|
</t>
        </is>
      </c>
      <c r="BC746" t="inlineStr">
        <is>
          <t>rejtett funkció, üzenet számítógépes játékokban, programokban, aminek elsősorban szórakoztató funkciója van</t>
        </is>
      </c>
      <c r="BD746" s="2" t="inlineStr">
        <is>
          <t>easter egg</t>
        </is>
      </c>
      <c r="BE746" s="2" t="inlineStr">
        <is>
          <t>3</t>
        </is>
      </c>
      <c r="BF746" s="2" t="inlineStr">
        <is>
          <t/>
        </is>
      </c>
      <c r="BG746" t="inlineStr">
        <is>
          <t>contenuti più o meno nascosti all’interno di un software</t>
        </is>
      </c>
      <c r="BH746" s="2" t="inlineStr">
        <is>
          <t>staigmenėlė</t>
        </is>
      </c>
      <c r="BI746" s="2" t="inlineStr">
        <is>
          <t>3</t>
        </is>
      </c>
      <c r="BJ746" s="2" t="inlineStr">
        <is>
          <t/>
        </is>
      </c>
      <c r="BK746" t="inlineStr">
        <is>
          <t>pranešimas, giliai paslėptas programoje, pasirodantis tik atlikus tam tikrus, neįprastus ir niekur neaprašytus veiksmus su komandomis arba meniu, dažniausiai linksmo, nuotaikingo turinio. Įdeda sumanūs programų autoriai, norėdami pokštais pralinksminti jį radusį. Kartais būna aprašytas įdomus nuotykis projektuojant programą, ją projektavusiųjų pavardės arba nuotraukos, žaidimai ir pan. Taip pat gali būti įdėtas į tinklalapį arba kitokį dokumentą</t>
        </is>
      </c>
      <c r="BL746" s="2" t="inlineStr">
        <is>
          <t>virtuālā Lieldienu ola</t>
        </is>
      </c>
      <c r="BM746" s="2" t="inlineStr">
        <is>
          <t>2</t>
        </is>
      </c>
      <c r="BN746" s="2" t="inlineStr">
        <is>
          <t/>
        </is>
      </c>
      <c r="BO746" t="inlineStr">
        <is>
          <t/>
        </is>
      </c>
      <c r="BP746" s="2" t="inlineStr">
        <is>
          <t>Easter egg</t>
        </is>
      </c>
      <c r="BQ746" s="2" t="inlineStr">
        <is>
          <t>3</t>
        </is>
      </c>
      <c r="BR746" s="2" t="inlineStr">
        <is>
          <t/>
        </is>
      </c>
      <c r="BS746" t="inlineStr">
        <is>
          <t>karatteristika mhux iddokumentata jew novità moħbija f'software</t>
        </is>
      </c>
      <c r="BT746" s="2" t="inlineStr">
        <is>
          <t>easter egg</t>
        </is>
      </c>
      <c r="BU746" s="2" t="inlineStr">
        <is>
          <t>3</t>
        </is>
      </c>
      <c r="BV746" s="2" t="inlineStr">
        <is>
          <t/>
        </is>
      </c>
      <c r="BW746" t="inlineStr">
        <is>
          <t>grap of verborgen boodschap die in een computerprogramma verwerkt is en waarnaar gezocht moet worden</t>
        </is>
      </c>
      <c r="BX746" s="2" t="inlineStr">
        <is>
          <t>jajko wielkanocne|
easter egg</t>
        </is>
      </c>
      <c r="BY746" s="2" t="inlineStr">
        <is>
          <t>3|
3</t>
        </is>
      </c>
      <c r="BZ746" s="2" t="inlineStr">
        <is>
          <t xml:space="preserve">|
</t>
        </is>
      </c>
      <c r="CA746" t="inlineStr">
        <is>
          <t>ukryte przed użytkownikiem treści w interaktywnych produktach cyfrowych, takich jak gry, aplikacje czy filmy, lub jawne nawiązanie do innej treści, która w oczywisty sposób nie pasuje</t>
        </is>
      </c>
      <c r="CB746" s="2" t="inlineStr">
        <is>
          <t>ovo de páscoa</t>
        </is>
      </c>
      <c r="CC746" s="2" t="inlineStr">
        <is>
          <t>3</t>
        </is>
      </c>
      <c r="CD746" s="2" t="inlineStr">
        <is>
          <t/>
        </is>
      </c>
      <c r="CE746" t="inlineStr">
        <is>
          <t>Função oculta num programa (animação, jogo, mensagem, etc.) acessível por meio de palavra-passe ou combinação de teclas ou cliques.</t>
        </is>
      </c>
      <c r="CF746" s="2" t="inlineStr">
        <is>
          <t>easter egg</t>
        </is>
      </c>
      <c r="CG746" s="2" t="inlineStr">
        <is>
          <t>3</t>
        </is>
      </c>
      <c r="CH746" s="2" t="inlineStr">
        <is>
          <t/>
        </is>
      </c>
      <c r="CI746" t="inlineStr">
        <is>
          <t>o mică surpriză ascunsă de către dezvoltatori în interiorul propriilor programe</t>
        </is>
      </c>
      <c r="CJ746" s="2" t="inlineStr">
        <is>
          <t>skrytá funkcia|
veľkonočné vajíčko|
&lt;i&gt;Easter egg&lt;/i&gt;</t>
        </is>
      </c>
      <c r="CK746" s="2" t="inlineStr">
        <is>
          <t>3|
3|
3</t>
        </is>
      </c>
      <c r="CL746" s="2" t="inlineStr">
        <is>
          <t xml:space="preserve">|
|
</t>
        </is>
      </c>
      <c r="CM746" t="inlineStr">
        <is>
          <t>skrytá a oficiálne nedokumentovaná funkcia alebo vlastnosť počítačového programu, DVD alebo CD</t>
        </is>
      </c>
      <c r="CN746" s="2" t="inlineStr">
        <is>
          <t>velikonočno jajce</t>
        </is>
      </c>
      <c r="CO746" s="2" t="inlineStr">
        <is>
          <t>3</t>
        </is>
      </c>
      <c r="CP746" s="2" t="inlineStr">
        <is>
          <t/>
        </is>
      </c>
      <c r="CQ746" t="inlineStr">
        <is>
          <t/>
        </is>
      </c>
      <c r="CR746" s="2" t="inlineStr">
        <is>
          <t>påskägg</t>
        </is>
      </c>
      <c r="CS746" s="2" t="inlineStr">
        <is>
          <t>3</t>
        </is>
      </c>
      <c r="CT746" s="2" t="inlineStr">
        <is>
          <t/>
        </is>
      </c>
      <c r="CU746" t="inlineStr">
        <is>
          <t>skämt, hälsning eller extra information som har gömts i ett datorprogram eller på cd eller dvd</t>
        </is>
      </c>
    </row>
    <row r="747">
      <c r="A747" s="1" t="str">
        <f>HYPERLINK("https://iate.europa.eu/entry/result/3580255/all", "3580255")</f>
        <v>3580255</v>
      </c>
      <c r="B747" t="inlineStr">
        <is>
          <t>EDUCATION AND COMMUNICATIONS</t>
        </is>
      </c>
      <c r="C747" t="inlineStr">
        <is>
          <t>EDUCATION AND COMMUNICATIONS|information technology and data processing|data processing</t>
        </is>
      </c>
      <c r="D747" s="2" t="inlineStr">
        <is>
          <t>инструмент за отдалечено администриране</t>
        </is>
      </c>
      <c r="E747" s="2" t="inlineStr">
        <is>
          <t>3</t>
        </is>
      </c>
      <c r="F747" s="2" t="inlineStr">
        <is>
          <t/>
        </is>
      </c>
      <c r="G747" t="inlineStr">
        <is>
          <t/>
        </is>
      </c>
      <c r="H747" s="2" t="inlineStr">
        <is>
          <t>nástroj pro vzdálenou správu|
RAT|
nástroj pro vzdálený přístup</t>
        </is>
      </c>
      <c r="I747" s="2" t="inlineStr">
        <is>
          <t>3|
3|
3</t>
        </is>
      </c>
      <c r="J747" s="2" t="inlineStr">
        <is>
          <t xml:space="preserve">|
|
</t>
        </is>
      </c>
      <c r="K747" t="inlineStr">
        <is>
          <t>program, který uživateli umožňuje ovládat jiný systém tak, jako by k němu měl fyzický přístup</t>
        </is>
      </c>
      <c r="L747" s="2" t="inlineStr">
        <is>
          <t>fjernadministrationsværktøj|
RAT</t>
        </is>
      </c>
      <c r="M747" s="2" t="inlineStr">
        <is>
          <t>3|
3</t>
        </is>
      </c>
      <c r="N747" s="2" t="inlineStr">
        <is>
          <t xml:space="preserve">|
</t>
        </is>
      </c>
      <c r="O747" t="inlineStr">
        <is>
          <t>program, der bruges til at oprette forbindelse til en ekstern computer via internettet, eller på tværs af et lokalt netværk, og udføre forskellige opgaver</t>
        </is>
      </c>
      <c r="P747" s="2" t="inlineStr">
        <is>
          <t>Fernsteuerungssoftware|
Fernwartungssoftware</t>
        </is>
      </c>
      <c r="Q747" s="2" t="inlineStr">
        <is>
          <t>3|
3</t>
        </is>
      </c>
      <c r="R747" s="2" t="inlineStr">
        <is>
          <t xml:space="preserve">|
</t>
        </is>
      </c>
      <c r="S747" t="inlineStr">
        <is>
          <t>Werkzeug, mit dem unabhängig vom Standort auf eine Vielzahl von Computern an anderen Orten zugegriffen werden kann und Aufgaben durchgeführt werden können</t>
        </is>
      </c>
      <c r="T747" s="2" t="inlineStr">
        <is>
          <t>εργαλείο απομακρυσμένου ελέγχου</t>
        </is>
      </c>
      <c r="U747" s="2" t="inlineStr">
        <is>
          <t>3</t>
        </is>
      </c>
      <c r="V747" s="2" t="inlineStr">
        <is>
          <t/>
        </is>
      </c>
      <c r="W747" t="inlineStr">
        <is>
          <t/>
        </is>
      </c>
      <c r="X747" s="2" t="inlineStr">
        <is>
          <t>remote access tool|
remote administration tool|
RAT</t>
        </is>
      </c>
      <c r="Y747" s="2" t="inlineStr">
        <is>
          <t>3|
3|
3</t>
        </is>
      </c>
      <c r="Z747" s="2" t="inlineStr">
        <is>
          <t xml:space="preserve">|
|
</t>
        </is>
      </c>
      <c r="AA747" t="inlineStr">
        <is>
          <t>software program that allows users to control another system as if they have physical access to it</t>
        </is>
      </c>
      <c r="AB747" s="2" t="inlineStr">
        <is>
          <t>RAT|
herramienta de acceso remoto|
herramienta de administración remota</t>
        </is>
      </c>
      <c r="AC747" s="2" t="inlineStr">
        <is>
          <t>3|
3|
3</t>
        </is>
      </c>
      <c r="AD747" s="2" t="inlineStr">
        <is>
          <t xml:space="preserve">|
|
</t>
        </is>
      </c>
      <c r="AE747" t="inlineStr">
        <is>
          <t>&lt;em&gt;Software&lt;/em&gt; que otorga a un administrador el control remoto de un sistema.</t>
        </is>
      </c>
      <c r="AF747" s="2" t="inlineStr">
        <is>
          <t>kaughaldusriist</t>
        </is>
      </c>
      <c r="AG747" s="2" t="inlineStr">
        <is>
          <t>3</t>
        </is>
      </c>
      <c r="AH747" s="2" t="inlineStr">
        <is>
          <t/>
        </is>
      </c>
      <c r="AI747" t="inlineStr">
        <is>
          <t>klient-server-arhitektuuriga vahend arvutite töösse sekkumiseks kohtvõrgu või Interneti kaudu</t>
        </is>
      </c>
      <c r="AJ747" s="2" t="inlineStr">
        <is>
          <t>etähallintatyökalu|
etäkäyttötyökalu|
RAT</t>
        </is>
      </c>
      <c r="AK747" s="2" t="inlineStr">
        <is>
          <t>3|
3|
3</t>
        </is>
      </c>
      <c r="AL747" s="2" t="inlineStr">
        <is>
          <t xml:space="preserve">|
|
</t>
        </is>
      </c>
      <c r="AM747" t="inlineStr">
        <is>
          <t>ohjelma, jonka avulla joku voi etähallita tietokonetta</t>
        </is>
      </c>
      <c r="AN747" s="2" t="inlineStr">
        <is>
          <t>outil d’accès à distance|
outil d'administration à distance</t>
        </is>
      </c>
      <c r="AO747" s="2" t="inlineStr">
        <is>
          <t>3|
3</t>
        </is>
      </c>
      <c r="AP747" s="2" t="inlineStr">
        <is>
          <t>|
preferred</t>
        </is>
      </c>
      <c r="AQ747" t="inlineStr">
        <is>
          <t>programme permettant la prise de contrôle totale, à distance, d'un ordinateur depuis un autre ordinateur</t>
        </is>
      </c>
      <c r="AR747" s="2" t="inlineStr">
        <is>
          <t>uirlis chianrochtana|
RAT</t>
        </is>
      </c>
      <c r="AS747" s="2" t="inlineStr">
        <is>
          <t>3|
3</t>
        </is>
      </c>
      <c r="AT747" s="2" t="inlineStr">
        <is>
          <t xml:space="preserve">|
</t>
        </is>
      </c>
      <c r="AU747" t="inlineStr">
        <is>
          <t/>
        </is>
      </c>
      <c r="AV747" s="2" t="inlineStr">
        <is>
          <t>RAT alat</t>
        </is>
      </c>
      <c r="AW747" s="2" t="inlineStr">
        <is>
          <t>3</t>
        </is>
      </c>
      <c r="AX747" s="2" t="inlineStr">
        <is>
          <t/>
        </is>
      </c>
      <c r="AY747" t="inlineStr">
        <is>
          <t/>
        </is>
      </c>
      <c r="AZ747" s="2" t="inlineStr">
        <is>
          <t>távoli hozzáférési eszköz|
RAT</t>
        </is>
      </c>
      <c r="BA747" s="2" t="inlineStr">
        <is>
          <t>3|
3</t>
        </is>
      </c>
      <c r="BB747" s="2" t="inlineStr">
        <is>
          <t xml:space="preserve">|
</t>
        </is>
      </c>
      <c r="BC747" t="inlineStr">
        <is>
          <t>olyan szoftver, amely a tényleg gép előtt üléshez hasonlóan teszi lehetővé más gép irányítását</t>
        </is>
      </c>
      <c r="BD747" s="2" t="inlineStr">
        <is>
          <t>RAT|
remote administration tool|
strumento di amministrazione remota</t>
        </is>
      </c>
      <c r="BE747" s="2" t="inlineStr">
        <is>
          <t>3|
3|
3</t>
        </is>
      </c>
      <c r="BF747" s="2" t="inlineStr">
        <is>
          <t xml:space="preserve">|
|
</t>
        </is>
      </c>
      <c r="BG747" t="inlineStr">
        <is>
          <t>funzionalità che permette all’amministratore del sistema o all’utente di accedere da remoto alla macchina e di eseguire operazioni sulla stessa</t>
        </is>
      </c>
      <c r="BH747" s="2" t="inlineStr">
        <is>
          <t>nuotolinės prieigos priemonė</t>
        </is>
      </c>
      <c r="BI747" s="2" t="inlineStr">
        <is>
          <t>3</t>
        </is>
      </c>
      <c r="BJ747" s="2" t="inlineStr">
        <is>
          <t/>
        </is>
      </c>
      <c r="BK747" t="inlineStr">
        <is>
          <t>programinė įranga, kuria naudotojas per nuotolį gali pasiekti ir valdyti informacinę sistemą, registrą ar kitus informacinius išteklius taip, kaip ir turėdamas tiesioginę prieigą</t>
        </is>
      </c>
      <c r="BL747" s="2" t="inlineStr">
        <is>
          <t>attālās piekļuves rīks|
attālās pārvaldības rīks</t>
        </is>
      </c>
      <c r="BM747" s="2" t="inlineStr">
        <is>
          <t>3|
2</t>
        </is>
      </c>
      <c r="BN747" s="2" t="inlineStr">
        <is>
          <t xml:space="preserve">|
</t>
        </is>
      </c>
      <c r="BO747" t="inlineStr">
        <is>
          <t/>
        </is>
      </c>
      <c r="BP747" s="2" t="inlineStr">
        <is>
          <t>għodda għall-aċċess remot|
għodda għall-amministrazzjoni remota</t>
        </is>
      </c>
      <c r="BQ747" s="2" t="inlineStr">
        <is>
          <t>3|
3</t>
        </is>
      </c>
      <c r="BR747" s="2" t="inlineStr">
        <is>
          <t xml:space="preserve">|
</t>
        </is>
      </c>
      <c r="BS747" t="inlineStr">
        <is>
          <t>programm tas-software li lill-utenti jħallihom jikkontrollaw sistema oħra daqs li kieku għandhom aċċess fiżiku għaliha</t>
        </is>
      </c>
      <c r="BT747" s="2" t="inlineStr">
        <is>
          <t>remote access tool|
RAT|
remote administration tool</t>
        </is>
      </c>
      <c r="BU747" s="2" t="inlineStr">
        <is>
          <t>3|
3|
3</t>
        </is>
      </c>
      <c r="BV747" s="2" t="inlineStr">
        <is>
          <t xml:space="preserve">|
|
</t>
        </is>
      </c>
      <c r="BW747" t="inlineStr">
        <is>
          <t>software waarmee zowel computergebruikers als ondersteunend personeel schermen kunnen delen, thuis toegang kunnen krijgen tot computersystemen en omgekeerd alsof ze fysieke toegang tot de systemen hebben</t>
        </is>
      </c>
      <c r="BX747" s="2" t="inlineStr">
        <is>
          <t>narzędzie zdalnego dostępu|
narzędzie zdalnej administracji|
RAT</t>
        </is>
      </c>
      <c r="BY747" s="2" t="inlineStr">
        <is>
          <t>3|
3|
3</t>
        </is>
      </c>
      <c r="BZ747" s="2" t="inlineStr">
        <is>
          <t xml:space="preserve">|
|
</t>
        </is>
      </c>
      <c r="CA747" t="inlineStr">
        <is>
          <t>program umożliwiający zdalny dostęp do komputera lub innego urządzenia połączonego z internetem lub z siecią lokalną</t>
        </is>
      </c>
      <c r="CB747" s="2" t="inlineStr">
        <is>
          <t>ferramenta de administração remota|
FAR</t>
        </is>
      </c>
      <c r="CC747" s="2" t="inlineStr">
        <is>
          <t>3|
3</t>
        </is>
      </c>
      <c r="CD747" s="2" t="inlineStr">
        <is>
          <t xml:space="preserve">|
</t>
        </is>
      </c>
      <c r="CE747" t="inlineStr">
        <is>
          <t>Programa informático que permite aos utilizadores controlar outro sistema como se tivessem acesso físico a ele.</t>
        </is>
      </c>
      <c r="CF747" s="2" t="inlineStr">
        <is>
          <t>instrument de acces la distanță|
instrument de administrare la distanță</t>
        </is>
      </c>
      <c r="CG747" s="2" t="inlineStr">
        <is>
          <t>3|
3</t>
        </is>
      </c>
      <c r="CH747" s="2" t="inlineStr">
        <is>
          <t xml:space="preserve">|
</t>
        </is>
      </c>
      <c r="CI747" t="inlineStr">
        <is>
          <t/>
        </is>
      </c>
      <c r="CJ747" s="2" t="inlineStr">
        <is>
          <t>nástroj na vzdialenú správu|
RAT|
nástroj na vzdialený prístup</t>
        </is>
      </c>
      <c r="CK747" s="2" t="inlineStr">
        <is>
          <t>3|
3|
3</t>
        </is>
      </c>
      <c r="CL747" s="2" t="inlineStr">
        <is>
          <t xml:space="preserve">|
|
</t>
        </is>
      </c>
      <c r="CM747" t="inlineStr">
        <is>
          <t>program, ktorý používateľovi umožňuje ovládať iný systém na diaľku, akoby k nemu mal fyzický prístup</t>
        </is>
      </c>
      <c r="CN747" s="2" t="inlineStr">
        <is>
          <t>orodje za upravljanje na daljavo|
orodje za dostop na daljavo</t>
        </is>
      </c>
      <c r="CO747" s="2" t="inlineStr">
        <is>
          <t>3|
3</t>
        </is>
      </c>
      <c r="CP747" s="2" t="inlineStr">
        <is>
          <t xml:space="preserve">|
</t>
        </is>
      </c>
      <c r="CQ747" t="inlineStr">
        <is>
          <t/>
        </is>
      </c>
      <c r="CR747" s="2" t="inlineStr">
        <is>
          <t>fjärradministrationsverktyg|
verktyg för fjärradministration</t>
        </is>
      </c>
      <c r="CS747" s="2" t="inlineStr">
        <is>
          <t>3|
3</t>
        </is>
      </c>
      <c r="CT747" s="2" t="inlineStr">
        <is>
          <t xml:space="preserve">|
</t>
        </is>
      </c>
      <c r="CU747" t="inlineStr">
        <is>
          <t>mjukvara som gör det möjligt att kontroller andra system på distans som om man har fysisk tillgång till dem</t>
        </is>
      </c>
    </row>
    <row r="748">
      <c r="A748" s="1" t="str">
        <f>HYPERLINK("https://iate.europa.eu/entry/result/3580375/all", "3580375")</f>
        <v>3580375</v>
      </c>
      <c r="B748" t="inlineStr">
        <is>
          <t>EDUCATION AND COMMUNICATIONS</t>
        </is>
      </c>
      <c r="C748" t="inlineStr">
        <is>
          <t>EDUCATION AND COMMUNICATIONS|information technology and data processing</t>
        </is>
      </c>
      <c r="D748" s="2" t="inlineStr">
        <is>
          <t>експлойт от същия ден</t>
        </is>
      </c>
      <c r="E748" s="2" t="inlineStr">
        <is>
          <t>3</t>
        </is>
      </c>
      <c r="F748" s="2" t="inlineStr">
        <is>
          <t/>
        </is>
      </c>
      <c r="G748" t="inlineStr">
        <is>
          <t>атака, която използва уязвимост от същия ден с цел инсталиране на зловреден софтуер</t>
        </is>
      </c>
      <c r="H748" s="2" t="inlineStr">
        <is>
          <t>zneužití nultého dne|
útok nultého dne|
&lt;i&gt;zero-day exploit&lt;/i&gt;</t>
        </is>
      </c>
      <c r="I748" s="2" t="inlineStr">
        <is>
          <t>3|
3|
3</t>
        </is>
      </c>
      <c r="J748" s="2" t="inlineStr">
        <is>
          <t xml:space="preserve">|
|
</t>
        </is>
      </c>
      <c r="K748" t="inlineStr">
        <is>
          <t>kybernetický útok, který se v počítači snaží využít zranitelnosti používaného softwaru, o níž výrobce dosud neví, takže proti ní neexistuje obrana</t>
        </is>
      </c>
      <c r="L748" s="2" t="inlineStr">
        <is>
          <t>zero day-attack|
zero day-exploit|
zero day-angreb|
dag 0-angreb</t>
        </is>
      </c>
      <c r="M748" s="2" t="inlineStr">
        <is>
          <t>3|
3|
3|
3</t>
        </is>
      </c>
      <c r="N748" s="2" t="inlineStr">
        <is>
          <t xml:space="preserve">|
|
|
</t>
        </is>
      </c>
      <c r="O748" t="inlineStr">
        <is>
          <t>form for angreb, der udnytter en hidtil uudnyttet (og muligvis hidtil ukendt) sårbarhed</t>
        </is>
      </c>
      <c r="P748" s="2" t="inlineStr">
        <is>
          <t>Zero-Day-Exploit|
Zero-Day-Angriff</t>
        </is>
      </c>
      <c r="Q748" s="2" t="inlineStr">
        <is>
          <t>3|
3</t>
        </is>
      </c>
      <c r="R748" s="2" t="inlineStr">
        <is>
          <t xml:space="preserve">|
</t>
        </is>
      </c>
      <c r="S748" t="inlineStr">
        <is>
          <t>Ausnutzen eines Fehlers bzw. einer Sicherheitslücke in einer Software oder Hardware zum Einschleusen von Malware, bevor Entwickler ein Patch zum Schließen der Sicherheitslücke entwickelt haben</t>
        </is>
      </c>
      <c r="T748" s="2" t="inlineStr">
        <is>
          <t>εκμετάλλευση αδυναμίας την «Ημέρα-Μηδέν»</t>
        </is>
      </c>
      <c r="U748" s="2" t="inlineStr">
        <is>
          <t>3</t>
        </is>
      </c>
      <c r="V748" s="2" t="inlineStr">
        <is>
          <t/>
        </is>
      </c>
      <c r="W748" t="inlineStr">
        <is>
          <t/>
        </is>
      </c>
      <c r="X748" s="2" t="inlineStr">
        <is>
          <t>zero-day exploit</t>
        </is>
      </c>
      <c r="Y748" s="2" t="inlineStr">
        <is>
          <t>3</t>
        </is>
      </c>
      <c r="Z748" s="2" t="inlineStr">
        <is>
          <t/>
        </is>
      </c>
      <c r="AA748" t="inlineStr">
        <is>
          <t>digital attack that takes advantage of zero-day vulnerabilities in order to install malicious software onto a device</t>
        </is>
      </c>
      <c r="AB748" s="2" t="inlineStr">
        <is>
          <t>ataque de día cero</t>
        </is>
      </c>
      <c r="AC748" s="2" t="inlineStr">
        <is>
          <t>3</t>
        </is>
      </c>
      <c r="AD748" s="2" t="inlineStr">
        <is>
          <t/>
        </is>
      </c>
      <c r="AE748" t="inlineStr">
        <is>
          <t>Ataque que se realiza aprovechando una vulnerabilidad de día cero [ &lt;a href="/entry/result/3571990/all" id="ENTRY_TO_ENTRY_CONVERTER" target="_blank"&gt;IATE:3571990&lt;/a&gt; ] para instalar 
&lt;em&gt;software &lt;/em&gt;malicioso [ &lt;a href="/entry/result/922349/all" id="ENTRY_TO_ENTRY_CONVERTER" target="_blank"&gt;IATE:922349&lt;/a&gt; ] en un dispositivo.</t>
        </is>
      </c>
      <c r="AF748" s="2" t="inlineStr">
        <is>
          <t>nullpäeva turvaauk</t>
        </is>
      </c>
      <c r="AG748" s="2" t="inlineStr">
        <is>
          <t>3</t>
        </is>
      </c>
      <c r="AH748" s="2" t="inlineStr">
        <is>
          <t/>
        </is>
      </c>
      <c r="AI748" t="inlineStr">
        <is>
          <t>nõrkus, mis kasutatakse ära juba siis, kui tarkvara valmistaja või tarnija teda veel ei tea</t>
        </is>
      </c>
      <c r="AJ748" s="2" t="inlineStr">
        <is>
          <t>nollapäivän aukkoa hyödyntävä haittakoodi</t>
        </is>
      </c>
      <c r="AK748" s="2" t="inlineStr">
        <is>
          <t>3</t>
        </is>
      </c>
      <c r="AL748" s="2" t="inlineStr">
        <is>
          <t/>
        </is>
      </c>
      <c r="AM748" t="inlineStr">
        <is>
          <t>tietoturva-aukkoa hyväksikäyttävä koodi, joka julkaistaan samana päivänä kuin nollapäivän aukko</t>
        </is>
      </c>
      <c r="AN748" s="2" t="inlineStr">
        <is>
          <t>exploit du jour zéro</t>
        </is>
      </c>
      <c r="AO748" s="2" t="inlineStr">
        <is>
          <t>3</t>
        </is>
      </c>
      <c r="AP748" s="2" t="inlineStr">
        <is>
          <t/>
        </is>
      </c>
      <c r="AQ748" t="inlineStr">
        <is>
          <t>attaque numérique exploitant une faille de sécurité jusqu'alors inconnue et contre laquelle il n'y a encore aucune parade</t>
        </is>
      </c>
      <c r="AR748" s="2" t="inlineStr">
        <is>
          <t>dúshaothrú laige inbheirthe</t>
        </is>
      </c>
      <c r="AS748" s="2" t="inlineStr">
        <is>
          <t>3</t>
        </is>
      </c>
      <c r="AT748" s="2" t="inlineStr">
        <is>
          <t/>
        </is>
      </c>
      <c r="AU748" t="inlineStr">
        <is>
          <t/>
        </is>
      </c>
      <c r="AV748" s="2" t="inlineStr">
        <is>
          <t>napad iskorištavanjem ranjivosti nultog dana</t>
        </is>
      </c>
      <c r="AW748" s="2" t="inlineStr">
        <is>
          <t>3</t>
        </is>
      </c>
      <c r="AX748" s="2" t="inlineStr">
        <is>
          <t/>
        </is>
      </c>
      <c r="AY748" t="inlineStr">
        <is>
          <t/>
        </is>
      </c>
      <c r="AZ748" s="2" t="inlineStr">
        <is>
          <t>nulladik napi támadás</t>
        </is>
      </c>
      <c r="BA748" s="2" t="inlineStr">
        <is>
          <t>4</t>
        </is>
      </c>
      <c r="BB748" s="2" t="inlineStr">
        <is>
          <t/>
        </is>
      </c>
      <c r="BC748" t="inlineStr">
        <is>
          <t>még nem javított és nyilvánosan nem ismert informatikai sebezhetőséget kihasználó támadás</t>
        </is>
      </c>
      <c r="BD748" s="2" t="inlineStr">
        <is>
          <t>exploit 0-day|
exploit zero-day</t>
        </is>
      </c>
      <c r="BE748" s="2" t="inlineStr">
        <is>
          <t>3|
3</t>
        </is>
      </c>
      <c r="BF748" s="2" t="inlineStr">
        <is>
          <t xml:space="preserve">|
</t>
        </is>
      </c>
      <c r="BG748" t="inlineStr">
        <is>
          <t>attacco digitale che sfrutta le vulnerabilità zero-day [&lt;a href="&lt;a href=" target="_blank"&gt;https://iate.europa.eu/entry/result/3571990/en"&lt;/a&gt; style=""&amp;gt;3571990] al fine di installare software dannosi su un dispositivo</t>
        </is>
      </c>
      <c r="BH748" s="2" t="inlineStr">
        <is>
          <t>naudojimasis ką tik nustatytu pažeidžiamumu</t>
        </is>
      </c>
      <c r="BI748" s="2" t="inlineStr">
        <is>
          <t>3</t>
        </is>
      </c>
      <c r="BJ748" s="2" t="inlineStr">
        <is>
          <t/>
        </is>
      </c>
      <c r="BK748" t="inlineStr">
        <is>
          <t>ataka, kurios metu pasinaudojama ką tik nustatytu pažeidžiamumu tam, kad būtų pakenkta įrenginiui ar sistemai</t>
        </is>
      </c>
      <c r="BL748" s="2" t="inlineStr">
        <is>
          <t>nulles dienas mūķis</t>
        </is>
      </c>
      <c r="BM748" s="2" t="inlineStr">
        <is>
          <t>2</t>
        </is>
      </c>
      <c r="BN748" s="2" t="inlineStr">
        <is>
          <t/>
        </is>
      </c>
      <c r="BO748" t="inlineStr">
        <is>
          <t/>
        </is>
      </c>
      <c r="BP748" s="2" t="inlineStr">
        <is>
          <t>sfruttament jum żero</t>
        </is>
      </c>
      <c r="BQ748" s="2" t="inlineStr">
        <is>
          <t>3</t>
        </is>
      </c>
      <c r="BR748" s="2" t="inlineStr">
        <is>
          <t/>
        </is>
      </c>
      <c r="BS748" t="inlineStr">
        <is>
          <t>attakk diġitali li jieħu vantaġġ mill-vulnerabbiltajiet ta' jum żero sabiex jinstalla software malizzjuż fuq apparat</t>
        </is>
      </c>
      <c r="BT748" s="2" t="inlineStr">
        <is>
          <t>zerodayexploit</t>
        </is>
      </c>
      <c r="BU748" s="2" t="inlineStr">
        <is>
          <t>3</t>
        </is>
      </c>
      <c r="BV748" s="2" t="inlineStr">
        <is>
          <t/>
        </is>
      </c>
      <c r="BW748" t="inlineStr">
        <is>
          <t>software, gegevens of een opeenvolging van commando's die gebruikmaken van een kwetsbaar punt in software of hardware om ongewenste functies of gedrag te veroorzaken op of vóór de eerste dag dat de ontwikkelaars van de doelsoftware iets afweten van die kwetsbaarheid</t>
        </is>
      </c>
      <c r="BX748" s="2" t="inlineStr">
        <is>
          <t>exploit zero-day</t>
        </is>
      </c>
      <c r="BY748" s="2" t="inlineStr">
        <is>
          <t>3</t>
        </is>
      </c>
      <c r="BZ748" s="2" t="inlineStr">
        <is>
          <t/>
        </is>
      </c>
      <c r="CA748" t="inlineStr">
        <is>
          <t>program napisany w celu wykorzystywania błędu lub luki w zabezpieczeniach aplikacji lub systemu operacyjnego, który pojawia się natychmiast po wykryciu luki, w rezultacie czego producent nie ma czasu na stworzenie łaty, a administratorzy IT na wdrożenie mechanizmów ochrony</t>
        </is>
      </c>
      <c r="CB748" s="2" t="inlineStr">
        <is>
          <t>ataque de dia zero|
ataque de exploração de dia zero</t>
        </is>
      </c>
      <c r="CC748" s="2" t="inlineStr">
        <is>
          <t>3|
3</t>
        </is>
      </c>
      <c r="CD748" s="2" t="inlineStr">
        <is>
          <t xml:space="preserve">|
</t>
        </is>
      </c>
      <c r="CE748" t="inlineStr">
        <is>
          <t/>
        </is>
      </c>
      <c r="CF748" s="2" t="inlineStr">
        <is>
          <t>exploit de ziua zero</t>
        </is>
      </c>
      <c r="CG748" s="2" t="inlineStr">
        <is>
          <t>3</t>
        </is>
      </c>
      <c r="CH748" s="2" t="inlineStr">
        <is>
          <t/>
        </is>
      </c>
      <c r="CI748" t="inlineStr">
        <is>
          <t/>
        </is>
      </c>
      <c r="CJ748" s="2" t="inlineStr">
        <is>
          <t>útok nultého dňa|
zneužitie nultého dňa</t>
        </is>
      </c>
      <c r="CK748" s="2" t="inlineStr">
        <is>
          <t>3|
3</t>
        </is>
      </c>
      <c r="CL748" s="2" t="inlineStr">
        <is>
          <t xml:space="preserve">|
</t>
        </is>
      </c>
      <c r="CM748" t="inlineStr">
        <is>
          <t>digitálny útok alebo hrozba, ktorá sa v počítači snaží využiť zraniteľnosť používaného softvéru, ktorá ešte nie je všeobecne známa alebo pre ňu neexistuje obrana</t>
        </is>
      </c>
      <c r="CN748" s="2" t="inlineStr">
        <is>
          <t>izkoriščevalski kos za ničti dan</t>
        </is>
      </c>
      <c r="CO748" s="2" t="inlineStr">
        <is>
          <t>3</t>
        </is>
      </c>
      <c r="CP748" s="2" t="inlineStr">
        <is>
          <t/>
        </is>
      </c>
      <c r="CQ748" t="inlineStr">
        <is>
          <t/>
        </is>
      </c>
      <c r="CR748" s="2" t="inlineStr">
        <is>
          <t>dagnollattack</t>
        </is>
      </c>
      <c r="CS748" s="2" t="inlineStr">
        <is>
          <t>3</t>
        </is>
      </c>
      <c r="CT748" s="2" t="inlineStr">
        <is>
          <t/>
        </is>
      </c>
      <c r="CU748" t="inlineStr">
        <is>
          <t>dataintrång eller sabotage som utnyttjar en sår­­barhet som inte redan är känd (utom av angriparna)</t>
        </is>
      </c>
    </row>
    <row r="749">
      <c r="A749" s="1" t="str">
        <f>HYPERLINK("https://iate.europa.eu/entry/result/3580394/all", "3580394")</f>
        <v>3580394</v>
      </c>
      <c r="B749" t="inlineStr">
        <is>
          <t>EDUCATION AND COMMUNICATIONS;LAW</t>
        </is>
      </c>
      <c r="C749" t="inlineStr">
        <is>
          <t>EDUCATION AND COMMUNICATIONS|information technology and data processing|data-processing law|computer crime;LAW|criminal law;EDUCATION AND COMMUNICATIONS|communications|communications systems</t>
        </is>
      </c>
      <c r="D749" s="2" t="inlineStr">
        <is>
          <t>стресър</t>
        </is>
      </c>
      <c r="E749" s="2" t="inlineStr">
        <is>
          <t>3</t>
        </is>
      </c>
      <c r="F749" s="2" t="inlineStr">
        <is>
          <t/>
        </is>
      </c>
      <c r="G749" t="inlineStr">
        <is>
          <t/>
        </is>
      </c>
      <c r="H749" s="2" t="inlineStr">
        <is>
          <t>útok DDoS na objednávku|
útok DoS na objednávku</t>
        </is>
      </c>
      <c r="I749" s="2" t="inlineStr">
        <is>
          <t>3|
3</t>
        </is>
      </c>
      <c r="J749" s="2" t="inlineStr">
        <is>
          <t xml:space="preserve">|
</t>
        </is>
      </c>
      <c r="K749" t="inlineStr">
        <is>
          <t>služba nabízená pachateli kybernetické trestné činnosti, která platícím zákazníkům na žádost zajistí 
&lt;i&gt; útok odmítnutím služby &lt;/i&gt;[ &lt;a href="/entry/result/1484647/all" id="ENTRY_TO_ENTRY_CONVERTER" target="_blank"&gt;IATE:1484647&lt;/a&gt; ] nebo 
&lt;i&gt;útok distribuovaným odmítnutím služby &lt;/i&gt;[ &lt;a href="/entry/result/918800/all" id="ENTRY_TO_ENTRY_CONVERTER" target="_blank"&gt;IATE:918800&lt;/a&gt; ]</t>
        </is>
      </c>
      <c r="L749" s="2" t="inlineStr">
        <is>
          <t>booter|
booter-stresser|
stresser|
bootertjeneste</t>
        </is>
      </c>
      <c r="M749" s="2" t="inlineStr">
        <is>
          <t>3|
3|
3|
3</t>
        </is>
      </c>
      <c r="N749" s="2" t="inlineStr">
        <is>
          <t xml:space="preserve">|
|
|
</t>
        </is>
      </c>
      <c r="O749" t="inlineStr">
        <is>
          <t>tjeneste som mod betaling tilbydes online med henblik på at generere DDoS-angreb</t>
        </is>
      </c>
      <c r="P749" s="2" t="inlineStr">
        <is>
          <t>Booter-Dienst</t>
        </is>
      </c>
      <c r="Q749" s="2" t="inlineStr">
        <is>
          <t>3</t>
        </is>
      </c>
      <c r="R749" s="2" t="inlineStr">
        <is>
          <t/>
        </is>
      </c>
      <c r="S749" t="inlineStr">
        <is>
          <t>Dienst, der angeboten wird, um Webseiten Dritter mittels DDoS-Attacken gezielt anzugreifen und lahmzulegen</t>
        </is>
      </c>
      <c r="T749" s="2" t="inlineStr">
        <is>
          <t>υπηρεσία επιθέσεων υπερφόρτωσης με DDoS</t>
        </is>
      </c>
      <c r="U749" s="2" t="inlineStr">
        <is>
          <t>3</t>
        </is>
      </c>
      <c r="V749" s="2" t="inlineStr">
        <is>
          <t/>
        </is>
      </c>
      <c r="W749" t="inlineStr">
        <is>
          <t/>
        </is>
      </c>
      <c r="X749" s="2" t="inlineStr">
        <is>
          <t>booter|
stresser service|
booter service|
stresser</t>
        </is>
      </c>
      <c r="Y749" s="2" t="inlineStr">
        <is>
          <t>3|
3|
3|
3</t>
        </is>
      </c>
      <c r="Z749" s="2" t="inlineStr">
        <is>
          <t xml:space="preserve">|
|
|
</t>
        </is>
      </c>
      <c r="AA749" t="inlineStr">
        <is>
          <t>service that provides paying customers with distributed denial of service (DDoS) attack capabilities on demand</t>
        </is>
      </c>
      <c r="AB749" s="2" t="inlineStr">
        <is>
          <t>servicio de DDoS por contrato</t>
        </is>
      </c>
      <c r="AC749" s="2" t="inlineStr">
        <is>
          <t>3</t>
        </is>
      </c>
      <c r="AD749" s="2" t="inlineStr">
        <is>
          <t/>
        </is>
      </c>
      <c r="AE749" t="inlineStr">
        <is>
          <t>&lt;i&gt;Software&lt;/i&gt; o servicio que se ofrece para ser contratado con el fin de llevar a cabo un ataque distribuido de denegación de servicio (DDoS) [ &lt;a href="/entry/result/918800/all" id="ENTRY_TO_ENTRY_CONVERTER" target="_blank"&gt;IATE:918800&lt;/a&gt; ].</t>
        </is>
      </c>
      <c r="AF749" s="2" t="inlineStr">
        <is>
          <t>DDoS ründe teenus</t>
        </is>
      </c>
      <c r="AG749" s="2" t="inlineStr">
        <is>
          <t>2</t>
        </is>
      </c>
      <c r="AH749" s="2" t="inlineStr">
        <is>
          <t/>
        </is>
      </c>
      <c r="AI749" t="inlineStr">
        <is>
          <t>tasu eest osutatav hajusa ummistusründe teenus</t>
        </is>
      </c>
      <c r="AJ749" s="2" t="inlineStr">
        <is>
          <t>booter-palvelu|
stresser-palvelu</t>
        </is>
      </c>
      <c r="AK749" s="2" t="inlineStr">
        <is>
          <t>3|
3</t>
        </is>
      </c>
      <c r="AL749" s="2" t="inlineStr">
        <is>
          <t xml:space="preserve">|
</t>
        </is>
      </c>
      <c r="AM749" t="inlineStr">
        <is>
          <t>palvelunestohyökkäyksiä varten tarjolla oleva palvelu, jossa hyökkääjä voi maksua vastaan saada käyttöönsä bottiverkon, joka kykenee suorittamaan hyökkäyksiä</t>
        </is>
      </c>
      <c r="AN749" s="2" t="inlineStr">
        <is>
          <t>service de DDoS|
service d'attaque par déni de service distribué</t>
        </is>
      </c>
      <c r="AO749" s="2" t="inlineStr">
        <is>
          <t>3|
2</t>
        </is>
      </c>
      <c r="AP749" s="2" t="inlineStr">
        <is>
          <t xml:space="preserve">|
</t>
        </is>
      </c>
      <c r="AQ749" t="inlineStr">
        <is>
          <t>plateforme offrant à des clients payants un service de prestation d'attaques par déni de service distribué (DDoS) leur permettant d'attaquer le site de leur choix</t>
        </is>
      </c>
      <c r="AR749" s="2" t="inlineStr">
        <is>
          <t>seirbhís bútálaí|
bútálaí</t>
        </is>
      </c>
      <c r="AS749" s="2" t="inlineStr">
        <is>
          <t>3|
3</t>
        </is>
      </c>
      <c r="AT749" s="2" t="inlineStr">
        <is>
          <t xml:space="preserve">|
</t>
        </is>
      </c>
      <c r="AU749" t="inlineStr">
        <is>
          <t/>
        </is>
      </c>
      <c r="AV749" s="2" t="inlineStr">
        <is>
          <t>usluga DDOS napada</t>
        </is>
      </c>
      <c r="AW749" s="2" t="inlineStr">
        <is>
          <t>3</t>
        </is>
      </c>
      <c r="AX749" s="2" t="inlineStr">
        <is>
          <t/>
        </is>
      </c>
      <c r="AY749" t="inlineStr">
        <is>
          <t/>
        </is>
      </c>
      <c r="AZ749" s="2" t="inlineStr">
        <is>
          <t>booterszolgáltatás</t>
        </is>
      </c>
      <c r="BA749" s="2" t="inlineStr">
        <is>
          <t>2</t>
        </is>
      </c>
      <c r="BB749" s="2" t="inlineStr">
        <is>
          <t/>
        </is>
      </c>
      <c r="BC749" t="inlineStr">
        <is>
          <t>szolgáltatásmegtagadásos támadást [ &lt;a href="/entry/result/1484647/all" id="ENTRY_TO_ENTRY_CONVERTER" target="_blank"&gt;IATE:1484647&lt;/a&gt; ] lehetővé tevő szolgáltatás</t>
        </is>
      </c>
      <c r="BD749" s="2" t="inlineStr">
        <is>
          <t>servizio booter|
servizio stresser</t>
        </is>
      </c>
      <c r="BE749" s="2" t="inlineStr">
        <is>
          <t>2|
3</t>
        </is>
      </c>
      <c r="BF749" s="2" t="inlineStr">
        <is>
          <t xml:space="preserve">|
</t>
        </is>
      </c>
      <c r="BG749" t="inlineStr">
        <is>
          <t>strumento informatico che scatena attacchi DDoS (distributed denial of service) [&lt;a href="https://iate.europa.eu/entry/result/918800/en" target="_blank"&gt;918800&lt;/a&gt;] a pagamento</t>
        </is>
      </c>
      <c r="BH749" s="2" t="inlineStr">
        <is>
          <t>atakavimo paslauga</t>
        </is>
      </c>
      <c r="BI749" s="2" t="inlineStr">
        <is>
          <t>3</t>
        </is>
      </c>
      <c r="BJ749" s="2" t="inlineStr">
        <is>
          <t/>
        </is>
      </c>
      <c r="BK749" t="inlineStr">
        <is>
          <t>informacinių ir ryšių technologijų, sistemų atsparumo atakoms tikrinimo paslauga, kuria naudojamasi tikrinimo arba kenkimo tikslu</t>
        </is>
      </c>
      <c r="BL749" s="2" t="inlineStr">
        <is>
          <t>pakalpojumatteices uzbrukumu piegādātājs</t>
        </is>
      </c>
      <c r="BM749" s="2" t="inlineStr">
        <is>
          <t>2</t>
        </is>
      </c>
      <c r="BN749" s="2" t="inlineStr">
        <is>
          <t/>
        </is>
      </c>
      <c r="BO749" t="inlineStr">
        <is>
          <t/>
        </is>
      </c>
      <c r="BP749" s="2" t="inlineStr">
        <is>
          <t>servizz booter|
stresser|
servizz stresser|
booter</t>
        </is>
      </c>
      <c r="BQ749" s="2" t="inlineStr">
        <is>
          <t>3|
3|
3|
3</t>
        </is>
      </c>
      <c r="BR749" s="2" t="inlineStr">
        <is>
          <t xml:space="preserve">|
|
|
</t>
        </is>
      </c>
      <c r="BS749" t="inlineStr">
        <is>
          <t>servizz bi ħlas li jipprovdi lill-klijenti b'kapaċitajiet ta' attakk distribwit li jwaqqaf is-servizz (DDoS -distributed denial of service) meta jitolbuhom (on demand)</t>
        </is>
      </c>
      <c r="BT749" s="2" t="inlineStr">
        <is>
          <t>stresserdienst|
booter|
booterdienst|
stresser</t>
        </is>
      </c>
      <c r="BU749" s="2" t="inlineStr">
        <is>
          <t>3|
3|
3|
3</t>
        </is>
      </c>
      <c r="BV749" s="2" t="inlineStr">
        <is>
          <t xml:space="preserve">|
|
|
</t>
        </is>
      </c>
      <c r="BW749" t="inlineStr">
        <is>
          <t>dienst waarbij cybercriminelen DDoS-aanvallen uitvoeren tegen betaling</t>
        </is>
      </c>
      <c r="BX749" s="2" t="inlineStr">
        <is>
          <t>serwis ataków DDoS|
serwis DDoS</t>
        </is>
      </c>
      <c r="BY749" s="2" t="inlineStr">
        <is>
          <t>3|
3</t>
        </is>
      </c>
      <c r="BZ749" s="2" t="inlineStr">
        <is>
          <t xml:space="preserve">|
</t>
        </is>
      </c>
      <c r="CA749" t="inlineStr">
        <is>
          <t>serwis internetowy/usługa sieciowa umożliwiające klientom zamówienie rozproszonego ataku typu „odmowa usługi”, tj. ataku DDoS, zob. też &lt;a href="http://iate.europa.eu/entry/result/918800/en" target="_blank"&gt;Iate 918800&lt;/a&gt;</t>
        </is>
      </c>
      <c r="CB749" s="2" t="inlineStr">
        <is>
          <t>serviço de ataque distribuído de negação de serviço</t>
        </is>
      </c>
      <c r="CC749" s="2" t="inlineStr">
        <is>
          <t>3</t>
        </is>
      </c>
      <c r="CD749" s="2" t="inlineStr">
        <is>
          <t/>
        </is>
      </c>
      <c r="CE749" t="inlineStr">
        <is>
          <t>Serviço de ataques distribuídos de negação de serviço, mediante pagamento.</t>
        </is>
      </c>
      <c r="CF749" s="2" t="inlineStr">
        <is>
          <t>serviciu de &lt;i&gt;stresser&lt;/i&gt; sau &lt;i&gt;booter&lt;/i&gt;</t>
        </is>
      </c>
      <c r="CG749" s="2" t="inlineStr">
        <is>
          <t>2</t>
        </is>
      </c>
      <c r="CH749" s="2" t="inlineStr">
        <is>
          <t/>
        </is>
      </c>
      <c r="CI749" t="inlineStr">
        <is>
          <t/>
        </is>
      </c>
      <c r="CJ749" s="2" t="inlineStr">
        <is>
          <t>&lt;i&gt;booter&lt;/i&gt;</t>
        </is>
      </c>
      <c r="CK749" s="2" t="inlineStr">
        <is>
          <t>2</t>
        </is>
      </c>
      <c r="CL749" s="2" t="inlineStr">
        <is>
          <t/>
        </is>
      </c>
      <c r="CM749" t="inlineStr">
        <is>
          <t/>
        </is>
      </c>
      <c r="CN749" s="2" t="inlineStr">
        <is>
          <t>stresor</t>
        </is>
      </c>
      <c r="CO749" s="2" t="inlineStr">
        <is>
          <t>3</t>
        </is>
      </c>
      <c r="CP749" s="2" t="inlineStr">
        <is>
          <t/>
        </is>
      </c>
      <c r="CQ749" t="inlineStr">
        <is>
          <t/>
        </is>
      </c>
      <c r="CR749" s="2" t="inlineStr">
        <is>
          <t>booter|
booter-tjänst</t>
        </is>
      </c>
      <c r="CS749" s="2" t="inlineStr">
        <is>
          <t>2|
2</t>
        </is>
      </c>
      <c r="CT749" s="2" t="inlineStr">
        <is>
          <t xml:space="preserve">|
</t>
        </is>
      </c>
      <c r="CU749" t="inlineStr">
        <is>
          <t>webbaserad tjänst som gör över­belastnings­attacker mot betalning mot mål som kunden väljer</t>
        </is>
      </c>
    </row>
    <row r="750">
      <c r="A750" s="1" t="str">
        <f>HYPERLINK("https://iate.europa.eu/entry/result/3580414/all", "3580414")</f>
        <v>3580414</v>
      </c>
      <c r="B750" t="inlineStr">
        <is>
          <t>EDUCATION AND COMMUNICATIONS</t>
        </is>
      </c>
      <c r="C750" t="inlineStr">
        <is>
          <t>EDUCATION AND COMMUNICATIONS|information technology and data processing</t>
        </is>
      </c>
      <c r="D750" s="2" t="inlineStr">
        <is>
          <t>идентифицирана с DomainKeys поща|
DKIM</t>
        </is>
      </c>
      <c r="E750" s="2" t="inlineStr">
        <is>
          <t>3|
3</t>
        </is>
      </c>
      <c r="F750" s="2" t="inlineStr">
        <is>
          <t xml:space="preserve">|
</t>
        </is>
      </c>
      <c r="G750" t="inlineStr">
        <is>
          <t/>
        </is>
      </c>
      <c r="H750" s="2" t="inlineStr">
        <is>
          <t>DKIM|
e-mail podepsaný doménovým klíčem</t>
        </is>
      </c>
      <c r="I750" s="2" t="inlineStr">
        <is>
          <t>3|
3</t>
        </is>
      </c>
      <c r="J750" s="2" t="inlineStr">
        <is>
          <t xml:space="preserve">|
</t>
        </is>
      </c>
      <c r="K750" t="inlineStr">
        <is>
          <t>nástroj umožňující elektronicky podepsat hlavičku odcházejícího e-mailu, aby jeho příjemce mohl zjistit, zda e-mail skutečně pochází ze zdroje uvedeného v adrese odesílatele</t>
        </is>
      </c>
      <c r="L750" s="2" t="inlineStr">
        <is>
          <t>DKIM</t>
        </is>
      </c>
      <c r="M750" s="2" t="inlineStr">
        <is>
          <t>3</t>
        </is>
      </c>
      <c r="N750" s="2" t="inlineStr">
        <is>
          <t/>
        </is>
      </c>
      <c r="O750" t="inlineStr">
        <is>
          <t>metode til verifikation af e-mailafsenderadresses ægthed</t>
        </is>
      </c>
      <c r="P750" s="2" t="inlineStr">
        <is>
          <t>DKIM|
DomainKeys Identified Mail</t>
        </is>
      </c>
      <c r="Q750" s="2" t="inlineStr">
        <is>
          <t>3|
3</t>
        </is>
      </c>
      <c r="R750" s="2" t="inlineStr">
        <is>
          <t xml:space="preserve">|
</t>
        </is>
      </c>
      <c r="S750" t="inlineStr">
        <is>
          <t/>
        </is>
      </c>
      <c r="T750" s="2" t="inlineStr">
        <is>
          <t>τεχνολογία DKIM</t>
        </is>
      </c>
      <c r="U750" s="2" t="inlineStr">
        <is>
          <t>3</t>
        </is>
      </c>
      <c r="V750" s="2" t="inlineStr">
        <is>
          <t/>
        </is>
      </c>
      <c r="W750" t="inlineStr">
        <is>
          <t/>
        </is>
      </c>
      <c r="X750" s="2" t="inlineStr">
        <is>
          <t>DKIM|
DomainKeys Identified Mail</t>
        </is>
      </c>
      <c r="Y750" s="2" t="inlineStr">
        <is>
          <t>3|
3</t>
        </is>
      </c>
      <c r="Z750" s="2" t="inlineStr">
        <is>
          <t xml:space="preserve">|
</t>
        </is>
      </c>
      <c r="AA750" t="inlineStr">
        <is>
          <t>email authentication method designed to detect forged sender addresses in emails</t>
        </is>
      </c>
      <c r="AB750" s="2" t="inlineStr">
        <is>
          <t>DKIM|
correo identificado mediante DomainKeys</t>
        </is>
      </c>
      <c r="AC750" s="2" t="inlineStr">
        <is>
          <t>3|
3</t>
        </is>
      </c>
      <c r="AD750" s="2" t="inlineStr">
        <is>
          <t xml:space="preserve">|
</t>
        </is>
      </c>
      <c r="AE750" t="inlineStr">
        <is>
          <t>Método desarrollado por Yahoo! que permite al remitente de mensajes de correo electrónico firmarlos digitalmente para que sea posible verificar su autenticidad.</t>
        </is>
      </c>
      <c r="AF750" s="2" t="inlineStr">
        <is>
          <t>DKIM|
domeenivõtmega meil</t>
        </is>
      </c>
      <c r="AG750" s="2" t="inlineStr">
        <is>
          <t>3|
3</t>
        </is>
      </c>
      <c r="AH750" s="2" t="inlineStr">
        <is>
          <t xml:space="preserve">|
</t>
        </is>
      </c>
      <c r="AI750" t="inlineStr">
        <is>
          <t>teesklust, kalastust ja spämmi tõrjuv krüptograafiline meili autentimise meetod: 
&lt;div&gt;
 - algselt Yahoo, Cisco, 2004 &lt;/div&gt; 
&lt;div&gt;
 - saatja IP-aadressi asemel kasutab saatja domeeninimega seotud digitaalsignatuuri&lt;/div&gt;</t>
        </is>
      </c>
      <c r="AJ750" s="2" t="inlineStr">
        <is>
          <t>DKIM|
DomainKeys Identified Mail</t>
        </is>
      </c>
      <c r="AK750" s="2" t="inlineStr">
        <is>
          <t>3|
3</t>
        </is>
      </c>
      <c r="AL750" s="2" t="inlineStr">
        <is>
          <t xml:space="preserve">|
</t>
        </is>
      </c>
      <c r="AM750" t="inlineStr">
        <is>
          <t>sähköposti, joka käyttää salausavainta todentaakseen, ettei sähköpostin sisältöä ole muunneltu matkalla lähettäjältä vastaanottajalle</t>
        </is>
      </c>
      <c r="AN750" s="2" t="inlineStr">
        <is>
          <t>DKIM|
DomainKeys Identified Mail</t>
        </is>
      </c>
      <c r="AO750" s="2" t="inlineStr">
        <is>
          <t>3|
3</t>
        </is>
      </c>
      <c r="AP750" s="2" t="inlineStr">
        <is>
          <t xml:space="preserve">|
</t>
        </is>
      </c>
      <c r="AQ750" t="inlineStr">
        <is>
          <t>méthode d'authentification fiable du nom de domaine de l'expéditeur d'un courrier électronique constituant une protection efficace contre le spam et l'hameçonnage</t>
        </is>
      </c>
      <c r="AR750" s="2" t="inlineStr">
        <is>
          <t>DomainKeys Identified Mail|
DKIM</t>
        </is>
      </c>
      <c r="AS750" s="2" t="inlineStr">
        <is>
          <t>3|
3</t>
        </is>
      </c>
      <c r="AT750" s="2" t="inlineStr">
        <is>
          <t xml:space="preserve">|
</t>
        </is>
      </c>
      <c r="AU750" t="inlineStr">
        <is>
          <t/>
        </is>
      </c>
      <c r="AV750" s="2" t="inlineStr">
        <is>
          <t>&lt;i&gt;DomainKeys Identified Mail&lt;/i&gt;|
DKIM|
identifikacija pošte na temelju ključeva domene</t>
        </is>
      </c>
      <c r="AW750" s="2" t="inlineStr">
        <is>
          <t>3|
2|
2</t>
        </is>
      </c>
      <c r="AX750" s="2" t="inlineStr">
        <is>
          <t xml:space="preserve">|
|
</t>
        </is>
      </c>
      <c r="AY750" t="inlineStr">
        <is>
          <t>proces za provjeru autentičnosti pomoću kojeg se i pošiljatelji i primatelji mogu zaštititi od krivotvorene e-pošte i e-pošte za krađu identiteta</t>
        </is>
      </c>
      <c r="AZ750" s="2" t="inlineStr">
        <is>
          <t>DKIM|
DomainKeys Identified Mail|
doménkulcs-azonosításos mail</t>
        </is>
      </c>
      <c r="BA750" s="2" t="inlineStr">
        <is>
          <t>3|
2|
2</t>
        </is>
      </c>
      <c r="BB750" s="2" t="inlineStr">
        <is>
          <t xml:space="preserve">|
|
</t>
        </is>
      </c>
      <c r="BC750" t="inlineStr">
        <is>
          <t>a küldött emailekben osztott kulcsos, a domént azonosító digitális aláírást tartalmazó technológia, amely aláírás alapján ellenőrizhető, hogy a megfelelő jogosultsággal rendelkező fél küldte-e a levelet, vagy sem</t>
        </is>
      </c>
      <c r="BD750" s="2" t="inlineStr">
        <is>
          <t>DomainKeys identified mail|
DKIM</t>
        </is>
      </c>
      <c r="BE750" s="2" t="inlineStr">
        <is>
          <t>3|
3</t>
        </is>
      </c>
      <c r="BF750" s="2" t="inlineStr">
        <is>
          <t xml:space="preserve">|
</t>
        </is>
      </c>
      <c r="BG750" t="inlineStr">
        <is>
          <t>metodo di autenticazione delle e-mail che permette di accertare l'affidabilità del mittente</t>
        </is>
      </c>
      <c r="BH750" s="2" t="inlineStr">
        <is>
          <t>DKIM|
laiško identifikavimas pagal domeno raktą</t>
        </is>
      </c>
      <c r="BI750" s="2" t="inlineStr">
        <is>
          <t>3|
3</t>
        </is>
      </c>
      <c r="BJ750" s="2" t="inlineStr">
        <is>
          <t xml:space="preserve">|
</t>
        </is>
      </c>
      <c r="BK750" t="inlineStr">
        <is>
          <t>technologija, leidžianti elektroninio laiško gavėjams identifikuoti kiekvieno pranešimo siuntėjo adresą ir patvirtinti, kad jis tikrai buvo išsiųstas iš domeno, priklausančio elektroniniame laiške nurodytai įmonei arba asmeniui</t>
        </is>
      </c>
      <c r="BL750" s="2" t="inlineStr">
        <is>
          <t>&lt;i&gt;DKIM&lt;/i&gt;|
ar domēna atslēgu autentificēts e-pasts</t>
        </is>
      </c>
      <c r="BM750" s="2" t="inlineStr">
        <is>
          <t>2|
2</t>
        </is>
      </c>
      <c r="BN750" s="2" t="inlineStr">
        <is>
          <t xml:space="preserve">|
</t>
        </is>
      </c>
      <c r="BO750" t="inlineStr">
        <is>
          <t/>
        </is>
      </c>
      <c r="BP750" s="2" t="inlineStr">
        <is>
          <t>DKIM|
DomainKeys Identified Mail</t>
        </is>
      </c>
      <c r="BQ750" s="2" t="inlineStr">
        <is>
          <t>3|
3</t>
        </is>
      </c>
      <c r="BR750" s="2" t="inlineStr">
        <is>
          <t xml:space="preserve">|
</t>
        </is>
      </c>
      <c r="BS750" t="inlineStr">
        <is>
          <t>metodu ta' awtentikazzjoni tal-email imfassal biex jindividwa l-indirizzi ta' senders iffalsifikati fl-emails</t>
        </is>
      </c>
      <c r="BT750" s="2" t="inlineStr">
        <is>
          <t>DKIM|
DomainKeys Identified Mail</t>
        </is>
      </c>
      <c r="BU750" s="2" t="inlineStr">
        <is>
          <t>3|
3</t>
        </is>
      </c>
      <c r="BV750" s="2" t="inlineStr">
        <is>
          <t xml:space="preserve">|
</t>
        </is>
      </c>
      <c r="BW750" t="inlineStr">
        <is>
          <t>methode om legitieme e-mail digitaal te laten ondertekenen door een persoon, bedrijf of organisatie</t>
        </is>
      </c>
      <c r="BX750" s="2" t="inlineStr">
        <is>
          <t>DKIM</t>
        </is>
      </c>
      <c r="BY750" s="2" t="inlineStr">
        <is>
          <t>3</t>
        </is>
      </c>
      <c r="BZ750" s="2" t="inlineStr">
        <is>
          <t/>
        </is>
      </c>
      <c r="CA750" t="inlineStr">
        <is>
          <t>standard uwierzytelniania umożliwiający podpisywanie wychodzącej poczty elektronicznej i weryfikację jej nadawcy</t>
        </is>
      </c>
      <c r="CB750" s="2" t="inlineStr">
        <is>
          <t>correio identificado por DomainKeys</t>
        </is>
      </c>
      <c r="CC750" s="2" t="inlineStr">
        <is>
          <t>3</t>
        </is>
      </c>
      <c r="CD750" s="2" t="inlineStr">
        <is>
          <t/>
        </is>
      </c>
      <c r="CE750" t="inlineStr">
        <is>
          <t>Método de autenticação de correios eletrónicos projetado para detetar endereços de remetentes forjados.</t>
        </is>
      </c>
      <c r="CF750" s="2" t="inlineStr">
        <is>
          <t>DKIM|
DomainKeys Identified Mail</t>
        </is>
      </c>
      <c r="CG750" s="2" t="inlineStr">
        <is>
          <t>3|
3</t>
        </is>
      </c>
      <c r="CH750" s="2" t="inlineStr">
        <is>
          <t xml:space="preserve">|
</t>
        </is>
      </c>
      <c r="CI750" t="inlineStr">
        <is>
          <t/>
        </is>
      </c>
      <c r="CJ750" s="2" t="inlineStr">
        <is>
          <t>DKIM|
&lt;i&gt; DomainKeys Identified Mail &lt;/i&gt;</t>
        </is>
      </c>
      <c r="CK750" s="2" t="inlineStr">
        <is>
          <t>3|
2</t>
        </is>
      </c>
      <c r="CL750" s="2" t="inlineStr">
        <is>
          <t xml:space="preserve">|
</t>
        </is>
      </c>
      <c r="CM750" t="inlineStr">
        <is>
          <t>podpísanie odoslanej správy privátnym kľúčom domény odosielateľa s cieľom zaručiť, že e-mail skutočne pochádza z odosielateľovej domény, a že v priebehu prenosu správy nedošlo k jej úprave</t>
        </is>
      </c>
      <c r="CN750" s="2" t="inlineStr">
        <is>
          <t>z domenskimi ključi identificirana pošta</t>
        </is>
      </c>
      <c r="CO750" s="2" t="inlineStr">
        <is>
          <t>3</t>
        </is>
      </c>
      <c r="CP750" s="2" t="inlineStr">
        <is>
          <t/>
        </is>
      </c>
      <c r="CQ750" t="inlineStr">
        <is>
          <t/>
        </is>
      </c>
      <c r="CR750" s="2" t="inlineStr">
        <is>
          <t>DKIM</t>
        </is>
      </c>
      <c r="CS750" s="2" t="inlineStr">
        <is>
          <t>3</t>
        </is>
      </c>
      <c r="CT750" s="2" t="inlineStr">
        <is>
          <t/>
        </is>
      </c>
      <c r="CU750" t="inlineStr">
        <is>
          <t>metod för äkthetskontroll av e‑post</t>
        </is>
      </c>
    </row>
    <row r="751">
      <c r="A751" s="1" t="str">
        <f>HYPERLINK("https://iate.europa.eu/entry/result/3580582/all", "3580582")</f>
        <v>3580582</v>
      </c>
      <c r="B751" t="inlineStr">
        <is>
          <t>EDUCATION AND COMMUNICATIONS</t>
        </is>
      </c>
      <c r="C751" t="inlineStr">
        <is>
          <t>EDUCATION AND COMMUNICATIONS|information technology and data processing</t>
        </is>
      </c>
      <c r="D751" s="2" t="inlineStr">
        <is>
          <t>маскиране</t>
        </is>
      </c>
      <c r="E751" s="2" t="inlineStr">
        <is>
          <t>3</t>
        </is>
      </c>
      <c r="F751" s="2" t="inlineStr">
        <is>
          <t/>
        </is>
      </c>
      <c r="G751" t="inlineStr">
        <is>
          <t/>
        </is>
      </c>
      <c r="H751" s="2" t="inlineStr">
        <is>
          <t>obfuskace|
obfuskace kódu</t>
        </is>
      </c>
      <c r="I751" s="2" t="inlineStr">
        <is>
          <t>3|
3</t>
        </is>
      </c>
      <c r="J751" s="2" t="inlineStr">
        <is>
          <t xml:space="preserve">|
</t>
        </is>
      </c>
      <c r="K751" t="inlineStr">
        <is>
          <t>transformace kódu a dat, které plně zachovávají původní funkčnost kódu, zároveň však ztěžují jeho srozumitelnost, a to i při použití pomocných automatizovaných prostředků</t>
        </is>
      </c>
      <c r="L751" s="2" t="inlineStr">
        <is>
          <t>kodekryptering</t>
        </is>
      </c>
      <c r="M751" s="2" t="inlineStr">
        <is>
          <t>3</t>
        </is>
      </c>
      <c r="N751" s="2" t="inlineStr">
        <is>
          <t/>
        </is>
      </c>
      <c r="O751" t="inlineStr">
        <is>
          <t/>
        </is>
      </c>
      <c r="P751" s="2" t="inlineStr">
        <is>
          <t>Code Obfuscation</t>
        </is>
      </c>
      <c r="Q751" s="2" t="inlineStr">
        <is>
          <t>3</t>
        </is>
      </c>
      <c r="R751" s="2" t="inlineStr">
        <is>
          <t/>
        </is>
      </c>
      <c r="S751" t="inlineStr">
        <is>
          <t>Verschleiern und Unleserlichmachen von Programmcodes unter Beibehaltung der Funktionalität des Programms</t>
        </is>
      </c>
      <c r="T751" s="2" t="inlineStr">
        <is>
          <t>συσκότιση κώδικα</t>
        </is>
      </c>
      <c r="U751" s="2" t="inlineStr">
        <is>
          <t>3</t>
        </is>
      </c>
      <c r="V751" s="2" t="inlineStr">
        <is>
          <t/>
        </is>
      </c>
      <c r="W751" t="inlineStr">
        <is>
          <t/>
        </is>
      </c>
      <c r="X751" s="2" t="inlineStr">
        <is>
          <t>obfuscation|
code obfuscation</t>
        </is>
      </c>
      <c r="Y751" s="2" t="inlineStr">
        <is>
          <t>3|
3</t>
        </is>
      </c>
      <c r="Z751" s="2" t="inlineStr">
        <is>
          <t xml:space="preserve">|
</t>
        </is>
      </c>
      <c r="AA751" t="inlineStr">
        <is>
          <t>act of deliberately obscuring source code, making it very difficult for humans to understand, and making it useless to hackers who may have ulterior motives</t>
        </is>
      </c>
      <c r="AB751" s="2" t="inlineStr">
        <is>
          <t>ofuscación de código|
ofuscación</t>
        </is>
      </c>
      <c r="AC751" s="2" t="inlineStr">
        <is>
          <t>3|
3</t>
        </is>
      </c>
      <c r="AD751" s="2" t="inlineStr">
        <is>
          <t xml:space="preserve">|
</t>
        </is>
      </c>
      <c r="AE751" t="inlineStr">
        <is>
          <t/>
        </is>
      </c>
      <c r="AF751" s="2" t="inlineStr">
        <is>
          <t>sogastamine</t>
        </is>
      </c>
      <c r="AG751" s="2" t="inlineStr">
        <is>
          <t>3</t>
        </is>
      </c>
      <c r="AH751" s="2" t="inlineStr">
        <is>
          <t/>
        </is>
      </c>
      <c r="AI751" t="inlineStr">
        <is>
          <t>andmete või koodi mõistetavuse vähendamine, sealhulgas 
&lt;div&gt;
 (a) programmi või skripti muutmine osaliselt või täielikult loetamatuks ta talitlust kahjustamata (näiteks kahjuliku toime varjamiseks) &lt;/div&gt; 
&lt;div&gt;
 (b) sõnastikuründeid raskendav andmete teisendamine enne nende räsimist või krüpteerimist &lt;/div&gt; 
&lt;div&gt;
 (c) ründepakettide maskeerimine nende avastamise takistamiseks võrguliikluses&lt;/div&gt;</t>
        </is>
      </c>
      <c r="AJ751" s="2" t="inlineStr">
        <is>
          <t>koodin obfuskointi</t>
        </is>
      </c>
      <c r="AK751" s="2" t="inlineStr">
        <is>
          <t>3</t>
        </is>
      </c>
      <c r="AL751" s="2" t="inlineStr">
        <is>
          <t/>
        </is>
      </c>
      <c r="AM751" t="inlineStr">
        <is>
          <t>kokoelma tekniikoita, joilla pyritään piilottamaan haittaohjelman todelliset aikeet ilman, että haittaohjelmaan lisätään haitallista käyttäytymistä</t>
        </is>
      </c>
      <c r="AN751" s="2" t="inlineStr">
        <is>
          <t>obfuscation|
brouillage|
offuscation</t>
        </is>
      </c>
      <c r="AO751" s="2" t="inlineStr">
        <is>
          <t>3|
3|
3</t>
        </is>
      </c>
      <c r="AP751" s="2" t="inlineStr">
        <is>
          <t xml:space="preserve">|
|
</t>
        </is>
      </c>
      <c r="AQ751" t="inlineStr">
        <is>
          <t>technique visant à protéger un code source en le rendant inintelligible tout en préservant son fonctionnement</t>
        </is>
      </c>
      <c r="AR751" s="2" t="inlineStr">
        <is>
          <t>doiléiriú cóid</t>
        </is>
      </c>
      <c r="AS751" s="2" t="inlineStr">
        <is>
          <t>3</t>
        </is>
      </c>
      <c r="AT751" s="2" t="inlineStr">
        <is>
          <t/>
        </is>
      </c>
      <c r="AU751" t="inlineStr">
        <is>
          <t/>
        </is>
      </c>
      <c r="AV751" s="2" t="inlineStr">
        <is>
          <t>prikrivanje koda</t>
        </is>
      </c>
      <c r="AW751" s="2" t="inlineStr">
        <is>
          <t>3</t>
        </is>
      </c>
      <c r="AX751" s="2" t="inlineStr">
        <is>
          <t/>
        </is>
      </c>
      <c r="AY751" t="inlineStr">
        <is>
          <t/>
        </is>
      </c>
      <c r="AZ751" s="2" t="inlineStr">
        <is>
          <t>kódhomályosítás</t>
        </is>
      </c>
      <c r="BA751" s="2" t="inlineStr">
        <is>
          <t>2</t>
        </is>
      </c>
      <c r="BB751" s="2" t="inlineStr">
        <is>
          <t/>
        </is>
      </c>
      <c r="BC751" t="inlineStr">
        <is>
          <t>forráskód szándékos olvashatatlanná tétele annak érdekében, hogy az emberek nehezebben érthessék, így a hekkerek sem tudják felhasználni</t>
        </is>
      </c>
      <c r="BD751" s="2" t="inlineStr">
        <is>
          <t>offuscamento del codice</t>
        </is>
      </c>
      <c r="BE751" s="2" t="inlineStr">
        <is>
          <t>3</t>
        </is>
      </c>
      <c r="BF751" s="2" t="inlineStr">
        <is>
          <t/>
        </is>
      </c>
      <c r="BG751" t="inlineStr">
        <is>
          <t>&lt;div&gt;
 creare deliberatamente un codice sorgente illeggibile o difficile da comprendere per un lettore umano, mantenendone però inalterate le proprietà da un punto di vista funzionale, in modo da rendere vani, o quantomeno complessi, i tentativi di reverse engineering&lt;/div&gt;</t>
        </is>
      </c>
      <c r="BH751" s="2" t="inlineStr">
        <is>
          <t>kodo maskavimas</t>
        </is>
      </c>
      <c r="BI751" s="2" t="inlineStr">
        <is>
          <t>2</t>
        </is>
      </c>
      <c r="BJ751" s="2" t="inlineStr">
        <is>
          <t/>
        </is>
      </c>
      <c r="BK751" t="inlineStr">
        <is>
          <t>sąmoningas kodo slėpimas, kad būtų labai sunkiai žmogui suprantamas ir kodo detektorių sunkiai aptinkamas</t>
        </is>
      </c>
      <c r="BL751" s="2" t="inlineStr">
        <is>
          <t>koda pieslēpšana</t>
        </is>
      </c>
      <c r="BM751" s="2" t="inlineStr">
        <is>
          <t>2</t>
        </is>
      </c>
      <c r="BN751" s="2" t="inlineStr">
        <is>
          <t/>
        </is>
      </c>
      <c r="BO751" t="inlineStr">
        <is>
          <t/>
        </is>
      </c>
      <c r="BP751" s="2" t="inlineStr">
        <is>
          <t>oskurament tal-kodiċi|
oskurament</t>
        </is>
      </c>
      <c r="BQ751" s="2" t="inlineStr">
        <is>
          <t>3|
3</t>
        </is>
      </c>
      <c r="BR751" s="2" t="inlineStr">
        <is>
          <t xml:space="preserve">|
</t>
        </is>
      </c>
      <c r="BS751" t="inlineStr">
        <is>
          <t>att li b'mod intenzjonat joskura kodiċi ta' sors, li kosengwentement il-bnedmin isibuha bi tqila ħafna jifhmuh, u jrendih inutli għall-hackers li jaf ikollhom intenzjonijiet ulterjuri</t>
        </is>
      </c>
      <c r="BT751" s="2" t="inlineStr">
        <is>
          <t>obfuscatie</t>
        </is>
      </c>
      <c r="BU751" s="2" t="inlineStr">
        <is>
          <t>3</t>
        </is>
      </c>
      <c r="BV751" s="2" t="inlineStr">
        <is>
          <t/>
        </is>
      </c>
      <c r="BW751" t="inlineStr">
        <is>
          <t>programmeertechniek waarbij de code opzettelijk wordt versluierd om reverse engineering te voorkomen, bescherming van de intellectuele eigendom te waarborgen en de code onduidelijk te maken voor iemand anders dan de programmeur zelf</t>
        </is>
      </c>
      <c r="BX751" s="2" t="inlineStr">
        <is>
          <t>zaciemnianie kodu</t>
        </is>
      </c>
      <c r="BY751" s="2" t="inlineStr">
        <is>
          <t>3</t>
        </is>
      </c>
      <c r="BZ751" s="2" t="inlineStr">
        <is>
          <t/>
        </is>
      </c>
      <c r="CA751" t="inlineStr">
        <is>
          <t>technika przekształcania programów, która zachowuje ich semantykę, ale znacząco utrudnia zrozumienie. Istnieją również narzędzia (obfuskatory) modyfikujące kod źródłowy, pośredni bądź binarny w celu utrudnienia inżynierii wstecznej programu</t>
        </is>
      </c>
      <c r="CB751" s="2" t="inlineStr">
        <is>
          <t>ofuscação de código|
ofuscação</t>
        </is>
      </c>
      <c r="CC751" s="2" t="inlineStr">
        <is>
          <t>3|
3</t>
        </is>
      </c>
      <c r="CD751" s="2" t="inlineStr">
        <is>
          <t xml:space="preserve">|
</t>
        </is>
      </c>
      <c r="CE751" t="inlineStr">
        <is>
          <t>Alteração da forma e estrutura do código de um programa informático para dificultar a sua compreensão mas sem alterar a sua funcionalidade.</t>
        </is>
      </c>
      <c r="CF751" s="2" t="inlineStr">
        <is>
          <t>obfuscare</t>
        </is>
      </c>
      <c r="CG751" s="2" t="inlineStr">
        <is>
          <t>3</t>
        </is>
      </c>
      <c r="CH751" s="2" t="inlineStr">
        <is>
          <t/>
        </is>
      </c>
      <c r="CI751" t="inlineStr">
        <is>
          <t/>
        </is>
      </c>
      <c r="CJ751" s="2" t="inlineStr">
        <is>
          <t>obfuskácia|
obfuskácia kódu</t>
        </is>
      </c>
      <c r="CK751" s="2" t="inlineStr">
        <is>
          <t>3|
3</t>
        </is>
      </c>
      <c r="CL751" s="2" t="inlineStr">
        <is>
          <t xml:space="preserve">|
</t>
        </is>
      </c>
      <c r="CM751" t="inlineStr">
        <is>
          <t/>
        </is>
      </c>
      <c r="CN751" s="2" t="inlineStr">
        <is>
          <t>zamegljevanje koda</t>
        </is>
      </c>
      <c r="CO751" s="2" t="inlineStr">
        <is>
          <t>3</t>
        </is>
      </c>
      <c r="CP751" s="2" t="inlineStr">
        <is>
          <t/>
        </is>
      </c>
      <c r="CQ751" t="inlineStr">
        <is>
          <t/>
        </is>
      </c>
      <c r="CR751" s="2" t="inlineStr">
        <is>
          <t>obfuskering</t>
        </is>
      </c>
      <c r="CS751" s="2" t="inlineStr">
        <is>
          <t>3</t>
        </is>
      </c>
      <c r="CT751" s="2" t="inlineStr">
        <is>
          <t/>
        </is>
      </c>
      <c r="CU751" t="inlineStr">
        <is>
          <t>i programutveckling: avsiktlig tillkrångling av koden till ett program</t>
        </is>
      </c>
    </row>
    <row r="752">
      <c r="A752" s="1" t="str">
        <f>HYPERLINK("https://iate.europa.eu/entry/result/3580617/all", "3580617")</f>
        <v>3580617</v>
      </c>
      <c r="B752" t="inlineStr">
        <is>
          <t>EDUCATION AND COMMUNICATIONS</t>
        </is>
      </c>
      <c r="C752" t="inlineStr">
        <is>
          <t>EDUCATION AND COMMUNICATIONS|information technology and data processing</t>
        </is>
      </c>
      <c r="D752" s="2" t="inlineStr">
        <is>
          <t>надничане през рамо</t>
        </is>
      </c>
      <c r="E752" s="2" t="inlineStr">
        <is>
          <t>3</t>
        </is>
      </c>
      <c r="F752" s="2" t="inlineStr">
        <is>
          <t/>
        </is>
      </c>
      <c r="G752" t="inlineStr">
        <is>
          <t/>
        </is>
      </c>
      <c r="H752" s="2" t="inlineStr">
        <is>
          <t>nahlížení přes rameno|
koukání přes rameno</t>
        </is>
      </c>
      <c r="I752" s="2" t="inlineStr">
        <is>
          <t>3|
3</t>
        </is>
      </c>
      <c r="J752" s="2" t="inlineStr">
        <is>
          <t xml:space="preserve">|
</t>
        </is>
      </c>
      <c r="K752" t="inlineStr">
        <is>
          <t/>
        </is>
      </c>
      <c r="L752" s="2" t="inlineStr">
        <is>
          <t>shoulder surfing|
skuldersurfing</t>
        </is>
      </c>
      <c r="M752" s="2" t="inlineStr">
        <is>
          <t>3|
3</t>
        </is>
      </c>
      <c r="N752" s="2" t="inlineStr">
        <is>
          <t xml:space="preserve">|
</t>
        </is>
      </c>
      <c r="O752" t="inlineStr">
        <is>
          <t>teknik, som bruges til at stjæle informationer blot ved at observere - som f.eks. at kigge over en andens skulder</t>
        </is>
      </c>
      <c r="P752" s="2" t="inlineStr">
        <is>
          <t>Shoulder Surfing</t>
        </is>
      </c>
      <c r="Q752" s="2" t="inlineStr">
        <is>
          <t>3</t>
        </is>
      </c>
      <c r="R752" s="2" t="inlineStr">
        <is>
          <t/>
        </is>
      </c>
      <c r="S752" t="inlineStr">
        <is>
          <t>Technik, bei der ein Angreifer Informationen und Daten ausspäht, indem er beispielsweise die Eingabefolge von PINs oder Passwörtern beobachtet, um diese später selbst für den unerlaubten Zugriff zu nutzen</t>
        </is>
      </c>
      <c r="T752" s="2" t="inlineStr">
        <is>
          <t>κρυφοκοίταγμα</t>
        </is>
      </c>
      <c r="U752" s="2" t="inlineStr">
        <is>
          <t>3</t>
        </is>
      </c>
      <c r="V752" s="2" t="inlineStr">
        <is>
          <t/>
        </is>
      </c>
      <c r="W752" t="inlineStr">
        <is>
          <t/>
        </is>
      </c>
      <c r="X752" s="2" t="inlineStr">
        <is>
          <t>shoulder surfing</t>
        </is>
      </c>
      <c r="Y752" s="2" t="inlineStr">
        <is>
          <t>3</t>
        </is>
      </c>
      <c r="Z752" s="2" t="inlineStr">
        <is>
          <t/>
        </is>
      </c>
      <c r="AA752" t="inlineStr">
        <is>
          <t>using direct observation techniques, such as looking over someone's shoulder, to get information</t>
        </is>
      </c>
      <c r="AB752" s="2" t="inlineStr">
        <is>
          <t>espionaje por encima del hombro</t>
        </is>
      </c>
      <c r="AC752" s="2" t="inlineStr">
        <is>
          <t>3</t>
        </is>
      </c>
      <c r="AD752" s="2" t="inlineStr">
        <is>
          <t/>
        </is>
      </c>
      <c r="AE752" t="inlineStr">
        <is>
          <t>Observación sigilosa de dispositivos o pantallas ajenos para obtener información.</t>
        </is>
      </c>
      <c r="AF752" s="2" t="inlineStr">
        <is>
          <t>õlaluure</t>
        </is>
      </c>
      <c r="AG752" s="2" t="inlineStr">
        <is>
          <t>3</t>
        </is>
      </c>
      <c r="AH752" s="2" t="inlineStr">
        <is>
          <t/>
        </is>
      </c>
      <c r="AI752" t="inlineStr">
        <is>
          <t>üleõlapiilumine, salajase teabe (PIN-koodi, parooli) hankimine lähivaatlusega</t>
        </is>
      </c>
      <c r="AJ752" s="2" t="inlineStr">
        <is>
          <t>olan yli kurkkiminen|
olanylisurffaus</t>
        </is>
      </c>
      <c r="AK752" s="2" t="inlineStr">
        <is>
          <t>3|
3</t>
        </is>
      </c>
      <c r="AL752" s="2" t="inlineStr">
        <is>
          <t xml:space="preserve">|
</t>
        </is>
      </c>
      <c r="AM752" t="inlineStr">
        <is>
          <t>toiminta, jonka avulla hankitaan tietoa toisesta henkilöstä kurkkimalla olan yli</t>
        </is>
      </c>
      <c r="AN752" s="2" t="inlineStr">
        <is>
          <t>piratage visuel|
shoulder surfing</t>
        </is>
      </c>
      <c r="AO752" s="2" t="inlineStr">
        <is>
          <t>2|
1</t>
        </is>
      </c>
      <c r="AP752" s="2" t="inlineStr">
        <is>
          <t xml:space="preserve">|
</t>
        </is>
      </c>
      <c r="AQ752" t="inlineStr">
        <is>
          <t>fait de recourir à diverses techniques d'observation directes, parmi lesquels le fait de regarder discrètement par-dessus l'épaule de la victime, pour recueillir des informations cruciales telles que des identifiants, des mots de passe, des codes secrets associés à des cartes bancaires ou des codes d'accès à des bâtiments</t>
        </is>
      </c>
      <c r="AR752" s="2" t="inlineStr">
        <is>
          <t>spiaireacht ghliúcaíochta</t>
        </is>
      </c>
      <c r="AS752" s="2" t="inlineStr">
        <is>
          <t>3</t>
        </is>
      </c>
      <c r="AT752" s="2" t="inlineStr">
        <is>
          <t/>
        </is>
      </c>
      <c r="AU752" t="inlineStr">
        <is>
          <t/>
        </is>
      </c>
      <c r="AV752" s="2" t="inlineStr">
        <is>
          <t>surfanje preko ramena|
gledanje preko ramena</t>
        </is>
      </c>
      <c r="AW752" s="2" t="inlineStr">
        <is>
          <t>3|
3</t>
        </is>
      </c>
      <c r="AX752" s="2" t="inlineStr">
        <is>
          <t xml:space="preserve">|
</t>
        </is>
      </c>
      <c r="AY752" t="inlineStr">
        <is>
          <t/>
        </is>
      </c>
      <c r="AZ752" s="2" t="inlineStr">
        <is>
          <t>kifigyelés</t>
        </is>
      </c>
      <c r="BA752" s="2" t="inlineStr">
        <is>
          <t>3</t>
        </is>
      </c>
      <c r="BB752" s="2" t="inlineStr">
        <is>
          <t/>
        </is>
      </c>
      <c r="BC752" t="inlineStr">
        <is>
          <t>a támadó lelesi, ahogy a felhasználó megadja a jelszavát, vagy egyéb magánjellegű információt szerez e módon</t>
        </is>
      </c>
      <c r="BD752" s="2" t="inlineStr">
        <is>
          <t>shoulder surfing</t>
        </is>
      </c>
      <c r="BE752" s="2" t="inlineStr">
        <is>
          <t>3</t>
        </is>
      </c>
      <c r="BF752" s="2" t="inlineStr">
        <is>
          <t/>
        </is>
      </c>
      <c r="BG752" t="inlineStr">
        <is>
          <t>tecnica di ingegneria sociale che consiste nel posizionarsi direttamente dietro le spalle di una vittima oppure osservarla usando riprese di telecamere a circuito chiuso, binocoli o dispositivi simili per ottenere informazioni confidenziali (codici PIN, password ecc.)</t>
        </is>
      </c>
      <c r="BH752" s="2" t="inlineStr">
        <is>
          <t>duomenų nužiūrėjimas</t>
        </is>
      </c>
      <c r="BI752" s="2" t="inlineStr">
        <is>
          <t>3</t>
        </is>
      </c>
      <c r="BJ752" s="2" t="inlineStr">
        <is>
          <t/>
        </is>
      </c>
      <c r="BK752" t="inlineStr">
        <is>
          <t>socialinės inžinerijos metodas, kai tiesiogiai ar netiesiogiai stebint asmens tvarkomus duomenis siekiama gauti informacijos</t>
        </is>
      </c>
      <c r="BL752" s="2" t="inlineStr">
        <is>
          <t>"lūrēšana pār plecu"</t>
        </is>
      </c>
      <c r="BM752" s="2" t="inlineStr">
        <is>
          <t>2</t>
        </is>
      </c>
      <c r="BN752" s="2" t="inlineStr">
        <is>
          <t/>
        </is>
      </c>
      <c r="BO752" t="inlineStr">
        <is>
          <t/>
        </is>
      </c>
      <c r="BP752" s="2" t="inlineStr">
        <is>
          <t>shoulder surfing</t>
        </is>
      </c>
      <c r="BQ752" s="2" t="inlineStr">
        <is>
          <t>3</t>
        </is>
      </c>
      <c r="BR752" s="2" t="inlineStr">
        <is>
          <t/>
        </is>
      </c>
      <c r="BS752" t="inlineStr">
        <is>
          <t>l-użu ta' tekniki ta' osservazzjoni diretta, pereżempju meta wieħed iħares minn wara spallet xi ħadd, biex tinkiseb l-informazzjoni</t>
        </is>
      </c>
      <c r="BT752" s="2" t="inlineStr">
        <is>
          <t>schoudersurfen|
shoulder surfing</t>
        </is>
      </c>
      <c r="BU752" s="2" t="inlineStr">
        <is>
          <t>3|
3</t>
        </is>
      </c>
      <c r="BV752" s="2" t="inlineStr">
        <is>
          <t xml:space="preserve">|
</t>
        </is>
      </c>
      <c r="BW752" t="inlineStr">
        <is>
          <t>over iemands schouder meekijken om informatie te verkrijgen</t>
        </is>
      </c>
      <c r="BX752" s="2" t="inlineStr">
        <is>
          <t>shoulder surfing|
podglądanie przez ramię</t>
        </is>
      </c>
      <c r="BY752" s="2" t="inlineStr">
        <is>
          <t>3|
3</t>
        </is>
      </c>
      <c r="BZ752" s="2" t="inlineStr">
        <is>
          <t xml:space="preserve">|
</t>
        </is>
      </c>
      <c r="CA752" t="inlineStr">
        <is>
          <t>typ ataku socjotechnicznego polegający na monitorowaniu fizycznej aktywności użytkownika i jego urządzenia (np. ekranu, klawiatury, ruchu rąk) w celu zdobycia prywatnych informacji</t>
        </is>
      </c>
      <c r="CB752" s="2" t="inlineStr">
        <is>
          <t>pirataria visual</t>
        </is>
      </c>
      <c r="CC752" s="2" t="inlineStr">
        <is>
          <t>3</t>
        </is>
      </c>
      <c r="CD752" s="2" t="inlineStr">
        <is>
          <t/>
        </is>
      </c>
      <c r="CE752" t="inlineStr">
        <is>
          <t>Técnicas de observação direta, como olhar por cima do ombro de alguém, para obter informações.</t>
        </is>
      </c>
      <c r="CF752" s="2" t="inlineStr">
        <is>
          <t>shoulder surfing</t>
        </is>
      </c>
      <c r="CG752" s="2" t="inlineStr">
        <is>
          <t>3</t>
        </is>
      </c>
      <c r="CH752" s="2" t="inlineStr">
        <is>
          <t/>
        </is>
      </c>
      <c r="CI752" t="inlineStr">
        <is>
          <t>un tip de 
&lt;i&gt;Social Engineering &lt;/i&gt;prin care o persoană obține informații privind identitatea, diverse coduri, parole și alte informații confidențiale prin supravegherea "peste umărul" victimei</t>
        </is>
      </c>
      <c r="CJ752" s="2" t="inlineStr">
        <is>
          <t>pozeranie cez plece (&lt;i&gt;shoulder surfing&lt;/i&gt;)|
&lt;i&gt; shoulder surfing &lt;/i&gt;</t>
        </is>
      </c>
      <c r="CK752" s="2" t="inlineStr">
        <is>
          <t>3|
3</t>
        </is>
      </c>
      <c r="CL752" s="2" t="inlineStr">
        <is>
          <t xml:space="preserve">|
</t>
        </is>
      </c>
      <c r="CM752" t="inlineStr">
        <is>
          <t/>
        </is>
      </c>
      <c r="CN752" s="2" t="inlineStr">
        <is>
          <t>deskanje čez ramo</t>
        </is>
      </c>
      <c r="CO752" s="2" t="inlineStr">
        <is>
          <t>3</t>
        </is>
      </c>
      <c r="CP752" s="2" t="inlineStr">
        <is>
          <t/>
        </is>
      </c>
      <c r="CQ752" t="inlineStr">
        <is>
          <t/>
        </is>
      </c>
      <c r="CR752" s="2" t="inlineStr">
        <is>
          <t>smygtittande|
shoulder surfing</t>
        </is>
      </c>
      <c r="CS752" s="2" t="inlineStr">
        <is>
          <t>2|
3</t>
        </is>
      </c>
      <c r="CT752" s="2" t="inlineStr">
        <is>
          <t xml:space="preserve">|
</t>
        </is>
      </c>
      <c r="CU752" t="inlineStr">
        <is>
          <t>tillskansa sig information genom direkt observation, t ex genom att titta över någons axel</t>
        </is>
      </c>
    </row>
    <row r="753">
      <c r="A753" s="1" t="str">
        <f>HYPERLINK("https://iate.europa.eu/entry/result/3580619/all", "3580619")</f>
        <v>3580619</v>
      </c>
      <c r="B753" t="inlineStr">
        <is>
          <t>EDUCATION AND COMMUNICATIONS</t>
        </is>
      </c>
      <c r="C753" t="inlineStr">
        <is>
          <t>EDUCATION AND COMMUNICATIONS|information technology and data processing</t>
        </is>
      </c>
      <c r="D753" s="2" t="inlineStr">
        <is>
          <t>ровене в боклука</t>
        </is>
      </c>
      <c r="E753" s="2" t="inlineStr">
        <is>
          <t>3</t>
        </is>
      </c>
      <c r="F753" s="2" t="inlineStr">
        <is>
          <t/>
        </is>
      </c>
      <c r="G753" t="inlineStr">
        <is>
          <t/>
        </is>
      </c>
      <c r="H753" s="2" t="inlineStr">
        <is>
          <t>&lt;i&gt;dumpster diving&lt;/i&gt;|
prohledávání odpadků</t>
        </is>
      </c>
      <c r="I753" s="2" t="inlineStr">
        <is>
          <t>3|
2</t>
        </is>
      </c>
      <c r="J753" s="2" t="inlineStr">
        <is>
          <t xml:space="preserve">|
</t>
        </is>
      </c>
      <c r="K753" t="inlineStr">
        <is>
          <t>prohledávání kancelářských odpadků nebo odpadků z technického zařízení za účelem získání důvěrných informací, zejména těch, jejichž zveřejnění představuje bezpečnostní riziko</t>
        </is>
      </c>
      <c r="L753" s="2" t="inlineStr">
        <is>
          <t>dumpster diving</t>
        </is>
      </c>
      <c r="M753" s="2" t="inlineStr">
        <is>
          <t>3</t>
        </is>
      </c>
      <c r="N753" s="2" t="inlineStr">
        <is>
          <t/>
        </is>
      </c>
      <c r="O753" t="inlineStr">
        <is>
          <t>form for analog hacking, hvor IT-kriminelle fysisk indsamler data</t>
        </is>
      </c>
      <c r="P753" s="2" t="inlineStr">
        <is>
          <t>Dumpster Diving</t>
        </is>
      </c>
      <c r="Q753" s="2" t="inlineStr">
        <is>
          <t>3</t>
        </is>
      </c>
      <c r="R753" s="2" t="inlineStr">
        <is>
          <t/>
        </is>
      </c>
      <c r="S753" t="inlineStr">
        <is>
          <t>Techniken, die genutzt werden, um Informationen zu sammeln, mit denen man einen Angriff auf ein Computernetzwerk durchführen kann</t>
        </is>
      </c>
      <c r="T753" s="2" t="inlineStr">
        <is>
          <t>βουτιά στα σκουπίδια</t>
        </is>
      </c>
      <c r="U753" s="2" t="inlineStr">
        <is>
          <t>3</t>
        </is>
      </c>
      <c r="V753" s="2" t="inlineStr">
        <is>
          <t/>
        </is>
      </c>
      <c r="W753" t="inlineStr">
        <is>
          <t/>
        </is>
      </c>
      <c r="X753" s="2" t="inlineStr">
        <is>
          <t>dumpster diving</t>
        </is>
      </c>
      <c r="Y753" s="2" t="inlineStr">
        <is>
          <t>3</t>
        </is>
      </c>
      <c r="Z753" s="2" t="inlineStr">
        <is>
          <t/>
        </is>
      </c>
      <c r="AA753" t="inlineStr">
        <is>
          <t>using various methods to get information about a technology user</t>
        </is>
      </c>
      <c r="AB753" s="2" t="inlineStr">
        <is>
          <t>buscar entre la basura</t>
        </is>
      </c>
      <c r="AC753" s="2" t="inlineStr">
        <is>
          <t>3</t>
        </is>
      </c>
      <c r="AD753" s="2" t="inlineStr">
        <is>
          <t/>
        </is>
      </c>
      <c r="AE753" t="inlineStr">
        <is>
          <t>Obtención de información a base de rebuscar entre los documentos o materiales descartados como basura.</t>
        </is>
      </c>
      <c r="AF753" s="2" t="inlineStr">
        <is>
          <t>prügisorimine</t>
        </is>
      </c>
      <c r="AG753" s="2" t="inlineStr">
        <is>
          <t>3</t>
        </is>
      </c>
      <c r="AH753" s="2" t="inlineStr">
        <is>
          <t/>
        </is>
      </c>
      <c r="AI753" t="inlineStr">
        <is>
          <t>süsteemi jääkandmetes (näiteks saalefailis või kõrvaldatud kõvakettal) sorimine volitamatuks tundlike andmete juurde pääsemiseks</t>
        </is>
      </c>
      <c r="AJ753" s="2" t="inlineStr">
        <is>
          <t>roskisdyykkaus</t>
        </is>
      </c>
      <c r="AK753" s="2" t="inlineStr">
        <is>
          <t>3</t>
        </is>
      </c>
      <c r="AL753" s="2" t="inlineStr">
        <is>
          <t/>
        </is>
      </c>
      <c r="AM753" t="inlineStr">
        <is>
          <t>kohdesysteemin pois heittämien dokumenttioen ja tarvikkeiden analysointi tiedon saamiseksi kohdesysteemin prosesseista ja rakenteista</t>
        </is>
      </c>
      <c r="AN753" s="2" t="inlineStr">
        <is>
          <t>fouille de poubelles|
dumpster diving</t>
        </is>
      </c>
      <c r="AO753" s="2" t="inlineStr">
        <is>
          <t>3|
3</t>
        </is>
      </c>
      <c r="AP753" s="2" t="inlineStr">
        <is>
          <t>|
admitted</t>
        </is>
      </c>
      <c r="AQ753" t="inlineStr">
        <is>
          <t>fait de recourir à diverses méthodes physiques, et en particulier à l'exploration de poubelles, pour recueillir des informations sur un utilisateur de technologie</t>
        </is>
      </c>
      <c r="AR753" s="2" t="inlineStr">
        <is>
          <t>ransú araidí</t>
        </is>
      </c>
      <c r="AS753" s="2" t="inlineStr">
        <is>
          <t>3</t>
        </is>
      </c>
      <c r="AT753" s="2" t="inlineStr">
        <is>
          <t/>
        </is>
      </c>
      <c r="AU753" t="inlineStr">
        <is>
          <t/>
        </is>
      </c>
      <c r="AV753" s="2" t="inlineStr">
        <is>
          <t>pretraga otpada|
kopanje po smeću</t>
        </is>
      </c>
      <c r="AW753" s="2" t="inlineStr">
        <is>
          <t>3|
3</t>
        </is>
      </c>
      <c r="AX753" s="2" t="inlineStr">
        <is>
          <t xml:space="preserve">|
</t>
        </is>
      </c>
      <c r="AY753" t="inlineStr">
        <is>
          <t/>
        </is>
      </c>
      <c r="AZ753" s="2" t="inlineStr">
        <is>
          <t>kukabúvárkodás|
kukaátvizsgálás</t>
        </is>
      </c>
      <c r="BA753" s="2" t="inlineStr">
        <is>
          <t>4|
2</t>
        </is>
      </c>
      <c r="BB753" s="2" t="inlineStr">
        <is>
          <t xml:space="preserve">preferred|
</t>
        </is>
      </c>
      <c r="BC753" t="inlineStr">
        <is>
          <t>jogosulatlan információszerzés elsősorban a felhasználó kukájában lévő adatok átvizsgálása révén, amelyet követően a támadó bejuthat a felhasználó eszközeire, megszemélyesítheti a felhasználót</t>
        </is>
      </c>
      <c r="BD753" s="2" t="inlineStr">
        <is>
          <t>dumpster diving</t>
        </is>
      </c>
      <c r="BE753" s="2" t="inlineStr">
        <is>
          <t>3</t>
        </is>
      </c>
      <c r="BF753" s="2" t="inlineStr">
        <is>
          <t/>
        </is>
      </c>
      <c r="BG753" t="inlineStr">
        <is>
          <t>tecnica usata per recuperare informazioni che potrebbero essere usate per portare un attacco a un computer sulla rete</t>
        </is>
      </c>
      <c r="BH753" s="2" t="inlineStr">
        <is>
          <t>duomenų rinkimas iš šiukšlių</t>
        </is>
      </c>
      <c r="BI753" s="2" t="inlineStr">
        <is>
          <t>3</t>
        </is>
      </c>
      <c r="BJ753" s="2" t="inlineStr">
        <is>
          <t/>
        </is>
      </c>
      <c r="BK753" t="inlineStr">
        <is>
          <t>ištrintų, išmestų dokumentų ir informacijos peržiūrėjimas, siekiant surinkti informaciją apie fizinį ar juridinį asmenį, pvz.: kreditinių kortelių ar banko sąskaitų numerius, slaptažodžius arba kitą asmeninę ar neskelbtiną informaciją</t>
        </is>
      </c>
      <c r="BL753" s="2" t="inlineStr">
        <is>
          <t>rakņāšanās atkritumos</t>
        </is>
      </c>
      <c r="BM753" s="2" t="inlineStr">
        <is>
          <t>2</t>
        </is>
      </c>
      <c r="BN753" s="2" t="inlineStr">
        <is>
          <t/>
        </is>
      </c>
      <c r="BO753" t="inlineStr">
        <is>
          <t/>
        </is>
      </c>
      <c r="BP753" s="2" t="inlineStr">
        <is>
          <t>dumpster diving</t>
        </is>
      </c>
      <c r="BQ753" s="2" t="inlineStr">
        <is>
          <t>3</t>
        </is>
      </c>
      <c r="BR753" s="2" t="inlineStr">
        <is>
          <t/>
        </is>
      </c>
      <c r="BS753" t="inlineStr">
        <is>
          <t>l-użu ta' metodi varji biex tinkiseb informazzjoni dwar utent tat-teknoloġija</t>
        </is>
      </c>
      <c r="BT753" s="2" t="inlineStr">
        <is>
          <t>dumpster diving</t>
        </is>
      </c>
      <c r="BU753" s="2" t="inlineStr">
        <is>
          <t>3</t>
        </is>
      </c>
      <c r="BV753" s="2" t="inlineStr">
        <is>
          <t/>
        </is>
      </c>
      <c r="BW753" t="inlineStr">
        <is>
          <t>vorm van offline of online identiteitsfraude waarbij gegevens over iemands identiteit voor criminele doeleinden worden achterhaald</t>
        </is>
      </c>
      <c r="BX753" s="2" t="inlineStr">
        <is>
          <t>dumpster diving</t>
        </is>
      </c>
      <c r="BY753" s="2" t="inlineStr">
        <is>
          <t>3</t>
        </is>
      </c>
      <c r="BZ753" s="2" t="inlineStr">
        <is>
          <t/>
        </is>
      </c>
      <c r="CA753" t="inlineStr">
        <is>
          <t>dosł. nurkowanie w śmieciach, w kontekście bezpieczeństwa informatycznego odnosi się do techniki odzyskiwania wszelkich danych i informacji, które mogłyby być przydane do przeprowadzenia ataku na sieć komputerową</t>
        </is>
      </c>
      <c r="CB753" s="2" t="inlineStr">
        <is>
          <t>procurar no lixo</t>
        </is>
      </c>
      <c r="CC753" s="2" t="inlineStr">
        <is>
          <t>3</t>
        </is>
      </c>
      <c r="CD753" s="2" t="inlineStr">
        <is>
          <t/>
        </is>
      </c>
      <c r="CE753" t="inlineStr">
        <is>
          <t>Procurar informação privilegiada descartada inadequadamente.</t>
        </is>
      </c>
      <c r="CF753" s="2" t="inlineStr">
        <is>
          <t>dumpster diving</t>
        </is>
      </c>
      <c r="CG753" s="2" t="inlineStr">
        <is>
          <t>3</t>
        </is>
      </c>
      <c r="CH753" s="2" t="inlineStr">
        <is>
          <t/>
        </is>
      </c>
      <c r="CI753" t="inlineStr">
        <is>
          <t>o tehnică pentru a prelua informații sensibile care ar putea fi folosite pentru a accesa de exemplu o rețea de calculatoare</t>
        </is>
      </c>
      <c r="CJ753" s="2" t="inlineStr">
        <is>
          <t>prehľadávanie odpadkov|
kontajnerové potápanie|
&lt;i&gt; dumpster diving &lt;/i&gt;</t>
        </is>
      </c>
      <c r="CK753" s="2" t="inlineStr">
        <is>
          <t>2|
2|
2</t>
        </is>
      </c>
      <c r="CL753" s="2" t="inlineStr">
        <is>
          <t xml:space="preserve">|
|
</t>
        </is>
      </c>
      <c r="CM753" t="inlineStr">
        <is>
          <t>prehľadávanie odpadkových košov alebo separovaného zberu s cieľom získania informácií</t>
        </is>
      </c>
      <c r="CN753" s="2" t="inlineStr">
        <is>
          <t>brskanje po smeteh</t>
        </is>
      </c>
      <c r="CO753" s="2" t="inlineStr">
        <is>
          <t>3</t>
        </is>
      </c>
      <c r="CP753" s="2" t="inlineStr">
        <is>
          <t/>
        </is>
      </c>
      <c r="CQ753" t="inlineStr">
        <is>
          <t/>
        </is>
      </c>
      <c r="CR753" s="2" t="inlineStr">
        <is>
          <t>soptunnedykning</t>
        </is>
      </c>
      <c r="CS753" s="2" t="inlineStr">
        <is>
          <t>3</t>
        </is>
      </c>
      <c r="CT753" s="2" t="inlineStr">
        <is>
          <t/>
        </is>
      </c>
      <c r="CU753" t="inlineStr">
        <is>
          <t/>
        </is>
      </c>
    </row>
    <row r="754">
      <c r="A754" s="1" t="str">
        <f>HYPERLINK("https://iate.europa.eu/entry/result/3580620/all", "3580620")</f>
        <v>3580620</v>
      </c>
      <c r="B754" t="inlineStr">
        <is>
          <t>EDUCATION AND COMMUNICATIONS</t>
        </is>
      </c>
      <c r="C754" t="inlineStr">
        <is>
          <t>EDUCATION AND COMMUNICATIONS|information technology and data processing</t>
        </is>
      </c>
      <c r="D754" s="2" t="inlineStr">
        <is>
          <t>единно управление на защитите срещу заплахи</t>
        </is>
      </c>
      <c r="E754" s="2" t="inlineStr">
        <is>
          <t>3</t>
        </is>
      </c>
      <c r="F754" s="2" t="inlineStr">
        <is>
          <t/>
        </is>
      </c>
      <c r="G754" t="inlineStr">
        <is>
          <t/>
        </is>
      </c>
      <c r="H754" s="2" t="inlineStr">
        <is>
          <t>jednotné řízení hrozeb|
UTM</t>
        </is>
      </c>
      <c r="I754" s="2" t="inlineStr">
        <is>
          <t>3|
3</t>
        </is>
      </c>
      <c r="J754" s="2" t="inlineStr">
        <is>
          <t xml:space="preserve">|
</t>
        </is>
      </c>
      <c r="K754" t="inlineStr">
        <is>
          <t>přístup k informatické bezpečnosti, kdy jediné hardwarové nebo softwarové zařízení poskytuje několik bezpečnostních funkcí</t>
        </is>
      </c>
      <c r="L754" s="2" t="inlineStr">
        <is>
          <t>UTM</t>
        </is>
      </c>
      <c r="M754" s="2" t="inlineStr">
        <is>
          <t>3</t>
        </is>
      </c>
      <c r="N754" s="2" t="inlineStr">
        <is>
          <t/>
        </is>
      </c>
      <c r="O754" t="inlineStr">
        <is>
          <t>alt-i-en-løsning til IT-sikkerhed, der som minimum skal kombinere netværksfirewall, IDS/IPS og antivirus på gateway-niveau, og som reelt fungerer som et filter, der scanner indgående og udgående trafik på netværket</t>
        </is>
      </c>
      <c r="P754" s="2" t="inlineStr">
        <is>
          <t>Unified Threat Management</t>
        </is>
      </c>
      <c r="Q754" s="2" t="inlineStr">
        <is>
          <t>3</t>
        </is>
      </c>
      <c r="R754" s="2" t="inlineStr">
        <is>
          <t/>
        </is>
      </c>
      <c r="S754" t="inlineStr">
        <is>
          <t>Begriff aus der Informationssicherheit, der eine einzelne Sicherheitslösung und in der Regel eine einzelne Sicherheits-Appliance bezeichnet, die mehrere Sicherheitsfunktionen an einem einzelnen Punkt innerhalb eines Netzwerks bereitstellt</t>
        </is>
      </c>
      <c r="T754" s="2" t="inlineStr">
        <is>
          <t>ενιαία διαχείριση απειλών</t>
        </is>
      </c>
      <c r="U754" s="2" t="inlineStr">
        <is>
          <t>3</t>
        </is>
      </c>
      <c r="V754" s="2" t="inlineStr">
        <is>
          <t/>
        </is>
      </c>
      <c r="W754" t="inlineStr">
        <is>
          <t/>
        </is>
      </c>
      <c r="X754" s="2" t="inlineStr">
        <is>
          <t>unified threat management|
UTM</t>
        </is>
      </c>
      <c r="Y754" s="2" t="inlineStr">
        <is>
          <t>3|
3</t>
        </is>
      </c>
      <c r="Z754" s="2" t="inlineStr">
        <is>
          <t xml:space="preserve">|
</t>
        </is>
      </c>
      <c r="AA754" t="inlineStr">
        <is>
          <t>approach to information security where a single hardware or software installation provides multiple security functions</t>
        </is>
      </c>
      <c r="AB754" s="2" t="inlineStr">
        <is>
          <t>UTM|
gestión unificada de amenazas</t>
        </is>
      </c>
      <c r="AC754" s="2" t="inlineStr">
        <is>
          <t>3|
3</t>
        </is>
      </c>
      <c r="AD754" s="2" t="inlineStr">
        <is>
          <t xml:space="preserve">|
</t>
        </is>
      </c>
      <c r="AE754" t="inlineStr">
        <is>
          <t>Cortafuegos [ &lt;a href="/entry/result/176235/all" id="ENTRY_TO_ENTRY_CONVERTER" target="_blank"&gt;IATE:176235&lt;/a&gt; ] de red que engloban múltiples funcionalidades en una misma máquina.</t>
        </is>
      </c>
      <c r="AF754" s="2" t="inlineStr">
        <is>
          <t>ühtne ohuhaldus|
UTM</t>
        </is>
      </c>
      <c r="AG754" s="2" t="inlineStr">
        <is>
          <t>3|
3</t>
        </is>
      </c>
      <c r="AH754" s="2" t="inlineStr">
        <is>
          <t xml:space="preserve">|
</t>
        </is>
      </c>
      <c r="AI754" t="inlineStr">
        <is>
          <t>kompleksne turbehaldusetoote kontseptsioon 
&lt;div&gt;
 - traditsioonilise tulemüüri edasiarendus&lt;/div&gt; 
&lt;div&gt;
 - võib hõlmata näiteks &lt;/div&gt; 
&lt;div&gt;
 ------ sissetungitõrjet &lt;/div&gt; 
&lt;div&gt;
 ------ viirusetõrjet &lt;/div&gt; 
&lt;div&gt;
 ------ spämmitõrjet &lt;/div&gt; 
&lt;div&gt;
 ------ sisu filtreerimist, &lt;/div&gt; 
&lt;div&gt;
 ------ virtuaalset privaatvõrku -&lt;/div&gt; 
&lt;div&gt;
 ----- koormuse tasakaalustamist &lt;/div&gt; 
&lt;div&gt;
 ------ teenuse kvaliteeti &lt;/div&gt; 
&lt;div&gt;
 - võimaldab ühe halduskonsooli kaudu hallata &lt;/div&gt; 
&lt;div&gt;
 ------ turbega seotud rakendusi &lt;/div&gt; 
&lt;div&gt;
 ------ turbega seotud taristukomponente&lt;/div&gt;</t>
        </is>
      </c>
      <c r="AJ754" s="2" t="inlineStr">
        <is>
          <t>yhdistetty uhkien hallinta</t>
        </is>
      </c>
      <c r="AK754" s="2" t="inlineStr">
        <is>
          <t>3</t>
        </is>
      </c>
      <c r="AL754" s="2" t="inlineStr">
        <is>
          <t/>
        </is>
      </c>
      <c r="AM754" t="inlineStr">
        <is>
          <t>tietoturvalaite, jossa yhdistyvät ainakin palomuuri-, antivirus- sekä IPS-toiminnallisuus</t>
        </is>
      </c>
      <c r="AN754" s="2" t="inlineStr">
        <is>
          <t>UTM|
gestion unifiée des menaces</t>
        </is>
      </c>
      <c r="AO754" s="2" t="inlineStr">
        <is>
          <t>3|
3</t>
        </is>
      </c>
      <c r="AP754" s="2" t="inlineStr">
        <is>
          <t xml:space="preserve">|
</t>
        </is>
      </c>
      <c r="AQ754" t="inlineStr">
        <is>
          <t>approche consistant à utiliser une unique solution matérielle ou logicielle fournissant plusieurs services de sécurité</t>
        </is>
      </c>
      <c r="AR754" s="2" t="inlineStr">
        <is>
          <t>UTM|
comhbhainistiú bagairtí</t>
        </is>
      </c>
      <c r="AS754" s="2" t="inlineStr">
        <is>
          <t>3|
3</t>
        </is>
      </c>
      <c r="AT754" s="2" t="inlineStr">
        <is>
          <t xml:space="preserve">|
</t>
        </is>
      </c>
      <c r="AU754" t="inlineStr">
        <is>
          <t/>
        </is>
      </c>
      <c r="AV754" s="2" t="inlineStr">
        <is>
          <t>jedinstveno upravljanje prijetnjama|
uređaj za jedinstveno upravljanje prijetnjama</t>
        </is>
      </c>
      <c r="AW754" s="2" t="inlineStr">
        <is>
          <t>3|
3</t>
        </is>
      </c>
      <c r="AX754" s="2" t="inlineStr">
        <is>
          <t xml:space="preserve">|
</t>
        </is>
      </c>
      <c r="AY754" t="inlineStr">
        <is>
          <t/>
        </is>
      </c>
      <c r="AZ754" s="2" t="inlineStr">
        <is>
          <t>egységes fenyegetéskezelés|
UTM</t>
        </is>
      </c>
      <c r="BA754" s="2" t="inlineStr">
        <is>
          <t>3|
3</t>
        </is>
      </c>
      <c r="BB754" s="2" t="inlineStr">
        <is>
          <t xml:space="preserve">|
</t>
        </is>
      </c>
      <c r="BC754" t="inlineStr">
        <is>
          <t>több információbiztonsági megoldást (tűzfal, vírusblokkoló szoftver stb.) egyesítő, integrált védelmi módszer</t>
        </is>
      </c>
      <c r="BD754" s="2" t="inlineStr">
        <is>
          <t>gestione unificata delle minacce|
gestione unificata degli attacchi|
UTM</t>
        </is>
      </c>
      <c r="BE754" s="2" t="inlineStr">
        <is>
          <t>3|
2|
3</t>
        </is>
      </c>
      <c r="BF754" s="2" t="inlineStr">
        <is>
          <t xml:space="preserve">|
|
</t>
        </is>
      </c>
      <c r="BG754" t="inlineStr">
        <is>
          <t>singola soluzione e singola applicazione di protezione che offre più funzioni di sicurezza in un unico punto della rete</t>
        </is>
      </c>
      <c r="BH754" s="2" t="inlineStr">
        <is>
          <t>unifikuotasis grėsmių valdymas</t>
        </is>
      </c>
      <c r="BI754" s="2" t="inlineStr">
        <is>
          <t>3</t>
        </is>
      </c>
      <c r="BJ754" s="2" t="inlineStr">
        <is>
          <t/>
        </is>
      </c>
      <c r="BK754" t="inlineStr">
        <is>
          <t>grėsmių valdymas naudojantis viena technine ar programine įranga, atliekančia daugybę saugumo funkcijų</t>
        </is>
      </c>
      <c r="BL754" s="2" t="inlineStr">
        <is>
          <t>vienota draudu pārvaldība</t>
        </is>
      </c>
      <c r="BM754" s="2" t="inlineStr">
        <is>
          <t>2</t>
        </is>
      </c>
      <c r="BN754" s="2" t="inlineStr">
        <is>
          <t/>
        </is>
      </c>
      <c r="BO754" t="inlineStr">
        <is>
          <t/>
        </is>
      </c>
      <c r="BP754" s="2" t="inlineStr">
        <is>
          <t>ġestjoni unifikata tat-theddid</t>
        </is>
      </c>
      <c r="BQ754" s="2" t="inlineStr">
        <is>
          <t>3</t>
        </is>
      </c>
      <c r="BR754" s="2" t="inlineStr">
        <is>
          <t/>
        </is>
      </c>
      <c r="BS754" t="inlineStr">
        <is>
          <t>approċċ fir-rigward tas-sigurtà tal-informazzjoni fejn installazzjoni waħda tal-hardware jew tas-software tipprovdi funzjonijiet tas-sigurtà multipli</t>
        </is>
      </c>
      <c r="BT754" s="2" t="inlineStr">
        <is>
          <t>unified threat management|
UTM|
geïntegreerd dreigingsmanagement</t>
        </is>
      </c>
      <c r="BU754" s="2" t="inlineStr">
        <is>
          <t>3|
3|
2</t>
        </is>
      </c>
      <c r="BV754" s="2" t="inlineStr">
        <is>
          <t xml:space="preserve">|
|
</t>
        </is>
      </c>
      <c r="BW754" t="inlineStr">
        <is>
          <t>enkelvoudige beveiligingsoplossing die op één punt in het netwerk meerdere beveiligingsfuncties biedt en zo in staat is om op hetzelfde moment al die functies toe te passen bij eventuele cyberbedreigingen</t>
        </is>
      </c>
      <c r="BX754" s="2" t="inlineStr">
        <is>
          <t>wielofunkcyjne zapory sieciowe|
UTM</t>
        </is>
      </c>
      <c r="BY754" s="2" t="inlineStr">
        <is>
          <t>3|
3</t>
        </is>
      </c>
      <c r="BZ754" s="2" t="inlineStr">
        <is>
          <t xml:space="preserve">|
</t>
        </is>
      </c>
      <c r="CA754" t="inlineStr">
        <is>
          <t>zabezpieczenie danych zintegrowane w postaci jednego urządzenia (oferuje jednocześnie funkcje filtra antyspamowego, filtra antywirusowego, wykrywania włamań, filtrowania treści, routera, NAT oraz inne)</t>
        </is>
      </c>
      <c r="CB754" s="2" t="inlineStr">
        <is>
          <t>gestão unificada de ameaças</t>
        </is>
      </c>
      <c r="CC754" s="2" t="inlineStr">
        <is>
          <t>3</t>
        </is>
      </c>
      <c r="CD754" s="2" t="inlineStr">
        <is>
          <t/>
        </is>
      </c>
      <c r="CE754" t="inlineStr">
        <is>
          <t/>
        </is>
      </c>
      <c r="CF754" s="2" t="inlineStr">
        <is>
          <t>gestionare unificată a amenințărilor</t>
        </is>
      </c>
      <c r="CG754" s="2" t="inlineStr">
        <is>
          <t>3</t>
        </is>
      </c>
      <c r="CH754" s="2" t="inlineStr">
        <is>
          <t/>
        </is>
      </c>
      <c r="CI754" t="inlineStr">
        <is>
          <t>o abordare care permite unui administrator să monitorizeze și să controleze o gamă largă de aplicații și componente de infrastructură legate de securitate printr-o singură consolă de administrare</t>
        </is>
      </c>
      <c r="CJ754" s="2" t="inlineStr">
        <is>
          <t>UTM|
jednotné riadenie hrozieb</t>
        </is>
      </c>
      <c r="CK754" s="2" t="inlineStr">
        <is>
          <t>3|
3</t>
        </is>
      </c>
      <c r="CL754" s="2" t="inlineStr">
        <is>
          <t xml:space="preserve">|
</t>
        </is>
      </c>
      <c r="CM754" t="inlineStr">
        <is>
          <t>prístup k informačnej bezpečnosti, v rámci ktorého jeden softvér alebo hardvér zabezpečuje viacero bezpečnostných funkcií</t>
        </is>
      </c>
      <c r="CN754" s="2" t="inlineStr">
        <is>
          <t>poenoteno upravljanje groženj</t>
        </is>
      </c>
      <c r="CO754" s="2" t="inlineStr">
        <is>
          <t>3</t>
        </is>
      </c>
      <c r="CP754" s="2" t="inlineStr">
        <is>
          <t/>
        </is>
      </c>
      <c r="CQ754" t="inlineStr">
        <is>
          <t/>
        </is>
      </c>
      <c r="CR754" s="2" t="inlineStr">
        <is>
          <t>UTM</t>
        </is>
      </c>
      <c r="CS754" s="2" t="inlineStr">
        <is>
          <t>3</t>
        </is>
      </c>
      <c r="CT754" s="2" t="inlineStr">
        <is>
          <t/>
        </is>
      </c>
      <c r="CU754" t="inlineStr">
        <is>
          <t/>
        </is>
      </c>
    </row>
    <row r="755">
      <c r="A755" s="1" t="str">
        <f>HYPERLINK("https://iate.europa.eu/entry/result/3580625/all", "3580625")</f>
        <v>3580625</v>
      </c>
      <c r="B755" t="inlineStr">
        <is>
          <t>EDUCATION AND COMMUNICATIONS</t>
        </is>
      </c>
      <c r="C755" t="inlineStr">
        <is>
          <t>EDUCATION AND COMMUNICATIONS|information technology and data processing</t>
        </is>
      </c>
      <c r="D755" s="2" t="inlineStr">
        <is>
          <t>пурпурен екип</t>
        </is>
      </c>
      <c r="E755" s="2" t="inlineStr">
        <is>
          <t>3</t>
        </is>
      </c>
      <c r="F755" s="2" t="inlineStr">
        <is>
          <t/>
        </is>
      </c>
      <c r="G755" t="inlineStr">
        <is>
          <t/>
        </is>
      </c>
      <c r="H755" s="2" t="inlineStr">
        <is>
          <t>fialový tým</t>
        </is>
      </c>
      <c r="I755" s="2" t="inlineStr">
        <is>
          <t>3</t>
        </is>
      </c>
      <c r="J755" s="2" t="inlineStr">
        <is>
          <t/>
        </is>
      </c>
      <c r="K755" t="inlineStr">
        <is>
          <t>tým sestávající z osob nezávislých na osobách 
&lt;i&gt;červeného týmu&lt;/i&gt; [ &lt;a href="/entry/result/3565973/all" id="ENTRY_TO_ENTRY_CONVERTER" target="_blank"&gt;IATE:3565973&lt;/a&gt; ] a 
&lt;i&gt;modrého týmu&lt;/i&gt; [ &lt;a href="/entry/result/3578227/all" id="ENTRY_TO_ENTRY_CONVERTER" target="_blank"&gt;IATE:3578227&lt;/a&gt; ], jehož úlohou je získávat od obou týmů zpětnou vazbu a zajišťovat mezi nimi komunikaci za účelem zefektivnění jejich činnosti</t>
        </is>
      </c>
      <c r="L755" s="2" t="inlineStr">
        <is>
          <t>lilla team</t>
        </is>
      </c>
      <c r="M755" s="2" t="inlineStr">
        <is>
          <t>2</t>
        </is>
      </c>
      <c r="N755" s="2" t="inlineStr">
        <is>
          <t/>
        </is>
      </c>
      <c r="O755" t="inlineStr">
        <is>
          <t>en gruppe personer, der i forbindelse med it-sikkerhedsøvelser varetager rollen som både blåt team og rødt team</t>
        </is>
      </c>
      <c r="P755" s="2" t="inlineStr">
        <is>
          <t>Purple Team</t>
        </is>
      </c>
      <c r="Q755" s="2" t="inlineStr">
        <is>
          <t>3</t>
        </is>
      </c>
      <c r="R755" s="2" t="inlineStr">
        <is>
          <t/>
        </is>
      </c>
      <c r="S755" t="inlineStr">
        <is>
          <t/>
        </is>
      </c>
      <c r="T755" s="2" t="inlineStr">
        <is>
          <t>μωβ ομάδα</t>
        </is>
      </c>
      <c r="U755" s="2" t="inlineStr">
        <is>
          <t>3</t>
        </is>
      </c>
      <c r="V755" s="2" t="inlineStr">
        <is>
          <t/>
        </is>
      </c>
      <c r="W755" t="inlineStr">
        <is>
          <t>ενιαία ομάδα που προβαίνει τόσο σε δοκιμές όσο και σε λήψη μέτρων ασφαλείας (που αποτελούν καθήκοντα των κόκκινων και μπλε ομάδων)</t>
        </is>
      </c>
      <c r="X755" s="2" t="inlineStr">
        <is>
          <t>purple team</t>
        </is>
      </c>
      <c r="Y755" s="2" t="inlineStr">
        <is>
          <t>3</t>
        </is>
      </c>
      <c r="Z755" s="2" t="inlineStr">
        <is>
          <t/>
        </is>
      </c>
      <c r="AA755" t="inlineStr">
        <is>
          <t>single group of people who do both red and blue testing and securing</t>
        </is>
      </c>
      <c r="AB755" s="2" t="inlineStr">
        <is>
          <t>equipo púrpura</t>
        </is>
      </c>
      <c r="AC755" s="2" t="inlineStr">
        <is>
          <t>3</t>
        </is>
      </c>
      <c r="AD755" s="2" t="inlineStr">
        <is>
          <t/>
        </is>
      </c>
      <c r="AE755" t="inlineStr">
        <is>
          <t>En el ámbito de la realización de pruebas para buscar las vulnerabilidades de los sistemas de una empresa, equipo de personas que tiene relación con el equipo rojo [ &lt;a href="/entry/result/3565973/all" id="ENTRY_TO_ENTRY_CONVERTER" target="_blank"&gt;IATE:3565973&lt;/a&gt; ] (que simula el rol de adversario atacando a la empresa) y el equipo azul [ &lt;a href="/entry/result/3578227/all" id="ENTRY_TO_ENTRY_CONVERTER" target="_blank"&gt;IATE:3578227&lt;/a&gt; ] (que simula el rol de defensa de los sistemas de la empresa frente amenazas), para demostrar más eficazmente el impacto del ataque.</t>
        </is>
      </c>
      <c r="AF755" s="2" t="inlineStr">
        <is>
          <t>sini-punatiim</t>
        </is>
      </c>
      <c r="AG755" s="2" t="inlineStr">
        <is>
          <t>2</t>
        </is>
      </c>
      <c r="AH755" s="2" t="inlineStr">
        <is>
          <t/>
        </is>
      </c>
      <c r="AI755" t="inlineStr">
        <is>
          <t>rühm inimesi, kes täidab lööktestimisel nii punase kui ka sinise tiimi ülesandeid</t>
        </is>
      </c>
      <c r="AJ755" s="2" t="inlineStr">
        <is>
          <t>purppura joukkue|
purppura tiimi</t>
        </is>
      </c>
      <c r="AK755" s="2" t="inlineStr">
        <is>
          <t>2|
2</t>
        </is>
      </c>
      <c r="AL755" s="2" t="inlineStr">
        <is>
          <t xml:space="preserve">|
</t>
        </is>
      </c>
      <c r="AM755" t="inlineStr">
        <is>
          <t>ryhmä, joka hoitaa tarpeen mukaan sekä punaisen (hyökkää) että sinisen (puolustaa) tiimin tehtäviä</t>
        </is>
      </c>
      <c r="AN755" s="2" t="inlineStr">
        <is>
          <t>équipe violette</t>
        </is>
      </c>
      <c r="AO755" s="2" t="inlineStr">
        <is>
          <t>3</t>
        </is>
      </c>
      <c r="AP755" s="2" t="inlineStr">
        <is>
          <t/>
        </is>
      </c>
      <c r="AQ755" t="inlineStr">
        <is>
          <t>groupe de personnes effectuant le travail aussi bien d'une équipe rouge [&lt;a href="https://iate.europa.eu/entry/result/3565973/all" target="_blank"&gt;3565973&lt;/a&gt;] d'acteurs simulant une menace que d'une équipe bleue [&lt;a href="https://iate.europa.eu/entry/result/3578227/all" target="_blank"&gt;3578227&lt;/a&gt;] chargée de défendre les systèmes d'information au sein d'une entité</t>
        </is>
      </c>
      <c r="AR755" s="2" t="inlineStr">
        <is>
          <t>foireann chorcra</t>
        </is>
      </c>
      <c r="AS755" s="2" t="inlineStr">
        <is>
          <t>3</t>
        </is>
      </c>
      <c r="AT755" s="2" t="inlineStr">
        <is>
          <t/>
        </is>
      </c>
      <c r="AU755" t="inlineStr">
        <is>
          <t/>
        </is>
      </c>
      <c r="AV755" s="2" t="inlineStr">
        <is>
          <t>ljubičasti tim</t>
        </is>
      </c>
      <c r="AW755" s="2" t="inlineStr">
        <is>
          <t>3</t>
        </is>
      </c>
      <c r="AX755" s="2" t="inlineStr">
        <is>
          <t/>
        </is>
      </c>
      <c r="AY755" t="inlineStr">
        <is>
          <t/>
        </is>
      </c>
      <c r="AZ755" s="2" t="inlineStr">
        <is>
          <t>lila csapat</t>
        </is>
      </c>
      <c r="BA755" s="2" t="inlineStr">
        <is>
          <t>2</t>
        </is>
      </c>
      <c r="BB755" s="2" t="inlineStr">
        <is>
          <t/>
        </is>
      </c>
      <c r="BC755" t="inlineStr">
        <is>
          <t>informatikai rendszer elleni áltámadásokat indító és ilyen támadások elleni védekezést végző kombinált csapat</t>
        </is>
      </c>
      <c r="BD755" s="2" t="inlineStr">
        <is>
          <t>purple team|
squadra viola</t>
        </is>
      </c>
      <c r="BE755" s="2" t="inlineStr">
        <is>
          <t>3|
3</t>
        </is>
      </c>
      <c r="BF755" s="2" t="inlineStr">
        <is>
          <t xml:space="preserve">|
</t>
        </is>
      </c>
      <c r="BG755" t="inlineStr">
        <is>
          <t>nell'ambito del test di penetrazione [&lt;a href="https://iate.europa.eu/entry/result/1196603/en" target="_blank"&gt;1196603&lt;/a&gt;], squadra composta da membri che utilizzano i punti deboli individuati dal red team [ &lt;a href="https://iate.europa.eu/entry/result/3565973/en" target="_blank"&gt;3565973&lt;/a&gt;] insieme alle tecniche di sicurezza adottate dal blue team [ &lt;a href="https://iate.europa.eu/entry/result/3578227/en" target="_blank"&gt;3578227&lt;/a&gt;] agendo da tramite tra blu e rosso, aiutando l’integrazione delle rispettive attività e ponendosi come entità neutrale a supporto delle attività delle due squadre</t>
        </is>
      </c>
      <c r="BH755" s="2" t="inlineStr">
        <is>
          <t>purpurinė komanda</t>
        </is>
      </c>
      <c r="BI755" s="2" t="inlineStr">
        <is>
          <t>3</t>
        </is>
      </c>
      <c r="BJ755" s="2" t="inlineStr">
        <is>
          <t/>
        </is>
      </c>
      <c r="BK755" t="inlineStr">
        <is>
          <t>grupė, kurioje specialistai, užtikrinantys informacinių sistemų, tinklų ir kitų informacinių išteklių saugumą, ir specialistai, atliekantys įsilaužėlių vaidmenį, pratybų ir testavimo metu dirba kartu kaip viena komanda</t>
        </is>
      </c>
      <c r="BL755" s="2" t="inlineStr">
        <is>
          <t>purpursarkanā komanda</t>
        </is>
      </c>
      <c r="BM755" s="2" t="inlineStr">
        <is>
          <t>2</t>
        </is>
      </c>
      <c r="BN755" s="2" t="inlineStr">
        <is>
          <t/>
        </is>
      </c>
      <c r="BO755" t="inlineStr">
        <is>
          <t/>
        </is>
      </c>
      <c r="BP755" s="2" t="inlineStr">
        <is>
          <t>it-tim il-vjola</t>
        </is>
      </c>
      <c r="BQ755" s="2" t="inlineStr">
        <is>
          <t>3</t>
        </is>
      </c>
      <c r="BR755" s="2" t="inlineStr">
        <is>
          <t/>
        </is>
      </c>
      <c r="BS755" t="inlineStr">
        <is>
          <t>grupp uniku ta' nies li jieħu ħsieb kemm l-ittestjar kif ukoll l-iżgurar tas-sikurezza li jaqgħu taħt il-kompiti tat-tim l-aħmar kif ukoll ta' dawk tat-tim il-blu</t>
        </is>
      </c>
      <c r="BT755" s="2" t="inlineStr">
        <is>
          <t>purple team</t>
        </is>
      </c>
      <c r="BU755" s="2" t="inlineStr">
        <is>
          <t>3</t>
        </is>
      </c>
      <c r="BV755" s="2" t="inlineStr">
        <is>
          <t/>
        </is>
      </c>
      <c r="BW755" t="inlineStr">
        <is>
          <t>team voor het testen van computersystemen met zowel leden van het red team als van het blue team</t>
        </is>
      </c>
      <c r="BX755" s="2" t="inlineStr">
        <is>
          <t>purple team</t>
        </is>
      </c>
      <c r="BY755" s="2" t="inlineStr">
        <is>
          <t>3</t>
        </is>
      </c>
      <c r="BZ755" s="2" t="inlineStr">
        <is>
          <t/>
        </is>
      </c>
      <c r="CA755" t="inlineStr">
        <is>
          <t>w trakcie ćwiczeń symulujących atak cybernetyczny mających na celu sprawdzenie zabezpieczeń sieci informatycznej - zespół realizujący zarówno zadania zespołu atakującego (red team), jak i zespołu utrzymującego bezpieczeństwo systemów (blue team)</t>
        </is>
      </c>
      <c r="CB755" s="2" t="inlineStr">
        <is>
          <t>equipa roxa|
equipa de segurança ofensiva e defensiva</t>
        </is>
      </c>
      <c r="CC755" s="2" t="inlineStr">
        <is>
          <t>3|
3</t>
        </is>
      </c>
      <c r="CD755" s="2" t="inlineStr">
        <is>
          <t xml:space="preserve">|
</t>
        </is>
      </c>
      <c r="CE755" t="inlineStr">
        <is>
          <t>Grupo que concentra as funções de cibersegurança defensiva e ofensiva.</t>
        </is>
      </c>
      <c r="CF755" s="2" t="inlineStr">
        <is>
          <t>echipa violet</t>
        </is>
      </c>
      <c r="CG755" s="2" t="inlineStr">
        <is>
          <t>2</t>
        </is>
      </c>
      <c r="CH755" s="2" t="inlineStr">
        <is>
          <t/>
        </is>
      </c>
      <c r="CI755" t="inlineStr">
        <is>
          <t/>
        </is>
      </c>
      <c r="CJ755" s="2" t="inlineStr">
        <is>
          <t>fialový tím</t>
        </is>
      </c>
      <c r="CK755" s="2" t="inlineStr">
        <is>
          <t>3</t>
        </is>
      </c>
      <c r="CL755" s="2" t="inlineStr">
        <is>
          <t/>
        </is>
      </c>
      <c r="CM755" t="inlineStr">
        <is>
          <t>skupina osôb vykonávajúca tak prácu &lt;a href="https://iate.europa.eu/entry/result/3565973/sk" target="_blank"&gt;červeného tímu&lt;/a&gt; simulujúceho útok, ako aj prácu &lt;a href="https://iate.europa.eu/entry/result/3578227/sk" target="_blank"&gt;modrého tímu&lt;/a&gt;, ktorý má za úlohu zaistiť bezpečnosť informačných štruktúr</t>
        </is>
      </c>
      <c r="CN755" s="2" t="inlineStr">
        <is>
          <t>vijolična ekipa</t>
        </is>
      </c>
      <c r="CO755" s="2" t="inlineStr">
        <is>
          <t>3</t>
        </is>
      </c>
      <c r="CP755" s="2" t="inlineStr">
        <is>
          <t/>
        </is>
      </c>
      <c r="CQ755" t="inlineStr">
        <is>
          <t/>
        </is>
      </c>
      <c r="CR755" s="2" t="inlineStr">
        <is>
          <t>lila lag</t>
        </is>
      </c>
      <c r="CS755" s="2" t="inlineStr">
        <is>
          <t>2</t>
        </is>
      </c>
      <c r="CT755" s="2" t="inlineStr">
        <is>
          <t/>
        </is>
      </c>
      <c r="CU755" t="inlineStr">
        <is>
          <t>en grupp personer agerar både blått lag och rött lag i informations- och cybersäkerhetstest i form av rött-lag/blått lag-övningar</t>
        </is>
      </c>
    </row>
    <row r="756">
      <c r="A756" s="1" t="str">
        <f>HYPERLINK("https://iate.europa.eu/entry/result/3580113/all", "3580113")</f>
        <v>3580113</v>
      </c>
      <c r="B756" t="inlineStr">
        <is>
          <t>TRANSPORT</t>
        </is>
      </c>
      <c r="C756" t="inlineStr">
        <is>
          <t>TRANSPORT|land transport|land transport|rail transport|rail network</t>
        </is>
      </c>
      <c r="D756" s="2" t="inlineStr">
        <is>
          <t>железопътен товарен терминал</t>
        </is>
      </c>
      <c r="E756" s="2" t="inlineStr">
        <is>
          <t>3</t>
        </is>
      </c>
      <c r="F756" s="2" t="inlineStr">
        <is>
          <t/>
        </is>
      </c>
      <c r="G756" t="inlineStr">
        <is>
          <t>железопътна гара, използвана изключително или предимно за товарене и разтоварване на товари, за формиране, изпращане, приемане и временно гариране на влакове и/или гариране и разпределяне на подвижен състав</t>
        </is>
      </c>
      <c r="H756" s="2" t="inlineStr">
        <is>
          <t>terminál železniční nákladní přepravy</t>
        </is>
      </c>
      <c r="I756" s="2" t="inlineStr">
        <is>
          <t>3</t>
        </is>
      </c>
      <c r="J756" s="2" t="inlineStr">
        <is>
          <t/>
        </is>
      </c>
      <c r="K756" t="inlineStr">
        <is>
          <t>železniční stanice výhradně nebo převážně určená pro ložné operace v nákladní dopravě, vlakotvornou činnost, příjem, odesílání nebo dočasné odstavování vlaků nebo odstavování a sestavování jednotlivých vozů</t>
        </is>
      </c>
      <c r="L756" s="2" t="inlineStr">
        <is>
          <t>godsterminal</t>
        </is>
      </c>
      <c r="M756" s="2" t="inlineStr">
        <is>
          <t>3</t>
        </is>
      </c>
      <c r="N756" s="2" t="inlineStr">
        <is>
          <t/>
        </is>
      </c>
      <c r="O756" t="inlineStr">
        <is>
          <t>sted, der er indrettet til omladning og henstilling af intermodale transportenheder, og hvor mindst en af transportformerne er jernbane</t>
        </is>
      </c>
      <c r="P756" s="2" t="inlineStr">
        <is>
          <t>Umschlagplatz für Bahnfracht</t>
        </is>
      </c>
      <c r="Q756" s="2" t="inlineStr">
        <is>
          <t>3</t>
        </is>
      </c>
      <c r="R756" s="2" t="inlineStr">
        <is>
          <t/>
        </is>
      </c>
      <c r="S756" t="inlineStr">
        <is>
          <t>Bahnhof, der ausschließlich oder vorrangig für das Auf- und Abladen von Gütern, das Zusammenstellen, die Abfertigung, Aufnahme und das befristete Abstellen von Zügen und/oder das Abstellen und Rangieren von Eisenbahnfahrzeugen verwendet wird</t>
        </is>
      </c>
      <c r="T756" s="2" t="inlineStr">
        <is>
          <t>εμπορικός τερματικός σταθμός|
σιδηροδρομικός εμπορικός τερματικός σταθμός</t>
        </is>
      </c>
      <c r="U756" s="2" t="inlineStr">
        <is>
          <t>3|
3</t>
        </is>
      </c>
      <c r="V756" s="2" t="inlineStr">
        <is>
          <t xml:space="preserve">|
</t>
        </is>
      </c>
      <c r="W756" t="inlineStr">
        <is>
          <t>σταθμός τραίνων που χρησιμοποιείται αποκλειστικά ή κυρίως για φόρτωση και εκφόρτωση εμπορευμάτων, σχηματισμό, αποστολή, παραλαβή και προσωρινή στάθμευση αμαξοστοιχιών και/ή στάθμευση και διαλογή τροχαίου υλικού</t>
        </is>
      </c>
      <c r="X756" s="2" t="inlineStr">
        <is>
          <t>rail freight terminal|
freight terminal</t>
        </is>
      </c>
      <c r="Y756" s="2" t="inlineStr">
        <is>
          <t>3|
3</t>
        </is>
      </c>
      <c r="Z756" s="2" t="inlineStr">
        <is>
          <t xml:space="preserve">|
</t>
        </is>
      </c>
      <c r="AA756" t="inlineStr">
        <is>
          <t>train station used exclusively or predominantly for loading and unloading of goods, for formation, dispatch, reception and temporary stabling of trains and/or for stabling and marshalling of rolling stock</t>
        </is>
      </c>
      <c r="AB756" s="2" t="inlineStr">
        <is>
          <t>terminal de mercancías|
terminal de carga ferroviaria|
terminal de carga</t>
        </is>
      </c>
      <c r="AC756" s="2" t="inlineStr">
        <is>
          <t>3|
3|
3</t>
        </is>
      </c>
      <c r="AD756" s="2" t="inlineStr">
        <is>
          <t xml:space="preserve">|
|
</t>
        </is>
      </c>
      <c r="AE756" t="inlineStr">
        <is>
          <t>Lugar equipado para el transbordo y almacenamiento de unidades de transporte intermodal, donde al menos uno de los modos de transporte es el ferrocarril.</t>
        </is>
      </c>
      <c r="AF756" t="inlineStr">
        <is>
          <t/>
        </is>
      </c>
      <c r="AG756" t="inlineStr">
        <is>
          <t/>
        </is>
      </c>
      <c r="AH756" t="inlineStr">
        <is>
          <t/>
        </is>
      </c>
      <c r="AI756" t="inlineStr">
        <is>
          <t/>
        </is>
      </c>
      <c r="AJ756" s="2" t="inlineStr">
        <is>
          <t>rahtiterminaali|
rautatierahtiterminaali</t>
        </is>
      </c>
      <c r="AK756" s="2" t="inlineStr">
        <is>
          <t>3|
3</t>
        </is>
      </c>
      <c r="AL756" s="2" t="inlineStr">
        <is>
          <t xml:space="preserve">|
</t>
        </is>
      </c>
      <c r="AM756" t="inlineStr">
        <is>
          <t>terminaali, jota käytetään pääasiassa junien lastaamiseen ja purkamiseen, junien muodostamiseen, matkaan lähettämiseen, vastaanottamiseen ja tilapäiseen seisottamiseen ja/tai liikkuvan kaluston seisottamiseen ja järjestelyyn</t>
        </is>
      </c>
      <c r="AN756" s="2" t="inlineStr">
        <is>
          <t>terminal de fret ferroviaire|
terminal de fret|
terminal de marchandises</t>
        </is>
      </c>
      <c r="AO756" s="2" t="inlineStr">
        <is>
          <t>3|
3|
3</t>
        </is>
      </c>
      <c r="AP756" s="2" t="inlineStr">
        <is>
          <t xml:space="preserve">|
|
</t>
        </is>
      </c>
      <c r="AQ756" t="inlineStr">
        <is>
          <t>gare utilisée exclusivement ou principalement pour le chargement et le déchargement de marchandises, pour la formation, la répartition, la réception et le stationnement provisoire des trains et/ou pour le stationnement provisoire et le triage du matériel roulant</t>
        </is>
      </c>
      <c r="AR756" s="2" t="inlineStr">
        <is>
          <t>críochfort lasta|
críochfort lasta iarnróid</t>
        </is>
      </c>
      <c r="AS756" s="2" t="inlineStr">
        <is>
          <t>3|
3</t>
        </is>
      </c>
      <c r="AT756" s="2" t="inlineStr">
        <is>
          <t xml:space="preserve">|
</t>
        </is>
      </c>
      <c r="AU756" t="inlineStr">
        <is>
          <t/>
        </is>
      </c>
      <c r="AV756" s="2" t="inlineStr">
        <is>
          <t>teretni terminal|
željeznički teretni terminal</t>
        </is>
      </c>
      <c r="AW756" s="2" t="inlineStr">
        <is>
          <t>3|
3</t>
        </is>
      </c>
      <c r="AX756" s="2" t="inlineStr">
        <is>
          <t xml:space="preserve">|
</t>
        </is>
      </c>
      <c r="AY756" t="inlineStr">
        <is>
          <t>željeznička stanica koja se isključivo ili uglavnom upotrebljava za utovar i istovar robe, za raspoređivanje, otpremanje, prijam i privremeno postavljanje vlakova i/ili za postavljanje i ranžiranje željezničkoga voznog parka</t>
        </is>
      </c>
      <c r="AZ756" s="2" t="inlineStr">
        <is>
          <t>teherpályaudvar</t>
        </is>
      </c>
      <c r="BA756" s="2" t="inlineStr">
        <is>
          <t>4</t>
        </is>
      </c>
      <c r="BB756" s="2" t="inlineStr">
        <is>
          <t/>
        </is>
      </c>
      <c r="BC756" t="inlineStr">
        <is>
          <t>kizárólag vagy túlnyomórészt teheráru fel és lerakodására, valamint vonatok összeállítására, indítására, fogadására és ideiglenes vesztegeltetésére és/vagy gördülőállomány vesztegeltetésére és rendezésére használt vasútállomás</t>
        </is>
      </c>
      <c r="BD756" s="2" t="inlineStr">
        <is>
          <t>scalo merci|
scalo ferroviario merci|
terminale merci|
terminale ferroviario merci</t>
        </is>
      </c>
      <c r="BE756" s="2" t="inlineStr">
        <is>
          <t>3|
3|
3|
3</t>
        </is>
      </c>
      <c r="BF756" s="2" t="inlineStr">
        <is>
          <t xml:space="preserve">|
|
|
</t>
        </is>
      </c>
      <c r="BG756" t="inlineStr">
        <is>
          <t>area ferroviaria attrezzata per il trasbordo e il deposito di unità di trasporto intermodale, purché almeno parte del trasporto avvenga per ferrovia</t>
        </is>
      </c>
      <c r="BH756" s="2" t="inlineStr">
        <is>
          <t>geležinkelio krovinių terminalas|
geležinkelio terminalas|
krovinių terminalas</t>
        </is>
      </c>
      <c r="BI756" s="2" t="inlineStr">
        <is>
          <t>3|
3|
3</t>
        </is>
      </c>
      <c r="BJ756" s="2" t="inlineStr">
        <is>
          <t xml:space="preserve">|
|
</t>
        </is>
      </c>
      <c r="BK756" t="inlineStr">
        <is>
          <t>vieta, kuri skirta įvairiarūšio transporto vienetams perkrauti ir saugoti, kai bent viena transporto rūšis yra geležinkelių transportas</t>
        </is>
      </c>
      <c r="BL756" s="2" t="inlineStr">
        <is>
          <t>kravas terminālis|
dzelzceļa kravas terminālis</t>
        </is>
      </c>
      <c r="BM756" s="2" t="inlineStr">
        <is>
          <t>3|
3</t>
        </is>
      </c>
      <c r="BN756" s="2" t="inlineStr">
        <is>
          <t xml:space="preserve">|
</t>
        </is>
      </c>
      <c r="BO756" t="inlineStr">
        <is>
          <t/>
        </is>
      </c>
      <c r="BP756" s="2" t="inlineStr">
        <is>
          <t>terminal ferrovjarju tal-merkanzija</t>
        </is>
      </c>
      <c r="BQ756" s="2" t="inlineStr">
        <is>
          <t>3</t>
        </is>
      </c>
      <c r="BR756" s="2" t="inlineStr">
        <is>
          <t/>
        </is>
      </c>
      <c r="BS756" t="inlineStr">
        <is>
          <t>stazzjon ferrovjarju li jintuża esklużivament jew b’mod predominanti għat-tagħbija u l-ħatt ta’ merkanzija, għall-formazzjoni, id-dispaċċ, l-akkoljenza u l-parkeġġ temporanju tal-ferroviji, u/jew għall-parkeġġ u l-marshalling tar-rolling stock</t>
        </is>
      </c>
      <c r="BT756" s="2" t="inlineStr">
        <is>
          <t>vrachtterminal|
goederenterminal</t>
        </is>
      </c>
      <c r="BU756" s="2" t="inlineStr">
        <is>
          <t>3|
3</t>
        </is>
      </c>
      <c r="BV756" s="2" t="inlineStr">
        <is>
          <t xml:space="preserve">|
</t>
        </is>
      </c>
      <c r="BW756" t="inlineStr">
        <is>
          <t>treinstation dat uitsluitend of hoofdzakelijk wordt gebruikt voor het laden en lossen van goederen, voor het samenstellen, aankomen, vertrekken en tijdelijk stationeren van treinen en/of voor het stationeren en rangeren van rollend materieel</t>
        </is>
      </c>
      <c r="BX756" s="2" t="inlineStr">
        <is>
          <t>terminal towarowy|
terminal kolejowego przewozu towarowego</t>
        </is>
      </c>
      <c r="BY756" s="2" t="inlineStr">
        <is>
          <t>3|
3</t>
        </is>
      </c>
      <c r="BZ756" s="2" t="inlineStr">
        <is>
          <t xml:space="preserve">|
</t>
        </is>
      </c>
      <c r="CA756" t="inlineStr">
        <is>
          <t>stacja kolejowa wykorzystywana wyłącznie lub przede wszystkim do załadunku i rozładunku towarów, łączenia, kierowania ruchem, przyjmowania i czasowego odstawiania pociągów na tor boczny i zestawiania taboru</t>
        </is>
      </c>
      <c r="CB756" s="2" t="inlineStr">
        <is>
          <t>terminal de mercadorias|
terminal ferroviário de mercadorias</t>
        </is>
      </c>
      <c r="CC756" s="2" t="inlineStr">
        <is>
          <t>3|
3</t>
        </is>
      </c>
      <c r="CD756" s="2" t="inlineStr">
        <is>
          <t xml:space="preserve">|
</t>
        </is>
      </c>
      <c r="CE756" t="inlineStr">
        <is>
          <t/>
        </is>
      </c>
      <c r="CF756" s="2" t="inlineStr">
        <is>
          <t>terminal de marfă</t>
        </is>
      </c>
      <c r="CG756" s="2" t="inlineStr">
        <is>
          <t>3</t>
        </is>
      </c>
      <c r="CH756" s="2" t="inlineStr">
        <is>
          <t/>
        </is>
      </c>
      <c r="CI756" t="inlineStr">
        <is>
          <t/>
        </is>
      </c>
      <c r="CJ756" s="2" t="inlineStr">
        <is>
          <t>nákladný terminál|
železničný nákladný terminál</t>
        </is>
      </c>
      <c r="CK756" s="2" t="inlineStr">
        <is>
          <t>3|
3</t>
        </is>
      </c>
      <c r="CL756" s="2" t="inlineStr">
        <is>
          <t xml:space="preserve">|
</t>
        </is>
      </c>
      <c r="CM756" t="inlineStr">
        <is>
          <t>vlaková stanica používaná výlučne alebo prevažne na nakladanie a vykladanie tovaru, na zostavovanie, vypravovanie, preberanie a dočasné odstavovanie vlakov a/alebo na odstavovanie a radenie železničných vozidiel</t>
        </is>
      </c>
      <c r="CN756" s="2" t="inlineStr">
        <is>
          <t>železniški tovorni terminal</t>
        </is>
      </c>
      <c r="CO756" s="2" t="inlineStr">
        <is>
          <t>3</t>
        </is>
      </c>
      <c r="CP756" s="2" t="inlineStr">
        <is>
          <t/>
        </is>
      </c>
      <c r="CQ756" t="inlineStr">
        <is>
          <t>železniška postaja, ki se uporablja izključno ali predvsem za natovarjanje in raztovarjanje blaga, za sestavo, odpošiljanje, sprejem in začasno postavljanje vlakov na stranski tir in/ali postavljanje tirnih vozil na stranski tir ter ranžiranje tirnih vozil</t>
        </is>
      </c>
      <c r="CR756" s="2" t="inlineStr">
        <is>
          <t>järnvägsgodsterminal</t>
        </is>
      </c>
      <c r="CS756" s="2" t="inlineStr">
        <is>
          <t>2</t>
        </is>
      </c>
      <c r="CT756" s="2" t="inlineStr">
        <is>
          <t/>
        </is>
      </c>
      <c r="CU756" t="inlineStr">
        <is>
          <t/>
        </is>
      </c>
    </row>
    <row r="757">
      <c r="A757" s="1" t="str">
        <f>HYPERLINK("https://iate.europa.eu/entry/result/387228/all", "387228")</f>
        <v>387228</v>
      </c>
      <c r="B757" t="inlineStr">
        <is>
          <t>TRANSPORT</t>
        </is>
      </c>
      <c r="C757" t="inlineStr">
        <is>
          <t>TRANSPORT|land transport|land transport|rail transport|rolling stock</t>
        </is>
      </c>
      <c r="D757" s="2" t="inlineStr">
        <is>
          <t>мотрисен влак</t>
        </is>
      </c>
      <c r="E757" s="2" t="inlineStr">
        <is>
          <t>3</t>
        </is>
      </c>
      <c r="F757" s="2" t="inlineStr">
        <is>
          <t/>
        </is>
      </c>
      <c r="G757" t="inlineStr">
        <is>
          <t>неделим влаков състав, в
който всички возила могат да превозват полезен товар (пътници, багаж/поща или
товари)</t>
        </is>
      </c>
      <c r="H757" s="2" t="inlineStr">
        <is>
          <t>jednotka</t>
        </is>
      </c>
      <c r="I757" s="2" t="inlineStr">
        <is>
          <t>3</t>
        </is>
      </c>
      <c r="J757" s="2" t="inlineStr">
        <is>
          <t/>
        </is>
      </c>
      <c r="K757" t="inlineStr">
        <is>
          <t>v provozu nedělitelná souprava sestavená z hnacích, 
popř. řídicích, vložených nebo vložených hnacích vozů tak, že oba krajní
 vozy jsou zpravidla vybaveny jednou čelní kabinou strojvedoucího 
(řidiče)</t>
        </is>
      </c>
      <c r="L757" s="2" t="inlineStr">
        <is>
          <t>togstamme|
vognstamme</t>
        </is>
      </c>
      <c r="M757" s="2" t="inlineStr">
        <is>
          <t>3|
3</t>
        </is>
      </c>
      <c r="N757" s="2" t="inlineStr">
        <is>
          <t xml:space="preserve">|
</t>
        </is>
      </c>
      <c r="O757" t="inlineStr">
        <is>
          <t>modulær enhed bestående af motorvogne og bivogne</t>
        </is>
      </c>
      <c r="P757" s="2" t="inlineStr">
        <is>
          <t>Triebwagenzug</t>
        </is>
      </c>
      <c r="Q757" s="2" t="inlineStr">
        <is>
          <t>3</t>
        </is>
      </c>
      <c r="R757" s="2" t="inlineStr">
        <is>
          <t/>
        </is>
      </c>
      <c r="S757" t="inlineStr">
        <is>
          <t>modulare Einheit aus Triebwagen und Beiwagen</t>
        </is>
      </c>
      <c r="T757" s="2" t="inlineStr">
        <is>
          <t>πολυμερής σύνθεση</t>
        </is>
      </c>
      <c r="U757" s="2" t="inlineStr">
        <is>
          <t>3</t>
        </is>
      </c>
      <c r="V757" s="2" t="inlineStr">
        <is>
          <t/>
        </is>
      </c>
      <c r="W757" t="inlineStr">
        <is>
          <t>αμαξοστοιχία ποικίλης σύνθεσης αποτελούμενη από 
αυτοκινητάμαξες [ &lt;a href="https://iate.europa.eu/entry/result/1599173/all" target="_blank"&gt;1599173&lt;/a&gt; ] και ρυμουλκούμενα αυτοκινητάμαξας [ &lt;a href="https://iate.europa.eu/entry/result/1880757/all" target="_blank"&gt;1880757&lt;/a&gt; ]</t>
        </is>
      </c>
      <c r="X757" s="2" t="inlineStr">
        <is>
          <t>multiple unit</t>
        </is>
      </c>
      <c r="Y757" s="2" t="inlineStr">
        <is>
          <t>3</t>
        </is>
      </c>
      <c r="Z757" s="2" t="inlineStr">
        <is>
          <t/>
        </is>
      </c>
      <c r="AA757" t="inlineStr">
        <is>
          <t>&lt;div&gt;modular block composed of &lt;a href="https://iate.europa.eu/entry/result/1599173/en" target="_blank"&gt;railcars&lt;/a&gt; and &lt;a href="https://iate.europa.eu/entry/result/1880757/en" target="_blank"&gt;railcar trailers&lt;/a&gt;&lt;/div&gt;</t>
        </is>
      </c>
      <c r="AB757" s="2" t="inlineStr">
        <is>
          <t>unidad múltiple</t>
        </is>
      </c>
      <c r="AC757" s="2" t="inlineStr">
        <is>
          <t>3</t>
        </is>
      </c>
      <c r="AD757" s="2" t="inlineStr">
        <is>
          <t/>
        </is>
      </c>
      <c r="AE757" t="inlineStr">
        <is>
          <t>Bloque modular compuesto por automotores [ &lt;a href="https://iate.europa.eu/entry/result/1599173/all" target="_blank"&gt;1599173&lt;/a&gt; ] y sus
remolques [ &lt;a href="https://iate.europa.eu/entry/result/1880757/all" target="_blank"&gt;1880757&lt;/a&gt; ].</t>
        </is>
      </c>
      <c r="AF757" s="2" t="inlineStr">
        <is>
          <t>liitveerem|
mootorrong|
mitmiküksus</t>
        </is>
      </c>
      <c r="AG757" s="2" t="inlineStr">
        <is>
          <t>3|
3|
3</t>
        </is>
      </c>
      <c r="AH757" s="2" t="inlineStr">
        <is>
          <t xml:space="preserve">|
preferred|
</t>
        </is>
      </c>
      <c r="AI757" t="inlineStr">
        <is>
          <t>reisiveerem, mis koosneb haake-, juht- ja mootorvagunist, mida käitab elektri- või diiseljõuallikas</t>
        </is>
      </c>
      <c r="AJ757" s="2" t="inlineStr">
        <is>
          <t>moottorijuna</t>
        </is>
      </c>
      <c r="AK757" s="2" t="inlineStr">
        <is>
          <t>3</t>
        </is>
      </c>
      <c r="AL757" s="2" t="inlineStr">
        <is>
          <t/>
        </is>
      </c>
      <c r="AM757" t="inlineStr">
        <is>
          <t>juna, joka koostuu vain moottorivaunuista [ &lt;a href="https://iate.europa.eu/entry/result/1599173/all" target="_blank"&gt;1599173&lt;/a&gt; ] ja niiden liitevaunuista [ &lt;a href="https://iate.europa.eu/entry/result/1880757/all" target="_blank"&gt;1880757&lt;/a&gt; ]</t>
        </is>
      </c>
      <c r="AN757" s="2" t="inlineStr">
        <is>
          <t>UM|
unité multiple</t>
        </is>
      </c>
      <c r="AO757" s="2" t="inlineStr">
        <is>
          <t>3|
3</t>
        </is>
      </c>
      <c r="AP757" s="2" t="inlineStr">
        <is>
          <t xml:space="preserve">|
</t>
        </is>
      </c>
      <c r="AQ757" t="inlineStr">
        <is>
          <t>bloc comportant automotrice(s) et remorque(s) d'automotrice(s) ou locomotive(s) et véhicule(s) de transport de voyageurs qui, lorsqu'il est attelé à une autre unité multiple, peut être contrôlé par un seul conducteur</t>
        </is>
      </c>
      <c r="AR757" s="2" t="inlineStr">
        <is>
          <t>ilaonad</t>
        </is>
      </c>
      <c r="AS757" s="2" t="inlineStr">
        <is>
          <t>3</t>
        </is>
      </c>
      <c r="AT757" s="2" t="inlineStr">
        <is>
          <t/>
        </is>
      </c>
      <c r="AU757" t="inlineStr">
        <is>
          <t/>
        </is>
      </c>
      <c r="AV757" s="2" t="inlineStr">
        <is>
          <t>mnogovrsna jedinica</t>
        </is>
      </c>
      <c r="AW757" s="2" t="inlineStr">
        <is>
          <t>3</t>
        </is>
      </c>
      <c r="AX757" s="2" t="inlineStr">
        <is>
          <t/>
        </is>
      </c>
      <c r="AY757" t="inlineStr">
        <is>
          <t>blok
motornog(ih) vozila i priključnog(ih) vagona ili lokomotive(a) i putničkog(ih)
željezničkog(ih) vozila kojima može upravljati jedan vozač kada se spoje na
drugu mnogovrsnu jedinicu</t>
        </is>
      </c>
      <c r="AZ757" s="2" t="inlineStr">
        <is>
          <t>motorvonat|
többrészes egység</t>
        </is>
      </c>
      <c r="BA757" s="2" t="inlineStr">
        <is>
          <t>3|
2</t>
        </is>
      </c>
      <c r="BB757" s="2" t="inlineStr">
        <is>
          <t>|
admitted</t>
        </is>
      </c>
      <c r="BC757" t="inlineStr">
        <is>
          <t>vasúti motorkocsi(k)ból, motorkocsi-utánfutó(k)ból vagy
mozdony(ok)ból és utasszállító vasúti jármű(vek)ből álló tömb, amelyet egy másik motorvonathoz kapcsolva egyetlen vezető képes irányítani a teljes
szerelvényt</t>
        </is>
      </c>
      <c r="BD757" s="2" t="inlineStr">
        <is>
          <t>unità multipla</t>
        </is>
      </c>
      <c r="BE757" s="2" t="inlineStr">
        <is>
          <t>3</t>
        </is>
      </c>
      <c r="BF757" s="2" t="inlineStr">
        <is>
          <t/>
        </is>
      </c>
      <c r="BG757" t="inlineStr">
        <is>
          <t>nel settore ferroviario, blocco composto da automotrici e rimorchi per automotrici modulare</t>
        </is>
      </c>
      <c r="BH757" s="2" t="inlineStr">
        <is>
          <t>sukomplektuoti riedmenys</t>
        </is>
      </c>
      <c r="BI757" s="2" t="inlineStr">
        <is>
          <t>2</t>
        </is>
      </c>
      <c r="BJ757" s="2" t="inlineStr">
        <is>
          <t/>
        </is>
      </c>
      <c r="BK757" t="inlineStr">
        <is>
          <t>riedmenų vienetas, sukomplektuotas iš variklinio vagono ir prikabinamojo (-ųjų) vagono (-ų)</t>
        </is>
      </c>
      <c r="BL757" s="2" t="inlineStr">
        <is>
          <t>motorvagonu ritošais sastāvs</t>
        </is>
      </c>
      <c r="BM757" s="2" t="inlineStr">
        <is>
          <t>3</t>
        </is>
      </c>
      <c r="BN757" s="2" t="inlineStr">
        <is>
          <t/>
        </is>
      </c>
      <c r="BO757" t="inlineStr">
        <is>
          <t/>
        </is>
      </c>
      <c r="BP757" s="2" t="inlineStr">
        <is>
          <t>unità multipla</t>
        </is>
      </c>
      <c r="BQ757" s="2" t="inlineStr">
        <is>
          <t>3</t>
        </is>
      </c>
      <c r="BR757" s="2" t="inlineStr">
        <is>
          <t/>
        </is>
      </c>
      <c r="BS757" t="inlineStr">
        <is>
          <t>kompożizzjoni ta’ railcars u karrijiet tar-railcars
jew ta’ lokomottivi u vetturi ferrovjarji tal-passiġġieri li, meta tiġi
akkoppjata ma’ unità multipla oħra, tista’ tiġi kkontrollata minn sewwieq
wieħed</t>
        </is>
      </c>
      <c r="BT757" s="2" t="inlineStr">
        <is>
          <t>gekoppeld treinstel|
treinschakeling</t>
        </is>
      </c>
      <c r="BU757" s="2" t="inlineStr">
        <is>
          <t>3|
3</t>
        </is>
      </c>
      <c r="BV757" s="2" t="inlineStr">
        <is>
          <t xml:space="preserve">|
</t>
        </is>
      </c>
      <c r="BW757" t="inlineStr">
        <is>
          <t>modulair geheel bestaande uit motorrijtuigen en aanhangrijtuigen</t>
        </is>
      </c>
      <c r="BX757" s="2" t="inlineStr">
        <is>
          <t>zespół trakcyjny|
jednostka trakcyjna</t>
        </is>
      </c>
      <c r="BY757" s="2" t="inlineStr">
        <is>
          <t>3|
3</t>
        </is>
      </c>
      <c r="BZ757" s="2" t="inlineStr">
        <is>
          <t xml:space="preserve">|
</t>
        </is>
      </c>
      <c r="CA757" t="inlineStr">
        <is>
          <t>zestaw połączonych pojazdów kolejowych pracujący jako pociąg, o niezmiennej konfiguracji składu, na przykład pod względem kolejności wagonów, która może być modyfikowana wyłącznie w warunkach warsztatowych</t>
        </is>
      </c>
      <c r="CB757" s="2" t="inlineStr">
        <is>
          <t>unidade múltipla</t>
        </is>
      </c>
      <c r="CC757" s="2" t="inlineStr">
        <is>
          <t>3</t>
        </is>
      </c>
      <c r="CD757" s="2" t="inlineStr">
        <is>
          <t/>
        </is>
      </c>
      <c r="CE757" t="inlineStr">
        <is>
          <t>Bloco modular constituído por automotoras e reboques de automotora.</t>
        </is>
      </c>
      <c r="CF757" s="2" t="inlineStr">
        <is>
          <t>ramă</t>
        </is>
      </c>
      <c r="CG757" s="2" t="inlineStr">
        <is>
          <t>3</t>
        </is>
      </c>
      <c r="CH757" s="2" t="inlineStr">
        <is>
          <t/>
        </is>
      </c>
      <c r="CI757" t="inlineStr">
        <is>
          <t>șir de vagoane cu autonomie de mers legate unul de altul</t>
        </is>
      </c>
      <c r="CJ757" s="2" t="inlineStr">
        <is>
          <t>viacvozidlová jednotka</t>
        </is>
      </c>
      <c r="CK757" s="2" t="inlineStr">
        <is>
          <t>3</t>
        </is>
      </c>
      <c r="CL757" s="2" t="inlineStr">
        <is>
          <t/>
        </is>
      </c>
      <c r="CM757" t="inlineStr">
        <is>
          <t>súprava motorových vozňov a prípojných vozňov alebo rušňov a 
osobných železničných vozidiel, ktoré môže v prípade pripojenia k inej viacvozidlovej jednotke ovládať jeden
 vodič</t>
        </is>
      </c>
      <c r="CN757" s="2" t="inlineStr">
        <is>
          <t>motorni vlak</t>
        </is>
      </c>
      <c r="CO757" s="2" t="inlineStr">
        <is>
          <t>3</t>
        </is>
      </c>
      <c r="CP757" s="2" t="inlineStr">
        <is>
          <t/>
        </is>
      </c>
      <c r="CQ757" t="inlineStr">
        <is>
          <t>modularni vlak, sestavljen iz pogonskih in priklopnih vagonov</t>
        </is>
      </c>
      <c r="CR757" s="2" t="inlineStr">
        <is>
          <t>motorvagnståg</t>
        </is>
      </c>
      <c r="CS757" s="2" t="inlineStr">
        <is>
          <t>2</t>
        </is>
      </c>
      <c r="CT757" s="2" t="inlineStr">
        <is>
          <t/>
        </is>
      </c>
      <c r="CU757" t="inlineStr">
        <is>
          <t>flermodulsenhet som består av motorvagnar och motorvagnssläpvagnar</t>
        </is>
      </c>
    </row>
    <row r="758">
      <c r="A758" s="1" t="str">
        <f>HYPERLINK("https://iate.europa.eu/entry/result/1213939/all", "1213939")</f>
        <v>1213939</v>
      </c>
      <c r="B758" t="inlineStr">
        <is>
          <t>TRANSPORT</t>
        </is>
      </c>
      <c r="C758" t="inlineStr">
        <is>
          <t>TRANSPORT|land transport|land transport|rail transport</t>
        </is>
      </c>
      <c r="D758" s="2" t="inlineStr">
        <is>
          <t>разпределителна гара</t>
        </is>
      </c>
      <c r="E758" s="2" t="inlineStr">
        <is>
          <t>3</t>
        </is>
      </c>
      <c r="F758" s="2" t="inlineStr">
        <is>
          <t/>
        </is>
      </c>
      <c r="G758" t="inlineStr">
        <is>
          <t>място или част от място, оборудвано с коловози или друго оборудване, 
което се използва за разпределяне на железопътни возила, включително 
маневриране</t>
        </is>
      </c>
      <c r="H758" s="2" t="inlineStr">
        <is>
          <t>seřaďovací nádraží</t>
        </is>
      </c>
      <c r="I758" s="2" t="inlineStr">
        <is>
          <t>3</t>
        </is>
      </c>
      <c r="J758" s="2" t="inlineStr">
        <is>
          <t/>
        </is>
      </c>
      <c r="K758" t="inlineStr">
        <is>
          <t>stanice nebo její část zahrnující kolejiště nebo
další zařízení pro vlakotvornou činnost, včetně stavění výhybek</t>
        </is>
      </c>
      <c r="L758" s="2" t="inlineStr">
        <is>
          <t>rangerbanegård|
rangerterræn|
rangeranlæg</t>
        </is>
      </c>
      <c r="M758" s="2" t="inlineStr">
        <is>
          <t>3|
3|
3</t>
        </is>
      </c>
      <c r="N758" s="2" t="inlineStr">
        <is>
          <t xml:space="preserve">|
|
</t>
        </is>
      </c>
      <c r="O758" t="inlineStr">
        <is>
          <t>sted eller del af et sted, der er indrettet med en række spor eller andet materiel til rangering af jernbanekøretøjer</t>
        </is>
      </c>
      <c r="P758" s="2" t="inlineStr">
        <is>
          <t>Rangierbahnhof</t>
        </is>
      </c>
      <c r="Q758" s="2" t="inlineStr">
        <is>
          <t>3</t>
        </is>
      </c>
      <c r="R758" s="2" t="inlineStr">
        <is>
          <t/>
        </is>
      </c>
      <c r="S758" t="inlineStr">
        <is>
          <t>Bereich oder Teilbereich, der mit mehreren Gleisen oder anderen Einrichtungen zum Rangieren (Umstellen) von Schienenfahrzeugen ausgestattet ist</t>
        </is>
      </c>
      <c r="T758" s="2" t="inlineStr">
        <is>
          <t>σταθμός διαλογής|
σιδηροδρομικός σταθμός διαλογής</t>
        </is>
      </c>
      <c r="U758" s="2" t="inlineStr">
        <is>
          <t>3|
3</t>
        </is>
      </c>
      <c r="V758" s="2" t="inlineStr">
        <is>
          <t xml:space="preserve">|
</t>
        </is>
      </c>
      <c r="W758" t="inlineStr">
        <is>
          <t>χώρος
ή μέρος χώρου εξοπλισμένο με αριθμό τροχιών ή άλλο εξοπλισμό που
χρησιμοποιείται για τις δραστηριότητες διαλογής σιδηροδρομικού οχήματος,
συμπεριλαμβανομένων των ελιγμών</t>
        </is>
      </c>
      <c r="X758" s="2" t="inlineStr">
        <is>
          <t>rail yard|
railway yard|
sorting yard|
shunting yard|
marshalling yard|
switchyard|
switching yard|
railroad yard|
classification yard</t>
        </is>
      </c>
      <c r="Y758" s="2" t="inlineStr">
        <is>
          <t>1|
1|
1|
3|
3|
1|
1|
1|
1</t>
        </is>
      </c>
      <c r="Z758" s="2" t="inlineStr">
        <is>
          <t xml:space="preserve">|
|
|
|
preferred|
|
|
|
</t>
        </is>
      </c>
      <c r="AA758" t="inlineStr">
        <is>
          <t>&lt;div&gt;site especially equipped with a number of tracks
or other equipment for railway vehicle marshalling (shunting) operations&lt;/div&gt;</t>
        </is>
      </c>
      <c r="AB758" s="2" t="inlineStr">
        <is>
          <t>estación de clasificación</t>
        </is>
      </c>
      <c r="AC758" s="2" t="inlineStr">
        <is>
          <t>3</t>
        </is>
      </c>
      <c r="AD758" s="2" t="inlineStr">
        <is>
          <t/>
        </is>
      </c>
      <c r="AE758" t="inlineStr">
        <is>
          <t>Estación o parte de una estación especialmente equipada con una serie de vías o de otro
material para actividades de clasificación de vehículos ferroviarios (conmutación).</t>
        </is>
      </c>
      <c r="AF758" s="2" t="inlineStr">
        <is>
          <t>sorteerimisjaam</t>
        </is>
      </c>
      <c r="AG758" s="2" t="inlineStr">
        <is>
          <t>3</t>
        </is>
      </c>
      <c r="AH758" s="2" t="inlineStr">
        <is>
          <t/>
        </is>
      </c>
      <c r="AI758" t="inlineStr">
        <is>
          <t>jaam või selle osa, mis on spetsiaalselt varustatud veeremiüksuste sorteerimiseks (sh jaotamiseks) kasutatavate rööbasteede või muude seadmetega</t>
        </is>
      </c>
      <c r="AJ758" s="2" t="inlineStr">
        <is>
          <t>järjestelyratapiha|
lajitteluratapiha|
järjestelyasema</t>
        </is>
      </c>
      <c r="AK758" s="2" t="inlineStr">
        <is>
          <t>3|
3|
3</t>
        </is>
      </c>
      <c r="AL758" s="2" t="inlineStr">
        <is>
          <t xml:space="preserve">preferred|
|
</t>
        </is>
      </c>
      <c r="AM758" t="inlineStr">
        <is>
          <t>asema tai sen osa, jossa on useita kiskoja tai muuta välineistöä, joilla kuljetuskalustoa voidaan järjestellä (vaihtotyö)</t>
        </is>
      </c>
      <c r="AN758" s="2" t="inlineStr">
        <is>
          <t>gare de triage|
triage</t>
        </is>
      </c>
      <c r="AO758" s="2" t="inlineStr">
        <is>
          <t>3|
3</t>
        </is>
      </c>
      <c r="AP758" s="2" t="inlineStr">
        <is>
          <t xml:space="preserve">|
</t>
        </is>
      </c>
      <c r="AQ758" t="inlineStr">
        <is>
          <t>site spécialement équipé d'un certain nombre de voies ou d'autres matériels pour le triage des véhicules, c'est-à-dire le regroupement et la séparation de véhicules permettant de former des convois</t>
        </is>
      </c>
      <c r="AR758" s="2" t="inlineStr">
        <is>
          <t>clós eagraithe</t>
        </is>
      </c>
      <c r="AS758" s="2" t="inlineStr">
        <is>
          <t>3</t>
        </is>
      </c>
      <c r="AT758" s="2" t="inlineStr">
        <is>
          <t/>
        </is>
      </c>
      <c r="AU758" t="inlineStr">
        <is>
          <t/>
        </is>
      </c>
      <c r="AV758" s="2" t="inlineStr">
        <is>
          <t>ranžirni kolodvor</t>
        </is>
      </c>
      <c r="AW758" s="2" t="inlineStr">
        <is>
          <t>3</t>
        </is>
      </c>
      <c r="AX758" s="2" t="inlineStr">
        <is>
          <t/>
        </is>
      </c>
      <c r="AY758" t="inlineStr">
        <is>
          <t>lokacija posebno opremljena brojnim kolosijecima ili
drugom opremom za ranžiranje (prekopčavanje) željezničkih vozila</t>
        </is>
      </c>
      <c r="AZ758" s="2" t="inlineStr">
        <is>
          <t>rendező pályaudvar</t>
        </is>
      </c>
      <c r="BA758" s="2" t="inlineStr">
        <is>
          <t>4</t>
        </is>
      </c>
      <c r="BB758" s="2" t="inlineStr">
        <is>
          <t/>
        </is>
      </c>
      <c r="BC758" t="inlineStr">
        <is>
          <t>az a létesítmény, vagy annak egy része, amely a rendezési tevékenységek 
végzése céljából (beleértve a kitérő-állítást is) számos vágánnyal vagy 
más berendezéssel rendelkezik</t>
        </is>
      </c>
      <c r="BD758" s="2" t="inlineStr">
        <is>
          <t>stazione di smistamento|
scalo di smistamento</t>
        </is>
      </c>
      <c r="BE758" s="2" t="inlineStr">
        <is>
          <t>3|
3</t>
        </is>
      </c>
      <c r="BF758" s="2" t="inlineStr">
        <is>
          <t xml:space="preserve">|
</t>
        </is>
      </c>
      <c r="BG758" t="inlineStr">
        <is>
          <t>stazione o parte
di una stazione fornita di più binari o altre attrezzature per le operazioni di
smistamento dei veicoli ferroviari</t>
        </is>
      </c>
      <c r="BH758" s="2" t="inlineStr">
        <is>
          <t>kaupiamasis kelynas</t>
        </is>
      </c>
      <c r="BI758" s="2" t="inlineStr">
        <is>
          <t>3</t>
        </is>
      </c>
      <c r="BJ758" s="2" t="inlineStr">
        <is>
          <t/>
        </is>
      </c>
      <c r="BK758" t="inlineStr">
        <is>
          <t>kelynas, į kurio kelius išskirstomi pagal kryptis ar paskirtį vagonai ir kuriuose kaupiami nauji sąstatai</t>
        </is>
      </c>
      <c r="BL758" s="2" t="inlineStr">
        <is>
          <t>šķirotava</t>
        </is>
      </c>
      <c r="BM758" s="2" t="inlineStr">
        <is>
          <t>3</t>
        </is>
      </c>
      <c r="BN758" s="2" t="inlineStr">
        <is>
          <t/>
        </is>
      </c>
      <c r="BO758" t="inlineStr">
        <is>
          <t>dzelzceļa stacija vai stacijas daļa, kas aprīkota ar vairākiem sliežu ceļiem vai citām iekārtām, ko izmanto dzelzceļa ritekļu šķirošanas operācijām, ieskaitot pārmiju pārslēgšanu</t>
        </is>
      </c>
      <c r="BP758" s="2" t="inlineStr">
        <is>
          <t>marshalling yard|
ċentru fejn jinġemgħu l-ferroviji tal-merkanzija</t>
        </is>
      </c>
      <c r="BQ758" s="2" t="inlineStr">
        <is>
          <t>3|
2</t>
        </is>
      </c>
      <c r="BR758" s="2" t="inlineStr">
        <is>
          <t xml:space="preserve">|
</t>
        </is>
      </c>
      <c r="BS758" t="inlineStr">
        <is>
          <t>sit mgħammar
b’mod speċjali b’għadd ta’ binarji jew tagħmir ieħor għal operazzjonijiet ta’
marshalling (swiċċjar) tal-vetturi</t>
        </is>
      </c>
      <c r="BT758" s="2" t="inlineStr">
        <is>
          <t>rangeerstation|
vormingsstation|
rangeeremplacement|
rangeerterrein</t>
        </is>
      </c>
      <c r="BU758" s="2" t="inlineStr">
        <is>
          <t>3|
3|
3|
3</t>
        </is>
      </c>
      <c r="BV758" s="2" t="inlineStr">
        <is>
          <t xml:space="preserve">|
|
|
</t>
        </is>
      </c>
      <c r="BW758" t="inlineStr">
        <is>
          <t>terrein of een deel van een terrein dat is uitgerust met een aantal sporen of andere voorzieningen die worden gebruikt voor rangeerbewegingen van spoorvoertuigen, inclusief wisselen</t>
        </is>
      </c>
      <c r="BX758" s="2" t="inlineStr">
        <is>
          <t>stacja rozrządowa</t>
        </is>
      </c>
      <c r="BY758" s="2" t="inlineStr">
        <is>
          <t>3</t>
        </is>
      </c>
      <c r="BZ758" s="2" t="inlineStr">
        <is>
          <t/>
        </is>
      </c>
      <c r="CA758" t="inlineStr">
        <is>
          <t>obiekt lub część obiektu wyposażone w pewną liczbę torów lub inne urządzenia używane do rozrządzania pojazdów kolejowych, w tym do manewrowania</t>
        </is>
      </c>
      <c r="CB758" s="2" t="inlineStr">
        <is>
          <t>gare de triagem|
estação de manobra|
instalações de triagem</t>
        </is>
      </c>
      <c r="CC758" s="2" t="inlineStr">
        <is>
          <t>3|
3|
3</t>
        </is>
      </c>
      <c r="CD758" s="2" t="inlineStr">
        <is>
          <t xml:space="preserve">|
|
</t>
        </is>
      </c>
      <c r="CE758" t="inlineStr">
        <is>
          <t>Estação ou parte de uma estação especialmente equipada com um número de
vias ou outro equipamento para operações de triagem de veículos ferroviários
(manobras).</t>
        </is>
      </c>
      <c r="CF758" s="2" t="inlineStr">
        <is>
          <t>stație de triaj</t>
        </is>
      </c>
      <c r="CG758" s="2" t="inlineStr">
        <is>
          <t>3</t>
        </is>
      </c>
      <c r="CH758" s="2" t="inlineStr">
        <is>
          <t/>
        </is>
      </c>
      <c r="CI758" t="inlineStr">
        <is>
          <t>un amplasament, sau o parte a unui amplasament, echipat cu un număr de fire de cale ferată sau cu alte echipamente utilizate pentru operațiunile de triere a vehiculelor feroviare, inclusiv manevrele</t>
        </is>
      </c>
      <c r="CJ758" s="2" t="inlineStr">
        <is>
          <t>zriaďovacia stanica</t>
        </is>
      </c>
      <c r="CK758" s="2" t="inlineStr">
        <is>
          <t>3</t>
        </is>
      </c>
      <c r="CL758" s="2" t="inlineStr">
        <is>
          <t/>
        </is>
      </c>
      <c r="CM758" t="inlineStr">
        <is>
          <t>priestor špeciálne vybavený viacerými koľajami alebo iným zariadením na
 radenie (prepájanie) železničných vozidiel</t>
        </is>
      </c>
      <c r="CN758" s="2" t="inlineStr">
        <is>
          <t>ranžirna postaja</t>
        </is>
      </c>
      <c r="CO758" s="2" t="inlineStr">
        <is>
          <t>3</t>
        </is>
      </c>
      <c r="CP758" s="2" t="inlineStr">
        <is>
          <t/>
        </is>
      </c>
      <c r="CQ758" t="inlineStr">
        <is>
          <t>območje ali del območja, opremljenega s številnimi tiri ali drugo opremo, ki se uporablja za ranžiranje železniških vozil, vključno s preklapljanjem</t>
        </is>
      </c>
      <c r="CR758" s="2" t="inlineStr">
        <is>
          <t>rangerbangård</t>
        </is>
      </c>
      <c r="CS758" s="2" t="inlineStr">
        <is>
          <t>3</t>
        </is>
      </c>
      <c r="CT758" s="2" t="inlineStr">
        <is>
          <t/>
        </is>
      </c>
      <c r="CU758" t="inlineStr">
        <is>
          <t>plats eller en del av en plats som är utrustad med ett antal spår eller annan utrustning som används för rangering av järnvägsfordon, inklusive växling</t>
        </is>
      </c>
    </row>
    <row r="759">
      <c r="A759" s="1" t="str">
        <f>HYPERLINK("https://iate.europa.eu/entry/result/1368665/all", "1368665")</f>
        <v>1368665</v>
      </c>
      <c r="B759" t="inlineStr">
        <is>
          <t>TRANSPORT</t>
        </is>
      </c>
      <c r="C759" t="inlineStr">
        <is>
          <t>TRANSPORT|land transport|land transport|rail transport|rolling stock</t>
        </is>
      </c>
      <c r="D759" s="2" t="inlineStr">
        <is>
          <t>локомотив</t>
        </is>
      </c>
      <c r="E759" s="2" t="inlineStr">
        <is>
          <t>3</t>
        </is>
      </c>
      <c r="F759" s="2" t="inlineStr">
        <is>
          <t/>
        </is>
      </c>
      <c r="G759" t="inlineStr">
        <is>
          <t>тягово возило (или комбинация от няколко возила), което не е предназначено да вози полезен товар и има възможност, при нормална експлоатация, да бъде отделено от даден влак и да бъде експлоатирано самостоятелно.</t>
        </is>
      </c>
      <c r="H759" s="2" t="inlineStr">
        <is>
          <t>lokomotiva</t>
        </is>
      </c>
      <c r="I759" s="2" t="inlineStr">
        <is>
          <t>3</t>
        </is>
      </c>
      <c r="J759" s="2" t="inlineStr">
        <is>
          <t/>
        </is>
      </c>
      <c r="K759" t="inlineStr">
        <is>
          <t>hnací vozidlo (nebo kombinace několika vozidel), které není určeno k přepravě nákladu a může být v běžném provozu odpojeno od vlaku a být provozováno samostatně</t>
        </is>
      </c>
      <c r="L759" s="2" t="inlineStr">
        <is>
          <t>lokomotiv</t>
        </is>
      </c>
      <c r="M759" s="2" t="inlineStr">
        <is>
          <t>3</t>
        </is>
      </c>
      <c r="N759" s="2" t="inlineStr">
        <is>
          <t/>
        </is>
      </c>
      <c r="O759" t="inlineStr">
        <is>
          <t>trækkraftkøretøj (eller en kombination af flere køretøjer), der ikke er beregnet til at medføre nyttelast, og som under normal drift kan frakobles et tog og køre selv</t>
        </is>
      </c>
      <c r="P759" s="2" t="inlineStr">
        <is>
          <t>Lokomotive</t>
        </is>
      </c>
      <c r="Q759" s="2" t="inlineStr">
        <is>
          <t>3</t>
        </is>
      </c>
      <c r="R759" s="2" t="inlineStr">
        <is>
          <t/>
        </is>
      </c>
      <c r="S759" t="inlineStr">
        <is>
          <t>Triebfahrzeug (oder eine Kombination aus mehreren Einzelfahrzeugen), das (die) nicht für die Aufnahme einer Zuladung ausgelegt ist und im normalen Betrieb von einem Zug abgekuppelt und unabhängig betrieben werden kann</t>
        </is>
      </c>
      <c r="T759" s="2" t="inlineStr">
        <is>
          <t>μηχανή|
ελκτική άμαξα</t>
        </is>
      </c>
      <c r="U759" s="2" t="inlineStr">
        <is>
          <t>3|
3</t>
        </is>
      </c>
      <c r="V759" s="2" t="inlineStr">
        <is>
          <t xml:space="preserve">|
</t>
        </is>
      </c>
      <c r="W759" t="inlineStr">
        <is>
          <t>ελκτικό όχημα (ή συνδυασμός διάφορων οχημάτων) που δεν προορίζεται να μεταφέρει ωφέλιμο φορτίο και έχει την ικανότητα απόζευξης κατά την κανονική λειτουργία από αμαξοστοιχία και να λειτουργεί ανεξάρτητα</t>
        </is>
      </c>
      <c r="X759" s="2" t="inlineStr">
        <is>
          <t>locomotive</t>
        </is>
      </c>
      <c r="Y759" s="2" t="inlineStr">
        <is>
          <t>3</t>
        </is>
      </c>
      <c r="Z759" s="2" t="inlineStr">
        <is>
          <t/>
        </is>
      </c>
      <c r="AA759" t="inlineStr">
        <is>
          <t>traction vehicle (or combination of several vehicles) that is not intended to carry a payload and has the ability to be uncoupled in normal operation from a train and to operate independently</t>
        </is>
      </c>
      <c r="AB759" s="2" t="inlineStr">
        <is>
          <t>locomotora</t>
        </is>
      </c>
      <c r="AC759" s="2" t="inlineStr">
        <is>
          <t>3</t>
        </is>
      </c>
      <c r="AD759" s="2" t="inlineStr">
        <is>
          <t/>
        </is>
      </c>
      <c r="AE759" t="inlineStr">
        <is>
          <t>Vehículo de tracción (o una combinación de varios vehículos) que no está destinado a transportar carga útil y que puede desacoplarse de un tren en condiciones normales de servicio y circular de manera independiente.</t>
        </is>
      </c>
      <c r="AF759" s="2" t="inlineStr">
        <is>
          <t>vedur</t>
        </is>
      </c>
      <c r="AG759" s="2" t="inlineStr">
        <is>
          <t>3</t>
        </is>
      </c>
      <c r="AH759" s="2" t="inlineStr">
        <is>
          <t/>
        </is>
      </c>
      <c r="AI759" t="inlineStr">
        <is>
          <t>on vedav sõiduk (või mitu ühendatud sõidukit), mis ei ole mõeldud kasuliku koorma vedamiseks ning mida on võimalik tavakäituse ajal rongist lahti haakida ja iseseisvalt kasutada</t>
        </is>
      </c>
      <c r="AJ759" s="2" t="inlineStr">
        <is>
          <t>veturi</t>
        </is>
      </c>
      <c r="AK759" s="2" t="inlineStr">
        <is>
          <t>3</t>
        </is>
      </c>
      <c r="AL759" s="2" t="inlineStr">
        <is>
          <t/>
        </is>
      </c>
      <c r="AM759" t="inlineStr">
        <is>
          <t>vetoyksikkö (tai useiden kalustoyksikköjen yhdistelmä), jota ei ole tarkoitettu kuljettamaan hyötykuormaa ja joka voidaan normaalikäytössä irrottaa junasta toimimaan yksinään</t>
        </is>
      </c>
      <c r="AN759" s="2" t="inlineStr">
        <is>
          <t>locomotive</t>
        </is>
      </c>
      <c r="AO759" s="2" t="inlineStr">
        <is>
          <t>3</t>
        </is>
      </c>
      <c r="AP759" s="2" t="inlineStr">
        <is>
          <t/>
        </is>
      </c>
      <c r="AQ759" t="inlineStr">
        <is>
          <t>véhicule moteur utilisé pour remorquer des véhicules ferroviaires, mais qui n'est pas destiné à transporter une charge utile et qui peut être dételé en utilisation normale</t>
        </is>
      </c>
      <c r="AR759" s="2" t="inlineStr">
        <is>
          <t>inneall féinghluaiste</t>
        </is>
      </c>
      <c r="AS759" s="2" t="inlineStr">
        <is>
          <t>3</t>
        </is>
      </c>
      <c r="AT759" s="2" t="inlineStr">
        <is>
          <t/>
        </is>
      </c>
      <c r="AU759" t="inlineStr">
        <is>
          <t>feithicil iarnróid atá deartha le cumhacht ghluaisne a sholáthar go díreach trína rothaí féin nó go hindíreach trí rothaí fheithiclí iarnróid eile, le hí féin agus feithiclí iarnróid eile a thiomáint atá deartha le lastas, paisinéirí agus trealamh eile a iompar, agus atá deartha nó beartaithe gan lastas ná paisinéirí, seachas iad siúd atá ag oibriú an innill fhéinghluaiste, a iompar í féin</t>
        </is>
      </c>
      <c r="AV759" s="2" t="inlineStr">
        <is>
          <t>lokomotiva</t>
        </is>
      </c>
      <c r="AW759" s="2" t="inlineStr">
        <is>
          <t>3</t>
        </is>
      </c>
      <c r="AX759" s="2" t="inlineStr">
        <is>
          <t/>
        </is>
      </c>
      <c r="AY759" t="inlineStr">
        <is>
          <t>vučno vozilo (ili kombinacija nekoliko vozila) koje ne može prenositi korisni teret te se pri uobičajenom radu može odvojiti od vlaka i neovisno kretati</t>
        </is>
      </c>
      <c r="AZ759" s="2" t="inlineStr">
        <is>
          <t>mozdony</t>
        </is>
      </c>
      <c r="BA759" s="2" t="inlineStr">
        <is>
          <t>4</t>
        </is>
      </c>
      <c r="BB759" s="2" t="inlineStr">
        <is>
          <t/>
        </is>
      </c>
      <c r="BC759" t="inlineStr">
        <is>
          <t>nem hasznos teher szállítására tervezett vontatójármű (vagy több jármű kombinációja), amely normál üzemben leválasztható a vonatról és önálló működésre is képes</t>
        </is>
      </c>
      <c r="BD759" s="2" t="inlineStr">
        <is>
          <t>locomotiva</t>
        </is>
      </c>
      <c r="BE759" s="2" t="inlineStr">
        <is>
          <t>3</t>
        </is>
      </c>
      <c r="BF759" s="2" t="inlineStr">
        <is>
          <t/>
        </is>
      </c>
      <c r="BG759" t="inlineStr">
        <is>
          <t>veicolo di trazione (o una combinazione di più veicoli) non progettato per il trasporto di un carico utile e che nell'esercizio normale può essere sganciato da un treno per circolare autonomamente</t>
        </is>
      </c>
      <c r="BH759" s="2" t="inlineStr">
        <is>
          <t>lokomotyvas</t>
        </is>
      </c>
      <c r="BI759" s="2" t="inlineStr">
        <is>
          <t>3</t>
        </is>
      </c>
      <c r="BJ759" s="2" t="inlineStr">
        <is>
          <t/>
        </is>
      </c>
      <c r="BK759" t="inlineStr">
        <is>
          <t>galinga traukos mašina, vagonams ar jų sąstatams geležinkeliu vežti</t>
        </is>
      </c>
      <c r="BL759" s="2" t="inlineStr">
        <is>
          <t>lokomotīve</t>
        </is>
      </c>
      <c r="BM759" s="2" t="inlineStr">
        <is>
          <t>3</t>
        </is>
      </c>
      <c r="BN759" s="2" t="inlineStr">
        <is>
          <t/>
        </is>
      </c>
      <c r="BO759" t="inlineStr">
        <is>
          <t>vilces riteklis (vai vairāku ritekļu kopums), kam nav lietderīgās kravnesības un ko normālas ekspluatācijas apstākļos var atkabināt no vilciena un ekspluatēt neatkarīgi</t>
        </is>
      </c>
      <c r="BP759" s="2" t="inlineStr">
        <is>
          <t>lokomottiva</t>
        </is>
      </c>
      <c r="BQ759" s="2" t="inlineStr">
        <is>
          <t>3</t>
        </is>
      </c>
      <c r="BR759" s="2" t="inlineStr">
        <is>
          <t/>
        </is>
      </c>
      <c r="BS759" t="inlineStr">
        <is>
          <t>vettura trattiva li tintuża biex iżżomm il-vetturi ferrovjarji iżda li mhijiex maħsuba biex iġġorr tagħbija utli, u li jkollha l-kapaċità li tiġi diżakkoppjata f’operazzjoni normali</t>
        </is>
      </c>
      <c r="BT759" s="2" t="inlineStr">
        <is>
          <t>locomotief</t>
        </is>
      </c>
      <c r="BU759" s="2" t="inlineStr">
        <is>
          <t>3</t>
        </is>
      </c>
      <c r="BV759" s="2" t="inlineStr">
        <is>
          <t/>
        </is>
      </c>
      <c r="BW759" t="inlineStr">
        <is>
          <t>tractievoertuig (of een combinatie van meer voertuigen) dat niet bedoeld is om een nuttige last te vervoeren en dat onder normale omstandigheden afgekoppeld en als zelfstandig voertuig kan worden gebruikt</t>
        </is>
      </c>
      <c r="BX759" s="2" t="inlineStr">
        <is>
          <t>lokomotywa</t>
        </is>
      </c>
      <c r="BY759" s="2" t="inlineStr">
        <is>
          <t>3</t>
        </is>
      </c>
      <c r="BZ759" s="2" t="inlineStr">
        <is>
          <t/>
        </is>
      </c>
      <c r="CA759" t="inlineStr">
        <is>
          <t>pojazd trakcyjny (lub kilka połączonych pojazdów) nieprzeznaczony do przewozu ładunku użytecznego, który w czasie normalnej eksploatacji można wyprzęgać z pociągu i eksploatować oddzielnie</t>
        </is>
      </c>
      <c r="CB759" s="2" t="inlineStr">
        <is>
          <t>locomotiva</t>
        </is>
      </c>
      <c r="CC759" s="2" t="inlineStr">
        <is>
          <t>3</t>
        </is>
      </c>
      <c r="CD759" s="2" t="inlineStr">
        <is>
          <t/>
        </is>
      </c>
      <c r="CE759" t="inlineStr">
        <is>
          <t>&lt;small&gt;&lt;small&gt;&lt;p&gt; Veículo ferroviário equipado com força motriz com potência igual ou superior a 110 kW no dispositivo de engate, com força motriz e motor ou apenas com motor, destinado apenas a rebocar veículos ferroviários.&lt;br&gt;&lt;/p&gt;&lt;/small&gt;&lt;/small&gt;</t>
        </is>
      </c>
      <c r="CF759" s="2" t="inlineStr">
        <is>
          <t>locomotivă</t>
        </is>
      </c>
      <c r="CG759" s="2" t="inlineStr">
        <is>
          <t>3</t>
        </is>
      </c>
      <c r="CH759" s="2" t="inlineStr">
        <is>
          <t/>
        </is>
      </c>
      <c r="CI759" t="inlineStr">
        <is>
          <t>vehicul motor de cale ferată, cu sursă de energie proprie sau străină, folosit pentru a remorca și a deplasa vagoanele</t>
        </is>
      </c>
      <c r="CJ759" s="2" t="inlineStr">
        <is>
          <t>rušeň</t>
        </is>
      </c>
      <c r="CK759" s="2" t="inlineStr">
        <is>
          <t>3</t>
        </is>
      </c>
      <c r="CL759" s="2" t="inlineStr">
        <is>
          <t/>
        </is>
      </c>
      <c r="CM759" t="inlineStr">
        <is>
          <t>hnacie železničné vozidlo používané na ťahanie železničných vozidiel, ktoré však nie je určené na prepravu nákladu a v bežnej prevádzke ho je možné odpojiť</t>
        </is>
      </c>
      <c r="CN759" s="2" t="inlineStr">
        <is>
          <t>lokomotiva</t>
        </is>
      </c>
      <c r="CO759" s="2" t="inlineStr">
        <is>
          <t>3</t>
        </is>
      </c>
      <c r="CP759" s="2" t="inlineStr">
        <is>
          <t/>
        </is>
      </c>
      <c r="CQ759" t="inlineStr">
        <is>
          <t>vlečno vozilo (ali kombinacija več vozil), ki ni namenjeno za prevoz koristnega tovora ter se lahko med običajnim obratovanjem odpne od vlaka in deluje neodvisno</t>
        </is>
      </c>
      <c r="CR759" s="2" t="inlineStr">
        <is>
          <t>lok</t>
        </is>
      </c>
      <c r="CS759" s="2" t="inlineStr">
        <is>
          <t>3</t>
        </is>
      </c>
      <c r="CT759" s="2" t="inlineStr">
        <is>
          <t/>
        </is>
      </c>
      <c r="CU759" t="inlineStr">
        <is>
          <t>drivfordon (eller en kombination av flera fordon) som inte är avsett att transportera nyttolast och som under normal drift kan kopplas bort från tåget och användas oberoende av tåget</t>
        </is>
      </c>
    </row>
    <row r="760">
      <c r="A760" s="1" t="str">
        <f>HYPERLINK("https://iate.europa.eu/entry/result/1559471/all", "1559471")</f>
        <v>1559471</v>
      </c>
      <c r="B760" t="inlineStr">
        <is>
          <t>TRANSPORT</t>
        </is>
      </c>
      <c r="C760" t="inlineStr">
        <is>
          <t>TRANSPORT|land transport|land transport|rail transport|rail network</t>
        </is>
      </c>
      <c r="D760" s="2" t="inlineStr">
        <is>
          <t>страничен коловоз</t>
        </is>
      </c>
      <c r="E760" s="2" t="inlineStr">
        <is>
          <t>3</t>
        </is>
      </c>
      <c r="F760" s="2" t="inlineStr">
        <is>
          <t/>
        </is>
      </c>
      <c r="G760" t="inlineStr">
        <is>
          <t/>
        </is>
      </c>
      <c r="H760" s="2" t="inlineStr">
        <is>
          <t>vedlejší kolej</t>
        </is>
      </c>
      <c r="I760" s="2" t="inlineStr">
        <is>
          <t>3</t>
        </is>
      </c>
      <c r="J760" s="2" t="inlineStr">
        <is>
          <t/>
        </is>
      </c>
      <c r="K760" t="inlineStr">
        <is>
          <t>koleje odbočující z hlavních kolejí</t>
        </is>
      </c>
      <c r="L760" s="2" t="inlineStr">
        <is>
          <t>sidespor</t>
        </is>
      </c>
      <c r="M760" s="2" t="inlineStr">
        <is>
          <t>3</t>
        </is>
      </c>
      <c r="N760" s="2" t="inlineStr">
        <is>
          <t/>
        </is>
      </c>
      <c r="O760" t="inlineStr">
        <is>
          <t>kort jernbanestrækning forbundet til et gennemgående spor og brugt til at køre ud på i forbindelse med rangering, overhaling m.m.</t>
        </is>
      </c>
      <c r="P760" s="2" t="inlineStr">
        <is>
          <t>Nebengleis</t>
        </is>
      </c>
      <c r="Q760" s="2" t="inlineStr">
        <is>
          <t>3</t>
        </is>
      </c>
      <c r="R760" s="2" t="inlineStr">
        <is>
          <t/>
        </is>
      </c>
      <c r="S760" t="inlineStr">
        <is>
          <t>vom Hauptgleis abzweigendes Gleis</t>
        </is>
      </c>
      <c r="T760" s="2" t="inlineStr">
        <is>
          <t>παρακαμπτήρια σιδηροδρομική γραμμή</t>
        </is>
      </c>
      <c r="U760" s="2" t="inlineStr">
        <is>
          <t>3</t>
        </is>
      </c>
      <c r="V760" s="2" t="inlineStr">
        <is>
          <t/>
        </is>
      </c>
      <c r="W760" t="inlineStr">
        <is>
          <t>παράπλευρη γραμμή που αποτελεί διακλάδωση κύριας γραμμής κυκλοφορίας</t>
        </is>
      </c>
      <c r="X760" s="2" t="inlineStr">
        <is>
          <t>siding</t>
        </is>
      </c>
      <c r="Y760" s="2" t="inlineStr">
        <is>
          <t>3</t>
        </is>
      </c>
      <c r="Z760" s="2" t="inlineStr">
        <is>
          <t/>
        </is>
      </c>
      <c r="AA760" t="inlineStr">
        <is>
          <t>&lt;div&gt;
 any track which is not a running line and on which vehicles may be loaded, unloaded, stabled, shunted or marshalled&lt;/div&gt;</t>
        </is>
      </c>
      <c r="AB760" s="2" t="inlineStr">
        <is>
          <t>ramal</t>
        </is>
      </c>
      <c r="AC760" s="2" t="inlineStr">
        <is>
          <t>3</t>
        </is>
      </c>
      <c r="AD760" s="2" t="inlineStr">
        <is>
          <t/>
        </is>
      </c>
      <c r="AE760" t="inlineStr">
        <is>
          <t>Vía que se bifurca de una vía principal.</t>
        </is>
      </c>
      <c r="AF760" s="2" t="inlineStr">
        <is>
          <t>harutee</t>
        </is>
      </c>
      <c r="AG760" s="2" t="inlineStr">
        <is>
          <t>3</t>
        </is>
      </c>
      <c r="AH760" s="2" t="inlineStr">
        <is>
          <t/>
        </is>
      </c>
      <c r="AI760" t="inlineStr">
        <is>
          <t>peateelt hargnevad rööbasteed</t>
        </is>
      </c>
      <c r="AJ760" s="2" t="inlineStr">
        <is>
          <t>sivuraide</t>
        </is>
      </c>
      <c r="AK760" s="2" t="inlineStr">
        <is>
          <t>3</t>
        </is>
      </c>
      <c r="AL760" s="2" t="inlineStr">
        <is>
          <t/>
        </is>
      </c>
      <c r="AM760" t="inlineStr">
        <is>
          <t>pääraiteesta haarautuva raide</t>
        </is>
      </c>
      <c r="AN760" s="2" t="inlineStr">
        <is>
          <t>embranchement</t>
        </is>
      </c>
      <c r="AO760" s="2" t="inlineStr">
        <is>
          <t>3</t>
        </is>
      </c>
      <c r="AP760" s="2" t="inlineStr">
        <is>
          <t/>
        </is>
      </c>
      <c r="AQ760" t="inlineStr">
        <is>
          <t>voie bifurquant d'une voie principale</t>
        </is>
      </c>
      <c r="AR760" s="2" t="inlineStr">
        <is>
          <t>taobhlach</t>
        </is>
      </c>
      <c r="AS760" s="2" t="inlineStr">
        <is>
          <t>3</t>
        </is>
      </c>
      <c r="AT760" s="2" t="inlineStr">
        <is>
          <t/>
        </is>
      </c>
      <c r="AU760" t="inlineStr">
        <is>
          <t/>
        </is>
      </c>
      <c r="AV760" s="2" t="inlineStr">
        <is>
          <t>sporedni kolosijek</t>
        </is>
      </c>
      <c r="AW760" s="2" t="inlineStr">
        <is>
          <t>3</t>
        </is>
      </c>
      <c r="AX760" s="2" t="inlineStr">
        <is>
          <t/>
        </is>
      </c>
      <c r="AY760" t="inlineStr">
        <is>
          <t>kolosijek koji se odvaja od voznih kolosijeka</t>
        </is>
      </c>
      <c r="AZ760" s="2" t="inlineStr">
        <is>
          <t>mellékvágány</t>
        </is>
      </c>
      <c r="BA760" s="2" t="inlineStr">
        <is>
          <t>4</t>
        </is>
      </c>
      <c r="BB760" s="2" t="inlineStr">
        <is>
          <t/>
        </is>
      </c>
      <c r="BC760" t="inlineStr">
        <is>
          <t>a vonatközlekedésben nem használt vágány</t>
        </is>
      </c>
      <c r="BD760" s="2" t="inlineStr">
        <is>
          <t>binario di raccordo|
diramazione</t>
        </is>
      </c>
      <c r="BE760" s="2" t="inlineStr">
        <is>
          <t>3|
3</t>
        </is>
      </c>
      <c r="BF760" s="2" t="inlineStr">
        <is>
          <t xml:space="preserve">|
</t>
        </is>
      </c>
      <c r="BG760" t="inlineStr">
        <is>
          <t>binario che, biforcandosi, si stacca da un binario principale</t>
        </is>
      </c>
      <c r="BH760" s="2" t="inlineStr">
        <is>
          <t>geležinkelio pralanka|
manevravimo kelias|
privažiuojamasis kelias</t>
        </is>
      </c>
      <c r="BI760" s="2" t="inlineStr">
        <is>
          <t>3|
3|
3</t>
        </is>
      </c>
      <c r="BJ760" s="2" t="inlineStr">
        <is>
          <t xml:space="preserve">|
|
</t>
        </is>
      </c>
      <c r="BK760" t="inlineStr">
        <is>
          <t>nuo pagrindinės geležinkelio linijos atsišakojanti linija</t>
        </is>
      </c>
      <c r="BL760" s="2" t="inlineStr">
        <is>
          <t>rezerves ceļš|
pievedceļš|
blakusceļš</t>
        </is>
      </c>
      <c r="BM760" s="2" t="inlineStr">
        <is>
          <t>3|
2|
2</t>
        </is>
      </c>
      <c r="BN760" s="2" t="inlineStr">
        <is>
          <t xml:space="preserve">|
|
</t>
        </is>
      </c>
      <c r="BO760" t="inlineStr">
        <is>
          <t>vilciena ekspluatācijas maršrutā neizmantots sliežu ceļš ekspluatācijas punktā [ &lt;a href="https://iate.europa.eu/entry/result/3538788/all" target="_blank"&gt;3538788&lt;/a&gt; ]</t>
        </is>
      </c>
      <c r="BP760" s="2" t="inlineStr">
        <is>
          <t>siding</t>
        </is>
      </c>
      <c r="BQ760" s="2" t="inlineStr">
        <is>
          <t>3</t>
        </is>
      </c>
      <c r="BR760" s="2" t="inlineStr">
        <is>
          <t/>
        </is>
      </c>
      <c r="BS760" t="inlineStr">
        <is>
          <t>binarji li joħorġu għall-ġnub tal-binarji/tal-linji prinċipali tar-rotta</t>
        </is>
      </c>
      <c r="BT760" s="2" t="inlineStr">
        <is>
          <t>zijspoor|
nevenspoor|
aftakking</t>
        </is>
      </c>
      <c r="BU760" s="2" t="inlineStr">
        <is>
          <t>3|
3|
3</t>
        </is>
      </c>
      <c r="BV760" s="2" t="inlineStr">
        <is>
          <t xml:space="preserve">|
|
</t>
        </is>
      </c>
      <c r="BW760" t="inlineStr">
        <is>
          <t>spoor dat zich van een hoofdspoor vertakt</t>
        </is>
      </c>
      <c r="BX760" s="2" t="inlineStr">
        <is>
          <t>bocznica</t>
        </is>
      </c>
      <c r="BY760" s="2" t="inlineStr">
        <is>
          <t>3</t>
        </is>
      </c>
      <c r="BZ760" s="2" t="inlineStr">
        <is>
          <t/>
        </is>
      </c>
      <c r="CA760" t="inlineStr">
        <is>
          <t>tor będący odgałęzieniem torów bieżących</t>
        </is>
      </c>
      <c r="CB760" s="2" t="inlineStr">
        <is>
          <t>via de serviço|
resguardo|
linha de serviço</t>
        </is>
      </c>
      <c r="CC760" s="2" t="inlineStr">
        <is>
          <t>3|
3|
3</t>
        </is>
      </c>
      <c r="CD760" s="2" t="inlineStr">
        <is>
          <t xml:space="preserve">|
|
</t>
        </is>
      </c>
      <c r="CE760" t="inlineStr">
        <is>
          <t>Via geralmente utilizada para movimentos de manobras.</t>
        </is>
      </c>
      <c r="CF760" s="2" t="inlineStr">
        <is>
          <t>linie abătută</t>
        </is>
      </c>
      <c r="CG760" s="2" t="inlineStr">
        <is>
          <t>3</t>
        </is>
      </c>
      <c r="CH760" s="2" t="inlineStr">
        <is>
          <t/>
        </is>
      </c>
      <c r="CI760" t="inlineStr">
        <is>
          <t>linie de circulație care se ramifică prin aparatele de cale din linia directă</t>
        </is>
      </c>
      <c r="CJ760" s="2" t="inlineStr">
        <is>
          <t>odbočná trať|
vlečka</t>
        </is>
      </c>
      <c r="CK760" s="2" t="inlineStr">
        <is>
          <t>3|
3</t>
        </is>
      </c>
      <c r="CL760" s="2" t="inlineStr">
        <is>
          <t>|
preferred</t>
        </is>
      </c>
      <c r="CM760" t="inlineStr">
        <is>
          <t>železničná dráha priamo alebo prostredníctvom inej vlečky zaústená do železničnej trate; používa sa na pohyb železničných vozidiel na účely nakládky, prekládky a vykládky tovaru v podnikoch, skladoch, prístavoch a v termináloch alebo na iné účely</t>
        </is>
      </c>
      <c r="CN760" s="2" t="inlineStr">
        <is>
          <t>stranski tir</t>
        </is>
      </c>
      <c r="CO760" s="2" t="inlineStr">
        <is>
          <t>3</t>
        </is>
      </c>
      <c r="CP760" s="2" t="inlineStr">
        <is>
          <t/>
        </is>
      </c>
      <c r="CQ760" t="inlineStr">
        <is>
          <t>kateri koli tir znotraj operativne točke, ki se ne uporablja za operativno usmerjanje vlaka</t>
        </is>
      </c>
      <c r="CR760" s="2" t="inlineStr">
        <is>
          <t>sidospår|
sidotågväg</t>
        </is>
      </c>
      <c r="CS760" s="2" t="inlineStr">
        <is>
          <t>3|
3</t>
        </is>
      </c>
      <c r="CT760" s="2" t="inlineStr">
        <is>
          <t xml:space="preserve">|
</t>
        </is>
      </c>
      <c r="CU760" t="inlineStr">
        <is>
          <t>spår som är förgreningar till tågspår</t>
        </is>
      </c>
    </row>
    <row r="761">
      <c r="A761" s="1" t="str">
        <f>HYPERLINK("https://iate.europa.eu/entry/result/1559656/all", "1559656")</f>
        <v>1559656</v>
      </c>
      <c r="B761" t="inlineStr">
        <is>
          <t>TRANSPORT</t>
        </is>
      </c>
      <c r="C761" t="inlineStr">
        <is>
          <t>TRANSPORT|land transport|land transport|rail transport|rolling stock</t>
        </is>
      </c>
      <c r="D761" s="2" t="inlineStr">
        <is>
          <t>неделим влаков състав</t>
        </is>
      </c>
      <c r="E761" s="2" t="inlineStr">
        <is>
          <t>3</t>
        </is>
      </c>
      <c r="F761" s="2" t="inlineStr">
        <is>
          <t/>
        </is>
      </c>
      <c r="G761" t="inlineStr">
        <is>
          <t>неделима композиция, която може да функционира като влак</t>
        </is>
      </c>
      <c r="H761" s="2" t="inlineStr">
        <is>
          <t>vlaková souprava</t>
        </is>
      </c>
      <c r="I761" s="2" t="inlineStr">
        <is>
          <t>3</t>
        </is>
      </c>
      <c r="J761" s="2" t="inlineStr">
        <is>
          <t/>
        </is>
      </c>
      <c r="K761" t="inlineStr">
        <is>
          <t>nedělitelná skupina
jednoho nebo více motorových vozů a jednoho nebo více přívěsných motorových
vozů nebo jedné nebo více lokomotiv a jednoho nebo více osobních železničních
vozů</t>
        </is>
      </c>
      <c r="L761" s="2" t="inlineStr">
        <is>
          <t>togsæt</t>
        </is>
      </c>
      <c r="M761" s="2" t="inlineStr">
        <is>
          <t>3</t>
        </is>
      </c>
      <c r="N761" s="2" t="inlineStr">
        <is>
          <t/>
        </is>
      </c>
      <c r="O761" t="inlineStr">
        <is>
          <t>fast oprangering, der kan fungere som et tog, pr. definition forudsættes ikke omkonfigureret undtagen på et værksted og er sammensat enten af motoriserede køretøjer alene eller af motoriserede og ikke-motoriserede køretøjer</t>
        </is>
      </c>
      <c r="P761" s="2" t="inlineStr">
        <is>
          <t>Triebzug</t>
        </is>
      </c>
      <c r="Q761" s="2" t="inlineStr">
        <is>
          <t>3</t>
        </is>
      </c>
      <c r="R761" s="2" t="inlineStr">
        <is>
          <t/>
        </is>
      </c>
      <c r="S761" t="inlineStr">
        <is>
          <t>nicht trennbarer Zugverband, der als Zug betrieben werden kann</t>
        </is>
      </c>
      <c r="T761" s="2" t="inlineStr">
        <is>
          <t>σύνθεση|
αμαξοστοιχία σταθερής σύνθεσης</t>
        </is>
      </c>
      <c r="U761" s="2" t="inlineStr">
        <is>
          <t>3|
3</t>
        </is>
      </c>
      <c r="V761" s="2" t="inlineStr">
        <is>
          <t>|
preferred</t>
        </is>
      </c>
      <c r="W761" t="inlineStr">
        <is>
          <t>&lt;div&gt;
σταθερός σχηματισμός ο οποίος μπορεί να λειτουργεί ως αμαξοστοιχία και εξ ορισμού δεν προορίζεται να ανασυγκροτείται, παρά μόνο σε περιβάλλον συνεργείου, αποτελείται δε είτε μόνο από κινητήρια είτε από κινητήρια και μη κινητήρια οχήματα&lt;br&gt;&lt;/div&gt;</t>
        </is>
      </c>
      <c r="X761" s="2" t="inlineStr">
        <is>
          <t>trainset</t>
        </is>
      </c>
      <c r="Y761" s="2" t="inlineStr">
        <is>
          <t>3</t>
        </is>
      </c>
      <c r="Z761" s="2" t="inlineStr">
        <is>
          <t/>
        </is>
      </c>
      <c r="AA761" t="inlineStr">
        <is>
          <t>fixed formation that can operate as a train, which is by definition not intended to be reconfigured, except within a workshop environment and is composed of only motored or of motored and non-motored vehicles</t>
        </is>
      </c>
      <c r="AB761" s="2" t="inlineStr">
        <is>
          <t>unidad de tren|
rama de tren</t>
        </is>
      </c>
      <c r="AC761" s="2" t="inlineStr">
        <is>
          <t>3|
3</t>
        </is>
      </c>
      <c r="AD761" s="2" t="inlineStr">
        <is>
          <t xml:space="preserve">|
</t>
        </is>
      </c>
      <c r="AE761" t="inlineStr">
        <is>
          <t>Bloque indivisible de automotor(es) y su(s) remolque(s) o locomotora(s) y vehículo(s)
ferroviario(s) de pasajeros.</t>
        </is>
      </c>
      <c r="AF761" s="2" t="inlineStr">
        <is>
          <t>rongikoosseis</t>
        </is>
      </c>
      <c r="AG761" s="2" t="inlineStr">
        <is>
          <t>3</t>
        </is>
      </c>
      <c r="AH761" s="2" t="inlineStr">
        <is>
          <t/>
        </is>
      </c>
      <c r="AI761" t="inlineStr">
        <is>
          <t>püsiv koosseis, mida on võimalik käitada rongina</t>
        </is>
      </c>
      <c r="AJ761" s="2" t="inlineStr">
        <is>
          <t>junarunko|
junayksikkö</t>
        </is>
      </c>
      <c r="AK761" s="2" t="inlineStr">
        <is>
          <t>3|
3</t>
        </is>
      </c>
      <c r="AL761" s="2" t="inlineStr">
        <is>
          <t xml:space="preserve">|
</t>
        </is>
      </c>
      <c r="AM761" t="inlineStr">
        <is>
          <t>&lt;div&gt;&lt;div&gt;&lt;div&gt;&lt;div&gt;&lt;div&gt;&lt;div&gt;kiinteä kokoonpano, joka voi toimia junana&lt;/div&gt;&lt;/div&gt;&lt;/div&gt;&lt;/div&gt;&lt;/div&gt;&lt;/div&gt;</t>
        </is>
      </c>
      <c r="AN761" s="2" t="inlineStr">
        <is>
          <t>rame indéformable|
rame automotrice|
unité de traction</t>
        </is>
      </c>
      <c r="AO761" s="2" t="inlineStr">
        <is>
          <t>3|
3|
2</t>
        </is>
      </c>
      <c r="AP761" s="2" t="inlineStr">
        <is>
          <t xml:space="preserve">|
|
</t>
        </is>
      </c>
      <c r="AQ761" t="inlineStr">
        <is>
          <t>bloc
indivisible du point de vue opérationnel comportant automotrice(s) et
remorque(s) d'automotrice(s) ou locomotive(s) et véhicule(s) de transport de
voyageurs</t>
        </is>
      </c>
      <c r="AR761" s="2" t="inlineStr">
        <is>
          <t>traein doscartha</t>
        </is>
      </c>
      <c r="AS761" s="2" t="inlineStr">
        <is>
          <t>3</t>
        </is>
      </c>
      <c r="AT761" s="2" t="inlineStr">
        <is>
          <t/>
        </is>
      </c>
      <c r="AU761" t="inlineStr">
        <is>
          <t/>
        </is>
      </c>
      <c r="AV761" s="2" t="inlineStr">
        <is>
          <t>kompozicija vlaka|
kompozicija</t>
        </is>
      </c>
      <c r="AW761" s="2" t="inlineStr">
        <is>
          <t>3|
3</t>
        </is>
      </c>
      <c r="AX761" s="2" t="inlineStr">
        <is>
          <t xml:space="preserve">|
</t>
        </is>
      </c>
      <c r="AY761" t="inlineStr">
        <is>
          <t/>
        </is>
      </c>
      <c r="AZ761" s="2" t="inlineStr">
        <is>
          <t>szerelvény|
vonatszerelvény</t>
        </is>
      </c>
      <c r="BA761" s="2" t="inlineStr">
        <is>
          <t>3|
4</t>
        </is>
      </c>
      <c r="BB761" s="2" t="inlineStr">
        <is>
          <t xml:space="preserve">|
</t>
        </is>
      </c>
      <c r="BC761" t="inlineStr">
        <is>
          <t>&lt;div&gt;vasúti motorkocsi(k), motorkocsi utánfutó(k) vagy mozdony(ok) és utasszállító vasúti jármű(vek) megbonthatatlan tömbje &lt;/div&gt;</t>
        </is>
      </c>
      <c r="BD761" s="2" t="inlineStr">
        <is>
          <t>treno a composizione bloccata|
complesso automotore</t>
        </is>
      </c>
      <c r="BE761" s="2" t="inlineStr">
        <is>
          <t>3|
3</t>
        </is>
      </c>
      <c r="BF761" s="2" t="inlineStr">
        <is>
          <t xml:space="preserve">|
</t>
        </is>
      </c>
      <c r="BG761" t="inlineStr">
        <is>
          <t>composizione bloccata che può circolare come treno; per definizione non è
progettato per essere riconfigurato, se non in officina ed è costituito solo da
veicoli motore oppure da veicoli motore e rimorchiati</t>
        </is>
      </c>
      <c r="BH761" s="2" t="inlineStr">
        <is>
          <t>traukinio sąstatas|
sąstatas</t>
        </is>
      </c>
      <c r="BI761" s="2" t="inlineStr">
        <is>
          <t>3|
3</t>
        </is>
      </c>
      <c r="BJ761" s="2" t="inlineStr">
        <is>
          <t xml:space="preserve">|
</t>
        </is>
      </c>
      <c r="BK761" t="inlineStr">
        <is>
          <t>tam tikra tvarka ir tikslu sustatyti bei sujungti keleiviniai, prekiniai arba abejopi vagonai</t>
        </is>
      </c>
      <c r="BL761" s="2" t="inlineStr">
        <is>
          <t>vilciena sekcija</t>
        </is>
      </c>
      <c r="BM761" s="2" t="inlineStr">
        <is>
          <t>3</t>
        </is>
      </c>
      <c r="BN761" s="2" t="inlineStr">
        <is>
          <t/>
        </is>
      </c>
      <c r="BO761" t="inlineStr">
        <is>
          <t>pastāvīgs
formējums, ko var ekspluatēt kā vilcienu un ko pēc definīcijas nav paredzēts
pārkonfigurēt; to var pārkonfigurēt tikai darbnīcā. Tas sastāv vai nu tikai no
motorizētiem, vai arī no motorizētiem un nemotorizētiem ritekļiem</t>
        </is>
      </c>
      <c r="BP761" s="2" t="inlineStr">
        <is>
          <t>trainset</t>
        </is>
      </c>
      <c r="BQ761" s="2" t="inlineStr">
        <is>
          <t>3</t>
        </is>
      </c>
      <c r="BR761" s="2" t="inlineStr">
        <is>
          <t/>
        </is>
      </c>
      <c r="BS761" t="inlineStr">
        <is>
          <t>kompożizzjoni operazzjonalment indiviżibbli ta’ railcar(s) u
karru/ijiet tar-railcar jew ta’ lokomottiva/i u vettura/i ferrovjarja/i
tal-passiġġieri</t>
        </is>
      </c>
      <c r="BT761" s="2" t="inlineStr">
        <is>
          <t>treinstel</t>
        </is>
      </c>
      <c r="BU761" s="2" t="inlineStr">
        <is>
          <t>3</t>
        </is>
      </c>
      <c r="BV761" s="2" t="inlineStr">
        <is>
          <t/>
        </is>
      </c>
      <c r="BW761" t="inlineStr">
        <is>
          <t>vaste samenstelling van rollend materieel die als trein kan rijden en die bestaat uit alleen voertuigen met een motor of uit een combinatie van voertuigen met of zonder motor</t>
        </is>
      </c>
      <c r="BX761" s="2" t="inlineStr">
        <is>
          <t>pociąg zespołowy</t>
        </is>
      </c>
      <c r="BY761" s="2" t="inlineStr">
        <is>
          <t>3</t>
        </is>
      </c>
      <c r="BZ761" s="2" t="inlineStr">
        <is>
          <t/>
        </is>
      </c>
      <c r="CA761" t="inlineStr">
        <is>
          <t>skład stały, który może pracować jako pociąg; z definicji nie jest przeznaczony do zmiany konfiguracji, która jest możliwa tylko w warunkach warsztatowych, składający się z samych pojazdów z silnikiem albo z pojazdów z silnikiem i bez silnika</t>
        </is>
      </c>
      <c r="CB761" s="2" t="inlineStr">
        <is>
          <t>composição</t>
        </is>
      </c>
      <c r="CC761" s="2" t="inlineStr">
        <is>
          <t>3</t>
        </is>
      </c>
      <c r="CD761" s="2" t="inlineStr">
        <is>
          <t/>
        </is>
      </c>
      <c r="CE761" t="inlineStr">
        <is>
          <t>Conjunto indeformável de automotora(s) e reboque(s) de automotora ou locomotiva(s) e veículo(s) ferroviário(s) de passageiros.</t>
        </is>
      </c>
      <c r="CF761" s="2" t="inlineStr">
        <is>
          <t>garnitură</t>
        </is>
      </c>
      <c r="CG761" s="2" t="inlineStr">
        <is>
          <t>3</t>
        </is>
      </c>
      <c r="CH761" s="2" t="inlineStr">
        <is>
          <t/>
        </is>
      </c>
      <c r="CI761" t="inlineStr">
        <is>
          <t>ansamblu format din locomotiva și vagoanele unui tren</t>
        </is>
      </c>
      <c r="CJ761" s="2" t="inlineStr">
        <is>
          <t>vlaková súprava</t>
        </is>
      </c>
      <c r="CK761" s="2" t="inlineStr">
        <is>
          <t>3</t>
        </is>
      </c>
      <c r="CL761" s="2" t="inlineStr">
        <is>
          <t/>
        </is>
      </c>
      <c r="CM761" t="inlineStr">
        <is>
          <t>prevádzkovo nedeliteľná súprava motorových vozňov a prípojných motorových vozňov alebo
 rušňov a železničných vozidiel osobnej dopravy</t>
        </is>
      </c>
      <c r="CN761" s="2" t="inlineStr">
        <is>
          <t>vlakovna kompozicija</t>
        </is>
      </c>
      <c r="CO761" s="2" t="inlineStr">
        <is>
          <t>3</t>
        </is>
      </c>
      <c r="CP761" s="2" t="inlineStr">
        <is>
          <t/>
        </is>
      </c>
      <c r="CQ761" t="inlineStr">
        <is>
          <t>&lt;div&gt;stalna sestava, ki lahko vozi kot vlak in v osnovi ni namenjena za spreminjanje konfiguracije, razen če se ta opravi v delavnici;&lt;/div&gt;&lt;div&gt;
&lt;div&gt;nedeljiv blok motornih vagonov in prikolic motornih vagonov ali lokomotiv in potniških železniških vozil &lt;/div&gt;&lt;br&gt;&lt;/div&gt;</t>
        </is>
      </c>
      <c r="CR761" s="2" t="inlineStr">
        <is>
          <t>tågsätt</t>
        </is>
      </c>
      <c r="CS761" s="2" t="inlineStr">
        <is>
          <t>3</t>
        </is>
      </c>
      <c r="CT761" s="2" t="inlineStr">
        <is>
          <t/>
        </is>
      </c>
      <c r="CU761" t="inlineStr">
        <is>
          <t>fast sammansättning som kan användas som ett tåg som enligt definition inte är avsett att konfigureras om, utom på en verkstad och är sammansatt av endast motordrivna eller av motordrivna och ej motordrivna fordon</t>
        </is>
      </c>
    </row>
    <row r="762">
      <c r="A762" s="1" t="str">
        <f>HYPERLINK("https://iate.europa.eu/entry/result/1668376/all", "1668376")</f>
        <v>1668376</v>
      </c>
      <c r="B762" t="inlineStr">
        <is>
          <t>TRANSPORT</t>
        </is>
      </c>
      <c r="C762" t="inlineStr">
        <is>
          <t>TRANSPORT|land transport|land transport|rail transport|rail network</t>
        </is>
      </c>
      <c r="D762" s="2" t="inlineStr">
        <is>
          <t>железопътна мрежа</t>
        </is>
      </c>
      <c r="E762" s="2" t="inlineStr">
        <is>
          <t>3</t>
        </is>
      </c>
      <c r="F762" s="2" t="inlineStr">
        <is>
          <t/>
        </is>
      </c>
      <c r="G762" t="inlineStr">
        <is>
          <t>Общата дължина на основните железопътни линии на територията на дадена държава</t>
        </is>
      </c>
      <c r="H762" s="2" t="inlineStr">
        <is>
          <t>železniční síť</t>
        </is>
      </c>
      <c r="I762" s="2" t="inlineStr">
        <is>
          <t>3</t>
        </is>
      </c>
      <c r="J762" s="2" t="inlineStr">
        <is>
          <t/>
        </is>
      </c>
      <c r="K762" t="inlineStr">
        <is>
          <t>systém vzájemně navazujících železničních tratí na vymezeném území</t>
        </is>
      </c>
      <c r="L762" s="2" t="inlineStr">
        <is>
          <t>jernbanenet</t>
        </is>
      </c>
      <c r="M762" s="2" t="inlineStr">
        <is>
          <t>3</t>
        </is>
      </c>
      <c r="N762" s="2" t="inlineStr">
        <is>
          <t/>
        </is>
      </c>
      <c r="O762" t="inlineStr">
        <is>
          <t>alle jernbaner i et givet område</t>
        </is>
      </c>
      <c r="P762" s="2" t="inlineStr">
        <is>
          <t>Eisenbahnnetz</t>
        </is>
      </c>
      <c r="Q762" s="2" t="inlineStr">
        <is>
          <t>3</t>
        </is>
      </c>
      <c r="R762" s="2" t="inlineStr">
        <is>
          <t/>
        </is>
      </c>
      <c r="S762" t="inlineStr">
        <is>
          <t>die in Betrieb befindlichen Linien der öffentlichen und privaten Eisenbahnen einschließlich der Schnellbahnen in Agglomerationen, jedoch ohne Straßenbahn</t>
        </is>
      </c>
      <c r="T762" s="2" t="inlineStr">
        <is>
          <t>σιδηροδρομικό δίκτυο</t>
        </is>
      </c>
      <c r="U762" s="2" t="inlineStr">
        <is>
          <t>3</t>
        </is>
      </c>
      <c r="V762" s="2" t="inlineStr">
        <is>
          <t/>
        </is>
      </c>
      <c r="W762" t="inlineStr">
        <is>
          <t>το συνολικό μήκος των κύριων σιδηροδρομικών γραμμών [ &lt;a href="/entry/result/3580096/all" id="ENTRY_TO_ENTRY_CONVERTER" target="_blank"&gt;IATE:3580096&lt;/a&gt; ] εντός της επικράτειας μιας χώρας</t>
        </is>
      </c>
      <c r="X762" s="2" t="inlineStr">
        <is>
          <t>railway network|
railroad network|
rail network|
railway system</t>
        </is>
      </c>
      <c r="Y762" s="2" t="inlineStr">
        <is>
          <t>3|
1|
3|
0</t>
        </is>
      </c>
      <c r="Z762" s="2" t="inlineStr">
        <is>
          <t xml:space="preserve">|
|
|
</t>
        </is>
      </c>
      <c r="AA762" t="inlineStr">
        <is>
          <t>cumulative length of the &lt;a href="https://iate.europa.eu/entry/result/3580096/en" target="_blank"&gt;principal railway lines&lt;/a&gt; within a given area</t>
        </is>
      </c>
      <c r="AB762" s="2" t="inlineStr">
        <is>
          <t>red ferroviaria</t>
        </is>
      </c>
      <c r="AC762" s="2" t="inlineStr">
        <is>
          <t>3</t>
        </is>
      </c>
      <c r="AD762" s="2" t="inlineStr">
        <is>
          <t/>
        </is>
      </c>
      <c r="AE762" t="inlineStr">
        <is>
          <t>Conjunto de ferrocarriles en una zona determinada.</t>
        </is>
      </c>
      <c r="AF762" s="2" t="inlineStr">
        <is>
          <t>raudteevõrgustik|
raudteevõrk</t>
        </is>
      </c>
      <c r="AG762" s="2" t="inlineStr">
        <is>
          <t>3|
3</t>
        </is>
      </c>
      <c r="AH762" s="2" t="inlineStr">
        <is>
          <t>|
preferred</t>
        </is>
      </c>
      <c r="AI762" t="inlineStr">
        <is>
          <t>kõik mingil alal asuvad raudteed</t>
        </is>
      </c>
      <c r="AJ762" s="2" t="inlineStr">
        <is>
          <t>rataverkko|
rautatieverkko</t>
        </is>
      </c>
      <c r="AK762" s="2" t="inlineStr">
        <is>
          <t>3|
3</t>
        </is>
      </c>
      <c r="AL762" s="2" t="inlineStr">
        <is>
          <t xml:space="preserve">preferred|
</t>
        </is>
      </c>
      <c r="AM762" t="inlineStr">
        <is>
          <t>rautatien rataosuuksien muodostama väyläverkko</t>
        </is>
      </c>
      <c r="AN762" s="2" t="inlineStr">
        <is>
          <t>réseau ferroviaire|
réseau de chemin de fer|
réseau ferré</t>
        </is>
      </c>
      <c r="AO762" s="2" t="inlineStr">
        <is>
          <t>3|
3|
3</t>
        </is>
      </c>
      <c r="AP762" s="2" t="inlineStr">
        <is>
          <t xml:space="preserve">|
|
</t>
        </is>
      </c>
      <c r="AQ762" t="inlineStr">
        <is>
          <t>ensemble des lignes de chemin de fer principales dans une zone donnée</t>
        </is>
      </c>
      <c r="AR762" s="2" t="inlineStr">
        <is>
          <t>gréasán iarnróid</t>
        </is>
      </c>
      <c r="AS762" s="2" t="inlineStr">
        <is>
          <t>3</t>
        </is>
      </c>
      <c r="AT762" s="2" t="inlineStr">
        <is>
          <t/>
        </is>
      </c>
      <c r="AU762" t="inlineStr">
        <is>
          <t/>
        </is>
      </c>
      <c r="AV762" s="2" t="inlineStr">
        <is>
          <t>željeznička mreža</t>
        </is>
      </c>
      <c r="AW762" s="2" t="inlineStr">
        <is>
          <t>3</t>
        </is>
      </c>
      <c r="AX762" s="2" t="inlineStr">
        <is>
          <t/>
        </is>
      </c>
      <c r="AY762" t="inlineStr">
        <is>
          <t>sve željeznice na određenom području</t>
        </is>
      </c>
      <c r="AZ762" s="2" t="inlineStr">
        <is>
          <t>vasúti hálózat|
vasúthálózat</t>
        </is>
      </c>
      <c r="BA762" s="2" t="inlineStr">
        <is>
          <t>4|
4</t>
        </is>
      </c>
      <c r="BB762" s="2" t="inlineStr">
        <is>
          <t xml:space="preserve">|
</t>
        </is>
      </c>
      <c r="BC762" t="inlineStr">
        <is>
          <t>a valamely ország területén, valamely régióban működő vasúti fő- és mellékvonalak összessége</t>
        </is>
      </c>
      <c r="BD762" s="2" t="inlineStr">
        <is>
          <t>rete ferrata|
rete ferroviaria</t>
        </is>
      </c>
      <c r="BE762" s="2" t="inlineStr">
        <is>
          <t>3|
3</t>
        </is>
      </c>
      <c r="BF762" s="2" t="inlineStr">
        <is>
          <t>|
preferred</t>
        </is>
      </c>
      <c r="BG762" t="inlineStr">
        <is>
          <t>lunghezza complessiva delle principali linee ferroviarie [ &lt;a href="/entry/result/3580096/all" id="ENTRY_TO_ENTRY_CONVERTER" target="_blank"&gt;IATE:3580096&lt;/a&gt; ] nel territorio di un paese</t>
        </is>
      </c>
      <c r="BH762" s="2" t="inlineStr">
        <is>
          <t>geležinkelių tinklas</t>
        </is>
      </c>
      <c r="BI762" s="2" t="inlineStr">
        <is>
          <t>3</t>
        </is>
      </c>
      <c r="BJ762" s="2" t="inlineStr">
        <is>
          <t/>
        </is>
      </c>
      <c r="BK762" t="inlineStr">
        <is>
          <t>valstybės ar jos dalies geležinkelio mazgų, linijų ir atšakų visuma</t>
        </is>
      </c>
      <c r="BL762" s="2" t="inlineStr">
        <is>
          <t>dzelzceļa tīkls</t>
        </is>
      </c>
      <c r="BM762" s="2" t="inlineStr">
        <is>
          <t>3</t>
        </is>
      </c>
      <c r="BN762" s="2" t="inlineStr">
        <is>
          <t/>
        </is>
      </c>
      <c r="BO762" t="inlineStr">
        <is>
          <t>dzelzceļa infrastruktūra, ko pārvalda infrastruktūras pārvaldītājs</t>
        </is>
      </c>
      <c r="BP762" s="2" t="inlineStr">
        <is>
          <t>network ferrovjarju</t>
        </is>
      </c>
      <c r="BQ762" s="2" t="inlineStr">
        <is>
          <t>3</t>
        </is>
      </c>
      <c r="BR762" s="2" t="inlineStr">
        <is>
          <t/>
        </is>
      </c>
      <c r="BS762" t="inlineStr">
        <is>
          <t>tul kumulattiv tal-linji ferrovjarji prinċipali fit-territorju ta’ pajjiż</t>
        </is>
      </c>
      <c r="BT762" s="2" t="inlineStr">
        <is>
          <t>spoornet|
spoorwegnet|
spoorwegennet</t>
        </is>
      </c>
      <c r="BU762" s="2" t="inlineStr">
        <is>
          <t>3|
3|
3</t>
        </is>
      </c>
      <c r="BV762" s="2" t="inlineStr">
        <is>
          <t xml:space="preserve">|
|
</t>
        </is>
      </c>
      <c r="BW762" t="inlineStr">
        <is>
          <t>totale lengte van de belangrijkste spoorlijnen op het grondgebied van een land</t>
        </is>
      </c>
      <c r="BX762" s="2" t="inlineStr">
        <is>
          <t>sieć kolejowa</t>
        </is>
      </c>
      <c r="BY762" s="2" t="inlineStr">
        <is>
          <t>3</t>
        </is>
      </c>
      <c r="BZ762" s="2" t="inlineStr">
        <is>
          <t/>
        </is>
      </c>
      <c r="CA762" t="inlineStr">
        <is>
          <t>&lt;p&gt;wszystkie drogi kolejowe na danym obszarze&lt;/p&gt;</t>
        </is>
      </c>
      <c r="CB762" s="2" t="inlineStr">
        <is>
          <t>rede ferroviária</t>
        </is>
      </c>
      <c r="CC762" s="2" t="inlineStr">
        <is>
          <t>3</t>
        </is>
      </c>
      <c r="CD762" s="2" t="inlineStr">
        <is>
          <t/>
        </is>
      </c>
      <c r="CE762" t="inlineStr">
        <is>
          <t>Conjunto de caminhos de ferro em determinada zona.</t>
        </is>
      </c>
      <c r="CF762" s="2" t="inlineStr">
        <is>
          <t>rețea de cale ferată|
rețea feroviară</t>
        </is>
      </c>
      <c r="CG762" s="2" t="inlineStr">
        <is>
          <t>3|
3</t>
        </is>
      </c>
      <c r="CH762" s="2" t="inlineStr">
        <is>
          <t>|
preferred</t>
        </is>
      </c>
      <c r="CI762" t="inlineStr">
        <is>
          <t>toate liniile ferate dintr-o anumită zonă</t>
        </is>
      </c>
      <c r="CJ762" s="2" t="inlineStr">
        <is>
          <t>železničná sieť</t>
        </is>
      </c>
      <c r="CK762" s="2" t="inlineStr">
        <is>
          <t>3</t>
        </is>
      </c>
      <c r="CL762" s="2" t="inlineStr">
        <is>
          <t/>
        </is>
      </c>
      <c r="CM762" t="inlineStr">
        <is>
          <t>všetky železnice na danom území</t>
        </is>
      </c>
      <c r="CN762" s="2" t="inlineStr">
        <is>
          <t>železniško omrežje</t>
        </is>
      </c>
      <c r="CO762" s="2" t="inlineStr">
        <is>
          <t>3</t>
        </is>
      </c>
      <c r="CP762" s="2" t="inlineStr">
        <is>
          <t/>
        </is>
      </c>
      <c r="CQ762" t="inlineStr">
        <is>
          <t>vse železnice na določenem območju</t>
        </is>
      </c>
      <c r="CR762" s="2" t="inlineStr">
        <is>
          <t>järnvägsnät</t>
        </is>
      </c>
      <c r="CS762" s="2" t="inlineStr">
        <is>
          <t>3</t>
        </is>
      </c>
      <c r="CT762" s="2" t="inlineStr">
        <is>
          <t/>
        </is>
      </c>
      <c r="CU762" t="inlineStr">
        <is>
          <t>alla järnvägar inom ett visst område</t>
        </is>
      </c>
    </row>
    <row r="763">
      <c r="A763" s="1" t="str">
        <f>HYPERLINK("https://iate.europa.eu/entry/result/1736828/all", "1736828")</f>
        <v>1736828</v>
      </c>
      <c r="B763" t="inlineStr">
        <is>
          <t>TRANSPORT;ENERGY;AGRICULTURE, FORESTRY AND FISHERIES</t>
        </is>
      </c>
      <c r="C763" t="inlineStr">
        <is>
          <t>TRANSPORT|land transport|land transport|rail transport|rolling stock;ENERGY;AGRICULTURE, FORESTRY AND FISHERIES</t>
        </is>
      </c>
      <c r="D763" s="2" t="inlineStr">
        <is>
          <t>вагон-цистерна</t>
        </is>
      </c>
      <c r="E763" s="2" t="inlineStr">
        <is>
          <t>3</t>
        </is>
      </c>
      <c r="F763" s="2" t="inlineStr">
        <is>
          <t/>
        </is>
      </c>
      <c r="G763" t="inlineStr">
        <is>
          <t>вагон за превоз на течни, газообразни, прахообразни или гранулирани вещества, изграден от надстройка с една или повече цистерни и елементите на тяхното оборудване и от собствени конструктивни компоненти (рама, ходова част, окачване, теглично-отбивачни съоръжения, буфер, спирачни системи и надписи)</t>
        </is>
      </c>
      <c r="H763" s="2" t="inlineStr">
        <is>
          <t>cisternový vůz</t>
        </is>
      </c>
      <c r="I763" s="2" t="inlineStr">
        <is>
          <t>3</t>
        </is>
      </c>
      <c r="J763" s="2" t="inlineStr">
        <is>
          <t/>
        </is>
      </c>
      <c r="K763" t="inlineStr">
        <is>
          <t>nákladní vůz, který je vybavený tlakovou nádobou pro přepravu kapalného nebo plynného nákladu</t>
        </is>
      </c>
      <c r="L763" s="2" t="inlineStr">
        <is>
          <t>tankvogn</t>
        </is>
      </c>
      <c r="M763" s="2" t="inlineStr">
        <is>
          <t>3</t>
        </is>
      </c>
      <c r="N763" s="2" t="inlineStr">
        <is>
          <t/>
        </is>
      </c>
      <c r="O763" t="inlineStr">
        <is>
          <t>godsvogn, der er beregnet til transport af flydende eller gasformig bulklast</t>
        </is>
      </c>
      <c r="P763" s="2" t="inlineStr">
        <is>
          <t>Behälterwagen</t>
        </is>
      </c>
      <c r="Q763" s="2" t="inlineStr">
        <is>
          <t>3</t>
        </is>
      </c>
      <c r="R763" s="2" t="inlineStr">
        <is>
          <t/>
        </is>
      </c>
      <c r="S763" t="inlineStr">
        <is>
          <t>Eisenbahnwagen zur Beförderung flüssiger oder gasförmiger Güter</t>
        </is>
      </c>
      <c r="T763" s="2" t="inlineStr">
        <is>
          <t>βυτιοφόρος φορτάμαξα</t>
        </is>
      </c>
      <c r="U763" s="2" t="inlineStr">
        <is>
          <t>3</t>
        </is>
      </c>
      <c r="V763" s="2" t="inlineStr">
        <is>
          <t/>
        </is>
      </c>
      <c r="W763" t="inlineStr">
        <is>
          <t>φορτάμαξα σχεδιασμένη για χύδην μεταφορά υγρών ή αερίων</t>
        </is>
      </c>
      <c r="X763" s="2" t="inlineStr">
        <is>
          <t>rail tank car|
rail tanker|
rail tank wagon|
tank wagon|
tank car</t>
        </is>
      </c>
      <c r="Y763" s="2" t="inlineStr">
        <is>
          <t>1|
1|
1|
3|
1</t>
        </is>
      </c>
      <c r="Z763" s="2" t="inlineStr">
        <is>
          <t xml:space="preserve">|
|
|
|
</t>
        </is>
      </c>
      <c r="AA763" t="inlineStr">
        <is>
          <t>&lt;a href="https://iate.europa.eu/entry/result/930269/en" target="_blank"&gt;wagon&lt;/a&gt; designed for the bulk transport of liquids or gases</t>
        </is>
      </c>
      <c r="AB763" s="2" t="inlineStr">
        <is>
          <t>vagón cisterna</t>
        </is>
      </c>
      <c r="AC763" s="2" t="inlineStr">
        <is>
          <t>3</t>
        </is>
      </c>
      <c r="AD763" s="2" t="inlineStr">
        <is>
          <t/>
        </is>
      </c>
      <c r="AE763" t="inlineStr">
        <is>
          <t>Vagón [ &lt;a href="/entry/result/930269/all" id="ENTRY_TO_ENTRY_CONVERTER" target="_blank"&gt;IATE:930269&lt;/a&gt; ] destinado al transporte a granel de líquidos o gases.</t>
        </is>
      </c>
      <c r="AF763" s="2" t="inlineStr">
        <is>
          <t>tsisternvagun</t>
        </is>
      </c>
      <c r="AG763" s="2" t="inlineStr">
        <is>
          <t>3</t>
        </is>
      </c>
      <c r="AH763" s="2" t="inlineStr">
        <is>
          <t/>
        </is>
      </c>
      <c r="AI763" t="inlineStr">
        <is>
          <t>pakendamata gaaside või vedelike veoks mõeldud vagun</t>
        </is>
      </c>
      <c r="AJ763" s="2" t="inlineStr">
        <is>
          <t>säiliövaunu</t>
        </is>
      </c>
      <c r="AK763" s="2" t="inlineStr">
        <is>
          <t>3</t>
        </is>
      </c>
      <c r="AL763" s="2" t="inlineStr">
        <is>
          <t/>
        </is>
      </c>
      <c r="AM763" t="inlineStr">
        <is>
          <t>nesteiden tai kaasujen irtotavarakuljetukseen tarkoitettu vaunu</t>
        </is>
      </c>
      <c r="AN763" s="2" t="inlineStr">
        <is>
          <t>citerne sur rail|
citerne ferroviaire|
wagon-citerne</t>
        </is>
      </c>
      <c r="AO763" s="2" t="inlineStr">
        <is>
          <t>3|
3|
3</t>
        </is>
      </c>
      <c r="AP763" s="2" t="inlineStr">
        <is>
          <t xml:space="preserve">|
|
</t>
        </is>
      </c>
      <c r="AQ763" t="inlineStr">
        <is>
          <t>wagon conçu pour le transport en vrac de liquides ou de gaz</t>
        </is>
      </c>
      <c r="AR763" s="2" t="inlineStr">
        <is>
          <t>tanc-charr|
vaigín umair</t>
        </is>
      </c>
      <c r="AS763" s="2" t="inlineStr">
        <is>
          <t>3|
3</t>
        </is>
      </c>
      <c r="AT763" s="2" t="inlineStr">
        <is>
          <t xml:space="preserve">|
</t>
        </is>
      </c>
      <c r="AU763" t="inlineStr">
        <is>
          <t/>
        </is>
      </c>
      <c r="AV763" s="2" t="inlineStr">
        <is>
          <t>vagon cisterna</t>
        </is>
      </c>
      <c r="AW763" s="2" t="inlineStr">
        <is>
          <t>3</t>
        </is>
      </c>
      <c r="AX763" s="2" t="inlineStr">
        <is>
          <t/>
        </is>
      </c>
      <c r="AY763" t="inlineStr">
        <is>
          <t/>
        </is>
      </c>
      <c r="AZ763" s="2" t="inlineStr">
        <is>
          <t>tartálykocsi|
vasúti tartálykocsi</t>
        </is>
      </c>
      <c r="BA763" s="2" t="inlineStr">
        <is>
          <t>4|
4</t>
        </is>
      </c>
      <c r="BB763" s="2" t="inlineStr">
        <is>
          <t xml:space="preserve">|
</t>
        </is>
      </c>
      <c r="BC763" t="inlineStr">
        <is>
          <t>&lt;div&gt;
 folyadék vagy gáz ömlesztve szállítására tervezett teherkocsi&lt;/div&gt;</t>
        </is>
      </c>
      <c r="BD763" s="2" t="inlineStr">
        <is>
          <t>carro cisterna</t>
        </is>
      </c>
      <c r="BE763" s="2" t="inlineStr">
        <is>
          <t>3</t>
        </is>
      </c>
      <c r="BF763" s="2" t="inlineStr">
        <is>
          <t/>
        </is>
      </c>
      <c r="BG763" t="inlineStr">
        <is>
          <t>carro [ &lt;a href="https://iate.europa.eu/entry/result/930269/all" target="_blank"&gt;930269&lt;/a&gt; ] destinato al trasporto di rinfusa liquida o di gas</t>
        </is>
      </c>
      <c r="BH763" s="2" t="inlineStr">
        <is>
          <t>cisterninis vagonas</t>
        </is>
      </c>
      <c r="BI763" s="2" t="inlineStr">
        <is>
          <t>3</t>
        </is>
      </c>
      <c r="BJ763" s="2" t="inlineStr">
        <is>
          <t/>
        </is>
      </c>
      <c r="BK763" t="inlineStr">
        <is>
          <t>specialus prekinis vagonas, kurio kėbulas yra cisterna skysčiams, dujoms arba biralams vežti</t>
        </is>
      </c>
      <c r="BL763" s="2" t="inlineStr">
        <is>
          <t>cisternvagons|
dzelzceļa cisterna</t>
        </is>
      </c>
      <c r="BM763" s="2" t="inlineStr">
        <is>
          <t>3|
2</t>
        </is>
      </c>
      <c r="BN763" s="2" t="inlineStr">
        <is>
          <t xml:space="preserve">|
</t>
        </is>
      </c>
      <c r="BO763" t="inlineStr">
        <is>
          <t>&lt;small&gt;preču vagons [ &lt;a href="https://iate.europa.eu/entry/result/930269/all" target="_blank"&gt;930269&lt;/a&gt; ], kas paredzēts šķidrumu vai gāzu pārvadāšanai&lt;/small&gt;</t>
        </is>
      </c>
      <c r="BP763" s="2" t="inlineStr">
        <is>
          <t>vagun tank</t>
        </is>
      </c>
      <c r="BQ763" s="2" t="inlineStr">
        <is>
          <t>3</t>
        </is>
      </c>
      <c r="BR763" s="2" t="inlineStr">
        <is>
          <t/>
        </is>
      </c>
      <c r="BS763" t="inlineStr">
        <is>
          <t>vagun [ &lt;a href="/entry/result/930269/all" id="ENTRY_TO_ENTRY_CONVERTER" target="_blank"&gt;IATE:930269&lt;/a&gt; ] iddisinjat għat-trasport ta’ likwidi jew gassijiet sfużi</t>
        </is>
      </c>
      <c r="BT763" s="2" t="inlineStr">
        <is>
          <t>tankwagon|
ketelwagen|
spoorketelwagen|
reservoirwagen</t>
        </is>
      </c>
      <c r="BU763" s="2" t="inlineStr">
        <is>
          <t>2|
3|
3|
3</t>
        </is>
      </c>
      <c r="BV763" s="2" t="inlineStr">
        <is>
          <t xml:space="preserve">|
|
|
</t>
        </is>
      </c>
      <c r="BW763" t="inlineStr">
        <is>
          <t>goederenwagen ontworpen voor bulkvervoer van vloeistoffen of gassen over het spoor</t>
        </is>
      </c>
      <c r="BX763" s="2" t="inlineStr">
        <is>
          <t>wagon-cysterna</t>
        </is>
      </c>
      <c r="BY763" s="2" t="inlineStr">
        <is>
          <t>3</t>
        </is>
      </c>
      <c r="BZ763" s="2" t="inlineStr">
        <is>
          <t/>
        </is>
      </c>
      <c r="CA763" t="inlineStr">
        <is>
          <t>wagon przeznaczony do masowego transportu cieczy lub gazów</t>
        </is>
      </c>
      <c r="CB763" s="2" t="inlineStr">
        <is>
          <t>vagão-cisterna</t>
        </is>
      </c>
      <c r="CC763" s="2" t="inlineStr">
        <is>
          <t>3</t>
        </is>
      </c>
      <c r="CD763" s="2" t="inlineStr">
        <is>
          <t/>
        </is>
      </c>
      <c r="CE763" t="inlineStr">
        <is>
          <t>Vagão destinado ao transporte a granel de líquidos ou gases.</t>
        </is>
      </c>
      <c r="CF763" s="2" t="inlineStr">
        <is>
          <t>vagon-cisternă</t>
        </is>
      </c>
      <c r="CG763" s="2" t="inlineStr">
        <is>
          <t>3</t>
        </is>
      </c>
      <c r="CH763" s="2" t="inlineStr">
        <is>
          <t/>
        </is>
      </c>
      <c r="CI763" t="inlineStr">
        <is>
          <t>vagon în formă de rezervor, care transportă lichide (de obicei inflamabile)</t>
        </is>
      </c>
      <c r="CJ763" s="2" t="inlineStr">
        <is>
          <t>cisternový vozeň</t>
        </is>
      </c>
      <c r="CK763" s="2" t="inlineStr">
        <is>
          <t>3</t>
        </is>
      </c>
      <c r="CL763" s="2" t="inlineStr">
        <is>
          <t/>
        </is>
      </c>
      <c r="CM763" t="inlineStr">
        <is>
          <t>vozeň určený na veľkoobjemovú prepravu kvapalín alebo plynov</t>
        </is>
      </c>
      <c r="CN763" s="2" t="inlineStr">
        <is>
          <t>vagon cisterna</t>
        </is>
      </c>
      <c r="CO763" s="2" t="inlineStr">
        <is>
          <t>3</t>
        </is>
      </c>
      <c r="CP763" s="2" t="inlineStr">
        <is>
          <t/>
        </is>
      </c>
      <c r="CQ763" t="inlineStr">
        <is>
          <t>vagon, zasnovan za prevoz tekočin ali plinov</t>
        </is>
      </c>
      <c r="CR763" s="2" t="inlineStr">
        <is>
          <t>tankvagn</t>
        </is>
      </c>
      <c r="CS763" s="2" t="inlineStr">
        <is>
          <t>3</t>
        </is>
      </c>
      <c r="CT763" s="2" t="inlineStr">
        <is>
          <t/>
        </is>
      </c>
      <c r="CU763" t="inlineStr">
        <is>
          <t>vagn avsedd för bulktransport av vätskor eller gaser</t>
        </is>
      </c>
    </row>
    <row r="764">
      <c r="A764" s="1" t="str">
        <f>HYPERLINK("https://iate.europa.eu/entry/result/1880049/all", "1880049")</f>
        <v>1880049</v>
      </c>
      <c r="B764" t="inlineStr">
        <is>
          <t>TRANSPORT</t>
        </is>
      </c>
      <c r="C764" t="inlineStr">
        <is>
          <t>TRANSPORT|transport policy|transport policy|transport statistics</t>
        </is>
      </c>
      <c r="D764" s="2" t="inlineStr">
        <is>
          <t>предложено седящо място–километър</t>
        </is>
      </c>
      <c r="E764" s="2" t="inlineStr">
        <is>
          <t>3</t>
        </is>
      </c>
      <c r="F764" s="2" t="inlineStr">
        <is>
          <t/>
        </is>
      </c>
      <c r="G764" t="inlineStr">
        <is>
          <t>Измерителна единица, представляваща придвижването на едно налично седящо място в пътническо железопътно возило, когато изпълнява услуги, за които основно е предназначено, на разстояние един километър.</t>
        </is>
      </c>
      <c r="H764" s="2" t="inlineStr">
        <is>
          <t>místový kilometr</t>
        </is>
      </c>
      <c r="I764" s="2" t="inlineStr">
        <is>
          <t>2</t>
        </is>
      </c>
      <c r="J764" s="2" t="inlineStr">
        <is>
          <t/>
        </is>
      </c>
      <c r="K764" t="inlineStr">
        <is>
          <t>měrná jednotka představující pohyb jednoho místa obsaditelnosti v osobním plavidle vnitrozemské plavby na vzdálenost jednoho kilometru při provádění služeb, pro které je v první řadě určeno</t>
        </is>
      </c>
      <c r="L764" s="2" t="inlineStr">
        <is>
          <t>udbudt siddeplads-km</t>
        </is>
      </c>
      <c r="M764" s="2" t="inlineStr">
        <is>
          <t>3</t>
        </is>
      </c>
      <c r="N764" s="2" t="inlineStr">
        <is>
          <t/>
        </is>
      </c>
      <c r="O764" t="inlineStr">
        <is>
          <t>måleenhed svarende til den bevægelse, der foretages af én siddeplads i en transportenhed, som anvendes til det formål, den primært er bestemt til, over en strækning på én kilometer</t>
        </is>
      </c>
      <c r="P764" s="2" t="inlineStr">
        <is>
          <t>angebotener Sitzplatzkilometer</t>
        </is>
      </c>
      <c r="Q764" s="2" t="inlineStr">
        <is>
          <t>3</t>
        </is>
      </c>
      <c r="R764" s="2" t="inlineStr">
        <is>
          <t/>
        </is>
      </c>
      <c r="S764" t="inlineStr">
        <is>
          <t>Maßeinheit für die Bewegung eines Sitzplatzes, der in einem Personenwagen im Rahmen der Leistung seiner hauptsächlichen Zweckbestimmung bereitgestellt wird, über eine Entfernung von einem Kilometer</t>
        </is>
      </c>
      <c r="T764" s="2" t="inlineStr">
        <is>
          <t>προσφερόμενη χιλιομετρική θέση</t>
        </is>
      </c>
      <c r="U764" s="2" t="inlineStr">
        <is>
          <t>3</t>
        </is>
      </c>
      <c r="V764" s="2" t="inlineStr">
        <is>
          <t/>
        </is>
      </c>
      <c r="W764" t="inlineStr">
        <is>
          <t>μονάδα μέτρησης που αντιπροσωπεύει την κίνηση μιας θέσης διαθέσιμης σε επιβατικό σιδηροδρομικό όχημα, όταν εκτελεί υπηρεσίες για τις οποίες πρωτίστως προορίζεται, σε μήκος ενός χιλιομέτρου</t>
        </is>
      </c>
      <c r="X764" s="2" t="inlineStr">
        <is>
          <t>seat-kilometer offered|
seat-kilometre provided|
seat-kilometre offered</t>
        </is>
      </c>
      <c r="Y764" s="2" t="inlineStr">
        <is>
          <t>1|
1|
3</t>
        </is>
      </c>
      <c r="Z764" s="2" t="inlineStr">
        <is>
          <t xml:space="preserve">|
|
</t>
        </is>
      </c>
      <c r="AA764" t="inlineStr">
        <is>
          <t>unit of measurement representing the movement over one kilometre of one seat available in a transport unit when performing the services for which it is primarily intended</t>
        </is>
      </c>
      <c r="AB764" s="2" t="inlineStr">
        <is>
          <t>plaza-kilómetro disponible</t>
        </is>
      </c>
      <c r="AC764" s="2" t="inlineStr">
        <is>
          <t>3</t>
        </is>
      </c>
      <c r="AD764" s="2" t="inlineStr">
        <is>
          <t/>
        </is>
      </c>
      <c r="AE764" t="inlineStr">
        <is>
          <t>Unidad de medida equivalente al desplazamiento a lo largo de un kilómetro de una plaza disponible en un vehículo de transporte de pasajeros, cuando dicho vehículo realiza el servicio al que se le destina esencialmente.</t>
        </is>
      </c>
      <c r="AF764" s="2" t="inlineStr">
        <is>
          <t>pakutav istekohtkilomeeter</t>
        </is>
      </c>
      <c r="AG764" s="2" t="inlineStr">
        <is>
          <t>3</t>
        </is>
      </c>
      <c r="AH764" s="2" t="inlineStr">
        <is>
          <t/>
        </is>
      </c>
      <c r="AI764" t="inlineStr">
        <is>
          <t>mõõtühik, mis kajastab ühe istekoha liikumist reisijateveoveeremis ühe kilomeetri võrra, kui veerem osutab teenuseid, milleks see on peamiselt ette nähtud</t>
        </is>
      </c>
      <c r="AJ764" s="2" t="inlineStr">
        <is>
          <t>tarjottu istuinkilometri</t>
        </is>
      </c>
      <c r="AK764" s="2" t="inlineStr">
        <is>
          <t>3</t>
        </is>
      </c>
      <c r="AL764" s="2" t="inlineStr">
        <is>
          <t/>
        </is>
      </c>
      <c r="AM764" t="inlineStr">
        <is>
          <t>mittayksikkö, joka kuvaa henkilöliikenteen vaunussa tarjolla olevan paikan liikkumista yhden kilometrin matkan harjoitettaessa liikennettä, johon kyseinen liikenneväline on pääasiassa tarkoitettu</t>
        </is>
      </c>
      <c r="AN764" s="2" t="inlineStr">
        <is>
          <t>siège-kilomètre offert|
PKO|
place-kilomètre offerte|
SKO</t>
        </is>
      </c>
      <c r="AO764" s="2" t="inlineStr">
        <is>
          <t>3|
3|
3|
3</t>
        </is>
      </c>
      <c r="AP764" s="2" t="inlineStr">
        <is>
          <t xml:space="preserve">|
|
|
</t>
        </is>
      </c>
      <c r="AQ764" t="inlineStr">
        <is>
          <t>unité de mesure correspondant au déplacement sur un kilomètre d'une place offerte dans un véhicule de transport de voyageurs lorsque ce véhicule assure le service auquel il est essentiellement destiné</t>
        </is>
      </c>
      <c r="AR764" s="2" t="inlineStr">
        <is>
          <t>suíochánchiliméadar á thairiscint</t>
        </is>
      </c>
      <c r="AS764" s="2" t="inlineStr">
        <is>
          <t>3</t>
        </is>
      </c>
      <c r="AT764" s="2" t="inlineStr">
        <is>
          <t/>
        </is>
      </c>
      <c r="AU764" t="inlineStr">
        <is>
          <t/>
        </is>
      </c>
      <c r="AV764" s="2" t="inlineStr">
        <is>
          <t>ponuđeni sjedalo-kilometar</t>
        </is>
      </c>
      <c r="AW764" s="2" t="inlineStr">
        <is>
          <t>3</t>
        </is>
      </c>
      <c r="AX764" s="2" t="inlineStr">
        <is>
          <t/>
        </is>
      </c>
      <c r="AY764" t="inlineStr">
        <is>
          <t>jedinica mjere koja predstavlja kretanje jednoga sjedećeg mjesta na udaljenosti od jednoga kilometra, koja je raspoloživa u putničkome željezničkom vozilu kad obavlja usluge za koje je u prvom redu namijenjeno</t>
        </is>
      </c>
      <c r="AZ764" s="2" t="inlineStr">
        <is>
          <t>rendelkezésre álló ülőhely-kilométer</t>
        </is>
      </c>
      <c r="BA764" s="2" t="inlineStr">
        <is>
          <t>3</t>
        </is>
      </c>
      <c r="BB764" s="2" t="inlineStr">
        <is>
          <t/>
        </is>
      </c>
      <c r="BC764" t="inlineStr">
        <is>
          <t>&lt;div&gt;
 a vasúti személykocsiban rendelkezésre álló egy ülőhelynek a jármű rendeltetésszerű szolgálatteljesítése során egy kilométer megtétele alattimozgását kifejező mértékegység&lt;/div&gt;</t>
        </is>
      </c>
      <c r="BD764" s="2" t="inlineStr">
        <is>
          <t>posto-chilometro offerto</t>
        </is>
      </c>
      <c r="BE764" s="2" t="inlineStr">
        <is>
          <t>3</t>
        </is>
      </c>
      <c r="BF764" s="2" t="inlineStr">
        <is>
          <t/>
        </is>
      </c>
      <c r="BG764" t="inlineStr">
        <is>
          <t>unità di misura corrispondente allo spostamento, su un percorso di un chilometro, di un posto disponibile su un veicolo per il trasporto di passeggeri nell’ambito del servizio al quale è principalmente destinato</t>
        </is>
      </c>
      <c r="BH764" s="2" t="inlineStr">
        <is>
          <t>sąlyginis sėdimosios vietos kilometras</t>
        </is>
      </c>
      <c r="BI764" s="2" t="inlineStr">
        <is>
          <t>3</t>
        </is>
      </c>
      <c r="BJ764" s="2" t="inlineStr">
        <is>
          <t/>
        </is>
      </c>
      <c r="BK764" t="inlineStr">
        <is>
          <t>matavimo vienetas, atitinkantis vieno kilometro atstumą vežant vieną sėdimąją vietą keleiviniame geležinkelio riedmenyje, važiuojančiame tą vieną kilometrą teikiant tas paslaugas, kurioms šis riedmuo skirtas</t>
        </is>
      </c>
      <c r="BL764" s="2" t="inlineStr">
        <is>
          <t>pieejamās sēdvietas kilometrs</t>
        </is>
      </c>
      <c r="BM764" s="2" t="inlineStr">
        <is>
          <t>2</t>
        </is>
      </c>
      <c r="BN764" s="2" t="inlineStr">
        <is>
          <t/>
        </is>
      </c>
      <c r="BO764" t="inlineStr">
        <is>
          <t>mērvienība, kas atbilst vienas sēdvietas pārvietojumam viena kilometra attālumā pasažieru transportlīdzeklī, kad tas veic pakalpojumus, kuriem tas galvenokārt paredzēts</t>
        </is>
      </c>
      <c r="BP764" s="2" t="inlineStr">
        <is>
          <t>sit-kilometru offrut</t>
        </is>
      </c>
      <c r="BQ764" s="2" t="inlineStr">
        <is>
          <t>3</t>
        </is>
      </c>
      <c r="BR764" s="2" t="inlineStr">
        <is>
          <t/>
        </is>
      </c>
      <c r="BS764" t="inlineStr">
        <is>
          <t>unità tal-kejl li tirrappreżenta l-moviment ta’ sit wieħed disponibbli f’vettura ferrovjarja tal-passiġġieri, meta din tkun qed twettaq is-servizzi li għalihom hija intenzjonata, tul distanza ta’ kilometru</t>
        </is>
      </c>
      <c r="BT764" s="2" t="inlineStr">
        <is>
          <t>aangeboden zitplaatskilometer</t>
        </is>
      </c>
      <c r="BU764" s="2" t="inlineStr">
        <is>
          <t>3</t>
        </is>
      </c>
      <c r="BV764" s="2" t="inlineStr">
        <is>
          <t/>
        </is>
      </c>
      <c r="BW764" t="inlineStr">
        <is>
          <t>meeteenheid die overeenkomt met de verplaatsing van een zitplaats in een transporteenheid in het gewone verkeer over een afstand van één kilometer</t>
        </is>
      </c>
      <c r="BX764" s="2" t="inlineStr">
        <is>
          <t>kilometr miejsca siedzącego w ofercie</t>
        </is>
      </c>
      <c r="BY764" s="2" t="inlineStr">
        <is>
          <t>3</t>
        </is>
      </c>
      <c r="BZ764" s="2" t="inlineStr">
        <is>
          <t/>
        </is>
      </c>
      <c r="CA764" t="inlineStr">
        <is>
          <t>jednostka miary określająca przemieszczenie na odległość jednego kilometra jednego miejsca siedzącego udostępnianego w pasażerskim pojeździe kolejowym realizującym usługi, do których został głównie przeznaczony</t>
        </is>
      </c>
      <c r="CB764" s="2" t="inlineStr">
        <is>
          <t>lugar-quilómetro oferecido</t>
        </is>
      </c>
      <c r="CC764" s="2" t="inlineStr">
        <is>
          <t>3</t>
        </is>
      </c>
      <c r="CD764" s="2" t="inlineStr">
        <is>
          <t/>
        </is>
      </c>
      <c r="CE764" t="inlineStr">
        <is>
          <t>Unidade de medida correspondente à deslocação, na distância de um quilómetro, de um lugar oferecido num veículo ferroviário de transporte de passageiros, quando esse veículo assegura o serviço a que se destina essencialmente.</t>
        </is>
      </c>
      <c r="CF764" s="2" t="inlineStr">
        <is>
          <t>loc-kilometru oferit</t>
        </is>
      </c>
      <c r="CG764" s="2" t="inlineStr">
        <is>
          <t>3</t>
        </is>
      </c>
      <c r="CH764" s="2" t="inlineStr">
        <is>
          <t/>
        </is>
      </c>
      <c r="CI764" t="inlineStr">
        <is>
          <t>unitate de măsură care reprezintă deplasarea unui loc disponibil într-un vehicul feroviar de pasageri care efectuează serviciile pentru care a fost proiectat în principal pe o distanță de un kilometru</t>
        </is>
      </c>
      <c r="CJ764" s="2" t="inlineStr">
        <is>
          <t>ponúkaný miestokilometer</t>
        </is>
      </c>
      <c r="CK764" s="2" t="inlineStr">
        <is>
          <t>3</t>
        </is>
      </c>
      <c r="CL764" s="2" t="inlineStr">
        <is>
          <t/>
        </is>
      </c>
      <c r="CM764" t="inlineStr">
        <is>
          <t>merná jednotka predstavujúca pohyb jedného miesta, ktoré je k dispozícii v osobnom železničnom vozidle počas vykonávania služieb, na ktoré je toto vozidlo predovšetkým určené, na vzdialenosť jedného kilometra</t>
        </is>
      </c>
      <c r="CN764" s="2" t="inlineStr">
        <is>
          <t>razpoložljivi sedežni kilometer</t>
        </is>
      </c>
      <c r="CO764" s="2" t="inlineStr">
        <is>
          <t>3</t>
        </is>
      </c>
      <c r="CP764" s="2" t="inlineStr">
        <is>
          <t/>
        </is>
      </c>
      <c r="CQ764" t="inlineStr">
        <is>
          <t>merska enota, ki izraža premikanje enega sedeža, ki je na voljo v potniškem železniškem vozilu, kadar opravlja storitve, za katere je primarno namenjeno, na razdalji enega kilometra</t>
        </is>
      </c>
      <c r="CR764" s="2" t="inlineStr">
        <is>
          <t>erbjuden platskilometer</t>
        </is>
      </c>
      <c r="CS764" s="2" t="inlineStr">
        <is>
          <t>2</t>
        </is>
      </c>
      <c r="CT764" s="2" t="inlineStr">
        <is>
          <t/>
        </is>
      </c>
      <c r="CU764" t="inlineStr">
        <is>
          <t>måttenhet som motsvarar förflyttningen av en sittplats, som finns tillgänglig i ett fordon för passagerare som används för det som det huvudsakligen är avsett för, en kilometer</t>
        </is>
      </c>
    </row>
    <row r="765">
      <c r="A765" s="1" t="str">
        <f>HYPERLINK("https://iate.europa.eu/entry/result/1880758/all", "1880758")</f>
        <v>1880758</v>
      </c>
      <c r="B765" t="inlineStr">
        <is>
          <t>TRANSPORT</t>
        </is>
      </c>
      <c r="C765" t="inlineStr">
        <is>
          <t>TRANSPORT|land transport|land transport|rail transport|rolling stock</t>
        </is>
      </c>
      <c r="D765" s="2" t="inlineStr">
        <is>
          <t>пътническо железопътно возило</t>
        </is>
      </c>
      <c r="E765" s="2" t="inlineStr">
        <is>
          <t>3</t>
        </is>
      </c>
      <c r="F765" s="2" t="inlineStr">
        <is>
          <t/>
        </is>
      </c>
      <c r="G765" t="inlineStr">
        <is>
          <t>Железопътно возило за превоз на пътници, дори ако има едно или повече отделения с място, специално предназначено за багаж, пакети, поща и т.н.</t>
        </is>
      </c>
      <c r="H765" s="2" t="inlineStr">
        <is>
          <t>osobní železniční vůz</t>
        </is>
      </c>
      <c r="I765" s="2" t="inlineStr">
        <is>
          <t>3</t>
        </is>
      </c>
      <c r="J765" s="2" t="inlineStr">
        <is>
          <t/>
        </is>
      </c>
      <c r="K765" t="inlineStr">
        <is>
          <t>železniční vůz pro dopravu osob, i když zahrnuje jeden nebo více oddílů nebo prostorů zvlášť vyhrazených pro zavazadla, balíky, poštu atd.</t>
        </is>
      </c>
      <c r="L765" s="2" t="inlineStr">
        <is>
          <t>passagerkøretøj</t>
        </is>
      </c>
      <c r="M765" s="2" t="inlineStr">
        <is>
          <t>3</t>
        </is>
      </c>
      <c r="N765" s="2" t="inlineStr">
        <is>
          <t/>
        </is>
      </c>
      <c r="O765" t="inlineStr">
        <is>
          <t>jernbanekøretøj til passagertransport, uanset om det har én eller flere kupéer med arealer, som er reserveret til rejsegods, stykgods, post osv.</t>
        </is>
      </c>
      <c r="P765" s="2" t="inlineStr">
        <is>
          <t>Personenwagen</t>
        </is>
      </c>
      <c r="Q765" s="2" t="inlineStr">
        <is>
          <t>3</t>
        </is>
      </c>
      <c r="R765" s="2" t="inlineStr">
        <is>
          <t/>
        </is>
      </c>
      <c r="S765" t="inlineStr">
        <is>
          <t>Eisenbahnfahrzeug zur Beförderung von Fahrgästen, auch wenn es ein oder mehrere Abteile oder Bereiche enthält, die speziell für Gepäck, Pakete, Post usw. vorgesehen sind</t>
        </is>
      </c>
      <c r="T765" s="2" t="inlineStr">
        <is>
          <t>επιβατικό σιδηροδρομικό όχημα</t>
        </is>
      </c>
      <c r="U765" s="2" t="inlineStr">
        <is>
          <t>3</t>
        </is>
      </c>
      <c r="V765" s="2" t="inlineStr">
        <is>
          <t/>
        </is>
      </c>
      <c r="W765" t="inlineStr">
        <is>
          <t>σιδηροδρομικό όχημα για τη μεταφορά επιβατών, έστω κι αν περιλαμβάνει ένα ή περισσότερα διαμερίσματα με χώρους προοριζόμενους ειδικά για αποσκευές, δέματα, ταχυδρομείο κ.λπ.</t>
        </is>
      </c>
      <c r="X765" s="2" t="inlineStr">
        <is>
          <t>passenger railway vehicle</t>
        </is>
      </c>
      <c r="Y765" s="2" t="inlineStr">
        <is>
          <t>3</t>
        </is>
      </c>
      <c r="Z765" s="2" t="inlineStr">
        <is>
          <t/>
        </is>
      </c>
      <c r="AA765" t="inlineStr">
        <is>
          <t>railway vehicle for the conveyance of passengers, even if it comprises one or more compartments or spaces specially reserved for luggage, parcels, mail, etc.</t>
        </is>
      </c>
      <c r="AB765" s="2" t="inlineStr">
        <is>
          <t>vehículo ferroviario de transporte de pasajeros</t>
        </is>
      </c>
      <c r="AC765" s="2" t="inlineStr">
        <is>
          <t>3</t>
        </is>
      </c>
      <c r="AD765" s="2" t="inlineStr">
        <is>
          <t/>
        </is>
      </c>
      <c r="AE765" t="inlineStr">
        <is>
          <t>Vehículo ferroviario destinado al transporte de pasajeros, incluso si en él se destinan uno o varios compartimentos o lugares especiales a equipajes, paquetes, correo, etc.</t>
        </is>
      </c>
      <c r="AF765" s="2" t="inlineStr">
        <is>
          <t>reisijateveoveerem</t>
        </is>
      </c>
      <c r="AG765" s="2" t="inlineStr">
        <is>
          <t>3</t>
        </is>
      </c>
      <c r="AH765" s="2" t="inlineStr">
        <is>
          <t/>
        </is>
      </c>
      <c r="AI765" t="inlineStr">
        <is>
          <t>reisijate veoks mõeldud veerem, ka siis, kui selles on üks või mitu spetsiaalselt pagasi, pakkide, posti jne jaoks jäetud ruumi</t>
        </is>
      </c>
      <c r="AJ765" s="2" t="inlineStr">
        <is>
          <t>henkilöliikenteen vaunu</t>
        </is>
      </c>
      <c r="AK765" s="2" t="inlineStr">
        <is>
          <t>3</t>
        </is>
      </c>
      <c r="AL765" s="2" t="inlineStr">
        <is>
          <t/>
        </is>
      </c>
      <c r="AM765" t="inlineStr">
        <is>
          <t>matkustajien kuljetukseen tarkoitettu henkilövaunu, vaikka siinä olisi yksi tai useampi osasto tai tila, joka on varattu erityisesti matkatavaroita, paketteja, postia tms. varten</t>
        </is>
      </c>
      <c r="AN765" s="2" t="inlineStr">
        <is>
          <t>voiture|
véhicule de transport de voyageurs|
voiture ferroviaire</t>
        </is>
      </c>
      <c r="AO765" s="2" t="inlineStr">
        <is>
          <t>3|
3|
3</t>
        </is>
      </c>
      <c r="AP765" s="2" t="inlineStr">
        <is>
          <t xml:space="preserve">|
|
</t>
        </is>
      </c>
      <c r="AQ765" t="inlineStr">
        <is>
          <t>véhicule ferroviaire destiné au transport de voyageurs, même si un ou plusieurs compartiments ou emplacements spéciaux sont réservés pour les bagages, les colis, la poste, etc.</t>
        </is>
      </c>
      <c r="AR765" s="2" t="inlineStr">
        <is>
          <t>carráiste traenach paisinéirí</t>
        </is>
      </c>
      <c r="AS765" s="2" t="inlineStr">
        <is>
          <t>3</t>
        </is>
      </c>
      <c r="AT765" s="2" t="inlineStr">
        <is>
          <t/>
        </is>
      </c>
      <c r="AU765" t="inlineStr">
        <is>
          <t/>
        </is>
      </c>
      <c r="AV765" s="2" t="inlineStr">
        <is>
          <t>putničko željezničko vozilo</t>
        </is>
      </c>
      <c r="AW765" s="2" t="inlineStr">
        <is>
          <t>3</t>
        </is>
      </c>
      <c r="AX765" s="2" t="inlineStr">
        <is>
          <t/>
        </is>
      </c>
      <c r="AY765" t="inlineStr">
        <is>
          <t>željezničko vozilo za prijevoz putnika, čak i ako sadržava jedan ili više odjeljaka i prostora posebno rezerviranih za prtljagu, pakete, poštu i sl.</t>
        </is>
      </c>
      <c r="AZ765" s="2" t="inlineStr">
        <is>
          <t>személyszállító vasúti jármű</t>
        </is>
      </c>
      <c r="BA765" s="2" t="inlineStr">
        <is>
          <t>3</t>
        </is>
      </c>
      <c r="BB765" s="2" t="inlineStr">
        <is>
          <t/>
        </is>
      </c>
      <c r="BC765" t="inlineStr">
        <is>
          <t>a személyszállítás lebonyolítására szolgáló, több kocsiból álló vasúti szerelvények, beleértve azokat is, amelyekben egy vagy több kocsi vagy helyiség kizárólag csomagok, levelek, rakomány stb. tárolására van fenntartva</t>
        </is>
      </c>
      <c r="BD765" s="2" t="inlineStr">
        <is>
          <t>veicolo ferroviario per il trasporto di passeggeri</t>
        </is>
      </c>
      <c r="BE765" s="2" t="inlineStr">
        <is>
          <t>3</t>
        </is>
      </c>
      <c r="BF765" s="2" t="inlineStr">
        <is>
          <t/>
        </is>
      </c>
      <c r="BG765" t="inlineStr">
        <is>
          <t>veicolo destinato al trasporto dei passeggeri anche se comprende uno o più scompartimenti con spazi riservati in maniera specifica a bagagli, colli, posta, ecc.</t>
        </is>
      </c>
      <c r="BH765" s="2" t="inlineStr">
        <is>
          <t>keleivinis geležinkelio riedmuo</t>
        </is>
      </c>
      <c r="BI765" s="2" t="inlineStr">
        <is>
          <t>3</t>
        </is>
      </c>
      <c r="BJ765" s="2" t="inlineStr">
        <is>
          <t/>
        </is>
      </c>
      <c r="BK765" t="inlineStr">
        <is>
          <t>geležinkelio riedmuo keleiviams vežti, net jei jis sudarytas iš vieno arba daugiau skyrių, kuriuose numatyta speciali vieta bagažui, siuntiniams, paštui ir pan.</t>
        </is>
      </c>
      <c r="BL765" s="2" t="inlineStr">
        <is>
          <t>pasažieru dzelzceļa transportlīdzeklis|
pasažieru dzelzceļa riteklis</t>
        </is>
      </c>
      <c r="BM765" s="2" t="inlineStr">
        <is>
          <t>2|
2</t>
        </is>
      </c>
      <c r="BN765" s="2" t="inlineStr">
        <is>
          <t xml:space="preserve">|
</t>
        </is>
      </c>
      <c r="BO765" t="inlineStr">
        <is>
          <t>&lt;p&gt;dzelzceļa transportlīdzeklis pasažieru pārvadāšanai, pat ja tajā ir viens vai vairāki nodalījumi ar īpaši rezervētām telpām bagāžai, saiņiem, pasta sūtījumiem utt.&lt;/p&gt;</t>
        </is>
      </c>
      <c r="BP765" s="2" t="inlineStr">
        <is>
          <t>vettura ferrovjarja tal-passiġġieri</t>
        </is>
      </c>
      <c r="BQ765" s="2" t="inlineStr">
        <is>
          <t>3</t>
        </is>
      </c>
      <c r="BR765" s="2" t="inlineStr">
        <is>
          <t/>
        </is>
      </c>
      <c r="BS765" t="inlineStr">
        <is>
          <t>vettura ferrovjarja għat-trasport tal-passiġġieri, anke jekk tkun tinkludi kompartiment jew spazju wieħed jew aktar riżervati b'mod speċjali għall-bagalji, il-pakketti, il-posta. eċċ.</t>
        </is>
      </c>
      <c r="BT765" s="2" t="inlineStr">
        <is>
          <t>spoorvoertuig voor reizigersvervoer|
personenrijtuig</t>
        </is>
      </c>
      <c r="BU765" s="2" t="inlineStr">
        <is>
          <t>2|
3</t>
        </is>
      </c>
      <c r="BV765" s="2" t="inlineStr">
        <is>
          <t xml:space="preserve">|
</t>
        </is>
      </c>
      <c r="BW765" t="inlineStr">
        <is>
          <t>"spoorvoertuig voor het vervoer van reizigers, met inbegrip van voertuigen met een of meer afdelingen voor bagage, pakjes, post enz."</t>
        </is>
      </c>
      <c r="BX765" s="2" t="inlineStr">
        <is>
          <t>pasażerski pojazd kolejowy</t>
        </is>
      </c>
      <c r="BY765" s="2" t="inlineStr">
        <is>
          <t>3</t>
        </is>
      </c>
      <c r="BZ765" s="2" t="inlineStr">
        <is>
          <t/>
        </is>
      </c>
      <c r="CA765" t="inlineStr">
        <is>
          <t>pojazd kolejowy do przewozu pasażerów, nawet w przypadku, gdy w jego skład wchodzi jeden lub większa ilość przedziałów lub miejsc przeznaczonych specjalnie na bagaż, paczki, pocztę itp.</t>
        </is>
      </c>
      <c r="CB765" s="2" t="inlineStr">
        <is>
          <t>&lt;small&gt;veículo ferroviário de passageiros&lt;/small&gt;</t>
        </is>
      </c>
      <c r="CC765" s="2" t="inlineStr">
        <is>
          <t>3</t>
        </is>
      </c>
      <c r="CD765" s="2" t="inlineStr">
        <is>
          <t/>
        </is>
      </c>
      <c r="CE765" t="inlineStr">
        <is>
          <t>&lt;p&gt;&lt;small&gt;Veículo ferroviário para transporte de passageiros, mesmo quando inclui um ou mais compartimentos ou espaços especialmente reservados para bagagem, encomendas, correio, etc.&lt;/small&gt;&lt;/p&gt;</t>
        </is>
      </c>
      <c r="CF765" s="2" t="inlineStr">
        <is>
          <t>vehicul de cale ferată destinat transportului de călători|
vehicul feroviar destinat transportului de călători</t>
        </is>
      </c>
      <c r="CG765" s="2" t="inlineStr">
        <is>
          <t>3|
3</t>
        </is>
      </c>
      <c r="CH765" s="2" t="inlineStr">
        <is>
          <t xml:space="preserve">|
</t>
        </is>
      </c>
      <c r="CI765" t="inlineStr">
        <is>
          <t/>
        </is>
      </c>
      <c r="CJ765" s="2" t="inlineStr">
        <is>
          <t>osobné železničné vozidlo|
železničné vozidlo osobnej dopravy|
vozidlo osobnej dopravy</t>
        </is>
      </c>
      <c r="CK765" s="2" t="inlineStr">
        <is>
          <t>3|
3|
2</t>
        </is>
      </c>
      <c r="CL765" s="2" t="inlineStr">
        <is>
          <t xml:space="preserve">preferred|
|
</t>
        </is>
      </c>
      <c r="CM765" t="inlineStr">
        <is>
          <t>železničné vozidlo na prepravu cestujúcich, aj keď má jedno oddelenie alebo viac oddelení s osobitne vyhradenými priestormi na batožinu, balíky, poštu atď.</t>
        </is>
      </c>
      <c r="CN765" s="2" t="inlineStr">
        <is>
          <t>potniško železniško vozilo</t>
        </is>
      </c>
      <c r="CO765" s="2" t="inlineStr">
        <is>
          <t>3</t>
        </is>
      </c>
      <c r="CP765" s="2" t="inlineStr">
        <is>
          <t/>
        </is>
      </c>
      <c r="CQ765" t="inlineStr">
        <is>
          <t>železniško vozilo za prevoz potnikov, tudi če ima enega ali več prostorov, ki so posebej namenjeni za prtljago, pakete, pošto itd. Ta vozila vključujejo posebna vozila, kot so spalniki, salonski vagoni, jedilni vagoni, ambulantni vagoni in službeni vagoni za prevoz cestnih vozil s spremstvom.</t>
        </is>
      </c>
      <c r="CR765" s="2" t="inlineStr">
        <is>
          <t>järnvägsfordon för passagerare</t>
        </is>
      </c>
      <c r="CS765" s="2" t="inlineStr">
        <is>
          <t>3</t>
        </is>
      </c>
      <c r="CT765" s="2" t="inlineStr">
        <is>
          <t/>
        </is>
      </c>
      <c r="CU765" t="inlineStr">
        <is>
          <t>järnvägsfordon avsett för transport av passagerare, även om det innehåller en eller flera avdelningar eller utrymmen som är särskilt reserverade för bagage, paket, post osv</t>
        </is>
      </c>
    </row>
    <row r="766">
      <c r="A766" s="1" t="str">
        <f>HYPERLINK("https://iate.europa.eu/entry/result/1880765/all", "1880765")</f>
        <v>1880765</v>
      </c>
      <c r="B766" t="inlineStr">
        <is>
          <t>TRANSPORT</t>
        </is>
      </c>
      <c r="C766" t="inlineStr">
        <is>
          <t>TRANSPORT|land transport|land transport|rail transport</t>
        </is>
      </c>
      <c r="D766" s="2" t="inlineStr">
        <is>
          <t>изолиран вагон</t>
        </is>
      </c>
      <c r="E766" s="2" t="inlineStr">
        <is>
          <t>3</t>
        </is>
      </c>
      <c r="F766" s="2" t="inlineStr">
        <is>
          <t/>
        </is>
      </c>
      <c r="G766" t="inlineStr">
        <is>
          <t>&lt;div&gt;
 Покрит товарен вагон, чийто кош е с топлоизолирани стени, врати, под и покрив, за да се ограничи топлообменът между вътрешността на товарния вагон и заобикалящата среда, така че общият коефициент на топлопроводимост (коефициент K), да поставя оборудването в една от следните две категории: &lt;/div&gt; 
&lt;div&gt;
 - I 
 &lt;sub&gt;N&lt;/sub&gt; = Нормално изолиран: характеризара се с коефициент K, равен или по-малък от 0,7 W/m 
 &lt;sup&gt;2 o&lt;/sup&gt; C. &lt;/div&gt; 
&lt;div&gt;
 - I 
 &lt;sub&gt;R&lt;/sub&gt; = Повишено изолиран: характеризара се с коефициент K, равен или по-малък от 0,4 W/m 
 &lt;sup&gt;2 o&lt;/sup&gt; C.&lt;/div&gt;</t>
        </is>
      </c>
      <c r="H766" s="2" t="inlineStr">
        <is>
          <t>izotermický nákladní vůz</t>
        </is>
      </c>
      <c r="I766" s="2" t="inlineStr">
        <is>
          <t>3</t>
        </is>
      </c>
      <c r="J766" s="2" t="inlineStr">
        <is>
          <t/>
        </is>
      </c>
      <c r="K766" t="inlineStr">
        <is>
          <t>&lt;div&gt;
 krytý nákladní vůz, jehož skříň tvoří izotermické stěny, dveře, podlaha a střecha umožňující omezit výměnu tepla mezi vnitřkem a vnějškem skříně tak, že celkový součinitel přestupu tepla bude mít hodnotu, podle které lze zařízení zařadit do jedné z těchto dvou kategorií: &lt;/div&gt; 
&lt;div&gt;
 - IN = normálně izotermické zařízení – charakterizované součinitelem K nejvýše 0,7 W/m 2°C &lt;/div&gt; 
&lt;div&gt;
 - IR - = silně izotermické zařízení – charakterizované součinitelem K nejvýše 0,4 W/m 2°C&lt;/div&gt;</t>
        </is>
      </c>
      <c r="L766" s="2" t="inlineStr">
        <is>
          <t>isoleret godsvogn</t>
        </is>
      </c>
      <c r="M766" s="2" t="inlineStr">
        <is>
          <t>3</t>
        </is>
      </c>
      <c r="N766" s="2" t="inlineStr">
        <is>
          <t/>
        </is>
      </c>
      <c r="O766" t="inlineStr">
        <is>
          <t>&lt;p&gt;lukket godsvogn, hvor vognkassen består af isolerede vægge og døre samt isoleret gulv og loft med henblik på at nedsætte varmeudvekslingen mellem vognens yder- og inderside, således at den totale varmeoverføringskoefficient er af en sådan størrelse, at udstyret kan henføres til en af følgende kategorier:&lt;/p&gt; 
&lt;p&gt;— IN = normalt isoleret: karakteriseret ved en varmeoverføringskoefficient, der er lig med eller mindre end&lt;br&gt;0,7 W/m&lt;sup&gt;2&lt;/sup&gt; &lt;sup&gt;o&lt;/sup&gt;C&lt;/p&gt; 
&lt;p&gt;— IR = højisoleret: karakteriseret ved en varmeoverføringskoefficient, der er lig med eller mindre end 0,4 W/m&lt;sup&gt;2&lt;/sup&gt; &lt;sup&gt;o&lt;/sup&gt;C&lt;/p&gt;</t>
        </is>
      </c>
      <c r="P766" s="2" t="inlineStr">
        <is>
          <t>Thermoswagen</t>
        </is>
      </c>
      <c r="Q766" s="2" t="inlineStr">
        <is>
          <t>3</t>
        </is>
      </c>
      <c r="R766" s="2" t="inlineStr">
        <is>
          <t/>
        </is>
      </c>
      <c r="S766" t="inlineStr">
        <is>
          <t>gedeckter Wagen, dessen Wände, Türen, Boden und Dach zur Verringerung des Wärmeaustauschs isoliert sind</t>
        </is>
      </c>
      <c r="T766" s="2" t="inlineStr">
        <is>
          <t>μονωμένη φορτάμαξα</t>
        </is>
      </c>
      <c r="U766" s="2" t="inlineStr">
        <is>
          <t>3</t>
        </is>
      </c>
      <c r="V766" s="2" t="inlineStr">
        <is>
          <t/>
        </is>
      </c>
      <c r="W766" t="inlineStr">
        <is>
          <t>κλειστή φορτάμαξα [ &lt;a href="https://iate.europa.eu/entry/result/930269/all" target="_blank"&gt;930269&lt;/a&gt; ], το αμάξωμα της οποίας είναι κατασκευασμένο με μονωτικά τοιχώματα, πόρτες δάπεδο και οροφή, έτσι ώστε η ανταλλαγή θερμότητας μεταξύ του εσωτερικού της φορτάμαξας και του εξωτερικού να περιορίζεται προκειμένου ο συντελεστής ολικής μεταφοράς θερμότητας (συντελεστής Κ) να επιτρέπει στον εξοπλισμό να εντάσσεται σε μία από τις ακόλουθες δύο κατηγορίες: 
&lt;div&gt;
 - IN = Κανονική μόνωση: χαρακτηρίζεται από συντελεστή K ίσο ή μικρότερο από 0,7 W/m 
 &lt;sup&gt;2&lt;/sup&gt; 
 &lt;sup&gt;o&lt;/sup&gt;C &lt;/div&gt; 
&lt;div&gt;
 - IR = Ισχυρή μόνωση: χαρακτηρίζεται από συντελεστή K ίσο ή μικρότερο από 0,4 W/m 
 &lt;sup&gt;2&lt;/sup&gt; 
 &lt;sup&gt;o&lt;/sup&gt;C&lt;/div&gt;</t>
        </is>
      </c>
      <c r="X766" s="2" t="inlineStr">
        <is>
          <t>insulated wagon</t>
        </is>
      </c>
      <c r="Y766" s="2" t="inlineStr">
        <is>
          <t>3</t>
        </is>
      </c>
      <c r="Z766" s="2" t="inlineStr">
        <is>
          <t/>
        </is>
      </c>
      <c r="AA766" t="inlineStr">
        <is>
          <t>covered &lt;a href="https://iate.europa.eu/entry/result/930269/en" target="_blank"&gt;wagon&lt;/a&gt; the body of which is built with insulating walls, doors, floor and roof, to limit heat exchange between the interior of the wagon and the outside so that the overall coefficient of heat transfer (K coefficient), allows the equipment to be assigned to one or other of the following two categories: 
&lt;div&gt;
 - IN = Normally insulated: characterized by a K coefficient equal to or less than 0.7 W/m 
 &lt;sup&gt;2&lt;/sup&gt;.°C &lt;/div&gt; 
&lt;div&gt;
 - IR = Heavily insulated: characterized by a K coefficient equal to or less than 0.4 W/m 
 &lt;sup&gt;2&lt;/sup&gt;.°C&lt;/div&gt;</t>
        </is>
      </c>
      <c r="AB766" s="2" t="inlineStr">
        <is>
          <t>vagón isotérmico</t>
        </is>
      </c>
      <c r="AC766" s="2" t="inlineStr">
        <is>
          <t>3</t>
        </is>
      </c>
      <c r="AD766" s="2" t="inlineStr">
        <is>
          <t/>
        </is>
      </c>
      <c r="AE766" t="inlineStr">
        <is>
          <t>&lt;div&gt;
 Vagón cubierto cuya caja está construida con paredes, puertas, suelo y techo para limitar los cambios de calor entre el interior y el exterior de la caja de manera que el coeficiente global de transmisión térmica (coeficiente K) permita que el equipo se pueda clasificar en una de las dos categorías siguientes: &lt;/div&gt; 
&lt;div&gt;
 - IN = isotérmico normal: caracterizado por un coeficiente K inferior o igual a 0,7 W/m 
 &lt;sup&gt;2 &lt;/sup&gt;ºC,&lt;/div&gt; 
&lt;div&gt;
 - IR = isotérmico de gran aislamiento: caracterizado por un coeficiente K inferior o igual a 0,4 W/m 
 &lt;sup&gt;2 &lt;/sup&gt;ºC.&lt;/div&gt;</t>
        </is>
      </c>
      <c r="AF766" s="2" t="inlineStr">
        <is>
          <t>isoleeritud kaubavagun</t>
        </is>
      </c>
      <c r="AG766" s="2" t="inlineStr">
        <is>
          <t>3</t>
        </is>
      </c>
      <c r="AH766" s="2" t="inlineStr">
        <is>
          <t/>
        </is>
      </c>
      <c r="AI766" t="inlineStr">
        <is>
          <t>kinnine vagun, mille korpus koosneb isoleerivatest seintest, ustest, põrandast ja katusest, mis piiravad korpuse sise- ja väliskeskkonna vahelist soojusvahetust nii, et üldine soojusülekandetegur (K) on selline, et seadmeid saab liigitada ühte kahest alljärgnevast kategooriast: 
&lt;div&gt;
 - IN = normaalselt isoleeritud: - K väärtus on maksimaalselt 0,7 W/m 2 o C&lt;/div&gt; 
&lt;div&gt;
 - IR = tugevalt isoleeritud: - K väärtus on maksimaalselt 0,4 W/m 2 o C&lt;/div&gt;</t>
        </is>
      </c>
      <c r="AJ766" s="2" t="inlineStr">
        <is>
          <t>lämpöeristetty vaunu</t>
        </is>
      </c>
      <c r="AK766" s="2" t="inlineStr">
        <is>
          <t>3</t>
        </is>
      </c>
      <c r="AL766" s="2" t="inlineStr">
        <is>
          <t/>
        </is>
      </c>
      <c r="AM766" t="inlineStr">
        <is>
          <t>katettu vaunu [ &lt;a href="/entry/result/930269/all" id="ENTRY_TO_ENTRY_CONVERTER" target="_blank"&gt;IATE:930269&lt;/a&gt; ], jonka seinät, ovet, lattia ja katto on lämpöeristetty vaunun ulko- ja sisäpuolen välisen lämmönvaihtelun vähentämiseksi siten, että se voidaan luokitella kokonaislämmönläpäisykertoimen (K-arvo) perusteella jompaankumpaan seuraavista luokista: 
&lt;br&gt;- I 
&lt;sub&gt;N&lt;/sub&gt; = Tavanomaisesti lämpöeristetty: K-arvo ≤ 0,7 W/m 
&lt;sup&gt;2&lt;/sup&gt; °C 
&lt;br&gt;- I 
&lt;sub&gt;R&lt;/sub&gt; = Erittäin hyvin lämpöeristetty: K-arvo ≤ 0,4 W/m 
&lt;sup&gt;2&lt;/sup&gt; °C</t>
        </is>
      </c>
      <c r="AN766" s="2" t="inlineStr">
        <is>
          <t>wagon isotherme</t>
        </is>
      </c>
      <c r="AO766" s="2" t="inlineStr">
        <is>
          <t>3</t>
        </is>
      </c>
      <c r="AP766" s="2" t="inlineStr">
        <is>
          <t/>
        </is>
      </c>
      <c r="AQ766" t="inlineStr">
        <is>
          <t>&lt;div&gt;
 wagon couvert dont la caisse est construite avec des parois isolantes, y compris les portes, le plancher et la toiture, permettant de limiter les échanges de chaleur entre l'intérieur et l'extérieur de la caisse de telle façon que le coefficient global de transmission thermique (coefficient K) puisse faire entrer le wagon dans l'une des deux catégories suivantes:&lt;/div&gt; 
&lt;div&gt;
 - I 
 &lt;sub&gt;N&lt;/sub&gt; = wagon isotherme normal – caractérisé par un coefficient K égal ou inférieur à 0,7 W/m 
 &lt;sup&gt;2&lt;/sup&gt; °C;&lt;/div&gt; 
&lt;div&gt;
 - I 
 &lt;sub&gt;R&lt;/sub&gt; = wagon isotherme renforcé – caractérisé par un coefficient K égal ou inférieur à 0,4 W/m 
 &lt;sup&gt;2&lt;/sup&gt; °C.&lt;/div&gt;</t>
        </is>
      </c>
      <c r="AR766" s="2" t="inlineStr">
        <is>
          <t>vaigín inslithe</t>
        </is>
      </c>
      <c r="AS766" s="2" t="inlineStr">
        <is>
          <t>3</t>
        </is>
      </c>
      <c r="AT766" s="2" t="inlineStr">
        <is>
          <t/>
        </is>
      </c>
      <c r="AU766" t="inlineStr">
        <is>
          <t/>
        </is>
      </c>
      <c r="AV766" s="2" t="inlineStr">
        <is>
          <t>izolirani vagon</t>
        </is>
      </c>
      <c r="AW766" s="2" t="inlineStr">
        <is>
          <t>3</t>
        </is>
      </c>
      <c r="AX766" s="2" t="inlineStr">
        <is>
          <t/>
        </is>
      </c>
      <c r="AY766" t="inlineStr">
        <is>
          <t>&lt;div&gt;
 zatvoreni vagon čije je tijelo izrađeno s izoliranim zidovima, vratima, podom i krovom, kod kojega promjena topline između unutrašnje i vanjske strane može biti tako ograničena da je sveukupni koeficijent transfera topline (K-koeficijent) takav da se toj opremi može dodijeliti jedna od sljedećih dviju kategorija:&lt;/div&gt; 
&lt;div&gt;
 IN = normalno izolirana: – koju karakterizira koeficijent (K) od 0,7 W/m2°C ili niži &lt;/div&gt; 
&lt;div&gt;
 IR = jako izolirana: koju karakterizira koeficijent (K) od 0,4 W/m2°C ili niži.&lt;/div&gt;</t>
        </is>
      </c>
      <c r="AZ766" s="2" t="inlineStr">
        <is>
          <t>szigetelt vasúti teherkocsi</t>
        </is>
      </c>
      <c r="BA766" s="2" t="inlineStr">
        <is>
          <t>3</t>
        </is>
      </c>
      <c r="BB766" s="2" t="inlineStr">
        <is>
          <t/>
        </is>
      </c>
      <c r="BC766" t="inlineStr">
        <is>
          <t>&lt;div&gt;
 zárt vasúti teherkocsi, amelynek kocsiteste szigetelő falakkal, ajtókkal, padozattal és tetővel épül, így a kocsi belseje és a test külseje közötti hőcsere korlátozott&lt;/div&gt;</t>
        </is>
      </c>
      <c r="BD766" s="2" t="inlineStr">
        <is>
          <t>carro isotermico</t>
        </is>
      </c>
      <c r="BE766" s="2" t="inlineStr">
        <is>
          <t>3</t>
        </is>
      </c>
      <c r="BF766" s="2" t="inlineStr">
        <is>
          <t/>
        </is>
      </c>
      <c r="BG766" t="inlineStr">
        <is>
          <t>&lt;div&gt;
 carro [ &lt;a href="https://iate.europa.eu/entry/result/930269/all" target="_blank"&gt;930269&lt;/a&gt; ] coperto la cui cassa è costituita da pareti termoisolanti, incluse le porte, il pavimento e il tetto, per limitare lo scambio di calore tra l'interno e l'esterno in modo che, in base al coefficiente globale di trasmissione termica (coefficiente K), il carro possa essere incluso in una delle seguenti due categorie: &lt;/div&gt; 
&lt;div&gt;
 - IN = carro isotermico normale: caratterizzato da un coefficiente K uguale o inferiore a 0,7 W/m 
 &lt;sup&gt;2&lt;/sup&gt; 
 &lt;sup&gt;o&lt;/sup&gt;C &lt;/div&gt; 
&lt;div&gt;
 - IR = carro isotermico rinforzato: caratterizzato da un coefficiente K uguale o inferiore a 0,4 W/m 
 &lt;sup&gt;2&lt;/sup&gt; 
 &lt;sup&gt;o&lt;/sup&gt;C&lt;/div&gt;</t>
        </is>
      </c>
      <c r="BH766" s="2" t="inlineStr">
        <is>
          <t>izoterminis vagonas</t>
        </is>
      </c>
      <c r="BI766" s="2" t="inlineStr">
        <is>
          <t>3</t>
        </is>
      </c>
      <c r="BJ766" s="2" t="inlineStr">
        <is>
          <t/>
        </is>
      </c>
      <c r="BK766" t="inlineStr">
        <is>
          <t>specialus dengtas vagonas gediesiems kroviniams vežti, kurio įranga leidžia vagono viduje palaikyti reikiamą temperatūrą (žemai temperatūrai palaikyti naudojami šaldytuvai arba ledo atsargos, aukštai – elektros arba kūrenamosios krosnys)</t>
        </is>
      </c>
      <c r="BL766" s="2" t="inlineStr">
        <is>
          <t>izolēts preču vagons|
izolēts kravas vagons</t>
        </is>
      </c>
      <c r="BM766" s="2" t="inlineStr">
        <is>
          <t>2|
2</t>
        </is>
      </c>
      <c r="BN766" s="2" t="inlineStr">
        <is>
          <t xml:space="preserve">|
</t>
        </is>
      </c>
      <c r="BO766" t="inlineStr">
        <is>
          <t>&lt;p&gt;&lt;small&gt;slēgts kravas vagons [&lt;a href="https://iate.europa.eu/entry/result/930269/all" target="_blank"&gt;930269&lt;/a&gt;], kura korpuss būvēts ar izolētām sienām, durvīm, grīdu un jumtu, lai ierobežotu siltumapmaiņu starp vagona iekštelpu un ārpusi un lai uz kopējā siltuma pārejas koeficienta (K koeficienta) pamata iekārtu varētu ieskaitīt vienā no divām kategorijām:&lt;/small&gt;&lt;/p&gt; 
&lt;p&gt;&lt;small&gt;- IN = parasti izolēta, kuras K koeficients ir vienāds ar vai mazāks par 0,7 W/m&lt;sup&gt;2&lt;/sup&gt;oC;&lt;/small&gt;&lt;/p&gt; 
&lt;p&gt;&lt;small&gt;- IR = stipri izolēta, kuras K koeficients ir vienāds ar vai mazāks par 0,4 W/m&lt;sup&gt;2&lt;/sup&gt;oC&lt;/small&gt;&lt;/p&gt;</t>
        </is>
      </c>
      <c r="BP766" s="2" t="inlineStr">
        <is>
          <t>vagun iżolat</t>
        </is>
      </c>
      <c r="BQ766" s="2" t="inlineStr">
        <is>
          <t>3</t>
        </is>
      </c>
      <c r="BR766" s="2" t="inlineStr">
        <is>
          <t/>
        </is>
      </c>
      <c r="BS766" t="inlineStr">
        <is>
          <t>&lt;div&gt;
 vagun [ &lt;a href="https://iate.europa.eu/entry/result/930269/all" target="_blank"&gt;930269&lt;/a&gt; ] mgħotti li l-korp tiegħu jkun mibni b'ħitan, bibien, art u saqaf iżolanti biex jiġi llimitat l-iskambju bejn il-parti interna tal-vagun u barra biex il-koeffiċjent tat-trasferiment tas-sħana kumplessiva (koeffiċjent K), jippermetti li t-tagħmir jiġi assenjat lil waħda minn dawn iż-żewġ kategoriji:&lt;/div&gt; 
&lt;div&gt;
 - IN = iżolat b'mod normali: ikkaratterizzat minn koeffċijent K ugwali għal jew inqas minn 0.7 W/m 2°C &lt;/div&gt; 
&lt;div&gt;
 - IR = iżolat ħafna: ikkaratterizzat minn koeffċijent K ugwali għal jew inqas minn 0.4 W/m 2°C &lt;/div&gt;</t>
        </is>
      </c>
      <c r="BT766" s="2" t="inlineStr">
        <is>
          <t>geïsoleerde goederenwagen|
geïsoleerde goederenwagon</t>
        </is>
      </c>
      <c r="BU766" s="2" t="inlineStr">
        <is>
          <t>3|
2</t>
        </is>
      </c>
      <c r="BV766" s="2" t="inlineStr">
        <is>
          <t xml:space="preserve">preferred|
</t>
        </is>
      </c>
      <c r="BW766" t="inlineStr">
        <is>
          <t>"gesloten goederenwagen waarvan de bak bestaat uit isolerende wanden, deuren, vloer en dak, waardoor de warmteoverdracht tussen de binnen- en de buitenzijde van de wagenbak kan worden beperkt"</t>
        </is>
      </c>
      <c r="BX766" s="2" t="inlineStr">
        <is>
          <t>wagon izolowany</t>
        </is>
      </c>
      <c r="BY766" s="2" t="inlineStr">
        <is>
          <t>3</t>
        </is>
      </c>
      <c r="BZ766" s="2" t="inlineStr">
        <is>
          <t/>
        </is>
      </c>
      <c r="CA766" t="inlineStr">
        <is>
          <t>wagon kryty, którego nadwozie zbudowane jest z izolacyjnych ścian, drzwi, podłogi i dachu, co powoduje, że wymiana ciepła pomiędzy wnętrzem wagonu i otoczeniem jest tak ograniczona, że ogólny współczynnik przenikania ciepła (współczynnik K) umożliwia przypisanie sprzętu do jednej z następujących dwóch kategorii: IN = Normalnie izolowany: współczynnik K jest równy lub mniejszy niż 0,7 W/m2 °C; IR = Intensywnie izolowany: współczynnik K jest równy lub mniejszy niż 0,4 W/m2 °C</t>
        </is>
      </c>
      <c r="CB766" s="2" t="inlineStr">
        <is>
          <t>vagão isotérmico</t>
        </is>
      </c>
      <c r="CC766" s="2" t="inlineStr">
        <is>
          <t>3</t>
        </is>
      </c>
      <c r="CD766" s="2" t="inlineStr">
        <is>
          <t/>
        </is>
      </c>
      <c r="CE766" t="inlineStr">
        <is>
          <t>&lt;p&gt; Vagão fechado cuja caixa é construída com paredes, portas, chão e tejadilho isoladores, limitando as trocas de calor entre o interior e o exterior da caixa, de modo a que o coeficiente global de transmissão térmica (coeficiente K) permita incluir o vagão numa das duas categorias seguintes: &lt;/p&gt; 
&lt;p&gt;- I&lt;sub&gt;N&lt;/sub&gt; = Equipamento isotérmico normal: caracterizado por um coeficiente K igual ou inferior a 0,7 W/m² ºC; &lt;/p&gt; 
&lt;p&gt;- I&lt;sub&gt;R&lt;/sub&gt; = Equipamento isotérmico reforçado: caracterizado por um coeficiente K igual ou inferior a 0,4 W/m² ºC.&lt;br&gt;&lt;/p&gt;</t>
        </is>
      </c>
      <c r="CF766" s="2" t="inlineStr">
        <is>
          <t>vagon izoterm</t>
        </is>
      </c>
      <c r="CG766" s="2" t="inlineStr">
        <is>
          <t>3</t>
        </is>
      </c>
      <c r="CH766" s="2" t="inlineStr">
        <is>
          <t/>
        </is>
      </c>
      <c r="CI766" t="inlineStr">
        <is>
          <t/>
        </is>
      </c>
      <c r="CJ766" s="2" t="inlineStr">
        <is>
          <t>izotermický vozeň</t>
        </is>
      </c>
      <c r="CK766" s="2" t="inlineStr">
        <is>
          <t>3</t>
        </is>
      </c>
      <c r="CL766" s="2" t="inlineStr">
        <is>
          <t/>
        </is>
      </c>
      <c r="CM766" t="inlineStr">
        <is>
          <t>krytý nákladný vozeň, ktorý je skonštruovaný z izolačných stien, dverí, podlahy a stropu na obmedzenie výmeny tepla medzi vnútrajškom a vonkajškom vozňa tak, že celkový koeficient prestupu tepla (koeficient K) umožní, aby zariadenie bolo zaradené do jednej alebo druhej z týchto dvoch kategórií: 
&lt;div&gt;
 – IN = normálne izolovaný: charakterizovaný koeficientom K, ktorý sa rovná alebo je menší ako 0,7 W/m 
 &lt;sup&gt;2&lt;/sup&gt;.°C, &lt;/div&gt; 
&lt;div&gt;
 – IR = silne izolovaný: charakterizovaný koeficientom K, ktorý sa rovná alebo je menší ako 0,4 W/m 
 &lt;sup&gt;2&lt;/sup&gt;.°C&lt;/div&gt;</t>
        </is>
      </c>
      <c r="CN766" s="2" t="inlineStr">
        <is>
          <t>izolirani tovorni vagon</t>
        </is>
      </c>
      <c r="CO766" s="2" t="inlineStr">
        <is>
          <t>3</t>
        </is>
      </c>
      <c r="CP766" s="2" t="inlineStr">
        <is>
          <t/>
        </is>
      </c>
      <c r="CQ766" t="inlineStr">
        <is>
          <t>&lt;div&gt;
 pokriti tovorni vagon, ki ima izolirane stene, vrata, dno in streho, kar omogoča, da je prenos toplote iz notranjosti oz. od zunaj tako omejen, da je skupni koeficient prenosa toplote (koeficient K) takšen, da oprema spada v eno od naslednjih dveh kategorij:&lt;/div&gt; 
&lt;div&gt;
 – IN = normalno izolirana: koeficient K je enak ali manjši od 0,7 W/m 2 °C;&lt;/div&gt; 
&lt;div&gt;
 – IR = močno izolirana: koeficient K je enak ali manjši od 0,4 W/m 2 °C.&lt;/div&gt;</t>
        </is>
      </c>
      <c r="CR766" s="2" t="inlineStr">
        <is>
          <t>isolerad vagn</t>
        </is>
      </c>
      <c r="CS766" s="2" t="inlineStr">
        <is>
          <t>3</t>
        </is>
      </c>
      <c r="CT766" s="2" t="inlineStr">
        <is>
          <t/>
        </is>
      </c>
      <c r="CU766" t="inlineStr">
        <is>
          <t>sluten vagn vars stomme är uppbyggd av isolerade väggar, dörrar, golv och tak så att värmeväxlingen mellan vagnens insida och utsida begränsas på ett sådant sätt att värmegenomgångskoefficienten (k-värdet) är sådan att utrustningen kan tillskrivas någon av följande två kategorier: 
&lt;br&gt; - IN = normalt isolerad: kännetecknas av ett k-värde som är lika med eller mindre än 0,7 W/m2 °C 
&lt;br&gt; - IR = kraftigt isolerad: kännetecknas av ett k-värde som är lika med eller mindre än 0,4 W/m2 °C</t>
        </is>
      </c>
    </row>
    <row r="767">
      <c r="A767" s="1" t="str">
        <f>HYPERLINK("https://iate.europa.eu/entry/result/1880767/all", "1880767")</f>
        <v>1880767</v>
      </c>
      <c r="B767" t="inlineStr">
        <is>
          <t>TRANSPORT</t>
        </is>
      </c>
      <c r="C767" t="inlineStr">
        <is>
          <t>TRANSPORT|land transport|land transport|rail transport</t>
        </is>
      </c>
      <c r="D767" s="2" t="inlineStr">
        <is>
          <t>хладилен вагон</t>
        </is>
      </c>
      <c r="E767" s="2" t="inlineStr">
        <is>
          <t>3</t>
        </is>
      </c>
      <c r="F767" s="2" t="inlineStr">
        <is>
          <t/>
        </is>
      </c>
      <c r="G767" t="inlineStr">
        <is>
          <t>Изолиран товарен вагон, който използва охлаждащ източник.</t>
        </is>
      </c>
      <c r="H767" s="2" t="inlineStr">
        <is>
          <t>chladicí nákladní vůz</t>
        </is>
      </c>
      <c r="I767" s="2" t="inlineStr">
        <is>
          <t>3</t>
        </is>
      </c>
      <c r="J767" s="2" t="inlineStr">
        <is>
          <t/>
        </is>
      </c>
      <c r="K767" t="inlineStr">
        <is>
          <t>&lt;div&gt;
 izolovaný nákladní vůz užívající zdroj chlazení (přírodní led, s přídavkem nebo bez přídavku soli; eutektické desky; suchý led s regulací nebo bez regulace sublimace; zkapalněné plyny s regulací nebo bez regulace odpařování; atd.) jiný než strojní nebo „absorpční“ chladicí zařízení. &lt;/div&gt; 
&lt;div&gt;
 Takový nákladní vůz je při průměrné venkovní teplotě +30 °C schopen snížit teplotu uvnitř prázdné skříně na níže uvedené hodnoty a potom je udržovat: – nejvýše na +7 °C u třídy A; – nejvýše na –10 °C u třídy B; - nejvýše na –20 °C u třídy C; – nejvýše na 0 °C u třídy D, pomocí vhodných chladiv a armatur&lt;/div&gt;</t>
        </is>
      </c>
      <c r="L767" s="2" t="inlineStr">
        <is>
          <t>køle-/frysevogn|
kølevogn</t>
        </is>
      </c>
      <c r="M767" s="2" t="inlineStr">
        <is>
          <t>3|
3</t>
        </is>
      </c>
      <c r="N767" s="2" t="inlineStr">
        <is>
          <t xml:space="preserve">|
</t>
        </is>
      </c>
      <c r="O767" t="inlineStr">
        <is>
          <t>&lt;p&gt;isoleret godsvogn, der er forsynet med et kølemiddel, f.eks.:&lt;/p&gt; 
&lt;p&gt;— almindelig is, med eller uden tilsat salt&lt;/p&gt; 
&lt;p&gt;— eutektiske plader; tøris med eller uden fordampningskontrol&lt;/p&gt; 
&lt;p&gt;— flydende gasser med eller uden fordampningskontrol eller lignende, og som ikke er udstyret med en mekanisk køleenhed eller et absorptionsaggregat&lt;/p&gt;</t>
        </is>
      </c>
      <c r="P767" s="2" t="inlineStr">
        <is>
          <t>Kühlwagen</t>
        </is>
      </c>
      <c r="Q767" s="2" t="inlineStr">
        <is>
          <t>3</t>
        </is>
      </c>
      <c r="R767" s="2" t="inlineStr">
        <is>
          <t/>
        </is>
      </c>
      <c r="S767" t="inlineStr">
        <is>
          <t>Thermoswagen mit Kühlanlage, z. B. unter Verwendung von: 
&lt;div&gt;
 - Natureis mit und ohne Salzzugabe;&lt;/div&gt; 
&lt;div&gt;
 - Speicherplatten; Trockeneis mit oder ohne Sublimationsschutz;&lt;/div&gt; 
&lt;div&gt;
 - Flüssiggas mit oder ohne Verdampfungsschutz usw. &lt;/div&gt;</t>
        </is>
      </c>
      <c r="T767" s="2" t="inlineStr">
        <is>
          <t>φορτάμαξa-ψυγείo</t>
        </is>
      </c>
      <c r="U767" s="2" t="inlineStr">
        <is>
          <t>3</t>
        </is>
      </c>
      <c r="V767" s="2" t="inlineStr">
        <is>
          <t/>
        </is>
      </c>
      <c r="W767" t="inlineStr">
        <is>
          <t>μονωμένη φορτάμαξα που χρησιμοποιεί πηγή ψύξης, όπως: 
&lt;div&gt;
 - φυσικός πάγος, με ή χωρίς προσθήκη άλατος &lt;/div&gt; 
&lt;div&gt;
 - ευτηκτικές πλάκες, ξηρός πάγος με ή χωρίς έλεγχο εξάχνωσης &lt;/div&gt; 
&lt;div&gt;
 - υγροποιημένα αέρια με ή χωρίς έλεγχο εξάτμισης, που δεν είναι μηχανική μονάδα ή μονάδα «απορρόφησης&lt;/div&gt;</t>
        </is>
      </c>
      <c r="X767" s="2" t="inlineStr">
        <is>
          <t>reefer wagon|
refrigerator car|
refrigerated wagon|
refrigerator wagon</t>
        </is>
      </c>
      <c r="Y767" s="2" t="inlineStr">
        <is>
          <t>3|
1|
3|
3</t>
        </is>
      </c>
      <c r="Z767" s="2" t="inlineStr">
        <is>
          <t xml:space="preserve">|
|
|
</t>
        </is>
      </c>
      <c r="AA767" t="inlineStr">
        <is>
          <t>&lt;a href="https://iate.europa.eu/entry/result/1880765/en" target="_blank"&gt;insulated wagon&lt;/a&gt; using a source of cooling, e.g.: 
&lt;div&gt;
 - natural ice, with or without the addition of salt &lt;/div&gt; 
&lt;div&gt;
 - eutectic plates; dry ice, with or without sublimation control &lt;/div&gt; 
&lt;div&gt;
 - liquefied gases, with or without evaporation control, other than a mechanical or “absorption” unit&lt;/div&gt;</t>
        </is>
      </c>
      <c r="AB767" s="2" t="inlineStr">
        <is>
          <t>vagón frigorífico</t>
        </is>
      </c>
      <c r="AC767" s="2" t="inlineStr">
        <is>
          <t>3</t>
        </is>
      </c>
      <c r="AD767" s="2" t="inlineStr">
        <is>
          <t/>
        </is>
      </c>
      <c r="AE767" t="inlineStr">
        <is>
          <t>&lt;div&gt;
 Vagón isotérmico [ &lt;a href="/entry/result/1880765/all" id="ENTRY_TO_ENTRY_CONVERTER" target="_blank"&gt;IATE:1880765&lt;/a&gt; ] con una fuente de frío, que puede ser: &lt;/div&gt; 
&lt;div&gt;
 - hielo natural, con o sin sal; &lt;/div&gt; 
&lt;div&gt;
 - placas eutécticas; hielo carbónico, con o sin control de la sublimación; &lt;/div&gt; 
&lt;div&gt;
 - gases licuados, con o sin control de la evaporación, etc. distinta de una unidad mecánica o de «absorción».&lt;/div&gt;</t>
        </is>
      </c>
      <c r="AF767" s="2" t="inlineStr">
        <is>
          <t>külmutusvagun</t>
        </is>
      </c>
      <c r="AG767" s="2" t="inlineStr">
        <is>
          <t>3</t>
        </is>
      </c>
      <c r="AH767" s="2" t="inlineStr">
        <is>
          <t/>
        </is>
      </c>
      <c r="AI767" t="inlineStr">
        <is>
          <t>isoleeritud kaubavagun, kus kasutatakse külmaallikat</t>
        </is>
      </c>
      <c r="AJ767" s="2" t="inlineStr">
        <is>
          <t>kylmäkuljetusvaunu</t>
        </is>
      </c>
      <c r="AK767" s="2" t="inlineStr">
        <is>
          <t>3</t>
        </is>
      </c>
      <c r="AL767" s="2" t="inlineStr">
        <is>
          <t/>
        </is>
      </c>
      <c r="AM767" t="inlineStr">
        <is>
          <t>&lt;p&gt; lämpöeristetty vaunu [ &lt;a href="https://iate.europa.eu/entry/result/1880765/all" target="_blank"&gt;1880765&lt;/a&gt; ] , jossa on kylmälähteenä jokin muu kuin mekaaninen kylmälähde tai absorptioyksikkö. Kylmälähteenä voi olla&lt;/p&gt; 
&lt;p&gt; – luonnonjää joko suolan kera tai ilman &lt;br&gt; – eutektiset levyt tai kuivajää joko sublimaation hallinnan kera tai ilman &lt;br&gt; – nestekaasu joko haihtumisen hallinnan kera tai ilman, tms.&lt;/p&gt;</t>
        </is>
      </c>
      <c r="AN767" s="2" t="inlineStr">
        <is>
          <t>wagon réfrigérant</t>
        </is>
      </c>
      <c r="AO767" s="2" t="inlineStr">
        <is>
          <t>3</t>
        </is>
      </c>
      <c r="AP767" s="2" t="inlineStr">
        <is>
          <t/>
        </is>
      </c>
      <c r="AQ767" t="inlineStr">
        <is>
          <t>&lt;div&gt;
 wagon isotherme disposant d'une source de froid, qui peut être:&lt;/div&gt; 
&lt;div&gt;
 - de la glace hydrique, avec ou sans addition de sel;&lt;/div&gt; 
&lt;div&gt;
 - des plaques eutectiques; glace carbonique, avec ou sans réglage de sublimation;&lt;/div&gt; 
&lt;div&gt;
 - des gaz liquéfiés, avec ou sans réglage d'évaporation, des dispositifs autres qu'un équipement mécanique ou à «absorption»&lt;/div&gt;</t>
        </is>
      </c>
      <c r="AR767" s="2" t="inlineStr">
        <is>
          <t>vaigín cuisniúcháin</t>
        </is>
      </c>
      <c r="AS767" s="2" t="inlineStr">
        <is>
          <t>3</t>
        </is>
      </c>
      <c r="AT767" s="2" t="inlineStr">
        <is>
          <t/>
        </is>
      </c>
      <c r="AU767" t="inlineStr">
        <is>
          <t/>
        </is>
      </c>
      <c r="AV767" s="2" t="inlineStr">
        <is>
          <t>vagon hladnjača</t>
        </is>
      </c>
      <c r="AW767" s="2" t="inlineStr">
        <is>
          <t>3</t>
        </is>
      </c>
      <c r="AX767" s="2" t="inlineStr">
        <is>
          <t/>
        </is>
      </c>
      <c r="AY767" t="inlineStr">
        <is>
          <t>&lt;div&gt;
 izolirani vagon koji upotrebljava izvor hlađenja, npr.:&lt;/div&gt; 
&lt;div&gt;
 - prirodni led s dodatkom soli ili bez nje &lt;/div&gt; 
&lt;div&gt;
 - eutektičke ploče: suhi led s kontrolom sublimacije ili bez nje&lt;/div&gt; 
&lt;div&gt;
 - tekuće plinove s kontrolom ishlapljivanja ili bez nje, drugačiji od mehaničke ili „apsorpcijske”&lt;/div&gt;</t>
        </is>
      </c>
      <c r="AZ767" s="2" t="inlineStr">
        <is>
          <t>hűtőkocsi|
vasúti hűtőkocsi</t>
        </is>
      </c>
      <c r="BA767" s="2" t="inlineStr">
        <is>
          <t>4|
4</t>
        </is>
      </c>
      <c r="BB767" s="2" t="inlineStr">
        <is>
          <t xml:space="preserve">|
</t>
        </is>
      </c>
      <c r="BC767" t="inlineStr">
        <is>
          <t>&lt;div&gt;
 hűtőforrást használó szigetelt teherkocsi&lt;/div&gt;</t>
        </is>
      </c>
      <c r="BD767" s="2" t="inlineStr">
        <is>
          <t>carro refrigerante</t>
        </is>
      </c>
      <c r="BE767" s="2" t="inlineStr">
        <is>
          <t>3</t>
        </is>
      </c>
      <c r="BF767" s="2" t="inlineStr">
        <is>
          <t/>
        </is>
      </c>
      <c r="BG767" t="inlineStr">
        <is>
          <t>&lt;div&gt;
 carro isotermico [ &lt;a href="https://iate.europa.eu/entry/result/1880765/all" target="_blank"&gt;1880765&lt;/a&gt; ] che dispone di una fonte frigorigena che include: &lt;/div&gt; 
&lt;div&gt;
 - ghiaccio naturale, con o senza aggiunta di sale; &lt;/div&gt; 
&lt;div&gt;
 - piastre eutectiche; ghiaccio secco, con o senza regolazione della sublimazione; &lt;/div&gt; 
&lt;div&gt;
 - gas liquefatti con o senza regolazione dell'evaporazione; ecc., esclusi gli impianti meccanici o ad "assorbimento"&lt;/div&gt;</t>
        </is>
      </c>
      <c r="BH767" s="2" t="inlineStr">
        <is>
          <t>refrižeratorinis vagonas</t>
        </is>
      </c>
      <c r="BI767" s="2" t="inlineStr">
        <is>
          <t>3</t>
        </is>
      </c>
      <c r="BJ767" s="2" t="inlineStr">
        <is>
          <t/>
        </is>
      </c>
      <c r="BK767" t="inlineStr">
        <is>
          <t>specialus prekinis vagonas su šaldymo ir šildymo sistema gediesiems kroviniams vežioti</t>
        </is>
      </c>
      <c r="BL767" s="2" t="inlineStr">
        <is>
          <t>refrižeratorvagons|
saldēšanas vagons</t>
        </is>
      </c>
      <c r="BM767" s="2" t="inlineStr">
        <is>
          <t>2|
2</t>
        </is>
      </c>
      <c r="BN767" s="2" t="inlineStr">
        <is>
          <t xml:space="preserve">|
</t>
        </is>
      </c>
      <c r="BO767" t="inlineStr">
        <is>
          <t>&lt;p&gt;&lt;small&gt;izolēts preču vagons [&lt;a href="/entry/result/1880765/all" id="ENTRY_TO_ENTRY_CONVERTER" target="_blank"&gt;IATE:1880765&lt;/a&gt;], kurā izmanto dzesētāju. Dzesētājs var būt:&lt;/small&gt;&lt;/p&gt; 
&lt;p&gt;&lt;small&gt;- dabisks ledus ar vai bez sāls piedevas;&lt;/small&gt;&lt;/p&gt; 
&lt;p&gt;&lt;small&gt;- eitektiskās plates; sausais ledus ar vai bez sublimācijas regulācijas;&lt;/small&gt;&lt;/p&gt; 
&lt;p&gt;&lt;small&gt;- sašķidrinātas gāzes ar vai bez iztvaikošanas regulācijas utt., kas nav mehāniska vai “absorbcijas” iekārta&lt;/small&gt;&lt;/p&gt;</t>
        </is>
      </c>
      <c r="BP767" s="2" t="inlineStr">
        <is>
          <t>vagun refriġerat|
vagun reefer</t>
        </is>
      </c>
      <c r="BQ767" s="2" t="inlineStr">
        <is>
          <t>3|
3</t>
        </is>
      </c>
      <c r="BR767" s="2" t="inlineStr">
        <is>
          <t xml:space="preserve">|
</t>
        </is>
      </c>
      <c r="BS767" t="inlineStr">
        <is>
          <t>&lt;div&gt;
 vagun iżolat [ &lt;a href="https://iate.europa.eu/entry/result/1880765/all" target="_blank"&gt;1880765&lt;/a&gt; ] li juża sors ta' tberrid, eż.:&lt;/div&gt; 
&lt;div&gt;
 - silġ naturali biż-żieda jew mingħajr iż-żieda tal-melħ&lt;/div&gt; 
&lt;div&gt;
 - saffi ewtektiċi, silġ niexef, bil-kontroll jew mingħajr il-kontroll tas-sublimazzjoni&lt;/div&gt; 
&lt;div&gt;
 - gassijiet likwifikati, bil-kontroll jew mingħajr il-kontroll tal-evaporazzjoni, għajr unità mekkanika jew tal-"assorbiment"&lt;/div&gt;</t>
        </is>
      </c>
      <c r="BT767" s="2" t="inlineStr">
        <is>
          <t>koelwagen|
koelwagon</t>
        </is>
      </c>
      <c r="BU767" s="2" t="inlineStr">
        <is>
          <t>3|
2</t>
        </is>
      </c>
      <c r="BV767" s="2" t="inlineStr">
        <is>
          <t xml:space="preserve">preferred|
</t>
        </is>
      </c>
      <c r="BW767" t="inlineStr">
        <is>
          <t>geïsoleerde goederenwagen met een koudebron zoals: 
&lt;br&gt;- waterijs waaraan al dan niet zout is toegevoegd, 
&lt;br&gt;- eutectische platen; koolzuurijs, met of zonder sublimatieregeling, 
&lt;br&gt;- vloeibaar gas, met of zonder verdampingscontrole, enz. met uitzondering van een mechanische eenheid of een absorptiemachine</t>
        </is>
      </c>
      <c r="BX767" s="2" t="inlineStr">
        <is>
          <t>wagon chłodnia</t>
        </is>
      </c>
      <c r="BY767" s="2" t="inlineStr">
        <is>
          <t>3</t>
        </is>
      </c>
      <c r="BZ767" s="2" t="inlineStr">
        <is>
          <t/>
        </is>
      </c>
      <c r="CA767" t="inlineStr">
        <is>
          <t>wagon izolowany wykorzystujący źródło chłodzenia.: lód naturalny z dodatkiem soli lub bez dodatku soli, płyty eutektyczne; suchy lód z kontrolą sublimacji lub bez kontroli sublimacji, skroplone gazy z kontrolą parowania lub bez kontroli parowania</t>
        </is>
      </c>
      <c r="CB767" s="2" t="inlineStr">
        <is>
          <t>vagão refrigerado</t>
        </is>
      </c>
      <c r="CC767" s="2" t="inlineStr">
        <is>
          <t>3</t>
        </is>
      </c>
      <c r="CD767" s="2" t="inlineStr">
        <is>
          <t/>
        </is>
      </c>
      <c r="CE767" t="inlineStr">
        <is>
          <t>Vagão isotérmico que utiliza uma fonte de frio.</t>
        </is>
      </c>
      <c r="CF767" s="2" t="inlineStr">
        <is>
          <t>vagon refrigerent</t>
        </is>
      </c>
      <c r="CG767" s="2" t="inlineStr">
        <is>
          <t>3</t>
        </is>
      </c>
      <c r="CH767" s="2" t="inlineStr">
        <is>
          <t/>
        </is>
      </c>
      <c r="CI767" t="inlineStr">
        <is>
          <t>vagon răcit cu gheață hidrică, gheață carbonică sau cu agenți criogenici (azot lichid, CO 
&lt;sub&gt;2&lt;/sub&gt; lichid)</t>
        </is>
      </c>
      <c r="CJ767" s="2" t="inlineStr">
        <is>
          <t>chladiaci vozeň</t>
        </is>
      </c>
      <c r="CK767" s="2" t="inlineStr">
        <is>
          <t>3</t>
        </is>
      </c>
      <c r="CL767" s="2" t="inlineStr">
        <is>
          <t/>
        </is>
      </c>
      <c r="CM767" t="inlineStr">
        <is>
          <t>izotermický nákladný vozeň používajúci rôzne zdroje chladenia ako: 
&lt;div&gt;
 – prírodný ľad s prímesou alebo bez prímesi soli,&lt;/div&gt; 
&lt;div&gt;
 – eutektické dosky, suchý ľad s kontrolovanou alebo nekontrolovanou sublimáciou,&lt;/div&gt; 
&lt;div&gt;
 – skvapalnené plyny s kontrolovaným alebo nekontrolovaným vyparovaním, s výnimkou mechanickej alebo absorpčnej jednotky &lt;/div&gt;</t>
        </is>
      </c>
      <c r="CN767" s="2" t="inlineStr">
        <is>
          <t>vagon hladilnik|
hladilni vagon</t>
        </is>
      </c>
      <c r="CO767" s="2" t="inlineStr">
        <is>
          <t>3|
3</t>
        </is>
      </c>
      <c r="CP767" s="2" t="inlineStr">
        <is>
          <t xml:space="preserve">|
</t>
        </is>
      </c>
      <c r="CQ767" t="inlineStr">
        <is>
          <t>&lt;div&gt;
 izolirani tovorni vagon, ki kot vir hlajenja uporablja:&lt;/div&gt; 
&lt;div&gt;
 – naravni led z dodano soljo ali brez nje;&lt;/div&gt; 
&lt;div&gt;
 – evtetične plošče; suhi led z nadzorom sublimacije ali brez njega;&lt;/div&gt; 
&lt;div&gt;
 – utekočinjene pline z nadzorom izhlapevanja ali brez nadzora izhlapevanja itd., razen mehaničnih ali „absorpcijskih“ enot&lt;/div&gt;</t>
        </is>
      </c>
      <c r="CR767" s="2" t="inlineStr">
        <is>
          <t>kyld vagn|
kylvagn</t>
        </is>
      </c>
      <c r="CS767" s="2" t="inlineStr">
        <is>
          <t>3|
3</t>
        </is>
      </c>
      <c r="CT767" s="2" t="inlineStr">
        <is>
          <t xml:space="preserve">|
</t>
        </is>
      </c>
      <c r="CU767" t="inlineStr">
        <is>
          <t>isolerad vagn [ &lt;a href="https://iate.europa.eu/entry/result/1880765/all" target="_blank"&gt;1880765&lt;/a&gt; ] som utnyttjar en kylkälla. Sådana kylkällor omfattar 
&lt;br&gt;- vanlig is, med eller utan tillsats av salt 
&lt;br&gt; - eutektiska plattor, torris, med eller utan styrning av sublimeringen 
&lt;br&gt; - kondenserade gaser, med eller utan styrning av förångningen osv. som inte är en mekanisk enhet eller ”absorptionskylenhet”.</t>
        </is>
      </c>
    </row>
    <row r="768">
      <c r="A768" s="1" t="str">
        <f>HYPERLINK("https://iate.europa.eu/entry/result/1880788/all", "1880788")</f>
        <v>1880788</v>
      </c>
      <c r="B768" t="inlineStr">
        <is>
          <t>TRANSPORT</t>
        </is>
      </c>
      <c r="C768" t="inlineStr">
        <is>
          <t>TRANSPORT|land transport|land transport|rail transport;TRANSPORT|transport policy|transport policy|transport statistics</t>
        </is>
      </c>
      <c r="D768" s="2" t="inlineStr">
        <is>
          <t>тягово возило-километър</t>
        </is>
      </c>
      <c r="E768" s="2" t="inlineStr">
        <is>
          <t>3</t>
        </is>
      </c>
      <c r="F768" s="2" t="inlineStr">
        <is>
          <t/>
        </is>
      </c>
      <c r="G768" t="inlineStr">
        <is>
          <t>Измерителна единица, представляваща всяко придвижване на активно тягово возило на разстояние един километър.</t>
        </is>
      </c>
      <c r="H768" s="2" t="inlineStr">
        <is>
          <t>vozový kilometr hnacího vozidla</t>
        </is>
      </c>
      <c r="I768" s="2" t="inlineStr">
        <is>
          <t>3</t>
        </is>
      </c>
      <c r="J768" s="2" t="inlineStr">
        <is>
          <t/>
        </is>
      </c>
      <c r="K768" t="inlineStr">
        <is>
          <t>měrná jednotka představující jakýkoliv pohyb aktivního tažného vozidla na vzdálenost jednoho kilometru</t>
        </is>
      </c>
      <c r="L768" s="2" t="inlineStr">
        <is>
          <t>trækkraft-km|
trækkende køretøj-km</t>
        </is>
      </c>
      <c r="M768" s="2" t="inlineStr">
        <is>
          <t>3|
3</t>
        </is>
      </c>
      <c r="N768" s="2" t="inlineStr">
        <is>
          <t xml:space="preserve">|
</t>
        </is>
      </c>
      <c r="O768" t="inlineStr">
        <is>
          <t>måleenhed svarende til et trækkende køretøjs bevægelse over en strækning på én kilometer</t>
        </is>
      </c>
      <c r="P768" s="2" t="inlineStr">
        <is>
          <t>Triebfahrzeugkilometer</t>
        </is>
      </c>
      <c r="Q768" s="2" t="inlineStr">
        <is>
          <t>3</t>
        </is>
      </c>
      <c r="R768" s="2" t="inlineStr">
        <is>
          <t/>
        </is>
      </c>
      <c r="S768" t="inlineStr">
        <is>
          <t>Maßeinheit für die Bewegung eines aktiven Triebfahrzeugs über eine Entfernung von einem Kilometer</t>
        </is>
      </c>
      <c r="T768" s="2" t="inlineStr">
        <is>
          <t>χιλιομετρικό ελκτικό όχημα</t>
        </is>
      </c>
      <c r="U768" s="2" t="inlineStr">
        <is>
          <t>3</t>
        </is>
      </c>
      <c r="V768" s="2" t="inlineStr">
        <is>
          <t/>
        </is>
      </c>
      <c r="W768" t="inlineStr">
        <is>
          <t>μονάδα μέτρησης που αντιπροσωπεύει την κίνηση ελκτικού οχήματος [ &lt;a href="/entry/result/1880759/all" id="ENTRY_TO_ENTRY_CONVERTER" target="_blank"&gt;IATE:1880759&lt;/a&gt; ] σε απόσταση ενός χιλιομέτρου</t>
        </is>
      </c>
      <c r="X768" s="2" t="inlineStr">
        <is>
          <t>tractive vehicle-kilometer|
tractive vehicle-kilometre</t>
        </is>
      </c>
      <c r="Y768" s="2" t="inlineStr">
        <is>
          <t>1|
3</t>
        </is>
      </c>
      <c r="Z768" s="2" t="inlineStr">
        <is>
          <t xml:space="preserve">|
</t>
        </is>
      </c>
      <c r="AA768" t="inlineStr">
        <is>
          <t>unit of measurement representing any movement of a &lt;a href="https://iate.europa.eu/entry/result/1880759/en" target="_blank"&gt;tractive vehicle &lt;/a&gt;over a distance of one kilometre</t>
        </is>
      </c>
      <c r="AB768" s="2" t="inlineStr">
        <is>
          <t>vehículo motor-kilómetro</t>
        </is>
      </c>
      <c r="AC768" s="2" t="inlineStr">
        <is>
          <t>3</t>
        </is>
      </c>
      <c r="AD768" s="2" t="inlineStr">
        <is>
          <t/>
        </is>
      </c>
      <c r="AE768" t="inlineStr">
        <is>
          <t>Unidad de medida equivalente al movimiento de un vehículo motor a lo largo de un kilómetro.</t>
        </is>
      </c>
      <c r="AF768" s="2" t="inlineStr">
        <is>
          <t>vedukveeremi kilomeeter</t>
        </is>
      </c>
      <c r="AG768" s="2" t="inlineStr">
        <is>
          <t>3</t>
        </is>
      </c>
      <c r="AH768" s="2" t="inlineStr">
        <is>
          <t/>
        </is>
      </c>
      <c r="AI768" t="inlineStr">
        <is>
          <t>mõõtühik, mis kajastab aktiivse vedukveeremi liikumist ühe kilomeetri võrra</t>
        </is>
      </c>
      <c r="AJ768" s="2" t="inlineStr">
        <is>
          <t>veturikilometri</t>
        </is>
      </c>
      <c r="AK768" s="2" t="inlineStr">
        <is>
          <t>3</t>
        </is>
      </c>
      <c r="AL768" s="2" t="inlineStr">
        <is>
          <t/>
        </is>
      </c>
      <c r="AM768" t="inlineStr">
        <is>
          <t>mittayksikkö, joka vastaa aktiivisen vetoyksikön liikkumista yhden kilometrin matkan</t>
        </is>
      </c>
      <c r="AN768" s="2" t="inlineStr">
        <is>
          <t>véhicule moteur-kilomètre</t>
        </is>
      </c>
      <c r="AO768" s="2" t="inlineStr">
        <is>
          <t>3</t>
        </is>
      </c>
      <c r="AP768" s="2" t="inlineStr">
        <is>
          <t/>
        </is>
      </c>
      <c r="AQ768" t="inlineStr">
        <is>
          <t>unité de mesure correspondant au mouvement d'un véhicule moteur sur une distance d'un kilomètre</t>
        </is>
      </c>
      <c r="AR768" s="2" t="inlineStr">
        <is>
          <t>feithicilchiliméadar tarraingthe</t>
        </is>
      </c>
      <c r="AS768" s="2" t="inlineStr">
        <is>
          <t>3</t>
        </is>
      </c>
      <c r="AT768" s="2" t="inlineStr">
        <is>
          <t/>
        </is>
      </c>
      <c r="AU768" t="inlineStr">
        <is>
          <t/>
        </is>
      </c>
      <c r="AV768" s="2" t="inlineStr">
        <is>
          <t>vučni vozni kilometar</t>
        </is>
      </c>
      <c r="AW768" s="2" t="inlineStr">
        <is>
          <t>3</t>
        </is>
      </c>
      <c r="AX768" s="2" t="inlineStr">
        <is>
          <t/>
        </is>
      </c>
      <c r="AY768" t="inlineStr">
        <is>
          <t>jedinica mjere koja predstavlja svako kretanje aktivnoga vučnog vozila na udaljenosti od jednoga kilometra</t>
        </is>
      </c>
      <c r="AZ768" s="2" t="inlineStr">
        <is>
          <t>vontatójármű-kilométer</t>
        </is>
      </c>
      <c r="BA768" s="2" t="inlineStr">
        <is>
          <t>3</t>
        </is>
      </c>
      <c r="BB768" s="2" t="inlineStr">
        <is>
          <t/>
        </is>
      </c>
      <c r="BC768" t="inlineStr">
        <is>
          <t>&lt;div&gt;
 a vontatójármű bármely egy kilométer távolságra való elmozdulását kifejező mértékegység&lt;/div&gt;</t>
        </is>
      </c>
      <c r="BD768" s="2" t="inlineStr">
        <is>
          <t>veicolo motore-chilometro</t>
        </is>
      </c>
      <c r="BE768" s="2" t="inlineStr">
        <is>
          <t>3</t>
        </is>
      </c>
      <c r="BF768" s="2" t="inlineStr">
        <is>
          <t/>
        </is>
      </c>
      <c r="BG768" t="inlineStr">
        <is>
          <t>unità di misura che rappresenta lo spostamento di un veicolo motore su un percorso di un chilometro</t>
        </is>
      </c>
      <c r="BH768" s="2" t="inlineStr">
        <is>
          <t>traukos riedmens nuvažiuotas kilometras</t>
        </is>
      </c>
      <c r="BI768" s="2" t="inlineStr">
        <is>
          <t>3</t>
        </is>
      </c>
      <c r="BJ768" s="2" t="inlineStr">
        <is>
          <t/>
        </is>
      </c>
      <c r="BK768" t="inlineStr">
        <is>
          <t>matavimo vienetas, atitinkantis vieną aktyvaus riedmens nuvažiuotą kilometrą</t>
        </is>
      </c>
      <c r="BL768" s="2" t="inlineStr">
        <is>
          <t>vilces līdzekļa kilometrs</t>
        </is>
      </c>
      <c r="BM768" s="2" t="inlineStr">
        <is>
          <t>2</t>
        </is>
      </c>
      <c r="BN768" s="2" t="inlineStr">
        <is>
          <t/>
        </is>
      </c>
      <c r="BO768" t="inlineStr">
        <is>
          <t>mērvienība, kas atbilst aktīva vilces līdzekļa [ &lt;a href="https://iate.europa.eu/entry/result/1880759/all" target="_blank"&gt;1880759&lt;/a&gt; ] pārvietojumam viena kilometra attālumā</t>
        </is>
      </c>
      <c r="BP768" s="2" t="inlineStr">
        <is>
          <t>vettura trattiva-kilometru</t>
        </is>
      </c>
      <c r="BQ768" s="2" t="inlineStr">
        <is>
          <t>3</t>
        </is>
      </c>
      <c r="BR768" s="2" t="inlineStr">
        <is>
          <t/>
        </is>
      </c>
      <c r="BS768" t="inlineStr">
        <is>
          <t>unità tal-kejl li tirrappreżenta kull moviment ta’ vettura trattiva tul distanza ta’ kilometru</t>
        </is>
      </c>
      <c r="BT768" s="2" t="inlineStr">
        <is>
          <t>tractievoertuigkilometer</t>
        </is>
      </c>
      <c r="BU768" s="2" t="inlineStr">
        <is>
          <t>3</t>
        </is>
      </c>
      <c r="BV768" s="2" t="inlineStr">
        <is>
          <t/>
        </is>
      </c>
      <c r="BW768" t="inlineStr">
        <is>
          <t>meeteenheid die overeenkomt met de beweging van een tractievoertuig in bedrijf over een afstand van één kilometer</t>
        </is>
      </c>
      <c r="BX768" s="2" t="inlineStr">
        <is>
          <t>kilometr pojazdu trakcyjnego</t>
        </is>
      </c>
      <c r="BY768" s="2" t="inlineStr">
        <is>
          <t>3</t>
        </is>
      </c>
      <c r="BZ768" s="2" t="inlineStr">
        <is>
          <t/>
        </is>
      </c>
      <c r="CA768" t="inlineStr">
        <is>
          <t>jednostka miary określająca przemieszczenie jednego czynnego pojazdu trakcyjnego na odległość jednego kilometra</t>
        </is>
      </c>
      <c r="CB768" s="2" t="inlineStr">
        <is>
          <t>quilómetro-veículo trator</t>
        </is>
      </c>
      <c r="CC768" s="2" t="inlineStr">
        <is>
          <t>3</t>
        </is>
      </c>
      <c r="CD768" s="2" t="inlineStr">
        <is>
          <t/>
        </is>
      </c>
      <c r="CE768" t="inlineStr">
        <is>
          <t>Unidade de medida correspondente ao movimento de um veículo motor ativo, na distância de um quilómetro.</t>
        </is>
      </c>
      <c r="CF768" s="2" t="inlineStr">
        <is>
          <t>vehicul de tracțiune-kilometru</t>
        </is>
      </c>
      <c r="CG768" s="2" t="inlineStr">
        <is>
          <t>2</t>
        </is>
      </c>
      <c r="CH768" s="2" t="inlineStr">
        <is>
          <t/>
        </is>
      </c>
      <c r="CI768" t="inlineStr">
        <is>
          <t>unitate de măsură care reprezintă orice deplasare a unui vehicul activ de tracțiune pe o distanță de un kilometru</t>
        </is>
      </c>
      <c r="CJ768" s="2" t="inlineStr">
        <is>
          <t>rušňový kilometer</t>
        </is>
      </c>
      <c r="CK768" s="2" t="inlineStr">
        <is>
          <t>3</t>
        </is>
      </c>
      <c r="CL768" s="2" t="inlineStr">
        <is>
          <t/>
        </is>
      </c>
      <c r="CM768" t="inlineStr">
        <is>
          <t>merná jednotka predstavujúca každý pohyb trakčného vozidla na vzdialenosť jedného kilometra</t>
        </is>
      </c>
      <c r="CN768" s="2" t="inlineStr">
        <is>
          <t>kilometer vlečnega vozila</t>
        </is>
      </c>
      <c r="CO768" s="2" t="inlineStr">
        <is>
          <t>3</t>
        </is>
      </c>
      <c r="CP768" s="2" t="inlineStr">
        <is>
          <t/>
        </is>
      </c>
      <c r="CQ768" t="inlineStr">
        <is>
          <t>merska enota, ki izraža vsako premikanje vlečnega vozila na razdalji enega kilometra</t>
        </is>
      </c>
      <c r="CR768" s="2" t="inlineStr">
        <is>
          <t>dragfordonskilometer</t>
        </is>
      </c>
      <c r="CS768" s="2" t="inlineStr">
        <is>
          <t>3</t>
        </is>
      </c>
      <c r="CT768" s="2" t="inlineStr">
        <is>
          <t/>
        </is>
      </c>
      <c r="CU768" t="inlineStr">
        <is>
          <t>måttenhet som motsvarar varje förflyttning av ett aktivt dragfordon en kilometer</t>
        </is>
      </c>
    </row>
    <row r="769">
      <c r="A769" s="1" t="str">
        <f>HYPERLINK("https://iate.europa.eu/entry/result/3531514/all", "3531514")</f>
        <v>3531514</v>
      </c>
      <c r="B769" t="inlineStr">
        <is>
          <t>TRANSPORT</t>
        </is>
      </c>
      <c r="C769" t="inlineStr">
        <is>
          <t>TRANSPORT|land transport|land transport|rail transport|rolling stock</t>
        </is>
      </c>
      <c r="D769" s="2" t="inlineStr">
        <is>
          <t>маневрен локомотив</t>
        </is>
      </c>
      <c r="E769" s="2" t="inlineStr">
        <is>
          <t>3</t>
        </is>
      </c>
      <c r="F769" s="2" t="inlineStr">
        <is>
          <t/>
        </is>
      </c>
      <c r="G769" t="inlineStr">
        <is>
          <t>тягова единица, която е предназначена за използване само в
участъците за маневриране, гарите и депата</t>
        </is>
      </c>
      <c r="H769" s="2" t="inlineStr">
        <is>
          <t>posunovací lokomotiva</t>
        </is>
      </c>
      <c r="I769" s="2" t="inlineStr">
        <is>
          <t>3</t>
        </is>
      </c>
      <c r="J769" s="2" t="inlineStr">
        <is>
          <t/>
        </is>
      </c>
      <c r="K769" t="inlineStr">
        <is>
          <t>hnací
vozidlová jednotka určená pouze k provozu na seřaďovacích kolejištích,
nádražích a v depech</t>
        </is>
      </c>
      <c r="L769" s="2" t="inlineStr">
        <is>
          <t>rangerlokomotiv</t>
        </is>
      </c>
      <c r="M769" s="2" t="inlineStr">
        <is>
          <t>3</t>
        </is>
      </c>
      <c r="N769" s="2" t="inlineStr">
        <is>
          <t/>
        </is>
      </c>
      <c r="O769" t="inlineStr">
        <is>
          <t>trækkraftenhed, der er konstrueret til kun at blive anvendt på rangerområder, banegårde og depoter</t>
        </is>
      </c>
      <c r="P769" s="2" t="inlineStr">
        <is>
          <t>Rangierlok</t>
        </is>
      </c>
      <c r="Q769" s="2" t="inlineStr">
        <is>
          <t>3</t>
        </is>
      </c>
      <c r="R769" s="2" t="inlineStr">
        <is>
          <t/>
        </is>
      </c>
      <c r="S769" t="inlineStr">
        <is>
          <t>Triebfahrzeug, das für den ausschließlichen Einsatz in Rangierbereichen, auf Bahnhöfen und in Depots ausgelegt ist</t>
        </is>
      </c>
      <c r="T769" s="2" t="inlineStr">
        <is>
          <t>μηχανή ελιγμών</t>
        </is>
      </c>
      <c r="U769" s="2" t="inlineStr">
        <is>
          <t>3</t>
        </is>
      </c>
      <c r="V769" s="2" t="inlineStr">
        <is>
          <t/>
        </is>
      </c>
      <c r="W769" t="inlineStr">
        <is>
          <t>ελκτική
μονάδα προοριζόμενη για χρήση μόνο σε χώρους ελιγμών, σταθμούς και αμαξοστάσια</t>
        </is>
      </c>
      <c r="X769" s="2" t="inlineStr">
        <is>
          <t>shunting locomotive|
yard goat|
shunter|
switcher|
switch engine|
yard pilot</t>
        </is>
      </c>
      <c r="Y769" s="2" t="inlineStr">
        <is>
          <t>3|
1|
3|
1|
1|
1</t>
        </is>
      </c>
      <c r="Z769" s="2" t="inlineStr">
        <is>
          <t xml:space="preserve">|
|
|
|
|
</t>
        </is>
      </c>
      <c r="AA769" t="inlineStr">
        <is>
          <t>traction unit designed for use only on shunting yards, stations and depots</t>
        </is>
      </c>
      <c r="AB769" s="2" t="inlineStr">
        <is>
          <t>tractor de maniobras</t>
        </is>
      </c>
      <c r="AC769" s="2" t="inlineStr">
        <is>
          <t>3</t>
        </is>
      </c>
      <c r="AD769" s="2" t="inlineStr">
        <is>
          <t/>
        </is>
      </c>
      <c r="AE769" t="inlineStr">
        <is>
          <t>Unidad de tracción diseñada para ser utilizada únicamente en zonas de maniobras, estaciones y complejos ferroviarios.</t>
        </is>
      </c>
      <c r="AF769" s="2" t="inlineStr">
        <is>
          <t>manöövrivedur</t>
        </is>
      </c>
      <c r="AG769" s="2" t="inlineStr">
        <is>
          <t>3</t>
        </is>
      </c>
      <c r="AH769" s="2" t="inlineStr">
        <is>
          <t/>
        </is>
      </c>
      <c r="AI769" t="inlineStr">
        <is>
          <t>veoüksus, mis on mõeldud kasutamiseks ainult manöövriteedel, jaamades ja depoodes</t>
        </is>
      </c>
      <c r="AJ769" s="2" t="inlineStr">
        <is>
          <t>vaihtoveturi</t>
        </is>
      </c>
      <c r="AK769" s="2" t="inlineStr">
        <is>
          <t>3</t>
        </is>
      </c>
      <c r="AL769" s="2" t="inlineStr">
        <is>
          <t/>
        </is>
      </c>
      <c r="AM769" t="inlineStr">
        <is>
          <t>&lt;div&gt;&lt;div&gt;&lt;div&gt;&lt;div&gt;&lt;div&gt;&lt;div&gt;yksinomaan ratapihoilla, asemilla ja varikoilla käytettäväksi suunniteltu vetoyksikkö&lt;/div&gt;&lt;/div&gt;&lt;/div&gt;&lt;/div&gt;&lt;/div&gt;&lt;/div&gt;</t>
        </is>
      </c>
      <c r="AN769" s="2" t="inlineStr">
        <is>
          <t>locomotive de manœuvre|
engin de manœuvre|
machine de manœuvre</t>
        </is>
      </c>
      <c r="AO769" s="2" t="inlineStr">
        <is>
          <t>3|
3|
3</t>
        </is>
      </c>
      <c r="AP769" s="2" t="inlineStr">
        <is>
          <t xml:space="preserve">|
|
</t>
        </is>
      </c>
      <c r="AQ769" t="inlineStr">
        <is>
          <t>engin de traction conçu pour être utilisé exclusivement dans les gares, les gares de triage et les dépôts</t>
        </is>
      </c>
      <c r="AR769" s="2" t="inlineStr">
        <is>
          <t>inneall féinghluaiste siúnta</t>
        </is>
      </c>
      <c r="AS769" s="2" t="inlineStr">
        <is>
          <t>3</t>
        </is>
      </c>
      <c r="AT769" s="2" t="inlineStr">
        <is>
          <t/>
        </is>
      </c>
      <c r="AU769" t="inlineStr">
        <is>
          <t/>
        </is>
      </c>
      <c r="AV769" s="2" t="inlineStr">
        <is>
          <t>ranžirno vozilo</t>
        </is>
      </c>
      <c r="AW769" s="2" t="inlineStr">
        <is>
          <t>3</t>
        </is>
      </c>
      <c r="AX769" s="2" t="inlineStr">
        <is>
          <t/>
        </is>
      </c>
      <c r="AY769" t="inlineStr">
        <is>
          <t>vučna jedinica koja se koristi samo na ranžirnim kolodvorima, stanicama i deponijima</t>
        </is>
      </c>
      <c r="AZ769" s="2" t="inlineStr">
        <is>
          <t>tolatómozdony</t>
        </is>
      </c>
      <c r="BA769" s="2" t="inlineStr">
        <is>
          <t>4</t>
        </is>
      </c>
      <c r="BB769" s="2" t="inlineStr">
        <is>
          <t/>
        </is>
      </c>
      <c r="BC769" t="inlineStr">
        <is>
          <t>csak rendező pályaudvarokon, állomásokon és járműszínekben való használatra szánt vontatójármű</t>
        </is>
      </c>
      <c r="BD769" s="2" t="inlineStr">
        <is>
          <t>locomotiva da manovra</t>
        </is>
      </c>
      <c r="BE769" s="2" t="inlineStr">
        <is>
          <t>3</t>
        </is>
      </c>
      <c r="BF769" s="2" t="inlineStr">
        <is>
          <t/>
        </is>
      </c>
      <c r="BG769" t="inlineStr">
        <is>
          <t>nel settore ferroviario, unità di trazione progettata per l'impiego esclusivo in scali di manovra, stazioni e depositi</t>
        </is>
      </c>
      <c r="BH769" s="2" t="inlineStr">
        <is>
          <t>manevrinis lokomotyvas</t>
        </is>
      </c>
      <c r="BI769" s="2" t="inlineStr">
        <is>
          <t>3</t>
        </is>
      </c>
      <c r="BJ769" s="2" t="inlineStr">
        <is>
          <t/>
        </is>
      </c>
      <c r="BK769" t="inlineStr">
        <is>
          <t>specialus lokomotyvas, skirtas manevruoti stotyse ir privažiuojamuosiuose keliuose, t. y. išvežioti ir surinkti vagonams, pervežti jiems iš vieno stoties rajono į kitą, išformuoti ir formuoti traukiniams ir kt.</t>
        </is>
      </c>
      <c r="BL769" s="2" t="inlineStr">
        <is>
          <t>manevru lokomotīve</t>
        </is>
      </c>
      <c r="BM769" s="2" t="inlineStr">
        <is>
          <t>3</t>
        </is>
      </c>
      <c r="BN769" s="2" t="inlineStr">
        <is>
          <t/>
        </is>
      </c>
      <c r="BO769" t="inlineStr">
        <is>
          <t>vilces riteklis, ko paredzēts izmantot vienīgi vagonu parkos, stacijās un depo</t>
        </is>
      </c>
      <c r="BP769" s="2" t="inlineStr">
        <is>
          <t>shunter</t>
        </is>
      </c>
      <c r="BQ769" s="2" t="inlineStr">
        <is>
          <t>3</t>
        </is>
      </c>
      <c r="BR769" s="2" t="inlineStr">
        <is>
          <t/>
        </is>
      </c>
      <c r="BS769" t="inlineStr">
        <is>
          <t>unità tat-trazzjoni ddisinjata biex tintuża biss
fix-shunting yards, fi stazzjonijiet u f’depożiti</t>
        </is>
      </c>
      <c r="BT769" s="2" t="inlineStr">
        <is>
          <t>rangeervoertuig|
rangeerlocomotief</t>
        </is>
      </c>
      <c r="BU769" s="2" t="inlineStr">
        <is>
          <t>3|
3</t>
        </is>
      </c>
      <c r="BV769" s="2" t="inlineStr">
        <is>
          <t xml:space="preserve">|
</t>
        </is>
      </c>
      <c r="BW769" t="inlineStr">
        <is>
          <t>tractie-eenheid die alleen bestemd is voor gebruik op rangeerterreinen, stations en depots</t>
        </is>
      </c>
      <c r="BX769" s="2" t="inlineStr">
        <is>
          <t>lokomotywa manewrowa</t>
        </is>
      </c>
      <c r="BY769" s="2" t="inlineStr">
        <is>
          <t>3</t>
        </is>
      </c>
      <c r="BZ769" s="2" t="inlineStr">
        <is>
          <t/>
        </is>
      </c>
      <c r="CA769" t="inlineStr">
        <is>
          <t>jednostka trakcyjna zaprojektowana wyłącznie do użytkowania na stacjach rozrządowych, na stacjach i w lokomotywowniach</t>
        </is>
      </c>
      <c r="CB769" s="2" t="inlineStr">
        <is>
          <t>locomotiva de manobra|
locomotiva de manobras</t>
        </is>
      </c>
      <c r="CC769" s="2" t="inlineStr">
        <is>
          <t>3|
3</t>
        </is>
      </c>
      <c r="CD769" s="2" t="inlineStr">
        <is>
          <t xml:space="preserve">|
</t>
        </is>
      </c>
      <c r="CE769" t="inlineStr">
        <is>
          <t/>
        </is>
      </c>
      <c r="CF769" s="2" t="inlineStr">
        <is>
          <t>locomotivă de manevră</t>
        </is>
      </c>
      <c r="CG769" s="2" t="inlineStr">
        <is>
          <t>3</t>
        </is>
      </c>
      <c r="CH769" s="2" t="inlineStr">
        <is>
          <t/>
        </is>
      </c>
      <c r="CI769" t="inlineStr">
        <is>
          <t>unitate de tracțiune care execută operațiile necesare alcătuirii sau desfacerii unei garnituri de 
tren ori garării unui vagon pe o anumită linie</t>
        </is>
      </c>
      <c r="CJ769" s="2" t="inlineStr">
        <is>
          <t>posunovací rušeň</t>
        </is>
      </c>
      <c r="CK769" s="2" t="inlineStr">
        <is>
          <t>3</t>
        </is>
      </c>
      <c r="CL769" s="2" t="inlineStr">
        <is>
          <t/>
        </is>
      </c>
      <c r="CM769" t="inlineStr">
        <is>
          <t>hnacia jednotka určená na použitie len v zriaďovacích staniciach, staniciach a v depách</t>
        </is>
      </c>
      <c r="CN769" s="2" t="inlineStr">
        <is>
          <t>premikalka|
premikalna lokomotiva</t>
        </is>
      </c>
      <c r="CO769" s="2" t="inlineStr">
        <is>
          <t>3|
3</t>
        </is>
      </c>
      <c r="CP769" s="2" t="inlineStr">
        <is>
          <t xml:space="preserve">|
</t>
        </is>
      </c>
      <c r="CQ769" t="inlineStr">
        <is>
          <t>lokomotiva, namenjena izključno za premikalno delo oziroma premik na določeni postaji</t>
        </is>
      </c>
      <c r="CR769" s="2" t="inlineStr">
        <is>
          <t>växlingslok</t>
        </is>
      </c>
      <c r="CS769" s="2" t="inlineStr">
        <is>
          <t>3</t>
        </is>
      </c>
      <c r="CT769" s="2" t="inlineStr">
        <is>
          <t/>
        </is>
      </c>
      <c r="CU769" t="inlineStr">
        <is>
          <t/>
        </is>
      </c>
    </row>
    <row r="770">
      <c r="A770" s="1" t="str">
        <f>HYPERLINK("https://iate.europa.eu/entry/result/3580073/all", "3580073")</f>
        <v>3580073</v>
      </c>
      <c r="B770" t="inlineStr">
        <is>
          <t>TRANSPORT</t>
        </is>
      </c>
      <c r="C770" t="inlineStr">
        <is>
          <t>TRANSPORT|land transport|land transport|rail transport|rolling stock</t>
        </is>
      </c>
      <c r="D770" s="2" t="inlineStr">
        <is>
          <t>възраст на железопътното возило</t>
        </is>
      </c>
      <c r="E770" s="2" t="inlineStr">
        <is>
          <t>3</t>
        </is>
      </c>
      <c r="F770" s="2" t="inlineStr">
        <is>
          <t/>
        </is>
      </c>
      <c r="G770" t="inlineStr">
        <is>
          <t>Броят години, изтекли от момента на първата регистрация на железопътното возило, независимо от държавата на регистрация.</t>
        </is>
      </c>
      <c r="H770" s="2" t="inlineStr">
        <is>
          <t>stáří železničního vozidla</t>
        </is>
      </c>
      <c r="I770" s="2" t="inlineStr">
        <is>
          <t>3</t>
        </is>
      </c>
      <c r="J770" s="2" t="inlineStr">
        <is>
          <t/>
        </is>
      </c>
      <c r="K770" t="inlineStr">
        <is>
          <t>počet let od první registrace železničního vozidla bez ohledu na zemi registrace</t>
        </is>
      </c>
      <c r="L770" s="2" t="inlineStr">
        <is>
          <t>jernbanekøretøjets alder</t>
        </is>
      </c>
      <c r="M770" s="2" t="inlineStr">
        <is>
          <t>3</t>
        </is>
      </c>
      <c r="N770" s="2" t="inlineStr">
        <is>
          <t/>
        </is>
      </c>
      <c r="O770" t="inlineStr">
        <is>
          <t>antal år siden den første indregistrering af jernbanekøretøjet, uanset registreringsland</t>
        </is>
      </c>
      <c r="P770" s="2" t="inlineStr">
        <is>
          <t>Alter des Eisenbahnfahrzeugs</t>
        </is>
      </c>
      <c r="Q770" s="2" t="inlineStr">
        <is>
          <t>3</t>
        </is>
      </c>
      <c r="R770" s="2" t="inlineStr">
        <is>
          <t/>
        </is>
      </c>
      <c r="S770" t="inlineStr">
        <is>
          <t>Seit der Erstzulassung eines Eisenbahnfahrzeugs verstrichene Zeit in Jahren, unabhängig vom Land der Zulassung</t>
        </is>
      </c>
      <c r="T770" s="2" t="inlineStr">
        <is>
          <t>ηλικία σιδηροδρομικού οχήματος</t>
        </is>
      </c>
      <c r="U770" s="2" t="inlineStr">
        <is>
          <t>3</t>
        </is>
      </c>
      <c r="V770" s="2" t="inlineStr">
        <is>
          <t/>
        </is>
      </c>
      <c r="W770" t="inlineStr">
        <is>
          <t>έτη που έχουν περάσει από την πρώτη καταχώριση ενός σιδηροδρομικού οχήματος, ανεξάρτητα από τη χώρα καταχώρισης</t>
        </is>
      </c>
      <c r="X770" s="2" t="inlineStr">
        <is>
          <t>age of railway vehicle</t>
        </is>
      </c>
      <c r="Y770" s="2" t="inlineStr">
        <is>
          <t>3</t>
        </is>
      </c>
      <c r="Z770" s="2" t="inlineStr">
        <is>
          <t/>
        </is>
      </c>
      <c r="AA770" t="inlineStr">
        <is>
          <t>years since first registration of a railway vehicle, irrespective of the country of registration</t>
        </is>
      </c>
      <c r="AB770" s="2" t="inlineStr">
        <is>
          <t>edad del vehículo ferroviario</t>
        </is>
      </c>
      <c r="AC770" s="2" t="inlineStr">
        <is>
          <t>3</t>
        </is>
      </c>
      <c r="AD770" s="2" t="inlineStr">
        <is>
          <t/>
        </is>
      </c>
      <c r="AE770" t="inlineStr">
        <is>
          <t>Número de años desde la primera matriculación de un vehículo ferroviario, independientemente del país de matriculación.</t>
        </is>
      </c>
      <c r="AF770" s="2" t="inlineStr">
        <is>
          <t>raudteeveeremi vanus</t>
        </is>
      </c>
      <c r="AG770" s="2" t="inlineStr">
        <is>
          <t>3</t>
        </is>
      </c>
      <c r="AH770" s="2" t="inlineStr">
        <is>
          <t/>
        </is>
      </c>
      <c r="AI770" t="inlineStr">
        <is>
          <t>raudteeveeremi esmakordsest registreerimisest möödunud aastate arv, sõltumata sõiduki registreerinud riigist</t>
        </is>
      </c>
      <c r="AJ770" s="2" t="inlineStr">
        <is>
          <t>rautatien kuljetuskaluston ikä</t>
        </is>
      </c>
      <c r="AK770" s="2" t="inlineStr">
        <is>
          <t>3</t>
        </is>
      </c>
      <c r="AL770" s="2" t="inlineStr">
        <is>
          <t/>
        </is>
      </c>
      <c r="AM770" t="inlineStr">
        <is>
          <t>kuljetuskaluston ensirekisteröinnistä kulunut aika rekisteröintimaasta riippumatta</t>
        </is>
      </c>
      <c r="AN770" s="2" t="inlineStr">
        <is>
          <t>âge du véhicule ferroviaire</t>
        </is>
      </c>
      <c r="AO770" s="2" t="inlineStr">
        <is>
          <t>3</t>
        </is>
      </c>
      <c r="AP770" s="2" t="inlineStr">
        <is>
          <t/>
        </is>
      </c>
      <c r="AQ770" t="inlineStr">
        <is>
          <t>nombre d'années écoulées depuis la première immatriculation d'un véhicule ferroviaire, quel que soit le pays d'immatriculation</t>
        </is>
      </c>
      <c r="AR770" s="2" t="inlineStr">
        <is>
          <t>aois feithicle iarnróid</t>
        </is>
      </c>
      <c r="AS770" s="2" t="inlineStr">
        <is>
          <t>3</t>
        </is>
      </c>
      <c r="AT770" s="2" t="inlineStr">
        <is>
          <t/>
        </is>
      </c>
      <c r="AU770" t="inlineStr">
        <is>
          <t/>
        </is>
      </c>
      <c r="AV770" s="2" t="inlineStr">
        <is>
          <t>starost željezničkog vozila</t>
        </is>
      </c>
      <c r="AW770" s="2" t="inlineStr">
        <is>
          <t>3</t>
        </is>
      </c>
      <c r="AX770" s="2" t="inlineStr">
        <is>
          <t/>
        </is>
      </c>
      <c r="AY770" t="inlineStr">
        <is>
          <t>godine od prve registracije željezničkog vozila bez obzira na zemlju registracije</t>
        </is>
      </c>
      <c r="AZ770" s="2" t="inlineStr">
        <is>
          <t>a vasúti jármű életkora</t>
        </is>
      </c>
      <c r="BA770" s="2" t="inlineStr">
        <is>
          <t>3</t>
        </is>
      </c>
      <c r="BB770" s="2" t="inlineStr">
        <is>
          <t/>
        </is>
      </c>
      <c r="BC770" t="inlineStr">
        <is>
          <t>a vasúti jármű első nyilvántartásba vétele óta eltelt évek száma, a bejegyző országra való tekintet nélkül</t>
        </is>
      </c>
      <c r="BD770" s="2" t="inlineStr">
        <is>
          <t>età del veicolo ferroviario</t>
        </is>
      </c>
      <c r="BE770" s="2" t="inlineStr">
        <is>
          <t>3</t>
        </is>
      </c>
      <c r="BF770" s="2" t="inlineStr">
        <is>
          <t/>
        </is>
      </c>
      <c r="BG770" t="inlineStr">
        <is>
          <t>insieme degli anni trascorsi dalla prima immatricolazione di un veicolo ferroviario, indipendentemente dal paese di registrazione</t>
        </is>
      </c>
      <c r="BH770" s="2" t="inlineStr">
        <is>
          <t>geležinkelio riedmens amžius</t>
        </is>
      </c>
      <c r="BI770" s="2" t="inlineStr">
        <is>
          <t>3</t>
        </is>
      </c>
      <c r="BJ770" s="2" t="inlineStr">
        <is>
          <t/>
        </is>
      </c>
      <c r="BK770" t="inlineStr">
        <is>
          <t>nuo pirmojo geležinkelio riedmens registravimo praėjęs laikas (metai), neatsižvelgiant į registravimo šalį</t>
        </is>
      </c>
      <c r="BL770" s="2" t="inlineStr">
        <is>
          <t>dzelzceļa ritekļa vecums|
dzelzceļa transportlīdzekļa vecums</t>
        </is>
      </c>
      <c r="BM770" s="2" t="inlineStr">
        <is>
          <t>2|
2</t>
        </is>
      </c>
      <c r="BN770" s="2" t="inlineStr">
        <is>
          <t xml:space="preserve">|
</t>
        </is>
      </c>
      <c r="BO770" t="inlineStr">
        <is>
          <t>gadi, kas pagājuši kopš dzelzceļa transportlīdzekļa pirmās reģistrācijas neatkarīgi no reģistrācijas valsts</t>
        </is>
      </c>
      <c r="BP770" s="2" t="inlineStr">
        <is>
          <t>età ta' vettura ferrovjarja</t>
        </is>
      </c>
      <c r="BQ770" s="2" t="inlineStr">
        <is>
          <t>3</t>
        </is>
      </c>
      <c r="BR770" s="2" t="inlineStr">
        <is>
          <t/>
        </is>
      </c>
      <c r="BS770" t="inlineStr">
        <is>
          <t>l-għadd ta' snin mill-ewwel reġistrazzjoni ta' vettura ferrovjarja irrispettivament mill-pajjiż tar-reġistrazzjoni</t>
        </is>
      </c>
      <c r="BT770" s="2" t="inlineStr">
        <is>
          <t>ouderdom van een spoorvoertuig</t>
        </is>
      </c>
      <c r="BU770" s="2" t="inlineStr">
        <is>
          <t>3</t>
        </is>
      </c>
      <c r="BV770" s="2" t="inlineStr">
        <is>
          <t/>
        </is>
      </c>
      <c r="BW770" t="inlineStr">
        <is>
          <t>"aantal jaren sinds de eerste registratie van een spoorvoertuig, ongeacht het land van registratie"</t>
        </is>
      </c>
      <c r="BX770" s="2" t="inlineStr">
        <is>
          <t>wiek pojazdu kolejowego</t>
        </is>
      </c>
      <c r="BY770" s="2" t="inlineStr">
        <is>
          <t>3</t>
        </is>
      </c>
      <c r="BZ770" s="2" t="inlineStr">
        <is>
          <t/>
        </is>
      </c>
      <c r="CA770" t="inlineStr">
        <is>
          <t>mierzony w latach czas, jak upłynął od rejestracji pojazdu kolejowego, niezależnie od kraju rejestracji</t>
        </is>
      </c>
      <c r="CB770" s="2" t="inlineStr">
        <is>
          <t>idade de um veículo ferroviário</t>
        </is>
      </c>
      <c r="CC770" s="2" t="inlineStr">
        <is>
          <t>3</t>
        </is>
      </c>
      <c r="CD770" s="2" t="inlineStr">
        <is>
          <t/>
        </is>
      </c>
      <c r="CE770" t="inlineStr">
        <is>
          <t>Número de anos desde o primeiro registo de um veículo ferroviário, independentemente do país de registo.</t>
        </is>
      </c>
      <c r="CF770" s="2" t="inlineStr">
        <is>
          <t>vârsta vehiculului feroviar</t>
        </is>
      </c>
      <c r="CG770" s="2" t="inlineStr">
        <is>
          <t>3</t>
        </is>
      </c>
      <c r="CH770" s="2" t="inlineStr">
        <is>
          <t/>
        </is>
      </c>
      <c r="CI770" t="inlineStr">
        <is>
          <t>&lt;div&gt;
 perioada în ani scursă de la prima înmatriculare a unui vehicul feroviar, indiferent de țara de înmatriculare&lt;/div&gt;</t>
        </is>
      </c>
      <c r="CJ770" s="2" t="inlineStr">
        <is>
          <t>vek železničného vozidla</t>
        </is>
      </c>
      <c r="CK770" s="2" t="inlineStr">
        <is>
          <t>3</t>
        </is>
      </c>
      <c r="CL770" s="2" t="inlineStr">
        <is>
          <t/>
        </is>
      </c>
      <c r="CM770" t="inlineStr">
        <is>
          <t>počet rokov od prvej registrácie železničného vozidla bez ohľadu na krajinu registrácie</t>
        </is>
      </c>
      <c r="CN770" s="2" t="inlineStr">
        <is>
          <t>starost železniškega vozila</t>
        </is>
      </c>
      <c r="CO770" s="2" t="inlineStr">
        <is>
          <t>3</t>
        </is>
      </c>
      <c r="CP770" s="2" t="inlineStr">
        <is>
          <t/>
        </is>
      </c>
      <c r="CQ770" t="inlineStr">
        <is>
          <t>število let od prve registracije železniškega vozila ne glede na državo registracije</t>
        </is>
      </c>
      <c r="CR770" s="2" t="inlineStr">
        <is>
          <t>järnvägsfordons ålder</t>
        </is>
      </c>
      <c r="CS770" s="2" t="inlineStr">
        <is>
          <t>3</t>
        </is>
      </c>
      <c r="CT770" s="2" t="inlineStr">
        <is>
          <t/>
        </is>
      </c>
      <c r="CU770" t="inlineStr">
        <is>
          <t>antal år sedan ett järnvägsfordon registrerades första gången, oberoende av vilket land det registrerades i</t>
        </is>
      </c>
    </row>
    <row r="771">
      <c r="A771" s="1" t="str">
        <f>HYPERLINK("https://iate.europa.eu/entry/result/3580091/all", "3580091")</f>
        <v>3580091</v>
      </c>
      <c r="B771" t="inlineStr">
        <is>
          <t>TRANSPORT</t>
        </is>
      </c>
      <c r="C771" t="inlineStr">
        <is>
          <t>TRANSPORT|land transport|land transport|rail transport|vehicle on rails</t>
        </is>
      </c>
      <c r="D771" s="2" t="inlineStr">
        <is>
          <t>туристически влак</t>
        </is>
      </c>
      <c r="E771" s="2" t="inlineStr">
        <is>
          <t>3</t>
        </is>
      </c>
      <c r="F771" s="2" t="inlineStr">
        <is>
          <t/>
        </is>
      </c>
      <c r="G771" t="inlineStr">
        <is>
          <t>влак за превоз на пътници, който не е предназначен за практически транспорт, а основно като обиколка или дейност за туристически, увеселителни и/или образователни цели, включително влак с историческа стойност</t>
        </is>
      </c>
      <c r="H771" s="2" t="inlineStr">
        <is>
          <t>turistický vlak</t>
        </is>
      </c>
      <c r="I771" s="2" t="inlineStr">
        <is>
          <t>3</t>
        </is>
      </c>
      <c r="J771" s="2" t="inlineStr">
        <is>
          <t/>
        </is>
      </c>
      <c r="K771" t="inlineStr">
        <is>
          <t>vlak osobní dopravy provozovaný nikoli za účelem přepravy cestujících, nýbrž pro účely turismu, zábavy, vzdělávání, a to včetně 
&lt;i&gt;vlaků nostalgických &lt;/i&gt; [ &lt;a href="/entry/result/3580092/all" id="ENTRY_TO_ENTRY_CONVERTER" target="_blank"&gt;IATE:3580092&lt;/a&gt; ]</t>
        </is>
      </c>
      <c r="L771" s="2" t="inlineStr">
        <is>
          <t>turisttog</t>
        </is>
      </c>
      <c r="M771" s="2" t="inlineStr">
        <is>
          <t>3</t>
        </is>
      </c>
      <c r="N771" s="2" t="inlineStr">
        <is>
          <t/>
        </is>
      </c>
      <c r="O771" t="inlineStr">
        <is>
          <t/>
        </is>
      </c>
      <c r="P771" s="2" t="inlineStr">
        <is>
          <t>Zug für Tourismuszwecke</t>
        </is>
      </c>
      <c r="Q771" s="2" t="inlineStr">
        <is>
          <t>3</t>
        </is>
      </c>
      <c r="R771" s="2" t="inlineStr">
        <is>
          <t/>
        </is>
      </c>
      <c r="S771" t="inlineStr">
        <is>
          <t>Zug für die Personenbeförderung, bei dem es nicht vorrangig um die Beförderung geht, sondern um touristische Zwecke, Vergnügungs- und/oder Bildungszwecke</t>
        </is>
      </c>
      <c r="T771" s="2" t="inlineStr">
        <is>
          <t>τουριστική αμαξοστοιχία</t>
        </is>
      </c>
      <c r="U771" s="2" t="inlineStr">
        <is>
          <t>3</t>
        </is>
      </c>
      <c r="V771" s="2" t="inlineStr">
        <is>
          <t/>
        </is>
      </c>
      <c r="W771" t="inlineStr">
        <is>
          <t>αμαξοστοιχία για τη μεταφορά επιβατών όχι για πρακτικούς λόγους μετακίνησης, αλλά κυρίως ως ξενάγηση ή τουριστική, ψυχαγωγική και/ή εκπαιδευτική δραστηριότητα, συμπεριλαμβανομένων των ιστορικών αμαξοστοιχιών [ &lt;a href="/entry/result/3580092/all" id="ENTRY_TO_ENTRY_CONVERTER" target="_blank"&gt;IATE:3580092&lt;/a&gt;]</t>
        </is>
      </c>
      <c r="X771" s="2" t="inlineStr">
        <is>
          <t>tourist train|
touristic train</t>
        </is>
      </c>
      <c r="Y771" s="2" t="inlineStr">
        <is>
          <t>3|
3</t>
        </is>
      </c>
      <c r="Z771" s="2" t="inlineStr">
        <is>
          <t xml:space="preserve">|
</t>
        </is>
      </c>
      <c r="AA771" t="inlineStr">
        <is>
          <t>train for the carriage of passengers for touristic, entertainment, and/or educational purposes, including &lt;a href="https://iate.europa.eu/entry/result/3580092/en" target="_blank"&gt;heritage trains&lt;/a&gt;, rather than for practical transportation</t>
        </is>
      </c>
      <c r="AB771" s="2" t="inlineStr">
        <is>
          <t>tren turístico</t>
        </is>
      </c>
      <c r="AC771" s="2" t="inlineStr">
        <is>
          <t>3</t>
        </is>
      </c>
      <c r="AD771" s="2" t="inlineStr">
        <is>
          <t/>
        </is>
      </c>
      <c r="AE771" t="inlineStr">
        <is>
          <t>Vehículo especial constituido por un vehículo tractor y uno o varios remolques, concebido y construido para el transporte de personas con fines turísticos, con velocidad máxima limitada y sujeto a las limitaciones de circulación que imponga la autoridad competente en materia de tráfico.</t>
        </is>
      </c>
      <c r="AF771" s="2" t="inlineStr">
        <is>
          <t>turismirong</t>
        </is>
      </c>
      <c r="AG771" s="2" t="inlineStr">
        <is>
          <t>3</t>
        </is>
      </c>
      <c r="AH771" s="2" t="inlineStr">
        <is>
          <t/>
        </is>
      </c>
      <c r="AI771" t="inlineStr">
        <is>
          <t>turismireisiks kohandatud rong</t>
        </is>
      </c>
      <c r="AJ771" s="2" t="inlineStr">
        <is>
          <t>turistijuna</t>
        </is>
      </c>
      <c r="AK771" s="2" t="inlineStr">
        <is>
          <t>3</t>
        </is>
      </c>
      <c r="AL771" s="2" t="inlineStr">
        <is>
          <t/>
        </is>
      </c>
      <c r="AM771" t="inlineStr">
        <is>
          <t>juna, jota ei ole tarkoitettu tavanomaiseen matkustamiseen paikasta toiseen vaan pääasiassa turistiaktiviteetin ja elämysten tarjoamiseen matkailijoille ja/tai opetustarkoitukseen, mukaan lukien perinnejunat [ &lt;a href="https://iate.europa.eu/entry/result/3580092/all" target="_blank"&gt;3580092&lt;/a&gt; ]</t>
        </is>
      </c>
      <c r="AN771" s="2" t="inlineStr">
        <is>
          <t>petit train|
train touristique|
petit train routier touristique</t>
        </is>
      </c>
      <c r="AO771" s="2" t="inlineStr">
        <is>
          <t>1|
3|
1</t>
        </is>
      </c>
      <c r="AP771" s="2" t="inlineStr">
        <is>
          <t>admitted|
|
admitted</t>
        </is>
      </c>
      <c r="AQ771" t="inlineStr">
        <is>
          <t>train pour le transport de voyageurs non destiné à un transport pratique, mais utilisé principalement dans le cadre d'un circuit ou d'une activité à des fins touristiques, récréatives et/ou éducatives</t>
        </is>
      </c>
      <c r="AR771" s="2" t="inlineStr">
        <is>
          <t>traein turasóireachta</t>
        </is>
      </c>
      <c r="AS771" s="2" t="inlineStr">
        <is>
          <t>3</t>
        </is>
      </c>
      <c r="AT771" s="2" t="inlineStr">
        <is>
          <t/>
        </is>
      </c>
      <c r="AU771" t="inlineStr">
        <is>
          <t/>
        </is>
      </c>
      <c r="AV771" s="2" t="inlineStr">
        <is>
          <t>turistički vlak</t>
        </is>
      </c>
      <c r="AW771" s="2" t="inlineStr">
        <is>
          <t>3</t>
        </is>
      </c>
      <c r="AX771" s="2" t="inlineStr">
        <is>
          <t/>
        </is>
      </c>
      <c r="AY771" t="inlineStr">
        <is>
          <t>vlak za prijevoz putnika koji nije namijenjen praktičnom prijevozu već uglavnom za ture ili aktivnosti u turističke, zabavne i/ili obrazovne svrhe, uključujući starinske vlakove</t>
        </is>
      </c>
      <c r="AZ771" s="2" t="inlineStr">
        <is>
          <t>turistavonat</t>
        </is>
      </c>
      <c r="BA771" s="2" t="inlineStr">
        <is>
          <t>3</t>
        </is>
      </c>
      <c r="BB771" s="2" t="inlineStr">
        <is>
          <t/>
        </is>
      </c>
      <c r="BC771" t="inlineStr">
        <is>
          <t>nem tényleges szállítás, hanem főleg túra vagy turizmus célú tevékenység, szórakozás vagy oktatás céljára összeállított, személyek szállítására szolgáló vonat, ideértve a nosztalgiavonatokat is</t>
        </is>
      </c>
      <c r="BD771" s="2" t="inlineStr">
        <is>
          <t>treno turistico</t>
        </is>
      </c>
      <c r="BE771" s="2" t="inlineStr">
        <is>
          <t>3</t>
        </is>
      </c>
      <c r="BF771" s="2" t="inlineStr">
        <is>
          <t/>
        </is>
      </c>
      <c r="BG771" t="inlineStr">
        <is>
          <t>treno per il trasporto di passeggeri non destinato al trasporto ordinario, ma principalmente a escursioni o ad attività a fini turistici, di intrattenimento e/o di istruzione, compresi i treni di scoperta del patrimonio</t>
        </is>
      </c>
      <c r="BH771" s="2" t="inlineStr">
        <is>
          <t>turistinis traukinys</t>
        </is>
      </c>
      <c r="BI771" s="2" t="inlineStr">
        <is>
          <t>3</t>
        </is>
      </c>
      <c r="BJ771" s="2" t="inlineStr">
        <is>
          <t/>
        </is>
      </c>
      <c r="BK771" t="inlineStr">
        <is>
          <t>keleivinis traukinys, skirtas turistinėms kelionėms ir ekskursijoms</t>
        </is>
      </c>
      <c r="BL771" s="2" t="inlineStr">
        <is>
          <t>tūrisma vilciens</t>
        </is>
      </c>
      <c r="BM771" s="2" t="inlineStr">
        <is>
          <t>2</t>
        </is>
      </c>
      <c r="BN771" s="2" t="inlineStr">
        <is>
          <t/>
        </is>
      </c>
      <c r="BO771" t="inlineStr">
        <is>
          <t/>
        </is>
      </c>
      <c r="BP771" s="2" t="inlineStr">
        <is>
          <t>tren turistiku</t>
        </is>
      </c>
      <c r="BQ771" s="2" t="inlineStr">
        <is>
          <t>3</t>
        </is>
      </c>
      <c r="BR771" s="2" t="inlineStr">
        <is>
          <t/>
        </is>
      </c>
      <c r="BS771" t="inlineStr">
        <is>
          <t>tren għat-trasport tal-passiġġieri li mhux intenzjonat għat-trasport prattiku, iżda prinċipalment bħala tour jew attività għal finijiet turistiċi, ta’ divertiment u/jew edukattivi, inklużi trenijiet patrimonjali [ &lt;a href="/entry/result/3580092/all" id="ENTRY_TO_ENTRY_CONVERTER" target="_blank"&gt;IATE:3580092&lt;/a&gt; ]</t>
        </is>
      </c>
      <c r="BT771" s="2" t="inlineStr">
        <is>
          <t>toeristentrein|
toeristische trein</t>
        </is>
      </c>
      <c r="BU771" s="2" t="inlineStr">
        <is>
          <t>2|
3</t>
        </is>
      </c>
      <c r="BV771" s="2" t="inlineStr">
        <is>
          <t xml:space="preserve">|
</t>
        </is>
      </c>
      <c r="BW771" t="inlineStr">
        <is>
          <t>passagierstrein die niet is bedoeld als praktisch vervoermiddel, maar voor rondritten of activiteiten met toeristische, ontspannende of educatieve doeleinden</t>
        </is>
      </c>
      <c r="BX771" s="2" t="inlineStr">
        <is>
          <t>pociąg turystyczny</t>
        </is>
      </c>
      <c r="BY771" s="2" t="inlineStr">
        <is>
          <t>3</t>
        </is>
      </c>
      <c r="BZ771" s="2" t="inlineStr">
        <is>
          <t/>
        </is>
      </c>
      <c r="CA771" t="inlineStr">
        <is>
          <t>pociąg służący do przewozu pasażerów, który nie jest przeznaczony do transportu praktycznego, ale przede wszystkim jako pojazd wycieczkowy lub pojazd do celów turystycznych, rozrywkowych lub edukacyjnych, w tym pociągi zabytkowe</t>
        </is>
      </c>
      <c r="CB771" s="2" t="inlineStr">
        <is>
          <t>comboio turístico</t>
        </is>
      </c>
      <c r="CC771" s="2" t="inlineStr">
        <is>
          <t>2</t>
        </is>
      </c>
      <c r="CD771" s="2" t="inlineStr">
        <is>
          <t/>
        </is>
      </c>
      <c r="CE771" t="inlineStr">
        <is>
          <t/>
        </is>
      </c>
      <c r="CF771" s="2" t="inlineStr">
        <is>
          <t>tren turistic</t>
        </is>
      </c>
      <c r="CG771" s="2" t="inlineStr">
        <is>
          <t>3</t>
        </is>
      </c>
      <c r="CH771" s="2" t="inlineStr">
        <is>
          <t/>
        </is>
      </c>
      <c r="CI771" t="inlineStr">
        <is>
          <t>tren special cu parcurs intern sau internațional, introdus de anumite administrații de căi ferate pentru a efectua un program turistic</t>
        </is>
      </c>
      <c r="CJ771" s="2" t="inlineStr">
        <is>
          <t>turistický vlak</t>
        </is>
      </c>
      <c r="CK771" s="2" t="inlineStr">
        <is>
          <t>3</t>
        </is>
      </c>
      <c r="CL771" s="2" t="inlineStr">
        <is>
          <t/>
        </is>
      </c>
      <c r="CM771" t="inlineStr">
        <is>
          <t>vlak, ktorý je určený na prepravu cestujúcich na turistické, zábavné a/alebo vzdelávacie účely vrátane historického vlaku</t>
        </is>
      </c>
      <c r="CN771" s="2" t="inlineStr">
        <is>
          <t>turistični vlak</t>
        </is>
      </c>
      <c r="CO771" s="2" t="inlineStr">
        <is>
          <t>3</t>
        </is>
      </c>
      <c r="CP771" s="2" t="inlineStr">
        <is>
          <t/>
        </is>
      </c>
      <c r="CQ771" t="inlineStr">
        <is>
          <t>vlak za prevoz potnikov, ki ni namenjen za praktični prevoz, ampak predvsem za izlete ali dejavnosti za turistične, zabavne in/ali izobraževalne namene, vključno z muzejskimi vlaki</t>
        </is>
      </c>
      <c r="CR771" s="2" t="inlineStr">
        <is>
          <t>turisttåg</t>
        </is>
      </c>
      <c r="CS771" s="2" t="inlineStr">
        <is>
          <t>3</t>
        </is>
      </c>
      <c r="CT771" s="2" t="inlineStr">
        <is>
          <t/>
        </is>
      </c>
      <c r="CU771" t="inlineStr">
        <is>
          <t/>
        </is>
      </c>
    </row>
    <row r="772">
      <c r="A772" s="1" t="str">
        <f>HYPERLINK("https://iate.europa.eu/entry/result/3580092/all", "3580092")</f>
        <v>3580092</v>
      </c>
      <c r="B772" t="inlineStr">
        <is>
          <t>TRANSPORT</t>
        </is>
      </c>
      <c r="C772" t="inlineStr">
        <is>
          <t>TRANSPORT|land transport|land transport|rail transport|vehicle on rails</t>
        </is>
      </c>
      <c r="D772" s="2" t="inlineStr">
        <is>
          <t>влак с историческа стойност</t>
        </is>
      </c>
      <c r="E772" s="2" t="inlineStr">
        <is>
          <t>3</t>
        </is>
      </c>
      <c r="F772" s="2" t="inlineStr">
        <is>
          <t/>
        </is>
      </c>
      <c r="G772" t="inlineStr">
        <is>
          <t>предназначен да бъде музей или атракция за туристически, увеселителни и/или образователни цели</t>
        </is>
      </c>
      <c r="H772" s="2" t="inlineStr">
        <is>
          <t>nostalgický vlak</t>
        </is>
      </c>
      <c r="I772" s="2" t="inlineStr">
        <is>
          <t>3</t>
        </is>
      </c>
      <c r="J772" s="2" t="inlineStr">
        <is>
          <t/>
        </is>
      </c>
      <c r="K772" t="inlineStr">
        <is>
          <t>vlak provozovaný v rámci muzejních, turistických, volnočasových a vzdělávacích aktivit</t>
        </is>
      </c>
      <c r="L772" s="2" t="inlineStr">
        <is>
          <t>veterantog</t>
        </is>
      </c>
      <c r="M772" s="2" t="inlineStr">
        <is>
          <t>3</t>
        </is>
      </c>
      <c r="N772" s="2" t="inlineStr">
        <is>
          <t/>
        </is>
      </c>
      <c r="O772" t="inlineStr">
        <is>
          <t>tog, der er beregnet til at fungere som museum eller forlystelse til turist-, underholdnings- og/eller uddannelsesformål</t>
        </is>
      </c>
      <c r="P772" s="2" t="inlineStr">
        <is>
          <t>Zug für Nostalgiefahrten</t>
        </is>
      </c>
      <c r="Q772" s="2" t="inlineStr">
        <is>
          <t>3</t>
        </is>
      </c>
      <c r="R772" s="2" t="inlineStr">
        <is>
          <t/>
        </is>
      </c>
      <c r="S772" t="inlineStr">
        <is>
          <t>als Museum oder als Attraktion für touristische Zwecke, Vergnügungs- und/oder Bildungszwecke konzipierter Zug</t>
        </is>
      </c>
      <c r="T772" s="2" t="inlineStr">
        <is>
          <t>ιστορική αμαξοστοιχία</t>
        </is>
      </c>
      <c r="U772" s="2" t="inlineStr">
        <is>
          <t>3</t>
        </is>
      </c>
      <c r="V772" s="2" t="inlineStr">
        <is>
          <t/>
        </is>
      </c>
      <c r="W772" t="inlineStr">
        <is>
          <t>αμαξοστοιχία με σχεδιασμό για να λειτουργεί ως μουσείο ή αξιοθέατο για τουριστικούς, ψυχαγωγικούς και/ή εκπαιδευτικούς σκοπούς</t>
        </is>
      </c>
      <c r="X772" s="2" t="inlineStr">
        <is>
          <t>heritage train</t>
        </is>
      </c>
      <c r="Y772" s="2" t="inlineStr">
        <is>
          <t>3</t>
        </is>
      </c>
      <c r="Z772" s="2" t="inlineStr">
        <is>
          <t/>
        </is>
      </c>
      <c r="AA772" t="inlineStr">
        <is>
          <t>rolling stock deemed to be of historic value, which is preserved and operated as living history to recreate railway scenes of the past</t>
        </is>
      </c>
      <c r="AB772" s="2" t="inlineStr">
        <is>
          <t>tren histórico</t>
        </is>
      </c>
      <c r="AC772" s="2" t="inlineStr">
        <is>
          <t>3</t>
        </is>
      </c>
      <c r="AD772" s="2" t="inlineStr">
        <is>
          <t/>
        </is>
      </c>
      <c r="AE772" t="inlineStr">
        <is>
          <t>Convoy ferroviario de carácter cultural, formado por material de explotación histórico.</t>
        </is>
      </c>
      <c r="AF772" s="2" t="inlineStr">
        <is>
          <t>muuseumirong</t>
        </is>
      </c>
      <c r="AG772" s="2" t="inlineStr">
        <is>
          <t>2</t>
        </is>
      </c>
      <c r="AH772" s="2" t="inlineStr">
        <is>
          <t/>
        </is>
      </c>
      <c r="AI772" t="inlineStr">
        <is>
          <t>muuseumiks või turismiatraktsiooniks mõeldud rong</t>
        </is>
      </c>
      <c r="AJ772" s="2" t="inlineStr">
        <is>
          <t>perinnejuna</t>
        </is>
      </c>
      <c r="AK772" s="2" t="inlineStr">
        <is>
          <t>3</t>
        </is>
      </c>
      <c r="AL772" s="2" t="inlineStr">
        <is>
          <t/>
        </is>
      </c>
      <c r="AM772" t="inlineStr">
        <is>
          <t>museona tai turistinähtävyytenä toimiva antiikkijuna</t>
        </is>
      </c>
      <c r="AN772" s="2" t="inlineStr">
        <is>
          <t>train patrimonial|
train historique</t>
        </is>
      </c>
      <c r="AO772" s="2" t="inlineStr">
        <is>
          <t>2|
3</t>
        </is>
      </c>
      <c r="AP772" s="2" t="inlineStr">
        <is>
          <t xml:space="preserve">|
</t>
        </is>
      </c>
      <c r="AQ772" t="inlineStr">
        <is>
          <t>train conçu pour servir de musée ou d'attraction à des fins touristiques, récréatives et/ou éducatives</t>
        </is>
      </c>
      <c r="AR772" s="2" t="inlineStr">
        <is>
          <t>traein oidhreachta</t>
        </is>
      </c>
      <c r="AS772" s="2" t="inlineStr">
        <is>
          <t>3</t>
        </is>
      </c>
      <c r="AT772" s="2" t="inlineStr">
        <is>
          <t/>
        </is>
      </c>
      <c r="AU772" t="inlineStr">
        <is>
          <t/>
        </is>
      </c>
      <c r="AV772" s="2" t="inlineStr">
        <is>
          <t>starinski vlak</t>
        </is>
      </c>
      <c r="AW772" s="2" t="inlineStr">
        <is>
          <t>2</t>
        </is>
      </c>
      <c r="AX772" s="2" t="inlineStr">
        <is>
          <t/>
        </is>
      </c>
      <c r="AY772" t="inlineStr">
        <is>
          <t/>
        </is>
      </c>
      <c r="AZ772" s="2" t="inlineStr">
        <is>
          <t>nosztalgiavonat</t>
        </is>
      </c>
      <c r="BA772" s="2" t="inlineStr">
        <is>
          <t>3</t>
        </is>
      </c>
      <c r="BB772" s="2" t="inlineStr">
        <is>
          <t/>
        </is>
      </c>
      <c r="BC772" t="inlineStr">
        <is>
          <t>múzeumnak vagy turistalátványosságnak szánt, illetve szórakozás vagy oktatás céljára összeállított vonat</t>
        </is>
      </c>
      <c r="BD772" s="2" t="inlineStr">
        <is>
          <t>treno storico|
rotabile storico|
treno d'epoca</t>
        </is>
      </c>
      <c r="BE772" s="2" t="inlineStr">
        <is>
          <t>3|
3|
3</t>
        </is>
      </c>
      <c r="BF772" s="2" t="inlineStr">
        <is>
          <t xml:space="preserve">|
|
</t>
        </is>
      </c>
      <c r="BG772" t="inlineStr">
        <is>
          <t>mezzo che rientra nella categoria dei mezzi ferroviari, motori e trainati, non più utilizzati per il normale esercizio commerciale, che abbiano compiuto il cinquantesimo anno dall'entrata in esercizio del primo esemplare o che abbiano compiuto il venticinquesimo anno dall'entrata in servizio del primo esemplare e che, per particolari caratteristiche tecniche, estetiche e industriali, siano testimonianza di significative evoluzioni nel campo del trasporto ferroviario nazionale, comprese le le locomotive a vapore circolanti sulle ferrovie regionali, anche a scartamento ridotto</t>
        </is>
      </c>
      <c r="BH772" s="2" t="inlineStr">
        <is>
          <t>istorinis traukinys</t>
        </is>
      </c>
      <c r="BI772" s="2" t="inlineStr">
        <is>
          <t>3</t>
        </is>
      </c>
      <c r="BJ772" s="2" t="inlineStr">
        <is>
          <t/>
        </is>
      </c>
      <c r="BK772" t="inlineStr">
        <is>
          <t>traukinys, skirtas naudoti kaip muziejus arba lankytinas objektas turistiniais, pramogų ir (arba) švietimo tikslais</t>
        </is>
      </c>
      <c r="BL772" s="2" t="inlineStr">
        <is>
          <t>vēsturiskais vilciens</t>
        </is>
      </c>
      <c r="BM772" s="2" t="inlineStr">
        <is>
          <t>2</t>
        </is>
      </c>
      <c r="BN772" s="2" t="inlineStr">
        <is>
          <t/>
        </is>
      </c>
      <c r="BO772" t="inlineStr">
        <is>
          <t/>
        </is>
      </c>
      <c r="BP772" s="2" t="inlineStr">
        <is>
          <t>tren patrimonjali</t>
        </is>
      </c>
      <c r="BQ772" s="2" t="inlineStr">
        <is>
          <t>3</t>
        </is>
      </c>
      <c r="BR772" s="2" t="inlineStr">
        <is>
          <t/>
        </is>
      </c>
      <c r="BS772" t="inlineStr">
        <is>
          <t>tren iddisinjat biex ikun mużew jew attrazzjoni għal finijiet turistiċi, ta’ divertiment u/jew edukattivi</t>
        </is>
      </c>
      <c r="BT772" s="2" t="inlineStr">
        <is>
          <t>museumtrein</t>
        </is>
      </c>
      <c r="BU772" s="2" t="inlineStr">
        <is>
          <t>3</t>
        </is>
      </c>
      <c r="BV772" s="2" t="inlineStr">
        <is>
          <t/>
        </is>
      </c>
      <c r="BW772" t="inlineStr">
        <is>
          <t>trein die wordt gebruikt als museum of attractie voor toeristische, ontspannende of educatieve doeleinden</t>
        </is>
      </c>
      <c r="BX772" s="2" t="inlineStr">
        <is>
          <t>pociąg zabytkowy</t>
        </is>
      </c>
      <c r="BY772" s="2" t="inlineStr">
        <is>
          <t>3</t>
        </is>
      </c>
      <c r="BZ772" s="2" t="inlineStr">
        <is>
          <t/>
        </is>
      </c>
      <c r="CA772" t="inlineStr">
        <is>
          <t>pociąg przeznaczony do pełnienia funkcji obiektów muzealnych lub atrakcji turystycznych, funkcji rozrywkowych lub edukacyjnych</t>
        </is>
      </c>
      <c r="CB772" s="2" t="inlineStr">
        <is>
          <t>comboio histórico</t>
        </is>
      </c>
      <c r="CC772" s="2" t="inlineStr">
        <is>
          <t>3</t>
        </is>
      </c>
      <c r="CD772" s="2" t="inlineStr">
        <is>
          <t/>
        </is>
      </c>
      <c r="CE772" t="inlineStr">
        <is>
          <t/>
        </is>
      </c>
      <c r="CF772" s="2" t="inlineStr">
        <is>
          <t>tren istoric|
tren de epocă</t>
        </is>
      </c>
      <c r="CG772" s="2" t="inlineStr">
        <is>
          <t>3|
3</t>
        </is>
      </c>
      <c r="CH772" s="2" t="inlineStr">
        <is>
          <t>|
preferred</t>
        </is>
      </c>
      <c r="CI772" t="inlineStr">
        <is>
          <t/>
        </is>
      </c>
      <c r="CJ772" s="2" t="inlineStr">
        <is>
          <t>historický vlak</t>
        </is>
      </c>
      <c r="CK772" s="2" t="inlineStr">
        <is>
          <t>3</t>
        </is>
      </c>
      <c r="CL772" s="2" t="inlineStr">
        <is>
          <t/>
        </is>
      </c>
      <c r="CM772" t="inlineStr">
        <is>
          <t>vlak slúžiaci ako múzeum alebo atrakcia na turistické, zábavné a/alebo vzdelávacie účely</t>
        </is>
      </c>
      <c r="CN772" s="2" t="inlineStr">
        <is>
          <t>muzejski vlak</t>
        </is>
      </c>
      <c r="CO772" s="2" t="inlineStr">
        <is>
          <t>3</t>
        </is>
      </c>
      <c r="CP772" s="2" t="inlineStr">
        <is>
          <t/>
        </is>
      </c>
      <c r="CQ772" t="inlineStr">
        <is>
          <t>vlak, zasnovan kot muzej ali zanimivost za turistične, zabavne in/ali izobraževalne namene</t>
        </is>
      </c>
      <c r="CR772" s="2" t="inlineStr">
        <is>
          <t>museitåg|
historiska tåg</t>
        </is>
      </c>
      <c r="CS772" s="2" t="inlineStr">
        <is>
          <t>3|
2</t>
        </is>
      </c>
      <c r="CT772" s="2" t="inlineStr">
        <is>
          <t xml:space="preserve">|
</t>
        </is>
      </c>
      <c r="CU772" t="inlineStr">
        <is>
          <t/>
        </is>
      </c>
    </row>
    <row r="773">
      <c r="A773" s="1" t="str">
        <f>HYPERLINK("https://iate.europa.eu/entry/result/3580094/all", "3580094")</f>
        <v>3580094</v>
      </c>
      <c r="B773" t="inlineStr">
        <is>
          <t>TRANSPORT</t>
        </is>
      </c>
      <c r="C773" t="inlineStr">
        <is>
          <t>TRANSPORT|land transport|land transport|rail transport;TRANSPORT|land transport|land transport|rail transport|rail network</t>
        </is>
      </c>
      <c r="D773" s="2" t="inlineStr">
        <is>
          <t>високоскоростна железопътна линия</t>
        </is>
      </c>
      <c r="E773" s="2" t="inlineStr">
        <is>
          <t>3</t>
        </is>
      </c>
      <c r="F773" s="2" t="inlineStr">
        <is>
          <t/>
        </is>
      </c>
      <c r="G773" t="inlineStr">
        <is>
          <t/>
        </is>
      </c>
      <c r="H773" s="2" t="inlineStr">
        <is>
          <t>vysokorychlostní trať|
vysokorychlostní železniční trať</t>
        </is>
      </c>
      <c r="I773" s="2" t="inlineStr">
        <is>
          <t>3|
3</t>
        </is>
      </c>
      <c r="J773" s="2" t="inlineStr">
        <is>
          <t xml:space="preserve">|
</t>
        </is>
      </c>
      <c r="K773" t="inlineStr">
        <is>
          <t>Vysokorychlostní tratě zahrnují: 
&lt;br&gt;— zvláště vybudované vysokorychlostní tratě vybavené pro rychlosti zpravidla 250 km/h nebo vyšší, 
&lt;br&gt;— tratě zvláště modernizované pro vysoké rychlosti vybavené pro rychlosti přibližně 200 km/h, 
&lt;br&gt;— tratě zvláště modernizované pro vysoké rychlosti se zvláštními vlastnostmi danými topografickými, terénními nebo urbanistickými omezeními, jimž musí být rychlost v každém jednotlivém případě přizpůsobena. Tato kategorie zahrnuje rovněž spojovací tratě mezi vysokorychlostními a konvenčními sítěmi, průjezdy stanicemi, přístupy do terminálů, dep atd., kterými „vysokorychlostní kolejová vozidla“ projíždějí konvenční rychlostí.</t>
        </is>
      </c>
      <c r="L773" s="2" t="inlineStr">
        <is>
          <t>højhastighedsjernbanelinje|
højhastighedslinje|
højhastighedsstrækning</t>
        </is>
      </c>
      <c r="M773" s="2" t="inlineStr">
        <is>
          <t>3|
3|
3</t>
        </is>
      </c>
      <c r="N773" s="2" t="inlineStr">
        <is>
          <t xml:space="preserve">|
|
</t>
        </is>
      </c>
      <c r="O773" t="inlineStr">
        <is>
          <t>&lt;p&gt;1) hovedjernbanelinje til trafik med en hastighed på hovedstrækninger på 200 km/t eller derover for opgraderede linjer og 250 km/t eller derover for specielt konstruerede linjer&lt;/p&gt; 
&lt;p&gt;2) nyanlagt eller opgraderet jernbanestrækning, der tillader høj hastighed&lt;/p&gt;</t>
        </is>
      </c>
      <c r="P773" s="2" t="inlineStr">
        <is>
          <t>Hochgeschwindigkeitslinie</t>
        </is>
      </c>
      <c r="Q773" s="2" t="inlineStr">
        <is>
          <t>3</t>
        </is>
      </c>
      <c r="R773" s="2" t="inlineStr">
        <is>
          <t/>
        </is>
      </c>
      <c r="S773" t="inlineStr">
        <is>
          <t>speziell für den Hochgeschwindigkeitsverkehr gebaute Strecke, deren wichtigste Streckenabschnitte mit Geschwindigkeiten von 250 km/h oder mehr befahren werden können</t>
        </is>
      </c>
      <c r="T773" s="2" t="inlineStr">
        <is>
          <t>σιδηροδρομική γραμμή υψηλών ταχυτήτων</t>
        </is>
      </c>
      <c r="U773" s="2" t="inlineStr">
        <is>
          <t>3</t>
        </is>
      </c>
      <c r="V773" s="2" t="inlineStr">
        <is>
          <t/>
        </is>
      </c>
      <c r="W773" t="inlineStr">
        <is>
          <t>κύρια σιδηροδρομική γραμμή [ &lt;a href="/entry/result/3580096/all" id="ENTRY_TO_ENTRY_CONVERTER" target="_blank"&gt;IATE:3580096&lt;/a&gt; ] που επιτρέπει να αναπτύσσονται ταχύτητες στα βασικά της τμήματα ίσες ή μεγαλύτερες από 200 km/h σε αναβαθμισμένες γραμμές και 250 km/h σε ειδικά κατασκευασμένες γραμμές</t>
        </is>
      </c>
      <c r="X773" s="2" t="inlineStr">
        <is>
          <t>high speed|
high-speed line|
high-speed railway line|
HSL</t>
        </is>
      </c>
      <c r="Y773" s="2" t="inlineStr">
        <is>
          <t>1|
3|
3|
3</t>
        </is>
      </c>
      <c r="Z773" s="2" t="inlineStr">
        <is>
          <t xml:space="preserve">|
|
|
</t>
        </is>
      </c>
      <c r="AA773" t="inlineStr">
        <is>
          <t>&lt;a href="https://iate.europa.eu/entry/result/3580096/en" target="_blank"&gt;principal railway line&lt;/a&gt; allowing traffic at speeds, on the main segments, equal to or greater than 200 km/h on upgraded lines and 250 km/h on especially built lines</t>
        </is>
      </c>
      <c r="AB773" s="2" t="inlineStr">
        <is>
          <t>línea ferroviaria de alta velocidad|
línea de alta velocidad</t>
        </is>
      </c>
      <c r="AC773" s="2" t="inlineStr">
        <is>
          <t>3|
3</t>
        </is>
      </c>
      <c r="AD773" s="2" t="inlineStr">
        <is>
          <t xml:space="preserve">|
</t>
        </is>
      </c>
      <c r="AE773" t="inlineStr">
        <is>
          <t>&lt;div&gt;
 a) Líneas especialmente construidas para la alta velocidad, equipadas para velocidades, por lo general, iguales o superiores a 250 kilómetros por hora. &lt;/div&gt; 
&lt;div&gt;
 b) Líneas especialmente acondicionadas para la alta velocidad equipadas para velocidades del orden de 200 kilómetros por hora. &lt;/div&gt; 
&lt;div&gt;
 c) Líneas especialmente acondicionadas para la alta velocidad, de carácter específico, debido a dificultades topográficas, de relieve o de entorno urbano cuya velocidad deberá ajustarse caso por caso.&lt;/div&gt;</t>
        </is>
      </c>
      <c r="AF773" s="2" t="inlineStr">
        <is>
          <t>kiirraudteeliin</t>
        </is>
      </c>
      <c r="AG773" s="2" t="inlineStr">
        <is>
          <t>3</t>
        </is>
      </c>
      <c r="AH773" s="2" t="inlineStr">
        <is>
          <t/>
        </is>
      </c>
      <c r="AI773" t="inlineStr">
        <is>
          <t>raudteeliin, mis on spetsiaalselt ehitatud nii, et selle peamistel lõikudel võib sõidukiirus olla üle 250 km/h</t>
        </is>
      </c>
      <c r="AJ773" s="2" t="inlineStr">
        <is>
          <t>suurnopeusrata</t>
        </is>
      </c>
      <c r="AK773" s="2" t="inlineStr">
        <is>
          <t>3</t>
        </is>
      </c>
      <c r="AL773" s="2" t="inlineStr">
        <is>
          <t/>
        </is>
      </c>
      <c r="AM773" t="inlineStr">
        <is>
          <t>päärata, joka on tarkoitettu liikenteelle, jonka nopeus pääosuuksilla on peruskorjatuilla radoilla vähintään 200 km/h ja erityisesti rakennetuilla radoilla vähintään 250 km/h</t>
        </is>
      </c>
      <c r="AN773" s="2" t="inlineStr">
        <is>
          <t>ligne de chemin de fer à grande vitesse|
ligne ferrée à grande vitesse|
ligne ferroviaire à grande vitesse|
LGV|
ligne à grande vitesse</t>
        </is>
      </c>
      <c r="AO773" s="2" t="inlineStr">
        <is>
          <t>3|
3|
3|
3|
3</t>
        </is>
      </c>
      <c r="AP773" s="2" t="inlineStr">
        <is>
          <t xml:space="preserve">|
|
|
|
</t>
        </is>
      </c>
      <c r="AQ773" t="inlineStr">
        <is>
          <t>ligne de chemin de fer principale permettant de circuler, sur les segments principaux, à des vitesses égales ou supérieures à 200 km/h sur les lignes aménagées et à 250 km/h sur les lignes spécialement construites</t>
        </is>
      </c>
      <c r="AR773" s="2" t="inlineStr">
        <is>
          <t>líne ardluais|
líne iarnróid ardluais|
iarnród ardluais</t>
        </is>
      </c>
      <c r="AS773" s="2" t="inlineStr">
        <is>
          <t>3|
3|
3</t>
        </is>
      </c>
      <c r="AT773" s="2" t="inlineStr">
        <is>
          <t xml:space="preserve">|
|
</t>
        </is>
      </c>
      <c r="AU773" t="inlineStr">
        <is>
          <t/>
        </is>
      </c>
      <c r="AV773" s="2" t="inlineStr">
        <is>
          <t>željeznička pruga za velike brzine|
pruga za velike brzine</t>
        </is>
      </c>
      <c r="AW773" s="2" t="inlineStr">
        <is>
          <t>3|
3</t>
        </is>
      </c>
      <c r="AX773" s="2" t="inlineStr">
        <is>
          <t xml:space="preserve">|
</t>
        </is>
      </c>
      <c r="AY773" t="inlineStr">
        <is>
          <t>glavna željeznička pruga kojom se omogućava promet na glavnim segmentima pri brzini jednakoj ili većoj od 200 km/h na nadograđenim prugama i 250 km/h na posebno sagrađenim prugama</t>
        </is>
      </c>
      <c r="AZ773" s="2" t="inlineStr">
        <is>
          <t>nagy sebességű vasútvonal</t>
        </is>
      </c>
      <c r="BA773" s="2" t="inlineStr">
        <is>
          <t>3</t>
        </is>
      </c>
      <c r="BB773" s="2" t="inlineStr">
        <is>
          <t/>
        </is>
      </c>
      <c r="BC773" t="inlineStr">
        <is>
          <t>olyan vasútvonal, amelyen legalább 200 km/h sebességgel haladhatnak a vonatok</t>
        </is>
      </c>
      <c r="BD773" s="2" t="inlineStr">
        <is>
          <t>linea ferroviaria ad alta velocità|
linea ad alta velocità</t>
        </is>
      </c>
      <c r="BE773" s="2" t="inlineStr">
        <is>
          <t>3|
3</t>
        </is>
      </c>
      <c r="BF773" s="2" t="inlineStr">
        <is>
          <t xml:space="preserve">|
</t>
        </is>
      </c>
      <c r="BG773" t="inlineStr">
        <is>
          <t>linea ferroviaria principale [ &lt;a href="https://iate.europa.eu/entry/result/3580096/all" target="_blank"&gt;3580096&lt;/a&gt; ] che consente un traffico a velocità dell'ordine di 200 km/h sui tratti principali in una linea adattata e dell'ordine di 250 km/h in una linea costruita appositamente</t>
        </is>
      </c>
      <c r="BH773" s="2" t="inlineStr">
        <is>
          <t>greitojo geležinkelio linija</t>
        </is>
      </c>
      <c r="BI773" s="2" t="inlineStr">
        <is>
          <t>3</t>
        </is>
      </c>
      <c r="BJ773" s="2" t="inlineStr">
        <is>
          <t/>
        </is>
      </c>
      <c r="BK773" t="inlineStr">
        <is>
          <t>pagrindinė geležinkelio linija, kurios pagrindiniais ruožais eismas vyksta 200 km/h ar didesniu greičiu modernizuotose linijose ir 250 km/h ar didesniu greičiu specialiai nutiestose linijose</t>
        </is>
      </c>
      <c r="BL773" s="2" t="inlineStr">
        <is>
          <t>ātrgaitas dzelzceļa līnija</t>
        </is>
      </c>
      <c r="BM773" s="2" t="inlineStr">
        <is>
          <t>2</t>
        </is>
      </c>
      <c r="BN773" s="2" t="inlineStr">
        <is>
          <t/>
        </is>
      </c>
      <c r="BO773" t="inlineStr">
        <is>
          <t/>
        </is>
      </c>
      <c r="BP773" s="2" t="inlineStr">
        <is>
          <t>linja ta' veloċità għolja|
linja ferrovjarja ta’ veloċità għolja</t>
        </is>
      </c>
      <c r="BQ773" s="2" t="inlineStr">
        <is>
          <t>3|
3</t>
        </is>
      </c>
      <c r="BR773" s="2" t="inlineStr">
        <is>
          <t xml:space="preserve">|
</t>
        </is>
      </c>
      <c r="BS773" t="inlineStr">
        <is>
          <t>linja ferrovjarja prinċipali li tippermetti t-traffiku fuq is-segmenti prinċipali, b’veloċitajiet ta’ 200 km/h jew aktar fuq linji mtejba u ta’ 250 km/h fuq linji mibnija apposta għalhekk</t>
        </is>
      </c>
      <c r="BT773" s="2" t="inlineStr">
        <is>
          <t>hsl|
hogesnelheidslijn|
hogesnelheidsspoorlijn</t>
        </is>
      </c>
      <c r="BU773" s="2" t="inlineStr">
        <is>
          <t>3|
3|
3</t>
        </is>
      </c>
      <c r="BV773" s="2" t="inlineStr">
        <is>
          <t xml:space="preserve">|
|
</t>
        </is>
      </c>
      <c r="BW773" t="inlineStr">
        <is>
          <t>hoofdspoorlijn waar op de hoofdsegmenten verkeer met een snelheid van ten minste 200 km/h op aangepaste hogesnelheidslijnen of verkeer met een snelheid van ten minste 250 km/h op speciaal daarvoor aangelegde lijnen mogelijk is</t>
        </is>
      </c>
      <c r="BX773" s="2" t="inlineStr">
        <is>
          <t>linia kolei dużej prędkości</t>
        </is>
      </c>
      <c r="BY773" s="2" t="inlineStr">
        <is>
          <t>3</t>
        </is>
      </c>
      <c r="BZ773" s="2" t="inlineStr">
        <is>
          <t/>
        </is>
      </c>
      <c r="CA773" t="inlineStr">
        <is>
          <t>główna linia kolejowa umożliwiająca ruch na głównych odcinkach linii z prędkością równą lub większą niż 200 km/h na liniach zmodernizowanych i 250 km/h na liniach wybudowanych specjalnie na potrzeby takich linii</t>
        </is>
      </c>
      <c r="CB773" s="2" t="inlineStr">
        <is>
          <t>linha de alta velocidade</t>
        </is>
      </c>
      <c r="CC773" s="2" t="inlineStr">
        <is>
          <t>3</t>
        </is>
      </c>
      <c r="CD773" s="2" t="inlineStr">
        <is>
          <t/>
        </is>
      </c>
      <c r="CE773" t="inlineStr">
        <is>
          <t/>
        </is>
      </c>
      <c r="CF773" s="2" t="inlineStr">
        <is>
          <t>linie feroviară de mare viteză|
HSL|
linie de cale ferată de mare viteză|
linie de mare viteză</t>
        </is>
      </c>
      <c r="CG773" s="2" t="inlineStr">
        <is>
          <t>3|
3|
3|
3</t>
        </is>
      </c>
      <c r="CH773" s="2" t="inlineStr">
        <is>
          <t xml:space="preserve">|
|
|
</t>
        </is>
      </c>
      <c r="CI773" t="inlineStr">
        <is>
          <t>linie de cale ferată construită sau amenajată pentru transportul feroviar de mare viteză</t>
        </is>
      </c>
      <c r="CJ773" s="2" t="inlineStr">
        <is>
          <t>vysokorýchlostná železničná trať</t>
        </is>
      </c>
      <c r="CK773" s="2" t="inlineStr">
        <is>
          <t>3</t>
        </is>
      </c>
      <c r="CL773" s="2" t="inlineStr">
        <is>
          <t/>
        </is>
      </c>
      <c r="CM773" t="inlineStr">
        <is>
          <t>hlavná železničná trať, ktorá na modernizovaných vysokorýchlostných tratiach hlavných úsekov umožňuje premávku rýchlosťou najmenej 200 km/h a na špeciálne prispôsobených tratiach hlavných úsekov rýchlosťou 250 km/h</t>
        </is>
      </c>
      <c r="CN773" s="2" t="inlineStr">
        <is>
          <t>železniška proga za visoke hitrosti</t>
        </is>
      </c>
      <c r="CO773" s="2" t="inlineStr">
        <is>
          <t>3</t>
        </is>
      </c>
      <c r="CP773" s="2" t="inlineStr">
        <is>
          <t/>
        </is>
      </c>
      <c r="CQ773" t="inlineStr">
        <is>
          <t>glavna železniška proga, na kateri lahko na glavnih odsekih promet poteka pri hitrosti, enaki 200 km/h ali več, na nadgrajenih progah in pri hitrosti, enaki 250 km/h ali več, na posebej zgrajenih progah</t>
        </is>
      </c>
      <c r="CR773" s="2" t="inlineStr">
        <is>
          <t>höghastighetsbana|
höghastighetslinje</t>
        </is>
      </c>
      <c r="CS773" s="2" t="inlineStr">
        <is>
          <t>3|
2</t>
        </is>
      </c>
      <c r="CT773" s="2" t="inlineStr">
        <is>
          <t xml:space="preserve">preferred|
</t>
        </is>
      </c>
      <c r="CU773" t="inlineStr">
        <is>
          <t/>
        </is>
      </c>
    </row>
    <row r="774">
      <c r="A774" s="1" t="str">
        <f>HYPERLINK("https://iate.europa.eu/entry/result/3580095/all", "3580095")</f>
        <v>3580095</v>
      </c>
      <c r="B774" t="inlineStr">
        <is>
          <t>TRANSPORT</t>
        </is>
      </c>
      <c r="C774" t="inlineStr">
        <is>
          <t>TRANSPORT|land transport|land transport|rail transport|rail network</t>
        </is>
      </c>
      <c r="D774" s="2" t="inlineStr">
        <is>
          <t>конвенционална железопътна линия</t>
        </is>
      </c>
      <c r="E774" s="2" t="inlineStr">
        <is>
          <t>3</t>
        </is>
      </c>
      <c r="F774" s="2" t="inlineStr">
        <is>
          <t/>
        </is>
      </c>
      <c r="G774" t="inlineStr">
        <is>
          <t>основна железопътна линия, която не е класифицирана като високоскоростна железопътна линия</t>
        </is>
      </c>
      <c r="H774" s="2" t="inlineStr">
        <is>
          <t>konvenční železniční trať</t>
        </is>
      </c>
      <c r="I774" s="2" t="inlineStr">
        <is>
          <t>3</t>
        </is>
      </c>
      <c r="J774" s="2" t="inlineStr">
        <is>
          <t/>
        </is>
      </c>
      <c r="K774" t="inlineStr">
        <is>
          <t>železniční trať, která není klasifikována jako vysokorychlostní trať</t>
        </is>
      </c>
      <c r="L774" s="2" t="inlineStr">
        <is>
          <t>konventionel jernbanelinje</t>
        </is>
      </c>
      <c r="M774" s="2" t="inlineStr">
        <is>
          <t>3</t>
        </is>
      </c>
      <c r="N774" s="2" t="inlineStr">
        <is>
          <t/>
        </is>
      </c>
      <c r="O774" t="inlineStr">
        <is>
          <t>hovedjernbanelinje, der ikke er klassificeret som højhastighedsjernbanelinje</t>
        </is>
      </c>
      <c r="P774" s="2" t="inlineStr">
        <is>
          <t>konventionelle Eisenbahnlinie</t>
        </is>
      </c>
      <c r="Q774" s="2" t="inlineStr">
        <is>
          <t>3</t>
        </is>
      </c>
      <c r="R774" s="2" t="inlineStr">
        <is>
          <t/>
        </is>
      </c>
      <c r="S774" t="inlineStr">
        <is>
          <t>Haupteisenbahnlinie, die nicht als Schnellfahrstrecke eingestuft wird</t>
        </is>
      </c>
      <c r="T774" s="2" t="inlineStr">
        <is>
          <t>συμβατική σιδηροδρομική γραμμή</t>
        </is>
      </c>
      <c r="U774" s="2" t="inlineStr">
        <is>
          <t>3</t>
        </is>
      </c>
      <c r="V774" s="2" t="inlineStr">
        <is>
          <t/>
        </is>
      </c>
      <c r="W774" t="inlineStr">
        <is>
          <t>κύρια σιδηροδρομική γραμμή [ &lt;a href="/entry/result/3580096/all" id="ENTRY_TO_ENTRY_CONVERTER" target="_blank"&gt;IATE:3580096&lt;/a&gt; ] που δεν έχει ταξινομηθεί ως σιδηροδρομική γραμμή υψηλών ταχυτήτων [ &lt;a href="/entry/result/3580094/all" id="ENTRY_TO_ENTRY_CONVERTER" target="_blank"&gt;IATE:3580094&lt;/a&gt; ]</t>
        </is>
      </c>
      <c r="X774" s="2" t="inlineStr">
        <is>
          <t>conventional railway line</t>
        </is>
      </c>
      <c r="Y774" s="2" t="inlineStr">
        <is>
          <t>3</t>
        </is>
      </c>
      <c r="Z774" s="2" t="inlineStr">
        <is>
          <t/>
        </is>
      </c>
      <c r="AA774" t="inlineStr">
        <is>
          <t>&lt;div&gt;
 railway line that is not classified as a 
 &lt;i&gt;dedicated high speed line&lt;/i&gt; or 
 &lt;i&gt;upgraded high speed railway line&lt;/i&gt;&lt;/div&gt;</t>
        </is>
      </c>
      <c r="AB774" s="2" t="inlineStr">
        <is>
          <t>línea ferroviaria convencional</t>
        </is>
      </c>
      <c r="AC774" s="2" t="inlineStr">
        <is>
          <t>3</t>
        </is>
      </c>
      <c r="AD774" s="2" t="inlineStr">
        <is>
          <t/>
        </is>
      </c>
      <c r="AE774" t="inlineStr">
        <is>
          <t>Línea ferroviaria que no es de alta velocidad.</t>
        </is>
      </c>
      <c r="AF774" s="2" t="inlineStr">
        <is>
          <t>tavaraudteeliin</t>
        </is>
      </c>
      <c r="AG774" s="2" t="inlineStr">
        <is>
          <t>3</t>
        </is>
      </c>
      <c r="AH774" s="2" t="inlineStr">
        <is>
          <t/>
        </is>
      </c>
      <c r="AI774" t="inlineStr">
        <is>
          <t>kõik raudteeliinid, mis ei ole liigitatud 
&lt;i&gt;kiirraudteeliinide &lt;/i&gt;[ &lt;a href="/entry/result/3580094/all" id="ENTRY_TO_ENTRY_CONVERTER" target="_blank"&gt;IATE:3580094&lt;/a&gt; ] hulka</t>
        </is>
      </c>
      <c r="AJ774" s="2" t="inlineStr">
        <is>
          <t>tavallinen rautatierata</t>
        </is>
      </c>
      <c r="AK774" s="2" t="inlineStr">
        <is>
          <t>3</t>
        </is>
      </c>
      <c r="AL774" s="2" t="inlineStr">
        <is>
          <t/>
        </is>
      </c>
      <c r="AM774" t="inlineStr">
        <is>
          <t>rata, jota ei luokitella ”varsinaiseksi suurnopeusradaksi” eikä ”peruskorjatuksi suurnopeusradaksi</t>
        </is>
      </c>
      <c r="AN774" s="2" t="inlineStr">
        <is>
          <t>ligne de chemin de fer classique|
ligne ferroviaire conventionnelle</t>
        </is>
      </c>
      <c r="AO774" s="2" t="inlineStr">
        <is>
          <t>3|
3</t>
        </is>
      </c>
      <c r="AP774" s="2" t="inlineStr">
        <is>
          <t xml:space="preserve">|
</t>
        </is>
      </c>
      <c r="AQ774" t="inlineStr">
        <is>
          <t>ligne de chemin de fer principale qui n'est pas classée comme «ligne de chemin de fer à grande vitesse»</t>
        </is>
      </c>
      <c r="AR774" s="2" t="inlineStr">
        <is>
          <t>gnáthlíne iarnróid</t>
        </is>
      </c>
      <c r="AS774" s="2" t="inlineStr">
        <is>
          <t>3</t>
        </is>
      </c>
      <c r="AT774" s="2" t="inlineStr">
        <is>
          <t/>
        </is>
      </c>
      <c r="AU774" t="inlineStr">
        <is>
          <t/>
        </is>
      </c>
      <c r="AV774" s="2" t="inlineStr">
        <is>
          <t>uobičajena željeznička pruga</t>
        </is>
      </c>
      <c r="AW774" s="2" t="inlineStr">
        <is>
          <t>3</t>
        </is>
      </c>
      <c r="AX774" s="2" t="inlineStr">
        <is>
          <t/>
        </is>
      </c>
      <c r="AY774" t="inlineStr">
        <is>
          <t>glavna željeznička pruga koja se ne klasificira kao željeznička pruga za velike brzine</t>
        </is>
      </c>
      <c r="AZ774" s="2" t="inlineStr">
        <is>
          <t>hagyományos vasútvonal</t>
        </is>
      </c>
      <c r="BA774" s="2" t="inlineStr">
        <is>
          <t>3</t>
        </is>
      </c>
      <c r="BB774" s="2" t="inlineStr">
        <is>
          <t/>
        </is>
      </c>
      <c r="BC774" t="inlineStr">
        <is>
          <t>a nagy sebességűtől eltérő vasúti fővonal</t>
        </is>
      </c>
      <c r="BD774" s="2" t="inlineStr">
        <is>
          <t>linea ferroviaria convenzionale</t>
        </is>
      </c>
      <c r="BE774" s="2" t="inlineStr">
        <is>
          <t>3</t>
        </is>
      </c>
      <c r="BF774" s="2" t="inlineStr">
        <is>
          <t/>
        </is>
      </c>
      <c r="BG774" t="inlineStr">
        <is>
          <t>linea ferroviaria non classificata come “linea destinata all’alta velocità” o “linea ferroviaria adattata all’alta velocità”</t>
        </is>
      </c>
      <c r="BH774" s="2" t="inlineStr">
        <is>
          <t>paprastojo geležinkelio linija</t>
        </is>
      </c>
      <c r="BI774" s="2" t="inlineStr">
        <is>
          <t>3</t>
        </is>
      </c>
      <c r="BJ774" s="2" t="inlineStr">
        <is>
          <t/>
        </is>
      </c>
      <c r="BK774" t="inlineStr">
        <is>
          <t>pagrindinė geležinkelio linija, kuri nėra greitojo geležinkelio linija</t>
        </is>
      </c>
      <c r="BL774" s="2" t="inlineStr">
        <is>
          <t>parasta dzelzceļa līnija</t>
        </is>
      </c>
      <c r="BM774" s="2" t="inlineStr">
        <is>
          <t>2</t>
        </is>
      </c>
      <c r="BN774" s="2" t="inlineStr">
        <is>
          <t/>
        </is>
      </c>
      <c r="BO774" t="inlineStr">
        <is>
          <t>jebkura dzelzceļa līnija, kas nav klasificēta kā “īpaša ātrgaitas līnija” vai “modernizēta ātrgaitas dzelzceļa līnija”</t>
        </is>
      </c>
      <c r="BP774" s="2" t="inlineStr">
        <is>
          <t>linja ferrovjarja konvenzjonali</t>
        </is>
      </c>
      <c r="BQ774" s="2" t="inlineStr">
        <is>
          <t>3</t>
        </is>
      </c>
      <c r="BR774" s="2" t="inlineStr">
        <is>
          <t/>
        </is>
      </c>
      <c r="BS774" t="inlineStr">
        <is>
          <t>linja ferrovjarja prinċipali li mhijiex ikklassifikata bħala linja ferrovjarja ta’ veloċità għolja</t>
        </is>
      </c>
      <c r="BT774" s="2" t="inlineStr">
        <is>
          <t>gewone spoorlijn|
conventionele spoorlijn</t>
        </is>
      </c>
      <c r="BU774" s="2" t="inlineStr">
        <is>
          <t>3|
3</t>
        </is>
      </c>
      <c r="BV774" s="2" t="inlineStr">
        <is>
          <t xml:space="preserve">|
</t>
        </is>
      </c>
      <c r="BW774" t="inlineStr">
        <is>
          <t>hoofdspoorlijn die geen hogesnelheidslijn is</t>
        </is>
      </c>
      <c r="BX774" s="2" t="inlineStr">
        <is>
          <t>konwencjonalna linia kolejowa</t>
        </is>
      </c>
      <c r="BY774" s="2" t="inlineStr">
        <is>
          <t>3</t>
        </is>
      </c>
      <c r="BZ774" s="2" t="inlineStr">
        <is>
          <t/>
        </is>
      </c>
      <c r="CA774" t="inlineStr">
        <is>
          <t>główna linia kolejowa niesklasyfikowana jako linia kolei dużej prędkości</t>
        </is>
      </c>
      <c r="CB774" s="2" t="inlineStr">
        <is>
          <t>linha convencional</t>
        </is>
      </c>
      <c r="CC774" s="2" t="inlineStr">
        <is>
          <t>3</t>
        </is>
      </c>
      <c r="CD774" s="2" t="inlineStr">
        <is>
          <t/>
        </is>
      </c>
      <c r="CE774" t="inlineStr">
        <is>
          <t/>
        </is>
      </c>
      <c r="CF774" s="2" t="inlineStr">
        <is>
          <t>linie convențională|
linie de cale ferată convențională</t>
        </is>
      </c>
      <c r="CG774" s="2" t="inlineStr">
        <is>
          <t>3|
3</t>
        </is>
      </c>
      <c r="CH774" s="2" t="inlineStr">
        <is>
          <t xml:space="preserve">|
</t>
        </is>
      </c>
      <c r="CI774" t="inlineStr">
        <is>
          <t/>
        </is>
      </c>
      <c r="CJ774" s="2" t="inlineStr">
        <is>
          <t>konvenčná železničná trať</t>
        </is>
      </c>
      <c r="CK774" s="2" t="inlineStr">
        <is>
          <t>3</t>
        </is>
      </c>
      <c r="CL774" s="2" t="inlineStr">
        <is>
          <t/>
        </is>
      </c>
      <c r="CM774" t="inlineStr">
        <is>
          <t>hlavná železničná trať, ktorá nie je klasifikovaná ako vysokorýchlostná železničná trať</t>
        </is>
      </c>
      <c r="CN774" s="2" t="inlineStr">
        <is>
          <t>konvencionalna železniška proga</t>
        </is>
      </c>
      <c r="CO774" s="2" t="inlineStr">
        <is>
          <t>3</t>
        </is>
      </c>
      <c r="CP774" s="2" t="inlineStr">
        <is>
          <t/>
        </is>
      </c>
      <c r="CQ774" t="inlineStr">
        <is>
          <t>glavna železniška proga, ki ni opredeljena kot železniška proga za visoke hitrosti</t>
        </is>
      </c>
      <c r="CR774" s="2" t="inlineStr">
        <is>
          <t>konventionell järnvägsbana</t>
        </is>
      </c>
      <c r="CS774" s="2" t="inlineStr">
        <is>
          <t>2</t>
        </is>
      </c>
      <c r="CT774" s="2" t="inlineStr">
        <is>
          <t/>
        </is>
      </c>
      <c r="CU774" t="inlineStr">
        <is>
          <t/>
        </is>
      </c>
    </row>
    <row r="775">
      <c r="A775" s="1" t="str">
        <f>HYPERLINK("https://iate.europa.eu/entry/result/3580103/all", "3580103")</f>
        <v>3580103</v>
      </c>
      <c r="B775" t="inlineStr">
        <is>
          <t>TRANSPORT</t>
        </is>
      </c>
      <c r="C775" t="inlineStr">
        <is>
          <t>TRANSPORT|land transport|land transport|road transport;TRANSPORT|transport policy|transport policy|transport safety|transport accident</t>
        </is>
      </c>
      <c r="D775" s="2" t="inlineStr">
        <is>
          <t>тежко ранено лице</t>
        </is>
      </c>
      <c r="E775" s="2" t="inlineStr">
        <is>
          <t>3</t>
        </is>
      </c>
      <c r="F775" s="2" t="inlineStr">
        <is>
          <t/>
        </is>
      </c>
      <c r="G775" t="inlineStr">
        <is>
          <t>всяко ранено лице, което е прието за болнично лечение за повече от 24 часа в резултат на произшествие, с изключение на опитите за самоубийство</t>
        </is>
      </c>
      <c r="H775" s="2" t="inlineStr">
        <is>
          <t>těžce zraněná osoba</t>
        </is>
      </c>
      <c r="I775" s="2" t="inlineStr">
        <is>
          <t>3</t>
        </is>
      </c>
      <c r="J775" s="2" t="inlineStr">
        <is>
          <t/>
        </is>
      </c>
      <c r="K775" t="inlineStr">
        <is>
          <t/>
        </is>
      </c>
      <c r="L775" s="2" t="inlineStr">
        <is>
          <t>alvorligt tilskadekommen person</t>
        </is>
      </c>
      <c r="M775" s="2" t="inlineStr">
        <is>
          <t>3</t>
        </is>
      </c>
      <c r="N775" s="2" t="inlineStr">
        <is>
          <t/>
        </is>
      </c>
      <c r="O775" t="inlineStr">
        <is>
          <t>person, der ikke blev dræbt på stedet og ikke dør inden for 30 dage som følge af et uheld, men som har pådraget sig en skade, der i reglen kræver lægebehandling, og som har været indlagt i mere end 24 timer</t>
        </is>
      </c>
      <c r="P775" s="2" t="inlineStr">
        <is>
          <t>Schwerverletzter</t>
        </is>
      </c>
      <c r="Q775" s="2" t="inlineStr">
        <is>
          <t>3</t>
        </is>
      </c>
      <c r="R775" s="2" t="inlineStr">
        <is>
          <t/>
        </is>
      </c>
      <c r="S775" t="inlineStr">
        <is>
          <t>verletzte Person, die länger als 24 Stunden stationär in einem Krankenhaus behandelt wird</t>
        </is>
      </c>
      <c r="T775" s="2" t="inlineStr">
        <is>
          <t>σοβαρά τραυματισμένος|
σοβαρά τραυματίας</t>
        </is>
      </c>
      <c r="U775" s="2" t="inlineStr">
        <is>
          <t>3|
3</t>
        </is>
      </c>
      <c r="V775" s="2" t="inlineStr">
        <is>
          <t xml:space="preserve">|
</t>
        </is>
      </c>
      <c r="W775" t="inlineStr">
        <is>
          <t>κάθε τραυματίας ο οποίος νοσηλεύεται σε νοσοκομείο για διάστημα μεγαλύτερο των 24 ωρών, εξαιρουμένων εκείνων των οποίων ο τραυματισμός οφείλεται σε απόπειρα αυτοκτονίας</t>
        </is>
      </c>
      <c r="X775" s="2" t="inlineStr">
        <is>
          <t>seriously injured person|
person seriously injured</t>
        </is>
      </c>
      <c r="Y775" s="2" t="inlineStr">
        <is>
          <t>3|
3</t>
        </is>
      </c>
      <c r="Z775" s="2" t="inlineStr">
        <is>
          <t xml:space="preserve">|
</t>
        </is>
      </c>
      <c r="AA775" t="inlineStr">
        <is>
          <t>person who sustained an injury as result of an accident, normally needing medical treatment, and was hospitalised for more than 24 hours, excluding persons who die within 30 days and attempted suicides</t>
        </is>
      </c>
      <c r="AB775" s="2" t="inlineStr">
        <is>
          <t>persona herida gravemente</t>
        </is>
      </c>
      <c r="AC775" s="2" t="inlineStr">
        <is>
          <t>3</t>
        </is>
      </c>
      <c r="AD775" s="2" t="inlineStr">
        <is>
          <t/>
        </is>
      </c>
      <c r="AE775" t="inlineStr">
        <is>
          <t>Toda persona herida que haya estado hospitalizada más de 24 horas.</t>
        </is>
      </c>
      <c r="AF775" s="2" t="inlineStr">
        <is>
          <t>raskelt vigastatu</t>
        </is>
      </c>
      <c r="AG775" s="2" t="inlineStr">
        <is>
          <t>3</t>
        </is>
      </c>
      <c r="AH775" s="2" t="inlineStr">
        <is>
          <t/>
        </is>
      </c>
      <c r="AI775" t="inlineStr">
        <is>
          <t>iga õnnetuse tagajärjel enam kui 24 tunniks haiglasse paigutatud vigastatu</t>
        </is>
      </c>
      <c r="AJ775" s="2" t="inlineStr">
        <is>
          <t>vakavasti loukkaantunut</t>
        </is>
      </c>
      <c r="AK775" s="2" t="inlineStr">
        <is>
          <t>3</t>
        </is>
      </c>
      <c r="AL775" s="2" t="inlineStr">
        <is>
          <t/>
        </is>
      </c>
      <c r="AM775" t="inlineStr">
        <is>
          <t>loukkaantunut henkilö, joka on sairaalassa yli 24 tuntia onnettomuuden seurauksena</t>
        </is>
      </c>
      <c r="AN775" s="2" t="inlineStr">
        <is>
          <t>personne grièvement blessée</t>
        </is>
      </c>
      <c r="AO775" s="2" t="inlineStr">
        <is>
          <t>3</t>
        </is>
      </c>
      <c r="AP775" s="2" t="inlineStr">
        <is>
          <t/>
        </is>
      </c>
      <c r="AQ775" t="inlineStr">
        <is>
          <t>personne blessée qui a été hospitalisée pendant plus de 24 heures à la suite d'un accident, à l'exclusion des tentatives de suicide</t>
        </is>
      </c>
      <c r="AR775" s="2" t="inlineStr">
        <is>
          <t>duine mórghortaithe</t>
        </is>
      </c>
      <c r="AS775" s="2" t="inlineStr">
        <is>
          <t>3</t>
        </is>
      </c>
      <c r="AT775" s="2" t="inlineStr">
        <is>
          <t/>
        </is>
      </c>
      <c r="AU775" t="inlineStr">
        <is>
          <t/>
        </is>
      </c>
      <c r="AV775" s="2" t="inlineStr">
        <is>
          <t>teško ozlijeđena osoba</t>
        </is>
      </c>
      <c r="AW775" s="2" t="inlineStr">
        <is>
          <t>3</t>
        </is>
      </c>
      <c r="AX775" s="2" t="inlineStr">
        <is>
          <t/>
        </is>
      </c>
      <c r="AY775" t="inlineStr">
        <is>
          <t>svaka osoba koja nije poginula na licu mjesta zbog posljedica prometne nesreće ili koja nije umrla unutar 30 dana, ali koja je zadobila ozljedu i kojoj je obično potrebno medicinsko liječenje pa je hospitalizirana dulje od 24 sata, osim pokušaja samoubojstava</t>
        </is>
      </c>
      <c r="AZ775" s="2" t="inlineStr">
        <is>
          <t>súlyosan sérült|
súlyos sérült|
súlyos sérülést szenvedett személy|
súlyosan sérült személy</t>
        </is>
      </c>
      <c r="BA775" s="2" t="inlineStr">
        <is>
          <t>3|
4|
2|
4</t>
        </is>
      </c>
      <c r="BB775" s="2" t="inlineStr">
        <is>
          <t xml:space="preserve">|
|
admitted|
</t>
        </is>
      </c>
      <c r="BC775" t="inlineStr">
        <is>
          <t>olyan személy, aki baleset következtében 24 óránál hosszabb ideig szorult kórházi kezelésre</t>
        </is>
      </c>
      <c r="BD775" s="2" t="inlineStr">
        <is>
          <t>ferito grave</t>
        </is>
      </c>
      <c r="BE775" s="2" t="inlineStr">
        <is>
          <t>3</t>
        </is>
      </c>
      <c r="BF775" s="2" t="inlineStr">
        <is>
          <t/>
        </is>
      </c>
      <c r="BG775" t="inlineStr">
        <is>
          <t>in ambito ferroviario, qualsiasi ferito ospedalizzato per più di 24 ore a causa di un incidente, ad esclusione dei tentativi di suicidio</t>
        </is>
      </c>
      <c r="BH775" s="2" t="inlineStr">
        <is>
          <t>sunkiai sužalotas asmuo</t>
        </is>
      </c>
      <c r="BI775" s="2" t="inlineStr">
        <is>
          <t>3</t>
        </is>
      </c>
      <c r="BJ775" s="2" t="inlineStr">
        <is>
          <t/>
        </is>
      </c>
      <c r="BK775" t="inlineStr">
        <is>
          <t>asmuo, kuris buvo sužeistas eismo įvykio metu ir paguldytas stacionariajam gydymui ilgesniam nei 24 valandų laikotarpiui, išskyrus bandžiusį nusižudyti</t>
        </is>
      </c>
      <c r="BL775" s="2" t="inlineStr">
        <is>
          <t>smagi ievainota persona|
smagus miesas bojājumus guvusi persona</t>
        </is>
      </c>
      <c r="BM775" s="2" t="inlineStr">
        <is>
          <t>2|
2</t>
        </is>
      </c>
      <c r="BN775" s="2" t="inlineStr">
        <is>
          <t xml:space="preserve">|
</t>
        </is>
      </c>
      <c r="BO775" t="inlineStr">
        <is>
          <t>jebkura persona, kas guvusi miesas bojājumus un nelaimes gadījuma rezultātā hospitalizēta ilgāk nekā 24 stundas, izņemot pašnāvību mēģinājumus</t>
        </is>
      </c>
      <c r="BP775" s="2" t="inlineStr">
        <is>
          <t>persuna korruta serjament</t>
        </is>
      </c>
      <c r="BQ775" s="2" t="inlineStr">
        <is>
          <t>3</t>
        </is>
      </c>
      <c r="BR775" s="2" t="inlineStr">
        <is>
          <t/>
        </is>
      </c>
      <c r="BS775" t="inlineStr">
        <is>
          <t>kwalunkwe persuna korruta li tkun iddaħħlet l-isptar għal aktar minn 24 siegħa b’riżultat ta’ aċċident, għajr tentattivi ta’ suwiċidju</t>
        </is>
      </c>
      <c r="BT775" s="2" t="inlineStr">
        <is>
          <t>zwaargewonde</t>
        </is>
      </c>
      <c r="BU775" s="2" t="inlineStr">
        <is>
          <t>3</t>
        </is>
      </c>
      <c r="BV775" s="2" t="inlineStr">
        <is>
          <t/>
        </is>
      </c>
      <c r="BW775" t="inlineStr">
        <is>
          <t>iemand die bij een ongeval gewond is geraakt en langer dan 24 uur in het ziekenhuis was opgenomen</t>
        </is>
      </c>
      <c r="BX775" s="2" t="inlineStr">
        <is>
          <t>ciężko ranny</t>
        </is>
      </c>
      <c r="BY775" s="2" t="inlineStr">
        <is>
          <t>3</t>
        </is>
      </c>
      <c r="BZ775" s="2" t="inlineStr">
        <is>
          <t/>
        </is>
      </c>
      <c r="CA775" t="inlineStr">
        <is>
          <t>ranny, którego hospitalizowano na ponad 24 godziny wskutek wypadku, z wyłączeniem usiłowania popełnienia samobójstwa</t>
        </is>
      </c>
      <c r="CB775" s="2" t="inlineStr">
        <is>
          <t>ferido grave</t>
        </is>
      </c>
      <c r="CC775" s="2" t="inlineStr">
        <is>
          <t>3</t>
        </is>
      </c>
      <c r="CD775" s="2" t="inlineStr">
        <is>
          <t/>
        </is>
      </c>
      <c r="CE775" t="inlineStr">
        <is>
          <t>Ferido que tenha sido hospitalizado por um período superior a 24 horas em resultado de um acidente.</t>
        </is>
      </c>
      <c r="CF775" s="2" t="inlineStr">
        <is>
          <t>persoană rănită grav</t>
        </is>
      </c>
      <c r="CG775" s="2" t="inlineStr">
        <is>
          <t>3</t>
        </is>
      </c>
      <c r="CH775" s="2" t="inlineStr">
        <is>
          <t/>
        </is>
      </c>
      <c r="CI775" t="inlineStr">
        <is>
          <t/>
        </is>
      </c>
      <c r="CJ775" s="2" t="inlineStr">
        <is>
          <t>ťažko zranená osoba</t>
        </is>
      </c>
      <c r="CK775" s="2" t="inlineStr">
        <is>
          <t>3</t>
        </is>
      </c>
      <c r="CL775" s="2" t="inlineStr">
        <is>
          <t/>
        </is>
      </c>
      <c r="CM775" t="inlineStr">
        <is>
          <t>každá zranená osoba, ktorá bola v dôsledku nehody hospitalizovaná dlhšie ako 24 hodín, okrem osôb, ktoré sa pokúsili o samovraždu</t>
        </is>
      </c>
      <c r="CN775" s="2" t="inlineStr">
        <is>
          <t>hudo poškodovana oseba</t>
        </is>
      </c>
      <c r="CO775" s="2" t="inlineStr">
        <is>
          <t>3</t>
        </is>
      </c>
      <c r="CP775" s="2" t="inlineStr">
        <is>
          <t/>
        </is>
      </c>
      <c r="CQ775" t="inlineStr">
        <is>
          <t>vsaka poškodovana oseba, ki je bila zaradi posledic nesreče sprejeta v bolnišnico za več kot 24 ur, razen poskusov samomora</t>
        </is>
      </c>
      <c r="CR775" s="2" t="inlineStr">
        <is>
          <t>svårt skadad person</t>
        </is>
      </c>
      <c r="CS775" s="2" t="inlineStr">
        <is>
          <t>3</t>
        </is>
      </c>
      <c r="CT775" s="2" t="inlineStr">
        <is>
          <t/>
        </is>
      </c>
      <c r="CU775" t="inlineStr">
        <is>
          <t/>
        </is>
      </c>
    </row>
    <row r="776">
      <c r="A776" s="1" t="str">
        <f>HYPERLINK("https://iate.europa.eu/entry/result/3580104/all", "3580104")</f>
        <v>3580104</v>
      </c>
      <c r="B776" t="inlineStr">
        <is>
          <t>TRANSPORT</t>
        </is>
      </c>
      <c r="C776" t="inlineStr">
        <is>
          <t>TRANSPORT|land transport|land transport|road transport;TRANSPORT|transport policy|transport policy|transport safety|transport accident</t>
        </is>
      </c>
      <c r="D776" s="2" t="inlineStr">
        <is>
          <t>леко ранено лице</t>
        </is>
      </c>
      <c r="E776" s="2" t="inlineStr">
        <is>
          <t>3</t>
        </is>
      </c>
      <c r="F776" s="2" t="inlineStr">
        <is>
          <t/>
        </is>
      </c>
      <c r="G776" t="inlineStr">
        <is>
          <t>всяко ранено лице, с изключение на убитите или тежко ранени лица</t>
        </is>
      </c>
      <c r="H776" s="2" t="inlineStr">
        <is>
          <t>lehce zraněná osoba</t>
        </is>
      </c>
      <c r="I776" s="2" t="inlineStr">
        <is>
          <t>3</t>
        </is>
      </c>
      <c r="J776" s="2" t="inlineStr">
        <is>
          <t/>
        </is>
      </c>
      <c r="K776" t="inlineStr">
        <is>
          <t/>
        </is>
      </c>
      <c r="L776" s="2" t="inlineStr">
        <is>
          <t>lettere tilskadekommen person</t>
        </is>
      </c>
      <c r="M776" s="2" t="inlineStr">
        <is>
          <t>3</t>
        </is>
      </c>
      <c r="N776" s="2" t="inlineStr">
        <is>
          <t/>
        </is>
      </c>
      <c r="O776" t="inlineStr">
        <is>
          <t>tilskadekommen person, der ikke er dræbt eller alvorligt tilskadekommen</t>
        </is>
      </c>
      <c r="P776" s="2" t="inlineStr">
        <is>
          <t>Leichtverletzter</t>
        </is>
      </c>
      <c r="Q776" s="2" t="inlineStr">
        <is>
          <t>3</t>
        </is>
      </c>
      <c r="R776" s="2" t="inlineStr">
        <is>
          <t/>
        </is>
      </c>
      <c r="S776" t="inlineStr">
        <is>
          <t>verletzte Person, die keine schweren Verletzungen erlitten hat</t>
        </is>
      </c>
      <c r="T776" s="2" t="inlineStr">
        <is>
          <t>ελαφρά τραυματισμένος|
ελαφρά τραυματίας</t>
        </is>
      </c>
      <c r="U776" s="2" t="inlineStr">
        <is>
          <t>3|
3</t>
        </is>
      </c>
      <c r="V776" s="2" t="inlineStr">
        <is>
          <t xml:space="preserve">|
</t>
        </is>
      </c>
      <c r="W776" t="inlineStr">
        <is>
          <t>κάθε τραυματίας που υπέστη τραυματισμό για τον οποίο συνήθως απαιτείται ιατρική περίθαλψη, εξαιρουμένων εκείνων των οποίων ο τραυματισμός οφείλεται σε απόπειρα αυτοκτονίας, και ο οποίος δεν θεωρείται σοβαρά τραυματισμένος [ &lt;a href="/entry/result/3580103/all" id="ENTRY_TO_ENTRY_CONVERTER" target="_blank"&gt;IATE:3580103&lt;/a&gt; ]</t>
        </is>
      </c>
      <c r="X776" s="2" t="inlineStr">
        <is>
          <t>person slightly injured|
slightly injured person</t>
        </is>
      </c>
      <c r="Y776" s="2" t="inlineStr">
        <is>
          <t>3|
1</t>
        </is>
      </c>
      <c r="Z776" s="2" t="inlineStr">
        <is>
          <t xml:space="preserve">|
</t>
        </is>
      </c>
      <c r="AA776" t="inlineStr">
        <is>
          <t>person who sustained an injury as result of an accident, normally needing medical treatment, excluding persons &lt;a href="https://iate.europa.eu/entry/result/3580103/en" target="_blank"&gt;seriously injured&lt;/a&gt; and attempted suicides</t>
        </is>
      </c>
      <c r="AB776" s="2" t="inlineStr">
        <is>
          <t>persona herida levemente</t>
        </is>
      </c>
      <c r="AC776" s="2" t="inlineStr">
        <is>
          <t>3</t>
        </is>
      </c>
      <c r="AD776" s="2" t="inlineStr">
        <is>
          <t/>
        </is>
      </c>
      <c r="AE776" t="inlineStr">
        <is>
          <t>Toda persona herida excepto las personas fallecidas o heridas gravemente.</t>
        </is>
      </c>
      <c r="AF776" s="2" t="inlineStr">
        <is>
          <t>kergelt vigastatu</t>
        </is>
      </c>
      <c r="AG776" s="2" t="inlineStr">
        <is>
          <t>3</t>
        </is>
      </c>
      <c r="AH776" s="2" t="inlineStr">
        <is>
          <t/>
        </is>
      </c>
      <c r="AI776" t="inlineStr">
        <is>
          <t>kõik vigastatud peale hukkunute või 
&lt;i&gt;raskelt vigastatute&lt;/i&gt; [ &lt;a href="/entry/result/3580103/all" id="ENTRY_TO_ENTRY_CONVERTER" target="_blank"&gt;IATE:3580103&lt;/a&gt; ]</t>
        </is>
      </c>
      <c r="AJ776" s="2" t="inlineStr">
        <is>
          <t>lievästi loukkaantunut</t>
        </is>
      </c>
      <c r="AK776" s="2" t="inlineStr">
        <is>
          <t>3</t>
        </is>
      </c>
      <c r="AL776" s="2" t="inlineStr">
        <is>
          <t/>
        </is>
      </c>
      <c r="AM776" t="inlineStr">
        <is>
          <t>loukkaantunut henkilö, joka ei kuole eikä loukkaannu vakavasti</t>
        </is>
      </c>
      <c r="AN776" s="2" t="inlineStr">
        <is>
          <t>personne légèrement blessée</t>
        </is>
      </c>
      <c r="AO776" s="2" t="inlineStr">
        <is>
          <t>3</t>
        </is>
      </c>
      <c r="AP776" s="2" t="inlineStr">
        <is>
          <t/>
        </is>
      </c>
      <c r="AQ776" t="inlineStr">
        <is>
          <t>personne blessée nécessitant normalement un traitement médical et qui n'est pas classée parmi les personnes grièvement blessées, à l'exclusion des tentatives de suicide</t>
        </is>
      </c>
      <c r="AR776" s="2" t="inlineStr">
        <is>
          <t>duine mionghortaithe</t>
        </is>
      </c>
      <c r="AS776" s="2" t="inlineStr">
        <is>
          <t>3</t>
        </is>
      </c>
      <c r="AT776" s="2" t="inlineStr">
        <is>
          <t/>
        </is>
      </c>
      <c r="AU776" t="inlineStr">
        <is>
          <t/>
        </is>
      </c>
      <c r="AV776" s="2" t="inlineStr">
        <is>
          <t>lakše ozlijeđena osoba</t>
        </is>
      </c>
      <c r="AW776" s="2" t="inlineStr">
        <is>
          <t>3</t>
        </is>
      </c>
      <c r="AX776" s="2" t="inlineStr">
        <is>
          <t/>
        </is>
      </c>
      <c r="AY776" t="inlineStr">
        <is>
          <t>svaka ozlijeđena osoba osim poginule osobe i teško ozlijeđene osobe</t>
        </is>
      </c>
      <c r="AZ776" s="2" t="inlineStr">
        <is>
          <t>könnyebben sérült személy|
könnyű sérült</t>
        </is>
      </c>
      <c r="BA776" s="2" t="inlineStr">
        <is>
          <t>4|
3</t>
        </is>
      </c>
      <c r="BB776" s="2" t="inlineStr">
        <is>
          <t xml:space="preserve">|
</t>
        </is>
      </c>
      <c r="BC776" t="inlineStr">
        <is>
          <t>balesetben megsérült személy, nem számítva a baleset halálos áldozatait és súlyos sérültjeit</t>
        </is>
      </c>
      <c r="BD776" s="2" t="inlineStr">
        <is>
          <t>ferito lieve</t>
        </is>
      </c>
      <c r="BE776" s="2" t="inlineStr">
        <is>
          <t>3</t>
        </is>
      </c>
      <c r="BF776" s="2" t="inlineStr">
        <is>
          <t/>
        </is>
      </c>
      <c r="BG776" t="inlineStr">
        <is>
          <t>in ambito ferroviario, qualsiasi persona ferita, escluse le persone decedute e i feriti gravi, cioè ospedalizzati per più di 24 ore a causa di un incidente</t>
        </is>
      </c>
      <c r="BH776" s="2" t="inlineStr">
        <is>
          <t>nesunkiai sužalotas asmuo</t>
        </is>
      </c>
      <c r="BI776" s="2" t="inlineStr">
        <is>
          <t>3</t>
        </is>
      </c>
      <c r="BJ776" s="2" t="inlineStr">
        <is>
          <t/>
        </is>
      </c>
      <c r="BK776" t="inlineStr">
        <is>
          <t>sužalotas asmuo, kuriam paprastai prireikia medicininio gydymo, išskyrus nusižudyti bandžiusius asmenis, ir kuris nepriskiriamas sunkiai sužalotiems asmenims</t>
        </is>
      </c>
      <c r="BL776" s="2" t="inlineStr">
        <is>
          <t>viegli ievainota persona|
vieglus miesas bojājumus guvusi persona</t>
        </is>
      </c>
      <c r="BM776" s="2" t="inlineStr">
        <is>
          <t>2|
2</t>
        </is>
      </c>
      <c r="BN776" s="2" t="inlineStr">
        <is>
          <t xml:space="preserve">|
</t>
        </is>
      </c>
      <c r="BO776" t="inlineStr">
        <is>
          <t/>
        </is>
      </c>
      <c r="BP776" s="2" t="inlineStr">
        <is>
          <t>persuna korruta ħafif</t>
        </is>
      </c>
      <c r="BQ776" s="2" t="inlineStr">
        <is>
          <t>3</t>
        </is>
      </c>
      <c r="BR776" s="2" t="inlineStr">
        <is>
          <t/>
        </is>
      </c>
      <c r="BS776" t="inlineStr">
        <is>
          <t>kwalunkwe persuna korruta li normalment tkun teħtieġ kura medika, għajr tentattivi ta’ suwiċidju, li ma tiġix ikklassifikata bħala korruta serjament</t>
        </is>
      </c>
      <c r="BT776" s="2" t="inlineStr">
        <is>
          <t>lichtgewonde</t>
        </is>
      </c>
      <c r="BU776" s="2" t="inlineStr">
        <is>
          <t>3</t>
        </is>
      </c>
      <c r="BV776" s="2" t="inlineStr">
        <is>
          <t/>
        </is>
      </c>
      <c r="BW776" t="inlineStr">
        <is>
          <t>gewonde met uitzondering van dodelijke slachtoffers en zwaargewonden</t>
        </is>
      </c>
      <c r="BX776" s="2" t="inlineStr">
        <is>
          <t>lekko ranny</t>
        </is>
      </c>
      <c r="BY776" s="2" t="inlineStr">
        <is>
          <t>3</t>
        </is>
      </c>
      <c r="BZ776" s="2" t="inlineStr">
        <is>
          <t/>
        </is>
      </c>
      <c r="CA776" t="inlineStr">
        <is>
          <t>osoba, które odniosła obrażenia, które zwykle wymagają leczenia, z wyłączeniem usiłowania popełnienia samobójstwa; niesklasyfikowana jako ciężko ranna</t>
        </is>
      </c>
      <c r="CB776" s="2" t="inlineStr">
        <is>
          <t>ferido ligeiro</t>
        </is>
      </c>
      <c r="CC776" s="2" t="inlineStr">
        <is>
          <t>3</t>
        </is>
      </c>
      <c r="CD776" s="2" t="inlineStr">
        <is>
          <t/>
        </is>
      </c>
      <c r="CE776" t="inlineStr">
        <is>
          <t>Qualquer ferido, excluindo pessoas mortas ou feridos graves.</t>
        </is>
      </c>
      <c r="CF776" s="2" t="inlineStr">
        <is>
          <t>persoană rănită ușor</t>
        </is>
      </c>
      <c r="CG776" s="2" t="inlineStr">
        <is>
          <t>3</t>
        </is>
      </c>
      <c r="CH776" s="2" t="inlineStr">
        <is>
          <t/>
        </is>
      </c>
      <c r="CI776" t="inlineStr">
        <is>
          <t/>
        </is>
      </c>
      <c r="CJ776" s="2" t="inlineStr">
        <is>
          <t>ľahko zranená osoba</t>
        </is>
      </c>
      <c r="CK776" s="2" t="inlineStr">
        <is>
          <t>3</t>
        </is>
      </c>
      <c r="CL776" s="2" t="inlineStr">
        <is>
          <t/>
        </is>
      </c>
      <c r="CM776" t="inlineStr">
        <is>
          <t>každá zranená osoba, ktorej zranenie si obvykle vyžaduje lekárske ošetrenie, okrem ťažko zranených osôb a osôb, ktoré sa pokúsili o samovraždu</t>
        </is>
      </c>
      <c r="CN776" s="2" t="inlineStr">
        <is>
          <t>lažje poškodovana oseba</t>
        </is>
      </c>
      <c r="CO776" s="2" t="inlineStr">
        <is>
          <t>2</t>
        </is>
      </c>
      <c r="CP776" s="2" t="inlineStr">
        <is>
          <t/>
        </is>
      </c>
      <c r="CQ776" t="inlineStr">
        <is>
          <t>vsaka poškodovana oseba, ki običajno potrebuje zdravniško oskrbo in ni opredeljena kot hudo poškodovana oseba, razen poskusov samomora</t>
        </is>
      </c>
      <c r="CR776" s="2" t="inlineStr">
        <is>
          <t>lindrigt skadad person</t>
        </is>
      </c>
      <c r="CS776" s="2" t="inlineStr">
        <is>
          <t>3</t>
        </is>
      </c>
      <c r="CT776" s="2" t="inlineStr">
        <is>
          <t/>
        </is>
      </c>
      <c r="CU776" t="inlineStr">
        <is>
          <t>skadad person förutom personer som har omkommit eller är svårt skadade</t>
        </is>
      </c>
    </row>
    <row r="777">
      <c r="A777" s="1" t="str">
        <f>HYPERLINK("https://iate.europa.eu/entry/result/3580188/all", "3580188")</f>
        <v>3580188</v>
      </c>
      <c r="B777" t="inlineStr">
        <is>
          <t>TRANSPORT</t>
        </is>
      </c>
      <c r="C777" t="inlineStr">
        <is>
          <t>TRANSPORT|land transport|land transport|rail transport</t>
        </is>
      </c>
      <c r="D777" s="2" t="inlineStr">
        <is>
          <t>нарушител</t>
        </is>
      </c>
      <c r="E777" s="2" t="inlineStr">
        <is>
          <t>3</t>
        </is>
      </c>
      <c r="F777" s="2" t="inlineStr">
        <is>
          <t/>
        </is>
      </c>
      <c r="G777" t="inlineStr">
        <is>
          <t>всяко лице, намиращо се в железопътни обекти, в които такова присъствие е забранено, с изключение на ползвател на прелез</t>
        </is>
      </c>
      <c r="H777" s="2" t="inlineStr">
        <is>
          <t>nepovolaná osoba</t>
        </is>
      </c>
      <c r="I777" s="2" t="inlineStr">
        <is>
          <t>3</t>
        </is>
      </c>
      <c r="J777" s="2" t="inlineStr">
        <is>
          <t/>
        </is>
      </c>
      <c r="K777" t="inlineStr">
        <is>
          <t>osoba přítomná v prostoru železnic, kde je její přítomnost zakázána, s výjimkou uživatele úrovňových přejezdů</t>
        </is>
      </c>
      <c r="L777" s="2" t="inlineStr">
        <is>
          <t>person, der uretmæssigt befinder sig på jernbanearealer</t>
        </is>
      </c>
      <c r="M777" s="2" t="inlineStr">
        <is>
          <t>3</t>
        </is>
      </c>
      <c r="N777" s="2" t="inlineStr">
        <is>
          <t/>
        </is>
      </c>
      <c r="O777" t="inlineStr">
        <is>
          <t>enhver, der opholder sig på en jernbanes område, hvor det er forbudt, undtagen brugere af jernbaneoverkørsler</t>
        </is>
      </c>
      <c r="P777" s="2" t="inlineStr">
        <is>
          <t>unbefugte Person</t>
        </is>
      </c>
      <c r="Q777" s="2" t="inlineStr">
        <is>
          <t>3</t>
        </is>
      </c>
      <c r="R777" s="2" t="inlineStr">
        <is>
          <t/>
        </is>
      </c>
      <c r="S777" t="inlineStr">
        <is>
          <t>jede Person, die sich entgegen den Vorschriften auf Eisenbahnanlagen aufhält, ausgenommen Benutzer von Bahnübergängen</t>
        </is>
      </c>
      <c r="T777" s="2" t="inlineStr">
        <is>
          <t>άτομο μη εξουσιοδοτημένο να βρίσκεται σε σιδηροδρομικούς χώρους|
πρόσωπο παρανόμως εισερχόμενο</t>
        </is>
      </c>
      <c r="U777" s="2" t="inlineStr">
        <is>
          <t>3|
3</t>
        </is>
      </c>
      <c r="V777" s="2" t="inlineStr">
        <is>
          <t xml:space="preserve">preferred|
</t>
        </is>
      </c>
      <c r="W777" t="inlineStr">
        <is>
          <t>κάθε πρόσωπο του οποίου η παρουσία απαγορεύεται σε σιδηροδρομικές εγκαταστάσεις, εξαιρουμένων των χρηστών ισόπεδων διαβάσεων</t>
        </is>
      </c>
      <c r="X777" s="2" t="inlineStr">
        <is>
          <t>trespasser</t>
        </is>
      </c>
      <c r="Y777" s="2" t="inlineStr">
        <is>
          <t>3</t>
        </is>
      </c>
      <c r="Z777" s="2" t="inlineStr">
        <is>
          <t/>
        </is>
      </c>
      <c r="AA777" t="inlineStr">
        <is>
          <t>any person present on railway premises where such presence is forbidden, with the exception of a level crossing user</t>
        </is>
      </c>
      <c r="AB777" s="2" t="inlineStr">
        <is>
          <t>intruso</t>
        </is>
      </c>
      <c r="AC777" s="2" t="inlineStr">
        <is>
          <t>3</t>
        </is>
      </c>
      <c r="AD777" s="2" t="inlineStr">
        <is>
          <t/>
        </is>
      </c>
      <c r="AE777" t="inlineStr">
        <is>
          <t>Cualquier persona, a excepción de un usuario de paso a nivel, que se halla en una instalación ferroviaria pese a estar prohibida su presencia.</t>
        </is>
      </c>
      <c r="AF777" s="2" t="inlineStr">
        <is>
          <t>raudtee territooriumil loata viibiv isik</t>
        </is>
      </c>
      <c r="AG777" s="2" t="inlineStr">
        <is>
          <t>3</t>
        </is>
      </c>
      <c r="AH777" s="2" t="inlineStr">
        <is>
          <t/>
        </is>
      </c>
      <c r="AI777" t="inlineStr">
        <is>
          <t>isik, kes viibib raudtee territooriumil, kus viibimine on keelatud, välja arvatud raudteeületuskohta kasutaja</t>
        </is>
      </c>
      <c r="AJ777" s="2" t="inlineStr">
        <is>
          <t>alueella luvattomasti oleva henkilö|
luvaton liikkuja</t>
        </is>
      </c>
      <c r="AK777" s="2" t="inlineStr">
        <is>
          <t>3|
3</t>
        </is>
      </c>
      <c r="AL777" s="2" t="inlineStr">
        <is>
          <t xml:space="preserve">|
</t>
        </is>
      </c>
      <c r="AM777" t="inlineStr">
        <is>
          <t>henkilö, joka oleskelee rautatiealueilla, joilla oleskelu on kiellettyä, tasoristeyksen käyttäjiä lukuun ottamatta</t>
        </is>
      </c>
      <c r="AN777" s="2" t="inlineStr">
        <is>
          <t>intrus</t>
        </is>
      </c>
      <c r="AO777" s="2" t="inlineStr">
        <is>
          <t>3</t>
        </is>
      </c>
      <c r="AP777" s="2" t="inlineStr">
        <is>
          <t/>
        </is>
      </c>
      <c r="AQ777" t="inlineStr">
        <is>
          <t>personne présente sur des installations ferroviaires là où cela est interdit, à l'exception des usagers des passages à niveau</t>
        </is>
      </c>
      <c r="AR777" s="2" t="inlineStr">
        <is>
          <t>foghlaí</t>
        </is>
      </c>
      <c r="AS777" s="2" t="inlineStr">
        <is>
          <t>3</t>
        </is>
      </c>
      <c r="AT777" s="2" t="inlineStr">
        <is>
          <t/>
        </is>
      </c>
      <c r="AU777" t="inlineStr">
        <is>
          <t/>
        </is>
      </c>
      <c r="AV777" s="2" t="inlineStr">
        <is>
          <t>neovlaštena osoba</t>
        </is>
      </c>
      <c r="AW777" s="2" t="inlineStr">
        <is>
          <t>3</t>
        </is>
      </c>
      <c r="AX777" s="2" t="inlineStr">
        <is>
          <t/>
        </is>
      </c>
      <c r="AY777" t="inlineStr">
        <is>
          <t>bilo koja osoba koja se nalazi na objektima željeznice gdje je nazočnost zabranjena, osim korisnika željezničko-cestovnih prijelaza</t>
        </is>
      </c>
      <c r="AZ777" s="2" t="inlineStr">
        <is>
          <t>illetéktelen|
illetéktelen személy|
tiltott helyen járó személy</t>
        </is>
      </c>
      <c r="BA777" s="2" t="inlineStr">
        <is>
          <t>3|
3|
2</t>
        </is>
      </c>
      <c r="BB777" s="2" t="inlineStr">
        <is>
          <t xml:space="preserve">|
|
</t>
        </is>
      </c>
      <c r="BC777" t="inlineStr">
        <is>
          <t>számára tiltott vasúti területen tartózkodó személy, a szintbeli kereszteződés használóját kivéve</t>
        </is>
      </c>
      <c r="BD777" s="2" t="inlineStr">
        <is>
          <t>persona che attraversa indebitamente la sede ferroviaria</t>
        </is>
      </c>
      <c r="BE777" s="2" t="inlineStr">
        <is>
          <t>3</t>
        </is>
      </c>
      <c r="BF777" s="2" t="inlineStr">
        <is>
          <t/>
        </is>
      </c>
      <c r="BG777" t="inlineStr">
        <is>
          <t>persona presente negli impianti ferroviari, quando tale presenza è vietata, ad eccezione dell'utilizzatore dei passaggi a livello</t>
        </is>
      </c>
      <c r="BH777" s="2" t="inlineStr">
        <is>
          <t>pažeidėjas</t>
        </is>
      </c>
      <c r="BI777" s="2" t="inlineStr">
        <is>
          <t>3</t>
        </is>
      </c>
      <c r="BJ777" s="2" t="inlineStr">
        <is>
          <t/>
        </is>
      </c>
      <c r="BK777" t="inlineStr">
        <is>
          <t>asmuo, esantis pavojingojoje geležinkelio zonoje tam nenustatytose vietose, išskyrus geležinkelio pervažos naudotojus</t>
        </is>
      </c>
      <c r="BL777" s="2" t="inlineStr">
        <is>
          <t>piekļuves noteikumu pārkāpējs</t>
        </is>
      </c>
      <c r="BM777" s="2" t="inlineStr">
        <is>
          <t>3</t>
        </is>
      </c>
      <c r="BN777" s="2" t="inlineStr">
        <is>
          <t/>
        </is>
      </c>
      <c r="BO777" t="inlineStr">
        <is>
          <t>&lt;p&gt;jebkura persona, kura atrodas dzelzceļa teritorijā vietās, kurās tai atrasties ir aizliegts, izņemot pārbrauktuves lietotāju&lt;/p&gt;</t>
        </is>
      </c>
      <c r="BP777" s="2" t="inlineStr">
        <is>
          <t>persuna li tkun daħlet fejn mhux suppost|
persuna li tidħol mingħajr permess</t>
        </is>
      </c>
      <c r="BQ777" s="2" t="inlineStr">
        <is>
          <t>3|
3</t>
        </is>
      </c>
      <c r="BR777" s="2" t="inlineStr">
        <is>
          <t xml:space="preserve">|
</t>
        </is>
      </c>
      <c r="BS777" t="inlineStr">
        <is>
          <t>kwalunkwe persuna preżenti fuq is-sit tal-linji ferrovjarji fejn din il-preżenza tkun ipprojbita, għajr l-utenti ta’ passaġġ invell</t>
        </is>
      </c>
      <c r="BT777" s="2" t="inlineStr">
        <is>
          <t>indringer</t>
        </is>
      </c>
      <c r="BU777" s="2" t="inlineStr">
        <is>
          <t>3</t>
        </is>
      </c>
      <c r="BV777" s="2" t="inlineStr">
        <is>
          <t/>
        </is>
      </c>
      <c r="BW777" t="inlineStr">
        <is>
          <t>persoon die zich op spoorwegterreinen bevindt terwijl dat verboden is, met uitzondering van gebruikers van overwegen</t>
        </is>
      </c>
      <c r="BX777" s="2" t="inlineStr">
        <is>
          <t>intruz</t>
        </is>
      </c>
      <c r="BY777" s="2" t="inlineStr">
        <is>
          <t>3</t>
        </is>
      </c>
      <c r="BZ777" s="2" t="inlineStr">
        <is>
          <t/>
        </is>
      </c>
      <c r="CA777" t="inlineStr">
        <is>
          <t>każda osoba obecna na terenie kolei w przypadku, w którym taka obecność jest niedozwolona, z wyjątkiem użytkownika przejazdu kolejowego</t>
        </is>
      </c>
      <c r="CB777" s="2" t="inlineStr">
        <is>
          <t>intruso</t>
        </is>
      </c>
      <c r="CC777" s="2" t="inlineStr">
        <is>
          <t>3</t>
        </is>
      </c>
      <c r="CD777" s="2" t="inlineStr">
        <is>
          <t/>
        </is>
      </c>
      <c r="CE777" t="inlineStr">
        <is>
          <t>Pessoa que se encontre em instalações ferroviárias onde essa presença é proibida, com exceção dos utilizadores de passagens de nível.</t>
        </is>
      </c>
      <c r="CF777" s="2" t="inlineStr">
        <is>
          <t>intrus</t>
        </is>
      </c>
      <c r="CG777" s="2" t="inlineStr">
        <is>
          <t>3</t>
        </is>
      </c>
      <c r="CH777" s="2" t="inlineStr">
        <is>
          <t/>
        </is>
      </c>
      <c r="CI777" t="inlineStr">
        <is>
          <t>orice persoană prezentă în incinta instalaţiilor feroviare în care prezenţa acesteia este interzisă, cu excepţia unui utilizator al trecerii la nivel</t>
        </is>
      </c>
      <c r="CJ777" s="2" t="inlineStr">
        <is>
          <t>neoprávnená osoba</t>
        </is>
      </c>
      <c r="CK777" s="2" t="inlineStr">
        <is>
          <t>3</t>
        </is>
      </c>
      <c r="CL777" s="2" t="inlineStr">
        <is>
          <t/>
        </is>
      </c>
      <c r="CM777" t="inlineStr">
        <is>
          <t>každá osoba nachádzajúca sa v železničných priestoroch, kde je jej prítomnosť zakázaná, s výnimkou používateľa priecestia</t>
        </is>
      </c>
      <c r="CN777" s="2" t="inlineStr">
        <is>
          <t>nepooblaščena oseba na zemljišču železnice</t>
        </is>
      </c>
      <c r="CO777" s="2" t="inlineStr">
        <is>
          <t>3</t>
        </is>
      </c>
      <c r="CP777" s="2" t="inlineStr">
        <is>
          <t/>
        </is>
      </c>
      <c r="CQ777" t="inlineStr">
        <is>
          <t>vsaka oseba, ki je na zemljišču železnice, na katerem je taka navzočnost prepovedana, razen uporabnikov nivojskega prehoda</t>
        </is>
      </c>
      <c r="CR777" s="2" t="inlineStr">
        <is>
          <t>inkräktare</t>
        </is>
      </c>
      <c r="CS777" s="2" t="inlineStr">
        <is>
          <t>3</t>
        </is>
      </c>
      <c r="CT777" s="2" t="inlineStr">
        <is>
          <t/>
        </is>
      </c>
      <c r="CU777" t="inlineStr">
        <is>
          <t>varje person som regelvidrigt uppehåller sig på järnvägsområdet, undantaget plankorsningstrafikanter</t>
        </is>
      </c>
    </row>
    <row r="778">
      <c r="A778" s="1" t="str">
        <f>HYPERLINK("https://iate.europa.eu/entry/result/3571017/all", "3571017")</f>
        <v>3571017</v>
      </c>
      <c r="B778" t="inlineStr">
        <is>
          <t>ENERGY</t>
        </is>
      </c>
      <c r="C778" t="inlineStr">
        <is>
          <t>ENERGY|oil industry|petrochemicals|petroleum product|motor fuel|petrol</t>
        </is>
      </c>
      <c r="D778" s="2" t="inlineStr">
        <is>
          <t>бензин</t>
        </is>
      </c>
      <c r="E778" s="2" t="inlineStr">
        <is>
          <t>3</t>
        </is>
      </c>
      <c r="F778" s="2" t="inlineStr">
        <is>
          <t/>
        </is>
      </c>
      <c r="G778" t="inlineStr">
        <is>
          <t>Лек, течен въглеводород за използване в двигатели с вътрешно горене, с изключение на такива на въздухоплавателни средства.</t>
        </is>
      </c>
      <c r="H778" s="2" t="inlineStr">
        <is>
          <t>motorový benzin</t>
        </is>
      </c>
      <c r="I778" s="2" t="inlineStr">
        <is>
          <t>3</t>
        </is>
      </c>
      <c r="J778" s="2" t="inlineStr">
        <is>
          <t/>
        </is>
      </c>
      <c r="K778" t="inlineStr">
        <is>
          <t/>
        </is>
      </c>
      <c r="L778" s="2" t="inlineStr">
        <is>
          <t>benzin|
motorbenzin</t>
        </is>
      </c>
      <c r="M778" s="2" t="inlineStr">
        <is>
          <t>3|
3</t>
        </is>
      </c>
      <c r="N778" s="2" t="inlineStr">
        <is>
          <t xml:space="preserve">|
</t>
        </is>
      </c>
      <c r="O778" t="inlineStr">
        <is>
          <t>let mineralsk olie til brug i forbrændingsmotorer, dog ikke flymotorer</t>
        </is>
      </c>
      <c r="P778" s="2" t="inlineStr">
        <is>
          <t>Motorenbenzin|
Benzin|
Ottokraftstoff</t>
        </is>
      </c>
      <c r="Q778" s="2" t="inlineStr">
        <is>
          <t>3|
3|
3</t>
        </is>
      </c>
      <c r="R778" s="2" t="inlineStr">
        <is>
          <t xml:space="preserve">|
|
</t>
        </is>
      </c>
      <c r="S778" t="inlineStr">
        <is>
          <t>Kraftstoff für Ottomotoren (Fremdzünder), die Verwendung als Fahrzeugtreibstoff finden</t>
        </is>
      </c>
      <c r="T778" s="2" t="inlineStr">
        <is>
          <t>βενζίνη για κινητήρες|
βενζίνη</t>
        </is>
      </c>
      <c r="U778" s="2" t="inlineStr">
        <is>
          <t>3|
4</t>
        </is>
      </c>
      <c r="V778" s="2" t="inlineStr">
        <is>
          <t xml:space="preserve">|
</t>
        </is>
      </c>
      <c r="W778" t="inlineStr">
        <is>
          <t>ελαφρό πετρελαϊκό κλάσμα για χρήση σε μηχανές εσωτερικής καύσης, εξαιρέσει των κινητήρων αεροσκαφών</t>
        </is>
      </c>
      <c r="X778" s="2" t="inlineStr">
        <is>
          <t>motor gasoline|
MOGAS|
gasolene|
motor spirit|
gasoline|
engine fuel|
petrol</t>
        </is>
      </c>
      <c r="Y778" s="2" t="inlineStr">
        <is>
          <t>1|
1|
1|
1|
3|
1|
3</t>
        </is>
      </c>
      <c r="Z778" s="2" t="inlineStr">
        <is>
          <t>|
|
|
|
|
|
preferred</t>
        </is>
      </c>
      <c r="AA778" t="inlineStr">
        <is>
          <t>light hydrocarbon oil for use in internal combustion engines such as motor vehicles, excluding aircraft</t>
        </is>
      </c>
      <c r="AB778" s="2" t="inlineStr">
        <is>
          <t>gasolina de motor|
gasolina de automoción</t>
        </is>
      </c>
      <c r="AC778" s="2" t="inlineStr">
        <is>
          <t>3|
3</t>
        </is>
      </c>
      <c r="AD778" s="2" t="inlineStr">
        <is>
          <t xml:space="preserve">|
</t>
        </is>
      </c>
      <c r="AE778" t="inlineStr">
        <is>
          <t>Aceite ligero de hidrocarburos utilizado en los motores de combustión interna, excepto los de las aeronaves.</t>
        </is>
      </c>
      <c r="AF778" s="2" t="inlineStr">
        <is>
          <t>bensiin|
mootoribensiin</t>
        </is>
      </c>
      <c r="AG778" s="2" t="inlineStr">
        <is>
          <t>3|
3</t>
        </is>
      </c>
      <c r="AH778" s="2" t="inlineStr">
        <is>
          <t xml:space="preserve">|
</t>
        </is>
      </c>
      <c r="AI778" t="inlineStr">
        <is>
          <t>peamiselt mootorikütusena kasutatav enamasti nafta töötlemise saadus, kergete süsivesinike segu (bensiinide komponendid), mis sisaldab veel hapnikuühndeid (15-20%) ja lisandeid</t>
        </is>
      </c>
      <c r="AJ778" s="2" t="inlineStr">
        <is>
          <t>moottoribensiini|
bensiini</t>
        </is>
      </c>
      <c r="AK778" s="2" t="inlineStr">
        <is>
          <t>3|
3</t>
        </is>
      </c>
      <c r="AL778" s="2" t="inlineStr">
        <is>
          <t xml:space="preserve">|
</t>
        </is>
      </c>
      <c r="AM778" t="inlineStr">
        <is>
          <t>haihtuvat kivennäisöljyt, jotka on tarkoitettu ottomoottorilla varustettujen moottoriajoneuvojen polttoaineeksi</t>
        </is>
      </c>
      <c r="AN778" s="2" t="inlineStr">
        <is>
          <t>essence automobile|
essence moteur|
essence</t>
        </is>
      </c>
      <c r="AO778" s="2" t="inlineStr">
        <is>
          <t>3|
3|
3</t>
        </is>
      </c>
      <c r="AP778" s="2" t="inlineStr">
        <is>
          <t xml:space="preserve">|
|
</t>
        </is>
      </c>
      <c r="AQ778" t="inlineStr">
        <is>
          <t>mélange d'hydrocarbures légers distillant entre 35 °C et 215 °C qui est utilisé comme carburant dans les moteurs à allumage commandé des véhicules de transport terrestre</t>
        </is>
      </c>
      <c r="AR778" s="2" t="inlineStr">
        <is>
          <t>peitreal</t>
        </is>
      </c>
      <c r="AS778" s="2" t="inlineStr">
        <is>
          <t>3</t>
        </is>
      </c>
      <c r="AT778" s="2" t="inlineStr">
        <is>
          <t/>
        </is>
      </c>
      <c r="AU778" t="inlineStr">
        <is>
          <t>breosla leachtach le húsaid in innill dócháin inmheánaigh ina n-adhantar meascán breosla/aeir le spréach</t>
        </is>
      </c>
      <c r="AV778" s="2" t="inlineStr">
        <is>
          <t>benzin|
motorni benzin</t>
        </is>
      </c>
      <c r="AW778" s="2" t="inlineStr">
        <is>
          <t>3|
3</t>
        </is>
      </c>
      <c r="AX778" s="2" t="inlineStr">
        <is>
          <t xml:space="preserve">|
</t>
        </is>
      </c>
      <c r="AY778" t="inlineStr">
        <is>
          <t>lako hidrokarbonsko ulje za korištenje u motorima s unutarnjim izgaranjem isključujući zrakoplovne motore</t>
        </is>
      </c>
      <c r="AZ778" s="2" t="inlineStr">
        <is>
          <t>benzin|
motorbenzin</t>
        </is>
      </c>
      <c r="BA778" s="2" t="inlineStr">
        <is>
          <t>3|
4</t>
        </is>
      </c>
      <c r="BB778" s="2" t="inlineStr">
        <is>
          <t>|
preferred</t>
        </is>
      </c>
      <c r="BC778" t="inlineStr">
        <is>
          <t>minden olyan illékony ásványolajtermék, amelynek rendeltetése külső gyújtású belső égésű motorok (Otto-motorok) működtetése</t>
        </is>
      </c>
      <c r="BD778" s="2" t="inlineStr">
        <is>
          <t>benzina per motori|
benzina</t>
        </is>
      </c>
      <c r="BE778" s="2" t="inlineStr">
        <is>
          <t>3|
3</t>
        </is>
      </c>
      <c r="BF778" s="2" t="inlineStr">
        <is>
          <t xml:space="preserve">|
</t>
        </is>
      </c>
      <c r="BG778" t="inlineStr">
        <is>
          <t>miscela di idrocarburi liquidi leggeri utilizzata quale carburante per motori a scoppio esclusi i motori di aerei</t>
        </is>
      </c>
      <c r="BH778" s="2" t="inlineStr">
        <is>
          <t>benzinas</t>
        </is>
      </c>
      <c r="BI778" s="2" t="inlineStr">
        <is>
          <t>3</t>
        </is>
      </c>
      <c r="BJ778" s="2" t="inlineStr">
        <is>
          <t/>
        </is>
      </c>
      <c r="BK778" t="inlineStr">
        <is>
          <t>lengvoji naftos distiliavimo frakcija. Bespalvis, lengvai garuojantis ir užsiliepsnojantis skystis</t>
        </is>
      </c>
      <c r="BL778" s="2" t="inlineStr">
        <is>
          <t>benzīns|
autobenzīns|
motorbenzīns</t>
        </is>
      </c>
      <c r="BM778" s="2" t="inlineStr">
        <is>
          <t>3|
3|
3</t>
        </is>
      </c>
      <c r="BN778" s="2" t="inlineStr">
        <is>
          <t xml:space="preserve">|
|
</t>
        </is>
      </c>
      <c r="BO778" t="inlineStr">
        <is>
          <t>1) ogļūdeņražu maisījums – naftas pārtvaices produkts; bezkrāsains, gaistošs, viegli uzliesmojošs šķidrums 2) šķidra degviela, ko izmanto automobiļu karburatordzinējos</t>
        </is>
      </c>
      <c r="BP778" s="2" t="inlineStr">
        <is>
          <t>petrol tal-magni|
petrol</t>
        </is>
      </c>
      <c r="BQ778" s="2" t="inlineStr">
        <is>
          <t>3|
3</t>
        </is>
      </c>
      <c r="BR778" s="2" t="inlineStr">
        <is>
          <t xml:space="preserve">|
</t>
        </is>
      </c>
      <c r="BS778" t="inlineStr">
        <is>
          <t>likwidu trasparenti fin, derivat miż- 
&lt;i&gt;żejt grezz&lt;/i&gt; [ &lt;a href="/entry/result/1168336/all" id="ENTRY_TO_ENTRY_CONVERTER" target="_blank"&gt;IATE:1168336&lt;/a&gt; ] użat primarjament bħala fjuwil f' 
&lt;i&gt;magni b'kombustjoni interna&lt;/i&gt; [ &lt;a href="/entry/result/1593236/all" id="ENTRY_TO_ENTRY_CONVERTER" target="_blank"&gt;IATE:1593236&lt;/a&gt; ] li jaqbdu bl-ispark [ &lt;a href="/entry/result/1167858/all" id="ENTRY_TO_ENTRY_CONVERTER" target="_blank"&gt;IATE:1167858&lt;/a&gt; ]</t>
        </is>
      </c>
      <c r="BT778" s="2" t="inlineStr">
        <is>
          <t>autobenzine|
motorbenzine|
benzine</t>
        </is>
      </c>
      <c r="BU778" s="2" t="inlineStr">
        <is>
          <t>3|
3|
3</t>
        </is>
      </c>
      <c r="BV778" s="2" t="inlineStr">
        <is>
          <t xml:space="preserve">|
|
</t>
        </is>
      </c>
      <c r="BW778" t="inlineStr">
        <is>
          <t>lichte olie van koolwaterstoffen gebruikt in interne verbrandingsmotoren, behalve in vliegtuigmotoren</t>
        </is>
      </c>
      <c r="BX778" s="2" t="inlineStr">
        <is>
          <t>benzyna</t>
        </is>
      </c>
      <c r="BY778" s="2" t="inlineStr">
        <is>
          <t>3</t>
        </is>
      </c>
      <c r="BZ778" s="2" t="inlineStr">
        <is>
          <t/>
        </is>
      </c>
      <c r="CA778" t="inlineStr">
        <is>
          <t>mieszanina ciekłych węglowodorów stosowana jako paliwo w pojazdach i innych urządzeniach posiadających silnik spalinowy, a także jako rozpuszczalnik</t>
        </is>
      </c>
      <c r="CB778" s="2" t="inlineStr">
        <is>
          <t>gasolina|
gasolina para motor</t>
        </is>
      </c>
      <c r="CC778" s="2" t="inlineStr">
        <is>
          <t>3|
3</t>
        </is>
      </c>
      <c r="CD778" s="2" t="inlineStr">
        <is>
          <t xml:space="preserve">|
</t>
        </is>
      </c>
      <c r="CE778" t="inlineStr">
        <is>
          <t>Óleo leve de hidrocarboneto para utilização nos motores de combustão interna, excluindo os motores de aeronaves.</t>
        </is>
      </c>
      <c r="CF778" s="2" t="inlineStr">
        <is>
          <t>benzină|
benzină auto</t>
        </is>
      </c>
      <c r="CG778" s="2" t="inlineStr">
        <is>
          <t>3|
3</t>
        </is>
      </c>
      <c r="CH778" s="2" t="inlineStr">
        <is>
          <t xml:space="preserve">|
</t>
        </is>
      </c>
      <c r="CI778" t="inlineStr">
        <is>
          <t>amestec de hidrocarburi ușoare care au temperatura de distilare între 35°C și 215°C., utilizat drept combustibil pentru motoarele cu aprindere ale vehiculelor de transport terestru</t>
        </is>
      </c>
      <c r="CJ778" s="2" t="inlineStr">
        <is>
          <t>benzín|
automobilový benzín</t>
        </is>
      </c>
      <c r="CK778" s="2" t="inlineStr">
        <is>
          <t>3|
3</t>
        </is>
      </c>
      <c r="CL778" s="2" t="inlineStr">
        <is>
          <t xml:space="preserve">|
</t>
        </is>
      </c>
      <c r="CM778" t="inlineStr">
        <is>
          <t>ľahko zápalná zmes uhľovodíkov charakteristického zápachu vyrábaná najmä destiláciou a krakovaním ropy, používaná ako palivo do spaľovacích motorov a na rôzne iné technické účely</t>
        </is>
      </c>
      <c r="CN778" s="2" t="inlineStr">
        <is>
          <t>motorni bencin|
bencin</t>
        </is>
      </c>
      <c r="CO778" s="2" t="inlineStr">
        <is>
          <t>3|
3</t>
        </is>
      </c>
      <c r="CP778" s="2" t="inlineStr">
        <is>
          <t xml:space="preserve">|
</t>
        </is>
      </c>
      <c r="CQ778" t="inlineStr">
        <is>
          <t>pogonsko sredstvo motorjev z notranjim zgorevanjem</t>
        </is>
      </c>
      <c r="CR778" s="2" t="inlineStr">
        <is>
          <t>motorbensin|
bensin</t>
        </is>
      </c>
      <c r="CS778" s="2" t="inlineStr">
        <is>
          <t>2|
3</t>
        </is>
      </c>
      <c r="CT778" s="2" t="inlineStr">
        <is>
          <t xml:space="preserve">|
</t>
        </is>
      </c>
      <c r="CU778" t="inlineStr">
        <is>
          <t/>
        </is>
      </c>
    </row>
    <row r="779">
      <c r="A779" s="1" t="str">
        <f>HYPERLINK("https://iate.europa.eu/entry/result/3589033/all", "3589033")</f>
        <v>3589033</v>
      </c>
      <c r="B779" t="inlineStr">
        <is>
          <t>INDUSTRY</t>
        </is>
      </c>
      <c r="C779" t="inlineStr">
        <is>
          <t>INDUSTRY|building and public works|building industry</t>
        </is>
      </c>
      <c r="D779" t="inlineStr">
        <is>
          <t/>
        </is>
      </c>
      <c r="E779" t="inlineStr">
        <is>
          <t/>
        </is>
      </c>
      <c r="F779" t="inlineStr">
        <is>
          <t/>
        </is>
      </c>
      <c r="G779" t="inlineStr">
        <is>
          <t/>
        </is>
      </c>
      <c r="H779" t="inlineStr">
        <is>
          <t/>
        </is>
      </c>
      <c r="I779" t="inlineStr">
        <is>
          <t/>
        </is>
      </c>
      <c r="J779" t="inlineStr">
        <is>
          <t/>
        </is>
      </c>
      <c r="K779" t="inlineStr">
        <is>
          <t/>
        </is>
      </c>
      <c r="L779" t="inlineStr">
        <is>
          <t/>
        </is>
      </c>
      <c r="M779" t="inlineStr">
        <is>
          <t/>
        </is>
      </c>
      <c r="N779" t="inlineStr">
        <is>
          <t/>
        </is>
      </c>
      <c r="O779" t="inlineStr">
        <is>
          <t/>
        </is>
      </c>
      <c r="P779" s="2" t="inlineStr">
        <is>
          <t>Strategie für die bauliche Umwelt</t>
        </is>
      </c>
      <c r="Q779" s="2" t="inlineStr">
        <is>
          <t>3</t>
        </is>
      </c>
      <c r="R779" s="2" t="inlineStr">
        <is>
          <t/>
        </is>
      </c>
      <c r="S779" t="inlineStr">
        <is>
          <t/>
        </is>
      </c>
      <c r="T779" t="inlineStr">
        <is>
          <t/>
        </is>
      </c>
      <c r="U779" t="inlineStr">
        <is>
          <t/>
        </is>
      </c>
      <c r="V779" t="inlineStr">
        <is>
          <t/>
        </is>
      </c>
      <c r="W779" t="inlineStr">
        <is>
          <t/>
        </is>
      </c>
      <c r="X779" s="2" t="inlineStr">
        <is>
          <t>Strategy on the built environment</t>
        </is>
      </c>
      <c r="Y779" s="2" t="inlineStr">
        <is>
          <t>3</t>
        </is>
      </c>
      <c r="Z779" s="2" t="inlineStr">
        <is>
          <t/>
        </is>
      </c>
      <c r="AA779" t="inlineStr">
        <is>
          <t/>
        </is>
      </c>
      <c r="AB779" t="inlineStr">
        <is>
          <t/>
        </is>
      </c>
      <c r="AC779" t="inlineStr">
        <is>
          <t/>
        </is>
      </c>
      <c r="AD779" t="inlineStr">
        <is>
          <t/>
        </is>
      </c>
      <c r="AE779" t="inlineStr">
        <is>
          <t/>
        </is>
      </c>
      <c r="AF779" t="inlineStr">
        <is>
          <t/>
        </is>
      </c>
      <c r="AG779" t="inlineStr">
        <is>
          <t/>
        </is>
      </c>
      <c r="AH779" t="inlineStr">
        <is>
          <t/>
        </is>
      </c>
      <c r="AI779" t="inlineStr">
        <is>
          <t/>
        </is>
      </c>
      <c r="AJ779" s="2" t="inlineStr">
        <is>
          <t>rakennettua ympäristöä koskeva strategia</t>
        </is>
      </c>
      <c r="AK779" s="2" t="inlineStr">
        <is>
          <t>3</t>
        </is>
      </c>
      <c r="AL779" s="2" t="inlineStr">
        <is>
          <t/>
        </is>
      </c>
      <c r="AM779" t="inlineStr">
        <is>
          <t/>
        </is>
      </c>
      <c r="AN779" t="inlineStr">
        <is>
          <t/>
        </is>
      </c>
      <c r="AO779" t="inlineStr">
        <is>
          <t/>
        </is>
      </c>
      <c r="AP779" t="inlineStr">
        <is>
          <t/>
        </is>
      </c>
      <c r="AQ779" t="inlineStr">
        <is>
          <t/>
        </is>
      </c>
      <c r="AR779" t="inlineStr">
        <is>
          <t/>
        </is>
      </c>
      <c r="AS779" t="inlineStr">
        <is>
          <t/>
        </is>
      </c>
      <c r="AT779" t="inlineStr">
        <is>
          <t/>
        </is>
      </c>
      <c r="AU779" t="inlineStr">
        <is>
          <t/>
        </is>
      </c>
      <c r="AV779" t="inlineStr">
        <is>
          <t/>
        </is>
      </c>
      <c r="AW779" t="inlineStr">
        <is>
          <t/>
        </is>
      </c>
      <c r="AX779" t="inlineStr">
        <is>
          <t/>
        </is>
      </c>
      <c r="AY779" t="inlineStr">
        <is>
          <t/>
        </is>
      </c>
      <c r="AZ779" t="inlineStr">
        <is>
          <t/>
        </is>
      </c>
      <c r="BA779" t="inlineStr">
        <is>
          <t/>
        </is>
      </c>
      <c r="BB779" t="inlineStr">
        <is>
          <t/>
        </is>
      </c>
      <c r="BC779" t="inlineStr">
        <is>
          <t/>
        </is>
      </c>
      <c r="BD779" t="inlineStr">
        <is>
          <t/>
        </is>
      </c>
      <c r="BE779" t="inlineStr">
        <is>
          <t/>
        </is>
      </c>
      <c r="BF779" t="inlineStr">
        <is>
          <t/>
        </is>
      </c>
      <c r="BG779" t="inlineStr">
        <is>
          <t/>
        </is>
      </c>
      <c r="BH779" s="2" t="inlineStr">
        <is>
          <t>išsami darniai apstatytos aplinkos strategija</t>
        </is>
      </c>
      <c r="BI779" s="2" t="inlineStr">
        <is>
          <t>2</t>
        </is>
      </c>
      <c r="BJ779" s="2" t="inlineStr">
        <is>
          <t/>
        </is>
      </c>
      <c r="BK779" t="inlineStr">
        <is>
          <t/>
        </is>
      </c>
      <c r="BL779" t="inlineStr">
        <is>
          <t/>
        </is>
      </c>
      <c r="BM779" t="inlineStr">
        <is>
          <t/>
        </is>
      </c>
      <c r="BN779" t="inlineStr">
        <is>
          <t/>
        </is>
      </c>
      <c r="BO779" t="inlineStr">
        <is>
          <t/>
        </is>
      </c>
      <c r="BP779" s="2" t="inlineStr">
        <is>
          <t>Strateġija dwar l-ambjent mibni</t>
        </is>
      </c>
      <c r="BQ779" s="2" t="inlineStr">
        <is>
          <t>3</t>
        </is>
      </c>
      <c r="BR779" s="2" t="inlineStr">
        <is>
          <t/>
        </is>
      </c>
      <c r="BS779" t="inlineStr">
        <is>
          <t/>
        </is>
      </c>
      <c r="BT779" s="2" t="inlineStr">
        <is>
          <t>strategie voor de gebouwde omgeving</t>
        </is>
      </c>
      <c r="BU779" s="2" t="inlineStr">
        <is>
          <t>3</t>
        </is>
      </c>
      <c r="BV779" s="2" t="inlineStr">
        <is>
          <t/>
        </is>
      </c>
      <c r="BW779" t="inlineStr">
        <is>
          <t/>
        </is>
      </c>
      <c r="BX779" s="2" t="inlineStr">
        <is>
          <t>strategia na rzecz środowiska zbudowanego</t>
        </is>
      </c>
      <c r="BY779" s="2" t="inlineStr">
        <is>
          <t>3</t>
        </is>
      </c>
      <c r="BZ779" s="2" t="inlineStr">
        <is>
          <t/>
        </is>
      </c>
      <c r="CA779" t="inlineStr">
        <is>
          <t/>
        </is>
      </c>
      <c r="CB779" s="2" t="inlineStr">
        <is>
          <t>estratégia global das áreas construídas</t>
        </is>
      </c>
      <c r="CC779" s="2" t="inlineStr">
        <is>
          <t>3</t>
        </is>
      </c>
      <c r="CD779" s="2" t="inlineStr">
        <is>
          <t/>
        </is>
      </c>
      <c r="CE779" t="inlineStr">
        <is>
          <t/>
        </is>
      </c>
      <c r="CF779" s="2" t="inlineStr">
        <is>
          <t>Strategia cuprinzătoare privind mediul construit</t>
        </is>
      </c>
      <c r="CG779" s="2" t="inlineStr">
        <is>
          <t>2</t>
        </is>
      </c>
      <c r="CH779" s="2" t="inlineStr">
        <is>
          <t/>
        </is>
      </c>
      <c r="CI779" t="inlineStr">
        <is>
          <t/>
        </is>
      </c>
      <c r="CJ779" t="inlineStr">
        <is>
          <t/>
        </is>
      </c>
      <c r="CK779" t="inlineStr">
        <is>
          <t/>
        </is>
      </c>
      <c r="CL779" t="inlineStr">
        <is>
          <t/>
        </is>
      </c>
      <c r="CM779" t="inlineStr">
        <is>
          <t/>
        </is>
      </c>
      <c r="CN779" s="2" t="inlineStr">
        <is>
          <t>strategija za grajeno okolje</t>
        </is>
      </c>
      <c r="CO779" s="2" t="inlineStr">
        <is>
          <t>3</t>
        </is>
      </c>
      <c r="CP779" s="2" t="inlineStr">
        <is>
          <t/>
        </is>
      </c>
      <c r="CQ779" t="inlineStr">
        <is>
          <t/>
        </is>
      </c>
      <c r="CR779" s="2" t="inlineStr">
        <is>
          <t>strategi för den bebyggda miljön</t>
        </is>
      </c>
      <c r="CS779" s="2" t="inlineStr">
        <is>
          <t>3</t>
        </is>
      </c>
      <c r="CT779" s="2" t="inlineStr">
        <is>
          <t/>
        </is>
      </c>
      <c r="CU779" t="inlineStr">
        <is>
          <t/>
        </is>
      </c>
    </row>
    <row r="780">
      <c r="A780" s="1" t="str">
        <f>HYPERLINK("https://iate.europa.eu/entry/result/3588817/all", "3588817")</f>
        <v>3588817</v>
      </c>
      <c r="B780" t="inlineStr">
        <is>
          <t>INDUSTRY;PRODUCTION, TECHNOLOGY AND RESEARCH</t>
        </is>
      </c>
      <c r="C780" t="inlineStr">
        <is>
          <t>INDUSTRY|building and public works|building industry;PRODUCTION, TECHNOLOGY AND RESEARCH|technology and technical regulations|technology|choice of technology|clean technology</t>
        </is>
      </c>
      <c r="D780" t="inlineStr">
        <is>
          <t/>
        </is>
      </c>
      <c r="E780" t="inlineStr">
        <is>
          <t/>
        </is>
      </c>
      <c r="F780" t="inlineStr">
        <is>
          <t/>
        </is>
      </c>
      <c r="G780" t="inlineStr">
        <is>
          <t/>
        </is>
      </c>
      <c r="H780" t="inlineStr">
        <is>
          <t/>
        </is>
      </c>
      <c r="I780" t="inlineStr">
        <is>
          <t/>
        </is>
      </c>
      <c r="J780" t="inlineStr">
        <is>
          <t/>
        </is>
      </c>
      <c r="K780" t="inlineStr">
        <is>
          <t/>
        </is>
      </c>
      <c r="L780" t="inlineStr">
        <is>
          <t/>
        </is>
      </c>
      <c r="M780" t="inlineStr">
        <is>
          <t/>
        </is>
      </c>
      <c r="N780" t="inlineStr">
        <is>
          <t/>
        </is>
      </c>
      <c r="O780" t="inlineStr">
        <is>
          <t/>
        </is>
      </c>
      <c r="P780" s="2" t="inlineStr">
        <is>
          <t>Strategie für eine nachhaltige bauliche Umwelt</t>
        </is>
      </c>
      <c r="Q780" s="2" t="inlineStr">
        <is>
          <t>3</t>
        </is>
      </c>
      <c r="R780" s="2" t="inlineStr">
        <is>
          <t/>
        </is>
      </c>
      <c r="S780" t="inlineStr">
        <is>
          <t/>
        </is>
      </c>
      <c r="T780" t="inlineStr">
        <is>
          <t/>
        </is>
      </c>
      <c r="U780" t="inlineStr">
        <is>
          <t/>
        </is>
      </c>
      <c r="V780" t="inlineStr">
        <is>
          <t/>
        </is>
      </c>
      <c r="W780" t="inlineStr">
        <is>
          <t/>
        </is>
      </c>
      <c r="X780" s="2" t="inlineStr">
        <is>
          <t>Strategy for a Sustainable Built Environment</t>
        </is>
      </c>
      <c r="Y780" s="2" t="inlineStr">
        <is>
          <t>3</t>
        </is>
      </c>
      <c r="Z780" s="2" t="inlineStr">
        <is>
          <t/>
        </is>
      </c>
      <c r="AA780" t="inlineStr">
        <is>
          <t>comprehensive strategy to be launched by the European Commission which will ensure coherence across relevant policy areas such as energy efficiency, construction waste management, digitalisation and skills and will promote circularity principles throughout the whole life cycle of buildings</t>
        </is>
      </c>
      <c r="AB780" t="inlineStr">
        <is>
          <t/>
        </is>
      </c>
      <c r="AC780" t="inlineStr">
        <is>
          <t/>
        </is>
      </c>
      <c r="AD780" t="inlineStr">
        <is>
          <t/>
        </is>
      </c>
      <c r="AE780" t="inlineStr">
        <is>
          <t/>
        </is>
      </c>
      <c r="AF780" t="inlineStr">
        <is>
          <t/>
        </is>
      </c>
      <c r="AG780" t="inlineStr">
        <is>
          <t/>
        </is>
      </c>
      <c r="AH780" t="inlineStr">
        <is>
          <t/>
        </is>
      </c>
      <c r="AI780" t="inlineStr">
        <is>
          <t/>
        </is>
      </c>
      <c r="AJ780" s="2" t="inlineStr">
        <is>
          <t>kestävää rakennettua ympäristöä koskeva strategia</t>
        </is>
      </c>
      <c r="AK780" s="2" t="inlineStr">
        <is>
          <t>3</t>
        </is>
      </c>
      <c r="AL780" s="2" t="inlineStr">
        <is>
          <t/>
        </is>
      </c>
      <c r="AM780" t="inlineStr">
        <is>
          <t>strategia, jolla varmistetaan johdonmukaisuus asiaankuuluvilla politiikan aloilla, joita ovat muun muassa ilmasto, energia- ja resurssitehokkuus, rakennus- ja purkujätteen käsittely, esteettömyys, digitalisaatio ja osaaminen, ja joka edistää kiertotalouden periaatteita rakennusten koko elinkaaren ajan</t>
        </is>
      </c>
      <c r="AN780" t="inlineStr">
        <is>
          <t/>
        </is>
      </c>
      <c r="AO780" t="inlineStr">
        <is>
          <t/>
        </is>
      </c>
      <c r="AP780" t="inlineStr">
        <is>
          <t/>
        </is>
      </c>
      <c r="AQ780" t="inlineStr">
        <is>
          <t/>
        </is>
      </c>
      <c r="AR780" t="inlineStr">
        <is>
          <t/>
        </is>
      </c>
      <c r="AS780" t="inlineStr">
        <is>
          <t/>
        </is>
      </c>
      <c r="AT780" t="inlineStr">
        <is>
          <t/>
        </is>
      </c>
      <c r="AU780" t="inlineStr">
        <is>
          <t/>
        </is>
      </c>
      <c r="AV780" t="inlineStr">
        <is>
          <t/>
        </is>
      </c>
      <c r="AW780" t="inlineStr">
        <is>
          <t/>
        </is>
      </c>
      <c r="AX780" t="inlineStr">
        <is>
          <t/>
        </is>
      </c>
      <c r="AY780" t="inlineStr">
        <is>
          <t/>
        </is>
      </c>
      <c r="AZ780" t="inlineStr">
        <is>
          <t/>
        </is>
      </c>
      <c r="BA780" t="inlineStr">
        <is>
          <t/>
        </is>
      </c>
      <c r="BB780" t="inlineStr">
        <is>
          <t/>
        </is>
      </c>
      <c r="BC780" t="inlineStr">
        <is>
          <t/>
        </is>
      </c>
      <c r="BD780" t="inlineStr">
        <is>
          <t/>
        </is>
      </c>
      <c r="BE780" t="inlineStr">
        <is>
          <t/>
        </is>
      </c>
      <c r="BF780" t="inlineStr">
        <is>
          <t/>
        </is>
      </c>
      <c r="BG780" t="inlineStr">
        <is>
          <t/>
        </is>
      </c>
      <c r="BH780" s="2" t="inlineStr">
        <is>
          <t>darniai apstatytos aplinkos strategija</t>
        </is>
      </c>
      <c r="BI780" s="2" t="inlineStr">
        <is>
          <t>2</t>
        </is>
      </c>
      <c r="BJ780" s="2" t="inlineStr">
        <is>
          <t/>
        </is>
      </c>
      <c r="BK780" t="inlineStr">
        <is>
          <t/>
        </is>
      </c>
      <c r="BL780" t="inlineStr">
        <is>
          <t/>
        </is>
      </c>
      <c r="BM780" t="inlineStr">
        <is>
          <t/>
        </is>
      </c>
      <c r="BN780" t="inlineStr">
        <is>
          <t/>
        </is>
      </c>
      <c r="BO780" t="inlineStr">
        <is>
          <t/>
        </is>
      </c>
      <c r="BP780" s="2" t="inlineStr">
        <is>
          <t>Strateġija għal Ambjent Mibni Sostenibbli</t>
        </is>
      </c>
      <c r="BQ780" s="2" t="inlineStr">
        <is>
          <t>3</t>
        </is>
      </c>
      <c r="BR780" s="2" t="inlineStr">
        <is>
          <t/>
        </is>
      </c>
      <c r="BS780" t="inlineStr">
        <is>
          <t>strateġija komprensiva li se tiġi varata mill-Kummissjoni Ewropea u li se tiżgura koerenza fl-oqsma tal-politika kollha rilevanti bħall-effiċjenza enerġetika, il-ġestjoni tal-iskart tal-kostruzzjoni, id-diġitalizzazzjoni u l-ħiliet u li se tippromwovi prinċipji ta' ċikolarità tul iċ-ċiklu tal-ħajja kollu tal-bini</t>
        </is>
      </c>
      <c r="BT780" s="2" t="inlineStr">
        <is>
          <t>strategie voor een duurzame bebouwde omgeving</t>
        </is>
      </c>
      <c r="BU780" s="2" t="inlineStr">
        <is>
          <t>3</t>
        </is>
      </c>
      <c r="BV780" s="2" t="inlineStr">
        <is>
          <t/>
        </is>
      </c>
      <c r="BW780" t="inlineStr">
        <is>
          <t>uitgebreide strategie voor samenhang tussen de relevante beleidsterreinen
 zoals klimaat, energie-efficiëntie en efficiënt gebruik van 
hulpbronnen, beheer van bouw- en sloopafval, toegankelijkheid, 
digitalisering en vaardigheden, die circulariteitsbeginselen gedurende de levenscyclus van gebouwen zal bevorderen</t>
        </is>
      </c>
      <c r="BX780" s="2" t="inlineStr">
        <is>
          <t>strategia na rzecz zrównoważonego środowiska zbudowanego</t>
        </is>
      </c>
      <c r="BY780" s="2" t="inlineStr">
        <is>
          <t>3</t>
        </is>
      </c>
      <c r="BZ780" s="2" t="inlineStr">
        <is>
          <t/>
        </is>
      </c>
      <c r="CA780" t="inlineStr">
        <is>
          <t/>
        </is>
      </c>
      <c r="CB780" s="2" t="inlineStr">
        <is>
          <t>Estratégia para a Sustentabilidade do Ambiente Construído</t>
        </is>
      </c>
      <c r="CC780" s="2" t="inlineStr">
        <is>
          <t>3</t>
        </is>
      </c>
      <c r="CD780" s="2" t="inlineStr">
        <is>
          <t/>
        </is>
      </c>
      <c r="CE780" t="inlineStr">
        <is>
          <t>Estratégia que assegura a coerência nos domínios de ação em causa, como o clima, a eficiência energética e a eficiência na utilização dos recursos, a gestão dos resíduos de construção e demolição, a acessibilidade, a digitalização e as competências, promovendo princípios de circularidade em todo o ciclo de vida dos edifícios.</t>
        </is>
      </c>
      <c r="CF780" s="2" t="inlineStr">
        <is>
          <t>Strategia pentru un mediu construit sustenabil</t>
        </is>
      </c>
      <c r="CG780" s="2" t="inlineStr">
        <is>
          <t>3</t>
        </is>
      </c>
      <c r="CH780" s="2" t="inlineStr">
        <is>
          <t/>
        </is>
      </c>
      <c r="CI780" t="inlineStr">
        <is>
          <t/>
        </is>
      </c>
      <c r="CJ780" t="inlineStr">
        <is>
          <t/>
        </is>
      </c>
      <c r="CK780" t="inlineStr">
        <is>
          <t/>
        </is>
      </c>
      <c r="CL780" t="inlineStr">
        <is>
          <t/>
        </is>
      </c>
      <c r="CM780" t="inlineStr">
        <is>
          <t/>
        </is>
      </c>
      <c r="CN780" s="2" t="inlineStr">
        <is>
          <t>strategija za trajnostno grajeno okolje</t>
        </is>
      </c>
      <c r="CO780" s="2" t="inlineStr">
        <is>
          <t>3</t>
        </is>
      </c>
      <c r="CP780" s="2" t="inlineStr">
        <is>
          <t/>
        </is>
      </c>
      <c r="CQ780" t="inlineStr">
        <is>
          <t>strategija Evropske komisije, ki zagotavlja usklajenost ustreznih področij politike, kot so podnebje, učinkovita raba energije in virov, ravnanje z gradbenimi odpadki in odpadki iz rušenja objektov, dostopnost, digitalizacija ter znanja in spretnosti</t>
        </is>
      </c>
      <c r="CR780" s="2" t="inlineStr">
        <is>
          <t>strategi för en hållbar byggd miljö</t>
        </is>
      </c>
      <c r="CS780" s="2" t="inlineStr">
        <is>
          <t>3</t>
        </is>
      </c>
      <c r="CT780" s="2" t="inlineStr">
        <is>
          <t/>
        </is>
      </c>
      <c r="CU780" t="inlineStr">
        <is>
          <t>övergripande strategi för att säkerställa samstämmigheten mellan de
berörda policyområdena, såsom klimat, energi-
och resurseffektivitet, hantering av bygg- och rivningsavfall,
tillgänglighet, digitalisering och
kompetens samt för att främja
principerna för en cirkulär ekonomi under byggnaders livscykel</t>
        </is>
      </c>
    </row>
    <row r="781">
      <c r="A781" s="1" t="str">
        <f>HYPERLINK("https://iate.europa.eu/entry/result/1154087/all", "1154087")</f>
        <v>1154087</v>
      </c>
      <c r="B781" t="inlineStr">
        <is>
          <t>AGRICULTURE, FORESTRY AND FISHERIES;ENVIRONMENT;INDUSTRY</t>
        </is>
      </c>
      <c r="C781" t="inlineStr">
        <is>
          <t>AGRICULTURE, FORESTRY AND FISHERIES;ENVIRONMENT;INDUSTRY|electronics and electrical engineering</t>
        </is>
      </c>
      <c r="D781" t="inlineStr">
        <is>
          <t/>
        </is>
      </c>
      <c r="E781" t="inlineStr">
        <is>
          <t/>
        </is>
      </c>
      <c r="F781" t="inlineStr">
        <is>
          <t/>
        </is>
      </c>
      <c r="G781" t="inlineStr">
        <is>
          <t/>
        </is>
      </c>
      <c r="H781" t="inlineStr">
        <is>
          <t/>
        </is>
      </c>
      <c r="I781" t="inlineStr">
        <is>
          <t/>
        </is>
      </c>
      <c r="J781" t="inlineStr">
        <is>
          <t/>
        </is>
      </c>
      <c r="K781" t="inlineStr">
        <is>
          <t/>
        </is>
      </c>
      <c r="L781" s="2" t="inlineStr">
        <is>
          <t>CO2-fiksering|
CO2-optag|
fiksering af kuldioxid|
kulstofbinding|
C02-fiksering</t>
        </is>
      </c>
      <c r="M781" s="2" t="inlineStr">
        <is>
          <t>3|
2|
3|
4|
2</t>
        </is>
      </c>
      <c r="N781" s="2" t="inlineStr">
        <is>
          <t xml:space="preserve">|
|
|
|
</t>
        </is>
      </c>
      <c r="O781" t="inlineStr">
        <is>
          <t/>
        </is>
      </c>
      <c r="P781" s="2" t="inlineStr">
        <is>
          <t>Fixierung von Kohlendioxid|
Kohlendioxid-Fixierung|
CO&lt;sub&gt;2&lt;/sub&gt;-Fixierung</t>
        </is>
      </c>
      <c r="Q781" s="2" t="inlineStr">
        <is>
          <t>3|
3|
3</t>
        </is>
      </c>
      <c r="R781" s="2" t="inlineStr">
        <is>
          <t xml:space="preserve">|
|
</t>
        </is>
      </c>
      <c r="S781" t="inlineStr">
        <is>
          <t/>
        </is>
      </c>
      <c r="T781" t="inlineStr">
        <is>
          <t/>
        </is>
      </c>
      <c r="U781" t="inlineStr">
        <is>
          <t/>
        </is>
      </c>
      <c r="V781" t="inlineStr">
        <is>
          <t/>
        </is>
      </c>
      <c r="W781" t="inlineStr">
        <is>
          <t/>
        </is>
      </c>
      <c r="X781" s="2" t="inlineStr">
        <is>
          <t>carbon dioxide fixation|
CO2-fixation|
carbon fixation</t>
        </is>
      </c>
      <c r="Y781" s="2" t="inlineStr">
        <is>
          <t>3|
3|
3</t>
        </is>
      </c>
      <c r="Z781" s="2" t="inlineStr">
        <is>
          <t xml:space="preserve">|
|
</t>
        </is>
      </c>
      <c r="AA781" t="inlineStr">
        <is>
          <t/>
        </is>
      </c>
      <c r="AB781" s="2" t="inlineStr">
        <is>
          <t>fijación del CO 2|
fijación del anhídrido carbónico</t>
        </is>
      </c>
      <c r="AC781" s="2" t="inlineStr">
        <is>
          <t>3|
3</t>
        </is>
      </c>
      <c r="AD781" s="2" t="inlineStr">
        <is>
          <t xml:space="preserve">|
</t>
        </is>
      </c>
      <c r="AE781" t="inlineStr">
        <is>
          <t/>
        </is>
      </c>
      <c r="AF781" t="inlineStr">
        <is>
          <t/>
        </is>
      </c>
      <c r="AG781" t="inlineStr">
        <is>
          <t/>
        </is>
      </c>
      <c r="AH781" t="inlineStr">
        <is>
          <t/>
        </is>
      </c>
      <c r="AI781" t="inlineStr">
        <is>
          <t/>
        </is>
      </c>
      <c r="AJ781" s="2" t="inlineStr">
        <is>
          <t>hiilidioksidin sitoutuminen</t>
        </is>
      </c>
      <c r="AK781" s="2" t="inlineStr">
        <is>
          <t>3</t>
        </is>
      </c>
      <c r="AL781" s="2" t="inlineStr">
        <is>
          <t/>
        </is>
      </c>
      <c r="AM781" t="inlineStr">
        <is>
          <t/>
        </is>
      </c>
      <c r="AN781" s="2" t="inlineStr">
        <is>
          <t>fixation de CO2|
fixation du carbone|
fixation du gaz carbonique</t>
        </is>
      </c>
      <c r="AO781" s="2" t="inlineStr">
        <is>
          <t>3|
3|
3</t>
        </is>
      </c>
      <c r="AP781" s="2" t="inlineStr">
        <is>
          <t xml:space="preserve">|
|
</t>
        </is>
      </c>
      <c r="AQ781" t="inlineStr">
        <is>
          <t/>
        </is>
      </c>
      <c r="AR781" t="inlineStr">
        <is>
          <t/>
        </is>
      </c>
      <c r="AS781" t="inlineStr">
        <is>
          <t/>
        </is>
      </c>
      <c r="AT781" t="inlineStr">
        <is>
          <t/>
        </is>
      </c>
      <c r="AU781" t="inlineStr">
        <is>
          <t/>
        </is>
      </c>
      <c r="AV781" t="inlineStr">
        <is>
          <t/>
        </is>
      </c>
      <c r="AW781" t="inlineStr">
        <is>
          <t/>
        </is>
      </c>
      <c r="AX781" t="inlineStr">
        <is>
          <t/>
        </is>
      </c>
      <c r="AY781" t="inlineStr">
        <is>
          <t/>
        </is>
      </c>
      <c r="AZ781" t="inlineStr">
        <is>
          <t/>
        </is>
      </c>
      <c r="BA781" t="inlineStr">
        <is>
          <t/>
        </is>
      </c>
      <c r="BB781" t="inlineStr">
        <is>
          <t/>
        </is>
      </c>
      <c r="BC781" t="inlineStr">
        <is>
          <t/>
        </is>
      </c>
      <c r="BD781" s="2" t="inlineStr">
        <is>
          <t>fissazione di CO2|
fissazione di anidride carbonica</t>
        </is>
      </c>
      <c r="BE781" s="2" t="inlineStr">
        <is>
          <t>3|
3</t>
        </is>
      </c>
      <c r="BF781" s="2" t="inlineStr">
        <is>
          <t xml:space="preserve">|
</t>
        </is>
      </c>
      <c r="BG781" t="inlineStr">
        <is>
          <t/>
        </is>
      </c>
      <c r="BH781" t="inlineStr">
        <is>
          <t/>
        </is>
      </c>
      <c r="BI781" t="inlineStr">
        <is>
          <t/>
        </is>
      </c>
      <c r="BJ781" t="inlineStr">
        <is>
          <t/>
        </is>
      </c>
      <c r="BK781" t="inlineStr">
        <is>
          <t/>
        </is>
      </c>
      <c r="BL781" t="inlineStr">
        <is>
          <t/>
        </is>
      </c>
      <c r="BM781" t="inlineStr">
        <is>
          <t/>
        </is>
      </c>
      <c r="BN781" t="inlineStr">
        <is>
          <t/>
        </is>
      </c>
      <c r="BO781" t="inlineStr">
        <is>
          <t/>
        </is>
      </c>
      <c r="BP781" s="2" t="inlineStr">
        <is>
          <t>iffissar tad-diossidu tal-karbonju</t>
        </is>
      </c>
      <c r="BQ781" s="2" t="inlineStr">
        <is>
          <t>2</t>
        </is>
      </c>
      <c r="BR781" s="2" t="inlineStr">
        <is>
          <t/>
        </is>
      </c>
      <c r="BS781" t="inlineStr">
        <is>
          <t/>
        </is>
      </c>
      <c r="BT781" s="2" t="inlineStr">
        <is>
          <t>koolzuurbinding|
koolzuurfixatie</t>
        </is>
      </c>
      <c r="BU781" s="2" t="inlineStr">
        <is>
          <t>3|
3</t>
        </is>
      </c>
      <c r="BV781" s="2" t="inlineStr">
        <is>
          <t xml:space="preserve">|
</t>
        </is>
      </c>
      <c r="BW781" t="inlineStr">
        <is>
          <t/>
        </is>
      </c>
      <c r="BX781" t="inlineStr">
        <is>
          <t/>
        </is>
      </c>
      <c r="BY781" t="inlineStr">
        <is>
          <t/>
        </is>
      </c>
      <c r="BZ781" t="inlineStr">
        <is>
          <t/>
        </is>
      </c>
      <c r="CA781" t="inlineStr">
        <is>
          <t/>
        </is>
      </c>
      <c r="CB781" s="2" t="inlineStr">
        <is>
          <t>fixação do CO&lt;sub&gt;2&lt;/sub&gt;|
fixação do dióxido de carbono</t>
        </is>
      </c>
      <c r="CC781" s="2" t="inlineStr">
        <is>
          <t>3|
3</t>
        </is>
      </c>
      <c r="CD781" s="2" t="inlineStr">
        <is>
          <t xml:space="preserve">|
</t>
        </is>
      </c>
      <c r="CE781" t="inlineStr">
        <is>
          <t/>
        </is>
      </c>
      <c r="CF781" t="inlineStr">
        <is>
          <t/>
        </is>
      </c>
      <c r="CG781" t="inlineStr">
        <is>
          <t/>
        </is>
      </c>
      <c r="CH781" t="inlineStr">
        <is>
          <t/>
        </is>
      </c>
      <c r="CI781" t="inlineStr">
        <is>
          <t/>
        </is>
      </c>
      <c r="CJ781" t="inlineStr">
        <is>
          <t/>
        </is>
      </c>
      <c r="CK781" t="inlineStr">
        <is>
          <t/>
        </is>
      </c>
      <c r="CL781" t="inlineStr">
        <is>
          <t/>
        </is>
      </c>
      <c r="CM781" t="inlineStr">
        <is>
          <t/>
        </is>
      </c>
      <c r="CN781" t="inlineStr">
        <is>
          <t/>
        </is>
      </c>
      <c r="CO781" t="inlineStr">
        <is>
          <t/>
        </is>
      </c>
      <c r="CP781" t="inlineStr">
        <is>
          <t/>
        </is>
      </c>
      <c r="CQ781" t="inlineStr">
        <is>
          <t/>
        </is>
      </c>
      <c r="CR781" s="2" t="inlineStr">
        <is>
          <t>CO 2-fixering|
fixering av koldioxid</t>
        </is>
      </c>
      <c r="CS781" s="2" t="inlineStr">
        <is>
          <t>3|
3</t>
        </is>
      </c>
      <c r="CT781" s="2" t="inlineStr">
        <is>
          <t xml:space="preserve">|
</t>
        </is>
      </c>
      <c r="CU781" t="inlineStr">
        <is>
          <t/>
        </is>
      </c>
    </row>
    <row r="782">
      <c r="A782" s="1" t="str">
        <f>HYPERLINK("https://iate.europa.eu/entry/result/794886/all", "794886")</f>
        <v>794886</v>
      </c>
      <c r="B782" t="inlineStr">
        <is>
          <t>EUROPEAN UNION</t>
        </is>
      </c>
      <c r="C782" t="inlineStr">
        <is>
          <t>EUROPEAN UNION|EU finance|Community budget</t>
        </is>
      </c>
      <c r="D782" s="2" t="inlineStr">
        <is>
          <t>функция</t>
        </is>
      </c>
      <c r="E782" s="2" t="inlineStr">
        <is>
          <t>4</t>
        </is>
      </c>
      <c r="F782" s="2" t="inlineStr">
        <is>
          <t/>
        </is>
      </c>
      <c r="G782" t="inlineStr">
        <is>
          <t/>
        </is>
      </c>
      <c r="H782" s="2" t="inlineStr">
        <is>
          <t>okruh|
okruh VFR|
okruh víceletého finančního rámce</t>
        </is>
      </c>
      <c r="I782" s="2" t="inlineStr">
        <is>
          <t>3|
3|
3</t>
        </is>
      </c>
      <c r="J782" s="2" t="inlineStr">
        <is>
          <t xml:space="preserve">|
|
</t>
        </is>
      </c>
      <c r="K782" t="inlineStr">
        <is>
          <t>kategorie výdajů ve víceletém finančním rámci, vymezených na základě hlavních oblastí politiky EU, jež jsou pro dané období víceletého finančního rámce stanoveny</t>
        </is>
      </c>
      <c r="L782" s="2" t="inlineStr">
        <is>
          <t>udgiftsområde</t>
        </is>
      </c>
      <c r="M782" s="2" t="inlineStr">
        <is>
          <t>4</t>
        </is>
      </c>
      <c r="N782" s="2" t="inlineStr">
        <is>
          <t/>
        </is>
      </c>
      <c r="O782" t="inlineStr">
        <is>
          <t>"Udgiftsområde 1: Bæredygtig vækst&lt;br&gt;1A - Konkurrenceevne for vækst og beskæftigelse, ikke-obligatoriske udgifter (IOU)&lt;br&gt;1B - Samhørighed for vækst og beskæftigelse (IOU)&lt;br&gt;Udgiftsområde 2: Beskyttelse og forvaltning af naturressourcer (IOU) undtagen:&lt;br&gt;- Udgifter til den fælles landbrugspolitik vedr. markedsforanstaltninger og direkte støtte, herunder markedsforanstaltninger for fiskeri og fiskeriaftaler indgået med tredjelande, obligatoriske udgifter (OU)&lt;br&gt;Udgiftsområde 3: Unionsborgerskab, frihed, sikkerhed og retfærdighed (IOU)&lt;br&gt;3A - Frihed, sikkerhed og retfærdighed (IOU)&lt;br&gt;3B - Unionsborgerskab (IOU)&lt;br&gt;Udgiftsområde 4: EU som global partner (IOU) undtagen:&lt;br&gt;- Udgifter som følge af internationale aftaler indgået af Den Europæiske Union med tredjelande (OU)&lt;br&gt;- Deltagelse i organisationer eller internationale institutioner (OU)&lt;br&gt;- Bidrag til opfyldelse af lånegarantifonden (OU)&lt;br&gt; Udgiftsområde 5: Administration (IOU) undtagen:&lt;br&gt;- Pensioner og udtrædelsespenge (OU)&lt;br&gt;- Forskellige godtgørelser i forb. med endeligt ophør af tjeneste (OU)&lt;br&gt;- Procesomkostninger (OU)&lt;br&gt;- Skadeserstatninger (OU)&lt;br&gt; Udgiftsområde 6: Kompensationer (OU)"</t>
        </is>
      </c>
      <c r="P782" s="2" t="inlineStr">
        <is>
          <t>Rubrik des MFR|
Rubrik</t>
        </is>
      </c>
      <c r="Q782" s="2" t="inlineStr">
        <is>
          <t>3|
3</t>
        </is>
      </c>
      <c r="R782" s="2" t="inlineStr">
        <is>
          <t xml:space="preserve">|
</t>
        </is>
      </c>
      <c r="S782" t="inlineStr">
        <is>
          <t>Ausgabenkategorie des mehrjährigen Finanzrahmens entsprechend den Tätigkeitsbereichen der EU</t>
        </is>
      </c>
      <c r="T782" s="2" t="inlineStr">
        <is>
          <t>τομέας</t>
        </is>
      </c>
      <c r="U782" s="2" t="inlineStr">
        <is>
          <t>3</t>
        </is>
      </c>
      <c r="V782" s="2" t="inlineStr">
        <is>
          <t/>
        </is>
      </c>
      <c r="W782" t="inlineStr">
        <is>
          <t>Στις δημοσιονομικές προοπτικές, το "heading" συνοδεύεται συνήθως από αριθμό, πχ 1α, 1β, 2, 3 κλπ.</t>
        </is>
      </c>
      <c r="X782" s="2" t="inlineStr">
        <is>
          <t>MFF heading|
budgetary heading|
budget heading|
heading</t>
        </is>
      </c>
      <c r="Y782" s="2" t="inlineStr">
        <is>
          <t>3|
1|
1|
3</t>
        </is>
      </c>
      <c r="Z782" s="2" t="inlineStr">
        <is>
          <t xml:space="preserve">|
|
|
</t>
        </is>
      </c>
      <c r="AA782" t="inlineStr">
        <is>
          <t>area of activities for which the &lt;a href="https://iate.europa.eu/entry/result/930627/en" target="_blank"&gt;multiannual financial framework&lt;/a&gt; (MFF) sets a maximum annual amount which the EU is allowed to spend over a fixed period; the margin available under one heading may not be used for expenditure under a different heading unless the MFF is revised</t>
        </is>
      </c>
      <c r="AB782" s="2" t="inlineStr">
        <is>
          <t>rúbrica</t>
        </is>
      </c>
      <c r="AC782" s="2" t="inlineStr">
        <is>
          <t>3</t>
        </is>
      </c>
      <c r="AD782" s="2" t="inlineStr">
        <is>
          <t/>
        </is>
      </c>
      <c r="AE782" t="inlineStr">
        <is>
          <t>Cada uno de los siete apartados de gastos en los que se subdividen las perspectivas financieras: (1) Agricultura, (2) Acciones estructurales, (3) Políticas internas, (4) Medidas exteriores, (5) Administración, (6) Reservas, (7) Ayuda de preadhesión. Se subdividen en subrúbricas.</t>
        </is>
      </c>
      <c r="AF782" s="2" t="inlineStr">
        <is>
          <t>rubriik</t>
        </is>
      </c>
      <c r="AG782" s="2" t="inlineStr">
        <is>
          <t>3</t>
        </is>
      </c>
      <c r="AH782" s="2" t="inlineStr">
        <is>
          <t/>
        </is>
      </c>
      <c r="AI782" t="inlineStr">
        <is>
          <t>poliitikavaldkond, mille puhul &lt;i&gt;mitmeaastases finantsraamistikus&lt;/i&gt; &lt;a href="/entry/result/930627/all" id="ENTRY_TO_ENTRY_CONVERTER" target="_blank"&gt;IATE:930627&lt;/a&gt; sätestatakse iga-aastane maksimumsumma, mida ELil on lubatud kindlaksmääratud ajavahemiku jooksul kulutada</t>
        </is>
      </c>
      <c r="AJ782" s="2" t="inlineStr">
        <is>
          <t>monivuotisen rahoituskehyksen otsake|
otsake</t>
        </is>
      </c>
      <c r="AK782" s="2" t="inlineStr">
        <is>
          <t>3|
3</t>
        </is>
      </c>
      <c r="AL782" s="2" t="inlineStr">
        <is>
          <t xml:space="preserve">|
</t>
        </is>
      </c>
      <c r="AM782" t="inlineStr">
        <is>
          <t>toiminta-ala, jolle &lt;a href="https://iate.europa.eu/entry/result/930627/fi" target="_blank"&gt;monivuotisessa rahoituskehyksessä&lt;/a&gt; vahvistetaan vuotuinen enimmäistaso menoille, joiden maksamiseen EU voi sitoutua</t>
        </is>
      </c>
      <c r="AN782" s="2" t="inlineStr">
        <is>
          <t>rubrique</t>
        </is>
      </c>
      <c r="AO782" s="2" t="inlineStr">
        <is>
          <t>3</t>
        </is>
      </c>
      <c r="AP782" s="2" t="inlineStr">
        <is>
          <t/>
        </is>
      </c>
      <c r="AQ782" t="inlineStr">
        <is>
          <t>Dans le cadre financier pluriannuel (CFP) [ &lt;a href="/entry/result/930627/all" id="ENTRY_TO_ENTRY_CONVERTER" target="_blank"&gt;IATE:930627&lt;/a&gt; ], les rubriques sont des groupes d'activités de l'UE exprimés en grandes catégories de dépenses.</t>
        </is>
      </c>
      <c r="AR782" s="2" t="inlineStr">
        <is>
          <t>ceannteideal</t>
        </is>
      </c>
      <c r="AS782" s="2" t="inlineStr">
        <is>
          <t>3</t>
        </is>
      </c>
      <c r="AT782" s="2" t="inlineStr">
        <is>
          <t/>
        </is>
      </c>
      <c r="AU782" t="inlineStr">
        <is>
          <t/>
        </is>
      </c>
      <c r="AV782" s="2" t="inlineStr">
        <is>
          <t>naslov VFO-a|
naslov</t>
        </is>
      </c>
      <c r="AW782" s="2" t="inlineStr">
        <is>
          <t>3|
3</t>
        </is>
      </c>
      <c r="AX782" s="2" t="inlineStr">
        <is>
          <t xml:space="preserve">|
</t>
        </is>
      </c>
      <c r="AY782" t="inlineStr">
        <is>
          <t/>
        </is>
      </c>
      <c r="AZ782" s="2" t="inlineStr">
        <is>
          <t>az MFF fejezete|
fejezet</t>
        </is>
      </c>
      <c r="BA782" s="2" t="inlineStr">
        <is>
          <t>3|
3</t>
        </is>
      </c>
      <c r="BB782" s="2" t="inlineStr">
        <is>
          <t xml:space="preserve">|
</t>
        </is>
      </c>
      <c r="BC782" t="inlineStr">
        <is>
          <t>a többéves pénzügyi keret tevékenységi területe, amelyre az EU meghatározott időn keresztül meghatározott összeget költhet</t>
        </is>
      </c>
      <c r="BD782" s="2" t="inlineStr">
        <is>
          <t>rubrica del QFP|
rubrica</t>
        </is>
      </c>
      <c r="BE782" s="2" t="inlineStr">
        <is>
          <t>3|
4</t>
        </is>
      </c>
      <c r="BF782" s="2" t="inlineStr">
        <is>
          <t xml:space="preserve">|
</t>
        </is>
      </c>
      <c r="BG782" t="inlineStr">
        <is>
          <t>nell'ambito del quadro finanziario pluriennale (QFP) [ &lt;a href="/entry/result/930627/all" id="ENTRY_TO_ENTRY_CONVERTER" target="_blank"&gt;IATE:930627&lt;/a&gt; ] settore di intervento per il quale è fissato un massimale di spesa in un determinato periodo di tempo</t>
        </is>
      </c>
      <c r="BH782" s="2" t="inlineStr">
        <is>
          <t>išlaidų kategorija|
DFP išlaidų kategorija</t>
        </is>
      </c>
      <c r="BI782" s="2" t="inlineStr">
        <is>
          <t>3|
3</t>
        </is>
      </c>
      <c r="BJ782" s="2" t="inlineStr">
        <is>
          <t xml:space="preserve">|
</t>
        </is>
      </c>
      <c r="BK782" t="inlineStr">
        <is>
          <t/>
        </is>
      </c>
      <c r="BL782" s="2" t="inlineStr">
        <is>
          <t>DFS izdevumu kategorija|
izdevumu kategorija</t>
        </is>
      </c>
      <c r="BM782" s="2" t="inlineStr">
        <is>
          <t>3|
3</t>
        </is>
      </c>
      <c r="BN782" s="2" t="inlineStr">
        <is>
          <t xml:space="preserve">|
</t>
        </is>
      </c>
      <c r="BO782" t="inlineStr">
        <is>
          <t>[..] Politikas joma, kurai daudzgadu finanšu shēmā noteikts maksimālais izdevumu apjoms, ko ES konkrētā laikposmā drīkst iztērēt. Vienā kategorijā pieejamo rezervi nedrīkst izmantot izdevumiem citā kategorijā, ja vien DFS netiek pārskatīta.</t>
        </is>
      </c>
      <c r="BP782" s="2" t="inlineStr">
        <is>
          <t>intestatura|
intestatura tal-QFP</t>
        </is>
      </c>
      <c r="BQ782" s="2" t="inlineStr">
        <is>
          <t>3|
3</t>
        </is>
      </c>
      <c r="BR782" s="2" t="inlineStr">
        <is>
          <t xml:space="preserve">|
</t>
        </is>
      </c>
      <c r="BS782" t="inlineStr">
        <is>
          <t>qasam ta' attivitajiet li għalih il-&lt;a href="https://iate.europa.eu/entry/result/930627/mt" target="_blank"&gt;Qafas Finanzjarju Pluriennali&lt;/a&gt; (QFP) jistabbilixxi ammont massimu annwali li l-UE tkun tista' tonfoq fuq perjodu fiss; il-marġni disponibbli taħt intestatura partikolari, ma jistax jintuża għal nefqa taħt intestatura differenti sakemm ma jiġix rivedut il-QFP</t>
        </is>
      </c>
      <c r="BT782" s="2" t="inlineStr">
        <is>
          <t>rubriek van het MFK|
MFK-rubriek|
rubriek</t>
        </is>
      </c>
      <c r="BU782" s="2" t="inlineStr">
        <is>
          <t>3|
3|
3</t>
        </is>
      </c>
      <c r="BV782" s="2" t="inlineStr">
        <is>
          <t xml:space="preserve">|
|
</t>
        </is>
      </c>
      <c r="BW782" t="inlineStr">
        <is>
          <t>uitgavencategorie in het meerjarig financieel kader van de EU die overeenkomt met een beleidsterrein en waarvoor een jaarlijks maximumbedrag ("plafond") wordt vastgesteld dat uit de EU-begroting mag worden uitgegeven</t>
        </is>
      </c>
      <c r="BX782" s="2" t="inlineStr">
        <is>
          <t>dział|
dział WRF</t>
        </is>
      </c>
      <c r="BY782" s="2" t="inlineStr">
        <is>
          <t>3|
3</t>
        </is>
      </c>
      <c r="BZ782" s="2" t="inlineStr">
        <is>
          <t xml:space="preserve">|
</t>
        </is>
      </c>
      <c r="CA782" t="inlineStr">
        <is>
          <t/>
        </is>
      </c>
      <c r="CB782" s="2" t="inlineStr">
        <is>
          <t>rubrica do QFP|
rubrica|
categoria</t>
        </is>
      </c>
      <c r="CC782" s="2" t="inlineStr">
        <is>
          <t>3|
3|
3</t>
        </is>
      </c>
      <c r="CD782" s="2" t="inlineStr">
        <is>
          <t xml:space="preserve">|
|
</t>
        </is>
      </c>
      <c r="CE782" t="inlineStr">
        <is>
          <t>No âmbito do &lt;a href="https://iate.europa.eu/entry/result/930627/en-pt" target="_blank"&gt;quadro financeiro plurianual (QFP)&lt;/a&gt;, domínio de ação da UE, expresso em categoria de despesas, para o qual se estabelece o montante máximo anual que a UE é autorizada a gastar durante a vigência do QFP.</t>
        </is>
      </c>
      <c r="CF782" s="2" t="inlineStr">
        <is>
          <t>rubrică a CFM|
rubrică</t>
        </is>
      </c>
      <c r="CG782" s="2" t="inlineStr">
        <is>
          <t>3|
3</t>
        </is>
      </c>
      <c r="CH782" s="2" t="inlineStr">
        <is>
          <t xml:space="preserve">|
</t>
        </is>
      </c>
      <c r="CI782" t="inlineStr">
        <is>
          <t>un element politic pentru care cadrul financiar multianual (CFM) [ &lt;a href="/entry/result/930627/all" id="ENTRY_TO_ENTRY_CONVERTER" target="_blank"&gt;IATE:930627&lt;/a&gt; ] stabilește un cuantum maxim anual pe care UE îl poate cheltui într-o perioadă stabilită; marja disponibilă în cadrul unei rubrici nu poate fi folosită pentru cheltuieli în cadrul altei rubrici, cu excepția cazului în care se revizuiește CFM</t>
        </is>
      </c>
      <c r="CJ782" s="2" t="inlineStr">
        <is>
          <t>okruh</t>
        </is>
      </c>
      <c r="CK782" s="2" t="inlineStr">
        <is>
          <t>3</t>
        </is>
      </c>
      <c r="CL782" s="2" t="inlineStr">
        <is>
          <t/>
        </is>
      </c>
      <c r="CM782" t="inlineStr">
        <is>
          <t>kategória výdavkov vo &lt;a href="https://iate.europa.eu/entry/result/930627/sk" target="_blank"&gt;viacročnom finančnom rámci&lt;/a&gt; zodpovedajúca príslušnej oblasti činnosti EÚ</t>
        </is>
      </c>
      <c r="CN782" s="2" t="inlineStr">
        <is>
          <t>razdelek večletnega finančnega okvira|
razdelek</t>
        </is>
      </c>
      <c r="CO782" s="2" t="inlineStr">
        <is>
          <t>3|
3</t>
        </is>
      </c>
      <c r="CP782" s="2" t="inlineStr">
        <is>
          <t xml:space="preserve">|
</t>
        </is>
      </c>
      <c r="CQ782" t="inlineStr">
        <is>
          <t>V večletnem finančnem okviru so določena najvišja letna sredstva („zgornje meje“), ki jih lahko EU porabi na različnih področjih delovanja („razdelkih“) v najmanj petletnem obdobju.</t>
        </is>
      </c>
      <c r="CR782" s="2" t="inlineStr">
        <is>
          <t>rubrik</t>
        </is>
      </c>
      <c r="CS782" s="2" t="inlineStr">
        <is>
          <t>3</t>
        </is>
      </c>
      <c r="CT782" s="2" t="inlineStr">
        <is>
          <t/>
        </is>
      </c>
      <c r="CU782" t="inlineStr">
        <is>
          <t/>
        </is>
      </c>
    </row>
    <row r="783">
      <c r="A783" s="1" t="str">
        <f>HYPERLINK("https://iate.europa.eu/entry/result/290421/all", "290421")</f>
        <v>290421</v>
      </c>
      <c r="B783" t="inlineStr">
        <is>
          <t>TRADE</t>
        </is>
      </c>
      <c r="C783" t="inlineStr">
        <is>
          <t>TRADE</t>
        </is>
      </c>
      <c r="D783" s="2" t="inlineStr">
        <is>
          <t>модел „дружество-потребител“</t>
        </is>
      </c>
      <c r="E783" s="2" t="inlineStr">
        <is>
          <t>2</t>
        </is>
      </c>
      <c r="F783" s="2" t="inlineStr">
        <is>
          <t/>
        </is>
      </c>
      <c r="G783" t="inlineStr">
        <is>
          <t>преки взаимоотношения между юридическо лице - доставчик на продукти или услуги - и клиент, който е крайният им потребител</t>
        </is>
      </c>
      <c r="H783" s="2" t="inlineStr">
        <is>
          <t>vztah mezi podnikem a spotřebitelem|
B2C</t>
        </is>
      </c>
      <c r="I783" s="2" t="inlineStr">
        <is>
          <t>2|
3</t>
        </is>
      </c>
      <c r="J783" s="2" t="inlineStr">
        <is>
          <t xml:space="preserve">|
</t>
        </is>
      </c>
      <c r="K783" t="inlineStr">
        <is>
          <t>obchodní vztah mezi podnikem a konečným spotřebitelem</t>
        </is>
      </c>
      <c r="L783" s="2" t="inlineStr">
        <is>
          <t>virksomhed til forbruger|
business-to-consumer|
B2C</t>
        </is>
      </c>
      <c r="M783" s="2" t="inlineStr">
        <is>
          <t>3|
3|
3</t>
        </is>
      </c>
      <c r="N783" s="2" t="inlineStr">
        <is>
          <t xml:space="preserve">|
|
</t>
        </is>
      </c>
      <c r="O783" t="inlineStr">
        <is>
          <t/>
        </is>
      </c>
      <c r="P783" s="2" t="inlineStr">
        <is>
          <t>Business-to-Consumer|
B2C</t>
        </is>
      </c>
      <c r="Q783" s="2" t="inlineStr">
        <is>
          <t>3|
3</t>
        </is>
      </c>
      <c r="R783" s="2" t="inlineStr">
        <is>
          <t xml:space="preserve">|
</t>
        </is>
      </c>
      <c r="S783" t="inlineStr">
        <is>
          <t>Geschäftsbeziehung zwischen einem Unternehmen und einer Privatperson</t>
        </is>
      </c>
      <c r="T783" s="2" t="inlineStr">
        <is>
          <t>επιχείρηση προς καταναλωτή|
B2C</t>
        </is>
      </c>
      <c r="U783" s="2" t="inlineStr">
        <is>
          <t>3|
3</t>
        </is>
      </c>
      <c r="V783" s="2" t="inlineStr">
        <is>
          <t xml:space="preserve">|
</t>
        </is>
      </c>
      <c r="W783" t="inlineStr">
        <is>
          <t/>
        </is>
      </c>
      <c r="X783" s="2" t="inlineStr">
        <is>
          <t>B2C|
business-to-consumer</t>
        </is>
      </c>
      <c r="Y783" s="2" t="inlineStr">
        <is>
          <t>3|
3</t>
        </is>
      </c>
      <c r="Z783" s="2" t="inlineStr">
        <is>
          <t xml:space="preserve">|
</t>
        </is>
      </c>
      <c r="AA783" t="inlineStr">
        <is>
          <t>business or transactions conducted directly between a company and consumers who are the end-users of its products or services</t>
        </is>
      </c>
      <c r="AB783" s="2" t="inlineStr">
        <is>
          <t>empresa a usuario|
empresa a consumidor|
empresa a cliente|
B2C</t>
        </is>
      </c>
      <c r="AC783" s="2" t="inlineStr">
        <is>
          <t>2|
3|
2|
3</t>
        </is>
      </c>
      <c r="AD783" s="2" t="inlineStr">
        <is>
          <t xml:space="preserve">|
|
|
</t>
        </is>
      </c>
      <c r="AE783" t="inlineStr">
        <is>
          <t>Modelo de negocio en el que las empresas venden sus productos y servicios a particulares o consumidores que estén interesados en ellos.</t>
        </is>
      </c>
      <c r="AF783" s="2" t="inlineStr">
        <is>
          <t>ettevõtjalt tarbijale</t>
        </is>
      </c>
      <c r="AG783" s="2" t="inlineStr">
        <is>
          <t>2</t>
        </is>
      </c>
      <c r="AH783" s="2" t="inlineStr">
        <is>
          <t/>
        </is>
      </c>
      <c r="AI783" t="inlineStr">
        <is>
          <t>ärimudel, mille puhul ettevõtja teeb tehingud otse tarbijatega, kes on tema teenuse või kauba lõpptarbijad</t>
        </is>
      </c>
      <c r="AJ783" s="2" t="inlineStr">
        <is>
          <t>kuluttajakauppa</t>
        </is>
      </c>
      <c r="AK783" s="2" t="inlineStr">
        <is>
          <t>3</t>
        </is>
      </c>
      <c r="AL783" s="2" t="inlineStr">
        <is>
          <t/>
        </is>
      </c>
      <c r="AM783" t="inlineStr">
        <is>
          <t>yritysten ja kuluttajien välinen kauppa, jonka kohteena voivat olla tuotteet, palvelut tai tieto</t>
        </is>
      </c>
      <c r="AN783" s="2" t="inlineStr">
        <is>
          <t>commerce vers le consommateur final|
entreprise à consommateur en ligne|
commerce en ligne entre une société et des particuliers|
négoce de l'entreprise au consommateur|
ECL|
B2C</t>
        </is>
      </c>
      <c r="AO783" s="2" t="inlineStr">
        <is>
          <t>1|
2|
1|
1|
2|
1</t>
        </is>
      </c>
      <c r="AP783" s="2" t="inlineStr">
        <is>
          <t xml:space="preserve">|
|
|
|
|
</t>
        </is>
      </c>
      <c r="AQ783" t="inlineStr">
        <is>
          <t/>
        </is>
      </c>
      <c r="AR783" s="2" t="inlineStr">
        <is>
          <t>gnólacht le tomhaltóir</t>
        </is>
      </c>
      <c r="AS783" s="2" t="inlineStr">
        <is>
          <t>3</t>
        </is>
      </c>
      <c r="AT783" s="2" t="inlineStr">
        <is>
          <t/>
        </is>
      </c>
      <c r="AU783" t="inlineStr">
        <is>
          <t/>
        </is>
      </c>
      <c r="AV783" t="inlineStr">
        <is>
          <t/>
        </is>
      </c>
      <c r="AW783" t="inlineStr">
        <is>
          <t/>
        </is>
      </c>
      <c r="AX783" t="inlineStr">
        <is>
          <t/>
        </is>
      </c>
      <c r="AY783" t="inlineStr">
        <is>
          <t/>
        </is>
      </c>
      <c r="AZ783" s="2" t="inlineStr">
        <is>
          <t>B2C|
fogyasztói</t>
        </is>
      </c>
      <c r="BA783" s="2" t="inlineStr">
        <is>
          <t>3|
3</t>
        </is>
      </c>
      <c r="BB783" s="2" t="inlineStr">
        <is>
          <t xml:space="preserve">|
</t>
        </is>
      </c>
      <c r="BC783" t="inlineStr">
        <is>
          <t/>
        </is>
      </c>
      <c r="BD783" s="2" t="inlineStr">
        <is>
          <t>B2C|
da impresa a consumatore</t>
        </is>
      </c>
      <c r="BE783" s="2" t="inlineStr">
        <is>
          <t>3|
3</t>
        </is>
      </c>
      <c r="BF783" s="2" t="inlineStr">
        <is>
          <t xml:space="preserve">|
</t>
        </is>
      </c>
      <c r="BG783" t="inlineStr">
        <is>
          <t>relazione che un’impresa commerciale detiene con i suoi clienti per le attività di vendita e/o di assistenza</t>
        </is>
      </c>
      <c r="BH783" s="2" t="inlineStr">
        <is>
          <t>verslas vartotojui|
B2C|
įmonių santykiai su vartotojais</t>
        </is>
      </c>
      <c r="BI783" s="2" t="inlineStr">
        <is>
          <t>3|
3|
3</t>
        </is>
      </c>
      <c r="BJ783" s="2" t="inlineStr">
        <is>
          <t xml:space="preserve">|
|
</t>
        </is>
      </c>
      <c r="BK783" t="inlineStr">
        <is>
          <t/>
        </is>
      </c>
      <c r="BL783" s="2" t="inlineStr">
        <is>
          <t>uzņēmumu darījumi ar patērētājiem|
&lt;i&gt;B2C&lt;/i&gt;</t>
        </is>
      </c>
      <c r="BM783" s="2" t="inlineStr">
        <is>
          <t>2|
2</t>
        </is>
      </c>
      <c r="BN783" s="2" t="inlineStr">
        <is>
          <t xml:space="preserve">|
</t>
        </is>
      </c>
      <c r="BO783" t="inlineStr">
        <is>
          <t>komercdarījumi, kas notiek starp uzņēmumiem un privātpersonām</t>
        </is>
      </c>
      <c r="BP783" s="2" t="inlineStr">
        <is>
          <t>B2C|
min-negozju għall-konsumatur</t>
        </is>
      </c>
      <c r="BQ783" s="2" t="inlineStr">
        <is>
          <t>3|
3</t>
        </is>
      </c>
      <c r="BR783" s="2" t="inlineStr">
        <is>
          <t xml:space="preserve">|
</t>
        </is>
      </c>
      <c r="BS783" t="inlineStr">
        <is>
          <t>negozju jew tranżazzjonijiet li jsiru direttament bejn kumpannija u l-konsumaturi li huma l-utenti aħħarin tal-prodotti jew is-servizzi tagħha</t>
        </is>
      </c>
      <c r="BT783" s="2" t="inlineStr">
        <is>
          <t>b2c|
business-to-consumer</t>
        </is>
      </c>
      <c r="BU783" s="2" t="inlineStr">
        <is>
          <t>3|
3</t>
        </is>
      </c>
      <c r="BV783" s="2" t="inlineStr">
        <is>
          <t xml:space="preserve">|
</t>
        </is>
      </c>
      <c r="BW783" t="inlineStr">
        <is>
          <t>handel tussen bedrijven en consumenten</t>
        </is>
      </c>
      <c r="BX783" s="2" t="inlineStr">
        <is>
          <t>między przedsiębiorstwami a konsumentami|
między przedsiębiorcami i konsumentami</t>
        </is>
      </c>
      <c r="BY783" s="2" t="inlineStr">
        <is>
          <t>3|
3</t>
        </is>
      </c>
      <c r="BZ783" s="2" t="inlineStr">
        <is>
          <t xml:space="preserve">|
</t>
        </is>
      </c>
      <c r="CA783" t="inlineStr">
        <is>
          <t>[usługi lub transakcje świadczone] przez przedsiębiorstwo bezpośrednio konsumentowi</t>
        </is>
      </c>
      <c r="CB783" s="2" t="inlineStr">
        <is>
          <t>empresa ao consumidor</t>
        </is>
      </c>
      <c r="CC783" s="2" t="inlineStr">
        <is>
          <t>3</t>
        </is>
      </c>
      <c r="CD783" s="2" t="inlineStr">
        <is>
          <t/>
        </is>
      </c>
      <c r="CE783" t="inlineStr">
        <is>
          <t/>
        </is>
      </c>
      <c r="CF783" s="2" t="inlineStr">
        <is>
          <t>B2C|
business-to-consumer|
de la întreprindere la consumator</t>
        </is>
      </c>
      <c r="CG783" s="2" t="inlineStr">
        <is>
          <t>3|
3|
3</t>
        </is>
      </c>
      <c r="CH783" s="2" t="inlineStr">
        <is>
          <t xml:space="preserve">|
|
</t>
        </is>
      </c>
      <c r="CI783" t="inlineStr">
        <is>
          <t>schimbul de servicii, informații și/sau de produse de la o companie către consumatori</t>
        </is>
      </c>
      <c r="CJ783" s="2" t="inlineStr">
        <is>
          <t>(vzťah) podnik-zákazník|
B2C|
(vzťah) medzi podnikom a koncovým zákazníkom</t>
        </is>
      </c>
      <c r="CK783" s="2" t="inlineStr">
        <is>
          <t>3|
3|
3</t>
        </is>
      </c>
      <c r="CL783" s="2" t="inlineStr">
        <is>
          <t xml:space="preserve">|
|
</t>
        </is>
      </c>
      <c r="CM783" t="inlineStr">
        <is>
          <t>obchodné vzťahy a komunikácia priamo medzi podnikom a jeho koncovými zákazníkmi, čiže konečnými spotrebiteľmi (na rozdiel od vzťahov podniku s inými podnikmi, zamestnancami a podobne)</t>
        </is>
      </c>
      <c r="CN783" s="2" t="inlineStr">
        <is>
          <t>med podjetji in potrošniki</t>
        </is>
      </c>
      <c r="CO783" s="2" t="inlineStr">
        <is>
          <t>3</t>
        </is>
      </c>
      <c r="CP783" s="2" t="inlineStr">
        <is>
          <t/>
        </is>
      </c>
      <c r="CQ783" t="inlineStr">
        <is>
          <t>Poslovna dejavnost, ki se izvaja neposredno med podjetjem in strankami, ki so končni uporabniki storitev.</t>
        </is>
      </c>
      <c r="CR783" s="2" t="inlineStr">
        <is>
          <t>business-to-consumer|
B2C|
mellan företag och konsument</t>
        </is>
      </c>
      <c r="CS783" s="2" t="inlineStr">
        <is>
          <t>3|
3|
3</t>
        </is>
      </c>
      <c r="CT783" s="2" t="inlineStr">
        <is>
          <t xml:space="preserve">|
|
</t>
        </is>
      </c>
      <c r="CU783" t="inlineStr">
        <is>
          <t>handel, transaktioner eller reklam som sker direkt mellan företag och konsument</t>
        </is>
      </c>
    </row>
    <row r="784">
      <c r="A784" s="1" t="str">
        <f>HYPERLINK("https://iate.europa.eu/entry/result/3627564/all", "3627564")</f>
        <v>3627564</v>
      </c>
      <c r="B784" t="inlineStr">
        <is>
          <t>ENVIRONMENT</t>
        </is>
      </c>
      <c r="C784" t="inlineStr">
        <is>
          <t>ENVIRONMENT|environmental policy</t>
        </is>
      </c>
      <c r="D784" t="inlineStr">
        <is>
          <t/>
        </is>
      </c>
      <c r="E784" t="inlineStr">
        <is>
          <t/>
        </is>
      </c>
      <c r="F784" t="inlineStr">
        <is>
          <t/>
        </is>
      </c>
      <c r="G784" t="inlineStr">
        <is>
          <t/>
        </is>
      </c>
      <c r="H784" t="inlineStr">
        <is>
          <t/>
        </is>
      </c>
      <c r="I784" t="inlineStr">
        <is>
          <t/>
        </is>
      </c>
      <c r="J784" t="inlineStr">
        <is>
          <t/>
        </is>
      </c>
      <c r="K784" t="inlineStr">
        <is>
          <t/>
        </is>
      </c>
      <c r="L784" t="inlineStr">
        <is>
          <t/>
        </is>
      </c>
      <c r="M784" t="inlineStr">
        <is>
          <t/>
        </is>
      </c>
      <c r="N784" t="inlineStr">
        <is>
          <t/>
        </is>
      </c>
      <c r="O784" t="inlineStr">
        <is>
          <t/>
        </is>
      </c>
      <c r="P784" t="inlineStr">
        <is>
          <t/>
        </is>
      </c>
      <c r="Q784" t="inlineStr">
        <is>
          <t/>
        </is>
      </c>
      <c r="R784" t="inlineStr">
        <is>
          <t/>
        </is>
      </c>
      <c r="S784" t="inlineStr">
        <is>
          <t/>
        </is>
      </c>
      <c r="T784" t="inlineStr">
        <is>
          <t/>
        </is>
      </c>
      <c r="U784" t="inlineStr">
        <is>
          <t/>
        </is>
      </c>
      <c r="V784" t="inlineStr">
        <is>
          <t/>
        </is>
      </c>
      <c r="W784" t="inlineStr">
        <is>
          <t/>
        </is>
      </c>
      <c r="X784" s="2" t="inlineStr">
        <is>
          <t>Living well within the planetary boundaries</t>
        </is>
      </c>
      <c r="Y784" s="2" t="inlineStr">
        <is>
          <t>1</t>
        </is>
      </c>
      <c r="Z784" s="2" t="inlineStr">
        <is>
          <t/>
        </is>
      </c>
      <c r="AA784" t="inlineStr">
        <is>
          <t>long-term priority objective for 2050 established in the 8th Environmental Action Plan, that citizens live well, within the planetary boundaries in a regenerative economy where nothing is wasted, no net emissions of greenhouse gases are produced and economic growth is decoupled from resource use and environmental degradation.</t>
        </is>
      </c>
      <c r="AB784" t="inlineStr">
        <is>
          <t/>
        </is>
      </c>
      <c r="AC784" t="inlineStr">
        <is>
          <t/>
        </is>
      </c>
      <c r="AD784" t="inlineStr">
        <is>
          <t/>
        </is>
      </c>
      <c r="AE784" t="inlineStr">
        <is>
          <t/>
        </is>
      </c>
      <c r="AF784" t="inlineStr">
        <is>
          <t/>
        </is>
      </c>
      <c r="AG784" t="inlineStr">
        <is>
          <t/>
        </is>
      </c>
      <c r="AH784" t="inlineStr">
        <is>
          <t/>
        </is>
      </c>
      <c r="AI784" t="inlineStr">
        <is>
          <t/>
        </is>
      </c>
      <c r="AJ784" t="inlineStr">
        <is>
          <t/>
        </is>
      </c>
      <c r="AK784" t="inlineStr">
        <is>
          <t/>
        </is>
      </c>
      <c r="AL784" t="inlineStr">
        <is>
          <t/>
        </is>
      </c>
      <c r="AM784" t="inlineStr">
        <is>
          <t/>
        </is>
      </c>
      <c r="AN784" t="inlineStr">
        <is>
          <t/>
        </is>
      </c>
      <c r="AO784" t="inlineStr">
        <is>
          <t/>
        </is>
      </c>
      <c r="AP784" t="inlineStr">
        <is>
          <t/>
        </is>
      </c>
      <c r="AQ784" t="inlineStr">
        <is>
          <t/>
        </is>
      </c>
      <c r="AR784" t="inlineStr">
        <is>
          <t/>
        </is>
      </c>
      <c r="AS784" t="inlineStr">
        <is>
          <t/>
        </is>
      </c>
      <c r="AT784" t="inlineStr">
        <is>
          <t/>
        </is>
      </c>
      <c r="AU784" t="inlineStr">
        <is>
          <t/>
        </is>
      </c>
      <c r="AV784" t="inlineStr">
        <is>
          <t/>
        </is>
      </c>
      <c r="AW784" t="inlineStr">
        <is>
          <t/>
        </is>
      </c>
      <c r="AX784" t="inlineStr">
        <is>
          <t/>
        </is>
      </c>
      <c r="AY784" t="inlineStr">
        <is>
          <t/>
        </is>
      </c>
      <c r="AZ784" t="inlineStr">
        <is>
          <t/>
        </is>
      </c>
      <c r="BA784" t="inlineStr">
        <is>
          <t/>
        </is>
      </c>
      <c r="BB784" t="inlineStr">
        <is>
          <t/>
        </is>
      </c>
      <c r="BC784" t="inlineStr">
        <is>
          <t/>
        </is>
      </c>
      <c r="BD784" t="inlineStr">
        <is>
          <t/>
        </is>
      </c>
      <c r="BE784" t="inlineStr">
        <is>
          <t/>
        </is>
      </c>
      <c r="BF784" t="inlineStr">
        <is>
          <t/>
        </is>
      </c>
      <c r="BG784" t="inlineStr">
        <is>
          <t/>
        </is>
      </c>
      <c r="BH784" t="inlineStr">
        <is>
          <t/>
        </is>
      </c>
      <c r="BI784" t="inlineStr">
        <is>
          <t/>
        </is>
      </c>
      <c r="BJ784" t="inlineStr">
        <is>
          <t/>
        </is>
      </c>
      <c r="BK784" t="inlineStr">
        <is>
          <t/>
        </is>
      </c>
      <c r="BL784" t="inlineStr">
        <is>
          <t/>
        </is>
      </c>
      <c r="BM784" t="inlineStr">
        <is>
          <t/>
        </is>
      </c>
      <c r="BN784" t="inlineStr">
        <is>
          <t/>
        </is>
      </c>
      <c r="BO784" t="inlineStr">
        <is>
          <t/>
        </is>
      </c>
      <c r="BP784" t="inlineStr">
        <is>
          <t/>
        </is>
      </c>
      <c r="BQ784" t="inlineStr">
        <is>
          <t/>
        </is>
      </c>
      <c r="BR784" t="inlineStr">
        <is>
          <t/>
        </is>
      </c>
      <c r="BS784" t="inlineStr">
        <is>
          <t/>
        </is>
      </c>
      <c r="BT784" t="inlineStr">
        <is>
          <t/>
        </is>
      </c>
      <c r="BU784" t="inlineStr">
        <is>
          <t/>
        </is>
      </c>
      <c r="BV784" t="inlineStr">
        <is>
          <t/>
        </is>
      </c>
      <c r="BW784" t="inlineStr">
        <is>
          <t/>
        </is>
      </c>
      <c r="BX784" t="inlineStr">
        <is>
          <t/>
        </is>
      </c>
      <c r="BY784" t="inlineStr">
        <is>
          <t/>
        </is>
      </c>
      <c r="BZ784" t="inlineStr">
        <is>
          <t/>
        </is>
      </c>
      <c r="CA784" t="inlineStr">
        <is>
          <t/>
        </is>
      </c>
      <c r="CB784" s="2" t="inlineStr">
        <is>
          <t>Viver bem, respeitando os limites do planeta</t>
        </is>
      </c>
      <c r="CC784" s="2" t="inlineStr">
        <is>
          <t>3</t>
        </is>
      </c>
      <c r="CD784" s="2" t="inlineStr">
        <is>
          <t/>
        </is>
      </c>
      <c r="CE784" t="inlineStr">
        <is>
          <t>Objetivo de longo prazo para 2050 estabelecido no 8.º Programa de Ação em matéria de Ambiente, nomeadamente que os cidadãos vivam bem, respeitando os limites do planeta, numa economia regenerativa onde nada seja desperdiçado, que não produza emissões líquidas de gases com efeito de estufa e em que o crescimento económico esteja dissociado da utilização de recursos e da degradação do ambiente.</t>
        </is>
      </c>
      <c r="CF784" t="inlineStr">
        <is>
          <t/>
        </is>
      </c>
      <c r="CG784" t="inlineStr">
        <is>
          <t/>
        </is>
      </c>
      <c r="CH784" t="inlineStr">
        <is>
          <t/>
        </is>
      </c>
      <c r="CI784" t="inlineStr">
        <is>
          <t/>
        </is>
      </c>
      <c r="CJ784" t="inlineStr">
        <is>
          <t/>
        </is>
      </c>
      <c r="CK784" t="inlineStr">
        <is>
          <t/>
        </is>
      </c>
      <c r="CL784" t="inlineStr">
        <is>
          <t/>
        </is>
      </c>
      <c r="CM784" t="inlineStr">
        <is>
          <t/>
        </is>
      </c>
      <c r="CN784" t="inlineStr">
        <is>
          <t/>
        </is>
      </c>
      <c r="CO784" t="inlineStr">
        <is>
          <t/>
        </is>
      </c>
      <c r="CP784" t="inlineStr">
        <is>
          <t/>
        </is>
      </c>
      <c r="CQ784" t="inlineStr">
        <is>
          <t/>
        </is>
      </c>
      <c r="CR784" t="inlineStr">
        <is>
          <t/>
        </is>
      </c>
      <c r="CS784" t="inlineStr">
        <is>
          <t/>
        </is>
      </c>
      <c r="CT784" t="inlineStr">
        <is>
          <t/>
        </is>
      </c>
      <c r="CU784" t="inlineStr">
        <is>
          <t/>
        </is>
      </c>
    </row>
    <row r="785">
      <c r="A785" s="1" t="str">
        <f>HYPERLINK("https://iate.europa.eu/entry/result/229077/all", "229077")</f>
        <v>229077</v>
      </c>
      <c r="B785" t="inlineStr">
        <is>
          <t>POLITICS;LAW;EDUCATION AND COMMUNICATIONS</t>
        </is>
      </c>
      <c r="C785" t="inlineStr">
        <is>
          <t>POLITICS|executive power and public service|public administration|electronic government;LAW|international law|private international law|identity document;EDUCATION AND COMMUNICATIONS|information technology and data processing;EDUCATION AND COMMUNICATIONS|documentation|document|electronic document</t>
        </is>
      </c>
      <c r="D785" s="2" t="inlineStr">
        <is>
          <t>електронна самоличност</t>
        </is>
      </c>
      <c r="E785" s="2" t="inlineStr">
        <is>
          <t>3</t>
        </is>
      </c>
      <c r="F785" s="2" t="inlineStr">
        <is>
          <t/>
        </is>
      </c>
      <c r="G785" t="inlineStr">
        <is>
          <t/>
        </is>
      </c>
      <c r="H785" s="2" t="inlineStr">
        <is>
          <t>eIdentita|
elektronická identita|
eID</t>
        </is>
      </c>
      <c r="I785" s="2" t="inlineStr">
        <is>
          <t>3|
3|
3</t>
        </is>
      </c>
      <c r="J785" s="2" t="inlineStr">
        <is>
          <t xml:space="preserve">|
|
</t>
        </is>
      </c>
      <c r="K785" t="inlineStr">
        <is>
          <t>prostředek umožňující dané osobě elektronicky prokázat svou totožnost, a tím získat přístup ke službám</t>
        </is>
      </c>
      <c r="L785" s="2" t="inlineStr">
        <is>
          <t>eID|
elektronisk identitet|
elektronisk ID</t>
        </is>
      </c>
      <c r="M785" s="2" t="inlineStr">
        <is>
          <t>3|
3|
3</t>
        </is>
      </c>
      <c r="N785" s="2" t="inlineStr">
        <is>
          <t xml:space="preserve">|
|
</t>
        </is>
      </c>
      <c r="O785" t="inlineStr">
        <is>
          <t/>
        </is>
      </c>
      <c r="P785" s="2" t="inlineStr">
        <is>
          <t>elektronische Identität|
eID</t>
        </is>
      </c>
      <c r="Q785" s="2" t="inlineStr">
        <is>
          <t>3|
3</t>
        </is>
      </c>
      <c r="R785" s="2" t="inlineStr">
        <is>
          <t xml:space="preserve">|
</t>
        </is>
      </c>
      <c r="S785" t="inlineStr">
        <is>
          <t>elektronischer Identitätsnachweis (mit Chip), mit dessen Hilfe man elektronische Vorgänge ausführen kann, wie z. B. Identifizierung gegenüber diversen Einrichtungen, elektronische Dokumente unterschreiben oder gesicherte Anmeldung zu den elektronischen Behördendiensten</t>
        </is>
      </c>
      <c r="T785" s="2" t="inlineStr">
        <is>
          <t>ηλεκτρονική ταυτότητα|
eID</t>
        </is>
      </c>
      <c r="U785" s="2" t="inlineStr">
        <is>
          <t>3|
3</t>
        </is>
      </c>
      <c r="V785" s="2" t="inlineStr">
        <is>
          <t xml:space="preserve">|
</t>
        </is>
      </c>
      <c r="W785" t="inlineStr">
        <is>
          <t>μέσο που παρέχει μηχανισμό για 
τον ηλεκτρονικό έλεγχο ταυτότητας του χρήστη, την ταυτοποίηση και αναγνώριση, καθώς και την πρόσβαση σε υπηρεσίες</t>
        </is>
      </c>
      <c r="X785" s="2" t="inlineStr">
        <is>
          <t>secure digital identity|
eID|
electronic identity|
trusted digital identity|
electronic ID</t>
        </is>
      </c>
      <c r="Y785" s="2" t="inlineStr">
        <is>
          <t>1|
3|
3|
1|
3</t>
        </is>
      </c>
      <c r="Z785" s="2" t="inlineStr">
        <is>
          <t xml:space="preserve">|
|
|
|
</t>
        </is>
      </c>
      <c r="AA785" t="inlineStr">
        <is>
          <t>means for people to prove electronically that they are who they say they are and thus gain access to services</t>
        </is>
      </c>
      <c r="AB785" s="2" t="inlineStr">
        <is>
          <t>identidad electrónica|
eID</t>
        </is>
      </c>
      <c r="AC785" s="2" t="inlineStr">
        <is>
          <t>3|
3</t>
        </is>
      </c>
      <c r="AD785" s="2" t="inlineStr">
        <is>
          <t xml:space="preserve">|
</t>
        </is>
      </c>
      <c r="AE785" t="inlineStr">
        <is>
          <t/>
        </is>
      </c>
      <c r="AF785" s="2" t="inlineStr">
        <is>
          <t>elektrooniline identiteet|
eID</t>
        </is>
      </c>
      <c r="AG785" s="2" t="inlineStr">
        <is>
          <t>3|
3</t>
        </is>
      </c>
      <c r="AH785" s="2" t="inlineStr">
        <is>
          <t xml:space="preserve">|
</t>
        </is>
      </c>
      <c r="AI785" t="inlineStr">
        <is>
          <t>andmete kogum, mis seob elektroonilises keskkonnas isiku tema füüsilise identiteediga</t>
        </is>
      </c>
      <c r="AJ785" s="2" t="inlineStr">
        <is>
          <t>sähköinen henkilötunnistetieto|
sähköinen henkilöllisyys|
sähköinen identiteetti</t>
        </is>
      </c>
      <c r="AK785" s="2" t="inlineStr">
        <is>
          <t>3|
3|
3</t>
        </is>
      </c>
      <c r="AL785" s="2" t="inlineStr">
        <is>
          <t xml:space="preserve">|
|
</t>
        </is>
      </c>
      <c r="AM785" t="inlineStr">
        <is>
          <t>yksilöivä tieto, jonka perusteella luonnollinen tai oikeushenkilö on todennettavissa digitaalisessa toimintaympäristössä</t>
        </is>
      </c>
      <c r="AN785" s="2" t="inlineStr">
        <is>
          <t>identité électronique</t>
        </is>
      </c>
      <c r="AO785" s="2" t="inlineStr">
        <is>
          <t>3</t>
        </is>
      </c>
      <c r="AP785" s="2" t="inlineStr">
        <is>
          <t/>
        </is>
      </c>
      <c r="AQ785" t="inlineStr">
        <is>
          <t/>
        </is>
      </c>
      <c r="AR785" s="2" t="inlineStr">
        <is>
          <t>céannacht dhigiteach iontaofa|
ríomh-shainaitheantas|
eID|
aitheantas leictreonach|
céannacht dhigiteach</t>
        </is>
      </c>
      <c r="AS785" s="2" t="inlineStr">
        <is>
          <t>3|
3|
3|
3|
3</t>
        </is>
      </c>
      <c r="AT785" s="2" t="inlineStr">
        <is>
          <t xml:space="preserve">|
|
|
|
</t>
        </is>
      </c>
      <c r="AU785" t="inlineStr">
        <is>
          <t/>
        </is>
      </c>
      <c r="AV785" s="2" t="inlineStr">
        <is>
          <t>sredstvo za elektroničku identifikaciju|
elektronički identitet</t>
        </is>
      </c>
      <c r="AW785" s="2" t="inlineStr">
        <is>
          <t>3|
3</t>
        </is>
      </c>
      <c r="AX785" s="2" t="inlineStr">
        <is>
          <t xml:space="preserve">|
</t>
        </is>
      </c>
      <c r="AY785" t="inlineStr">
        <is>
          <t/>
        </is>
      </c>
      <c r="AZ785" s="2" t="inlineStr">
        <is>
          <t>elektronikus személyazonosság</t>
        </is>
      </c>
      <c r="BA785" s="2" t="inlineStr">
        <is>
          <t>3</t>
        </is>
      </c>
      <c r="BB785" s="2" t="inlineStr">
        <is>
          <t/>
        </is>
      </c>
      <c r="BC785" t="inlineStr">
        <is>
          <t/>
        </is>
      </c>
      <c r="BD785" s="2" t="inlineStr">
        <is>
          <t>identità elettronica</t>
        </is>
      </c>
      <c r="BE785" s="2" t="inlineStr">
        <is>
          <t>3</t>
        </is>
      </c>
      <c r="BF785" s="2" t="inlineStr">
        <is>
          <t/>
        </is>
      </c>
      <c r="BG785" t="inlineStr">
        <is>
          <t>mezzo elettronico che il cittadino può utilizzare per provare la propria identità al momento di accedere a un servizio</t>
        </is>
      </c>
      <c r="BH785" s="2" t="inlineStr">
        <is>
          <t>elektroninė tapatybė|
e. tapatybė</t>
        </is>
      </c>
      <c r="BI785" s="2" t="inlineStr">
        <is>
          <t>3|
3</t>
        </is>
      </c>
      <c r="BJ785" s="2" t="inlineStr">
        <is>
          <t xml:space="preserve">|
</t>
        </is>
      </c>
      <c r="BK785" t="inlineStr">
        <is>
          <t/>
        </is>
      </c>
      <c r="BL785" s="2" t="inlineStr">
        <is>
          <t>elektroniskā identitāte</t>
        </is>
      </c>
      <c r="BM785" s="2" t="inlineStr">
        <is>
          <t>3</t>
        </is>
      </c>
      <c r="BN785" s="2" t="inlineStr">
        <is>
          <t/>
        </is>
      </c>
      <c r="BO785" t="inlineStr">
        <is>
          <t/>
        </is>
      </c>
      <c r="BP785" s="2" t="inlineStr">
        <is>
          <t>ID elettronika|
identità elettronika|
eID</t>
        </is>
      </c>
      <c r="BQ785" s="2" t="inlineStr">
        <is>
          <t>3|
3|
3</t>
        </is>
      </c>
      <c r="BR785" s="2" t="inlineStr">
        <is>
          <t xml:space="preserve">|
|
</t>
        </is>
      </c>
      <c r="BS785" t="inlineStr">
        <is>
          <t>mezz biex persuna tagħti prova tal-identità tagħha b'mod elettroniku u b'hekk tingħata aċċess għal ċerti servizzi</t>
        </is>
      </c>
      <c r="BT785" s="2" t="inlineStr">
        <is>
          <t>elektronische identiteit|
eID</t>
        </is>
      </c>
      <c r="BU785" s="2" t="inlineStr">
        <is>
          <t>3|
3</t>
        </is>
      </c>
      <c r="BV785" s="2" t="inlineStr">
        <is>
          <t xml:space="preserve">|
</t>
        </is>
      </c>
      <c r="BW785" t="inlineStr">
        <is>
          <t>elektronisch identificatiemiddel om veilig te kunnen inloggen voor dienstverlening in de (semi-) publieke sector</t>
        </is>
      </c>
      <c r="BX785" s="2" t="inlineStr">
        <is>
          <t>tożsamość elektroniczna</t>
        </is>
      </c>
      <c r="BY785" s="2" t="inlineStr">
        <is>
          <t>3</t>
        </is>
      </c>
      <c r="BZ785" s="2" t="inlineStr">
        <is>
          <t/>
        </is>
      </c>
      <c r="CA785" t="inlineStr">
        <is>
          <t/>
        </is>
      </c>
      <c r="CB785" s="2" t="inlineStr">
        <is>
          <t>identidade eletrónica</t>
        </is>
      </c>
      <c r="CC785" s="2" t="inlineStr">
        <is>
          <t>3</t>
        </is>
      </c>
      <c r="CD785" s="2" t="inlineStr">
        <is>
          <t/>
        </is>
      </c>
      <c r="CE785" t="inlineStr">
        <is>
          <t>Forma de as pessoas provarem eletronicamente que são quem dizem ser e, por conseguinte, terem acesso a serviços.</t>
        </is>
      </c>
      <c r="CF785" s="2" t="inlineStr">
        <is>
          <t>identitate electronică</t>
        </is>
      </c>
      <c r="CG785" s="2" t="inlineStr">
        <is>
          <t>3</t>
        </is>
      </c>
      <c r="CH785" s="2" t="inlineStr">
        <is>
          <t/>
        </is>
      </c>
      <c r="CI785" t="inlineStr">
        <is>
          <t/>
        </is>
      </c>
      <c r="CJ785" s="2" t="inlineStr">
        <is>
          <t>elektronická totožnosť</t>
        </is>
      </c>
      <c r="CK785" s="2" t="inlineStr">
        <is>
          <t>3</t>
        </is>
      </c>
      <c r="CL785" s="2" t="inlineStr">
        <is>
          <t/>
        </is>
      </c>
      <c r="CM785" t="inlineStr">
        <is>
          <t>prostriedok umožňujúci danej osobe elektronicky proukázať svou totožnosť, a tým získať prístup k službám</t>
        </is>
      </c>
      <c r="CN785" s="2" t="inlineStr">
        <is>
          <t>elektronska identiteta</t>
        </is>
      </c>
      <c r="CO785" s="2" t="inlineStr">
        <is>
          <t>3</t>
        </is>
      </c>
      <c r="CP785" s="2" t="inlineStr">
        <is>
          <t/>
        </is>
      </c>
      <c r="CQ785" t="inlineStr">
        <is>
          <t/>
        </is>
      </c>
      <c r="CR785" s="2" t="inlineStr">
        <is>
          <t>e-leg|
eID|
e-legitimation</t>
        </is>
      </c>
      <c r="CS785" s="2" t="inlineStr">
        <is>
          <t>3|
3|
3</t>
        </is>
      </c>
      <c r="CT785" s="2" t="inlineStr">
        <is>
          <t xml:space="preserve">|
|
</t>
        </is>
      </c>
      <c r="CU785" t="inlineStr">
        <is>
          <t/>
        </is>
      </c>
    </row>
    <row r="786">
      <c r="A786" s="1" t="str">
        <f>HYPERLINK("https://iate.europa.eu/entry/result/3599574/all", "3599574")</f>
        <v>3599574</v>
      </c>
      <c r="B786" t="inlineStr">
        <is>
          <t>PRODUCTION, TECHNOLOGY AND RESEARCH;TRADE;EDUCATION AND COMMUNICATIONS</t>
        </is>
      </c>
      <c r="C786" t="inlineStr">
        <is>
          <t>PRODUCTION, TECHNOLOGY AND RESEARCH|technology and technical regulations|technology|digital technology;TRADE|marketing|commercial transaction|provision of services;EDUCATION AND COMMUNICATIONS|information and information processing|information processing;TRADE|marketing|commercial transaction|sale|distance selling|electronic commerce|electronic signature</t>
        </is>
      </c>
      <c r="D786" s="2" t="inlineStr">
        <is>
          <t>средство за електронна идентификация</t>
        </is>
      </c>
      <c r="E786" s="2" t="inlineStr">
        <is>
          <t>3</t>
        </is>
      </c>
      <c r="F786" s="2" t="inlineStr">
        <is>
          <t/>
        </is>
      </c>
      <c r="G786" t="inlineStr">
        <is>
          <t>материална и/или нематериална единица (включително европейски портфейл за цифрова самоличност или лична карта по силата на Регламент 2019/1157), която съдържа данни за идентификация на лица и се използва за удостоверяване на автентичност за услуга онлайн или офлайн</t>
        </is>
      </c>
      <c r="H786" s="2" t="inlineStr">
        <is>
          <t>prostředek pro elektronickou identifikaci</t>
        </is>
      </c>
      <c r="I786" s="2" t="inlineStr">
        <is>
          <t>3</t>
        </is>
      </c>
      <c r="J786" s="2" t="inlineStr">
        <is>
          <t/>
        </is>
      </c>
      <c r="K786" t="inlineStr">
        <is>
          <t>hmotná či nehmotná jednotka, včetně &lt;a href="https://iate.europa.eu/entry/slideshow/1625475168978/3599432/cs" target="_blank"&gt;evropské peněženky digitální identity&lt;/a&gt; nebo průkazu totožnosti podle nařízení 2019/1157, obsahující osobní
identifikační údaje, která se používá k autentizaci pro účely online či
offline služby</t>
        </is>
      </c>
      <c r="L786" s="2" t="inlineStr">
        <is>
          <t>elektronisk identifikationsmiddel</t>
        </is>
      </c>
      <c r="M786" s="2" t="inlineStr">
        <is>
          <t>3</t>
        </is>
      </c>
      <c r="N786" s="2" t="inlineStr">
        <is>
          <t/>
        </is>
      </c>
      <c r="O786" t="inlineStr">
        <is>
          <t>materiel og/eller immateriel enhed, herunder&lt;a href="https://iate.europa.eu/entry/result/3599432/da" target="_blank"&gt; europæiske digitale ID-tegnebøger &lt;/a&gt;eller ID-kort i henhold til forordning (EU) 2019/1157, der indeholder personidentifikationsdata, og som bruges til autentifikation i forbindelse med en tjeneste online eller offline</t>
        </is>
      </c>
      <c r="P786" s="2" t="inlineStr">
        <is>
          <t>elektronisches Identifizierungsmittel</t>
        </is>
      </c>
      <c r="Q786" s="2" t="inlineStr">
        <is>
          <t>3</t>
        </is>
      </c>
      <c r="R786" s="2" t="inlineStr">
        <is>
          <t/>
        </is>
      </c>
      <c r="S786" t="inlineStr">
        <is>
          <t>materielle und/oder immaterielle Einheit, einschließlich &lt;a href="https://iate.europa.eu/entry/result/3599432/de" target="_blank"&gt;EUid-Brieftaschen&lt;/a&gt; oder Personalausweiskarten gemäß der Verordnung (EU) 2019/1157, die Personenidentifizierungsdaten enthält und zur Authentifizierung bei Online- oder Offline-Diensten verwendet wird</t>
        </is>
      </c>
      <c r="T786" s="2" t="inlineStr">
        <is>
          <t>μέσο ηλεκτρονικής ταυτοποίησης</t>
        </is>
      </c>
      <c r="U786" s="2" t="inlineStr">
        <is>
          <t>3</t>
        </is>
      </c>
      <c r="V786" s="2" t="inlineStr">
        <is>
          <t/>
        </is>
      </c>
      <c r="W786" t="inlineStr">
        <is>
          <t>υλική και/ή άυλη μονάδα, συμπεριλαμβανομένων των &lt;a href="https://iate.europa.eu/entry/result/3599432/en-el" target="_blank"&gt;ευρωπαϊκών πορτοφολιών ψηφιακής ταυτότητας&lt;/a&gt; ή δελτίων ταυτότητας σύμφωνα με τον κανονισμό 2019/1157, η οποία περιέχει δεδομένα ταυτοποίησης προσώπου και χρησιμοποιείται για την επαλήθευση ταυτότητας σε επιγραμμική ή μη επιγραμμική υπηρεσία</t>
        </is>
      </c>
      <c r="X786" s="2" t="inlineStr">
        <is>
          <t>electronic identification means</t>
        </is>
      </c>
      <c r="Y786" s="2" t="inlineStr">
        <is>
          <t>3</t>
        </is>
      </c>
      <c r="Z786" s="2" t="inlineStr">
        <is>
          <t/>
        </is>
      </c>
      <c r="AA786" t="inlineStr">
        <is>
          <t>material and/or immaterial unit, including &lt;a href="https://iate.europa.eu/entry/result/3599432/en" target="_blank"&gt;European Digital Identity Wallets&lt;/a&gt; or ID cards following Regulation 2019/1157, containing person identification data and which is used for authentication for an online or offline service</t>
        </is>
      </c>
      <c r="AB786" s="2" t="inlineStr">
        <is>
          <t>medio de identificación electrónica</t>
        </is>
      </c>
      <c r="AC786" s="2" t="inlineStr">
        <is>
          <t>3</t>
        </is>
      </c>
      <c r="AD786" s="2" t="inlineStr">
        <is>
          <t/>
        </is>
      </c>
      <c r="AE786" t="inlineStr">
        <is>
          <t>Unidad material o inmaterial, incluidas las &lt;a href="https://iate.europa.eu/entry/result/3599432/es" target="_blank"&gt;carteras de identidad digital europea&lt;/a&gt; o los documentos de identidad con arreglo al 
Reglamento 2019/1157, que contiene datos de identificación personal y se
 utiliza con fines de autenticación en un servicio en línea o fuera de 
línea.</t>
        </is>
      </c>
      <c r="AF786" s="2" t="inlineStr">
        <is>
          <t>e-identimise vahend</t>
        </is>
      </c>
      <c r="AG786" s="2" t="inlineStr">
        <is>
          <t>3</t>
        </is>
      </c>
      <c r="AH786" s="2" t="inlineStr">
        <is>
          <t/>
        </is>
      </c>
      <c r="AI786" t="inlineStr">
        <is>
          <t>kehaline ja/või kehatu üksus, sealhulgas &lt;i&gt;Euroopa digiidentiteeditaskud&lt;/i&gt; &lt;a href="/entry/result/3599432/all" id="ENTRY_TO_ENTRY_CONVERTER" target="_blank"&gt;IATE:3599432&lt;/a&gt; või määruse 2019/1157 kohased isikutunnistused, mis sisaldab isikutuvastusandmeid ja mida kasutatakse internetipõhiste teenuste puhul autentimiseks</t>
        </is>
      </c>
      <c r="AJ786" s="2" t="inlineStr">
        <is>
          <t>sähköisen tunnistamisen menetelmä</t>
        </is>
      </c>
      <c r="AK786" s="2" t="inlineStr">
        <is>
          <t>3</t>
        </is>
      </c>
      <c r="AL786" s="2" t="inlineStr">
        <is>
          <t/>
        </is>
      </c>
      <c r="AM786" t="inlineStr">
        <is>
          <t>aineellinen ja/tai aineeton kokonaisuus, mukaan lukien&lt;a href="https://iate.europa.eu/entry/result/3599432/fi" target="_blank"&gt; eurooppalaiset digitaalisen identiteetin lompakot&lt;/a&gt; ja asetuksen 2019/1157 mukaiset henkilökortit, joka sisältää henkilön tunnistetietoja ja jota käytetään verkkopalveluun tai verkon ulkopuoliseen palveluun liittyvään todentamiseen</t>
        </is>
      </c>
      <c r="AN786" s="2" t="inlineStr">
        <is>
          <t>moyen d’identification électronique</t>
        </is>
      </c>
      <c r="AO786" s="2" t="inlineStr">
        <is>
          <t>3</t>
        </is>
      </c>
      <c r="AP786" s="2" t="inlineStr">
        <is>
          <t/>
        </is>
      </c>
      <c r="AQ786" t="inlineStr">
        <is>
          <t>élément matériel et/ou 
immatériel, y compris les portefeuilles européens d’identité numérique 
ou les cartes d’identité suivant le règlement 2019/1157, qui contient 
des données d’identification personnelle et est utilisé pour 
s’authentifier sur un service en ligne ou hors ligne</t>
        </is>
      </c>
      <c r="AR786" s="2" t="inlineStr">
        <is>
          <t>modh ríomh-shainaitheantais</t>
        </is>
      </c>
      <c r="AS786" s="2" t="inlineStr">
        <is>
          <t>3</t>
        </is>
      </c>
      <c r="AT786" s="2" t="inlineStr">
        <is>
          <t/>
        </is>
      </c>
      <c r="AU786" t="inlineStr">
        <is>
          <t>aonad ábhartha agus/nó neamhábhartha ina bhfuil sonraí sainaitheantais duine, a mbaintear úsáid as chun seirbhís ar líne a fhíordheimhniú</t>
        </is>
      </c>
      <c r="AV786" s="2" t="inlineStr">
        <is>
          <t>sredstvo elektroničke identifikacije</t>
        </is>
      </c>
      <c r="AW786" s="2" t="inlineStr">
        <is>
          <t>3</t>
        </is>
      </c>
      <c r="AX786" s="2" t="inlineStr">
        <is>
          <t/>
        </is>
      </c>
      <c r="AY786" t="inlineStr">
        <is>
          <t>materijalna i/ili nematerijalna jedinica, uključujući europske lisnice za digitalni identitet ili osobne iskaznice u skladu s Uredbom 2019/1157, koja sadržava osobne identifikacijske podatke i koja se koristi za autentikaciju na online ili offline uslugu</t>
        </is>
      </c>
      <c r="AZ786" s="2" t="inlineStr">
        <is>
          <t>elektronikus azonosító eszköz</t>
        </is>
      </c>
      <c r="BA786" s="2" t="inlineStr">
        <is>
          <t>4</t>
        </is>
      </c>
      <c r="BB786" s="2" t="inlineStr">
        <is>
          <t/>
        </is>
      </c>
      <c r="BC786" t="inlineStr">
        <is>
          <t>olyan hardver- és/vagy szoftvereszköz, beleértve az (EU) 2019/1157 
rendeletnek megfelelő európai digitális személyiadat-tárcákat vagy 
személyazonosító igazolványokat, amely a személyazonosító adatokat 
tartalmazza, és amelyet online vagy offline szolgáltatások céljából 
történő azonosításra használnak</t>
        </is>
      </c>
      <c r="BD786" s="2" t="inlineStr">
        <is>
          <t>mezzo di identificazione elettronica</t>
        </is>
      </c>
      <c r="BE786" s="2" t="inlineStr">
        <is>
          <t>3</t>
        </is>
      </c>
      <c r="BF786" s="2" t="inlineStr">
        <is>
          <t/>
        </is>
      </c>
      <c r="BG786" t="inlineStr">
        <is>
          <t>unità materiale e/o immateriale, compresi i portafogli europei di identità digitale o le carte d'identità a norma del regolamento (UE) 2019/1157, contenente dati di identificazione personale e utilizzata per l'autenticazione per un servizio online o offline</t>
        </is>
      </c>
      <c r="BH786" s="2" t="inlineStr">
        <is>
          <t>elektroninės atpažinties priemonė</t>
        </is>
      </c>
      <c r="BI786" s="2" t="inlineStr">
        <is>
          <t>3</t>
        </is>
      </c>
      <c r="BJ786" s="2" t="inlineStr">
        <is>
          <t/>
        </is>
      </c>
      <c r="BK786" t="inlineStr">
        <is>
          <t>materialus ir (arba) nematerialus objektas, įskaitant europines skaitmeninės tapatybės dėkles ir ID korteles pagal Reglamentą 2019/1157, kuriame yra asmens tapatybės duomenys ir kuris naudojamas asmens, siekiančio naudotis paslauga, tapatumui nustatyti prisijungus arba neprisijungus prie interneto</t>
        </is>
      </c>
      <c r="BL786" s="2" t="inlineStr">
        <is>
          <t>elektroniskās identifikācijas līdzekļi</t>
        </is>
      </c>
      <c r="BM786" s="2" t="inlineStr">
        <is>
          <t>3</t>
        </is>
      </c>
      <c r="BN786" s="2" t="inlineStr">
        <is>
          <t/>
        </is>
      </c>
      <c r="BO786" t="inlineStr">
        <is>
          <t/>
        </is>
      </c>
      <c r="BP786" s="2" t="inlineStr">
        <is>
          <t>mezz ta’ identifikazzjoni elettronika</t>
        </is>
      </c>
      <c r="BQ786" s="2" t="inlineStr">
        <is>
          <t>3</t>
        </is>
      </c>
      <c r="BR786" s="2" t="inlineStr">
        <is>
          <t/>
        </is>
      </c>
      <c r="BS786" t="inlineStr">
        <is>
          <t>unità fiżika u/jew mhux fiżika, inkluż
il-Kartieri Ewropej tal-Identità Diġitali jew il-karti tal-ID skont
ir-Regolament 2019/1157, li jkun fiha &lt;i&gt;data&lt;/i&gt; ta’ identifikazzjoni ta’ persuna u li tintuża għall-awtentikazzjoni ta’
servizz online jew offline</t>
        </is>
      </c>
      <c r="BT786" s="2" t="inlineStr">
        <is>
          <t>eID-middel|
elektronisch identificatiemiddel</t>
        </is>
      </c>
      <c r="BU786" s="2" t="inlineStr">
        <is>
          <t>2|
3</t>
        </is>
      </c>
      <c r="BV786" s="2" t="inlineStr">
        <is>
          <t xml:space="preserve">|
</t>
        </is>
      </c>
      <c r="BW786" t="inlineStr">
        <is>
          <t>materiële en/of immateriële eenheid, inclusief Europese portemonnees voor digitale identiteit of identiteitskaarten overeenkomstig Verordening (EU) 2019/1157, die persoonsidentificatiegegevens bevat en voor authenticatie bij een online- of offlinedienst gebruikt wordt</t>
        </is>
      </c>
      <c r="BX786" s="2" t="inlineStr">
        <is>
          <t>środek identyfikacji elektronicznej</t>
        </is>
      </c>
      <c r="BY786" s="2" t="inlineStr">
        <is>
          <t>3</t>
        </is>
      </c>
      <c r="BZ786" s="2" t="inlineStr">
        <is>
          <t/>
        </is>
      </c>
      <c r="CA786" t="inlineStr">
        <is>
          <t>materialna lub niematerialna jednostka zawierająca dane identyfikujące osobę i używana do celów uwierzytelniania dla usługi online</t>
        </is>
      </c>
      <c r="CB786" s="2" t="inlineStr">
        <is>
          <t>meio de identificação eletrónica</t>
        </is>
      </c>
      <c r="CC786" s="2" t="inlineStr">
        <is>
          <t>3</t>
        </is>
      </c>
      <c r="CD786" s="2" t="inlineStr">
        <is>
          <t/>
        </is>
      </c>
      <c r="CE786" t="inlineStr">
        <is>
          <t>Unidade material e/ou imaterial, incluindo carteiras de identidade digital europeias ou bilhetes de identidade no âmbito do Regulamento (UE) 2019/1157, que contém dados de identificação pessoal e que é utilizada para autenticação de um serviço em linha ou fora de linha.</t>
        </is>
      </c>
      <c r="CF786" s="2" t="inlineStr">
        <is>
          <t>mijloc de identificare electronică</t>
        </is>
      </c>
      <c r="CG786" s="2" t="inlineStr">
        <is>
          <t>3</t>
        </is>
      </c>
      <c r="CH786" s="2" t="inlineStr">
        <is>
          <t/>
        </is>
      </c>
      <c r="CI786" t="inlineStr">
        <is>
          <t>unitate materială și/sau imaterială, inclusiv portofele europene pentru 
identitatea digitală sau cărți de identitate în conformitate cu 
Regulamentul (UE) 2019/1157, care conține date de identificare personală
 și care este folosită în scopul autentificării unui serviciu online sau
 offline</t>
        </is>
      </c>
      <c r="CJ786" s="2" t="inlineStr">
        <is>
          <t>prostriedok elektronickej identifikácie</t>
        </is>
      </c>
      <c r="CK786" s="2" t="inlineStr">
        <is>
          <t>3</t>
        </is>
      </c>
      <c r="CL786" s="2" t="inlineStr">
        <is>
          <t/>
        </is>
      </c>
      <c r="CM786" t="inlineStr">
        <is>
          <t>hmotná a/alebo nehmotná jednotka vrátane &lt;a href="https://iate.europa.eu/entry/slideshow/1625475168978/3599432/sk" target="_blank"&gt;európskych peňaženiek digitálnej identity&lt;/a&gt; alebo preukazov totožnosti podľa nariadenia EÚ 2019/1157, ktorá obsahuje osobné identifikačné údaje a ktorá sa používa na autentifikáciu v rámci online alebo offline služby</t>
        </is>
      </c>
      <c r="CN786" s="2" t="inlineStr">
        <is>
          <t>sredstvo elektronske identifikacije</t>
        </is>
      </c>
      <c r="CO786" s="2" t="inlineStr">
        <is>
          <t>3</t>
        </is>
      </c>
      <c r="CP786" s="2" t="inlineStr">
        <is>
          <t/>
        </is>
      </c>
      <c r="CQ786" t="inlineStr">
        <is>
          <t>materialna in/ali nematerialna enota, vključno z &lt;a href="https://iate.europa.eu/entry/result/3599432/sl" target="_blank"&gt;evropskimi denarnicami za digitalno identiteto&lt;/a&gt; ali osebnimi izkaznicami na podlagi Uredbe 2019/1157, ki vsebuje identifikacijske podatke osebe in se uporablja za avtentikacijo pri spletnih in nespletnih storitvah</t>
        </is>
      </c>
      <c r="CR786" s="2" t="inlineStr">
        <is>
          <t>medel för elektronisk identifiering</t>
        </is>
      </c>
      <c r="CS786" s="2" t="inlineStr">
        <is>
          <t>3</t>
        </is>
      </c>
      <c r="CT786" s="2" t="inlineStr">
        <is>
          <t/>
        </is>
      </c>
      <c r="CU786" t="inlineStr">
        <is>
          <t>en materiell och/eller immateriell enhet, inbegripet&lt;a href="http://ttps://iate.europa.eu/entry/result/3599432" target="_blank"&gt; europeiska e-identitetsplånböcker&lt;/a&gt; eller id-kort enligt förordning (EG) 2019/1157, som innehåller personidentifieringsuppgifter och som används för autentisering för en tjänst online eller offline</t>
        </is>
      </c>
    </row>
    <row r="787">
      <c r="A787" s="1" t="str">
        <f>HYPERLINK("https://iate.europa.eu/entry/result/3599650/all", "3599650")</f>
        <v>3599650</v>
      </c>
      <c r="B787" t="inlineStr">
        <is>
          <t>TRADE;EDUCATION AND COMMUNICATIONS</t>
        </is>
      </c>
      <c r="C787" t="inlineStr">
        <is>
          <t>TRADE|marketing|commercial transaction|provision of services;EDUCATION AND COMMUNICATIONS|documentation|documentation|document management|electronic document management</t>
        </is>
      </c>
      <c r="D787" s="2" t="inlineStr">
        <is>
          <t>доставчик на квалифицирани удостоверителни услуги</t>
        </is>
      </c>
      <c r="E787" s="2" t="inlineStr">
        <is>
          <t>3</t>
        </is>
      </c>
      <c r="F787" s="2" t="inlineStr">
        <is>
          <t/>
        </is>
      </c>
      <c r="G787" t="inlineStr">
        <is>
          <t>Правопис 2002
доставчик
на удостоверителни услуги, който предоставя една или повече квалифицирани
удостоверителни услуги и е получил квалифицирания си статут от надзорен орган</t>
        </is>
      </c>
      <c r="H787" s="2" t="inlineStr">
        <is>
          <t>kvalifikovaný poskytovatel služeb vytvářejících důvěru</t>
        </is>
      </c>
      <c r="I787" s="2" t="inlineStr">
        <is>
          <t>3</t>
        </is>
      </c>
      <c r="J787" s="2" t="inlineStr">
        <is>
          <t/>
        </is>
      </c>
      <c r="K787" t="inlineStr">
        <is>
          <t>&lt;a href="https://iate.europa.eu/entry/result/3556105/cs" target="_blank"&gt;poskytovatel služeb vytvářejících důvěru&lt;/a&gt;, který poskytuje jednu či více &lt;a href="https://iate.europa.eu/entry/result/3547464/cs" target="_blank"&gt;kvalifikovaných služeb vytvářejících důvěru&lt;/a&gt; a kterému orgán dohledu udělil status kvalifikovaného poskytovatele</t>
        </is>
      </c>
      <c r="L787" s="2" t="inlineStr">
        <is>
          <t>kvalificeret tillidstjenesteudbyder</t>
        </is>
      </c>
      <c r="M787" s="2" t="inlineStr">
        <is>
          <t>3</t>
        </is>
      </c>
      <c r="N787" s="2" t="inlineStr">
        <is>
          <t/>
        </is>
      </c>
      <c r="O787" t="inlineStr">
        <is>
          <t>&lt;a href="https://iate.europa.eu/entry/result/3556105/da" target="_blank"&gt;tillidstjenesteudbyder&lt;/a&gt;, der udbyder en eller flere &lt;a href="https://iate.europa.eu/entry/result/3547464/da" target="_blank"&gt;kvalificerede tillidstjenester&lt;/a&gt; og har fået tildelt status som kvalificeret tillidstjenesteudbyder af tilsynsorganet</t>
        </is>
      </c>
      <c r="P787" s="2" t="inlineStr">
        <is>
          <t>qualifizierter Vertrauensdiensteanbieter</t>
        </is>
      </c>
      <c r="Q787" s="2" t="inlineStr">
        <is>
          <t>3</t>
        </is>
      </c>
      <c r="R787" s="2" t="inlineStr">
        <is>
          <t/>
        </is>
      </c>
      <c r="S787" t="inlineStr">
        <is>
          <t>Vertrauensdiensteanbieter, der einen oder mehrere qualifizierte Vertrauensdienste erbringt und dem von der Aufsichtsstelle der Status eines qualifizierten Anbieters verliehen wurde</t>
        </is>
      </c>
      <c r="T787" s="2" t="inlineStr">
        <is>
          <t>εγκεκριμένος πάροχος υπηρεσιών εμπιστοσύνης</t>
        </is>
      </c>
      <c r="U787" s="2" t="inlineStr">
        <is>
          <t>3</t>
        </is>
      </c>
      <c r="V787" s="2" t="inlineStr">
        <is>
          <t/>
        </is>
      </c>
      <c r="W787" t="inlineStr">
        <is>
          <t>&lt;a href="https://iate.europa.eu/entry/result/3556105/en-el" target="_blank"&gt;πάροχος υπηρεσιών εμπιστοσύνης&lt;/a&gt; ο οποίος παρέχει μία ή περισσότερες &lt;a href="https://iate.europa.eu/entry/result/3547464/en-el" target="_blank"&gt;εγκεκριμένες υπηρεσίες εμπιστοσύνης&lt;/a&gt; και έχει αναγνωριστεί ως τέτοιος από τον εποπτικό φορέα</t>
        </is>
      </c>
      <c r="X787" s="2" t="inlineStr">
        <is>
          <t>qualified trust service provider</t>
        </is>
      </c>
      <c r="Y787" s="2" t="inlineStr">
        <is>
          <t>3</t>
        </is>
      </c>
      <c r="Z787" s="2" t="inlineStr">
        <is>
          <t/>
        </is>
      </c>
      <c r="AA787" t="inlineStr">
        <is>
          <t>&lt;a href="https://iate.europa.eu/entry/result/3556105/en" target="_blank"&gt;trust service provider &lt;/a&gt;who provides one or more &lt;a href="https://iate.europa.eu/entry/result/3547464/en" target="_blank"&gt;qualified trust services&lt;/a&gt; and is granted the qualified status by the supervisory body</t>
        </is>
      </c>
      <c r="AB787" s="2" t="inlineStr">
        <is>
          <t>prestador cualificado de servicios de confianza</t>
        </is>
      </c>
      <c r="AC787" s="2" t="inlineStr">
        <is>
          <t>3</t>
        </is>
      </c>
      <c r="AD787" s="2" t="inlineStr">
        <is>
          <t/>
        </is>
      </c>
      <c r="AE787" t="inlineStr">
        <is>
          <t>&lt;a href="https://iate.europa.eu/entry/result/3556105/es" target="_blank"&gt;Prestador de servicios de confianza&lt;/a&gt; que presta uno o varios &lt;a href="https://iate.europa.eu/entry/result/3547464/es" target="_blank"&gt;servicios de confianza cualificados&lt;/a&gt; y al que el organismo de supervisión ha concedido la 
cualificación.</t>
        </is>
      </c>
      <c r="AF787" s="2" t="inlineStr">
        <is>
          <t>kvalifitseeritud usaldusteenuse osutaja</t>
        </is>
      </c>
      <c r="AG787" s="2" t="inlineStr">
        <is>
          <t>3</t>
        </is>
      </c>
      <c r="AH787" s="2" t="inlineStr">
        <is>
          <t/>
        </is>
      </c>
      <c r="AI787" t="inlineStr">
        <is>
          <t>&lt;i&gt;usaldusteenuse osutaja&lt;/i&gt; &lt;a href="/entry/result/3556105/all" id="ENTRY_TO_ENTRY_CONVERTER" target="_blank"&gt;IATE:3556105&lt;/a&gt; , kes osutab üht või mitut &lt;i&gt;kvalifitseeritud usaldusteenust&lt;/i&gt; &lt;a href="/entry/result/3547464/all" id="ENTRY_TO_ENTRY_CONVERTER" target="_blank"&gt;IATE:3547464&lt;/a&gt; ning kellele järelevalveasutus on andnud kvalifitseeritud staatuse</t>
        </is>
      </c>
      <c r="AJ787" s="2" t="inlineStr">
        <is>
          <t>hyväksytty luottamuspalvelun tarjoaja</t>
        </is>
      </c>
      <c r="AK787" s="2" t="inlineStr">
        <is>
          <t>3</t>
        </is>
      </c>
      <c r="AL787" s="2" t="inlineStr">
        <is>
          <t/>
        </is>
      </c>
      <c r="AM787" t="inlineStr">
        <is>
          <t/>
        </is>
      </c>
      <c r="AN787" s="2" t="inlineStr">
        <is>
          <t>prestataire de services de confiance qualifié</t>
        </is>
      </c>
      <c r="AO787" s="2" t="inlineStr">
        <is>
          <t>3</t>
        </is>
      </c>
      <c r="AP787" s="2" t="inlineStr">
        <is>
          <t/>
        </is>
      </c>
      <c r="AQ787" t="inlineStr">
        <is>
          <t>prestataire de services de confiance qui fournit un ou plusieurs 
services de confiance qualifiés et a obtenu de l’organe de contrôle le 
statut qualifié</t>
        </is>
      </c>
      <c r="AR787" s="2" t="inlineStr">
        <is>
          <t>soláthraí seirbhíse iontaoibhe cáilithe|
soláthraí cáilithe seirbhísí iontaoibhe</t>
        </is>
      </c>
      <c r="AS787" s="2" t="inlineStr">
        <is>
          <t>3|
3</t>
        </is>
      </c>
      <c r="AT787" s="2" t="inlineStr">
        <is>
          <t xml:space="preserve">|
</t>
        </is>
      </c>
      <c r="AU787" t="inlineStr">
        <is>
          <t>soláthraí seirbhísí iontaoibhe a chuireann seirbhís iontaoibhe cáilithe amháin nó níos mó ar fáil agus a ndeonaíonn an comhlacht maoirseachta stádas mar sholáthraí cáilithe dó</t>
        </is>
      </c>
      <c r="AV787" s="2" t="inlineStr">
        <is>
          <t>kvalificirani pružatelj usluga povjerenja</t>
        </is>
      </c>
      <c r="AW787" s="2" t="inlineStr">
        <is>
          <t>3</t>
        </is>
      </c>
      <c r="AX787" s="2" t="inlineStr">
        <is>
          <t/>
        </is>
      </c>
      <c r="AY787" t="inlineStr">
        <is>
          <t>pružatelj usluga povjerenja koji pruža jednu ili više kvalificiranih usluga povjerenja i kojemu je nadzorno tijelo odobrilo kvalificirani status</t>
        </is>
      </c>
      <c r="AZ787" s="2" t="inlineStr">
        <is>
          <t>minősített bizalmi szolgáltató</t>
        </is>
      </c>
      <c r="BA787" s="2" t="inlineStr">
        <is>
          <t>4</t>
        </is>
      </c>
      <c r="BB787" s="2" t="inlineStr">
        <is>
          <t/>
        </is>
      </c>
      <c r="BC787" t="inlineStr">
        <is>
          <t>olyan bizalmi szolgáltató, amely egy vagy több minősített bizalmi 
szolgáltatást nyújt, és amelynek minősített státusát a felügyeleti szerv
 jóváhagyta</t>
        </is>
      </c>
      <c r="BD787" s="2" t="inlineStr">
        <is>
          <t>prestatore di servizi fiduciari qualificato</t>
        </is>
      </c>
      <c r="BE787" s="2" t="inlineStr">
        <is>
          <t>3</t>
        </is>
      </c>
      <c r="BF787" s="2" t="inlineStr">
        <is>
          <t/>
        </is>
      </c>
      <c r="BG787" t="inlineStr">
        <is>
          <t>prestatore di servizi fiduciari che presta uno o più servizi fiduciari qualificati e cui l’organismo di vigilanza assegna la qualifica di prestatore di servizi fiduciari qualificato</t>
        </is>
      </c>
      <c r="BH787" s="2" t="inlineStr">
        <is>
          <t>kvalifikuotas patikimumo užtikrinimo paslaugų teikėjas</t>
        </is>
      </c>
      <c r="BI787" s="2" t="inlineStr">
        <is>
          <t>3</t>
        </is>
      </c>
      <c r="BJ787" s="2" t="inlineStr">
        <is>
          <t/>
        </is>
      </c>
      <c r="BK787" t="inlineStr">
        <is>
          <t>patikimumo užtikrinimo paslaugų teikėjas, teikiantis vieną ar daugiau kvalifikuotų patikimumo užtikrinimo paslaugų, kuriam priežiūros įstaiga yra suteikusi kvalifikacijos statusą</t>
        </is>
      </c>
      <c r="BL787" s="2" t="inlineStr">
        <is>
          <t>kvalificēts uzticamības pakalpojumu sniedzējs</t>
        </is>
      </c>
      <c r="BM787" s="2" t="inlineStr">
        <is>
          <t>3</t>
        </is>
      </c>
      <c r="BN787" s="2" t="inlineStr">
        <is>
          <t/>
        </is>
      </c>
      <c r="BO787" t="inlineStr">
        <is>
          <t>uzticamības pakalpojumu sniedzējs, kas sniedz vienu vai vairākus kvalificētus uzticamības pakalpojumus un kuram uzraudzības iestāde ir piešķīrusi kvalificētā statusu</t>
        </is>
      </c>
      <c r="BP787" s="2" t="inlineStr">
        <is>
          <t>fornitur kwalifikat ta’ servizzi fiduċjarji</t>
        </is>
      </c>
      <c r="BQ787" s="2" t="inlineStr">
        <is>
          <t>3</t>
        </is>
      </c>
      <c r="BR787" s="2" t="inlineStr">
        <is>
          <t/>
        </is>
      </c>
      <c r="BS787" t="inlineStr">
        <is>
          <t>&lt;i&gt;fornitur ta’ servizzi fiduċjarji &lt;/i&gt;&lt;a href="/entry/result/3556105/mt" id="ENTRY_TO_ENTRY_CONVERTER" target="_blank"&gt;IATE:3556105/MT&lt;/a&gt; li jipprovdi &lt;i&gt;servizz fiduċjarju kwalifikat &lt;/i&gt;&lt;a href="/entry/result/3547464/mt" id="ENTRY_TO_ENTRY_CONVERTER" target="_blank"&gt;IATE:3547464/MT&lt;/a&gt; wieħed jew aktar u li jingħata l-istatus kwalifikat mill-korp superviżorju</t>
        </is>
      </c>
      <c r="BT787" s="2" t="inlineStr">
        <is>
          <t>gekwalificeerde verlener van vertrouwensdiensten</t>
        </is>
      </c>
      <c r="BU787" s="2" t="inlineStr">
        <is>
          <t>3</t>
        </is>
      </c>
      <c r="BV787" s="2" t="inlineStr">
        <is>
          <t/>
        </is>
      </c>
      <c r="BW787" t="inlineStr">
        <is>
          <t>verlener van vertrouwensdiensten die een of meerdere gekwalificeerde vertrouwensdiensten verleent en aan wie een toezichthoudend orgaan de status van gekwalificeerde heeft toegekend</t>
        </is>
      </c>
      <c r="BX787" s="2" t="inlineStr">
        <is>
          <t>kwalifikowany dostawca usług zaufania</t>
        </is>
      </c>
      <c r="BY787" s="2" t="inlineStr">
        <is>
          <t>3</t>
        </is>
      </c>
      <c r="BZ787" s="2" t="inlineStr">
        <is>
          <t/>
        </is>
      </c>
      <c r="CA787" t="inlineStr">
        <is>
          <t>dostawca usług zaufania, który świadczy przynajmniej jedną kwalifikowaną usługę zaufania i któremu status kwalifikowany nadał organ nadzoru</t>
        </is>
      </c>
      <c r="CB787" s="2" t="inlineStr">
        <is>
          <t>prestador qualificado de serviços de confiança</t>
        </is>
      </c>
      <c r="CC787" s="2" t="inlineStr">
        <is>
          <t>3</t>
        </is>
      </c>
      <c r="CD787" s="2" t="inlineStr">
        <is>
          <t/>
        </is>
      </c>
      <c r="CE787" t="inlineStr">
        <is>
          <t>Prestador de serviços de confiança que presta um ou mais do que um serviço de confiança qualificado e ao qual é concedido o estatuto de qualificado pela entidade supervisora.</t>
        </is>
      </c>
      <c r="CF787" s="2" t="inlineStr">
        <is>
          <t>prestator de servicii de încredere calificat</t>
        </is>
      </c>
      <c r="CG787" s="2" t="inlineStr">
        <is>
          <t>3</t>
        </is>
      </c>
      <c r="CH787" s="2" t="inlineStr">
        <is>
          <t/>
        </is>
      </c>
      <c r="CI787" t="inlineStr">
        <is>
          <t>prestator
 de servicii de încredere care prestează unul sau mai multe servicii de 
încredere calificate și căruia i se acordă statutul de calificat de 
către organismul de supraveghere</t>
        </is>
      </c>
      <c r="CJ787" s="2" t="inlineStr">
        <is>
          <t>kvalifikovaný poskytovateľ dôveryhodných služieb</t>
        </is>
      </c>
      <c r="CK787" s="2" t="inlineStr">
        <is>
          <t>3</t>
        </is>
      </c>
      <c r="CL787" s="2" t="inlineStr">
        <is>
          <t/>
        </is>
      </c>
      <c r="CM787" t="inlineStr">
        <is>
          <t>&lt;a href="https://iate.europa.eu/entry/result/3556105/sk" target="_blank"&gt;poskytovateľ dôveryhodných služieb&lt;/a&gt;, ktorý poskytuje jednu alebo viacero &lt;a href="https://iate.europa.eu/entry/result/3547464/sk" target="_blank"&gt;kvalifikovaných dôveryhodných služieb&lt;/a&gt; a ktorému orgán dohľadu udelil kvalifikovaný štatút</t>
        </is>
      </c>
      <c r="CN787" s="2" t="inlineStr">
        <is>
          <t>ponudnik kvalificiranih storitev zaupanja</t>
        </is>
      </c>
      <c r="CO787" s="2" t="inlineStr">
        <is>
          <t>3</t>
        </is>
      </c>
      <c r="CP787" s="2" t="inlineStr">
        <is>
          <t/>
        </is>
      </c>
      <c r="CQ787" t="inlineStr">
        <is>
          <t>&lt;a href="https://iate.europa.eu/entry/result/3556105/sl" target="_blank"&gt;ponudnik storitev zaupanja&lt;/a&gt;, ki zagotavlja eno ali več &lt;a href="https://iate.europa.eu/entry/result/3547464/sl" target="_blank"&gt;kvalificiranih storitev zaupanja&lt;/a&gt; in mu nadzorni organ dodeli kvalificirani status</t>
        </is>
      </c>
      <c r="CR787" s="2" t="inlineStr">
        <is>
          <t>kvalificerad tillhandahållare av betrodda tjänster</t>
        </is>
      </c>
      <c r="CS787" s="2" t="inlineStr">
        <is>
          <t>3</t>
        </is>
      </c>
      <c r="CT787" s="2" t="inlineStr">
        <is>
          <t/>
        </is>
      </c>
      <c r="CU787" t="inlineStr">
        <is>
          <t>&lt;a href="https://iate.europa.eu/entry/result/3556105" target="_blank"&gt;tillhandahållare av betrodda tjänster &lt;/a&gt;som tillhandahåller en eller flera &lt;a href="https://iate.europa.eu/entry/result/3547464" target="_blank"&gt;kvalificerade betrodda tjänster &lt;/a&gt;och som beviljats status som kvalificerad av tillsynsorganet</t>
        </is>
      </c>
    </row>
    <row r="788">
      <c r="A788" s="1" t="str">
        <f>HYPERLINK("https://iate.europa.eu/entry/result/3581489/all", "3581489")</f>
        <v>3581489</v>
      </c>
      <c r="B788" t="inlineStr">
        <is>
          <t>PRODUCTION, TECHNOLOGY AND RESEARCH;EDUCATION AND COMMUNICATIONS</t>
        </is>
      </c>
      <c r="C788" t="inlineStr">
        <is>
          <t>PRODUCTION, TECHNOLOGY AND RESEARCH|technology and technical regulations|technology|digital technology;EDUCATION AND COMMUNICATIONS|information technology and data processing</t>
        </is>
      </c>
      <c r="D788" s="2" t="inlineStr">
        <is>
          <t>квалифициран електронен времеви печат</t>
        </is>
      </c>
      <c r="E788" s="2" t="inlineStr">
        <is>
          <t>3</t>
        </is>
      </c>
      <c r="F788" s="2" t="inlineStr">
        <is>
          <t/>
        </is>
      </c>
      <c r="G788" t="inlineStr">
        <is>
          <t>електронен времеви печат, който отговаря на предвидените изисквания</t>
        </is>
      </c>
      <c r="H788" s="2" t="inlineStr">
        <is>
          <t>kvalifikované elektronické časové razítko</t>
        </is>
      </c>
      <c r="I788" s="2" t="inlineStr">
        <is>
          <t>3</t>
        </is>
      </c>
      <c r="J788" s="2" t="inlineStr">
        <is>
          <t/>
        </is>
      </c>
      <c r="K788" t="inlineStr">
        <is>
          <t>&lt;a href="https://iate.europa.eu/entry/slideshow/1625565515682/3599661/cs" target="_blank"&gt;elektronické časové razítko&lt;/a&gt;, které:&lt;div&gt;a) spojuje datum a čas s daty takovým způsobem, aby byla přiměřeně zamezena možnost nezjistitelné změny dat;&lt;/div&gt;&lt;div&gt;b) je založeno na zdroji přesného času, který je spojen s &lt;a href="https://iate.europa.eu/entry/result/1604286/cs" target="_blank"&gt;koordinovaným světovým časem&lt;/a&gt;, a&lt;/div&gt;&lt;div&gt;c) je podepsáno s použitím &lt;a href="https://iate.europa.eu/entry/result/911152/cs" target="_blank"&gt;zaručeného elektronického podpisu&lt;/a&gt;, opatřeno &lt;a href="https://iate.europa.eu/entry/result/3546878/cs" target="_blank"&gt;zaručenou elektronickou pečetí&lt;/a&gt; &lt;a href="https://iate.europa.eu/entry/result/3599650/cs" target="_blank"&gt;kvalifikovaného poskytovatele služeb vytvářejících důvěru&lt;/a&gt; nebo označeno jinou rovnocennou metodou&lt;/div&gt;</t>
        </is>
      </c>
      <c r="L788" s="2" t="inlineStr">
        <is>
          <t>kvalificeret elektronisk tidsstempel</t>
        </is>
      </c>
      <c r="M788" s="2" t="inlineStr">
        <is>
          <t>3</t>
        </is>
      </c>
      <c r="N788" s="2" t="inlineStr">
        <is>
          <t/>
        </is>
      </c>
      <c r="O788" t="inlineStr">
        <is>
          <t>&lt;a href="https://iate.europa.eu/entry/result/3599661/da" target="_blank"&gt;elektronisk tidsstempel&lt;/a&gt;, som:&lt;div&gt;&lt;div&gt;&lt;div&gt;&lt;div&gt;&lt;div&gt;a) forbinder dato og tidspunkt med data på en sådan måde, at det med rimelighed udelukker muligheden for at ændre dataene, uden at det opdages&lt;/div&gt;&lt;div&gt;b) bygger på en præcis tidskilde forbundet med &lt;a href="https://iate.europa.eu/entry/result/1604286/da" target="_blank"&gt;koordineret universaltid&lt;/a&gt;, og&lt;/div&gt;&lt;/div&gt;&lt;div&gt;c) er forsynet med den &lt;a href="https://iate.europa.eu/entry/result/3599650/da" target="_blank"&gt;kvalificerede tillidstjenesteudbyders&lt;/a&gt; &lt;a href="https://iate.europa.eu/entry/result/911152/da" target="_blank"&gt;avancerede elektroniske signatur&lt;/a&gt; eller forseglet med dennes &lt;a href="https://iate.europa.eu/entry/result/3546878/da" target="_blank"&gt;avancerede elektroniske segl&lt;/a&gt; eller med en anden tilsvarende metode&lt;/div&gt;&lt;/div&gt;&lt;/div&gt;&lt;/div&gt;</t>
        </is>
      </c>
      <c r="P788" s="2" t="inlineStr">
        <is>
          <t>qualifizierter elektronischer Zeitstempel</t>
        </is>
      </c>
      <c r="Q788" s="2" t="inlineStr">
        <is>
          <t>3</t>
        </is>
      </c>
      <c r="R788" s="2" t="inlineStr">
        <is>
          <t/>
        </is>
      </c>
      <c r="S788" t="inlineStr">
        <is>
          <t/>
        </is>
      </c>
      <c r="T788" s="2" t="inlineStr">
        <is>
          <t>εγκεκριμένη ηλεκτρονική χρονοσφραγίδα</t>
        </is>
      </c>
      <c r="U788" s="2" t="inlineStr">
        <is>
          <t>3</t>
        </is>
      </c>
      <c r="V788" s="2" t="inlineStr">
        <is>
          <t/>
        </is>
      </c>
      <c r="W788" t="inlineStr">
        <is>
          <t>&lt;a href="https://iate.europa.eu/entry/result/3599661/en-el" target="_blank"&gt;ηλεκτρονική χρονοσφραγίδα&lt;/a&gt; η οποία:&lt;div&gt;α) συνδέει την ημερομηνία και την ώρα με τα δεδομένα κατά τέτοιο τρόπο ώστε να αποκλείεται ευλόγως η δυνατότητα μη ανιχνεύσιμης τροποποίησης των δεδομένων·&lt;/div&gt;&lt;div&gt;β) βασίζεται σε χρονική πηγή ακριβείας συνδεδεμένη με τη &lt;a href="https://iate.europa.eu/entry/result/1604286/en-el" target="_blank"&gt;Συντονισμένη Παγκόσμια Ώρα&lt;/a&gt;· και&lt;/div&gt;&lt;div&gt;γ) φέρει &lt;a href="https://iate.europa.eu/entry/result/911152/en-el" target="_blank"&gt;προηγμένη ηλεκτρονική υπογραφή&lt;/a&gt; ή &lt;a href="https://iate.europa.eu/entry/result/3546878/en-el" target="_blank"&gt;προηγμένη ηλεκτρονική σφραγίδα&lt;/a&gt; του &lt;a href="https://iate.europa.eu/entry/result/3599650/en-el" target="_blank"&gt;εγκεκριμένου παρόχου υπηρεσιών εμπιστοσύνης&lt;/a&gt; ή έχει υπογραφεί με κάποια άλλη ανάλογη μέθοδο&lt;/div&gt;</t>
        </is>
      </c>
      <c r="X788" s="2" t="inlineStr">
        <is>
          <t>qualified electronic time stamp</t>
        </is>
      </c>
      <c r="Y788" s="2" t="inlineStr">
        <is>
          <t>3</t>
        </is>
      </c>
      <c r="Z788" s="2" t="inlineStr">
        <is>
          <t/>
        </is>
      </c>
      <c r="AA788" t="inlineStr">
        <is>
          <t>&lt;a href="https://iate.europa.eu/entry/result/3599661/en" target="_blank"&gt;electronic time stamp &lt;/a&gt;which: &lt;div&gt;(a) binds the date and time to data in such a manner as to reasonably preclude the possibility of the data being changed undetectably; &lt;/div&gt;&lt;div&gt;(b) is based on an accurate time source linked to &lt;a href="https://iate.europa.eu/entry/result/1604286/en" target="_blank"&gt;Coordinated Universal Time&lt;/a&gt;; and &lt;/div&gt;&lt;div&gt;(c) is signed using an &lt;a href="https://iate.europa.eu/entry/result/911152/en" target="_blank"&gt;advanced electronic signature&lt;/a&gt; or sealed with an &lt;a href="https://iate.europa.eu/entry/result/3546878/en" target="_blank"&gt;advanced electronic seal&lt;/a&gt; of the &lt;a href="https://iate.europa.eu/entry/result/3599650/en" target="_blank"&gt;qualified trust service provider&lt;/a&gt;, or by some equivalent method&lt;br&gt;&lt;/div&gt;</t>
        </is>
      </c>
      <c r="AB788" s="2" t="inlineStr">
        <is>
          <t>sello cualificado de tiempo electrónico</t>
        </is>
      </c>
      <c r="AC788" s="2" t="inlineStr">
        <is>
          <t>3</t>
        </is>
      </c>
      <c r="AD788" s="2" t="inlineStr">
        <is>
          <t/>
        </is>
      </c>
      <c r="AE788" t="inlineStr">
        <is>
          <t>&lt;div&gt;&lt;a href="https://iate.europa.eu/entry/result/3599661/es" target="_blank"&gt;Sello de tiempo electrónico&lt;time datetime="29.6.2021"&gt; (29.6.2021)&lt;/time&gt;&lt;/a&gt;
 que cumple los siguientes requisitos:&lt;/div&gt;&lt;div&gt;a) vincular
la fecha y hora con los datos de forma que se elimine razonablemente la
posibilidad de modificar los datos sin que se detecte; &lt;br&gt;&lt;/div&gt;&lt;div&gt;b) basarse
en una fuente de información temporal vinculada al &lt;a href="https://iate.europa.eu/entry/result/1604286/es" target="_blank"&gt;Tiempo Universal Coordinado&lt;/a&gt;,
y &lt;br&gt;&lt;/div&gt;&lt;div&gt;c) haber sido firmada mediante el uso de una
&lt;a href="https://iate.europa.eu/entry/result/911152/es" target="_blank"&gt;firma electrónica avanzada &lt;/a&gt;o sellada con un sello electrónico avanzado del
&lt;a href="https://iate.europa.eu/entry/result/3599650/es" target="_blank"&gt;prestador cualificado de servicios&lt;/a&gt; de confianza o por cualquier método
equivalente.&lt;br&gt;&lt;/div&gt;</t>
        </is>
      </c>
      <c r="AF788" s="2" t="inlineStr">
        <is>
          <t>kvalifitseeritud e-ajatempel</t>
        </is>
      </c>
      <c r="AG788" s="2" t="inlineStr">
        <is>
          <t>3</t>
        </is>
      </c>
      <c r="AH788" s="2" t="inlineStr">
        <is>
          <t/>
        </is>
      </c>
      <c r="AI788" t="inlineStr">
        <is>
          <t>&lt;i&gt;e-ajatempel&lt;/i&gt; &lt;a href="/entry/result/3599661/all" id="ENTRY_TO_ENTRY_CONVERTER" target="_blank"&gt;IATE:3599661&lt;/a&gt; , mis vastab järgmistele nõuetele:&lt;div&gt;a) see seob kuupäeva ja ajahetke andmetega sellisel viisil, mis mõistlikkuse piires välistab andmete tuvastamatu muutmise võimaluse;&lt;/div&gt;&lt;div&gt;b) see põhineb täpsel ajaallikal, mis on seotud koordineeritud maailmaajaga, ning&lt;/div&gt;&lt;div&gt;c) see on allkirjastatud kvalifitseeritud usaldusteenuse osutaja täiustatud e-allkirjaga või kinnitatud kvalifitseeritud usaldusteenuse osutaja täiustatud e-templiga või mõne muu samaväärse meetodi abil&lt;/div&gt;</t>
        </is>
      </c>
      <c r="AJ788" s="2" t="inlineStr">
        <is>
          <t>hyväksytty sähköinen aikaleima</t>
        </is>
      </c>
      <c r="AK788" s="2" t="inlineStr">
        <is>
          <t>3</t>
        </is>
      </c>
      <c r="AL788" s="2" t="inlineStr">
        <is>
          <t/>
        </is>
      </c>
      <c r="AM788" t="inlineStr">
        <is>
          <t>sähköinen aikaleima, joka&lt;div&gt;a) sitoo tiedot päivään ja ajankohtaan niin, että voidaan kohtuudella sulkea pois mahdollisuus, että tietoja olisi muutettu huomaamatta;&lt;/div&gt;&lt;div&gt;b) perustuu virheettömään aikalähteeseen, joka on liitetty koordinoituun yleisaikaan; ja&lt;/div&gt;&lt;div&gt;c) on allekirjoitettu hyväksytyn luottamuspalvelujen tarjoajan kehittyneellä sähköisellä allekirjoituksella tai leimattu tämän kehittyneellä sähköisellä leimalla tai vastaavalla menetelmällä&lt;br&gt;&lt;/div&gt;</t>
        </is>
      </c>
      <c r="AN788" s="2" t="inlineStr">
        <is>
          <t>horodatage électronique qualifié</t>
        </is>
      </c>
      <c r="AO788" s="2" t="inlineStr">
        <is>
          <t>3</t>
        </is>
      </c>
      <c r="AP788" s="2" t="inlineStr">
        <is>
          <t/>
        </is>
      </c>
      <c r="AQ788" t="inlineStr">
        <is>
          <t>&lt;a href="https://iate.europa.eu/entry/result/3599661/fr" target="_blank"&gt;horodatage électronique&lt;/a&gt; qui:&lt;br&gt;a) lie la date et l’heure aux données de manière à raisonnablement 
exclure la possibilité de modification indétectable des données;&lt;br&gt;b) est fondé sur une horloge exacte liée au &lt;a href="https://iate.europa.eu/entry/result/1604286/fr" target="_blank"&gt;temps universel coordonné&lt;/a&gt;; et &lt;br&gt;c) est signé au moyen d’une &lt;a href="https://iate.europa.eu/entry/result/911152/fr" target="_blank"&gt;signature électronique avancée&lt;/a&gt; ou 
cacheté au moyen d’un &lt;a href="https://iate.europa.eu/entry/result/3546878/fr" target="_blank"&gt;cachet électronique avancé&lt;/a&gt; du &lt;a href="https://iate.europa.eu/entry/result/3599650/fr" target="_blank"&gt;prestataire de services de confiance qualifié&lt;/a&gt;, ou par une méthode équivalente</t>
        </is>
      </c>
      <c r="AR788" s="2" t="inlineStr">
        <is>
          <t>ríomhstampa ama cáilithe</t>
        </is>
      </c>
      <c r="AS788" s="2" t="inlineStr">
        <is>
          <t>3</t>
        </is>
      </c>
      <c r="AT788" s="2" t="inlineStr">
        <is>
          <t/>
        </is>
      </c>
      <c r="AU788" t="inlineStr">
        <is>
          <t>ríomhstampa a &lt;div&gt;(a) nascann sé an dáta agus an t-am le sonraí ar bhealach lena gcuirfear bac réasúnta ar aon fhéidearthacht go n-athrófaí na sonraí go dobhraite; &lt;/div&gt;&lt;div&gt; (b) tá sé bunaithe ar fhoinse chruinn ama atá nasctha le hAm Uilíoch Lárnach; agus &lt;/div&gt;&lt;div&gt;(c) sínítear é le ríomhshíniú ardleibhéil nó séalaítear é le ríomhshéala ardleibhéil an tsoláthraí cháilithe seirbhísí iontaoibhe, nó lena chothrom&lt;/div&gt;</t>
        </is>
      </c>
      <c r="AV788" s="2" t="inlineStr">
        <is>
          <t>kvalificirani elektronički vremenski žig</t>
        </is>
      </c>
      <c r="AW788" s="2" t="inlineStr">
        <is>
          <t>3</t>
        </is>
      </c>
      <c r="AX788" s="2" t="inlineStr">
        <is>
          <t/>
        </is>
      </c>
      <c r="AY788" t="inlineStr">
        <is>
          <t/>
        </is>
      </c>
      <c r="AZ788" s="2" t="inlineStr">
        <is>
          <t>minősített elektronikus időbélyegző</t>
        </is>
      </c>
      <c r="BA788" s="2" t="inlineStr">
        <is>
          <t>4</t>
        </is>
      </c>
      <c r="BB788" s="2" t="inlineStr">
        <is>
          <t/>
        </is>
      </c>
      <c r="BC788" t="inlineStr">
        <is>
          <t>olyan elektronikus időbélyegző, amely megfelel a 42. cikkben megállapított követelményeknek</t>
        </is>
      </c>
      <c r="BD788" s="2" t="inlineStr">
        <is>
          <t>validazione temporale elettronica qualificata</t>
        </is>
      </c>
      <c r="BE788" s="2" t="inlineStr">
        <is>
          <t>3</t>
        </is>
      </c>
      <c r="BF788" s="2" t="inlineStr">
        <is>
          <t/>
        </is>
      </c>
      <c r="BG788" t="inlineStr">
        <is>
          <t>validazione temporale elettronica che:&lt;br&gt;a) collega la data e l’ora ai dati in modo da escludere ragionevolmente la possibilità di modifiche non rilevabili dei dati;
&lt;br&gt;b) si basa su una fonte accurata di misurazione del tempo collegata al tempo universale coordinato; e
&lt;br&gt;c) è apposta mediante una firma elettronica avanzata o sigillata con un sigillo elettronico avanzato del prestatore di
servizi fiduciari qualificato o mediante un metodo equivalente</t>
        </is>
      </c>
      <c r="BH788" s="2" t="inlineStr">
        <is>
          <t>kvalifikuota elektroninė laiko žyma</t>
        </is>
      </c>
      <c r="BI788" s="2" t="inlineStr">
        <is>
          <t>3</t>
        </is>
      </c>
      <c r="BJ788" s="2" t="inlineStr">
        <is>
          <t/>
        </is>
      </c>
      <c r="BK788" t="inlineStr">
        <is>
          <t>elektroninė laiko žyma, kuri:&lt;div&gt;a) susieja datą ir laiką su duomenimis taip, kad pagrįstai neliktų galimybės nepastebimai pakeisti duomenų,&lt;/div&gt;&lt;div&gt;b) grindžiama tiksliu laiko šaltiniu, susietu su suderintuoju pasauliniu laiku, ir&lt;/div&gt;&lt;div&gt;c) pasirašyta naudojant kvalifikuoto patikimumo užtikrinimo paslaugų teikėjo pažangųjį elektroninį parašą arba patvirtinta jo pažangiuoju elektroniniu spaudu arba lygiaverčiu būdu&lt;br&gt;&lt;/div&gt;</t>
        </is>
      </c>
      <c r="BL788" s="2" t="inlineStr">
        <is>
          <t>kvalificēts elektroniskais laika zīmogs</t>
        </is>
      </c>
      <c r="BM788" s="2" t="inlineStr">
        <is>
          <t>3</t>
        </is>
      </c>
      <c r="BN788" s="2" t="inlineStr">
        <is>
          <t/>
        </is>
      </c>
      <c r="BO788" t="inlineStr">
        <is>
          <t>&lt;a href="https://iate.europa.eu/entry/result/3599661/lv" target="_blank"&gt;elektroniskais laika zīmogs&lt;/a&gt;, kas atbilst šādām prasībām: &lt;div&gt;a) tas saista datumu un laiku ar datiem tādā veidā, lai samērīgi nepieļautu iespēju veikt datos neatklājamas izmaiņas; &lt;/div&gt;&lt;div&gt;b) tas ir balstīts uz precīzu laika avotu, kas ir sasaistīts ar universālo koordinēto laiku; un &lt;/div&gt;&lt;div&gt;c) tas ir parakstīts, izmantojot kvalificētā uzticamības pakalpojumu sniedzēja uzlabotu elektronisko parakstu, vai apzī?mogots ar uzlabotu elektronisko zīmogu vai izmantojot kādu līdzvērtīgu metodi &lt;/div&gt;</t>
        </is>
      </c>
      <c r="BP788" s="2" t="inlineStr">
        <is>
          <t>timbru tal-ħin elettroniku kwalifikat</t>
        </is>
      </c>
      <c r="BQ788" s="2" t="inlineStr">
        <is>
          <t>3</t>
        </is>
      </c>
      <c r="BR788" s="2" t="inlineStr">
        <is>
          <t/>
        </is>
      </c>
      <c r="BS788" t="inlineStr">
        <is>
          <t>&lt;a href="https://iate.europa.eu/entry/slideshow/1625045341335/3599661/en" target="_blank"&gt;timbru tal-ħin elettroniku&lt;/a&gt; li: &lt;div&gt;(a) ikun jorbot id-data u l-ħin mad-&lt;i&gt;data &lt;/i&gt;b’tali mod li jipprekludi b’mod raġonevoli l-possibbiltà li d-&lt;i&gt;data &lt;/i&gt;tinbidel mingħajr ma dan jiġi skopert;&lt;/div&gt;&lt;div&gt;(b) ikun ibbażat fuq sors ta’ ħin preċiż marbut mal-Ħin Universali Kkoordinat; u&lt;/div&gt;&lt;div&gt;(c) ikun iffirmat bl-użu ta’ firma elettronika avvanzata jew issiġillati b’siġill elettroniku avvanzat tal-fornitur kwalifikat ta’ servizzi fiduċjarji, jew minn metodu ekwivalenti&lt;/div&gt;</t>
        </is>
      </c>
      <c r="BT788" s="2" t="inlineStr">
        <is>
          <t>gekwalificeerde elektronische tijdstempel</t>
        </is>
      </c>
      <c r="BU788" s="2" t="inlineStr">
        <is>
          <t>3</t>
        </is>
      </c>
      <c r="BV788" s="2" t="inlineStr">
        <is>
          <t/>
        </is>
      </c>
      <c r="BW788" t="inlineStr">
        <is>
          <t>elektronische tijdstempel die voldoet aan de volgende eisen:&lt;br&gt;a) de tijdstempel koppelt de datum en het tijdstip op zodanige wijze aan gegevens dat onmerkbare wijziging van de gegevens redelijkerwijs kan worden uitgesloten;&lt;br&gt;b) de stempel is gebaseerd op een nauwkeurige tijdsbron die aan de gecoördineerde universele tijd gekoppeld is; en&lt;br&gt;c) de stempel wordt ondertekend met behulp van een geavanceerde elektronische handtekening of verzegeld met een geavanceerd elektronisch zegel van de gekwalificeerde verlener van vertrouwensdiensten, of met behulp van een andere gelijkwaardige methode</t>
        </is>
      </c>
      <c r="BX788" s="2" t="inlineStr">
        <is>
          <t>kwalifikowany elektroniczny znacznik czasu</t>
        </is>
      </c>
      <c r="BY788" s="2" t="inlineStr">
        <is>
          <t>3</t>
        </is>
      </c>
      <c r="BZ788" s="2" t="inlineStr">
        <is>
          <t/>
        </is>
      </c>
      <c r="CA788" t="inlineStr">
        <is>
          <t>elektroniczny znacznik czasu spełniający następujące wymogi:&lt;div&gt;a) wiąże datę i czas z danymi tak, aby w wystarczający sposób wykluczyć możliwość niewykrywalnej zmiany danych;&lt;/div&gt;&lt;div&gt;b) oparty jest na precyzyjnym źródle czasu powiązanym z uniwersalnym czasem koordynowanym; oraz&lt;/div&gt;&lt;div&gt;c) jest podpisany przy użyciu zaawansowanego podpisu elektronicznego lub opatrzony zaawansowaną pieczęcią elektroniczną kwalifikowanego dostawcy usług zaufania lub w inny równoważny sposób&lt;/div&gt;</t>
        </is>
      </c>
      <c r="CB788" s="2" t="inlineStr">
        <is>
          <t>selo temporal qualificado</t>
        </is>
      </c>
      <c r="CC788" s="2" t="inlineStr">
        <is>
          <t>3</t>
        </is>
      </c>
      <c r="CD788" s="2" t="inlineStr">
        <is>
          <t/>
        </is>
      </c>
      <c r="CE788" t="inlineStr">
        <is>
          <t>Selo temporal que:&lt;br&gt;a) vincula a data e a hora aos dados de forma a tornar razoavelmente impossível a alteração dos dados de forma não detetável;&lt;br&gt;b) se baseia numa fonte horária precisa ligada à Hora Universal Coordenada; e&lt;br&gt;c) é assinado utilizando uma assinatura eletrónica avançada ou um selo eletrónico avançado do prestador qualificado de serviços de confiança, ou por outro método equivalente.</t>
        </is>
      </c>
      <c r="CF788" s="2" t="inlineStr">
        <is>
          <t>marcă temporală electronică calificată</t>
        </is>
      </c>
      <c r="CG788" s="2" t="inlineStr">
        <is>
          <t>3</t>
        </is>
      </c>
      <c r="CH788" s="2" t="inlineStr">
        <is>
          <t/>
        </is>
      </c>
      <c r="CI788" t="inlineStr">
        <is>
          <t>&lt;div&gt;&lt;a href="https://iate.europa.eu/entry/result/3599661/ro" target="_blank"&gt;marcă temporală electronică&lt;/a&gt; ce:&lt;br&gt;&lt;/div&gt;&lt;div&gt;a) asigură o legătură între dată și oră și date astfel încât să 
excludă în mod rezonabil posibilitatea ca datele să fie schimbate fără 
ca acest lucru să fie detectat;&lt;/div&gt;&lt;div&gt;(b) se bazează pe o sursă de timp precisă, legată de ora universală coordonată și&lt;br&gt;&lt;/div&gt;&lt;div&gt;(c) este semnată utilizând o semnătură electronică avansată sau 
sigilată cu un sigiliu electronic avansat al prestatorului de servicii 
de încredere calificat sau printr-o metodă echivalentă&lt;br&gt;&lt;/div&gt;</t>
        </is>
      </c>
      <c r="CJ788" s="2" t="inlineStr">
        <is>
          <t>kvalifikovaná elektronická časová pečiatka</t>
        </is>
      </c>
      <c r="CK788" s="2" t="inlineStr">
        <is>
          <t>3</t>
        </is>
      </c>
      <c r="CL788" s="2" t="inlineStr">
        <is>
          <t/>
        </is>
      </c>
      <c r="CM788" t="inlineStr">
        <is>
          <t>&lt;a href="https://iate.europa.eu/entry/slideshow/1635957619871/3599661/sk" target="_blank"&gt;elektronická časová pečiatka&lt;/a&gt;, ktorá:&lt;br&gt;a) spája dátum a čas s údajmi spôsobom, ktorý v rozumnej miere zamedzuje možnosť nezistiteľnej zmeny údajov;&lt;br&gt;b) je založená na presnom zdroji času prepojenom s &lt;a href="https://iate.europa.eu/entry/result/1604286/sk" target="_blank"&gt;koordinovaným svetovým časom&lt;/a&gt; a&lt;br&gt;c) je podpísaná &lt;a href="https://iate.europa.eu/entry/result/911152/sk" target="_blank"&gt;zdokonaleným elektronickým podpisom&lt;/a&gt; alebo zapečatená &lt;a href="https://iate.europa.eu/entry/result/3546878/sk" target="_blank"&gt;zdokonalenou elektronickou pečaťou&lt;/a&gt; &lt;a href="https://iate.europa.eu/entry/result/3599650/sk" target="_blank"&gt;kvalifikovaného poskytovateľa dôveryhodných služieb&lt;/a&gt; alebo rovnocennou metódou</t>
        </is>
      </c>
      <c r="CN788" s="2" t="inlineStr">
        <is>
          <t>kvalificirani elektronski časovni žig</t>
        </is>
      </c>
      <c r="CO788" s="2" t="inlineStr">
        <is>
          <t>3</t>
        </is>
      </c>
      <c r="CP788" s="2" t="inlineStr">
        <is>
          <t/>
        </is>
      </c>
      <c r="CQ788" t="inlineStr">
        <is>
          <t>&lt;a href="https://iate.europa.eu/entry/slideshow/1633945930117/3599661/sl" target="_blank"&gt;elektronski časovni žig&lt;/a&gt;, ki:&lt;div&gt;(a) datum in čas povezuje s podatki tako, da je mogoče razumno izključiti možnost spremembe podatkov, ne da bi bila ta sprememba zaznana;&lt;br&gt;&lt;/div&gt;&lt;div&gt;(b) temelji na točnem časovnem viru, povezanem z &lt;a href="https://iate.europa.eu/entry/result/1604286/sl" target="_blank"&gt;univerzalnim koordiniranim časom&lt;/a&gt;;&lt;br&gt;&lt;/div&gt;&lt;div&gt;(c) podpisan je z &lt;a href="https://iate.europa.eu/entry/result/911152/sl" target="_blank"&gt;naprednim elektronskim podpisom&lt;/a&gt; ali ožigosan z &lt;a href="https://iate.europa.eu/entry/result/3546878/sl" target="_blank"&gt;naprednim elektronskim žigom&lt;/a&gt; &lt;a href="https://iate.europa.eu/entry/result/3599650/sl" target="_blank"&gt;ponudnika kvalificiranih storitev zaupanja&lt;/a&gt; ali z drugo enakovredno metodo&lt;/div&gt;</t>
        </is>
      </c>
      <c r="CR788" s="2" t="inlineStr">
        <is>
          <t>kvalificerad elektronisk tidsstämpling</t>
        </is>
      </c>
      <c r="CS788" s="2" t="inlineStr">
        <is>
          <t>3</t>
        </is>
      </c>
      <c r="CT788" s="2" t="inlineStr">
        <is>
          <t/>
        </is>
      </c>
      <c r="CU788" t="inlineStr">
        <is>
          <t>&lt;a href="http://ttps://iate.europa.eu/entry/result/3599661" target="_blank"&gt;elektronisk tidsstämpling&lt;/a&gt; som&lt;div&gt;a) binder datumet och tiden till uppgifter så att möjligheten att uppgifterna ändras utan att det går att upptäcka rimligtvis kan uteslutas.&lt;br&gt;b) är grundad på en korrekt tidskälla som är kopplad till samordnad universaltid.&lt;br&gt;c) är undertecknad med hjälp av en avancerad elektronisk underskrift eller förseglad med en avancerad elektronisk stämpel från den kvalificerade tillhandahållaren av betrodda tjänster eller genom en likvärdig metod&lt;br&gt;&lt;/div&gt;</t>
        </is>
      </c>
    </row>
    <row r="789">
      <c r="A789" s="1" t="str">
        <f>HYPERLINK("https://iate.europa.eu/entry/result/3599661/all", "3599661")</f>
        <v>3599661</v>
      </c>
      <c r="B789" t="inlineStr">
        <is>
          <t>PRODUCTION, TECHNOLOGY AND RESEARCH</t>
        </is>
      </c>
      <c r="C789" t="inlineStr">
        <is>
          <t>PRODUCTION, TECHNOLOGY AND RESEARCH|technology and technical regulations|technology|digital technology</t>
        </is>
      </c>
      <c r="D789" s="2" t="inlineStr">
        <is>
          <t>електронен времеви печат</t>
        </is>
      </c>
      <c r="E789" s="2" t="inlineStr">
        <is>
          <t>3</t>
        </is>
      </c>
      <c r="F789" s="2" t="inlineStr">
        <is>
          <t/>
        </is>
      </c>
      <c r="G789" t="inlineStr">
        <is>
          <t/>
        </is>
      </c>
      <c r="H789" s="2" t="inlineStr">
        <is>
          <t>elektronické časové razítko</t>
        </is>
      </c>
      <c r="I789" s="2" t="inlineStr">
        <is>
          <t>3</t>
        </is>
      </c>
      <c r="J789" s="2" t="inlineStr">
        <is>
          <t/>
        </is>
      </c>
      <c r="K789" t="inlineStr">
        <is>
          <t>data v elektronické podobě, která spojují jiná data v elektronické podobě s určitým okamžikem a prokazují, že tato jiná data v daném okamžiku existovala</t>
        </is>
      </c>
      <c r="L789" s="2" t="inlineStr">
        <is>
          <t>elektronisk tidsstempel</t>
        </is>
      </c>
      <c r="M789" s="2" t="inlineStr">
        <is>
          <t>3</t>
        </is>
      </c>
      <c r="N789" s="2" t="inlineStr">
        <is>
          <t/>
        </is>
      </c>
      <c r="O789" t="inlineStr">
        <is>
          <t>data i elektronisk form, der forbinder andre data i elektronisk form med et bestemt tidspunkt og udgør bevis for, at disse andre data eksisterede på det pågældende tidspunkt</t>
        </is>
      </c>
      <c r="P789" s="2" t="inlineStr">
        <is>
          <t>elektronischer Zeitstempel</t>
        </is>
      </c>
      <c r="Q789" s="2" t="inlineStr">
        <is>
          <t>3</t>
        </is>
      </c>
      <c r="R789" s="2" t="inlineStr">
        <is>
          <t/>
        </is>
      </c>
      <c r="S789" t="inlineStr">
        <is>
          <t>Daten in elektronischer Form, die andere Daten in elektronischer Form mit einem bestimmten Zeitpunkt verknüpfen und dadurch den Nachweis erbringen, dass diese anderen Daten zu diesem Zeitpunkt vorhanden waren</t>
        </is>
      </c>
      <c r="T789" s="2" t="inlineStr">
        <is>
          <t>ηλεκτρονική χρονοσφραγίδα</t>
        </is>
      </c>
      <c r="U789" s="2" t="inlineStr">
        <is>
          <t>3</t>
        </is>
      </c>
      <c r="V789" s="2" t="inlineStr">
        <is>
          <t/>
        </is>
      </c>
      <c r="W789" t="inlineStr">
        <is>
          <t>δεδομένα σε ηλεκτρονική μορφή τα οποία συνδέουν άλλα δεδομένα σε ηλεκτρονική μορφή με ένα συγκεκριμένο χρονικό σημείο, τεκμηριώνοντας ότι τα εν λόγω δεδομένα υπήρχαν κατά το χρονικό σημείο εκείνο</t>
        </is>
      </c>
      <c r="X789" s="2" t="inlineStr">
        <is>
          <t>electronic time stamp</t>
        </is>
      </c>
      <c r="Y789" s="2" t="inlineStr">
        <is>
          <t>3</t>
        </is>
      </c>
      <c r="Z789" s="2" t="inlineStr">
        <is>
          <t/>
        </is>
      </c>
      <c r="AA789" t="inlineStr">
        <is>
          <t>data in electronic form which binds other data in electronic form to a particular time establishing evidence that the latter data existed at that time</t>
        </is>
      </c>
      <c r="AB789" s="2" t="inlineStr">
        <is>
          <t>sello de tiempo electrónico</t>
        </is>
      </c>
      <c r="AC789" s="2" t="inlineStr">
        <is>
          <t>3</t>
        </is>
      </c>
      <c r="AD789" s="2" t="inlineStr">
        <is>
          <t/>
        </is>
      </c>
      <c r="AE789" t="inlineStr">
        <is>
          <t>Datos en formato electrónico que vinculan 
otros datos en formato electrónico con un instante concreto, aportando 
la prueba de que estos últimos datos existían en ese instante.</t>
        </is>
      </c>
      <c r="AF789" s="2" t="inlineStr">
        <is>
          <t>e-ajatempel|
elektrooniline ajatempel</t>
        </is>
      </c>
      <c r="AG789" s="2" t="inlineStr">
        <is>
          <t>3|
3</t>
        </is>
      </c>
      <c r="AH789" s="2" t="inlineStr">
        <is>
          <t xml:space="preserve">|
</t>
        </is>
      </c>
      <c r="AI789" t="inlineStr">
        <is>
          <t>elektroonilised andmed, mis seovad muud elektroonilised andmed kindla ajahetkega ja tõendavad, et viimatinimetatud andmed olid sel ajahetkel olemas</t>
        </is>
      </c>
      <c r="AJ789" s="2" t="inlineStr">
        <is>
          <t>sähköinen aikaleima</t>
        </is>
      </c>
      <c r="AK789" s="2" t="inlineStr">
        <is>
          <t>3</t>
        </is>
      </c>
      <c r="AL789" s="2" t="inlineStr">
        <is>
          <t/>
        </is>
      </c>
      <c r="AM789" t="inlineStr">
        <is>
          <t>sähköisessä muodossa olevat tiedot, jotka sitovat muut sähköisessä muodossa olevat tiedot tiettyyn ajankohtaan ja muodostavat todisteen viimeksi mainittujen tietojen olemassaolosta kyseisenä ajankohtana</t>
        </is>
      </c>
      <c r="AN789" s="2" t="inlineStr">
        <is>
          <t>horodatage électronique</t>
        </is>
      </c>
      <c r="AO789" s="2" t="inlineStr">
        <is>
          <t>3</t>
        </is>
      </c>
      <c r="AP789" s="2" t="inlineStr">
        <is>
          <t/>
        </is>
      </c>
      <c r="AQ789" t="inlineStr">
        <is>
          <t>données sous forme électronique qui 
associent d’autres données sous forme électronique à un instant 
particulier et établissent la preuve que ces dernières données 
existaient à cet instant</t>
        </is>
      </c>
      <c r="AR789" s="2" t="inlineStr">
        <is>
          <t>ríomhstampa ama</t>
        </is>
      </c>
      <c r="AS789" s="2" t="inlineStr">
        <is>
          <t>3</t>
        </is>
      </c>
      <c r="AT789" s="2" t="inlineStr">
        <is>
          <t/>
        </is>
      </c>
      <c r="AU789" t="inlineStr">
        <is>
          <t>sonraí i bhfoirm leictreonach a cheanglaíonn shonraí eile i bhfoirm leictreonach d’am ar leith, agus a shuíonn trína bhíthin sin fianaise go raibh na sonraí eile sin ann ag an am sin</t>
        </is>
      </c>
      <c r="AV789" s="2" t="inlineStr">
        <is>
          <t>elektronički vremenski žig</t>
        </is>
      </c>
      <c r="AW789" s="2" t="inlineStr">
        <is>
          <t>3</t>
        </is>
      </c>
      <c r="AX789" s="2" t="inlineStr">
        <is>
          <t/>
        </is>
      </c>
      <c r="AY789" t="inlineStr">
        <is>
          <t>podaci u elektroničkom obliku koji povezuju druge podatke u elektroničkom obliku s određenim vremenom i na taj način dokazuju da su ti podaci postojali u to vrijeme</t>
        </is>
      </c>
      <c r="AZ789" s="2" t="inlineStr">
        <is>
          <t>elektronikus időbélyegző</t>
        </is>
      </c>
      <c r="BA789" s="2" t="inlineStr">
        <is>
          <t>4</t>
        </is>
      </c>
      <c r="BB789" s="2" t="inlineStr">
        <is>
          <t/>
        </is>
      </c>
      <c r="BC789" t="inlineStr">
        <is>
          <t>olyan elektronikus adatok, amelyek más elektronikus adatokat egy adott 
időponthoz kötnek, amivel igazolják, hogy utóbbi adatok léteztek az 
adott időpontban</t>
        </is>
      </c>
      <c r="BD789" s="2" t="inlineStr">
        <is>
          <t>validazione temporale elettronica</t>
        </is>
      </c>
      <c r="BE789" s="2" t="inlineStr">
        <is>
          <t>3</t>
        </is>
      </c>
      <c r="BF789" s="2" t="inlineStr">
        <is>
          <t/>
        </is>
      </c>
      <c r="BG789" t="inlineStr">
        <is>
          <t>dati in forma elettronica che collegano altri dati in forma elettronica a una particolare ora e data, così da provare che questi ultimi esistevano in quel momento</t>
        </is>
      </c>
      <c r="BH789" s="2" t="inlineStr">
        <is>
          <t>elektroninė laiko žyma</t>
        </is>
      </c>
      <c r="BI789" s="2" t="inlineStr">
        <is>
          <t>3</t>
        </is>
      </c>
      <c r="BJ789" s="2" t="inlineStr">
        <is>
          <t/>
        </is>
      </c>
      <c r="BK789" t="inlineStr">
        <is>
          <t>elektroniniai duomenys, kuriais kiti elektroniniai duomenys susiejami su tam tikru laiku ir taip sukuriamas įrodymas, kad pastarieji egzistavo tuo metu</t>
        </is>
      </c>
      <c r="BL789" s="2" t="inlineStr">
        <is>
          <t>elektroniskais laika zīmogs</t>
        </is>
      </c>
      <c r="BM789" s="2" t="inlineStr">
        <is>
          <t>3</t>
        </is>
      </c>
      <c r="BN789" s="2" t="inlineStr">
        <is>
          <t/>
        </is>
      </c>
      <c r="BO789" t="inlineStr">
        <is>
          <t>elektroniski dati, kas saista citus elektroniskos datus ar konkrētu laiku, apstiprinot šo pēdējo esamību minētajā laikā</t>
        </is>
      </c>
      <c r="BP789" s="2" t="inlineStr">
        <is>
          <t>timbru tal-ħin elettroniku</t>
        </is>
      </c>
      <c r="BQ789" s="2" t="inlineStr">
        <is>
          <t>3</t>
        </is>
      </c>
      <c r="BR789" s="2" t="inlineStr">
        <is>
          <t/>
        </is>
      </c>
      <c r="BS789" t="inlineStr">
        <is>
          <t>&lt;i&gt;data &lt;/i&gt;fil-forma elettronika li torbot &lt;i&gt;data &lt;/i&gt;oħra f’forma elettronika ma’ ħin partikolari u b’hekk tiġi stabbilita evidenza li din tal-aħħar kienet teżisti f’dak il-ħin</t>
        </is>
      </c>
      <c r="BT789" s="2" t="inlineStr">
        <is>
          <t>elektronische tijdstempel</t>
        </is>
      </c>
      <c r="BU789" s="2" t="inlineStr">
        <is>
          <t>3</t>
        </is>
      </c>
      <c r="BV789" s="2" t="inlineStr">
        <is>
          <t/>
        </is>
      </c>
      <c r="BW789" t="inlineStr">
        <is>
          <t>gegevens in elektronische vorm die andere gegevens in elektronische vorm verbinden aan een bepaald tijdstip en die bewijzen dat die laatstgenoemde gegevens op dat tijdstip bestonden</t>
        </is>
      </c>
      <c r="BX789" s="2" t="inlineStr">
        <is>
          <t>elektroniczny znacznik czasu</t>
        </is>
      </c>
      <c r="BY789" s="2" t="inlineStr">
        <is>
          <t>3</t>
        </is>
      </c>
      <c r="BZ789" s="2" t="inlineStr">
        <is>
          <t/>
        </is>
      </c>
      <c r="CA789" t="inlineStr">
        <is>
          <t>dane w postaci elektronicznej, które wiążą inne dane w postaci elektronicznej z określonym czasem, stanowiąc dowód na to, że te inne dane istniały w danym czasie</t>
        </is>
      </c>
      <c r="CB789" s="2" t="inlineStr">
        <is>
          <t>selo temporal|
selo temporal eletrónico</t>
        </is>
      </c>
      <c r="CC789" s="2" t="inlineStr">
        <is>
          <t>3|
3</t>
        </is>
      </c>
      <c r="CD789" s="2" t="inlineStr">
        <is>
          <t xml:space="preserve">|
</t>
        </is>
      </c>
      <c r="CE789" t="inlineStr">
        <is>
          <t>Dados em formato eletrónico que vinculam outros dados em formato eletrónico a uma hora específica, criando uma prova de que esses outros dados existiam nesse momento.</t>
        </is>
      </c>
      <c r="CF789" s="2" t="inlineStr">
        <is>
          <t>marcă temporală electronică</t>
        </is>
      </c>
      <c r="CG789" s="2" t="inlineStr">
        <is>
          <t>3</t>
        </is>
      </c>
      <c r="CH789" s="2" t="inlineStr">
        <is>
          <t/>
        </is>
      </c>
      <c r="CI789" t="inlineStr">
        <is>
          <t>date în format electronic care leagă alte date în format electronic de 
un anumit moment, stabilind dovezi că acestea din urmă au existat la 
acel moment</t>
        </is>
      </c>
      <c r="CJ789" s="2" t="inlineStr">
        <is>
          <t>elektronická časová pečiatka</t>
        </is>
      </c>
      <c r="CK789" s="2" t="inlineStr">
        <is>
          <t>3</t>
        </is>
      </c>
      <c r="CL789" s="2" t="inlineStr">
        <is>
          <t/>
        </is>
      </c>
      <c r="CM789" t="inlineStr">
        <is>
          <t>údaje v elektronickej forme, ktoré viažu iné údaje v elektronickej forme s konkrétnym časom, čím tvoria dôkaz o existencii týchto iných údajov v danom čase</t>
        </is>
      </c>
      <c r="CN789" s="2" t="inlineStr">
        <is>
          <t>elektronski časovni žig</t>
        </is>
      </c>
      <c r="CO789" s="2" t="inlineStr">
        <is>
          <t>3</t>
        </is>
      </c>
      <c r="CP789" s="2" t="inlineStr">
        <is>
          <t/>
        </is>
      </c>
      <c r="CQ789" t="inlineStr">
        <is>
          <t>podatki v elektronski obliki, ki druge podatke v elektronski obliki povezujejo z določenim trenutkom in tako zagotavljajo dokaz, da so slednji podatki v tistem trenutku obstajali</t>
        </is>
      </c>
      <c r="CR789" s="2" t="inlineStr">
        <is>
          <t>elektronisk tidsstämpling</t>
        </is>
      </c>
      <c r="CS789" s="2" t="inlineStr">
        <is>
          <t>3</t>
        </is>
      </c>
      <c r="CT789" s="2" t="inlineStr">
        <is>
          <t/>
        </is>
      </c>
      <c r="CU789" t="inlineStr">
        <is>
          <t>uppgifter i elektronisk form som binder andra uppgifter i elektronisk form till en viss tidpunkt och därmed utgör bevis för att de senare uppgifterna existerade vid den tidpunkten</t>
        </is>
      </c>
    </row>
    <row r="790">
      <c r="A790" s="1" t="str">
        <f>HYPERLINK("https://iate.europa.eu/entry/result/3570313/all", "3570313")</f>
        <v>3570313</v>
      </c>
      <c r="B790" t="inlineStr">
        <is>
          <t>EDUCATION AND COMMUNICATIONS;SCIENCE</t>
        </is>
      </c>
      <c r="C790" t="inlineStr">
        <is>
          <t>EDUCATION AND COMMUNICATIONS|information technology and data processing;SCIENCE|humanities</t>
        </is>
      </c>
      <c r="D790" t="inlineStr">
        <is>
          <t/>
        </is>
      </c>
      <c r="E790" t="inlineStr">
        <is>
          <t/>
        </is>
      </c>
      <c r="F790" t="inlineStr">
        <is>
          <t/>
        </is>
      </c>
      <c r="G790" t="inlineStr">
        <is>
          <t/>
        </is>
      </c>
      <c r="H790" t="inlineStr">
        <is>
          <t/>
        </is>
      </c>
      <c r="I790" t="inlineStr">
        <is>
          <t/>
        </is>
      </c>
      <c r="J790" t="inlineStr">
        <is>
          <t/>
        </is>
      </c>
      <c r="K790" t="inlineStr">
        <is>
          <t/>
        </is>
      </c>
      <c r="L790" t="inlineStr">
        <is>
          <t/>
        </is>
      </c>
      <c r="M790" t="inlineStr">
        <is>
          <t/>
        </is>
      </c>
      <c r="N790" t="inlineStr">
        <is>
          <t/>
        </is>
      </c>
      <c r="O790" t="inlineStr">
        <is>
          <t/>
        </is>
      </c>
      <c r="P790" t="inlineStr">
        <is>
          <t/>
        </is>
      </c>
      <c r="Q790" t="inlineStr">
        <is>
          <t/>
        </is>
      </c>
      <c r="R790" t="inlineStr">
        <is>
          <t/>
        </is>
      </c>
      <c r="S790" t="inlineStr">
        <is>
          <t/>
        </is>
      </c>
      <c r="T790" t="inlineStr">
        <is>
          <t/>
        </is>
      </c>
      <c r="U790" t="inlineStr">
        <is>
          <t/>
        </is>
      </c>
      <c r="V790" t="inlineStr">
        <is>
          <t/>
        </is>
      </c>
      <c r="W790" t="inlineStr">
        <is>
          <t/>
        </is>
      </c>
      <c r="X790" s="2" t="inlineStr">
        <is>
          <t>named entity recognition</t>
        </is>
      </c>
      <c r="Y790" s="2" t="inlineStr">
        <is>
          <t>3</t>
        </is>
      </c>
      <c r="Z790" s="2" t="inlineStr">
        <is>
          <t/>
        </is>
      </c>
      <c r="AA790" t="inlineStr">
        <is>
          <t>information extraction task which identifies mentions of various named entities in unstructured text and classifies them into predetermined categories, such as person names, organisations, locations, date/time, monetary values, and so forth</t>
        </is>
      </c>
      <c r="AB790" t="inlineStr">
        <is>
          <t/>
        </is>
      </c>
      <c r="AC790" t="inlineStr">
        <is>
          <t/>
        </is>
      </c>
      <c r="AD790" t="inlineStr">
        <is>
          <t/>
        </is>
      </c>
      <c r="AE790" t="inlineStr">
        <is>
          <t/>
        </is>
      </c>
      <c r="AF790" t="inlineStr">
        <is>
          <t/>
        </is>
      </c>
      <c r="AG790" t="inlineStr">
        <is>
          <t/>
        </is>
      </c>
      <c r="AH790" t="inlineStr">
        <is>
          <t/>
        </is>
      </c>
      <c r="AI790" t="inlineStr">
        <is>
          <t/>
        </is>
      </c>
      <c r="AJ790" s="2" t="inlineStr">
        <is>
          <t>nimettyjen kokonaisuuksien tunnistaminen|
nimetyn entiteetin tunnistaminen</t>
        </is>
      </c>
      <c r="AK790" s="2" t="inlineStr">
        <is>
          <t>3|
3</t>
        </is>
      </c>
      <c r="AL790" s="2" t="inlineStr">
        <is>
          <t xml:space="preserve">|
</t>
        </is>
      </c>
      <c r="AM790" t="inlineStr">
        <is>
          <t/>
        </is>
      </c>
      <c r="AN790" t="inlineStr">
        <is>
          <t/>
        </is>
      </c>
      <c r="AO790" t="inlineStr">
        <is>
          <t/>
        </is>
      </c>
      <c r="AP790" t="inlineStr">
        <is>
          <t/>
        </is>
      </c>
      <c r="AQ790" t="inlineStr">
        <is>
          <t/>
        </is>
      </c>
      <c r="AR790" s="2" t="inlineStr">
        <is>
          <t>aithint eintiteas ainmnithe</t>
        </is>
      </c>
      <c r="AS790" s="2" t="inlineStr">
        <is>
          <t>3</t>
        </is>
      </c>
      <c r="AT790" s="2" t="inlineStr">
        <is>
          <t/>
        </is>
      </c>
      <c r="AU790" t="inlineStr">
        <is>
          <t/>
        </is>
      </c>
      <c r="AV790" t="inlineStr">
        <is>
          <t/>
        </is>
      </c>
      <c r="AW790" t="inlineStr">
        <is>
          <t/>
        </is>
      </c>
      <c r="AX790" t="inlineStr">
        <is>
          <t/>
        </is>
      </c>
      <c r="AY790" t="inlineStr">
        <is>
          <t/>
        </is>
      </c>
      <c r="AZ790" t="inlineStr">
        <is>
          <t/>
        </is>
      </c>
      <c r="BA790" t="inlineStr">
        <is>
          <t/>
        </is>
      </c>
      <c r="BB790" t="inlineStr">
        <is>
          <t/>
        </is>
      </c>
      <c r="BC790" t="inlineStr">
        <is>
          <t/>
        </is>
      </c>
      <c r="BD790" t="inlineStr">
        <is>
          <t/>
        </is>
      </c>
      <c r="BE790" t="inlineStr">
        <is>
          <t/>
        </is>
      </c>
      <c r="BF790" t="inlineStr">
        <is>
          <t/>
        </is>
      </c>
      <c r="BG790" t="inlineStr">
        <is>
          <t/>
        </is>
      </c>
      <c r="BH790" t="inlineStr">
        <is>
          <t/>
        </is>
      </c>
      <c r="BI790" t="inlineStr">
        <is>
          <t/>
        </is>
      </c>
      <c r="BJ790" t="inlineStr">
        <is>
          <t/>
        </is>
      </c>
      <c r="BK790" t="inlineStr">
        <is>
          <t/>
        </is>
      </c>
      <c r="BL790" t="inlineStr">
        <is>
          <t/>
        </is>
      </c>
      <c r="BM790" t="inlineStr">
        <is>
          <t/>
        </is>
      </c>
      <c r="BN790" t="inlineStr">
        <is>
          <t/>
        </is>
      </c>
      <c r="BO790" t="inlineStr">
        <is>
          <t/>
        </is>
      </c>
      <c r="BP790" t="inlineStr">
        <is>
          <t/>
        </is>
      </c>
      <c r="BQ790" t="inlineStr">
        <is>
          <t/>
        </is>
      </c>
      <c r="BR790" t="inlineStr">
        <is>
          <t/>
        </is>
      </c>
      <c r="BS790" t="inlineStr">
        <is>
          <t/>
        </is>
      </c>
      <c r="BT790" t="inlineStr">
        <is>
          <t/>
        </is>
      </c>
      <c r="BU790" t="inlineStr">
        <is>
          <t/>
        </is>
      </c>
      <c r="BV790" t="inlineStr">
        <is>
          <t/>
        </is>
      </c>
      <c r="BW790" t="inlineStr">
        <is>
          <t/>
        </is>
      </c>
      <c r="BX790" s="2" t="inlineStr">
        <is>
          <t>rozpoznawanie nazw własnych</t>
        </is>
      </c>
      <c r="BY790" s="2" t="inlineStr">
        <is>
          <t>3</t>
        </is>
      </c>
      <c r="BZ790" s="2" t="inlineStr">
        <is>
          <t/>
        </is>
      </c>
      <c r="CA790" t="inlineStr">
        <is>
          <t>stwierdzenie, że dane słowo lub ciąg słów (fraza) jest nazwą własną i jednocześnie
przyporządkowanie jej odpowiedniej kategorii i ewentualnie podkategorii</t>
        </is>
      </c>
      <c r="CB790" s="2" t="inlineStr">
        <is>
          <t>reconhecimento de entidade mencionada</t>
        </is>
      </c>
      <c r="CC790" s="2" t="inlineStr">
        <is>
          <t>3</t>
        </is>
      </c>
      <c r="CD790" s="2" t="inlineStr">
        <is>
          <t/>
        </is>
      </c>
      <c r="CE790" t="inlineStr">
        <is>
          <t>Ramo do processamento de linguagem natural que procura extrair e classificar as entidades mencionadas num texto escrito em linguagem natural.</t>
        </is>
      </c>
      <c r="CF790" t="inlineStr">
        <is>
          <t/>
        </is>
      </c>
      <c r="CG790" t="inlineStr">
        <is>
          <t/>
        </is>
      </c>
      <c r="CH790" t="inlineStr">
        <is>
          <t/>
        </is>
      </c>
      <c r="CI790" t="inlineStr">
        <is>
          <t/>
        </is>
      </c>
      <c r="CJ790" t="inlineStr">
        <is>
          <t/>
        </is>
      </c>
      <c r="CK790" t="inlineStr">
        <is>
          <t/>
        </is>
      </c>
      <c r="CL790" t="inlineStr">
        <is>
          <t/>
        </is>
      </c>
      <c r="CM790" t="inlineStr">
        <is>
          <t/>
        </is>
      </c>
      <c r="CN790" t="inlineStr">
        <is>
          <t/>
        </is>
      </c>
      <c r="CO790" t="inlineStr">
        <is>
          <t/>
        </is>
      </c>
      <c r="CP790" t="inlineStr">
        <is>
          <t/>
        </is>
      </c>
      <c r="CQ790" t="inlineStr">
        <is>
          <t/>
        </is>
      </c>
      <c r="CR790" t="inlineStr">
        <is>
          <t/>
        </is>
      </c>
      <c r="CS790" t="inlineStr">
        <is>
          <t/>
        </is>
      </c>
      <c r="CT790" t="inlineStr">
        <is>
          <t/>
        </is>
      </c>
      <c r="CU790" t="inlineStr">
        <is>
          <t/>
        </is>
      </c>
    </row>
    <row r="791">
      <c r="A791" s="1" t="str">
        <f>HYPERLINK("https://iate.europa.eu/entry/result/3579717/all", "3579717")</f>
        <v>3579717</v>
      </c>
      <c r="B791" t="inlineStr">
        <is>
          <t>INTERNATIONAL RELATIONS;EDUCATION AND COMMUNICATIONS</t>
        </is>
      </c>
      <c r="C791" t="inlineStr">
        <is>
          <t>INTERNATIONAL RELATIONS|international balance|international security;INTERNATIONAL RELATIONS|international balance|international conflict|war|asymmetric warfare|information warfare;EDUCATION AND COMMUNICATIONS|information technology and data processing|computer system|information security;EDUCATION AND COMMUNICATIONS|information technology and data processing</t>
        </is>
      </c>
      <c r="D791" s="2" t="inlineStr">
        <is>
          <t>заплаха за киберсигурността</t>
        </is>
      </c>
      <c r="E791" s="2" t="inlineStr">
        <is>
          <t>3</t>
        </is>
      </c>
      <c r="F791" s="2" t="inlineStr">
        <is>
          <t/>
        </is>
      </c>
      <c r="G791" t="inlineStr">
        <is>
          <t/>
        </is>
      </c>
      <c r="H791" s="2" t="inlineStr">
        <is>
          <t>hrozba související s kybernetickou bezpečností</t>
        </is>
      </c>
      <c r="I791" s="2" t="inlineStr">
        <is>
          <t>2</t>
        </is>
      </c>
      <c r="J791" s="2" t="inlineStr">
        <is>
          <t/>
        </is>
      </c>
      <c r="K791" t="inlineStr">
        <is>
          <t>běžné kybernetické hrozby pro systémy a data a kybernetické hrozby v širším smyslu, jako je šíření falešných zpráv nebo zpřístupnění informací, na základě kterých lze identifikovat určitou osobu</t>
        </is>
      </c>
      <c r="L791" s="2" t="inlineStr">
        <is>
          <t>digital trussel|
cyberrelateret trussel</t>
        </is>
      </c>
      <c r="M791" s="2" t="inlineStr">
        <is>
          <t>3|
3</t>
        </is>
      </c>
      <c r="N791" s="2" t="inlineStr">
        <is>
          <t xml:space="preserve">|
</t>
        </is>
      </c>
      <c r="O791" t="inlineStr">
        <is>
          <t>enhver form for trussel mod systemer og data, som er direkte forbundet med informations- og kommunikationsteknologi</t>
        </is>
      </c>
      <c r="P791" s="2" t="inlineStr">
        <is>
          <t>Cyberbedrohung</t>
        </is>
      </c>
      <c r="Q791" s="2" t="inlineStr">
        <is>
          <t>2</t>
        </is>
      </c>
      <c r="R791" s="2" t="inlineStr">
        <is>
          <t/>
        </is>
      </c>
      <c r="S791" t="inlineStr">
        <is>
          <t>klassische Cyberbedrohungen &lt;a href="/entry/result/2213475/all" id="ENTRY_TO_ENTRY_CONVERTER" target="_blank"&gt;IATE:2213475&lt;/a&gt; im Sinne von Cyberangriffen &lt;a href="/entry/result/919510/all" id="ENTRY_TO_ENTRY_CONVERTER" target="_blank"&gt;IATE:919510&lt;/a&gt; gegen IT-Systeme, aber auch durch den Cyberspace &lt;a href="/entry/result/897005/all" id="ENTRY_TO_ENTRY_CONVERTER" target="_blank"&gt;IATE:897005&lt;/a&gt; ermöglichte Bedrohungen allgemein</t>
        </is>
      </c>
      <c r="T791" s="2" t="inlineStr">
        <is>
          <t>απειλή που συνδέεται με τον κυβερνοχώρο</t>
        </is>
      </c>
      <c r="U791" s="2" t="inlineStr">
        <is>
          <t>3</t>
        </is>
      </c>
      <c r="V791" s="2" t="inlineStr">
        <is>
          <t/>
        </is>
      </c>
      <c r="W791" t="inlineStr">
        <is>
          <t>απειλές προς συστήματα και δεδομένα (απειλές επίθεσης σε συστήματα πληροφοριών, άρνησης υπηρεσίας κ.λπ.) και γενικότερες απειλές, όπως η διάδοση ψευδών ειδήσεων ή κοινοποίηση προσωπικά ταυτοποιήσιμων πληροφοριών.</t>
        </is>
      </c>
      <c r="X791" s="2" t="inlineStr">
        <is>
          <t>threat relating to cybersecurity|
cyber-related threat|
cybersecurity-related threat</t>
        </is>
      </c>
      <c r="Y791" s="2" t="inlineStr">
        <is>
          <t>3|
3|
3</t>
        </is>
      </c>
      <c r="Z791" s="2" t="inlineStr">
        <is>
          <t xml:space="preserve">|
|
</t>
        </is>
      </c>
      <c r="AA791" t="inlineStr">
        <is>
          <t>classic cyber threats to systems and data (cyber-dependent threats, e.g. threats of attacks against information systems, of denial of service, ransomware or malware attacks) and broader cyber-enabled threats, such as the dissemination of fake news or the disclosure of personally identifiable information</t>
        </is>
      </c>
      <c r="AB791" s="2" t="inlineStr">
        <is>
          <t>amenaza para la ciberseguridad</t>
        </is>
      </c>
      <c r="AC791" s="2" t="inlineStr">
        <is>
          <t>3</t>
        </is>
      </c>
      <c r="AD791" s="2" t="inlineStr">
        <is>
          <t/>
        </is>
      </c>
      <c r="AE791" t="inlineStr">
        <is>
          <t>Acción que aprovecha una vulnerabilidad para atentar contra la seguridad de un sistema de información y que puede tener un potencial efecto negativo sobre algún elemento del sistema. Pueden ser ciberamenazas [ &lt;a href="/entry/result/2213475/all" id="ENTRY_TO_ENTRY_CONVERTER" target="_blank"&gt;IATE:2213475&lt;/a&gt; ] o, en un sentido más amplio, ataques (fraude, robo de datos...), sucesos físicos (incendios, inundaciones...) o negligencias (mal manejo de contraseñas, no usar cifrado...).</t>
        </is>
      </c>
      <c r="AF791" s="2" t="inlineStr">
        <is>
          <t>küberturvalisusega seotud oht|
küberoht</t>
        </is>
      </c>
      <c r="AG791" s="2" t="inlineStr">
        <is>
          <t>2|
2</t>
        </is>
      </c>
      <c r="AH791" s="2" t="inlineStr">
        <is>
          <t xml:space="preserve">|
</t>
        </is>
      </c>
      <c r="AI791" t="inlineStr">
        <is>
          <t>klassikalised küberohud süsteemidele ja andmetele ning laiemad küberohud, nagu 
&lt;i&gt;võltsuudiste &lt;/i&gt;&lt;a href="/entry/result/3572432/all" id="ENTRY_TO_ENTRY_CONVERTER" target="_blank"&gt;IATE:3572432&lt;/a&gt; levitamine või isiku tuvastamist võimaldava teabe avalikustamine</t>
        </is>
      </c>
      <c r="AJ791" s="2" t="inlineStr">
        <is>
          <t>kyberturvallisuuteen liittyvä uhka</t>
        </is>
      </c>
      <c r="AK791" s="2" t="inlineStr">
        <is>
          <t>3</t>
        </is>
      </c>
      <c r="AL791" s="2" t="inlineStr">
        <is>
          <t/>
        </is>
      </c>
      <c r="AM791" t="inlineStr">
        <is>
          <t/>
        </is>
      </c>
      <c r="AN791" s="2" t="inlineStr">
        <is>
          <t>menace liée au numérique</t>
        </is>
      </c>
      <c r="AO791" s="2" t="inlineStr">
        <is>
          <t>3</t>
        </is>
      </c>
      <c r="AP791" s="2" t="inlineStr">
        <is>
          <t/>
        </is>
      </c>
      <c r="AQ791" t="inlineStr">
        <is>
          <t>menaces qui sont directement liées aux technologies de l'information et de la communication, dans lesquelles l'informatique est l'objet même de la menace (piratage, par exemple), et menaces qui sont liées ou facilitées par les technologies de l'information et de la communication et pour lesquelles l'informatique n'est qu'un moyen (diffusion d'injures de toute nature ou de fausses informations via les forums, les réseaux sociaux, etc., formes traditionnelles de criminalité facilitées par les technologies de l'information et de la communication comme la fraude ou l'escroquerie)</t>
        </is>
      </c>
      <c r="AR791" s="2" t="inlineStr">
        <is>
          <t>bagairt a bhaineann leis an gcibearshlándáil</t>
        </is>
      </c>
      <c r="AS791" s="2" t="inlineStr">
        <is>
          <t>3</t>
        </is>
      </c>
      <c r="AT791" s="2" t="inlineStr">
        <is>
          <t/>
        </is>
      </c>
      <c r="AU791" t="inlineStr">
        <is>
          <t/>
        </is>
      </c>
      <c r="AV791" s="2" t="inlineStr">
        <is>
          <t>prijetnja povezana sa kibersigurnošću</t>
        </is>
      </c>
      <c r="AW791" s="2" t="inlineStr">
        <is>
          <t>3</t>
        </is>
      </c>
      <c r="AX791" s="2" t="inlineStr">
        <is>
          <t/>
        </is>
      </c>
      <c r="AY791" t="inlineStr">
        <is>
          <t/>
        </is>
      </c>
      <c r="AZ791" s="2" t="inlineStr">
        <is>
          <t>a kibertérben megjelenő fenyegetés</t>
        </is>
      </c>
      <c r="BA791" s="2" t="inlineStr">
        <is>
          <t>3</t>
        </is>
      </c>
      <c r="BB791" s="2" t="inlineStr">
        <is>
          <t/>
        </is>
      </c>
      <c r="BC791" t="inlineStr">
        <is>
          <t>a hagyományos &lt;i&gt;kiberfenyegetések &lt;/i&gt;[ &lt;a href="/entry/result/2213475/all" id="ENTRY_TO_ENTRY_CONVERTER" target="_blank"&gt;IATE:2213475&lt;/a&gt; ] és a kibertér által lehetővé tett egyéb cselekmények - pl. álhírek terjesztése, nem publikus információk nyilvánosságra hozatala - összefoglaló neve</t>
        </is>
      </c>
      <c r="BD791" s="2" t="inlineStr">
        <is>
          <t>minaccia informatica|
minaccia relativa alla cibersicurezza</t>
        </is>
      </c>
      <c r="BE791" s="2" t="inlineStr">
        <is>
          <t>2|
2</t>
        </is>
      </c>
      <c r="BF791" s="2" t="inlineStr">
        <is>
          <t xml:space="preserve">|
</t>
        </is>
      </c>
      <c r="BG791" t="inlineStr">
        <is>
          <t>minacce legate direttamente alle tecnologie dell'informazione e della comunicazione nel momento in cui l'informatica è l'oggetto stesso della minaccia (ad. esempio: pirateria informatica, minacce di attacchi nei confronti di sistemi informatici, attacchi ransomware o malware) e minacce che sono legate o facilitate dalle tecnologie dell'informazione e della comunicazione, per le quali l'informatica è soltanto un mezzo e uno strumento (diffamazione e diffusione di notizie false attraverso forum, reti sociali ecc., forme tradizionali di criminalità rese possibili dalle TIC come la frode o la truffa)</t>
        </is>
      </c>
      <c r="BH791" s="2" t="inlineStr">
        <is>
          <t>su kibernetine veikla susijusi grėsmė</t>
        </is>
      </c>
      <c r="BI791" s="2" t="inlineStr">
        <is>
          <t>3</t>
        </is>
      </c>
      <c r="BJ791" s="2" t="inlineStr">
        <is>
          <t/>
        </is>
      </c>
      <c r="BK791" t="inlineStr">
        <is>
          <t>klasikinės kibernetinės grėsmės sistemoms ir duomenims (grėsmės informacinėms sistemoms arba išpuoliai prieš jas, paslaugos trikdymas, išpirkos reikalavimo arba kenkimo išpuoliai) ir platesnio pobūdžio su kibernetine veikla susijusios grėsmės (melagingų naujienų skleidimas arba neteisėtas asmeninės informacijos atskleidimas)</t>
        </is>
      </c>
      <c r="BL791" s="2" t="inlineStr">
        <is>
          <t>ar kiberdrošību saistīti draudi</t>
        </is>
      </c>
      <c r="BM791" s="2" t="inlineStr">
        <is>
          <t>2</t>
        </is>
      </c>
      <c r="BN791" s="2" t="inlineStr">
        <is>
          <t/>
        </is>
      </c>
      <c r="BO791" t="inlineStr">
        <is>
          <t>&lt;div&gt; 
 &lt;div&gt; 
 &lt;div&gt; 
 &lt;div&gt; 
 &lt;div&gt; 
 &lt;div&gt;
 klasiski kiberdraudi sistēmām un datiem (tikai kibertelpā iespējami draudi, piemēram, uzbrukumi informācijas sistēmām, pakalpojuma atteikuma, izspiedējprogrammatūras, ļaunprogrammatūras uzbrukumi) un plašāki kiberdraudi, piemēram, viltotu ziņu izplatīšana vai personu identificējošas informācijas atklāšana&lt;/div&gt;&lt;/div&gt;&lt;/div&gt;&lt;/div&gt;&lt;/div&gt;&lt;/div&gt;</t>
        </is>
      </c>
      <c r="BP791" s="2" t="inlineStr">
        <is>
          <t>theddida relatata maċ-ċibersigurtà</t>
        </is>
      </c>
      <c r="BQ791" s="2" t="inlineStr">
        <is>
          <t>3</t>
        </is>
      </c>
      <c r="BR791" s="2" t="inlineStr">
        <is>
          <t/>
        </is>
      </c>
      <c r="BS791" t="inlineStr">
        <is>
          <t>theddid ċibernetiku klassiku għal sistemi u data (eż. theddid ta' attakki kontra sistemi ta' informazzjoni, ta' ċaħda tas-servizzi, programm ta' riskatt jew attakki ta' malware) u theddid ċibernetiku aktar wiesa', bħat-tixrid ta' aħbarijiet foloz jew l-iżvelar ta' informazzjoni identifikabbli personalment</t>
        </is>
      </c>
      <c r="BT791" t="inlineStr">
        <is>
          <t/>
        </is>
      </c>
      <c r="BU791" t="inlineStr">
        <is>
          <t/>
        </is>
      </c>
      <c r="BV791" t="inlineStr">
        <is>
          <t/>
        </is>
      </c>
      <c r="BW791" t="inlineStr">
        <is>
          <t/>
        </is>
      </c>
      <c r="BX791" s="2" t="inlineStr">
        <is>
          <t>zagrożenie internetowe|
zagrożenie dla cyberbezpieczeństwa</t>
        </is>
      </c>
      <c r="BY791" s="2" t="inlineStr">
        <is>
          <t>3|
3</t>
        </is>
      </c>
      <c r="BZ791" s="2" t="inlineStr">
        <is>
          <t xml:space="preserve">|
</t>
        </is>
      </c>
      <c r="CA791" t="inlineStr">
        <is>
          <t/>
        </is>
      </c>
      <c r="CB791" s="2" t="inlineStr">
        <is>
          <t>ameaça relacionada com o ciberespaço</t>
        </is>
      </c>
      <c r="CC791" s="2" t="inlineStr">
        <is>
          <t>2</t>
        </is>
      </c>
      <c r="CD791" s="2" t="inlineStr">
        <is>
          <t/>
        </is>
      </c>
      <c r="CE791" t="inlineStr">
        <is>
          <t>&lt;strong&gt;Ciberameaça&lt;/strong&gt; [ &lt;a href="/entry/result/2213475/all" id="ENTRY_TO_ENTRY_CONVERTER" target="_blank"&gt;IATE:2213475&lt;/a&gt; ] clássica, diretamente ligada às tecnologias da informação e da comunicação, em que o próprio alvo da ameaça são os sistemas informáticos (como as ameaças de 
&lt;strong&gt;negação de serviço&lt;/strong&gt; [ &lt;a href="/entry/result/899307/all" id="ENTRY_TO_ENTRY_CONVERTER" target="_blank"&gt;IATE:899307&lt;/a&gt; ] ou de ataques por 
&lt;strong&gt;programas sequestradores&lt;/strong&gt; [ &lt;a href="/entry/result/3503685/all" id="ENTRY_TO_ENTRY_CONVERTER" target="_blank"&gt;IATE:3503685&lt;/a&gt; ] ou por 
&lt;strong&gt; programas maliciosos&lt;/strong&gt; [ &lt;a href="/entry/result/922349/all" id="ENTRY_TO_ENTRY_CONVERTER" target="_blank"&gt;IATE:922349&lt;/a&gt; ]), ou ameaça mais lata, ligada a formas tradicionais de criminalidade, facilitada pelo ciberespaço (como a fraude, a burla, ou a disseminação de notícias falsas).</t>
        </is>
      </c>
      <c r="CF791" s="2" t="inlineStr">
        <is>
          <t>amenințare legată de spațiul cibernetic|
ameninţare legată de securitatea cibernetică</t>
        </is>
      </c>
      <c r="CG791" s="2" t="inlineStr">
        <is>
          <t>3|
3</t>
        </is>
      </c>
      <c r="CH791" s="2" t="inlineStr">
        <is>
          <t xml:space="preserve">|
</t>
        </is>
      </c>
      <c r="CI791" t="inlineStr">
        <is>
          <t/>
        </is>
      </c>
      <c r="CJ791" s="2" t="inlineStr">
        <is>
          <t>hrozba súvisiaca s kybernetickou bezpečnosťou</t>
        </is>
      </c>
      <c r="CK791" s="2" t="inlineStr">
        <is>
          <t>2</t>
        </is>
      </c>
      <c r="CL791" s="2" t="inlineStr">
        <is>
          <t>proposed</t>
        </is>
      </c>
      <c r="CM791" t="inlineStr">
        <is>
          <t/>
        </is>
      </c>
      <c r="CN791" s="2" t="inlineStr">
        <is>
          <t>grožnja za kibernetsko varnost</t>
        </is>
      </c>
      <c r="CO791" s="2" t="inlineStr">
        <is>
          <t>2</t>
        </is>
      </c>
      <c r="CP791" s="2" t="inlineStr">
        <is>
          <t/>
        </is>
      </c>
      <c r="CQ791" t="inlineStr">
        <is>
          <t/>
        </is>
      </c>
      <c r="CR791" s="2" t="inlineStr">
        <is>
          <t>cyberrelaterat hot</t>
        </is>
      </c>
      <c r="CS791" s="2" t="inlineStr">
        <is>
          <t>2</t>
        </is>
      </c>
      <c r="CT791" s="2" t="inlineStr">
        <is>
          <t/>
        </is>
      </c>
      <c r="CU791" t="inlineStr">
        <is>
          <t/>
        </is>
      </c>
    </row>
    <row r="792">
      <c r="A792" s="1" t="str">
        <f>HYPERLINK("https://iate.europa.eu/entry/result/3566552/all", "3566552")</f>
        <v>3566552</v>
      </c>
      <c r="B792" t="inlineStr">
        <is>
          <t>EDUCATION AND COMMUNICATIONS</t>
        </is>
      </c>
      <c r="C792" t="inlineStr">
        <is>
          <t>EDUCATION AND COMMUNICATIONS|information technology and data processing|computer systems;EDUCATION AND COMMUNICATIONS|communications|communications systems</t>
        </is>
      </c>
      <c r="D792" s="2" t="inlineStr">
        <is>
          <t>облачна услуга|
услуга в облак</t>
        </is>
      </c>
      <c r="E792" s="2" t="inlineStr">
        <is>
          <t>3|
3</t>
        </is>
      </c>
      <c r="F792" s="2" t="inlineStr">
        <is>
          <t>|
preferred</t>
        </is>
      </c>
      <c r="G792" t="inlineStr">
        <is>
          <t/>
        </is>
      </c>
      <c r="H792" s="2" t="inlineStr">
        <is>
          <t>cloudová služba|
cloudové služby|
služba cloud computingu</t>
        </is>
      </c>
      <c r="I792" s="2" t="inlineStr">
        <is>
          <t>2|
3|
3</t>
        </is>
      </c>
      <c r="J792" s="2" t="inlineStr">
        <is>
          <t xml:space="preserve">|
|
</t>
        </is>
      </c>
      <c r="K792" t="inlineStr">
        <is>
          <t>služby založené na 
&lt;i&gt;cloud computingu&lt;/i&gt; [ &lt;a href="/entry/result/2250701/all" id="ENTRY_TO_ENTRY_CONVERTER" target="_blank"&gt;IATE:2250701&lt;/a&gt; ]</t>
        </is>
      </c>
      <c r="L792" s="2" t="inlineStr">
        <is>
          <t>cloudleverandør|
cloudcomputingtjeneste|
cloudtjeneste</t>
        </is>
      </c>
      <c r="M792" s="2" t="inlineStr">
        <is>
          <t>3|
3|
3</t>
        </is>
      </c>
      <c r="N792" s="2" t="inlineStr">
        <is>
          <t xml:space="preserve">|
|
</t>
        </is>
      </c>
      <c r="O792" t="inlineStr">
        <is>
          <t>tjeneste, som mod betaling stiller IT-tjenester, herunder lagerplads, til rådighed for brugere via internettet i modsætning til på brugernes egne servere</t>
        </is>
      </c>
      <c r="P792" s="2" t="inlineStr">
        <is>
          <t>Cloud-Dienst</t>
        </is>
      </c>
      <c r="Q792" s="2" t="inlineStr">
        <is>
          <t>3</t>
        </is>
      </c>
      <c r="R792" s="2" t="inlineStr">
        <is>
          <t/>
        </is>
      </c>
      <c r="S792" t="inlineStr">
        <is>
          <t/>
        </is>
      </c>
      <c r="T792" t="inlineStr">
        <is>
          <t/>
        </is>
      </c>
      <c r="U792" t="inlineStr">
        <is>
          <t/>
        </is>
      </c>
      <c r="V792" t="inlineStr">
        <is>
          <t/>
        </is>
      </c>
      <c r="W792" t="inlineStr">
        <is>
          <t/>
        </is>
      </c>
      <c r="X792" s="2" t="inlineStr">
        <is>
          <t>cloud computing service|
cloud service</t>
        </is>
      </c>
      <c r="Y792" s="2" t="inlineStr">
        <is>
          <t>3|
3</t>
        </is>
      </c>
      <c r="Z792" s="2" t="inlineStr">
        <is>
          <t xml:space="preserve">|
</t>
        </is>
      </c>
      <c r="AA792" t="inlineStr">
        <is>
          <t>service made available to users on demand via the Internet from a cloud computing provider's servers as opposed to being provided from a company's own on-premises servers</t>
        </is>
      </c>
      <c r="AB792" s="2" t="inlineStr">
        <is>
          <t>servicio en la nube</t>
        </is>
      </c>
      <c r="AC792" s="2" t="inlineStr">
        <is>
          <t>2</t>
        </is>
      </c>
      <c r="AD792" s="2" t="inlineStr">
        <is>
          <t/>
        </is>
      </c>
      <c r="AE792" t="inlineStr">
        <is>
          <t>Servicio informático capaz de guardar datos y archivos en Internet para que el usuario pueda acceder a ellos desde cualquier lugar y cualquier momento, siendo solamente necesario tener conexión a Internet y un navegador web desde el que acceder.</t>
        </is>
      </c>
      <c r="AF792" s="2" t="inlineStr">
        <is>
          <t>pilvteenus</t>
        </is>
      </c>
      <c r="AG792" s="2" t="inlineStr">
        <is>
          <t>3</t>
        </is>
      </c>
      <c r="AH792" s="2" t="inlineStr">
        <is>
          <t/>
        </is>
      </c>
      <c r="AI792" t="inlineStr">
        <is>
          <t>teenus, mida pilvandmetöötluse serverite omanikud
pakuvad interneti kaudu (veebipõhine e-post, andmebaasitöötlus, andmete
varundamine vms)</t>
        </is>
      </c>
      <c r="AJ792" s="2" t="inlineStr">
        <is>
          <t>pilvipalvelu</t>
        </is>
      </c>
      <c r="AK792" s="2" t="inlineStr">
        <is>
          <t>3</t>
        </is>
      </c>
      <c r="AL792" s="2" t="inlineStr">
        <is>
          <t/>
        </is>
      </c>
      <c r="AM792" t="inlineStr">
        <is>
          <t>tietokäsittely- ja tallennuskapasiteetin oleminen palvelimella ja niiden käyttö internetin kautta</t>
        </is>
      </c>
      <c r="AN792" s="2" t="inlineStr">
        <is>
          <t>service infonuagique|
service en nuage</t>
        </is>
      </c>
      <c r="AO792" s="2" t="inlineStr">
        <is>
          <t>3|
3</t>
        </is>
      </c>
      <c r="AP792" s="2" t="inlineStr">
        <is>
          <t xml:space="preserve">|
</t>
        </is>
      </c>
      <c r="AQ792" t="inlineStr">
        <is>
          <t/>
        </is>
      </c>
      <c r="AR792" s="2" t="inlineStr">
        <is>
          <t>néalseirbhís</t>
        </is>
      </c>
      <c r="AS792" s="2" t="inlineStr">
        <is>
          <t>3</t>
        </is>
      </c>
      <c r="AT792" s="2" t="inlineStr">
        <is>
          <t/>
        </is>
      </c>
      <c r="AU792" t="inlineStr">
        <is>
          <t/>
        </is>
      </c>
      <c r="AV792" t="inlineStr">
        <is>
          <t/>
        </is>
      </c>
      <c r="AW792" t="inlineStr">
        <is>
          <t/>
        </is>
      </c>
      <c r="AX792" t="inlineStr">
        <is>
          <t/>
        </is>
      </c>
      <c r="AY792" t="inlineStr">
        <is>
          <t/>
        </is>
      </c>
      <c r="AZ792" s="2" t="inlineStr">
        <is>
          <t>felhőszolgáltatás</t>
        </is>
      </c>
      <c r="BA792" s="2" t="inlineStr">
        <is>
          <t>4</t>
        </is>
      </c>
      <c r="BB792" s="2" t="inlineStr">
        <is>
          <t/>
        </is>
      </c>
      <c r="BC792" t="inlineStr">
        <is>
          <t>az interneten keresztül mindenki számára valós időben egyszerre elérhető számítási szolgáltatások – például kiszolgálók, tárolás, adatbázisok, hálózatkezelés, szoftverek, elemzés, intelligencia</t>
        </is>
      </c>
      <c r="BD792" t="inlineStr">
        <is>
          <t/>
        </is>
      </c>
      <c r="BE792" t="inlineStr">
        <is>
          <t/>
        </is>
      </c>
      <c r="BF792" t="inlineStr">
        <is>
          <t/>
        </is>
      </c>
      <c r="BG792" t="inlineStr">
        <is>
          <t/>
        </is>
      </c>
      <c r="BH792" s="2" t="inlineStr">
        <is>
          <t>debesijos paslauga</t>
        </is>
      </c>
      <c r="BI792" s="2" t="inlineStr">
        <is>
          <t>3</t>
        </is>
      </c>
      <c r="BJ792" s="2" t="inlineStr">
        <is>
          <t/>
        </is>
      </c>
      <c r="BK792" t="inlineStr">
        <is>
          <t>internetu iš debesijos kompiuterijos paslaugų teikėjo serverių, priešingai nei iš pačios įmonės patalpose esančių serverių, teikiama užsakomoji paslauga naudotojams</t>
        </is>
      </c>
      <c r="BL792" s="2" t="inlineStr">
        <is>
          <t>mākoņpakalpojums|
mākoņdatošanas pakalpojums</t>
        </is>
      </c>
      <c r="BM792" s="2" t="inlineStr">
        <is>
          <t>3|
3</t>
        </is>
      </c>
      <c r="BN792" s="2" t="inlineStr">
        <is>
          <t xml:space="preserve">|
</t>
        </is>
      </c>
      <c r="BO792" t="inlineStr">
        <is>
          <t>pakalpojums, kas pieejams lietotājiem pēc pieprasījuma, izmantojot internetu, no mākoņdatošanas pakalpojumu sniedzēja serveriem, nevis no uzņēmuma lokālajiem serveriem</t>
        </is>
      </c>
      <c r="BP792" s="2" t="inlineStr">
        <is>
          <t>servizz ta' cloud</t>
        </is>
      </c>
      <c r="BQ792" s="2" t="inlineStr">
        <is>
          <t>3</t>
        </is>
      </c>
      <c r="BR792" s="2" t="inlineStr">
        <is>
          <t/>
        </is>
      </c>
      <c r="BS792" t="inlineStr">
        <is>
          <t>servizz ta' informazzjoni teknoloġika li jingħata minn fornitur ta' servizzi ta' cloud, u li jiġi aċċessat permezz ta' fornitur bħal dan</t>
        </is>
      </c>
      <c r="BT792" s="2" t="inlineStr">
        <is>
          <t>clouddienst</t>
        </is>
      </c>
      <c r="BU792" s="2" t="inlineStr">
        <is>
          <t>3</t>
        </is>
      </c>
      <c r="BV792" s="2" t="inlineStr">
        <is>
          <t/>
        </is>
      </c>
      <c r="BW792" t="inlineStr">
        <is>
          <t>dienst voor cloudcomputing</t>
        </is>
      </c>
      <c r="BX792" s="2" t="inlineStr">
        <is>
          <t>usługa w chmurze|
usługa chmurowa</t>
        </is>
      </c>
      <c r="BY792" s="2" t="inlineStr">
        <is>
          <t>3|
3</t>
        </is>
      </c>
      <c r="BZ792" s="2" t="inlineStr">
        <is>
          <t xml:space="preserve">|
</t>
        </is>
      </c>
      <c r="CA792" t="inlineStr">
        <is>
          <t>usługa świadczona w chmurze obliczeniowej [ &lt;a href="/entry/result/2250701/all" id="ENTRY_TO_ENTRY_CONVERTER" target="_blank"&gt;IATE:2250701&lt;/a&gt; ] , tj. za pomocą łącza internetowego z dowolnego miejsca na świecie i w dowolnym czasie</t>
        </is>
      </c>
      <c r="CB792" s="2" t="inlineStr">
        <is>
          <t>serviço na nuvem</t>
        </is>
      </c>
      <c r="CC792" s="2" t="inlineStr">
        <is>
          <t>3</t>
        </is>
      </c>
      <c r="CD792" s="2" t="inlineStr">
        <is>
          <t/>
        </is>
      </c>
      <c r="CE792" t="inlineStr">
        <is>
          <t/>
        </is>
      </c>
      <c r="CF792" s="2" t="inlineStr">
        <is>
          <t>serviciu de cloud computing|
serviciu de tip cloud computing</t>
        </is>
      </c>
      <c r="CG792" s="2" t="inlineStr">
        <is>
          <t>3|
3</t>
        </is>
      </c>
      <c r="CH792" s="2" t="inlineStr">
        <is>
          <t xml:space="preserve">|
</t>
        </is>
      </c>
      <c r="CI792" t="inlineStr">
        <is>
          <t>serviciu digital care permite accesul la un sistem configurabil de resurse sau servicii informatice care pot fi puse în comun</t>
        </is>
      </c>
      <c r="CJ792" t="inlineStr">
        <is>
          <t/>
        </is>
      </c>
      <c r="CK792" t="inlineStr">
        <is>
          <t/>
        </is>
      </c>
      <c r="CL792" t="inlineStr">
        <is>
          <t/>
        </is>
      </c>
      <c r="CM792" t="inlineStr">
        <is>
          <t/>
        </is>
      </c>
      <c r="CN792" s="2" t="inlineStr">
        <is>
          <t>storitev v oblaku</t>
        </is>
      </c>
      <c r="CO792" s="2" t="inlineStr">
        <is>
          <t>3</t>
        </is>
      </c>
      <c r="CP792" s="2" t="inlineStr">
        <is>
          <t/>
        </is>
      </c>
      <c r="CQ792" t="inlineStr">
        <is>
          <t/>
        </is>
      </c>
      <c r="CR792" s="2" t="inlineStr">
        <is>
          <t>molntjänst</t>
        </is>
      </c>
      <c r="CS792" s="2" t="inlineStr">
        <is>
          <t>3</t>
        </is>
      </c>
      <c r="CT792" s="2" t="inlineStr">
        <is>
          <t/>
        </is>
      </c>
      <c r="CU792" t="inlineStr">
        <is>
          <t>tjänst som tillhandahålls via internet från ett nätverk av servrar</t>
        </is>
      </c>
    </row>
    <row r="793">
      <c r="A793" s="1" t="str">
        <f>HYPERLINK("https://iate.europa.eu/entry/result/3551843/all", "3551843")</f>
        <v>3551843</v>
      </c>
      <c r="B793" t="inlineStr">
        <is>
          <t>LAW;EDUCATION AND COMMUNICATIONS</t>
        </is>
      </c>
      <c r="C793" t="inlineStr">
        <is>
          <t>LAW|rights and freedoms;EDUCATION AND COMMUNICATIONS|information and information processing</t>
        </is>
      </c>
      <c r="D793" s="2" t="inlineStr">
        <is>
          <t>директива за МИС|
Директива относно киберсигурността|
Директива за мрежова и информационна сигурност|
Директива на Европейския парламент и на Съвета относно мерки за високо общо ниво на сигурност на мрежите и информационните системи в Съюза</t>
        </is>
      </c>
      <c r="E793" s="2" t="inlineStr">
        <is>
          <t>3|
3|
3|
3</t>
        </is>
      </c>
      <c r="F793" s="2" t="inlineStr">
        <is>
          <t xml:space="preserve">|
|
|
</t>
        </is>
      </c>
      <c r="G793" t="inlineStr">
        <is>
          <t/>
        </is>
      </c>
      <c r="H793" s="2" t="inlineStr">
        <is>
          <t>směrnice o bezpečnosti sítí a informací|
směrnice o opatřeních k zajištění vysoké společné úrovně bezpečnosti sítí a informačních systémů v Unii</t>
        </is>
      </c>
      <c r="I793" s="2" t="inlineStr">
        <is>
          <t>2|
3</t>
        </is>
      </c>
      <c r="J793" s="2" t="inlineStr">
        <is>
          <t xml:space="preserve">|
</t>
        </is>
      </c>
      <c r="K793" t="inlineStr">
        <is>
          <t/>
        </is>
      </c>
      <c r="L793" s="2" t="inlineStr">
        <is>
          <t>direktiv om cybersikkerhed|
NIS-direktiv|
direktiv om foranstaltninger, der skal sikre et højt fælles sikkerhedsniveau for net- og informationssystemer i hele Unionen</t>
        </is>
      </c>
      <c r="M793" s="2" t="inlineStr">
        <is>
          <t>3|
3|
3</t>
        </is>
      </c>
      <c r="N793" s="2" t="inlineStr">
        <is>
          <t xml:space="preserve">|
|
</t>
        </is>
      </c>
      <c r="O793" t="inlineStr">
        <is>
          <t>første del af EU-dækkende lovgivning om cybersikkerhed, der giver juridiske foranstaltninger til at øge det overordnede cybersikkerhedsniveau i EU</t>
        </is>
      </c>
      <c r="P793" s="2" t="inlineStr">
        <is>
          <t>Richtlinie zur Cybersicherheit|
NIS-Richtlinie|
Richtlinie über Maßnahmen zur Gewährleistung eines hohen gemeinsamen Sicherheitsniveaus von Netz- und Informationssystemen in der Union|
Richtlinie zur Netz- und Informationssicherheit</t>
        </is>
      </c>
      <c r="Q793" s="2" t="inlineStr">
        <is>
          <t>2|
3|
3|
3</t>
        </is>
      </c>
      <c r="R793" s="2" t="inlineStr">
        <is>
          <t xml:space="preserve">|
|
|
</t>
        </is>
      </c>
      <c r="S793" t="inlineStr">
        <is>
          <t/>
        </is>
      </c>
      <c r="T793" s="2" t="inlineStr">
        <is>
          <t>οδηγία NIS|
οδηγία σχετικά με μέτρα για υψηλό κοινό επίπεδο ασφάλειας συστημάτων δικτύου και πληροφοριών σε ολόκληρη την Ένωση|
οδηγία για την ασφάλεια των συστημάτων δικτύου και πληροφοριών|
οδηγία για την ασφάλεια δικτύων και πληροφοριών</t>
        </is>
      </c>
      <c r="U793" s="2" t="inlineStr">
        <is>
          <t>4|
3|
3|
3</t>
        </is>
      </c>
      <c r="V793" s="2" t="inlineStr">
        <is>
          <t xml:space="preserve">|
|
|
</t>
        </is>
      </c>
      <c r="W793" t="inlineStr">
        <is>
          <t/>
        </is>
      </c>
      <c r="X793" s="2" t="inlineStr">
        <is>
          <t>Directive concerning measures for a high common level of security of network and information systems across the Union|
Network and Information Security Directive|
cyber security directive|
Security of Network and Information Systems Directive|
Directive on Security of Network and Information Systems|
Directive on Network and Information Security|
Network and Information Security (NIS) Directive|
cyber-security directive|
Cybersecurity Directive|
NISD|
Network and Information Systems Directive|
NIS Directive</t>
        </is>
      </c>
      <c r="Y793" s="2" t="inlineStr">
        <is>
          <t>3|
3|
1|
2|
1|
1|
1|
1|
3|
3|
3|
3</t>
        </is>
      </c>
      <c r="Z793" s="2" t="inlineStr">
        <is>
          <t xml:space="preserve">|
|
|
|
|
|
|
|
|
|
|
</t>
        </is>
      </c>
      <c r="AA793" t="inlineStr">
        <is>
          <t>first piece of EU-wide legislation on cybersecurity, providing legal measures to boost the overall level of cybersecurity in the EU</t>
        </is>
      </c>
      <c r="AB793" s="2" t="inlineStr">
        <is>
          <t>Directiva sobre Ciberseguridad|
Directiva SRI|
Directiva relativa a las medidas destinadas a garantizar un elevado nivel común de seguridad de las redes y sistemas de información en la Unión</t>
        </is>
      </c>
      <c r="AC793" s="2" t="inlineStr">
        <is>
          <t>3|
3|
4</t>
        </is>
      </c>
      <c r="AD793" s="2" t="inlineStr">
        <is>
          <t xml:space="preserve">|
|
</t>
        </is>
      </c>
      <c r="AE793" t="inlineStr">
        <is>
          <t>Directiva con la que se pretende armonizar la política de los Estados miembros sobre seguridad de redes y sistemas de información a fin de mejorar el funcionamiento del mercado interior &lt;a href="/entry/result/767068/all" id="ENTRY_TO_ENTRY_CONVERTER" target="_blank"&gt;IATE:767068&lt;/a&gt; .</t>
        </is>
      </c>
      <c r="AF793" s="2" t="inlineStr">
        <is>
          <t>direktiiv meetmete kohta, millega tagada võrgu- ja infosüsteemide turvalisuse ühtlaselt kõrge tase kogu liidus|
küberturvalisuse direktiiv</t>
        </is>
      </c>
      <c r="AG793" s="2" t="inlineStr">
        <is>
          <t>3|
3</t>
        </is>
      </c>
      <c r="AH793" s="2" t="inlineStr">
        <is>
          <t xml:space="preserve">|
</t>
        </is>
      </c>
      <c r="AI793" t="inlineStr">
        <is>
          <t/>
        </is>
      </c>
      <c r="AJ793" s="2" t="inlineStr">
        <is>
          <t>Euroopan parlamentin ja neuvoston direktiivi toimenpiteistä yhteisen korkeatasoisen verkko- ja tietojärjestelmien turvallisuuden varmistamiseksi koko unionissa|
tietoverkkoturvallisuutta koskeva direktiivi|
verkko- ja tietoturvadirektiivi|
kyberturvallisuusdirektiivi</t>
        </is>
      </c>
      <c r="AK793" s="2" t="inlineStr">
        <is>
          <t>3|
2|
3|
3</t>
        </is>
      </c>
      <c r="AL793" s="2" t="inlineStr">
        <is>
          <t xml:space="preserve">|
|
|
</t>
        </is>
      </c>
      <c r="AM793" t="inlineStr">
        <is>
          <t/>
        </is>
      </c>
      <c r="AN793" s="2" t="inlineStr">
        <is>
          <t>directive SRI|
directive relative à la cybersécurité|
directive concernant des mesures destinées à assurer un niveau élevé commun de sécurité des réseaux et des systèmes d'information dans l'Union</t>
        </is>
      </c>
      <c r="AO793" s="2" t="inlineStr">
        <is>
          <t>3|
2|
3</t>
        </is>
      </c>
      <c r="AP793" s="2" t="inlineStr">
        <is>
          <t xml:space="preserve">|
|
</t>
        </is>
      </c>
      <c r="AQ793" t="inlineStr">
        <is>
          <t>directive visant à harmoniser la politique de sécurité des États membres de l'UE en matière de systèmes et de réseaux informatiques, en&lt;br&gt;- fixant des obligations pour tous les États membres en termes de prévention et de gestion de risques et incidents;&lt;br&gt;- créant un mécanisme de coopération entre les Etats membres, destiné à garantir une application uniforme de la directive;&lt;br&gt;- établissant des exigences en matière de sécurité pour les acteurs du marché et les administrations publiques</t>
        </is>
      </c>
      <c r="AR793" s="2" t="inlineStr">
        <is>
          <t>an Treoir NIS|
an Treoir maidir le bearta chun leibhéal ard comhchoiteann slándála na gcóras gréasáin agus faisnéise a áirithiú ar fud an Aontais|
an Treoir maidir le slándáil na gcóras gréasáin agus faisnéise|
an Treoir maidir le Cibearshlándáil</t>
        </is>
      </c>
      <c r="AS793" s="2" t="inlineStr">
        <is>
          <t>3|
3|
3|
3</t>
        </is>
      </c>
      <c r="AT793" s="2" t="inlineStr">
        <is>
          <t xml:space="preserve">|
|
|
</t>
        </is>
      </c>
      <c r="AU793" t="inlineStr">
        <is>
          <t/>
        </is>
      </c>
      <c r="AV793" s="2" t="inlineStr">
        <is>
          <t>Direktiva o mjerama za visoku zajedničku razinu sigurnosti mrežnih i informacijskih sustava širom Unije</t>
        </is>
      </c>
      <c r="AW793" s="2" t="inlineStr">
        <is>
          <t>3</t>
        </is>
      </c>
      <c r="AX793" s="2" t="inlineStr">
        <is>
          <t/>
        </is>
      </c>
      <c r="AY793" t="inlineStr">
        <is>
          <t/>
        </is>
      </c>
      <c r="AZ793" s="2" t="inlineStr">
        <is>
          <t>kiberbiztonsági irányelv|
a hálózati és információs rendszerek biztonságának az egész Unióban egységesen magas szintjét biztosító intézkedésekről szóló irányelv|
a hálózati és információs rendszerek biztonságáról szóló irányelv|
NIS-irányelv</t>
        </is>
      </c>
      <c r="BA793" s="2" t="inlineStr">
        <is>
          <t>4|
4|
3|
3</t>
        </is>
      </c>
      <c r="BB793" s="2" t="inlineStr">
        <is>
          <t xml:space="preserve">|
|
|
</t>
        </is>
      </c>
      <c r="BC793" t="inlineStr">
        <is>
          <t>az első, az egész
EU-ra kiterjedő kiberbiztonsági jogszabály, amely a kiberbiztonság szintjének
növelésére irányuló intézkedésekről rendelkezik</t>
        </is>
      </c>
      <c r="BD793" s="2" t="inlineStr">
        <is>
          <t>direttiva sulla sicurezza delle reti e dell'informazione|
direttiva sulla cybersicurezza|
direttiva NIS|
direttiva recante misure per un livello comune elevato di sicurezza delle reti e dei sistemi informativi nell'Unione</t>
        </is>
      </c>
      <c r="BE793" s="2" t="inlineStr">
        <is>
          <t>2|
2|
2|
3</t>
        </is>
      </c>
      <c r="BF793" s="2" t="inlineStr">
        <is>
          <t xml:space="preserve">|
|
|
</t>
        </is>
      </c>
      <c r="BG793" t="inlineStr">
        <is>
          <t/>
        </is>
      </c>
      <c r="BH793" s="2" t="inlineStr">
        <is>
          <t>TIS direktyva|
Kibernetinio saugumo direktyva|
Direktyva dėl priemonių aukštam bendram tinklų ir informacinių sistemų saugumo lygiui visoje Sąjungoje užtikrinti</t>
        </is>
      </c>
      <c r="BI793" s="2" t="inlineStr">
        <is>
          <t>3|
3|
3</t>
        </is>
      </c>
      <c r="BJ793" s="2" t="inlineStr">
        <is>
          <t xml:space="preserve">|
|
</t>
        </is>
      </c>
      <c r="BK793" t="inlineStr">
        <is>
          <t/>
        </is>
      </c>
      <c r="BL793" s="2" t="inlineStr">
        <is>
          <t>Kiberdrošības direktīva|
Tīklu un informācijas sistēmu drošības direktīva|
Tīklu un informācijas drošības direktīva|
TID direktīva|
Direktīva par pasākumiem nolūkā panākt vienādi augsta līmeņa tīklu un informācijas sistēmu drošību visā Savienībā</t>
        </is>
      </c>
      <c r="BM793" s="2" t="inlineStr">
        <is>
          <t>3|
3|
3|
3|
3</t>
        </is>
      </c>
      <c r="BN793" s="2" t="inlineStr">
        <is>
          <t xml:space="preserve">|
|
|
|
</t>
        </is>
      </c>
      <c r="BO793" t="inlineStr">
        <is>
          <t/>
        </is>
      </c>
      <c r="BP793" s="2" t="inlineStr">
        <is>
          <t>Direttiva dwar is-sigurtà tan-networks u tas-sistemi tal-informazzjoni|
Direttiva tal-Parlament Ewropew u tal-Kunsill dwar miżuri għal livell għoli komuni ta' sigurtà tan-networks u tas-sistemi tal-informazzjoni madwar l-Unjoni|
Direttiva dwar iċ-Ċibersigurtà</t>
        </is>
      </c>
      <c r="BQ793" s="2" t="inlineStr">
        <is>
          <t>3|
3|
3</t>
        </is>
      </c>
      <c r="BR793" s="2" t="inlineStr">
        <is>
          <t xml:space="preserve">|
|
</t>
        </is>
      </c>
      <c r="BS793" t="inlineStr">
        <is>
          <t>l-ewwel att leġislattiv Ewropew li għandu l-għan li jarmonizza l-politika tal-Istati Membri tal-UE fir-rigward taċ-ċibersigurtà</t>
        </is>
      </c>
      <c r="BT793" s="2" t="inlineStr">
        <is>
          <t>NIS-richtlijn|
richtlijn houdende maatregelen voor een hoog gemeenschappelijk niveau van beveiliging van netwerk- en informatiesystemen in de Unie|
richtlijn cyberbeveiliging</t>
        </is>
      </c>
      <c r="BU793" s="2" t="inlineStr">
        <is>
          <t>3|
3|
2</t>
        </is>
      </c>
      <c r="BV793" s="2" t="inlineStr">
        <is>
          <t xml:space="preserve">|
|
</t>
        </is>
      </c>
      <c r="BW793" t="inlineStr">
        <is>
          <t/>
        </is>
      </c>
      <c r="BX793" s="2" t="inlineStr">
        <is>
          <t>dyrektywa dotycząca cyberbezpieczeństwa|
dyrektywa w sprawie środków na rzecz wysokiego wspólnego poziomu bezpieczeństwa sieci i systemów informatycznych na terytorium Unii|
dyrektywa w sprawie bezpieczeństwa sieci i informacji</t>
        </is>
      </c>
      <c r="BY793" s="2" t="inlineStr">
        <is>
          <t>2|
3|
2</t>
        </is>
      </c>
      <c r="BZ793" s="2" t="inlineStr">
        <is>
          <t xml:space="preserve">|
|
</t>
        </is>
      </c>
      <c r="CA793" t="inlineStr">
        <is>
          <t/>
        </is>
      </c>
      <c r="CB793" s="2" t="inlineStr">
        <is>
          <t>Diretiva SRI|
Diretiva Segurança das Redes e da Informação|
Diretiva Cibersegurança|
Diretiva do Parlamento Europeu e do Conselho relativa a medidas destinadas a garantir um elevado nível comum de segurança das redes e da informação em toda a União</t>
        </is>
      </c>
      <c r="CC793" s="2" t="inlineStr">
        <is>
          <t>3|
3|
4|
3</t>
        </is>
      </c>
      <c r="CD793" s="2" t="inlineStr">
        <is>
          <t xml:space="preserve">|
|
|
</t>
        </is>
      </c>
      <c r="CE793" t="inlineStr">
        <is>
          <t>Diretiva que estabelece medidas destinadas a garantir um elevado nível comum de segurança das redes e da informação na União.</t>
        </is>
      </c>
      <c r="CF793" s="2" t="inlineStr">
        <is>
          <t>Directiva privind securitatea cibernetică|
Directiva privind securitatea rețelelor și a sistemelor informatice|
Directiva privind măsuri pentru un nivel comun ridicat de securitate a rețelelor și a sistemelor informatice în Uniune|
Directiva NIS</t>
        </is>
      </c>
      <c r="CG793" s="2" t="inlineStr">
        <is>
          <t>3|
3|
3|
3</t>
        </is>
      </c>
      <c r="CH793" s="2" t="inlineStr">
        <is>
          <t xml:space="preserve">|
|
|
</t>
        </is>
      </c>
      <c r="CI793" t="inlineStr">
        <is>
          <t/>
        </is>
      </c>
      <c r="CJ793" s="2" t="inlineStr">
        <is>
          <t>smernica o kybernetickej bezpečnosti|
smernica o sieťovej a informačnej bezpečnosti|
smernica NIS|
smernica o opatreniach na zabezpečenie vysokej spoločnej úrovne bezpečnosti sietí a informačných systémov v Únii</t>
        </is>
      </c>
      <c r="CK793" s="2" t="inlineStr">
        <is>
          <t>3|
3|
3|
3</t>
        </is>
      </c>
      <c r="CL793" s="2" t="inlineStr">
        <is>
          <t xml:space="preserve">|
|
|
</t>
        </is>
      </c>
      <c r="CM793" t="inlineStr">
        <is>
          <t/>
        </is>
      </c>
      <c r="CN793" s="2" t="inlineStr">
        <is>
          <t>Direktiva o ukrepih za visoko skupno raven varnosti omrežij in informacijskih sistemov v Uniji|
direktiva o varnosti omrežij in informacij|
direktiva o varnosti omrežij in informacijskih sistemov|
direktiva o kibernetski varnosti</t>
        </is>
      </c>
      <c r="CO793" s="2" t="inlineStr">
        <is>
          <t>3|
2|
3|
3</t>
        </is>
      </c>
      <c r="CP793" s="2" t="inlineStr">
        <is>
          <t xml:space="preserve">|
|
|
</t>
        </is>
      </c>
      <c r="CQ793" t="inlineStr">
        <is>
          <t/>
        </is>
      </c>
      <c r="CR793" s="2" t="inlineStr">
        <is>
          <t>NIS-direktivet|
direktivet om åtgärder för en hög gemensam nivå på säkerhet i nätverks- och informationssystem i hela unionen|
nätverks- och informationssäkerhetsdirektivet</t>
        </is>
      </c>
      <c r="CS793" s="2" t="inlineStr">
        <is>
          <t>3|
3|
3</t>
        </is>
      </c>
      <c r="CT793" s="2" t="inlineStr">
        <is>
          <t xml:space="preserve">|
|
</t>
        </is>
      </c>
      <c r="CU793" t="inlineStr">
        <is>
          <t/>
        </is>
      </c>
    </row>
    <row r="794">
      <c r="A794" s="1" t="str">
        <f>HYPERLINK("https://iate.europa.eu/entry/result/3588933/all", "3588933")</f>
        <v>3588933</v>
      </c>
      <c r="B794" t="inlineStr">
        <is>
          <t>EUROPEAN UNION;PRODUCTION, TECHNOLOGY AND RESEARCH;EDUCATION AND COMMUNICATIONS</t>
        </is>
      </c>
      <c r="C794" t="inlineStr">
        <is>
          <t>EUROPEAN UNION;PRODUCTION, TECHNOLOGY AND RESEARCH|technology and technical regulations|technology|digital technology;EDUCATION AND COMMUNICATIONS|information technology and data processing</t>
        </is>
      </c>
      <c r="D794" s="2" t="inlineStr">
        <is>
          <t>Европейска стратегия за данните|
европейска стратегия за данните</t>
        </is>
      </c>
      <c r="E794" s="2" t="inlineStr">
        <is>
          <t>3|
3</t>
        </is>
      </c>
      <c r="F794" s="2" t="inlineStr">
        <is>
          <t xml:space="preserve">|
</t>
        </is>
      </c>
      <c r="G794" t="inlineStr">
        <is>
          <t>стратегия, приета през февруари 2020 г., чиято цел е да се реализира визията за истински единен пазар на данни и да се намери решение на проблемите, идентифицирани посредством мерки на политиката и финансиране, въз основа на вече постигнатото през последните години</t>
        </is>
      </c>
      <c r="H794" s="2" t="inlineStr">
        <is>
          <t>evropská strategie pro data</t>
        </is>
      </c>
      <c r="I794" s="2" t="inlineStr">
        <is>
          <t>3</t>
        </is>
      </c>
      <c r="J794" s="2" t="inlineStr">
        <is>
          <t/>
        </is>
      </c>
      <c r="K794" t="inlineStr">
        <is>
          <t>strategie přijatá v únoru 2020, jejímž cílem je
uskutečnění vize vytvořit jednotný evropský datový prostor, skutečný jednotný
trh s daty, a řešit zjištěné problémy prostřednictvím politických opatření a financování</t>
        </is>
      </c>
      <c r="L794" s="2" t="inlineStr">
        <is>
          <t>europæisk datastrategi|
europæisk strategi for data</t>
        </is>
      </c>
      <c r="M794" s="2" t="inlineStr">
        <is>
          <t>3|
3</t>
        </is>
      </c>
      <c r="N794" s="2" t="inlineStr">
        <is>
          <t xml:space="preserve">|
</t>
        </is>
      </c>
      <c r="O794" t="inlineStr">
        <is>
          <t>strategi vedtaget i februar 2020 med det formål at realisere visionen om et ægte indre marked for data og tackle de problemer, der er identificeret gennem politiske foranstaltninger og finansiering, der bygger på det, der allerede er opnået i de sidste par år</t>
        </is>
      </c>
      <c r="P794" s="2" t="inlineStr">
        <is>
          <t>europäische Datenstrategie</t>
        </is>
      </c>
      <c r="Q794" s="2" t="inlineStr">
        <is>
          <t>3</t>
        </is>
      </c>
      <c r="R794" s="2" t="inlineStr">
        <is>
          <t/>
        </is>
      </c>
      <c r="S794" t="inlineStr">
        <is>
          <t>im Februar 2020 angenommene Strategie, mit der das Ziel eines echten Binnenmarkts für Daten verwirklicht und die festgestellten Probleme mit politischen Maßnahmen und finanzieller Förderung angegangen werden sollen</t>
        </is>
      </c>
      <c r="T794" s="2" t="inlineStr">
        <is>
          <t>ευρωπαϊκή στρατηγική για τα δεδομένα</t>
        </is>
      </c>
      <c r="U794" s="2" t="inlineStr">
        <is>
          <t>3</t>
        </is>
      </c>
      <c r="V794" s="2" t="inlineStr">
        <is>
          <t/>
        </is>
      </c>
      <c r="W794" t="inlineStr">
        <is>
          <t/>
        </is>
      </c>
      <c r="X794" s="2" t="inlineStr">
        <is>
          <t>European strategy for data|
European Data Strategy|
EU Data Strategy|
EU strategy for data</t>
        </is>
      </c>
      <c r="Y794" s="2" t="inlineStr">
        <is>
          <t>3|
3|
1|
1</t>
        </is>
      </c>
      <c r="Z794" s="2" t="inlineStr">
        <is>
          <t xml:space="preserve">|
|
|
</t>
        </is>
      </c>
      <c r="AA794" t="inlineStr">
        <is>
          <t>strategy adopted in February 2020 aiming to realise the vision for a genuine single market for data and tackle the problems identified through policy measures and funding, building on what has already been achieved in the last few years</t>
        </is>
      </c>
      <c r="AB794" s="2" t="inlineStr">
        <is>
          <t>Estrategia Europea de Datos</t>
        </is>
      </c>
      <c r="AC794" s="2" t="inlineStr">
        <is>
          <t>3</t>
        </is>
      </c>
      <c r="AD794" s="2" t="inlineStr">
        <is>
          <t/>
        </is>
      </c>
      <c r="AE794" t="inlineStr">
        <is>
          <t>Estrategia adoptada en febrero de 2020 con el objetivo de materializar un auténtico mercado único de datos y abordar los problemas detectados a través de medidas y financiación que girarán en torno a cuatro grandes ejes: el desarrollo de un marco de gobernanza intersectorial para el acceso a los datos y su utilización; la inversión en datos y el refuerzo de las capacidades e infraestructuras de Europa en este ámbito; la inversión en cualificaciones y en pymes, y la creación de espacios comunes europeos de datos en sectores estratégicos y en ámbitos de interés público.</t>
        </is>
      </c>
      <c r="AF794" s="2" t="inlineStr">
        <is>
          <t>Euroopa andmestrateegia</t>
        </is>
      </c>
      <c r="AG794" s="2" t="inlineStr">
        <is>
          <t>3</t>
        </is>
      </c>
      <c r="AH794" s="2" t="inlineStr">
        <is>
          <t/>
        </is>
      </c>
      <c r="AI794" t="inlineStr">
        <is>
          <t>2020. aasta veebruaris vastu võetud strateegia, mille eesmärk on muuta reaalsuseks visioon andmete tõeliselt ühtsest turust ning lahendada kindlakstehtud probleemid poliitiliste meetmete ja rahastamisega, tuginedes viimastel aastatel saavutatule</t>
        </is>
      </c>
      <c r="AJ794" s="2" t="inlineStr">
        <is>
          <t>Euroopan datastrategia</t>
        </is>
      </c>
      <c r="AK794" s="2" t="inlineStr">
        <is>
          <t>3</t>
        </is>
      </c>
      <c r="AL794" s="2" t="inlineStr">
        <is>
          <t/>
        </is>
      </c>
      <c r="AM794" t="inlineStr">
        <is>
          <t>helmikuussa 2020 hyväksytty strategia, jolla pyritään toteuttamaan visio todellisista datan sisämarkkinoista ja ratkaisemaan havaitut ongelmat politiikkatoimien ja rahoituksen avulla viime vuosina jo saavutettujen tulosten pohjalta</t>
        </is>
      </c>
      <c r="AN794" s="2" t="inlineStr">
        <is>
          <t>stratégie européenne pour les données</t>
        </is>
      </c>
      <c r="AO794" s="2" t="inlineStr">
        <is>
          <t>3</t>
        </is>
      </c>
      <c r="AP794" s="2" t="inlineStr">
        <is>
          <t/>
        </is>
      </c>
      <c r="AQ794" t="inlineStr">
        <is>
          <t>stratégie adoptée en février 2020 afin de contribuer à la réalisation de la vision d’un véritable marché unique des données et aborder les problèmes recensés à l’aide de mesures et de moyens financiers en partant de ce qui a déjà été réalisé au cours des dernières années</t>
        </is>
      </c>
      <c r="AR794" s="2" t="inlineStr">
        <is>
          <t>straitéis Eorpach um shonraí|
an Straitéis Eorpach maidir le Sonraí</t>
        </is>
      </c>
      <c r="AS794" s="2" t="inlineStr">
        <is>
          <t>3|
3</t>
        </is>
      </c>
      <c r="AT794" s="2" t="inlineStr">
        <is>
          <t>|
preferred</t>
        </is>
      </c>
      <c r="AU794" t="inlineStr">
        <is>
          <t/>
        </is>
      </c>
      <c r="AV794" s="2" t="inlineStr">
        <is>
          <t>europska strategija za podatke</t>
        </is>
      </c>
      <c r="AW794" s="2" t="inlineStr">
        <is>
          <t>3</t>
        </is>
      </c>
      <c r="AX794" s="2" t="inlineStr">
        <is>
          <t/>
        </is>
      </c>
      <c r="AY794" t="inlineStr">
        <is>
          <t/>
        </is>
      </c>
      <c r="AZ794" s="2" t="inlineStr">
        <is>
          <t>európai adatstratégia</t>
        </is>
      </c>
      <c r="BA794" s="2" t="inlineStr">
        <is>
          <t>3</t>
        </is>
      </c>
      <c r="BB794" s="2" t="inlineStr">
        <is>
          <t/>
        </is>
      </c>
      <c r="BC794" t="inlineStr">
        <is>
          <t>2020 februárjában elfogadott stratégia, amely az adatok valódi egységes piacára vonatkozó elképzelés megvalósítását szolgálja, és az elmúlt néhány évben elért eredményekre építve, szakpolitikai intézkedések és finanszírozás révén kezeli az azonosított problémákat</t>
        </is>
      </c>
      <c r="BD794" s="2" t="inlineStr">
        <is>
          <t>strategia europea dei dati|
strategia europea per i dati</t>
        </is>
      </c>
      <c r="BE794" s="2" t="inlineStr">
        <is>
          <t>3|
3</t>
        </is>
      </c>
      <c r="BF794" s="2" t="inlineStr">
        <is>
          <t xml:space="preserve">|
</t>
        </is>
      </c>
      <c r="BG794" t="inlineStr">
        <is>
          <t>strategia adottata nel febbraio 2020 volta a realizzare la visione di un autentico mercato unico dei dati e ad affrontare i problemi individuati mediante misure strategiche e finanziamenti, basandosi su quanto già realizzato negli ultimi anni</t>
        </is>
      </c>
      <c r="BH794" s="2" t="inlineStr">
        <is>
          <t>Europos duomenų strategija</t>
        </is>
      </c>
      <c r="BI794" s="2" t="inlineStr">
        <is>
          <t>3</t>
        </is>
      </c>
      <c r="BJ794" s="2" t="inlineStr">
        <is>
          <t/>
        </is>
      </c>
      <c r="BK794" t="inlineStr">
        <is>
          <t>strategija, kurioje nustatomos politikos ir finansavimo priemonės, kuriomis siekiama įgyvendinti tikros bendrosios duomenų rinkos viziją ir spręsti nustatytas problemas, remiantis tuo, kas jau pasiekta per pastaruosius kelerius metus</t>
        </is>
      </c>
      <c r="BL794" s="2" t="inlineStr">
        <is>
          <t>Eiropas Datu stratēģija</t>
        </is>
      </c>
      <c r="BM794" s="2" t="inlineStr">
        <is>
          <t>3</t>
        </is>
      </c>
      <c r="BN794" s="2" t="inlineStr">
        <is>
          <t/>
        </is>
      </c>
      <c r="BO794" t="inlineStr">
        <is>
          <t>stratēģija, kuras mērķis ir īstenot redzējumu par patiesu vienoto datu tirgu un risināt konstatētās problēmas ar rīcībpolitikas pasākumiem un finansējumu, pamatojoties uz to, kas jau ir sasniegts pēdējos dažos gados (pieņemta 2020. gada februārī)</t>
        </is>
      </c>
      <c r="BP794" s="2" t="inlineStr">
        <is>
          <t>Strateġija Ewropea għad-&lt;i&gt;Data&lt;/i&gt;</t>
        </is>
      </c>
      <c r="BQ794" s="2" t="inlineStr">
        <is>
          <t>3</t>
        </is>
      </c>
      <c r="BR794" s="2" t="inlineStr">
        <is>
          <t/>
        </is>
      </c>
      <c r="BS794" t="inlineStr">
        <is>
          <t>strateġija adottata fi Frar 2020 bl-għan li titwettaq il-viżjoni għal suq uniku għad-&lt;i&gt;data &lt;/i&gt;ġenwin u biex jiġu trattati l-problemi identifikati permezz ta' miżuri u finanzjament politiċi, li tibni fuq dak li ntlaħaq diġà f'dawn l-aħħar snin</t>
        </is>
      </c>
      <c r="BT794" s="2" t="inlineStr">
        <is>
          <t>Europese datastrategie</t>
        </is>
      </c>
      <c r="BU794" s="2" t="inlineStr">
        <is>
          <t>3</t>
        </is>
      </c>
      <c r="BV794" s="2" t="inlineStr">
        <is>
          <t/>
        </is>
      </c>
      <c r="BW794" t="inlineStr">
        <is>
          <t>een strategie uit februari 2020 om de visie van een echte interne markt voor data te realiseren en oplossingen voor de geconstateerde problemen aan te dragen in de vorm van beleidsmaatregelen en financiering</t>
        </is>
      </c>
      <c r="BX794" s="2" t="inlineStr">
        <is>
          <t>europejska strategia w zakresie danych</t>
        </is>
      </c>
      <c r="BY794" s="2" t="inlineStr">
        <is>
          <t>3</t>
        </is>
      </c>
      <c r="BZ794" s="2" t="inlineStr">
        <is>
          <t/>
        </is>
      </c>
      <c r="CA794" t="inlineStr">
        <is>
          <t>przyjęta w lutym 2020 r. strategia w zakresie środków politycznych i inwestycji mających na celu urzeczywistnienie gospodarki opartej na danych w perspektywie najbliższych pięciu lat</t>
        </is>
      </c>
      <c r="CB794" s="2" t="inlineStr">
        <is>
          <t>Estratégia Europeia para os Dados</t>
        </is>
      </c>
      <c r="CC794" s="2" t="inlineStr">
        <is>
          <t>3</t>
        </is>
      </c>
      <c r="CD794" s="2" t="inlineStr">
        <is>
          <t/>
        </is>
      </c>
      <c r="CE794" t="inlineStr">
        <is>
          <t/>
        </is>
      </c>
      <c r="CF794" s="2" t="inlineStr">
        <is>
          <t>Strategia europeană privind datele</t>
        </is>
      </c>
      <c r="CG794" s="2" t="inlineStr">
        <is>
          <t>3</t>
        </is>
      </c>
      <c r="CH794" s="2" t="inlineStr">
        <is>
          <t/>
        </is>
      </c>
      <c r="CI794" t="inlineStr">
        <is>
          <t>strategie adoptată în februarie 2020, al cărei obiectiv este dezvoltarea economiei bazate pe date prin intermediul unor măsuri de politică și investiții</t>
        </is>
      </c>
      <c r="CJ794" s="2" t="inlineStr">
        <is>
          <t>Európska dátová stratégia</t>
        </is>
      </c>
      <c r="CK794" s="2" t="inlineStr">
        <is>
          <t>3</t>
        </is>
      </c>
      <c r="CL794" s="2" t="inlineStr">
        <is>
          <t/>
        </is>
      </c>
      <c r="CM794" t="inlineStr">
        <is>
          <t>stratégia politických opatrení a investícií s cieľom umožniť dátové hospodárstvo</t>
        </is>
      </c>
      <c r="CN794" s="2" t="inlineStr">
        <is>
          <t>evropska podatkovna strategija|
evropska strategija za podatke</t>
        </is>
      </c>
      <c r="CO794" s="2" t="inlineStr">
        <is>
          <t>3|
3</t>
        </is>
      </c>
      <c r="CP794" s="2" t="inlineStr">
        <is>
          <t>|
preferred</t>
        </is>
      </c>
      <c r="CQ794" t="inlineStr">
        <is>
          <t>strategija za politične ukrepe in naložbe, ki bodo omogočili razvoj podatkovnega gospodarstva</t>
        </is>
      </c>
      <c r="CR794" s="2" t="inlineStr">
        <is>
          <t>EU-strategin för data</t>
        </is>
      </c>
      <c r="CS794" s="2" t="inlineStr">
        <is>
          <t>3</t>
        </is>
      </c>
      <c r="CT794" s="2" t="inlineStr">
        <is>
          <t/>
        </is>
      </c>
      <c r="CU794" t="inlineStr">
        <is>
          <t/>
        </is>
      </c>
    </row>
    <row r="795">
      <c r="A795" s="1" t="str">
        <f>HYPERLINK("https://iate.europa.eu/entry/result/3619987/all", "3619987")</f>
        <v>3619987</v>
      </c>
      <c r="B795" t="inlineStr">
        <is>
          <t>EDUCATION AND COMMUNICATIONS;PRODUCTION, TECHNOLOGY AND RESEARCH</t>
        </is>
      </c>
      <c r="C795" t="inlineStr">
        <is>
          <t>EDUCATION AND COMMUNICATIONS|information technology and data processing|data processing;PRODUCTION, TECHNOLOGY AND RESEARCH|research and intellectual property|research;EDUCATION AND COMMUNICATIONS|information and information processing|information policy</t>
        </is>
      </c>
      <c r="D795" s="2" t="inlineStr">
        <is>
          <t>лесни за намиране, достъпни, оперативно съвместими и позволяващи повторно използване данни|
FAIR данни</t>
        </is>
      </c>
      <c r="E795" s="2" t="inlineStr">
        <is>
          <t>3|
3</t>
        </is>
      </c>
      <c r="F795" s="2" t="inlineStr">
        <is>
          <t xml:space="preserve">|
</t>
        </is>
      </c>
      <c r="G795" t="inlineStr">
        <is>
          <t/>
        </is>
      </c>
      <c r="H795" s="2" t="inlineStr">
        <is>
          <t>dohledatelná, přístupná, interoperabilní a opakovaně použitelná data</t>
        </is>
      </c>
      <c r="I795" s="2" t="inlineStr">
        <is>
          <t>3</t>
        </is>
      </c>
      <c r="J795" s="2" t="inlineStr">
        <is>
          <t/>
        </is>
      </c>
      <c r="K795" t="inlineStr">
        <is>
          <t/>
        </is>
      </c>
      <c r="L795" s="2" t="inlineStr">
        <is>
          <t>data, der er søgbare, tilgængelige, interoperable og genanvendelige|
FAIR-data</t>
        </is>
      </c>
      <c r="M795" s="2" t="inlineStr">
        <is>
          <t>3|
3</t>
        </is>
      </c>
      <c r="N795" s="2" t="inlineStr">
        <is>
          <t xml:space="preserve">|
</t>
        </is>
      </c>
      <c r="O795" t="inlineStr">
        <is>
          <t>data, der lever
op til &lt;a href="https://iate.europa.eu/entry/result/3575040/da" target="_blank"&gt;FAIR-principperne&lt;/a&gt;</t>
        </is>
      </c>
      <c r="P795" s="2" t="inlineStr">
        <is>
          <t>FAIRe Daten|
auffindbare, zugängliche, interoperable und wiederverwendbare Daten</t>
        </is>
      </c>
      <c r="Q795" s="2" t="inlineStr">
        <is>
          <t>3|
3</t>
        </is>
      </c>
      <c r="R795" s="2" t="inlineStr">
        <is>
          <t xml:space="preserve">|
</t>
        </is>
      </c>
      <c r="S795" t="inlineStr">
        <is>
          <t>Daten nach den &lt;a href="https://iate.europa.eu/entry/result/3575040/all" target="_blank"&gt;FAIR-Grundsätzen&lt;/a&gt;</t>
        </is>
      </c>
      <c r="T795" s="2" t="inlineStr">
        <is>
          <t>ευρέσιμα, προσβάσιμα, διαλειτουργικά και επαναχρησιμοποιήσιμα δεδομένα|
δεδομένα FAIR</t>
        </is>
      </c>
      <c r="U795" s="2" t="inlineStr">
        <is>
          <t>3|
3</t>
        </is>
      </c>
      <c r="V795" s="2" t="inlineStr">
        <is>
          <t xml:space="preserve">|
</t>
        </is>
      </c>
      <c r="W795" t="inlineStr">
        <is>
          <t>δεδομένα που ανταποκρίνονται στις &lt;a href="https://iate.europa.eu/entry/result/3575040/en-el" target="_blank"&gt;αρχές FAIR&lt;/a&gt;</t>
        </is>
      </c>
      <c r="X795" s="2" t="inlineStr">
        <is>
          <t>FAIR data|
findable, accessible, interoperable and reusable (FAIR) data|
findable, accessible, interoperable and reusable data</t>
        </is>
      </c>
      <c r="Y795" s="2" t="inlineStr">
        <is>
          <t>3|
1|
3</t>
        </is>
      </c>
      <c r="Z795" s="2" t="inlineStr">
        <is>
          <t xml:space="preserve">|
|
</t>
        </is>
      </c>
      <c r="AA795" t="inlineStr">
        <is>
          <t>data which meet &lt;a href="https://iate.europa.eu/entry/result/3575040/en" target="_blank"&gt;FAIR data principles&lt;/a&gt;</t>
        </is>
      </c>
      <c r="AB795" s="2" t="inlineStr">
        <is>
          <t>datos localizables, accesibles, interoperables y reutilizables|
datos FAIR</t>
        </is>
      </c>
      <c r="AC795" s="2" t="inlineStr">
        <is>
          <t>3|
3</t>
        </is>
      </c>
      <c r="AD795" s="2" t="inlineStr">
        <is>
          <t xml:space="preserve">|
</t>
        </is>
      </c>
      <c r="AE795" t="inlineStr">
        <is>
          <t>Datos que cumplen los &lt;a href="https://iate.europa.eu/entry/result/3575040/es" target="_blank"&gt;principios FAIR.&lt;/a&gt;</t>
        </is>
      </c>
      <c r="AF795" s="2" t="inlineStr">
        <is>
          <t>FAIR-andmed</t>
        </is>
      </c>
      <c r="AG795" s="2" t="inlineStr">
        <is>
          <t>3</t>
        </is>
      </c>
      <c r="AH795" s="2" t="inlineStr">
        <is>
          <t/>
        </is>
      </c>
      <c r="AI795" t="inlineStr">
        <is>
          <t>andmed, mis vastavad &lt;i&gt;FAIR-põhimõtetele &lt;/i&gt;&lt;a href="/entry/result/3575040/all" id="ENTRY_TO_ENTRY_CONVERTER" target="_blank"&gt;IATE:3575040&lt;/a&gt;</t>
        </is>
      </c>
      <c r="AJ795" s="2" t="inlineStr">
        <is>
          <t>löydettävissä oleva, saatavilla oleva, yhteentoimiva ja uudelleenkäytettävä data|
FAIR-data</t>
        </is>
      </c>
      <c r="AK795" s="2" t="inlineStr">
        <is>
          <t>2|
2</t>
        </is>
      </c>
      <c r="AL795" s="2" t="inlineStr">
        <is>
          <t xml:space="preserve">|
</t>
        </is>
      </c>
      <c r="AM795" t="inlineStr">
        <is>
          <t/>
        </is>
      </c>
      <c r="AN795" s="2" t="inlineStr">
        <is>
          <t>données FAIR|
données faciles à trouver, accessibles, interopérables et réutilisables</t>
        </is>
      </c>
      <c r="AO795" s="2" t="inlineStr">
        <is>
          <t>3|
3</t>
        </is>
      </c>
      <c r="AP795" s="2" t="inlineStr">
        <is>
          <t xml:space="preserve">|
</t>
        </is>
      </c>
      <c r="AQ795" t="inlineStr">
        <is>
          <t>données dont l’identification, la description normalisée, les conditions d’accès techniques ou juridiques et le type de licence facilitent leur mise à disposition et leur exploitation par les personnes intéressées</t>
        </is>
      </c>
      <c r="AR795" s="2" t="inlineStr">
        <is>
          <t>sonraí inaimsithe, inrochtana, idir-inoibritheacha agus in-athúsáidte|
sonraí FAIR</t>
        </is>
      </c>
      <c r="AS795" s="2" t="inlineStr">
        <is>
          <t>3|
3</t>
        </is>
      </c>
      <c r="AT795" s="2" t="inlineStr">
        <is>
          <t xml:space="preserve">|
</t>
        </is>
      </c>
      <c r="AU795" t="inlineStr">
        <is>
          <t/>
        </is>
      </c>
      <c r="AV795" s="2" t="inlineStr">
        <is>
          <t>vidljivi, dostupni, interoperabilni i ponovno upotrebljivi podaci</t>
        </is>
      </c>
      <c r="AW795" s="2" t="inlineStr">
        <is>
          <t>3</t>
        </is>
      </c>
      <c r="AX795" s="2" t="inlineStr">
        <is>
          <t/>
        </is>
      </c>
      <c r="AY795" t="inlineStr">
        <is>
          <t/>
        </is>
      </c>
      <c r="AZ795" s="2" t="inlineStr">
        <is>
          <t>megtalálható, hozzáférhető, interoperábilis és újrafelhasználható adatok</t>
        </is>
      </c>
      <c r="BA795" s="2" t="inlineStr">
        <is>
          <t>4</t>
        </is>
      </c>
      <c r="BB795" s="2" t="inlineStr">
        <is>
          <t/>
        </is>
      </c>
      <c r="BC795" t="inlineStr">
        <is>
          <t>a FAIR irányelveknek megfelelő adatok</t>
        </is>
      </c>
      <c r="BD795" s="2" t="inlineStr">
        <is>
          <t>dati reperibili, accessibili, interoperabili e riutilizzabili|
dati FAIR</t>
        </is>
      </c>
      <c r="BE795" s="2" t="inlineStr">
        <is>
          <t>3|
3</t>
        </is>
      </c>
      <c r="BF795" s="2" t="inlineStr">
        <is>
          <t xml:space="preserve">|
</t>
        </is>
      </c>
      <c r="BG795" t="inlineStr">
        <is>
          <t>dati della ricerca che rispondono a principi che ne ottimizzano l'uso perché li rendono facili da trovare, di facile accesso, facili da condividere e facili da utilizzare</t>
        </is>
      </c>
      <c r="BH795" s="2" t="inlineStr">
        <is>
          <t>randami, prieinami, sąveikūs ir pakartotinai panaudojami duomenys</t>
        </is>
      </c>
      <c r="BI795" s="2" t="inlineStr">
        <is>
          <t>2</t>
        </is>
      </c>
      <c r="BJ795" s="2" t="inlineStr">
        <is>
          <t/>
        </is>
      </c>
      <c r="BK795" t="inlineStr">
        <is>
          <t/>
        </is>
      </c>
      <c r="BL795" s="2" t="inlineStr">
        <is>
          <t>atrodami, piekļūstami, savietojami un atkalizmantojami dati|
&lt;i&gt;FAIR &lt;/i&gt;dati</t>
        </is>
      </c>
      <c r="BM795" s="2" t="inlineStr">
        <is>
          <t>3|
3</t>
        </is>
      </c>
      <c r="BN795" s="2" t="inlineStr">
        <is>
          <t xml:space="preserve">|
</t>
        </is>
      </c>
      <c r="BO795" t="inlineStr">
        <is>
          <t/>
        </is>
      </c>
      <c r="BP795" s="2" t="inlineStr">
        <is>
          <t>&lt;i&gt;data &lt;/i&gt;FAIR|
&lt;i&gt;data &lt;/i&gt;traċċabbli, aċċessibbli, interoperabbli u riutilizzabbli</t>
        </is>
      </c>
      <c r="BQ795" s="2" t="inlineStr">
        <is>
          <t>3|
3</t>
        </is>
      </c>
      <c r="BR795" s="2" t="inlineStr">
        <is>
          <t xml:space="preserve">|
</t>
        </is>
      </c>
      <c r="BS795" t="inlineStr">
        <is>
          <t>&lt;i&gt;data &lt;/i&gt;li tissodisfa prinċipji ta' &lt;i&gt;data &lt;/i&gt;FAIR</t>
        </is>
      </c>
      <c r="BT795" s="2" t="inlineStr">
        <is>
          <t>FAIR-gegevens|
vindbare, toegankelijke, interoperabele en herbruikbare gegevens</t>
        </is>
      </c>
      <c r="BU795" s="2" t="inlineStr">
        <is>
          <t>3|
3</t>
        </is>
      </c>
      <c r="BV795" s="2" t="inlineStr">
        <is>
          <t xml:space="preserve">|
</t>
        </is>
      </c>
      <c r="BW795" t="inlineStr">
        <is>
          <t>gegevens die voldoen aan de FAIR-beginselen: findable (vindbaar), accessible (toegankelijk), interoperable (interoperabel), reusable (herbruikbaar)</t>
        </is>
      </c>
      <c r="BX795" s="2" t="inlineStr">
        <is>
          <t>możliwe do znalezienia, dostępne, interoperacyjne i nadające się do ponownego wykorzystania danych|
dane FAIR</t>
        </is>
      </c>
      <c r="BY795" s="2" t="inlineStr">
        <is>
          <t>3|
3</t>
        </is>
      </c>
      <c r="BZ795" s="2" t="inlineStr">
        <is>
          <t xml:space="preserve">|
</t>
        </is>
      </c>
      <c r="CA795" t="inlineStr">
        <is>
          <t>dane spełniające warunki łatwego wyszukiwania, dostępności, interoperacyjności i ponownego wykorzystania</t>
        </is>
      </c>
      <c r="CB795" s="2" t="inlineStr">
        <is>
          <t>dados FAIR|
dados localizáveis, acessíveis, interoperáveis ​​e reutilizáveis</t>
        </is>
      </c>
      <c r="CC795" s="2" t="inlineStr">
        <is>
          <t>3|
3</t>
        </is>
      </c>
      <c r="CD795" s="2" t="inlineStr">
        <is>
          <t xml:space="preserve">|
</t>
        </is>
      </c>
      <c r="CE795" t="inlineStr">
        <is>
          <t>Dados que respeitam os &lt;a href="https://iate.europa.eu/entry/result/3575040/pt" target="_blank"&gt;príncipios FAIR&lt;/a&gt;.</t>
        </is>
      </c>
      <c r="CF795" s="2" t="inlineStr">
        <is>
          <t>date ușor de găsit, accesibile, interoperabile și reutilizabile|
date FAIR</t>
        </is>
      </c>
      <c r="CG795" s="2" t="inlineStr">
        <is>
          <t>3|
3</t>
        </is>
      </c>
      <c r="CH795" s="2" t="inlineStr">
        <is>
          <t xml:space="preserve">proposed|
</t>
        </is>
      </c>
      <c r="CI795" t="inlineStr">
        <is>
          <t/>
        </is>
      </c>
      <c r="CJ795" s="2" t="inlineStr">
        <is>
          <t>vyhľadateľné, prístupné, interoperabilné a opätovne použiteľné údaje|
FAIR údaje</t>
        </is>
      </c>
      <c r="CK795" s="2" t="inlineStr">
        <is>
          <t>3|
2</t>
        </is>
      </c>
      <c r="CL795" s="2" t="inlineStr">
        <is>
          <t xml:space="preserve">|
</t>
        </is>
      </c>
      <c r="CM795" t="inlineStr">
        <is>
          <t/>
        </is>
      </c>
      <c r="CN795" s="2" t="inlineStr">
        <is>
          <t>najdljivi, dostopni, interoperabilni in ponovno uporabljivi podatki</t>
        </is>
      </c>
      <c r="CO795" s="2" t="inlineStr">
        <is>
          <t>3</t>
        </is>
      </c>
      <c r="CP795" s="2" t="inlineStr">
        <is>
          <t/>
        </is>
      </c>
      <c r="CQ795" t="inlineStr">
        <is>
          <t/>
        </is>
      </c>
      <c r="CR795" s="2" t="inlineStr">
        <is>
          <t>sökbara, tillgängliga, kompatibla och återanvändbara data|
FAIR data</t>
        </is>
      </c>
      <c r="CS795" s="2" t="inlineStr">
        <is>
          <t>3|
3</t>
        </is>
      </c>
      <c r="CT795" s="2" t="inlineStr">
        <is>
          <t xml:space="preserve">|
</t>
        </is>
      </c>
      <c r="CU795" t="inlineStr">
        <is>
          <t>data som uppfyller &lt;a href="https://iate.europa.eu/entry/result/3575040" target="_blank"&gt;Fairdataprinciperna&lt;/a&gt;</t>
        </is>
      </c>
    </row>
    <row r="796">
      <c r="A796" s="1" t="str">
        <f>HYPERLINK("https://iate.europa.eu/entry/result/3592790/all", "3592790")</f>
        <v>3592790</v>
      </c>
      <c r="B796" t="inlineStr">
        <is>
          <t>EUROPEAN UNION;PRODUCTION, TECHNOLOGY AND RESEARCH;SOCIAL QUESTIONS</t>
        </is>
      </c>
      <c r="C796" t="inlineStr">
        <is>
          <t>EUROPEAN UNION|EU institutions and European civil service|EU office or agency|European Joint Undertaking;PRODUCTION, TECHNOLOGY AND RESEARCH|research and intellectual property|research|innovation;SOCIAL QUESTIONS|health</t>
        </is>
      </c>
      <c r="D796" s="2" t="inlineStr">
        <is>
          <t>съвместно предприятие „Инициатива за иновативно здравеопазване“</t>
        </is>
      </c>
      <c r="E796" s="2" t="inlineStr">
        <is>
          <t>4</t>
        </is>
      </c>
      <c r="F796" s="2" t="inlineStr">
        <is>
          <t/>
        </is>
      </c>
      <c r="G796" t="inlineStr">
        <is>
          <t/>
        </is>
      </c>
      <c r="H796" s="2" t="inlineStr">
        <is>
          <t>společný podnik IHI|
společný podnik iniciativy pro inovativní zdravotnictví|
IHI JU</t>
        </is>
      </c>
      <c r="I796" s="2" t="inlineStr">
        <is>
          <t>3|
4|
2</t>
        </is>
      </c>
      <c r="J796" s="2" t="inlineStr">
        <is>
          <t xml:space="preserve">|
|
</t>
        </is>
      </c>
      <c r="K796" t="inlineStr">
        <is>
          <t>společný podnik zřízený v rámci programu
Horizont Evropa na období končící dnem 31. prosince 2031, který má
tyto obecné cíle:&lt;div&gt;a) přispět k vytvoření celounijního ekosystému pro výzkum a inovace v oblasti zdraví, který usnadňuje převedení vědeckých poznatků do inovací, zejména zahájením nejméně 30 rozsáhlých meziodvětvových projektů zaměřujících se na zdravotnické inovace;&lt;/div&gt;&lt;div&gt;b) podporovat vývoj bezpečných, účinných a nákladově efektivních inovací zaměřených na člověka, které reagují na neuspokojené strategické potřeby v oblasti veřejného zdraví, a to prokázáním proveditelnosti integrace výrobků nebo služeb v oblasti zdravotní péče s prokázanou udržitelností pro využití systémy zdravotní péče na nejméně pěti příkladech. Související projekty by se měly zabývat prevencí, diagnostikou, léčbou nebo zvládáním nemocí postihujících obyvatele Unie, včetně přispění k evropskému plánu boje proti rakovině;&lt;/div&gt;&lt;div&gt;c) podporovat meziodvětvové zdravotnické inovace pro evropský zdravotnický průmysl, který je konkurenceschopný v celosvětovém měřítku, a přispět k dosažení cílů nové průmyslové strategie pro Evropu a Farmaceutické strategie pro Evropu&lt;/div&gt;</t>
        </is>
      </c>
      <c r="L796" s="2" t="inlineStr">
        <is>
          <t>fællesforetagendet for initiativet om innovativ sundhed|
fællesforetagendet IHI</t>
        </is>
      </c>
      <c r="M796" s="2" t="inlineStr">
        <is>
          <t>4|
2</t>
        </is>
      </c>
      <c r="N796" s="2" t="inlineStr">
        <is>
          <t>|
proposed</t>
        </is>
      </c>
      <c r="O796" t="inlineStr">
        <is>
          <t>fællesforetagende under &lt;a href="https://iate.europa.eu/entry/result/3576720/da" target="_blank"&gt;Horisont Europa&lt;/a&gt;, der skal bidrage til at styrke konkurrenceevnen for EU's sundhedsindustri, så der opnås øget økonomisk aktivitet omkring udviklingen af sundhedsteknologier</t>
        </is>
      </c>
      <c r="P796" s="2" t="inlineStr">
        <is>
          <t>Gemeinsames Unternehmen „Initiative zu Innovation im Gesundheitswesen“</t>
        </is>
      </c>
      <c r="Q796" s="2" t="inlineStr">
        <is>
          <t>4</t>
        </is>
      </c>
      <c r="R796" s="2" t="inlineStr">
        <is>
          <t/>
        </is>
      </c>
      <c r="S796" t="inlineStr">
        <is>
          <t>&lt;a href="https://iate.europa.eu/entry/result/783051/de" target="_blank"&gt;gemeinsames Unternehmen&lt;time datetime="28.1.2022"&gt; (28.1.2022)&lt;/time&gt;&lt;/a&gt;, das im Rahmen von &lt;a href="https://iate.europa.eu/entry/result/3576720/en" target="_blank"&gt;Horizont Europa&lt;/a&gt; gegründet wurde, um zur Stärkung der Wettbewerbsfähigkeit der Gesundheitsindustrie der Union beizutragen, die Wirtschaftstätigkeit im Bereich der Entwicklung von &lt;a href="https://iate.europa.eu/entry/result/814032/de" target="_blank"&gt;Gesundheitstechnologien&lt;time datetime="28.1.2022"&gt; (28.1.2022)&lt;/time&gt;&lt;/a&gt;, insbesondere von integrierten Gesundheitslösungen, anzukurbeln und als Instrument zur Erhöhung der technologischen Souveränität und zur Förderung des digitalen Wandels unserer Gesellschaften zu dienen</t>
        </is>
      </c>
      <c r="T796" s="2" t="inlineStr">
        <is>
          <t>κοινή επιχείρηση «Πρωτοβουλία για την καινοτομία στην υγεία»|
κοινή επιχείρηση «Πρωτοβουλία για την καινοτομία στην υγεία»</t>
        </is>
      </c>
      <c r="U796" s="2" t="inlineStr">
        <is>
          <t>4|
2</t>
        </is>
      </c>
      <c r="V796" s="2" t="inlineStr">
        <is>
          <t xml:space="preserve">|
</t>
        </is>
      </c>
      <c r="W796"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στόχο να συμβάλει στην ενίσχυση της ανταγωνιστικότητας του κλάδου υγείας της Ένωσης, στην αύξηση της οικονομικής δραστηριότητας για την ανάπτυξη τεχνολογιών υγείας, ιδίως ολοκληρωμένων λύσεων υγείας, και, ως εκ τούτου, να χρησιμεύσει ως εργαλείο για την ενίσχυση της τεχνολογικής ηγετικής θέσης και την προώθηση του ψηφιακού μετασχηματισμού των κοινωνιών μας</t>
        </is>
      </c>
      <c r="X796" s="2" t="inlineStr">
        <is>
          <t>IHI Joint Undertaking|
Innovative Health Initiative Joint Undertaking|
IHI JU</t>
        </is>
      </c>
      <c r="Y796" s="2" t="inlineStr">
        <is>
          <t>4|
4|
4</t>
        </is>
      </c>
      <c r="Z796" s="2" t="inlineStr">
        <is>
          <t xml:space="preserve">|
|
</t>
        </is>
      </c>
      <c r="AA796" t="inlineStr">
        <is>
          <t>&lt;a href="https://iate.europa.eu/entry/result/783051/en" target="_blank"&gt;joint undertaking&lt;/a&gt; established under &lt;a href="https://iate.europa.eu/entry/result/3576720/en" target="_blank"&gt;Horizon Europe&lt;/a&gt; to help strengthen the competitiveness of the Union’s 
health industry, boost economic activity in the development of &lt;a href="https://iate.europa.eu/entry/result/814032/en" target="_blank"&gt;health technologies&lt;/a&gt;, notably of integrated health solutions, and serve as a
 tool for increasing technological sovereignty and fostering the digital
 transformation of our societies</t>
        </is>
      </c>
      <c r="AB796" s="2" t="inlineStr">
        <is>
          <t>Empresa Común para la Iniciativa de Salud Innovadora|
Empresa Común ISI</t>
        </is>
      </c>
      <c r="AC796" s="2" t="inlineStr">
        <is>
          <t>3|
3</t>
        </is>
      </c>
      <c r="AD796" s="2" t="inlineStr">
        <is>
          <t xml:space="preserve">|
</t>
        </is>
      </c>
      <c r="AE796" t="inlineStr">
        <is>
          <t>empresa común creada en el marco del programa Horizonte Europe para ofrecer una asistencia sanitaria de alta calidad, y ha hecho un llamamiento para garantizar el suministro de medicamentos asequibles que satisfagan las necesidades de la Unión, apoyando al mismo tiempo a una industria farmacéutica europea innovadora y líder a escala mundial</t>
        </is>
      </c>
      <c r="AF796" s="2" t="inlineStr">
        <is>
          <t>Innovatiivse Tervishoiu Algatuse Ühisettevõte</t>
        </is>
      </c>
      <c r="AG796" s="2" t="inlineStr">
        <is>
          <t>4</t>
        </is>
      </c>
      <c r="AH796" s="2" t="inlineStr">
        <is>
          <t/>
        </is>
      </c>
      <c r="AI796" t="inlineStr">
        <is>
          <t>programmi „Euroopa horisont“ raames asutatud ühisettevõte, mille ülesanne on lisaks ELi ühisettevõtete üldistele ülesannetele aidata parandada liidu tervishoiusektori kui liidu teadmispõhise majanduse nurgakivi 
konkurentsivõimet ning suurendada majandustegevust tervisetehnoloogia, ennekõike terviklike terviselaheduste väljatöötamisel</t>
        </is>
      </c>
      <c r="AJ796" s="2" t="inlineStr">
        <is>
          <t>IHI-yhteisyritys|
innovatiivisen terveydenhuollon aloitteen yhteisyritys</t>
        </is>
      </c>
      <c r="AK796" s="2" t="inlineStr">
        <is>
          <t>3|
4</t>
        </is>
      </c>
      <c r="AL796" s="2" t="inlineStr">
        <is>
          <t xml:space="preserve">|
</t>
        </is>
      </c>
      <c r="AM796" t="inlineStr">
        <is>
          <t>&lt;a href="http://iate.europa.eu/entry/result/3576720/fi" target="_blank"&gt;Horisontti 2020&lt;/a&gt; -ohjelman puitteissa perustettu &lt;a href="http://iate.europa.eu/entry/result/783051/fi" target="_blank"&gt;yhteisyritys&lt;/a&gt;, jonka tavoitteena on vahvistaa kilpailukykyä unionin terveysteollisuudessa, joka on yksi unionin osaamistalouden kulmakivistä, lisätä taloudellista toimintaa &lt;a href="http://iate.europa.eu/entry/result/814032/fi" target="_blank"&gt;terveysteknologioiden &lt;/a&gt;ja erityisesti integroitujen terveysratkaisujen kehittämisessä ja siten toimia välineenä, jolla lisätään teknologista suvereniteettia ja edistetään yhteiskuntiemme digitalisaatiota</t>
        </is>
      </c>
      <c r="AN796" s="2" t="inlineStr">
        <is>
          <t>entreprise commune «Initiative en matière de santé innovante»</t>
        </is>
      </c>
      <c r="AO796" s="2" t="inlineStr">
        <is>
          <t>4</t>
        </is>
      </c>
      <c r="AP796" s="2" t="inlineStr">
        <is>
          <t/>
        </is>
      </c>
      <c r="AQ796" t="inlineStr">
        <is>
          <t>entreprise commune créée dans le cadre d’Horizon Europe pour contribuer au renforcement de la compétitivité de l’industrie de la santé de l’Union, intensifier l’activité économique dans le développement des technologies de la santé, notamment des solutions de santé intégrées, et servir ainsi d’outil pour accroître son leadership technologique et favoriser la transformation numérique de nos sociétés</t>
        </is>
      </c>
      <c r="AR796" s="2" t="inlineStr">
        <is>
          <t>Comhghnóthas IHI|
Comhghnóthas an Tionscnaimh um Shláinte Nuálach</t>
        </is>
      </c>
      <c r="AS796" s="2" t="inlineStr">
        <is>
          <t>2|
4</t>
        </is>
      </c>
      <c r="AT796" s="2" t="inlineStr">
        <is>
          <t xml:space="preserve">proposed|
</t>
        </is>
      </c>
      <c r="AU796" t="inlineStr">
        <is>
          <t/>
        </is>
      </c>
      <c r="AV796" s="2" t="inlineStr">
        <is>
          <t>Zajedničko poduzeće za inicijativu za inovativno zdravlje</t>
        </is>
      </c>
      <c r="AW796" s="2" t="inlineStr">
        <is>
          <t>4</t>
        </is>
      </c>
      <c r="AX796" s="2" t="inlineStr">
        <is>
          <t/>
        </is>
      </c>
      <c r="AY796" t="inlineStr">
        <is>
          <t>zajedničko poduzeće osnovano u sklopu programa Obzor Europa s ciljem doprinosa konkurentnosti zdravstvene industrije Unije, gospodarstvu Unije utemeljenog na znanju i povećanju gospodarske aktivnosti u razvoju zdravstvenih tehnologija, posebno integriranih zdravstvenih rješenja</t>
        </is>
      </c>
      <c r="AZ796" s="2" t="inlineStr">
        <is>
          <t>Innovatív Egészségügy Közös Vállalkozás</t>
        </is>
      </c>
      <c r="BA796" s="2" t="inlineStr">
        <is>
          <t>4</t>
        </is>
      </c>
      <c r="BB796" s="2" t="inlineStr">
        <is>
          <t/>
        </is>
      </c>
      <c r="BC796" t="inlineStr">
        <is>
          <t>közös vállalkozás, amely az innovatív gyógyszerek kutatására irányuló kezdeményezést megvalósító
 második közös vállalkozás (IMI2 közös vállalkozás) tapasztalataira 
épít, beleértve az e kezdeményezés által a Covid19-világjárvány 
leküzdése érdekében végzett munkát is</t>
        </is>
      </c>
      <c r="BD796" s="2" t="inlineStr">
        <is>
          <t>impresa comune «Iniziativa per l’innovazione nel settore della salute»|
IHI JU|
impresa comune IHI</t>
        </is>
      </c>
      <c r="BE796" s="2" t="inlineStr">
        <is>
          <t>4|
2|
2</t>
        </is>
      </c>
      <c r="BF796" s="2" t="inlineStr">
        <is>
          <t xml:space="preserve">|
|
</t>
        </is>
      </c>
      <c r="BG796" t="inlineStr">
        <is>
          <t>impresa che mira a contribuire a rafforzare la competitività del settore sanitario dell’Unione, un elemento portante dell’economia dell’Unione fondata sulla conoscenza, a conseguire una maggiore attività economica nello sviluppo di tecnologie per l’assistenza sanitaria, in particolare di soluzioni sanitarie integrate e a fungere quindi da mezzo per aumentare la leadership tecnologica e promuovere la trasformazione digitale delle nostre società</t>
        </is>
      </c>
      <c r="BH796" s="2" t="inlineStr">
        <is>
          <t>Novatoriškų sveikatos sprendimų iniciatyvos bendroji įmonė</t>
        </is>
      </c>
      <c r="BI796" s="2" t="inlineStr">
        <is>
          <t>4</t>
        </is>
      </c>
      <c r="BJ796" s="2" t="inlineStr">
        <is>
          <t/>
        </is>
      </c>
      <c r="BK796" t="inlineStr">
        <is>
          <t>pagal programą „Europos horizontas“ įsteigta bendroji įmonė, kurios tikslas – padėti didinti Sąjungos sveikatos pramonės konkurencingumą, prisidėti prie aktyvesnės ekonominės veiklos kuriant sveikatos technologijas, ypač integruotus sveikatos sprendimus, ir taip tapti priemone technologinei lyderystei didinti ir mūsų visuomenių skaitmeninei transformacijai skatinti</t>
        </is>
      </c>
      <c r="BL796" s="2" t="inlineStr">
        <is>
          <t>kopuzņēmums "Inovatīvas veselības aprūpes iniciatīva"</t>
        </is>
      </c>
      <c r="BM796" s="2" t="inlineStr">
        <is>
          <t>4</t>
        </is>
      </c>
      <c r="BN796" s="2" t="inlineStr">
        <is>
          <t/>
        </is>
      </c>
      <c r="BO796" t="inlineStr">
        <is>
          <t/>
        </is>
      </c>
      <c r="BP796" s="2" t="inlineStr">
        <is>
          <t>Impriża Konġunta Inizjattiva għal Saħħa Innovattiva</t>
        </is>
      </c>
      <c r="BQ796" s="2" t="inlineStr">
        <is>
          <t>3</t>
        </is>
      </c>
      <c r="BR796" s="2" t="inlineStr">
        <is>
          <t/>
        </is>
      </c>
      <c r="BS796" t="inlineStr">
        <is>
          <t>sħubija (&lt;a href="https://iate.europa.eu/entry/result/783051/mt" target="_blank"&gt;impriża konġunta&lt;/a&gt;) fil-qafas tal-&lt;a href="https://iate.europa.eu/entry/result/3576720/mt" target="_blank"&gt;Orizzont Ewropa&lt;/a&gt;, maħsuba biex issaħħaħ il-kompetittività tal-industrija tas-saħħa tal-Unjoni, tagħti spinta l-ekonomija bbażata fuq l-għarfien tal-Unjoni u l-attività ekonomika fl-iżvilupp ta’ teknoloġiji tas-saħħa, b’mod partikolari ta’ soluzzjonijiet integrati tas-saħħa, u biex isservi bħala għodda sabiex tiżdied is-sovranità teknoloġika u titrawwem it-trasformazzjoni diġitali tas-soċjetajiet tagħna</t>
        </is>
      </c>
      <c r="BT796" s="2" t="inlineStr">
        <is>
          <t>Gemeenschappelijke Onderneming “Initiatief voor innovatieve gezondheidszorg”</t>
        </is>
      </c>
      <c r="BU796" s="2" t="inlineStr">
        <is>
          <t>4</t>
        </is>
      </c>
      <c r="BV796" s="2" t="inlineStr">
        <is>
          <t/>
        </is>
      </c>
      <c r="BW796" t="inlineStr">
        <is>
          <t>gemeenschappelijke onderneming&lt;b&gt; in h&lt;/b&gt;et kader van Horizon Europa die tot doel heeft het concurrentievermogen van de Europese gezondheidsindustrie van de Unie te versterken, de economische activiteit op het gebied van de ontwikkeling van gezondheidstechnologieën te stimuleren, met name van geïntegreerde gezondheidsoplossingen, en zo als instrument te dienen om de technologische soevereiniteit te vergroten en de digitale transformatie van onze samenlevingen te bevorderen.</t>
        </is>
      </c>
      <c r="BX796" s="2" t="inlineStr">
        <is>
          <t>Wspólne Przedsięwzięcie na rzecz Inicjatywy w dziedzinie Innowacji w Ochronie Zdrowia</t>
        </is>
      </c>
      <c r="BY796" s="2" t="inlineStr">
        <is>
          <t>4</t>
        </is>
      </c>
      <c r="BZ796" s="2" t="inlineStr">
        <is>
          <t/>
        </is>
      </c>
      <c r="CA796" t="inlineStr">
        <is>
          <t>&lt;a href="https://iate.europa.eu/entry/result/783051/pl" target="_blank"&gt;wspólne przedsięwzięcie&lt;time datetime="26.1.2022"&gt; (26.1.2022)&lt;/time&gt;&lt;/a&gt; ustanowione na podstawie programu „&lt;a href="https://iate.europa.eu/entry/result/3576720/pl" target="_blank"&gt;Horyzont Europa&lt;/a&gt;" w celu wzmocnienia konkurencyjności unijnego sektora opieki zdrowotnej, stymulowania aktywności gospodarczej w zakresie rozwoju &lt;a href="https://iate.europa.eu/entry/result/814032/pl" target="_blank"&gt;technologii medycznych&lt;time datetime="26.1.2022"&gt; (26.1.2022)&lt;/time&gt;&lt;/a&gt;, w szczególności zintegrowanych rozwiązań w zakresie zdrowia, oraz stanowienia narzędzia zwiększającego wiodącą rolę technologiczną i wspierającego transformację cyfrową naszych społeczeństw</t>
        </is>
      </c>
      <c r="CB796" s="2" t="inlineStr">
        <is>
          <t>Empresa Comum da Iniciativa Saúde Inovadora</t>
        </is>
      </c>
      <c r="CC796" s="2" t="inlineStr">
        <is>
          <t>4</t>
        </is>
      </c>
      <c r="CD796" s="2" t="inlineStr">
        <is>
          <t/>
        </is>
      </c>
      <c r="CE796" t="inlineStr">
        <is>
          <t>empresa comum constituída ao abrigo do Horizonte Europa que tem por objetivo contribuir para o reforço da competitividade do setor da saúde da União, para o aumento da atividade económica no desenvolvimento das tecnologias da saúde, em especial de soluções de saúde integradas e servir de instrumento para reforçar a liderança tecnológica e promover a transformação digital das nossas sociedade</t>
        </is>
      </c>
      <c r="CF796" s="2" t="inlineStr">
        <is>
          <t>întreprinderea comună „Inițiativa pentru inovare în domeniul sănătății”</t>
        </is>
      </c>
      <c r="CG796" s="2" t="inlineStr">
        <is>
          <t>3</t>
        </is>
      </c>
      <c r="CH796" s="2" t="inlineStr">
        <is>
          <t/>
        </is>
      </c>
      <c r="CI796" t="inlineStr">
        <is>
          <t/>
        </is>
      </c>
      <c r="CJ796" s="2" t="inlineStr">
        <is>
          <t>spoločný podnik pre iniciatívu Inovatívne zdravotníctvo</t>
        </is>
      </c>
      <c r="CK796" s="2" t="inlineStr">
        <is>
          <t>4</t>
        </is>
      </c>
      <c r="CL796" s="2" t="inlineStr">
        <is>
          <t/>
        </is>
      </c>
      <c r="CM796"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prispieť k vytvoreniu
celoúnijného výskumného a inovačného ekosystému v oblasti
zdravotníctva, ktorý uľahčí premietnutie vedeckých poznatkov do inovácií, najmä
začatím najmenej 30 rozsiahlych medziodvetvových projektov zameraných na
inovácie v oblasti zdravotníctva, podporovať
rozvoj bezpečných, účinných, na ľudí zameraných a nákladovo efektívnych
inovácií, ktoré reagujú na strategické nenaplnené potreby v oblasti
verejného zdravia […], podnecovať
medziodvetvové inovácie v oblasti zdravotníctva pre globálne
konkurencieschopný európsky zdravotnícky priemysel a prispievať
k dosahovaniu cieľov novej priemyselnej stratégie pre Európu
a farmaceutickej stratégie pre Európu</t>
        </is>
      </c>
      <c r="CN796" s="2" t="inlineStr">
        <is>
          <t>Skupno podjetje za pobudo za inovativno zdravje</t>
        </is>
      </c>
      <c r="CO796" s="2" t="inlineStr">
        <is>
          <t>4</t>
        </is>
      </c>
      <c r="CP796" s="2" t="inlineStr">
        <is>
          <t/>
        </is>
      </c>
      <c r="CQ796" t="inlineStr">
        <is>
          <t>&lt;a href="https://iate.europa.eu/entry/result/783051/sl" target="_blank"&gt;skupno podjetje&lt;/a&gt;, ustanovljeno v okviru programa &lt;a href="https://iate.europa.eu/entry/result/3576720/sl" target="_blank"&gt;Obzorje Evropa&lt;/a&gt;, ki naj bi okrepilo konkurenčnost evropske zdravstvene industrije, spodbudilo gospodarsko dejavnost pri razvoju &lt;a href="https://iate.europa.eu/entry/result/814032/sl" target="_blank"&gt;zdravstvenih tehnologij&lt;/a&gt;, zlasti celostnih rešitev v zdravstvu, ter tako predstavljalo orodje za povečanje vodilne vloge na tehnološkem področju in spodbujanje digitalne preobrazbe naših družb</t>
        </is>
      </c>
      <c r="CR796" s="2" t="inlineStr">
        <is>
          <t>det gemensamma företaget för initiativet för innovativ hälsa</t>
        </is>
      </c>
      <c r="CS796" s="2" t="inlineStr">
        <is>
          <t>4</t>
        </is>
      </c>
      <c r="CT796" s="2" t="inlineStr">
        <is>
          <t/>
        </is>
      </c>
      <c r="CU796" t="inlineStr">
        <is>
          <t>gemensamt företag som syftar till att bidra till att stärka konkurrenskraften för unionens hälso- och sjukvårdsindustri som är en hörnsten i unionens kunskapsbaserade ekonomi, till ökad ekonomisk aktivitet i utvecklingen av medicinsk teknik, särskilt integrerade hälsolösningar, och därmed fungera som ett verktyg för att öka det tekniska ledarskapet och främja den digitala omvandlingen av våra samhällen</t>
        </is>
      </c>
    </row>
    <row r="797">
      <c r="A797" s="1" t="str">
        <f>HYPERLINK("https://iate.europa.eu/entry/result/3592785/all", "3592785")</f>
        <v>3592785</v>
      </c>
      <c r="B797" t="inlineStr">
        <is>
          <t>EUROPEAN UNION;ENERGY;TRANSPORT;INDUSTRY</t>
        </is>
      </c>
      <c r="C797" t="inlineStr">
        <is>
          <t>EUROPEAN UNION|EU institutions and European civil service|EU office or agency|European Joint Undertaking;ENERGY|energy policy|energy industry|energy technology;TRANSPORT|transport policy|transport policy;ENERGY|energy policy|energy policy|energy research;INDUSTRY|chemistry|chemical industry|hydrogen production</t>
        </is>
      </c>
      <c r="D797" s="2" t="inlineStr">
        <is>
          <t>съвместно предприятие „Чист водород“</t>
        </is>
      </c>
      <c r="E797" s="2" t="inlineStr">
        <is>
          <t>4</t>
        </is>
      </c>
      <c r="F797" s="2" t="inlineStr">
        <is>
          <t/>
        </is>
      </c>
      <c r="G797" t="inlineStr">
        <is>
          <t/>
        </is>
      </c>
      <c r="H797" s="2" t="inlineStr">
        <is>
          <t>společný podnik pro čistý vodík|
CH JU|
společný podnik CH</t>
        </is>
      </c>
      <c r="I797" s="2" t="inlineStr">
        <is>
          <t>4|
2|
2</t>
        </is>
      </c>
      <c r="J797" s="2" t="inlineStr">
        <is>
          <t xml:space="preserve">|
|
</t>
        </is>
      </c>
      <c r="K797" t="inlineStr">
        <is>
          <t>společný podnik zřízený v rámci programu
Horizont Evropa na období končící dnem 31. prosince 2031, který má tyto obecné cíle:&lt;div&gt;a) přispět k cílům stanoveným ve sdělení Komise ze dne 17. září 2020 nazvaném„Zvýšení cílů Evropy v oblasti klimatu do roku 2030: Investice do klimaticky neutrální budoucnosti ve prospěch našich občanů“ a v Zelené dohodě pro Evropu a v evropském právním rámci pro klima, mezi něž patří zvýšení ambicí Unie, pokud jde o snížení emisí skleníkových plynů do roku 2030 nejméně o 55 % oproti úrovním v roce 1990 a dosažení klimatické neutrality nejpozději do roku 2050;&lt;/div&gt;&lt;div&gt;b) přispět k provádění vodíkové strategie Komise pro klimaticky neutrální Evropu z roku 2020;&lt;/div&gt;&lt;div&gt;c) posilovat konkurenceschopnost Unie, pokud jde o hodnotový řetězec čistého vodíku, za účelem podpory zejména malých a středních podniků při urychlování zavádění inovativních konkurenceschopných čistých řešení na trh;&lt;/div&gt;&lt;div&gt;d) podporovat výzkum a inovace v oblasti výroby čistého vodíku, jeho distribuci, skladování a konečné užití&lt;br&gt;&lt;/div&gt;</t>
        </is>
      </c>
      <c r="L797" s="2" t="inlineStr">
        <is>
          <t>fællesforetagendet for ren brint|
CH JU</t>
        </is>
      </c>
      <c r="M797" s="2" t="inlineStr">
        <is>
          <t>4|
3</t>
        </is>
      </c>
      <c r="N797" s="2" t="inlineStr">
        <is>
          <t xml:space="preserve">|
</t>
        </is>
      </c>
      <c r="O797" t="inlineStr">
        <is>
          <t>&lt;a href="https://iate.europa.eu/entry/result/783051/da" target="_blank"&gt;fællesforetagende&lt;/a&gt; under &lt;a href="https://iate.europa.eu/entry/result/3576720/da" target="_blank"&gt;Horisont Europa&lt;/a&gt;, der har til formål at styrke og
integrere Unionens videnskabelige kapacitet for at fremskynde udviklingen og
forbedringen af avancerede anvendelser af &lt;a href="https://iate.europa.eu/entry/result/3589536/da" target="_blank"&gt;ren brint&lt;/a&gt;, der er klar til
markedet, på tværs af slutanvendelser på områderne for energi, transport,
byggeri og anlæg samt i industrien</t>
        </is>
      </c>
      <c r="P797" s="2" t="inlineStr">
        <is>
          <t>Gemeinsames Unternehmen für sauberen Wasserstoff</t>
        </is>
      </c>
      <c r="Q797" s="2" t="inlineStr">
        <is>
          <t>4</t>
        </is>
      </c>
      <c r="R797" s="2" t="inlineStr">
        <is>
          <t/>
        </is>
      </c>
      <c r="S797" t="inlineStr">
        <is>
          <t>&lt;a href="https://iate.europa.eu/entry/result/783051/de" target="_blank"&gt;gemeinsames Unternehmen&lt;time datetime="28.1.2022"&gt; (28.1.2022)&lt;/time&gt;&lt;/a&gt;, das im Rahmen von &lt;a href="https://iate.europa.eu/entry/result/3576720/en" target="_blank"&gt;Horizont Europa&lt;/a&gt; gegründet wurde, um die wissenschaftlichen Kapazitäten der Union zu stärken und zu integrieren, um die Entwicklung und Verbesserung marktreifer fortschrittlicher sauberer Wasserstoffanwendungen in den Bereichen Energie, Verkehr, Gebäude und Industrie zu beschleunigen</t>
        </is>
      </c>
      <c r="T797" s="2" t="inlineStr">
        <is>
          <t>κοινή επιχείρηση «Καθαρό υδρογόνο»|
ΚΕ «Καθαρό υδρογόνο»</t>
        </is>
      </c>
      <c r="U797" s="2" t="inlineStr">
        <is>
          <t>4|
2</t>
        </is>
      </c>
      <c r="V797" s="2" t="inlineStr">
        <is>
          <t xml:space="preserve">|
</t>
        </is>
      </c>
      <c r="W797"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αποστολή να ενισχύει και να ενσωματώνει την επιστημονική ικανότητα της Ένωσης ώστε να επιταχύνει την ανάπτυξη και τη βελτίωση προηγμένων εφαρμογών &lt;a href="https://iate.europa.eu/entry/result/3589536/en-el" target="_blank"&gt;καθαρού υδρογόνου&lt;/a&gt; έτοιμων για διάθεση στην αγορά, σε όλους τους τομείς της ενέργειας, των μεταφορών, των κτιρίων και των βιομηχανικών τελικών χρήσεων</t>
        </is>
      </c>
      <c r="X797" s="2" t="inlineStr">
        <is>
          <t>Clean Hydrogen Joint Undertaking</t>
        </is>
      </c>
      <c r="Y797" s="2" t="inlineStr">
        <is>
          <t>4</t>
        </is>
      </c>
      <c r="Z797" s="2" t="inlineStr">
        <is>
          <t/>
        </is>
      </c>
      <c r="AA797" t="inlineStr">
        <is>
          <t>&lt;a href="https://iate.europa.eu/entry/result/783051/en" target="_blank"&gt;joint undertaking&lt;/a&gt; established under &lt;a href="https://iate.europa.eu/entry/result/3576720/en" target="_blank"&gt;Horizon Europe&lt;/a&gt; to strengthen and integrate Union scientific capacity to accelerate the development and improvement of market-ready advanced &lt;a href="https://iate.europa.eu/entry/result/3589536/en" target="_blank"&gt;clean hydrogen&lt;/a&gt; applications across energy, transport, building and industrial end-uses</t>
        </is>
      </c>
      <c r="AB797" s="2" t="inlineStr">
        <is>
          <t>Empresa Común para un Hidrógeno Limpio</t>
        </is>
      </c>
      <c r="AC797" s="2" t="inlineStr">
        <is>
          <t>3</t>
        </is>
      </c>
      <c r="AD797" s="2" t="inlineStr">
        <is>
          <t/>
        </is>
      </c>
      <c r="AE797" t="inlineStr">
        <is>
          <t>empresa común creada en
el marco del programa&lt;a href="https://iate.europa.eu/entry/result/3576720/es" target="_blank"&gt; Horizonte Europa&lt;/a&gt; para reforzar e integrar la capacidad científica de la Unión con vistas a acelerar el desarrollo y la mejora de las aplicaciones avanzadas de &lt;a href="https://iate.europa.eu/entry/result/3589536/es" target="_blank"&gt;hidrógeno limpio&lt;/a&gt; listas para el mercado, en todos los usos finales de la energía, el transporte, la construcción y la industria.</t>
        </is>
      </c>
      <c r="AF797" s="2" t="inlineStr">
        <is>
          <t>Saastevaba Vesiniku Ühisettevõte</t>
        </is>
      </c>
      <c r="AG797" s="2" t="inlineStr">
        <is>
          <t>4</t>
        </is>
      </c>
      <c r="AH797" s="2" t="inlineStr">
        <is>
          <t/>
        </is>
      </c>
      <c r="AI797" t="inlineStr">
        <is>
          <t>programmi „Euroopa horisont“ raames asutatud ühisettevõte, mille ülesanne on lisaks ELi ühisettevõtete üldistele ülesannetele suurendada ja integreerida liidu teadussuutlikkust, et kiirendada turuleviimiseks valmis kõrgtehnoloogiliste saastevaba vesiniku rakenduste väljatöötamist ja täiustamist 
lõppkasutamiseks energia-, transpordi-, ehitus- ja tööstussektoris</t>
        </is>
      </c>
      <c r="AJ797" s="2" t="inlineStr">
        <is>
          <t>puhtaan vedyn yhteisyritys|
Puhdas vety -yhteisyritys</t>
        </is>
      </c>
      <c r="AK797" s="2" t="inlineStr">
        <is>
          <t>4|
4</t>
        </is>
      </c>
      <c r="AL797" s="2" t="inlineStr">
        <is>
          <t xml:space="preserve">preferred|
</t>
        </is>
      </c>
      <c r="AM797" t="inlineStr">
        <is>
          <t>&lt;a href="http://iate.europa.eu/entry/result/3576720/fi" target="_blank"&gt;Horisontti 2020&lt;/a&gt; -ohjelman puitteissa perustettu &lt;a href="http://iate.europa.eu/entry/result/783051/fi" target="_blank"&gt;yhteisyritys&lt;/a&gt;, jonka tavoitteena on vahvistaa ja yhdentää unionin tieteellisiä valmiuksia nopeuttaa markkinavalmiiden, edistyneiden &lt;a href="http://iate.europa.eu/entry/result/3589536/fi" target="_blank"&gt;puhtaan vedyn&lt;/a&gt; sovellusten kehittämistä ja parantamista energian, liikenteen, rakentamisen ja teollisuuden loppukäytön alalla</t>
        </is>
      </c>
      <c r="AN797" s="2" t="inlineStr">
        <is>
          <t>entreprise commune «Hydrogène propre»</t>
        </is>
      </c>
      <c r="AO797" s="2" t="inlineStr">
        <is>
          <t>4</t>
        </is>
      </c>
      <c r="AP797" s="2" t="inlineStr">
        <is>
          <t/>
        </is>
      </c>
      <c r="AQ797" t="inlineStr">
        <is>
          <t>entreprise commune créée dans le cadre d’Horizon Europe pour renforcer et intégrer la capacité scientifique de l’Union afin d’accélérer le développement et l’amélioration des applications avancées de l’hydrogène propre prêtes à être commercialisées, dans les domaines de l’énergie, des transports, du bâtiment et des utilisations finales industrielles</t>
        </is>
      </c>
      <c r="AR797" s="2" t="inlineStr">
        <is>
          <t>an Comhghnóthas um Hidrigin Ghlan|
Comhghnóthas HG</t>
        </is>
      </c>
      <c r="AS797" s="2" t="inlineStr">
        <is>
          <t>4|
2</t>
        </is>
      </c>
      <c r="AT797" s="2" t="inlineStr">
        <is>
          <t>|
proposed</t>
        </is>
      </c>
      <c r="AU797" t="inlineStr">
        <is>
          <t/>
        </is>
      </c>
      <c r="AV797" s="2" t="inlineStr">
        <is>
          <t>Zajedničko poduzeće za čisti vodik</t>
        </is>
      </c>
      <c r="AW797" s="2" t="inlineStr">
        <is>
          <t>4</t>
        </is>
      </c>
      <c r="AX797" s="2" t="inlineStr">
        <is>
          <t/>
        </is>
      </c>
      <c r="AY797" t="inlineStr">
        <is>
          <t>zajedničko poduzeće osnovano u sklopu programa Obzor Europa s ciljem jačanja i integracije znanstvenih kapaciteta Unije za brži razvoj napredne primjene čistog vodika spremnog za tržište, za krajnju uporabu u području energetike, prometa, građevinarstva i industrije</t>
        </is>
      </c>
      <c r="AZ797" s="2" t="inlineStr">
        <is>
          <t>Tiszta Hidrogén Közös Vállalkozás</t>
        </is>
      </c>
      <c r="BA797" s="2" t="inlineStr">
        <is>
          <t>4</t>
        </is>
      </c>
      <c r="BB797" s="2" t="inlineStr">
        <is>
          <t/>
        </is>
      </c>
      <c r="BC797" t="inlineStr">
        <is>
          <t>közös vállalkozás, amely felgyorsítja a piacra kész, fejlett tisztahidrogén-alkalmazások 
kifejlesztését és javítását az energia, a közlekedés, az építőipar és az
 ipari végfelhasználás területén</t>
        </is>
      </c>
      <c r="BD797" s="2" t="inlineStr">
        <is>
          <t>CH JU|
impresa comune «Idrogeno pulito»|
impresa comune CH</t>
        </is>
      </c>
      <c r="BE797" s="2" t="inlineStr">
        <is>
          <t>2|
4|
2</t>
        </is>
      </c>
      <c r="BF797" s="2" t="inlineStr">
        <is>
          <t xml:space="preserve">|
|
</t>
        </is>
      </c>
      <c r="BG797" t="inlineStr">
        <is>
          <t>impresa che mira a rafforzare e integrare la capacità scientifica dell’Unione di accelerare lo sviluppo e il miglioramento delle applicazioni avanzate dell’idrogeno pulito pronte per il mercato, per tutti gli usi finali nei settori dell’energia, dei trasporti, dell’edilizia e dell’industria</t>
        </is>
      </c>
      <c r="BH797" s="2" t="inlineStr">
        <is>
          <t>Švariojo vandenilio bendroji įmonė</t>
        </is>
      </c>
      <c r="BI797" s="2" t="inlineStr">
        <is>
          <t>4</t>
        </is>
      </c>
      <c r="BJ797" s="2" t="inlineStr">
        <is>
          <t/>
        </is>
      </c>
      <c r="BK797" t="inlineStr">
        <is>
          <t>pagal programą „Europos horizontas“ įsteigta bendroji įmonė, kurios tikslas – stiprinti ir integruoti Sąjungos mokslinius pajėgumus ir paspartinti rinkai paruoštų pažangiųjų švariojo vandenilio taikomųjų programų kūrimą ir tobulinimą energetikos, transporto, statybos ir pramoninio galutinio naudojimo srityse</t>
        </is>
      </c>
      <c r="BL797" s="2" t="inlineStr">
        <is>
          <t>kopuzņēmums "Tīrs ūdeņradis"</t>
        </is>
      </c>
      <c r="BM797" s="2" t="inlineStr">
        <is>
          <t>3</t>
        </is>
      </c>
      <c r="BN797" s="2" t="inlineStr">
        <is>
          <t/>
        </is>
      </c>
      <c r="BO797" t="inlineStr">
        <is>
          <t/>
        </is>
      </c>
      <c r="BP797" s="2" t="inlineStr">
        <is>
          <t>Impriża Konġunta Idroġenu Nadif</t>
        </is>
      </c>
      <c r="BQ797" s="2" t="inlineStr">
        <is>
          <t>3</t>
        </is>
      </c>
      <c r="BR797" s="2" t="inlineStr">
        <is>
          <t/>
        </is>
      </c>
      <c r="BS797" t="inlineStr">
        <is>
          <t>sħubija (&lt;a href="https://iate.europa.eu/entry/result/783051/mt" target="_blank"&gt;impriża konġunta&lt;/a&gt;) fil-qafas tal-&lt;a href="https://iate.europa.eu/entry/result/3576720/mt" target="_blank"&gt;Orizzont Ewropa&lt;/a&gt;, maħsuba biex issaħħaħ u tintegra l-kapaċità xjentifika tal-Unjoni li taċċellera l-iżvilupp u t-titjib ta’ applikazzjonijiet avvanzati tal-&lt;a href="https://iate.europa.eu/entry/result/3589536/mt" target="_blank"&gt;idroġenu nadif&lt;/a&gt; lesti għas-suq, fl-użu finali għall-enerġija, għat-trasport, għall-bini u għall-industrija</t>
        </is>
      </c>
      <c r="BT797" s="2" t="inlineStr">
        <is>
          <t>Gemeenschappelijke Onderneming “Schone waterstof”</t>
        </is>
      </c>
      <c r="BU797" s="2" t="inlineStr">
        <is>
          <t>4</t>
        </is>
      </c>
      <c r="BV797" s="2" t="inlineStr">
        <is>
          <t/>
        </is>
      </c>
      <c r="BW797" t="inlineStr">
        <is>
          <t>gemeenschappelijke onderneming in het kader van Horizon Europa die als doel heeft de wetenschappelijke capaciteit van de Unie te versterken en te integreren voor het versnellen van de ontwikkeling en verbetering van geavanceerde toepassingen van schone waterstof die klaar zijn voor de markt, op het gebied van energie, vervoer, bouw en industrieel eindgebruik</t>
        </is>
      </c>
      <c r="BX797" s="2" t="inlineStr">
        <is>
          <t>Wspólne Przedsięwzięcie na rzecz Czystego Wodoru</t>
        </is>
      </c>
      <c r="BY797" s="2" t="inlineStr">
        <is>
          <t>4</t>
        </is>
      </c>
      <c r="BZ797" s="2" t="inlineStr">
        <is>
          <t/>
        </is>
      </c>
      <c r="CA797" t="inlineStr">
        <is>
          <t>&lt;a href="https://iate.europa.eu/entry/result/783051/pl" target="_blank"&gt;wspólne przedsięwzięcie&lt;time datetime="26.1.2022"&gt; (26.1.2022)&lt;/time&gt;&lt;/a&gt; ustanowione na podstawie programu „&lt;a href="https://iate.europa.eu/entry/result/3576720/pl" target="_blank"&gt;Horyzont Europa&lt;/a&gt;" w celu wzmocnienia i zintegrowania potencjału naukowego Unii w celu przyspieszenia rozwoju i udoskonalania zaawansowanych zastosowań &lt;a href="https://iate.europa.eu/entry/result/3589536/pl" target="_blank"&gt;czystego wodoru&lt;time datetime="26.1.2022"&gt; (26.1.2022)&lt;/time&gt;&lt;/a&gt; gotowych do wprowadzenia na rynek w sektorach zastosowań końcowych, to jest w energetyce, transporcie, budownictwie i przemyśle</t>
        </is>
      </c>
      <c r="CB797" s="2" t="inlineStr">
        <is>
          <t>Empresa Comum do Hidrogénio Limpo</t>
        </is>
      </c>
      <c r="CC797" s="2" t="inlineStr">
        <is>
          <t>4</t>
        </is>
      </c>
      <c r="CD797" s="2" t="inlineStr">
        <is>
          <t/>
        </is>
      </c>
      <c r="CE797" t="inlineStr">
        <is>
          <t>empresa comum constituída ao abrigo do Horizente Europa que tem como o objetivo reforçar e integrar a capacidade científica da União para acelerar o desenvolvimento e a melhoria de aplicações avançadas do hidrogénio limpo preparadas para o mercado, em todas as utilizações finais da energia, dos transportes, da construção e industriais</t>
        </is>
      </c>
      <c r="CF797" s="2" t="inlineStr">
        <is>
          <t>întreprinderea comună pentru un hidrogen curat</t>
        </is>
      </c>
      <c r="CG797" s="2" t="inlineStr">
        <is>
          <t>3</t>
        </is>
      </c>
      <c r="CH797" s="2" t="inlineStr">
        <is>
          <t/>
        </is>
      </c>
      <c r="CI797" t="inlineStr">
        <is>
          <t/>
        </is>
      </c>
      <c r="CJ797" s="2" t="inlineStr">
        <is>
          <t>spoločný podnik pre čistý vodík</t>
        </is>
      </c>
      <c r="CK797" s="2" t="inlineStr">
        <is>
          <t>4</t>
        </is>
      </c>
      <c r="CL797" s="2" t="inlineStr">
        <is>
          <t/>
        </is>
      </c>
      <c r="CM797"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prispievať k cieľom
stanoveným oznámení Komisie zo 17. septembra 2020 o Ambicióznejších
klimatických cieľoch pre Európu na rok 2030: Investícia do klimaticky
neutrálnej budúcnosti v prospech našich občanov, v Európskej zelenej
dohode a v európskom právnom predpise v oblasti klímy […], prispievať k vykonávaniu vodíkovej stratégie Komisie pre klimaticky
neutrálnu Európu do roku 2020, posilňovať konkurencieschopnosť hodnotového
reťazca Únie v oblasti čistého vodíka s cieľom podporiť, najmä
v prípade MSP, urýchlenie vstupu inovatívnych konkurencieschopných čistých
riešení na trh a stimulovať výskum a inovácie v oblasti výroby,
distribúcie, skladovania a konečného použitia čistého vodíka</t>
        </is>
      </c>
      <c r="CN797" s="2" t="inlineStr">
        <is>
          <t>Skupno podjetje za čisti vodik</t>
        </is>
      </c>
      <c r="CO797" s="2" t="inlineStr">
        <is>
          <t>4</t>
        </is>
      </c>
      <c r="CP797" s="2" t="inlineStr">
        <is>
          <t/>
        </is>
      </c>
      <c r="CQ797" t="inlineStr">
        <is>
          <t>&lt;a href="https://iate.europa.eu/entry/result/783051/sl" target="_blank"&gt;skupno podjetje&lt;/a&gt;, ustanovljeno v okviru programa &lt;a href="https://iate.europa.eu/entry/result/3576720/sl" target="_blank"&gt;Obzorje Evropa&lt;/a&gt;, ki naj bi okrepilo in povezalo znanstveno zmogljivost Unije za pospešeni razvoj in izboljšanje naprednih uporab &lt;a href="https://iate.europa.eu/entry/result/3589536/sl" target="_blank"&gt;čistega vodika&lt;/a&gt;, pripravljenih za trg, za končno uporabo v energetiki, prometu, gradbeništvu in industriji</t>
        </is>
      </c>
      <c r="CR797" s="2" t="inlineStr">
        <is>
          <t>det gemensamma företaget för förnybar vätgas</t>
        </is>
      </c>
      <c r="CS797" s="2" t="inlineStr">
        <is>
          <t>4</t>
        </is>
      </c>
      <c r="CT797" s="2" t="inlineStr">
        <is>
          <t/>
        </is>
      </c>
      <c r="CU797" t="inlineStr">
        <is>
          <t>gemensamt företag som inrättats för att stärka och integrera unionens vetenskapliga kapacitet för att påskynda utvecklingen och förbättringen av avancerade tillämpningar för förnybar vätgas som är färdiga för marknaden för slutanvändare inom energi-, transport-, byggnads- och industrisektorerna</t>
        </is>
      </c>
    </row>
    <row r="798">
      <c r="A798" s="1" t="str">
        <f>HYPERLINK("https://iate.europa.eu/entry/result/3619444/all", "3619444")</f>
        <v>3619444</v>
      </c>
      <c r="B798" t="inlineStr">
        <is>
          <t>ENVIRONMENT;PRODUCTION, TECHNOLOGY AND RESEARCH;POLITICS;ENERGY;EUROPEAN UNION</t>
        </is>
      </c>
      <c r="C798" t="inlineStr">
        <is>
          <t>ENVIRONMENT|environmental policy|environmental protection;PRODUCTION, TECHNOLOGY AND RESEARCH|research and intellectual property|research;POLITICS|executive power and public service|public administration|public-private partnership;ENERGY|soft energy|soft energy;EUROPEAN UNION|European construction|deepening of the European Union|EU activity</t>
        </is>
      </c>
      <c r="D798" s="2" t="inlineStr">
        <is>
          <t>партньорство за „преход към чиста енергия“</t>
        </is>
      </c>
      <c r="E798" s="2" t="inlineStr">
        <is>
          <t>3</t>
        </is>
      </c>
      <c r="F798" s="2" t="inlineStr">
        <is>
          <t/>
        </is>
      </c>
      <c r="G798" t="inlineStr">
        <is>
          <t/>
        </is>
      </c>
      <c r="H798" s="2" t="inlineStr">
        <is>
          <t>Evropské partnerství pro přechod na čistou energii|
Partnerství pro přechod na čistou energii</t>
        </is>
      </c>
      <c r="I798" s="2" t="inlineStr">
        <is>
          <t>3|
3</t>
        </is>
      </c>
      <c r="J798" s="2" t="inlineStr">
        <is>
          <t xml:space="preserve">|
</t>
        </is>
      </c>
      <c r="K798" t="inlineStr">
        <is>
          <t/>
        </is>
      </c>
      <c r="L798" s="2" t="inlineStr">
        <is>
          <t>partnerskab om omstilling til ren energi|
europæisk partnerskab om omstilling til ren energi</t>
        </is>
      </c>
      <c r="M798" s="2" t="inlineStr">
        <is>
          <t>3|
3</t>
        </is>
      </c>
      <c r="N798" s="2" t="inlineStr">
        <is>
          <t xml:space="preserve">|
</t>
        </is>
      </c>
      <c r="O798" t="inlineStr">
        <is>
          <t/>
        </is>
      </c>
      <c r="P798" s="2" t="inlineStr">
        <is>
          <t>europäische Partnerschaft für die Energiewende|
Partnerschaft für die Energiewende</t>
        </is>
      </c>
      <c r="Q798" s="2" t="inlineStr">
        <is>
          <t>3|
3</t>
        </is>
      </c>
      <c r="R798" s="2" t="inlineStr">
        <is>
          <t xml:space="preserve">|
</t>
        </is>
      </c>
      <c r="S798" t="inlineStr">
        <is>
          <t>Initiative mit dem Ziel, die Herausforderung einer klimaneutralen Wirtschaft durch &lt;a href="https://iate.europa.eu/entry/result/1173821/all" target="_blank"&gt;FuI&lt;/a&gt; im Bereich der &lt;a href="https://iate.europa.eu/entry/result/3528110/all" target="_blank"&gt;sauberen Energietechnologien&lt;/a&gt; anzugehen und so die &lt;a href="https://iate.europa.eu/entry/result/3590517/all" target="_blank"&gt;Energiewende&lt;/a&gt; zu beschleunigen</t>
        </is>
      </c>
      <c r="T798" s="2" t="inlineStr">
        <is>
          <t>σύμπραξη για τη μετάβαση σε καθαρές μορφές ενέργειας|
ευρωπαϊκή σύμπραξη για τη μετάβαση σε καθαρές μορφές ενέργειας</t>
        </is>
      </c>
      <c r="U798" s="2" t="inlineStr">
        <is>
          <t>3|
2</t>
        </is>
      </c>
      <c r="V798" s="2" t="inlineStr">
        <is>
          <t xml:space="preserve">|
</t>
        </is>
      </c>
      <c r="W798" t="inlineStr">
        <is>
          <t>πρωτοβουλία για την αντιμετώπιση των προκλήσεων που προκύπτουν από μια κλιματικά ουδέτερη οικονομία, μέσω της Ε&amp;amp;Κ στον τομέα των &lt;a href="https://iate.europa.eu/entry/result/3528110/en-el" target="_blank"&gt;τεχνολογιών καθαρής ενέργειας&lt;/a&gt;, ούτως ώστε να επιταχυνθεί η &lt;a href="https://iate.europa.eu/entry/result/3590517/en-el" target="_blank"&gt;μετάβαση στην καθαρή ενέργεια&lt;/a&gt;</t>
        </is>
      </c>
      <c r="X798" s="2" t="inlineStr">
        <is>
          <t>CETP|
European Partnership for Clean Energy Transition|
Partnership for Clean Energy Transition|
Clean Energy Transition Partnership</t>
        </is>
      </c>
      <c r="Y798" s="2" t="inlineStr">
        <is>
          <t>3|
3|
3|
3</t>
        </is>
      </c>
      <c r="Z798" s="2" t="inlineStr">
        <is>
          <t xml:space="preserve">|
|
|
</t>
        </is>
      </c>
      <c r="AA798" t="inlineStr">
        <is>
          <t>initiative to address the 
challenge of a climate-neutral economy through R&amp;amp;I in &lt;a href="https://iate.europa.eu/entry/result/3528110/en" target="_blank"&gt;clean energy technologies&lt;/a&gt; thus 
accelerating the &lt;a href="https://iate.europa.eu/entry/result/3590517/en" target="_blank"&gt;clean energy transition&lt;/a&gt;</t>
        </is>
      </c>
      <c r="AB798" s="2" t="inlineStr">
        <is>
          <t>asociación europea «Transición hacia una energía limpia»|
asociación para la transición hacia una energía limpia</t>
        </is>
      </c>
      <c r="AC798" s="2" t="inlineStr">
        <is>
          <t>3|
3</t>
        </is>
      </c>
      <c r="AD798" s="2" t="inlineStr">
        <is>
          <t xml:space="preserve">|
</t>
        </is>
      </c>
      <c r="AE798" t="inlineStr">
        <is>
          <t>Iniciativa destinada a abordar el desafío de una economía climáticamente neutra a través de la I+D en &lt;a href="https://iate.europa.eu/entry/slideshow/1632988312198/3528110/es" target="_blank"&gt;tecnologías energéticas limpias&lt;/a&gt;, acelerando así la transición hacia una energía limpia.</t>
        </is>
      </c>
      <c r="AF798" t="inlineStr">
        <is>
          <t/>
        </is>
      </c>
      <c r="AG798" t="inlineStr">
        <is>
          <t/>
        </is>
      </c>
      <c r="AH798" t="inlineStr">
        <is>
          <t/>
        </is>
      </c>
      <c r="AI798" t="inlineStr">
        <is>
          <t/>
        </is>
      </c>
      <c r="AJ798" s="2" t="inlineStr">
        <is>
          <t>puhtaaseen energiaan siirtymistä koskeva kumppanuus</t>
        </is>
      </c>
      <c r="AK798" s="2" t="inlineStr">
        <is>
          <t>3</t>
        </is>
      </c>
      <c r="AL798" s="2" t="inlineStr">
        <is>
          <t/>
        </is>
      </c>
      <c r="AM798" t="inlineStr">
        <is>
          <t>aloite, jolla pyritään vastaamaan ilmastoneutraalin talouden haasteeseen kannustamalla &lt;a href="https://iate.europa.eu/entry/result/3528110/fi" target="_blank"&gt;puhtaiden energiateknologioiden&lt;/a&gt;tutkimusta ja niitä koskevaa innovointia, mikä puolestaan nopeuttamsi puhtaaseen energiaan siirtymistä</t>
        </is>
      </c>
      <c r="AN798" s="2" t="inlineStr">
        <is>
          <t>partenariat européen pour la transition vers une énergie propre</t>
        </is>
      </c>
      <c r="AO798" s="2" t="inlineStr">
        <is>
          <t>3</t>
        </is>
      </c>
      <c r="AP798" s="2" t="inlineStr">
        <is>
          <t/>
        </is>
      </c>
      <c r="AQ798" t="inlineStr">
        <is>
          <t/>
        </is>
      </c>
      <c r="AR798" s="2" t="inlineStr">
        <is>
          <t>an Chomhpháirtíocht Eorpach um an aistriú chuig fuinneamh glan</t>
        </is>
      </c>
      <c r="AS798" s="2" t="inlineStr">
        <is>
          <t>3</t>
        </is>
      </c>
      <c r="AT798" s="2" t="inlineStr">
        <is>
          <t/>
        </is>
      </c>
      <c r="AU798" t="inlineStr">
        <is>
          <t/>
        </is>
      </c>
      <c r="AV798" s="2" t="inlineStr">
        <is>
          <t>europsko partnerstvo za prelazak na čistu energiju|
partnerstvo za prelazak na čistu energiju</t>
        </is>
      </c>
      <c r="AW798" s="2" t="inlineStr">
        <is>
          <t>3|
3</t>
        </is>
      </c>
      <c r="AX798" s="2" t="inlineStr">
        <is>
          <t xml:space="preserve">|
</t>
        </is>
      </c>
      <c r="AY798" t="inlineStr">
        <is>
          <t/>
        </is>
      </c>
      <c r="AZ798" s="2" t="inlineStr">
        <is>
          <t>Európai partnerség a tiszta energiára való átállásért</t>
        </is>
      </c>
      <c r="BA798" s="2" t="inlineStr">
        <is>
          <t>3</t>
        </is>
      </c>
      <c r="BB798" s="2" t="inlineStr">
        <is>
          <t/>
        </is>
      </c>
      <c r="BC798" t="inlineStr">
        <is>
          <t/>
        </is>
      </c>
      <c r="BD798" s="2" t="inlineStr">
        <is>
          <t>partenariato per la transizione verso l'energia pulita</t>
        </is>
      </c>
      <c r="BE798" s="2" t="inlineStr">
        <is>
          <t>3</t>
        </is>
      </c>
      <c r="BF798" s="2" t="inlineStr">
        <is>
          <t/>
        </is>
      </c>
      <c r="BG798" t="inlineStr">
        <is>
          <t>iniziativa volta ad affrontare le sfide di un'economia climaticamente neutra attraverso R&amp;amp;I nelle&lt;a href="https://iate.europa.eu/entry/result/3528110/en-it" target="_blank"&gt; tecnologie energetiche pulite&lt;/a&gt; per accelerare la transizione verso un'energia pulita</t>
        </is>
      </c>
      <c r="BH798" s="2" t="inlineStr">
        <is>
          <t>Perėjimo prie švarios energijos partnerystė|
Europos perėjimo prie švarios energijos partnerystė</t>
        </is>
      </c>
      <c r="BI798" s="2" t="inlineStr">
        <is>
          <t>2|
2</t>
        </is>
      </c>
      <c r="BJ798" s="2" t="inlineStr">
        <is>
          <t xml:space="preserve">|
</t>
        </is>
      </c>
      <c r="BK798" t="inlineStr">
        <is>
          <t/>
        </is>
      </c>
      <c r="BL798" s="2" t="inlineStr">
        <is>
          <t>Eiropas partnerība pārejai uz tīru enerģiju|
Partnerība pārejai uz tīru enerģiju</t>
        </is>
      </c>
      <c r="BM798" s="2" t="inlineStr">
        <is>
          <t>2|
2</t>
        </is>
      </c>
      <c r="BN798" s="2" t="inlineStr">
        <is>
          <t xml:space="preserve">|
</t>
        </is>
      </c>
      <c r="BO798" t="inlineStr">
        <is>
          <t/>
        </is>
      </c>
      <c r="BP798" s="2" t="inlineStr">
        <is>
          <t>Sħubija Ewropea għat-Tranżizzjoni lejn Enerġija Nadifa|
Sħubija għat-Tranżizzjoni lejn Enerġija Nadifa</t>
        </is>
      </c>
      <c r="BQ798" s="2" t="inlineStr">
        <is>
          <t>3|
3</t>
        </is>
      </c>
      <c r="BR798" s="2" t="inlineStr">
        <is>
          <t xml:space="preserve">|
</t>
        </is>
      </c>
      <c r="BS798" t="inlineStr">
        <is>
          <t>inizjattiva li tindirizza l-isfida ta' ekonomija klimatikament newtrali permezz tar-R&amp;amp;I f'teknoloġiji għal enerġija nadifa, u li b'hekk taċċellera t-&lt;a href="https://iate.europa.eu/entry/result/3590517/mt" target="_blank"&gt;tranżizzjoni lejn enerġija nadifa&lt;/a&gt;</t>
        </is>
      </c>
      <c r="BT798" s="2" t="inlineStr">
        <is>
          <t>Europees partnerschap voor de transitie naar schone energie|
partnerschap voor de transitie naar schone energie</t>
        </is>
      </c>
      <c r="BU798" s="2" t="inlineStr">
        <is>
          <t>3|
3</t>
        </is>
      </c>
      <c r="BV798" s="2" t="inlineStr">
        <is>
          <t xml:space="preserve">|
</t>
        </is>
      </c>
      <c r="BW798" t="inlineStr">
        <is>
          <t>initiatief om de uitdaging van een klimaatneutrale economie aan te gaan door middel van onderzoek en innovatie op het gebied van technologieën voor schone energie en zo de transitie naar schone energie te versnellen</t>
        </is>
      </c>
      <c r="BX798" s="2" t="inlineStr">
        <is>
          <t>europejskie partnerstwo na rzecz przejścia na czystą energię|
partnerstwo na rzecz przejścia na czystą energię</t>
        </is>
      </c>
      <c r="BY798" s="2" t="inlineStr">
        <is>
          <t>3|
3</t>
        </is>
      </c>
      <c r="BZ798" s="2" t="inlineStr">
        <is>
          <t xml:space="preserve">|
</t>
        </is>
      </c>
      <c r="CA798" t="inlineStr">
        <is>
          <t>inicjatywa mająca pobudzić i przyspieszyć transformację energetyczną</t>
        </is>
      </c>
      <c r="CB798" s="2" t="inlineStr">
        <is>
          <t>Parceria Europeia Transição para Energias Limpas</t>
        </is>
      </c>
      <c r="CC798" s="2" t="inlineStr">
        <is>
          <t>3</t>
        </is>
      </c>
      <c r="CD798" s="2" t="inlineStr">
        <is>
          <t/>
        </is>
      </c>
      <c r="CE798" t="inlineStr">
        <is>
          <t>Iniciativa para enfrentar o desafio de uma economia com impacto neutro no clima através da investigação e inovação em tecnologias energéticas limpas, acelerando assim a transição para as energias limpas.</t>
        </is>
      </c>
      <c r="CF798" s="2" t="inlineStr">
        <is>
          <t>Parteneriat pentru tranziția către o energie curată</t>
        </is>
      </c>
      <c r="CG798" s="2" t="inlineStr">
        <is>
          <t>2</t>
        </is>
      </c>
      <c r="CH798" s="2" t="inlineStr">
        <is>
          <t>proposed</t>
        </is>
      </c>
      <c r="CI798" t="inlineStr">
        <is>
          <t/>
        </is>
      </c>
      <c r="CJ798" s="2" t="inlineStr">
        <is>
          <t>Partnerstvo pre prechod na čistú energiu|
Európske partnerstvo pre prechod na čistú energiu</t>
        </is>
      </c>
      <c r="CK798" s="2" t="inlineStr">
        <is>
          <t>3|
3</t>
        </is>
      </c>
      <c r="CL798" s="2" t="inlineStr">
        <is>
          <t xml:space="preserve">|
</t>
        </is>
      </c>
      <c r="CM798" t="inlineStr">
        <is>
          <t>iniciatíva zameraná na riešenie problému klimaticky neutrálneho hospodárstva prostredníctvom výskumu a inovácií v oblasti technológií čistej energie, čím sa urýchli &lt;a href="https://iate.europa.eu/entry/result/3590517/sk" target="_blank"&gt;prechod na čistú energiu&lt;/a&gt;</t>
        </is>
      </c>
      <c r="CN798" s="2" t="inlineStr">
        <is>
          <t>partnerstvo za prehod na čisto energijo|
evropsko partnerstvo za prehod na čisto energijo</t>
        </is>
      </c>
      <c r="CO798" s="2" t="inlineStr">
        <is>
          <t>3|
3</t>
        </is>
      </c>
      <c r="CP798" s="2" t="inlineStr">
        <is>
          <t xml:space="preserve">|
</t>
        </is>
      </c>
      <c r="CQ798" t="inlineStr">
        <is>
          <t/>
        </is>
      </c>
      <c r="CR798" t="inlineStr">
        <is>
          <t/>
        </is>
      </c>
      <c r="CS798" t="inlineStr">
        <is>
          <t/>
        </is>
      </c>
      <c r="CT798" t="inlineStr">
        <is>
          <t/>
        </is>
      </c>
      <c r="CU798" t="inlineStr">
        <is>
          <t/>
        </is>
      </c>
    </row>
    <row r="799">
      <c r="A799" s="1" t="str">
        <f>HYPERLINK("https://iate.europa.eu/entry/result/3620670/all", "3620670")</f>
        <v>3620670</v>
      </c>
      <c r="B799" t="inlineStr">
        <is>
          <t>EDUCATION AND COMMUNICATIONS;LAW</t>
        </is>
      </c>
      <c r="C799" t="inlineStr">
        <is>
          <t>EDUCATION AND COMMUNICATIONS|information and information processing;LAW|criminal law|offence|crime against individuals|identity theft;EDUCATION AND COMMUNICATIONS|information technology and data processing</t>
        </is>
      </c>
      <c r="D799" s="2" t="inlineStr">
        <is>
          <t>„превземане“ на профил</t>
        </is>
      </c>
      <c r="E799" s="2" t="inlineStr">
        <is>
          <t>3</t>
        </is>
      </c>
      <c r="F799" s="2" t="inlineStr">
        <is>
          <t/>
        </is>
      </c>
      <c r="G799" t="inlineStr">
        <is>
          <t/>
        </is>
      </c>
      <c r="H799" s="2" t="inlineStr">
        <is>
          <t>ovládnutí účtu</t>
        </is>
      </c>
      <c r="I799" s="2" t="inlineStr">
        <is>
          <t>3</t>
        </is>
      </c>
      <c r="J799" s="2" t="inlineStr">
        <is>
          <t/>
        </is>
      </c>
      <c r="K799" t="inlineStr">
        <is>
          <t>získání přístupu k účtu uživatele a získání kontroly nad takovým účtem pro účely podvodu či přisvojení si totožnosti</t>
        </is>
      </c>
      <c r="L799" s="2" t="inlineStr">
        <is>
          <t>kontoovertagelse|
overtagelse af konti</t>
        </is>
      </c>
      <c r="M799" s="2" t="inlineStr">
        <is>
          <t>3|
3</t>
        </is>
      </c>
      <c r="N799" s="2" t="inlineStr">
        <is>
          <t xml:space="preserve">|
</t>
        </is>
      </c>
      <c r="O799" t="inlineStr">
        <is>
          <t/>
        </is>
      </c>
      <c r="P799" s="2" t="inlineStr">
        <is>
          <t>Account-Übernahme</t>
        </is>
      </c>
      <c r="Q799" s="2" t="inlineStr">
        <is>
          <t>3</t>
        </is>
      </c>
      <c r="R799" s="2" t="inlineStr">
        <is>
          <t/>
        </is>
      </c>
      <c r="S799" t="inlineStr">
        <is>
          <t>Online-Identitätsdiebstahl, bei dem Angreifer personenbezogene Daten wie Sozialversicherungsnummer, Adresse und sogar Bankdaten stehlen, um die gestohlene Identität für betrügerische Zwecke (Betrug, Rufschädigung usw.) zu verwenden oder die gestohlenen Informationen an Dritte zu verkaufen</t>
        </is>
      </c>
      <c r="T799" s="2" t="inlineStr">
        <is>
          <t>υποκλοπή λογαριασμού</t>
        </is>
      </c>
      <c r="U799" s="2" t="inlineStr">
        <is>
          <t>3</t>
        </is>
      </c>
      <c r="V799" s="2" t="inlineStr">
        <is>
          <t/>
        </is>
      </c>
      <c r="W799" t="inlineStr">
        <is>
          <t>απόκτηση πρόσβασης σε λογαριασμό χρήστη και έλεγχος αυτού, με σκοπό την απάτη ή την πλαστοπροσωπία</t>
        </is>
      </c>
      <c r="X799" s="2" t="inlineStr">
        <is>
          <t>account takeover</t>
        </is>
      </c>
      <c r="Y799" s="2" t="inlineStr">
        <is>
          <t>3</t>
        </is>
      </c>
      <c r="Z799" s="2" t="inlineStr">
        <is>
          <t/>
        </is>
      </c>
      <c r="AA799" t="inlineStr">
        <is>
          <t>gaining access and control over a user account, with the goal of committing fraud or impersonation</t>
        </is>
      </c>
      <c r="AB799" s="2" t="inlineStr">
        <is>
          <t>apropiación de cuentas</t>
        </is>
      </c>
      <c r="AC799" s="2" t="inlineStr">
        <is>
          <t>3</t>
        </is>
      </c>
      <c r="AD799" s="2" t="inlineStr">
        <is>
          <t/>
        </is>
      </c>
      <c r="AE799" t="inlineStr">
        <is>
          <t>Forma de robo de identidad en línea en la que un tercero accede 
ilegalmente a la cuenta online de una víctima para obtener ganancias 
cambiando los detalles de la cuenta, realizando compras y aprovechando 
la información robada para acceder a otras cuentas.</t>
        </is>
      </c>
      <c r="AF799" s="2" t="inlineStr">
        <is>
          <t>konto hõivamine|
konto kaaperdamine|
konto ülevõtmine</t>
        </is>
      </c>
      <c r="AG799" s="2" t="inlineStr">
        <is>
          <t>3|
3|
3</t>
        </is>
      </c>
      <c r="AH799" s="2" t="inlineStr">
        <is>
          <t xml:space="preserve">|
|
</t>
        </is>
      </c>
      <c r="AI799" t="inlineStr">
        <is>
          <t>pettuse või kuritarvitamise eesmärgil juurdepääsu saamine kasutaja kontole ja kontrolli võtmine selle üle</t>
        </is>
      </c>
      <c r="AJ799" s="2" t="inlineStr">
        <is>
          <t>tilin haltuunotto|
käyttäjätilin kaappaus|
käyttäjätilin anastus</t>
        </is>
      </c>
      <c r="AK799" s="2" t="inlineStr">
        <is>
          <t>3|
3|
3</t>
        </is>
      </c>
      <c r="AL799" s="2" t="inlineStr">
        <is>
          <t xml:space="preserve">|
|
</t>
        </is>
      </c>
      <c r="AM799" t="inlineStr">
        <is>
          <t/>
        </is>
      </c>
      <c r="AN799" s="2" t="inlineStr">
        <is>
          <t>prise de contrôle de compte|
piratage de compte</t>
        </is>
      </c>
      <c r="AO799" s="2" t="inlineStr">
        <is>
          <t>3|
3</t>
        </is>
      </c>
      <c r="AP799" s="2" t="inlineStr">
        <is>
          <t xml:space="preserve">|
</t>
        </is>
      </c>
      <c r="AQ799" t="inlineStr">
        <is>
          <t/>
        </is>
      </c>
      <c r="AR799" s="2" t="inlineStr">
        <is>
          <t>táthcheangal cuntais</t>
        </is>
      </c>
      <c r="AS799" s="2" t="inlineStr">
        <is>
          <t>3</t>
        </is>
      </c>
      <c r="AT799" s="2" t="inlineStr">
        <is>
          <t/>
        </is>
      </c>
      <c r="AU799" t="inlineStr">
        <is>
          <t/>
        </is>
      </c>
      <c r="AV799" s="2" t="inlineStr">
        <is>
          <t>preuzimanje računa</t>
        </is>
      </c>
      <c r="AW799" s="2" t="inlineStr">
        <is>
          <t>3</t>
        </is>
      </c>
      <c r="AX799" s="2" t="inlineStr">
        <is>
          <t/>
        </is>
      </c>
      <c r="AY799" t="inlineStr">
        <is>
          <t/>
        </is>
      </c>
      <c r="AZ799" s="2" t="inlineStr">
        <is>
          <t>fiókok feletti irányítás átvétele</t>
        </is>
      </c>
      <c r="BA799" s="2" t="inlineStr">
        <is>
          <t>3</t>
        </is>
      </c>
      <c r="BB799" s="2" t="inlineStr">
        <is>
          <t/>
        </is>
      </c>
      <c r="BC799" t="inlineStr">
        <is>
          <t/>
        </is>
      </c>
      <c r="BD799" s="2" t="inlineStr">
        <is>
          <t>appropriazione indebita di account</t>
        </is>
      </c>
      <c r="BE799" s="2" t="inlineStr">
        <is>
          <t>3</t>
        </is>
      </c>
      <c r="BF799" s="2" t="inlineStr">
        <is>
          <t/>
        </is>
      </c>
      <c r="BG799" t="inlineStr">
        <is>
          <t>accesso non autorizzato a un account utente allo scopo di commettere una frode</t>
        </is>
      </c>
      <c r="BH799" s="2" t="inlineStr">
        <is>
          <t>paskyros perėmimas</t>
        </is>
      </c>
      <c r="BI799" s="2" t="inlineStr">
        <is>
          <t>3</t>
        </is>
      </c>
      <c r="BJ799" s="2" t="inlineStr">
        <is>
          <t/>
        </is>
      </c>
      <c r="BK799" t="inlineStr">
        <is>
          <t/>
        </is>
      </c>
      <c r="BL799" s="2" t="inlineStr">
        <is>
          <t>konta pārņemšana</t>
        </is>
      </c>
      <c r="BM799" s="2" t="inlineStr">
        <is>
          <t>3</t>
        </is>
      </c>
      <c r="BN799" s="2" t="inlineStr">
        <is>
          <t/>
        </is>
      </c>
      <c r="BO799" t="inlineStr">
        <is>
          <t>piekļūšana lietotāja kontam un tā pārņemšana ar mērķi veikt krāpniecisku darbību vai uzdoties par citu personu</t>
        </is>
      </c>
      <c r="BP799" s="2" t="inlineStr">
        <is>
          <t>ħtif ta' kont</t>
        </is>
      </c>
      <c r="BQ799" s="2" t="inlineStr">
        <is>
          <t>3</t>
        </is>
      </c>
      <c r="BR799" s="2" t="inlineStr">
        <is>
          <t/>
        </is>
      </c>
      <c r="BS799" t="inlineStr">
        <is>
          <t>proċess li matulu atturi malizzjużi jisirqu l-kredenzjali ta' utent sabiex jakkwistaw l-aċċess u l-kontroll tal-kont ta' dak l-utent, bl-għan li jikkommettu att frawdolenti</t>
        </is>
      </c>
      <c r="BT799" s="2" t="inlineStr">
        <is>
          <t>accountovername</t>
        </is>
      </c>
      <c r="BU799" s="2" t="inlineStr">
        <is>
          <t>3</t>
        </is>
      </c>
      <c r="BV799" s="2" t="inlineStr">
        <is>
          <t/>
        </is>
      </c>
      <c r="BW799" t="inlineStr">
        <is>
          <t>vorm van online identiteitsdiefstal waarbij een kwaadwillende de onlineaccount van een slachtoffer op illegale wijze overneemt om fraude te plegen</t>
        </is>
      </c>
      <c r="BX799" s="2" t="inlineStr">
        <is>
          <t>przejmowanie kont</t>
        </is>
      </c>
      <c r="BY799" s="2" t="inlineStr">
        <is>
          <t>3</t>
        </is>
      </c>
      <c r="BZ799" s="2" t="inlineStr">
        <is>
          <t/>
        </is>
      </c>
      <c r="CA799" t="inlineStr">
        <is>
          <t>uzyskiwanie dostępu do kont użytkowników i kontroli nad tymi kontami</t>
        </is>
      </c>
      <c r="CB799" s="2" t="inlineStr">
        <is>
          <t>apropriação de conta|
usurpação de conta</t>
        </is>
      </c>
      <c r="CC799" s="2" t="inlineStr">
        <is>
          <t>2|
3</t>
        </is>
      </c>
      <c r="CD799" s="2" t="inlineStr">
        <is>
          <t xml:space="preserve">|
</t>
        </is>
      </c>
      <c r="CE799" t="inlineStr">
        <is>
          <t>&lt;div&gt;Obtenção de acesso e controlo de uma conta de utilizador por outra pessoa que não a sua proprietária para as utilizar com objetivos maliciosos (fraude ou falsificação).&lt;br&gt;&lt;/div&gt;</t>
        </is>
      </c>
      <c r="CF799" s="2" t="inlineStr">
        <is>
          <t>preluare de cont</t>
        </is>
      </c>
      <c r="CG799" s="2" t="inlineStr">
        <is>
          <t>3</t>
        </is>
      </c>
      <c r="CH799" s="2" t="inlineStr">
        <is>
          <t/>
        </is>
      </c>
      <c r="CI799" t="inlineStr">
        <is>
          <t/>
        </is>
      </c>
      <c r="CJ799" s="2" t="inlineStr">
        <is>
          <t>prebratie účtu</t>
        </is>
      </c>
      <c r="CK799" s="2" t="inlineStr">
        <is>
          <t>3</t>
        </is>
      </c>
      <c r="CL799" s="2" t="inlineStr">
        <is>
          <t/>
        </is>
      </c>
      <c r="CM799" t="inlineStr">
        <is>
          <t>získanie prístupu k používateľskému účtu a získanie kontroly nad ním s cieľom spáchať podvod alebo predstierať identitu</t>
        </is>
      </c>
      <c r="CN799" s="2" t="inlineStr">
        <is>
          <t>prevzem računa</t>
        </is>
      </c>
      <c r="CO799" s="2" t="inlineStr">
        <is>
          <t>3</t>
        </is>
      </c>
      <c r="CP799" s="2" t="inlineStr">
        <is>
          <t/>
        </is>
      </c>
      <c r="CQ799" t="inlineStr">
        <is>
          <t/>
        </is>
      </c>
      <c r="CR799" s="2" t="inlineStr">
        <is>
          <t>kontokapning</t>
        </is>
      </c>
      <c r="CS799" s="2" t="inlineStr">
        <is>
          <t>3</t>
        </is>
      </c>
      <c r="CT799" s="2" t="inlineStr">
        <is>
          <t/>
        </is>
      </c>
      <c r="CU799" t="inlineStr">
        <is>
          <t>identitetsattack där angriparen får obehörig åtkomst till kundkonton och
kan stjäla värdefull information</t>
        </is>
      </c>
    </row>
    <row r="800">
      <c r="A800" s="1" t="str">
        <f>HYPERLINK("https://iate.europa.eu/entry/result/3588419/all", "3588419")</f>
        <v>3588419</v>
      </c>
      <c r="B800" t="inlineStr">
        <is>
          <t>EUROPEAN UNION;EDUCATION AND COMMUNICATIONS</t>
        </is>
      </c>
      <c r="C800" t="inlineStr">
        <is>
          <t>EUROPEAN UNION|European construction|deepening of the European Union|single market;EDUCATION AND COMMUNICATIONS|information technology and data processing|information technology industry</t>
        </is>
      </c>
      <c r="D800" t="inlineStr">
        <is>
          <t/>
        </is>
      </c>
      <c r="E800" t="inlineStr">
        <is>
          <t/>
        </is>
      </c>
      <c r="F800" t="inlineStr">
        <is>
          <t/>
        </is>
      </c>
      <c r="G800" t="inlineStr">
        <is>
          <t/>
        </is>
      </c>
      <c r="H800" t="inlineStr">
        <is>
          <t/>
        </is>
      </c>
      <c r="I800" t="inlineStr">
        <is>
          <t/>
        </is>
      </c>
      <c r="J800" t="inlineStr">
        <is>
          <t/>
        </is>
      </c>
      <c r="K800" t="inlineStr">
        <is>
          <t/>
        </is>
      </c>
      <c r="L800" t="inlineStr">
        <is>
          <t/>
        </is>
      </c>
      <c r="M800" t="inlineStr">
        <is>
          <t/>
        </is>
      </c>
      <c r="N800" t="inlineStr">
        <is>
          <t/>
        </is>
      </c>
      <c r="O800" t="inlineStr">
        <is>
          <t/>
        </is>
      </c>
      <c r="P800" t="inlineStr">
        <is>
          <t/>
        </is>
      </c>
      <c r="Q800" t="inlineStr">
        <is>
          <t/>
        </is>
      </c>
      <c r="R800" t="inlineStr">
        <is>
          <t/>
        </is>
      </c>
      <c r="S800" t="inlineStr">
        <is>
          <t/>
        </is>
      </c>
      <c r="T800" t="inlineStr">
        <is>
          <t/>
        </is>
      </c>
      <c r="U800" t="inlineStr">
        <is>
          <t/>
        </is>
      </c>
      <c r="V800" t="inlineStr">
        <is>
          <t/>
        </is>
      </c>
      <c r="W800" t="inlineStr">
        <is>
          <t/>
        </is>
      </c>
      <c r="X800" s="2" t="inlineStr">
        <is>
          <t>Shaping Europe's digital future</t>
        </is>
      </c>
      <c r="Y800" s="2" t="inlineStr">
        <is>
          <t>0</t>
        </is>
      </c>
      <c r="Z800" s="2" t="inlineStr">
        <is>
          <t/>
        </is>
      </c>
      <c r="AA800" t="inlineStr">
        <is>
          <t>phrase used by the European Commission, also as title of a future Communication</t>
        </is>
      </c>
      <c r="AB800" t="inlineStr">
        <is>
          <t/>
        </is>
      </c>
      <c r="AC800" t="inlineStr">
        <is>
          <t/>
        </is>
      </c>
      <c r="AD800" t="inlineStr">
        <is>
          <t/>
        </is>
      </c>
      <c r="AE800" t="inlineStr">
        <is>
          <t/>
        </is>
      </c>
      <c r="AF800" t="inlineStr">
        <is>
          <t/>
        </is>
      </c>
      <c r="AG800" t="inlineStr">
        <is>
          <t/>
        </is>
      </c>
      <c r="AH800" t="inlineStr">
        <is>
          <t/>
        </is>
      </c>
      <c r="AI800" t="inlineStr">
        <is>
          <t/>
        </is>
      </c>
      <c r="AJ800" t="inlineStr">
        <is>
          <t/>
        </is>
      </c>
      <c r="AK800" t="inlineStr">
        <is>
          <t/>
        </is>
      </c>
      <c r="AL800" t="inlineStr">
        <is>
          <t/>
        </is>
      </c>
      <c r="AM800" t="inlineStr">
        <is>
          <t/>
        </is>
      </c>
      <c r="AN800" t="inlineStr">
        <is>
          <t/>
        </is>
      </c>
      <c r="AO800" t="inlineStr">
        <is>
          <t/>
        </is>
      </c>
      <c r="AP800" t="inlineStr">
        <is>
          <t/>
        </is>
      </c>
      <c r="AQ800" t="inlineStr">
        <is>
          <t/>
        </is>
      </c>
      <c r="AR800" t="inlineStr">
        <is>
          <t/>
        </is>
      </c>
      <c r="AS800" t="inlineStr">
        <is>
          <t/>
        </is>
      </c>
      <c r="AT800" t="inlineStr">
        <is>
          <t/>
        </is>
      </c>
      <c r="AU800" t="inlineStr">
        <is>
          <t/>
        </is>
      </c>
      <c r="AV800" t="inlineStr">
        <is>
          <t/>
        </is>
      </c>
      <c r="AW800" t="inlineStr">
        <is>
          <t/>
        </is>
      </c>
      <c r="AX800" t="inlineStr">
        <is>
          <t/>
        </is>
      </c>
      <c r="AY800" t="inlineStr">
        <is>
          <t/>
        </is>
      </c>
      <c r="AZ800" s="2" t="inlineStr">
        <is>
          <t>Európa digitális jövőjének megtervezése</t>
        </is>
      </c>
      <c r="BA800" s="2" t="inlineStr">
        <is>
          <t>2</t>
        </is>
      </c>
      <c r="BB800" s="2" t="inlineStr">
        <is>
          <t/>
        </is>
      </c>
      <c r="BC800" t="inlineStr">
        <is>
          <t>az Európai Bizottság által használt kifejezés, amely egy jövőbeli közlemény címe is lesz</t>
        </is>
      </c>
      <c r="BD800" t="inlineStr">
        <is>
          <t/>
        </is>
      </c>
      <c r="BE800" t="inlineStr">
        <is>
          <t/>
        </is>
      </c>
      <c r="BF800" t="inlineStr">
        <is>
          <t/>
        </is>
      </c>
      <c r="BG800" t="inlineStr">
        <is>
          <t/>
        </is>
      </c>
      <c r="BH800" t="inlineStr">
        <is>
          <t/>
        </is>
      </c>
      <c r="BI800" t="inlineStr">
        <is>
          <t/>
        </is>
      </c>
      <c r="BJ800" t="inlineStr">
        <is>
          <t/>
        </is>
      </c>
      <c r="BK800" t="inlineStr">
        <is>
          <t/>
        </is>
      </c>
      <c r="BL800" t="inlineStr">
        <is>
          <t/>
        </is>
      </c>
      <c r="BM800" t="inlineStr">
        <is>
          <t/>
        </is>
      </c>
      <c r="BN800" t="inlineStr">
        <is>
          <t/>
        </is>
      </c>
      <c r="BO800" t="inlineStr">
        <is>
          <t/>
        </is>
      </c>
      <c r="BP800" t="inlineStr">
        <is>
          <t/>
        </is>
      </c>
      <c r="BQ800" t="inlineStr">
        <is>
          <t/>
        </is>
      </c>
      <c r="BR800" t="inlineStr">
        <is>
          <t/>
        </is>
      </c>
      <c r="BS800" t="inlineStr">
        <is>
          <t/>
        </is>
      </c>
      <c r="BT800" t="inlineStr">
        <is>
          <t/>
        </is>
      </c>
      <c r="BU800" t="inlineStr">
        <is>
          <t/>
        </is>
      </c>
      <c r="BV800" t="inlineStr">
        <is>
          <t/>
        </is>
      </c>
      <c r="BW800" t="inlineStr">
        <is>
          <t/>
        </is>
      </c>
      <c r="BX800" t="inlineStr">
        <is>
          <t/>
        </is>
      </c>
      <c r="BY800" t="inlineStr">
        <is>
          <t/>
        </is>
      </c>
      <c r="BZ800" t="inlineStr">
        <is>
          <t/>
        </is>
      </c>
      <c r="CA800" t="inlineStr">
        <is>
          <t/>
        </is>
      </c>
      <c r="CB800" t="inlineStr">
        <is>
          <t/>
        </is>
      </c>
      <c r="CC800" t="inlineStr">
        <is>
          <t/>
        </is>
      </c>
      <c r="CD800" t="inlineStr">
        <is>
          <t/>
        </is>
      </c>
      <c r="CE800" t="inlineStr">
        <is>
          <t/>
        </is>
      </c>
      <c r="CF800" s="2" t="inlineStr">
        <is>
          <t>conturarea viitorului digital al Europei</t>
        </is>
      </c>
      <c r="CG800" s="2" t="inlineStr">
        <is>
          <t>3</t>
        </is>
      </c>
      <c r="CH800" s="2" t="inlineStr">
        <is>
          <t/>
        </is>
      </c>
      <c r="CI800" t="inlineStr">
        <is>
          <t/>
        </is>
      </c>
      <c r="CJ800" t="inlineStr">
        <is>
          <t/>
        </is>
      </c>
      <c r="CK800" t="inlineStr">
        <is>
          <t/>
        </is>
      </c>
      <c r="CL800" t="inlineStr">
        <is>
          <t/>
        </is>
      </c>
      <c r="CM800" t="inlineStr">
        <is>
          <t/>
        </is>
      </c>
      <c r="CN800" t="inlineStr">
        <is>
          <t/>
        </is>
      </c>
      <c r="CO800" t="inlineStr">
        <is>
          <t/>
        </is>
      </c>
      <c r="CP800" t="inlineStr">
        <is>
          <t/>
        </is>
      </c>
      <c r="CQ800" t="inlineStr">
        <is>
          <t/>
        </is>
      </c>
      <c r="CR800" t="inlineStr">
        <is>
          <t/>
        </is>
      </c>
      <c r="CS800" t="inlineStr">
        <is>
          <t/>
        </is>
      </c>
      <c r="CT800" t="inlineStr">
        <is>
          <t/>
        </is>
      </c>
      <c r="CU800" t="inlineStr">
        <is>
          <t/>
        </is>
      </c>
    </row>
    <row r="801">
      <c r="A801" s="1" t="str">
        <f>HYPERLINK("https://iate.europa.eu/entry/result/1695263/all", "1695263")</f>
        <v>1695263</v>
      </c>
      <c r="B801" t="inlineStr">
        <is>
          <t>EDUCATION AND COMMUNICATIONS</t>
        </is>
      </c>
      <c r="C801" t="inlineStr">
        <is>
          <t>EDUCATION AND COMMUNICATIONS|communications;EDUCATION AND COMMUNICATIONS|information technology and data processing</t>
        </is>
      </c>
      <c r="D801" s="2" t="inlineStr">
        <is>
          <t>IP адрес</t>
        </is>
      </c>
      <c r="E801" s="2" t="inlineStr">
        <is>
          <t>3</t>
        </is>
      </c>
      <c r="F801" s="2" t="inlineStr">
        <is>
          <t/>
        </is>
      </c>
      <c r="G801" t="inlineStr">
        <is>
          <t>уникален номер, много наподобяващ телефонен номер, който се използва от машини (обикновено компютри), за да се свързват едни с други, когато изпращат информация през Интернет или локална мрежа, използвайки Интернет протокол (IP)</t>
        </is>
      </c>
      <c r="H801" s="2" t="inlineStr">
        <is>
          <t>adresa internetového protokolu|
IP adresa|
adresa IP</t>
        </is>
      </c>
      <c r="I801" s="2" t="inlineStr">
        <is>
          <t>3|
3|
3</t>
        </is>
      </c>
      <c r="J801" s="2" t="inlineStr">
        <is>
          <t xml:space="preserve">|
preferred|
</t>
        </is>
      </c>
      <c r="K801" t="inlineStr">
        <is>
          <t>jedinečná adresa, již některá elektronická zařízení používají ke vzájemné identifikaci a komunikaci na počítačové síti za použití standardu internetového protokolu (IP) – jednodušeji řečeno, adresa počítače</t>
        </is>
      </c>
      <c r="L801" s="2" t="inlineStr">
        <is>
          <t>internetprotokoladresse|
IP-adresse|
IP-nummer</t>
        </is>
      </c>
      <c r="M801" s="2" t="inlineStr">
        <is>
          <t>4|
4|
4</t>
        </is>
      </c>
      <c r="N801" s="2" t="inlineStr">
        <is>
          <t xml:space="preserve">|
|
</t>
        </is>
      </c>
      <c r="O801" t="inlineStr">
        <is>
          <t>unikt nummer som netværksenheder (fx computere, tablet og smartphones) bruger til at kommunikere med hinanden over Internetprotokollen (IP)</t>
        </is>
      </c>
      <c r="P801" s="2" t="inlineStr">
        <is>
          <t>Internetprotokolladresse|
IP-Adresse</t>
        </is>
      </c>
      <c r="Q801" s="2" t="inlineStr">
        <is>
          <t>3|
3</t>
        </is>
      </c>
      <c r="R801" s="2" t="inlineStr">
        <is>
          <t xml:space="preserve">|
</t>
        </is>
      </c>
      <c r="S801" t="inlineStr">
        <is>
          <t>aus einer Zahlenfolge bestehende, einmalige Adresse eines an ein IP-Netzwerk angeschlossenen Endgeräts (Computer, Drucker
usw.)</t>
        </is>
      </c>
      <c r="T801" s="2" t="inlineStr">
        <is>
          <t>διεύθυνση IP|
διεύθυνση πρωτοκόλλου Ίντερνετ</t>
        </is>
      </c>
      <c r="U801" s="2" t="inlineStr">
        <is>
          <t>3|
3</t>
        </is>
      </c>
      <c r="V801" s="2" t="inlineStr">
        <is>
          <t xml:space="preserve">|
</t>
        </is>
      </c>
      <c r="W801" t="inlineStr">
        <is>
          <t>Σύντμηση του Internet Protocol Address - Διεύθυνση Πρωτοκόλλου Ίντερνετ. Δυαδικός αριθμός με 32 bit (4 byte) που προσδιορίζει με μοναδικό τρόπο, σε άλλους υπολογιστές υπηρεσίας, έναν υπολογιστή υπηρεσίας συνδεδεμένο στο Internet.</t>
        </is>
      </c>
      <c r="X801" s="2" t="inlineStr">
        <is>
          <t>IP address|
Internet Protocol address</t>
        </is>
      </c>
      <c r="Y801" s="2" t="inlineStr">
        <is>
          <t>3|
3</t>
        </is>
      </c>
      <c r="Z801" s="2" t="inlineStr">
        <is>
          <t xml:space="preserve">|
</t>
        </is>
      </c>
      <c r="AA801" t="inlineStr">
        <is>
          <t>numerical label assigned to each device (e.g., computer, printer) participating in a computer network that uses the Internet Protocol for communication</t>
        </is>
      </c>
      <c r="AB801" s="2" t="inlineStr">
        <is>
          <t>dirección IP</t>
        </is>
      </c>
      <c r="AC801" s="2" t="inlineStr">
        <is>
          <t>3</t>
        </is>
      </c>
      <c r="AD801" s="2" t="inlineStr">
        <is>
          <t/>
        </is>
      </c>
      <c r="AE801" t="inlineStr">
        <is>
          <t>Secuencia de números binarios que, asignada a un dispositivo (un ordenador, una tableta, un teléfono inteligente), lo identifica y le permite acceder a la red de comunicaciones electrónicas.</t>
        </is>
      </c>
      <c r="AF801" s="2" t="inlineStr">
        <is>
          <t>IP-aadress</t>
        </is>
      </c>
      <c r="AG801" s="2" t="inlineStr">
        <is>
          <t>3</t>
        </is>
      </c>
      <c r="AH801" s="2" t="inlineStr">
        <is>
          <t/>
        </is>
      </c>
      <c r="AI801" t="inlineStr">
        <is>
          <t>alaline või ajutine tunnusnumber iga protokolli IP kasutavasse võrku kuuluva seadme identifitseerimiseks ja adresseerimiseks</t>
        </is>
      </c>
      <c r="AJ801" s="2" t="inlineStr">
        <is>
          <t>IP-osoite|
IP-numero</t>
        </is>
      </c>
      <c r="AK801" s="2" t="inlineStr">
        <is>
          <t>3|
3</t>
        </is>
      </c>
      <c r="AL801" s="2" t="inlineStr">
        <is>
          <t xml:space="preserve">|
</t>
        </is>
      </c>
      <c r="AM801" t="inlineStr">
        <is>
          <t>internetiin kytketyn tietojenkäsittely- tai tiedonsiirtolaitteen tai verkkoliittymän yksilöivä numeerinen tunnus</t>
        </is>
      </c>
      <c r="AN801" s="2" t="inlineStr">
        <is>
          <t>adresse IP</t>
        </is>
      </c>
      <c r="AO801" s="2" t="inlineStr">
        <is>
          <t>3</t>
        </is>
      </c>
      <c r="AP801" s="2" t="inlineStr">
        <is>
          <t/>
        </is>
      </c>
      <c r="AQ801" t="inlineStr">
        <is>
          <t>identifie le réseau et la station sur un réseau TCP/IP</t>
        </is>
      </c>
      <c r="AR801" s="2" t="inlineStr">
        <is>
          <t>seoladh prótacail idirlín|
seoladh IP</t>
        </is>
      </c>
      <c r="AS801" s="2" t="inlineStr">
        <is>
          <t>3|
3</t>
        </is>
      </c>
      <c r="AT801" s="2" t="inlineStr">
        <is>
          <t xml:space="preserve">|
</t>
        </is>
      </c>
      <c r="AU801" t="inlineStr">
        <is>
          <t/>
        </is>
      </c>
      <c r="AV801" t="inlineStr">
        <is>
          <t/>
        </is>
      </c>
      <c r="AW801" t="inlineStr">
        <is>
          <t/>
        </is>
      </c>
      <c r="AX801" t="inlineStr">
        <is>
          <t/>
        </is>
      </c>
      <c r="AY801" t="inlineStr">
        <is>
          <t/>
        </is>
      </c>
      <c r="AZ801" s="2" t="inlineStr">
        <is>
          <t>IP-cím</t>
        </is>
      </c>
      <c r="BA801" s="2" t="inlineStr">
        <is>
          <t>4</t>
        </is>
      </c>
      <c r="BB801" s="2" t="inlineStr">
        <is>
          <t/>
        </is>
      </c>
      <c r="BC801" t="inlineStr">
        <is>
          <t/>
        </is>
      </c>
      <c r="BD801" s="2" t="inlineStr">
        <is>
          <t>indirizzo IP</t>
        </is>
      </c>
      <c r="BE801" s="2" t="inlineStr">
        <is>
          <t>3</t>
        </is>
      </c>
      <c r="BF801" s="2" t="inlineStr">
        <is>
          <t/>
        </is>
      </c>
      <c r="BG801" t="inlineStr">
        <is>
          <t>Numero che identifica univocamente un computer su Internet. L'indirizzo è composto da due parti: la prima identifica la rete, la seconda il computer.</t>
        </is>
      </c>
      <c r="BH801" s="2" t="inlineStr">
        <is>
          <t>IP adresas</t>
        </is>
      </c>
      <c r="BI801" s="2" t="inlineStr">
        <is>
          <t>3</t>
        </is>
      </c>
      <c r="BJ801" s="2" t="inlineStr">
        <is>
          <t/>
        </is>
      </c>
      <c r="BK801" t="inlineStr">
        <is>
          <t>kompiuterio adresas TCP/IP tinkle. Jį turi kiekvienas kompiuteris, prijungtas prie interneto. Klientas turi pastovų IP adresą arba laikiną, jam duodamą kiekvieną kartą, kai jis prisijungia prie tinklo (pvz., per modemą). IP adresą sudaro keturi taškais skiriami skaičiai, pvz., 204.171.64.2</t>
        </is>
      </c>
      <c r="BL801" s="2" t="inlineStr">
        <is>
          <t>interneta protokola adrese|
IP adrese</t>
        </is>
      </c>
      <c r="BM801" s="2" t="inlineStr">
        <is>
          <t>3|
3</t>
        </is>
      </c>
      <c r="BN801" s="2" t="inlineStr">
        <is>
          <t xml:space="preserve">|
</t>
        </is>
      </c>
      <c r="BO801" t="inlineStr">
        <is>
          <t>unikāls identifikators, kas piešķirts ierīcei, kura pieslēgta sakaru tīklam un izmanto interneta protokolu</t>
        </is>
      </c>
      <c r="BP801" s="2" t="inlineStr">
        <is>
          <t>indirizz tal-Protokoll tal-Internet|
indirizz IP</t>
        </is>
      </c>
      <c r="BQ801" s="2" t="inlineStr">
        <is>
          <t>3|
3</t>
        </is>
      </c>
      <c r="BR801" s="2" t="inlineStr">
        <is>
          <t xml:space="preserve">|
</t>
        </is>
      </c>
      <c r="BS801" t="inlineStr">
        <is>
          <t>tikketta numerika assenjata lil kull apparat (eż. kompjuter, printer) li jkun qed jipparteċipa f'network ta' kompjuters li juża l-Protokoll tal-Internet għall-komunikazzjoni</t>
        </is>
      </c>
      <c r="BT801" s="2" t="inlineStr">
        <is>
          <t>internetprotocoladres|
IP-adres</t>
        </is>
      </c>
      <c r="BU801" s="2" t="inlineStr">
        <is>
          <t>3|
3</t>
        </is>
      </c>
      <c r="BV801" s="2" t="inlineStr">
        <is>
          <t xml:space="preserve">|
</t>
        </is>
      </c>
      <c r="BW801" t="inlineStr">
        <is>
          <t>binaire numerieke reeks die, toegekend aan een apparaat (een computer, tablet of smartphone), dat apparaat identificeert en het mogelijk maakt om toegang tot het elektronische communicatienetwerk te krijgen</t>
        </is>
      </c>
      <c r="BX801" s="2" t="inlineStr">
        <is>
          <t>adres IP</t>
        </is>
      </c>
      <c r="BY801" s="2" t="inlineStr">
        <is>
          <t>3</t>
        </is>
      </c>
      <c r="BZ801" s="2" t="inlineStr">
        <is>
          <t/>
        </is>
      </c>
      <c r="CA801" t="inlineStr">
        <is>
          <t>liczba nadawana interfejsowi sieciowemu, grupie interfejsów bądź całej sieci komputerowej w protokole IP, służąca identyfikacji elementów sieci</t>
        </is>
      </c>
      <c r="CB801" s="2" t="inlineStr">
        <is>
          <t>endereço IP|
endereço Internet</t>
        </is>
      </c>
      <c r="CC801" s="2" t="inlineStr">
        <is>
          <t>3|
3</t>
        </is>
      </c>
      <c r="CD801" s="2" t="inlineStr">
        <is>
          <t xml:space="preserve">|
</t>
        </is>
      </c>
      <c r="CE801" t="inlineStr">
        <is>
          <t>Conjunto único de números atribuídos a cada sítio na Internet com a finalidade de encaminhar informação para esse sítio.</t>
        </is>
      </c>
      <c r="CF801" s="2" t="inlineStr">
        <is>
          <t>adresă IP</t>
        </is>
      </c>
      <c r="CG801" s="2" t="inlineStr">
        <is>
          <t>3</t>
        </is>
      </c>
      <c r="CH801" s="2" t="inlineStr">
        <is>
          <t/>
        </is>
      </c>
      <c r="CI801" t="inlineStr">
        <is>
          <t>element al protocolului IP care este o adresă logică (32 biți), nu fizică , ce include un identificator de rețea (NetID) și un identificator de gazdă (HostID)</t>
        </is>
      </c>
      <c r="CJ801" s="2" t="inlineStr">
        <is>
          <t>IP adresa|
adresa internetového protokolu</t>
        </is>
      </c>
      <c r="CK801" s="2" t="inlineStr">
        <is>
          <t>3|
3</t>
        </is>
      </c>
      <c r="CL801" s="2" t="inlineStr">
        <is>
          <t xml:space="preserve">|
</t>
        </is>
      </c>
      <c r="CM801" t="inlineStr">
        <is>
          <t>logický číselný identifikátor daného uzla (najčastejšie počítača) v sieti, ktorý komunikuje s inými uzlami prostredníctvom protokolu IP (napríklad Internet)</t>
        </is>
      </c>
      <c r="CN801" s="2" t="inlineStr">
        <is>
          <t>naslov IP|
naslov internetnega protokola|
IP-naslov</t>
        </is>
      </c>
      <c r="CO801" s="2" t="inlineStr">
        <is>
          <t>3|
3|
3</t>
        </is>
      </c>
      <c r="CP801" s="2" t="inlineStr">
        <is>
          <t xml:space="preserve">|
|
</t>
        </is>
      </c>
      <c r="CQ801" t="inlineStr">
        <is>
          <t>številka, ki natančno določa računalnik v omrežju Internet. Število je 32-bitno, za bolj pregleden prikaz je običajno zapisano s štirimi osembitnimi vrednostmi v desetiški obliki npr. 193.95.198.35.</t>
        </is>
      </c>
      <c r="CR801" s="2" t="inlineStr">
        <is>
          <t>IP-adress</t>
        </is>
      </c>
      <c r="CS801" s="2" t="inlineStr">
        <is>
          <t>3</t>
        </is>
      </c>
      <c r="CT801" s="2" t="inlineStr">
        <is>
          <t/>
        </is>
      </c>
      <c r="CU801" t="inlineStr">
        <is>
          <t/>
        </is>
      </c>
    </row>
    <row r="802">
      <c r="A802" s="1" t="str">
        <f>HYPERLINK("https://iate.europa.eu/entry/result/1443209/all", "1443209")</f>
        <v>1443209</v>
      </c>
      <c r="B802" t="inlineStr">
        <is>
          <t>ENERGY;INDUSTRY</t>
        </is>
      </c>
      <c r="C802" t="inlineStr">
        <is>
          <t>ENERGY;INDUSTRY|building and public works|building services</t>
        </is>
      </c>
      <c r="D802" t="inlineStr">
        <is>
          <t/>
        </is>
      </c>
      <c r="E802" t="inlineStr">
        <is>
          <t/>
        </is>
      </c>
      <c r="F802" t="inlineStr">
        <is>
          <t/>
        </is>
      </c>
      <c r="G802" t="inlineStr">
        <is>
          <t/>
        </is>
      </c>
      <c r="H802" s="2" t="inlineStr">
        <is>
          <t>kotel</t>
        </is>
      </c>
      <c r="I802" s="2" t="inlineStr">
        <is>
          <t>3</t>
        </is>
      </c>
      <c r="J802" s="2" t="inlineStr">
        <is>
          <t/>
        </is>
      </c>
      <c r="K802" t="inlineStr">
        <is>
          <t>kombinovaná tepelná jednotka, která se skládá z kotlového tělesa a hořáku, konstruovaná tak, že teplo vzniklé spalováním je předáváno tekutině</t>
        </is>
      </c>
      <c r="L802" s="2" t="inlineStr">
        <is>
          <t>kedel</t>
        </is>
      </c>
      <c r="M802" s="2" t="inlineStr">
        <is>
          <t>3</t>
        </is>
      </c>
      <c r="N802" s="2" t="inlineStr">
        <is>
          <t/>
        </is>
      </c>
      <c r="O802" t="inlineStr">
        <is>
          <t>et samlet kedel/brænder-anlæg, som skal overføre varme, der frigøres ved forbrændningen, til vand</t>
        </is>
      </c>
      <c r="P802" s="2" t="inlineStr">
        <is>
          <t>Heizkessel</t>
        </is>
      </c>
      <c r="Q802" s="2" t="inlineStr">
        <is>
          <t>3</t>
        </is>
      </c>
      <c r="R802" s="2" t="inlineStr">
        <is>
          <t/>
        </is>
      </c>
      <c r="S802" t="inlineStr">
        <is>
          <t>der aus Kessel und Brenner bestehende Wärmeerzeuger, der zur Übertragung der durch die Verbrennung freigesetzten Wärme ans Wasser dient</t>
        </is>
      </c>
      <c r="T802" s="2" t="inlineStr">
        <is>
          <t>λέβητας</t>
        </is>
      </c>
      <c r="U802" s="2" t="inlineStr">
        <is>
          <t>2</t>
        </is>
      </c>
      <c r="V802" s="2" t="inlineStr">
        <is>
          <t/>
        </is>
      </c>
      <c r="W802" t="inlineStr">
        <is>
          <t>ο συνδυασμός σώματος λέβητα και μονάδας καυστήρα που είναι σχεδιασμένος για να μεταβιβάζει στο νερό τη θερμότητα που παράγεται από την καύση</t>
        </is>
      </c>
      <c r="X802" s="2" t="inlineStr">
        <is>
          <t>boiler</t>
        </is>
      </c>
      <c r="Y802" s="2" t="inlineStr">
        <is>
          <t>3</t>
        </is>
      </c>
      <c r="Z802" s="2" t="inlineStr">
        <is>
          <t/>
        </is>
      </c>
      <c r="AA802" t="inlineStr">
        <is>
          <t>the combined boiler body and burner-unit designed to transmit to water the heat released from combustion;</t>
        </is>
      </c>
      <c r="AB802" s="2" t="inlineStr">
        <is>
          <t>caldera</t>
        </is>
      </c>
      <c r="AC802" s="2" t="inlineStr">
        <is>
          <t>3</t>
        </is>
      </c>
      <c r="AD802" s="2" t="inlineStr">
        <is>
          <t/>
        </is>
      </c>
      <c r="AE802" t="inlineStr">
        <is>
          <t>el conjunto formado por el cuerpo de caldera y el quemador, destinado a transmitir al agua el calor liberado por la combustión</t>
        </is>
      </c>
      <c r="AF802" t="inlineStr">
        <is>
          <t/>
        </is>
      </c>
      <c r="AG802" t="inlineStr">
        <is>
          <t/>
        </is>
      </c>
      <c r="AH802" t="inlineStr">
        <is>
          <t/>
        </is>
      </c>
      <c r="AI802" t="inlineStr">
        <is>
          <t/>
        </is>
      </c>
      <c r="AJ802" s="2" t="inlineStr">
        <is>
          <t>kattila</t>
        </is>
      </c>
      <c r="AK802" s="2" t="inlineStr">
        <is>
          <t>3</t>
        </is>
      </c>
      <c r="AL802" s="2" t="inlineStr">
        <is>
          <t/>
        </is>
      </c>
      <c r="AM802" t="inlineStr">
        <is>
          <t>kattilan rungosta ja polttimesta muodostuva yksikkö, joka on suunniteltu siirtämään palamisessa vapautuva lämpö veteen</t>
        </is>
      </c>
      <c r="AN802" s="2" t="inlineStr">
        <is>
          <t>chaudière</t>
        </is>
      </c>
      <c r="AO802" s="2" t="inlineStr">
        <is>
          <t>1</t>
        </is>
      </c>
      <c r="AP802" s="2" t="inlineStr">
        <is>
          <t/>
        </is>
      </c>
      <c r="AQ802" t="inlineStr">
        <is>
          <t>l'ensemble corps de chaudière-brûleur destiné à transmettre à l'eau la chaleur libérée par la combustion</t>
        </is>
      </c>
      <c r="AR802" s="2" t="inlineStr">
        <is>
          <t>coire</t>
        </is>
      </c>
      <c r="AS802" s="2" t="inlineStr">
        <is>
          <t>3</t>
        </is>
      </c>
      <c r="AT802" s="2" t="inlineStr">
        <is>
          <t/>
        </is>
      </c>
      <c r="AU802" t="inlineStr">
        <is>
          <t/>
        </is>
      </c>
      <c r="AV802" t="inlineStr">
        <is>
          <t/>
        </is>
      </c>
      <c r="AW802" t="inlineStr">
        <is>
          <t/>
        </is>
      </c>
      <c r="AX802" t="inlineStr">
        <is>
          <t/>
        </is>
      </c>
      <c r="AY802" t="inlineStr">
        <is>
          <t/>
        </is>
      </c>
      <c r="AZ802" t="inlineStr">
        <is>
          <t/>
        </is>
      </c>
      <c r="BA802" t="inlineStr">
        <is>
          <t/>
        </is>
      </c>
      <c r="BB802" t="inlineStr">
        <is>
          <t/>
        </is>
      </c>
      <c r="BC802" t="inlineStr">
        <is>
          <t/>
        </is>
      </c>
      <c r="BD802" s="2" t="inlineStr">
        <is>
          <t>caldaia</t>
        </is>
      </c>
      <c r="BE802" s="2" t="inlineStr">
        <is>
          <t>3</t>
        </is>
      </c>
      <c r="BF802" s="2" t="inlineStr">
        <is>
          <t/>
        </is>
      </c>
      <c r="BG802" t="inlineStr">
        <is>
          <t>l'unità centrale scambiatore termico-bruciatore destinata a trasmettere all'acqua il calore prodotto dalla combustione</t>
        </is>
      </c>
      <c r="BH802" t="inlineStr">
        <is>
          <t/>
        </is>
      </c>
      <c r="BI802" t="inlineStr">
        <is>
          <t/>
        </is>
      </c>
      <c r="BJ802" t="inlineStr">
        <is>
          <t/>
        </is>
      </c>
      <c r="BK802" t="inlineStr">
        <is>
          <t/>
        </is>
      </c>
      <c r="BL802" s="2" t="inlineStr">
        <is>
          <t>katls</t>
        </is>
      </c>
      <c r="BM802" s="2" t="inlineStr">
        <is>
          <t>3</t>
        </is>
      </c>
      <c r="BN802" s="2" t="inlineStr">
        <is>
          <t/>
        </is>
      </c>
      <c r="BO802" t="inlineStr">
        <is>
          <t>iekārta, kuru izmanto, lai pārvērstu kurināmā ķīmisko enerģiju siltumenerģijā un pievadītu to siltumnesējam</t>
        </is>
      </c>
      <c r="BP802" t="inlineStr">
        <is>
          <t/>
        </is>
      </c>
      <c r="BQ802" t="inlineStr">
        <is>
          <t/>
        </is>
      </c>
      <c r="BR802" t="inlineStr">
        <is>
          <t/>
        </is>
      </c>
      <c r="BS802" t="inlineStr">
        <is>
          <t/>
        </is>
      </c>
      <c r="BT802" s="2" t="inlineStr">
        <is>
          <t>ketel</t>
        </is>
      </c>
      <c r="BU802" s="2" t="inlineStr">
        <is>
          <t>3</t>
        </is>
      </c>
      <c r="BV802" s="2" t="inlineStr">
        <is>
          <t/>
        </is>
      </c>
      <c r="BW802" t="inlineStr">
        <is>
          <t>het geheel van het ketellichaam en brander, dat de verbrandingswarmte op het water moet overbrengen</t>
        </is>
      </c>
      <c r="BX802" s="2" t="inlineStr">
        <is>
          <t>kocioł</t>
        </is>
      </c>
      <c r="BY802" s="2" t="inlineStr">
        <is>
          <t>3</t>
        </is>
      </c>
      <c r="BZ802" s="2" t="inlineStr">
        <is>
          <t/>
        </is>
      </c>
      <c r="CA802" t="inlineStr">
        <is>
          <t>połączenie kotła z palnikiem przeznaczone do przekazywania cieczom ciepła uwalnianego w procesie spalania</t>
        </is>
      </c>
      <c r="CB802" s="2" t="inlineStr">
        <is>
          <t>caldeira</t>
        </is>
      </c>
      <c r="CC802" s="2" t="inlineStr">
        <is>
          <t>3</t>
        </is>
      </c>
      <c r="CD802" s="2" t="inlineStr">
        <is>
          <t/>
        </is>
      </c>
      <c r="CE802" t="inlineStr">
        <is>
          <t>o conjunto corpo da caldeira-queimador destinado a transmitir à água o calor libertado pela combustão</t>
        </is>
      </c>
      <c r="CF802" t="inlineStr">
        <is>
          <t/>
        </is>
      </c>
      <c r="CG802" t="inlineStr">
        <is>
          <t/>
        </is>
      </c>
      <c r="CH802" t="inlineStr">
        <is>
          <t/>
        </is>
      </c>
      <c r="CI802" t="inlineStr">
        <is>
          <t/>
        </is>
      </c>
      <c r="CJ802" t="inlineStr">
        <is>
          <t/>
        </is>
      </c>
      <c r="CK802" t="inlineStr">
        <is>
          <t/>
        </is>
      </c>
      <c r="CL802" t="inlineStr">
        <is>
          <t/>
        </is>
      </c>
      <c r="CM802" t="inlineStr">
        <is>
          <t/>
        </is>
      </c>
      <c r="CN802" t="inlineStr">
        <is>
          <t/>
        </is>
      </c>
      <c r="CO802" t="inlineStr">
        <is>
          <t/>
        </is>
      </c>
      <c r="CP802" t="inlineStr">
        <is>
          <t/>
        </is>
      </c>
      <c r="CQ802" t="inlineStr">
        <is>
          <t/>
        </is>
      </c>
      <c r="CR802" s="2" t="inlineStr">
        <is>
          <t>värmepanna</t>
        </is>
      </c>
      <c r="CS802" s="2" t="inlineStr">
        <is>
          <t>3</t>
        </is>
      </c>
      <c r="CT802" s="2" t="inlineStr">
        <is>
          <t/>
        </is>
      </c>
      <c r="CU802" t="inlineStr">
        <is>
          <t>kombination av hölje och brännare som är konstruerad för att till vätskor överföra den värme som uppkommer vid förbränningen</t>
        </is>
      </c>
    </row>
    <row r="803">
      <c r="A803" s="1" t="str">
        <f>HYPERLINK("https://iate.europa.eu/entry/result/900978/all", "900978")</f>
        <v>900978</v>
      </c>
      <c r="B803" t="inlineStr">
        <is>
          <t>EDUCATION AND COMMUNICATIONS</t>
        </is>
      </c>
      <c r="C803" t="inlineStr">
        <is>
          <t>EDUCATION AND COMMUNICATIONS|information technology and data processing|computer system|information security;EDUCATION AND COMMUNICATIONS|communications|communications systems;EDUCATION AND COMMUNICATIONS|information technology and data processing</t>
        </is>
      </c>
      <c r="D803" s="2" t="inlineStr">
        <is>
          <t>криптографски ключ</t>
        </is>
      </c>
      <c r="E803" s="2" t="inlineStr">
        <is>
          <t>3</t>
        </is>
      </c>
      <c r="F803" s="2" t="inlineStr">
        <is>
          <t/>
        </is>
      </c>
      <c r="G803" t="inlineStr">
        <is>
          <t>параметър, използван във връзка с алгоритъм, за целите на валидиране, удостоверяване на автентичността, криптиране или декриптиране</t>
        </is>
      </c>
      <c r="H803" s="2" t="inlineStr">
        <is>
          <t>šifrovací klíč|
kryptografický klíč</t>
        </is>
      </c>
      <c r="I803" s="2" t="inlineStr">
        <is>
          <t>2|
2</t>
        </is>
      </c>
      <c r="J803" s="2" t="inlineStr">
        <is>
          <t xml:space="preserve">|
</t>
        </is>
      </c>
      <c r="K803" t="inlineStr">
        <is>
          <t/>
        </is>
      </c>
      <c r="L803" s="2" t="inlineStr">
        <is>
          <t>kryptografisk nøgle|
krypteringsnøgle</t>
        </is>
      </c>
      <c r="M803" s="2" t="inlineStr">
        <is>
          <t>3|
4</t>
        </is>
      </c>
      <c r="N803" s="2" t="inlineStr">
        <is>
          <t xml:space="preserve">|
</t>
        </is>
      </c>
      <c r="O803" t="inlineStr">
        <is>
          <t>parameter, der sammen med algoritmer anvendes til at validere, autentificere, kryptere eller dekryptere</t>
        </is>
      </c>
      <c r="P803" s="2" t="inlineStr">
        <is>
          <t>Verschlüsselungscode|
Chiffrierschlüssel|
kryptographischer Schlüsel|
Schlüssel</t>
        </is>
      </c>
      <c r="Q803" s="2" t="inlineStr">
        <is>
          <t>2|
2|
2|
3</t>
        </is>
      </c>
      <c r="R803" s="2" t="inlineStr">
        <is>
          <t xml:space="preserve">|
|
|
</t>
        </is>
      </c>
      <c r="S803" t="inlineStr">
        <is>
          <t>in der Kryptographie Folge von Zeichen, die die Durchführung der Verschlüsselung bzw. Entschlüsslung steuern</t>
        </is>
      </c>
      <c r="T803" s="2" t="inlineStr">
        <is>
          <t>κλειδί αποκρυπτογράφησης|
κρυπτογραφικό κλειδί|
κλείδα|
κλειδί κρυπτογράφησης δεδομένων</t>
        </is>
      </c>
      <c r="U803" s="2" t="inlineStr">
        <is>
          <t>3|
3|
3|
3</t>
        </is>
      </c>
      <c r="V803" s="2" t="inlineStr">
        <is>
          <t xml:space="preserve">|
|
|
</t>
        </is>
      </c>
      <c r="W803" t="inlineStr">
        <is>
          <t/>
        </is>
      </c>
      <c r="X803" s="2" t="inlineStr">
        <is>
          <t>encryption key|
cryptographic key|
cipher key|
cypher key</t>
        </is>
      </c>
      <c r="Y803" s="2" t="inlineStr">
        <is>
          <t>3|
3|
1|
3</t>
        </is>
      </c>
      <c r="Z803" s="2" t="inlineStr">
        <is>
          <t xml:space="preserve">|
|
|
</t>
        </is>
      </c>
      <c r="AA803" t="inlineStr">
        <is>
          <t>parameter used, in conjunction with an algorithm, for the purposes of validation, authentication, enciphering or deciphering</t>
        </is>
      </c>
      <c r="AB803" s="2" t="inlineStr">
        <is>
          <t>clave criptográfica|
clave de cifrado</t>
        </is>
      </c>
      <c r="AC803" s="2" t="inlineStr">
        <is>
          <t>3|
3</t>
        </is>
      </c>
      <c r="AD803" s="2" t="inlineStr">
        <is>
          <t xml:space="preserve">|
</t>
        </is>
      </c>
      <c r="AE803" t="inlineStr">
        <is>
          <t>1) Secuencia de símbolos que controla las operaciones de cifrado &lt;a href="/entry/result/785065/all" id="ENTRY_TO_ENTRY_CONVERTER" target="_blank"&gt;IATE:785065&lt;/a&gt; y descifrado &lt;a href="/entry/result/1557026/all" id="ENTRY_TO_ENTRY_CONVERTER" target="_blank"&gt;IATE:1557026&lt;/a&gt; .&lt;br&gt;2) Los sistemas de clave pública &lt;a href="/entry/result/1484718/all" id="ENTRY_TO_ENTRY_CONVERTER" target="_blank"&gt;IATE:1484718&lt;/a&gt; utilizan una clave de cifrado pública para cifrar el mensaje, accesible a todos los usuarios, y una clave privada para descifrarlo.;&lt;br&gt;parámetro usado por un algoritmo para validar, autenticar, cifrar o descifrar un mensaje.</t>
        </is>
      </c>
      <c r="AF803" s="2" t="inlineStr">
        <is>
          <t>krüptovõti</t>
        </is>
      </c>
      <c r="AG803" s="2" t="inlineStr">
        <is>
          <t>3</t>
        </is>
      </c>
      <c r="AH803" s="2" t="inlineStr">
        <is>
          <t/>
        </is>
      </c>
      <c r="AI803" t="inlineStr">
        <is>
          <t>1. krüptograafilist operatsiooni juhtiv parameeter (bitijadana)&lt;br&gt; 2. krüptoalgoritmi tööd määrav parameeter; avateksti krüptogrammiks teisendamise või vastupidise teisendamise algoritmis kasutatav matemaatiline väärtus (ISO 11568)</t>
        </is>
      </c>
      <c r="AJ803" s="2" t="inlineStr">
        <is>
          <t>salausavain</t>
        </is>
      </c>
      <c r="AK803" s="2" t="inlineStr">
        <is>
          <t>3</t>
        </is>
      </c>
      <c r="AL803" s="2" t="inlineStr">
        <is>
          <t/>
        </is>
      </c>
      <c r="AM803" t="inlineStr">
        <is>
          <t>"merkki- tai bittijono, jota tietyn salausalgoritmin mukaisesti käytetään tiedon salakirjoittamiseen, avaamiseen, todentamiseen tai aidontamiseen"</t>
        </is>
      </c>
      <c r="AN803" s="2" t="inlineStr">
        <is>
          <t>clé de chiffrement|
clé de cryptage|
clé cryptographique</t>
        </is>
      </c>
      <c r="AO803" s="2" t="inlineStr">
        <is>
          <t>3|
3|
3</t>
        </is>
      </c>
      <c r="AP803" s="2" t="inlineStr">
        <is>
          <t xml:space="preserve">|
|
</t>
        </is>
      </c>
      <c r="AQ803" t="inlineStr">
        <is>
          <t>paramètre constitué d'une séquence de symboles et utilisé, avec un algorithme cryptographique, pour transformer, valider, authentifier, chiffrer ou déchiffrer des données</t>
        </is>
      </c>
      <c r="AR803" t="inlineStr">
        <is>
          <t/>
        </is>
      </c>
      <c r="AS803" t="inlineStr">
        <is>
          <t/>
        </is>
      </c>
      <c r="AT803" t="inlineStr">
        <is>
          <t/>
        </is>
      </c>
      <c r="AU803" t="inlineStr">
        <is>
          <t/>
        </is>
      </c>
      <c r="AV803" s="2" t="inlineStr">
        <is>
          <t>kriptografski ključ</t>
        </is>
      </c>
      <c r="AW803" s="2" t="inlineStr">
        <is>
          <t>3</t>
        </is>
      </c>
      <c r="AX803" s="2" t="inlineStr">
        <is>
          <t/>
        </is>
      </c>
      <c r="AY803" t="inlineStr">
        <is>
          <t/>
        </is>
      </c>
      <c r="AZ803" t="inlineStr">
        <is>
          <t/>
        </is>
      </c>
      <c r="BA803" t="inlineStr">
        <is>
          <t/>
        </is>
      </c>
      <c r="BB803" t="inlineStr">
        <is>
          <t/>
        </is>
      </c>
      <c r="BC803" t="inlineStr">
        <is>
          <t/>
        </is>
      </c>
      <c r="BD803" s="2" t="inlineStr">
        <is>
          <t>chiave crittografica|
chiave di codifica|
chiave di cifratura</t>
        </is>
      </c>
      <c r="BE803" s="2" t="inlineStr">
        <is>
          <t>3|
3|
3</t>
        </is>
      </c>
      <c r="BF803" s="2" t="inlineStr">
        <is>
          <t xml:space="preserve">|
|
</t>
        </is>
      </c>
      <c r="BG803" t="inlineStr">
        <is>
          <t>parametro dell'algoritmo di crittografia su cui poggia la sicurezza dell'algoritmo stesso</t>
        </is>
      </c>
      <c r="BH803" s="2" t="inlineStr">
        <is>
          <t>kriptografinis raktas|
užšifravimo raktas</t>
        </is>
      </c>
      <c r="BI803" s="2" t="inlineStr">
        <is>
          <t>3|
2</t>
        </is>
      </c>
      <c r="BJ803" s="2" t="inlineStr">
        <is>
          <t xml:space="preserve">|
</t>
        </is>
      </c>
      <c r="BK803" t="inlineStr">
        <is>
          <t/>
        </is>
      </c>
      <c r="BL803" s="2" t="inlineStr">
        <is>
          <t>šifrēšanas atslēga</t>
        </is>
      </c>
      <c r="BM803" s="2" t="inlineStr">
        <is>
          <t>3</t>
        </is>
      </c>
      <c r="BN803" s="2" t="inlineStr">
        <is>
          <t/>
        </is>
      </c>
      <c r="BO803" t="inlineStr">
        <is>
          <t>unikāls, slepens datu bloks, ko izmanto datu šifrēšanai</t>
        </is>
      </c>
      <c r="BP803" s="2" t="inlineStr">
        <is>
          <t>kjavi kriptografika</t>
        </is>
      </c>
      <c r="BQ803" s="2" t="inlineStr">
        <is>
          <t>3</t>
        </is>
      </c>
      <c r="BR803" s="2" t="inlineStr">
        <is>
          <t/>
        </is>
      </c>
      <c r="BS803" t="inlineStr">
        <is>
          <t>parametru użat, flimkien ma' algoritmu, bl-iskop ta' validazzjoni, awtentikar, enċiframent jew deċiframent</t>
        </is>
      </c>
      <c r="BT803" s="2" t="inlineStr">
        <is>
          <t>codesleutel|
vercijfersleutel|
cryptografische sleutel|
encryptiesleutel|
coderingssleutel|
websleutel|
cryptosleutel</t>
        </is>
      </c>
      <c r="BU803" s="2" t="inlineStr">
        <is>
          <t>1|
3|
3|
3|
3|
3|
3</t>
        </is>
      </c>
      <c r="BV803" s="2" t="inlineStr">
        <is>
          <t xml:space="preserve">|
|
|
|
|
|
</t>
        </is>
      </c>
      <c r="BW803" t="inlineStr">
        <is>
          <t>Sinds maart 1996 stonden ze bekend als 'encryptiesleutels': stukjes software waarmee vertrouwelijke berichten veilig over het internet kunnen worden verzonden. Afgelopen maandag (16 december 2002) kwam het verschijnsel opnieuw in het nieuws, omdat het kabinet besloten had dat men de uitgevers van dergelijke cryptografische sleutels niet kan verplichten kopieën te houden en die desgevraagd aan politie of justitie te overhandigen. Het verschijnsel kreeg daarbij een nieuwe naam: 'websleutel', een misschien wat minder precieze, maar wel aansprekendere benaming dan 'encryptiesleutel'.</t>
        </is>
      </c>
      <c r="BX803" s="2" t="inlineStr">
        <is>
          <t>klucz kryptograficzny</t>
        </is>
      </c>
      <c r="BY803" s="2" t="inlineStr">
        <is>
          <t>3</t>
        </is>
      </c>
      <c r="BZ803" s="2" t="inlineStr">
        <is>
          <t/>
        </is>
      </c>
      <c r="CA803" t="inlineStr">
        <is>
          <t>ciąg symboli, od którego w sposób istotny zależy wynik przekształcenia kryptograficznego (np. szyfrowania, deszyfrowania, obliczania kryptograficznej funkcji kontrolnej, obliczania podpisu lub weryfikacji podpisu)</t>
        </is>
      </c>
      <c r="CB803" s="2" t="inlineStr">
        <is>
          <t>chave criptográfica|
chave de cifra|
chave de código|
chave de cifragem</t>
        </is>
      </c>
      <c r="CC803" s="2" t="inlineStr">
        <is>
          <t>3|
3|
3|
3</t>
        </is>
      </c>
      <c r="CD803" s="2" t="inlineStr">
        <is>
          <t xml:space="preserve">|
|
|
</t>
        </is>
      </c>
      <c r="CE803" t="inlineStr">
        <is>
          <t>Em criptografia é a sequência de símbolos que controla as operações de codificação e descodificação</t>
        </is>
      </c>
      <c r="CF803" s="2" t="inlineStr">
        <is>
          <t>cheie de criptare</t>
        </is>
      </c>
      <c r="CG803" s="2" t="inlineStr">
        <is>
          <t>3</t>
        </is>
      </c>
      <c r="CH803" s="2" t="inlineStr">
        <is>
          <t/>
        </is>
      </c>
      <c r="CI803" t="inlineStr">
        <is>
          <t>serie de caractere folosite pentru criptarea și decriptarea fișierelor</t>
        </is>
      </c>
      <c r="CJ803" s="2" t="inlineStr">
        <is>
          <t>šifrovací kľúč|
kryptografický kľúč</t>
        </is>
      </c>
      <c r="CK803" s="2" t="inlineStr">
        <is>
          <t>3|
3</t>
        </is>
      </c>
      <c r="CL803" s="2" t="inlineStr">
        <is>
          <t xml:space="preserve">|
</t>
        </is>
      </c>
      <c r="CM803" t="inlineStr">
        <is>
          <t/>
        </is>
      </c>
      <c r="CN803" s="2" t="inlineStr">
        <is>
          <t>šifrirni ključ</t>
        </is>
      </c>
      <c r="CO803" s="2" t="inlineStr">
        <is>
          <t>3</t>
        </is>
      </c>
      <c r="CP803" s="2" t="inlineStr">
        <is>
          <t/>
        </is>
      </c>
      <c r="CQ803" t="inlineStr">
        <is>
          <t>naključni niz bitov, ki se uporablja za šifriranje in dešifriranje podatkov</t>
        </is>
      </c>
      <c r="CR803" s="2" t="inlineStr">
        <is>
          <t>krypteringsnyckel|
kryptonyckel</t>
        </is>
      </c>
      <c r="CS803" s="2" t="inlineStr">
        <is>
          <t>3|
3</t>
        </is>
      </c>
      <c r="CT803" s="2" t="inlineStr">
        <is>
          <t xml:space="preserve">|
</t>
        </is>
      </c>
      <c r="CU803" t="inlineStr">
        <is>
          <t>tecken- eller bitsträng som används för kryptering, dekryptering och verifiering av information enligt en bestämd krypteringsalgoritm</t>
        </is>
      </c>
    </row>
    <row r="804">
      <c r="A804" s="1" t="str">
        <f>HYPERLINK("https://iate.europa.eu/entry/result/3592781/all", "3592781")</f>
        <v>3592781</v>
      </c>
      <c r="B804" t="inlineStr">
        <is>
          <t>EUROPEAN UNION;ECONOMICS;ENERGY</t>
        </is>
      </c>
      <c r="C804" t="inlineStr">
        <is>
          <t>EUROPEAN UNION|EU institutions and European civil service|EU office or agency|European Joint Undertaking;ECONOMICS|economic policy|economic policy|development policy|sustainable development;ENERGY|energy policy|energy policy</t>
        </is>
      </c>
      <c r="D804" s="2" t="inlineStr">
        <is>
          <t>съвместно предприятие „Кръгова биотехнологична Европа“</t>
        </is>
      </c>
      <c r="E804" s="2" t="inlineStr">
        <is>
          <t>4</t>
        </is>
      </c>
      <c r="F804" s="2" t="inlineStr">
        <is>
          <t/>
        </is>
      </c>
      <c r="G804" t="inlineStr">
        <is>
          <t/>
        </is>
      </c>
      <c r="H804" s="2" t="inlineStr">
        <is>
          <t>společný podnik pro evropské oběhové biohospodářství|
CBE JU|
společný podnik CBE</t>
        </is>
      </c>
      <c r="I804" s="2" t="inlineStr">
        <is>
          <t>4|
2|
3</t>
        </is>
      </c>
      <c r="J804" s="2" t="inlineStr">
        <is>
          <t xml:space="preserve">|
|
</t>
        </is>
      </c>
      <c r="K804" t="inlineStr">
        <is>
          <t>společný podnik zřízený v rámci programu
Horizont Evropa na období končící dnem 31. prosince 2031, který má tyto obecné cíle:&lt;div&gt;a) urychlení inovačního procesu a vývoj inovativních řešení založených na biotechnologiích;&lt;/div&gt;&lt;div&gt;b) rychlejší uvádění stávajících pokročilých a inovativních řešení založených na biotechnologiích na trh;&lt;/div&gt;&lt;div&gt;c) zajištění vysoké úrovně environmentální výkonnosti průmyslových systémů založených na biotechnologiích&lt;br&gt;&lt;/div&gt;</t>
        </is>
      </c>
      <c r="L804" s="2" t="inlineStr">
        <is>
          <t>CBE JU|
fællesforetagendet CBE|
fællesforetagendet for et cirkulært biobaseret Europa</t>
        </is>
      </c>
      <c r="M804" s="2" t="inlineStr">
        <is>
          <t>3|
2|
4</t>
        </is>
      </c>
      <c r="N804" s="2" t="inlineStr">
        <is>
          <t xml:space="preserve">|
proposed|
</t>
        </is>
      </c>
      <c r="O804" t="inlineStr">
        <is>
          <t>offentlig-privat partnerskab under &lt;a href="https://iate.europa.eu/entry/result/3576720/da" target="_blank"&gt;Horisont Europa&lt;/a&gt; mellem EU og et
konsortium af biobaserede industrier. Det vil frem til 2031 finansiere
innovative projekter, der skal fremme udviklingen af konkurrencedygtige
cirkulære biobaserede løsninger og virksomheder i Europa</t>
        </is>
      </c>
      <c r="P804" s="2" t="inlineStr">
        <is>
          <t>Gemeinsames Unternehmen für ein kreislauforientiertes biobasiertes Europa</t>
        </is>
      </c>
      <c r="Q804" s="2" t="inlineStr">
        <is>
          <t>4</t>
        </is>
      </c>
      <c r="R804" s="2" t="inlineStr">
        <is>
          <t/>
        </is>
      </c>
      <c r="S804" t="inlineStr">
        <is>
          <t>&lt;a href="https://iate.europa.eu/entry/result/783051/de" target="_blank"&gt;gemeinsames Unternehmen&lt;time datetime="28.1.2022"&gt; (28.1.2022)&lt;/time&gt;&lt;/a&gt; das im Rahmen von &lt;a href="https://iate.europa.eu/entry/result/3576720/en" target="_blank"&gt;Horizont Europa&lt;/a&gt; gegründet wurde, um wettbewerbsfähige und ressourceneffiziente &lt;a href="https://iate.europa.eu/entry/result/3540849/de" target="_blank"&gt;biobasierte Industrien&lt;time datetime="28.1.2022"&gt; (28.1.2022)&lt;/time&gt;&lt;/a&gt; in Europa zu fördern</t>
        </is>
      </c>
      <c r="T804" s="2" t="inlineStr">
        <is>
          <t>κοινή επιχείρηση «Μια Ευρώπη που βασίζεται στην κυκλική βιοοικονομία»|
ΚΕ «Μια Ευρώπη που βασίζεται στην κυκλική βιοοικονομία»</t>
        </is>
      </c>
      <c r="U804" s="2" t="inlineStr">
        <is>
          <t>4|
2</t>
        </is>
      </c>
      <c r="V804" s="2" t="inlineStr">
        <is>
          <t xml:space="preserve">|
</t>
        </is>
      </c>
      <c r="W804"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για την προώθηση ανταγωνιστικών και αποδοτικών ως προς τους πόρους βιομηχανιών βιοπροϊόντων στην Ευρώπη</t>
        </is>
      </c>
      <c r="X804" s="2" t="inlineStr">
        <is>
          <t>Circular Bio-based Europe Joint Undertaking|
CBE JU|
CBE Joint Undertaking</t>
        </is>
      </c>
      <c r="Y804" s="2" t="inlineStr">
        <is>
          <t>4|
4|
1</t>
        </is>
      </c>
      <c r="Z804" s="2" t="inlineStr">
        <is>
          <t xml:space="preserve">|
|
</t>
        </is>
      </c>
      <c r="AA804" t="inlineStr">
        <is>
          <t>&lt;a href="https://iate.europa.eu/entry/result/783051/en" target="_blank"&gt;joint undertaking&lt;/a&gt; established under &lt;a href="https://iate.europa.eu/entry/result/3576720/en" target="_blank"&gt;Horizon Europe&lt;/a&gt; to advance competitive and resource-efficient
&lt;a href="https://iate.europa.eu/entry/result/3540849/en" target="_blank"&gt;bio-based industries&lt;/a&gt; in Europe</t>
        </is>
      </c>
      <c r="AB804" s="2" t="inlineStr">
        <is>
          <t>Empresa Común para una Europa Circular de Base Biológica|
CBE JU</t>
        </is>
      </c>
      <c r="AC804" s="2" t="inlineStr">
        <is>
          <t>3|
3</t>
        </is>
      </c>
      <c r="AD804" s="2" t="inlineStr">
        <is>
          <t xml:space="preserve">|
</t>
        </is>
      </c>
      <c r="AE804" t="inlineStr">
        <is>
          <t>empresa común establecida en el marco de Horizonte 2020, centrada en el uso sostenible de los recursos, especialmente en sectores con un uso intensivo de recursos y de gran impacto, como la agricultura, la industria textil y la construcción, y atendiendo en particular a los operadores, fabricantes, plantas y fábricas locales</t>
        </is>
      </c>
      <c r="AF804" s="2" t="inlineStr">
        <is>
          <t>Bioressursipõhise Ringmajandusega Euroopa Ühisettevõte</t>
        </is>
      </c>
      <c r="AG804" s="2" t="inlineStr">
        <is>
          <t>4</t>
        </is>
      </c>
      <c r="AH804" s="2" t="inlineStr">
        <is>
          <t/>
        </is>
      </c>
      <c r="AI804" t="inlineStr">
        <is>
          <t>programmi „Euroopa horisont“ raames asutatud ühisettevõte, mille ülesanne on lisaks ELi ühisettevõtete üldistele ülesannetele edendada biotoorainel põhineva tööstuse konkurentsivõimet ja ressursitõhusust</t>
        </is>
      </c>
      <c r="AJ804" s="2" t="inlineStr">
        <is>
          <t>Euroopan kiertotaloutta ja biopohjaisia ratkaisuja edistävä yhteisyritys|
CBE-yhteisyritys</t>
        </is>
      </c>
      <c r="AK804" s="2" t="inlineStr">
        <is>
          <t>4|
4</t>
        </is>
      </c>
      <c r="AL804" s="2" t="inlineStr">
        <is>
          <t xml:space="preserve">|
</t>
        </is>
      </c>
      <c r="AM804" t="inlineStr">
        <is>
          <t>&lt;a href="http://iate.europa.eu/entry/result/3576720/fi" target="_blank"&gt;Horisontti 2020&lt;/a&gt; -ohjelman puitteissa perustettu &lt;a href="http://iate.europa.eu/entry/result/783051/fi" target="_blank"&gt;yhteisyritys&lt;/a&gt;, joka keskittyy edistämään kilpailukykyä ja resurssien kestävää käyttöä &lt;a href="http://iate.europa.eu/entry/result/3540849/fi" target="_blank"&gt;biopohjaisen teollisuuden &lt;/a&gt;aloilla Euroopassa</t>
        </is>
      </c>
      <c r="AN804" s="2" t="inlineStr">
        <is>
          <t>entreprise commune «Une Europe fondée sur la bioéconomie circulaire»</t>
        </is>
      </c>
      <c r="AO804" s="2" t="inlineStr">
        <is>
          <t>4</t>
        </is>
      </c>
      <c r="AP804" s="2" t="inlineStr">
        <is>
          <t/>
        </is>
      </c>
      <c r="AQ804" t="inlineStr">
        <is>
          <t>entreprise commune établie dans le cadre d’Horizon Europe pour faire progresser les bio-industries compétitives et sobres en ressources en Europe</t>
        </is>
      </c>
      <c r="AR804" s="2" t="inlineStr">
        <is>
          <t>an Comhghnóthas um Eoraip Chiorclach Bhithbhunaithe|
an Comhghnóthas um Eoraip Bhithbhunaithe Chiorclach|
Comhghnóthas CBE</t>
        </is>
      </c>
      <c r="AS804" s="2" t="inlineStr">
        <is>
          <t>3|
4|
2</t>
        </is>
      </c>
      <c r="AT804" s="2" t="inlineStr">
        <is>
          <t>|
|
proposed</t>
        </is>
      </c>
      <c r="AU804" t="inlineStr">
        <is>
          <t/>
        </is>
      </c>
      <c r="AV804" s="2" t="inlineStr">
        <is>
          <t>Zajedničko poduzeće za Europu kao kružno biogospodarstvo</t>
        </is>
      </c>
      <c r="AW804" s="2" t="inlineStr">
        <is>
          <t>4</t>
        </is>
      </c>
      <c r="AX804" s="2" t="inlineStr">
        <is>
          <t/>
        </is>
      </c>
      <c r="AY804" t="inlineStr">
        <is>
          <t>zajedničko poduzeće osnovano u sklopu programa Obzor Europa s ciljem promicanja konkurentnih, resursno učinkovitih i inovativnih industrija na biološkoj osnovi s ciljem smanjenja ovisnosti o neobnovljivim fosilnim sirovinama i mineralnim resursima</t>
        </is>
      </c>
      <c r="AZ804" s="2" t="inlineStr">
        <is>
          <t>Körforgásos és Bioalapú Európai Gazdaság Közös Vállalkozás</t>
        </is>
      </c>
      <c r="BA804" s="2" t="inlineStr">
        <is>
          <t>4</t>
        </is>
      </c>
      <c r="BB804" s="2" t="inlineStr">
        <is>
          <t/>
        </is>
      </c>
      <c r="BC804" t="inlineStr">
        <is>
          <t>nem a Bioalapú Iparágak Közös Vállalkozás közvetlen folytatása, hanem 
olyan program, amely az előd eredményeire épít és orvosolja 
hiányosságait</t>
        </is>
      </c>
      <c r="BD804" s="2" t="inlineStr">
        <is>
          <t>impresa comune «Europa biocircolare»|
impresa comune CBE|
CBE JU</t>
        </is>
      </c>
      <c r="BE804" s="2" t="inlineStr">
        <is>
          <t>4|
2|
2</t>
        </is>
      </c>
      <c r="BF804" s="2" t="inlineStr">
        <is>
          <t xml:space="preserve">|
|
</t>
        </is>
      </c>
      <c r="BG804" t="inlineStr">
        <is>
          <t>impresa che si fonda sui risultati della precedente impresa comune «Bioindustrie» e ne affronta le carenze, coinvolgendo una gamma più ampia di portatori di interessi, compreso il settore primario (segnatamente agricoltura, acquacoltura, pesca e silvicoltura), nonché fornitori di rifiuti, residui e flussi secondari, autorità e investitori regionali al fine di prevenire i fallimenti del mercato e i bioprocessi non sostenibili. Per conseguire i suoi obiettivi, questa impresa comune dovrebbe finanziare soltanto progetti che rispettano i principi di circolarità e sostenibilità nonché i limiti del pianeta</t>
        </is>
      </c>
      <c r="BH804" s="2" t="inlineStr">
        <is>
          <t>Europos žiedinės biožaliavinės ekonomikos bendroji įmonė</t>
        </is>
      </c>
      <c r="BI804" s="2" t="inlineStr">
        <is>
          <t>4</t>
        </is>
      </c>
      <c r="BJ804" s="2" t="inlineStr">
        <is>
          <t/>
        </is>
      </c>
      <c r="BK804" t="inlineStr">
        <is>
          <t>pagal programą „Europos horizontas“ įsteigta bendroji įmonė, kurios tikslas – skatinti konkurencingus ir efektyviai išteklius naudojančius Europos biožaliavinės pramonės sektorius</t>
        </is>
      </c>
      <c r="BL804" s="2" t="inlineStr">
        <is>
          <t>kopuzņēmums “Apritīga biobāzēta Eiropa”</t>
        </is>
      </c>
      <c r="BM804" s="2" t="inlineStr">
        <is>
          <t>4</t>
        </is>
      </c>
      <c r="BN804" s="2" t="inlineStr">
        <is>
          <t/>
        </is>
      </c>
      <c r="BO804" t="inlineStr">
        <is>
          <t/>
        </is>
      </c>
      <c r="BP804" s="2" t="inlineStr">
        <is>
          <t>Impriża Konġunta Ewropa Ċirkolari b'Bażi Bijoloġika</t>
        </is>
      </c>
      <c r="BQ804" s="2" t="inlineStr">
        <is>
          <t>3</t>
        </is>
      </c>
      <c r="BR804" s="2" t="inlineStr">
        <is>
          <t/>
        </is>
      </c>
      <c r="BS804" t="inlineStr">
        <is>
          <t>&lt;a href="https://iate.europa.eu/entry/result/783051/mt" target="_blank"&gt;impriża konġunta&lt;/a&gt; proposta biex tissuċċedi u tissostitwixxi lill-&lt;a href="https://iate.europa.eu/entry/result/3551470/mt" target="_blank"&gt;Impriża Konġunta dwar l-Industriji b’bażi Bijoloġika&lt;/a&gt;</t>
        </is>
      </c>
      <c r="BT804" s="2" t="inlineStr">
        <is>
          <t>Gemeenschappelijke Onderneming “Een circulair biogebaseerd Europa”</t>
        </is>
      </c>
      <c r="BU804" s="2" t="inlineStr">
        <is>
          <t>4</t>
        </is>
      </c>
      <c r="BV804" s="2" t="inlineStr">
        <is>
          <t/>
        </is>
      </c>
      <c r="BW804" t="inlineStr">
        <is>
          <t>gemeenschappelijke onderneming in het kader van Horizon Europa die tot doel heeft concurrerende en hulpbronnenefficiënte biogebaseerde industrieën in Europa te bevorderen</t>
        </is>
      </c>
      <c r="BX804" s="2" t="inlineStr">
        <is>
          <t>Wspólne Przedsięwzięcie na rzecz Biotechnologicznej Europy Opartej na Obiegu Zamkniętym</t>
        </is>
      </c>
      <c r="BY804" s="2" t="inlineStr">
        <is>
          <t>4</t>
        </is>
      </c>
      <c r="BZ804" s="2" t="inlineStr">
        <is>
          <t/>
        </is>
      </c>
      <c r="CA804" t="inlineStr">
        <is>
          <t>&lt;a href="https://iate.europa.eu/entry/result/783051/pl" target="_blank"&gt;wspólne przedsięwzięcie&lt;time datetime="24.1.2022"&gt; (24.1.2022)&lt;/time&gt;&lt;/a&gt; ustanowione na podstawie programu „&lt;a href="https://iate.europa.eu/entry/result/3576720/pl" target="_blank"&gt;Horyzontu Europa&lt;time datetime="24.1.2022"&gt; (24.1.2022)&lt;/time&gt;&lt;/a&gt;” w celu wspierania konkurencyjnego i zasobooszczędnego &lt;a href="https://iate.europa.eu/entry/result/3540849/pl" target="_blank"&gt;bioprzemysłu&lt;time datetime="24.1.2022"&gt; (24.1.2022)&lt;/time&gt;&lt;/a&gt; w Europie</t>
        </is>
      </c>
      <c r="CB804" s="2" t="inlineStr">
        <is>
          <t>Empresa Comum para uma Europa Circular de Base Biológica</t>
        </is>
      </c>
      <c r="CC804" s="2" t="inlineStr">
        <is>
          <t>4</t>
        </is>
      </c>
      <c r="CD804" s="2" t="inlineStr">
        <is>
          <t/>
        </is>
      </c>
      <c r="CE804" t="inlineStr">
        <is>
          <t>&lt;div&gt;empresa comum criada ao abrigo do Horizonte Europa que tem por objetivo desenvolver e expandir a obtenção e a conversão da biomassa em produtos de base biológica concentrando-se na transformação de biorrefinaria em múltiplas escalas e aplicando abordagens de economia circular como a utilização de resíduos biológicos provenientes dos setores da agricultura, da indústria e municipal e que visa igualmente apoiar a implantação da inovação de base biológica a nível regional com a participação ativa dos intervenientes locais e com vista a reanimar as regiões rurais, costeiras e periféricas.&lt;br&gt;&lt;/div&gt;</t>
        </is>
      </c>
      <c r="CF804" s="2" t="inlineStr">
        <is>
          <t>CBE JU|
întreprinderea comună pentru bioeconomia circulară în Europa</t>
        </is>
      </c>
      <c r="CG804" s="2" t="inlineStr">
        <is>
          <t>2|
3</t>
        </is>
      </c>
      <c r="CH804" s="2" t="inlineStr">
        <is>
          <t xml:space="preserve">|
</t>
        </is>
      </c>
      <c r="CI804" t="inlineStr">
        <is>
          <t>un parteneriat în valoare de 2 miliarde EUR între Uniunea Europeană și Bio-based Industries Consortium (BIC), care finanțează proiecte de promovare a unui sector european al bioindustriilor competitiv și circular</t>
        </is>
      </c>
      <c r="CJ804" s="2" t="inlineStr">
        <is>
          <t>spoločný podnik CBE|
spoločný podnik pre európske obehové hospodárstvo využívajúce biologické materiály</t>
        </is>
      </c>
      <c r="CK804" s="2" t="inlineStr">
        <is>
          <t>3|
4</t>
        </is>
      </c>
      <c r="CL804" s="2" t="inlineStr">
        <is>
          <t xml:space="preserve">|
</t>
        </is>
      </c>
      <c r="CM804"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ktorého cieľom je, okrem iného, urýchliť inovačný proces a vývoj inovačných
riešení využívajúcich biologické materiály, urýchliť zavádzanie existujúcich
vyspelých a inovatívnych riešení využívajúcich biologické materiály na trh
a zabezpečiť vysokú úroveň environmentálneho správania priemyselných systémov
využívajúcich biologické materiály</t>
        </is>
      </c>
      <c r="CN804" s="2" t="inlineStr">
        <is>
          <t>Skupno podjetje za krožno Evropo na biološki osnovi</t>
        </is>
      </c>
      <c r="CO804" s="2" t="inlineStr">
        <is>
          <t>4</t>
        </is>
      </c>
      <c r="CP804" s="2" t="inlineStr">
        <is>
          <t/>
        </is>
      </c>
      <c r="CQ804" t="inlineStr">
        <is>
          <t>&lt;a href="https://iate.europa.eu/entry/result/783051/sl" target="_blank"&gt;skupno podjetje&lt;/a&gt;, ustanovljeno v okviru programa &lt;a href="https://iate.europa.eu/entry/result/3576720/sl" target="_blank"&gt;Obzorje Evropa&lt;/a&gt;, ki spodbuja konkurenčne in z viri gospodarne &lt;a href="https://iate.europa.eu/entry/result/3540849/sl" target="_blank"&gt;industrije na biološki osnovi&lt;/a&gt; v Evropi</t>
        </is>
      </c>
      <c r="CR804" s="2" t="inlineStr">
        <is>
          <t>det gemensamma företaget för ett cirkulärt, biobaserat Europa</t>
        </is>
      </c>
      <c r="CS804" s="2" t="inlineStr">
        <is>
          <t>4</t>
        </is>
      </c>
      <c r="CT804" s="2" t="inlineStr">
        <is>
          <t/>
        </is>
      </c>
      <c r="CU804" t="inlineStr">
        <is>
          <t>gemensamt företag vars allmänna mål är att påskynda innovationsprocessen för och utvecklingen av biobaserade innovativa lösningar, påskynda marknadslanseringen av befintliga mogna och innovativa biobaserade lösningar samt säkerställa en hög miljöprestationsnivå hos biobaserade industrisystem</t>
        </is>
      </c>
    </row>
    <row r="805">
      <c r="A805" s="1" t="str">
        <f>HYPERLINK("https://iate.europa.eu/entry/result/3592789/all", "3592789")</f>
        <v>3592789</v>
      </c>
      <c r="B805" t="inlineStr">
        <is>
          <t>EUROPEAN UNION;EDUCATION AND COMMUNICATIONS</t>
        </is>
      </c>
      <c r="C805" t="inlineStr">
        <is>
          <t>EUROPEAN UNION|EU institutions and European civil service|EU office or agency|European Joint Undertaking;EDUCATION AND COMMUNICATIONS|information technology and data processing|computer system|information security</t>
        </is>
      </c>
      <c r="D805" s="2" t="inlineStr">
        <is>
          <t>съвместно предприятие „Интелигентни мрежи и услуги“</t>
        </is>
      </c>
      <c r="E805" s="2" t="inlineStr">
        <is>
          <t>4</t>
        </is>
      </c>
      <c r="F805" s="2" t="inlineStr">
        <is>
          <t/>
        </is>
      </c>
      <c r="G805" t="inlineStr">
        <is>
          <t/>
        </is>
      </c>
      <c r="H805" s="2" t="inlineStr">
        <is>
          <t>společný podnik pro inteligentní sítě a služby|
společný podnik SNS|
SNS JU</t>
        </is>
      </c>
      <c r="I805" s="2" t="inlineStr">
        <is>
          <t>4|
2|
2</t>
        </is>
      </c>
      <c r="J805" s="2" t="inlineStr">
        <is>
          <t xml:space="preserve">|
|
</t>
        </is>
      </c>
      <c r="K805" t="inlineStr">
        <is>
          <t>společný podnik zřízený v rámci programu
Horizont Evropa na období končící dnem 31. prosince 2031, který má
tyto obecné cíle:&lt;div&gt;a) podporovat vedoucí postavení Evropy v oblasti technologií, pokud jde o budoucí inteligentní sítě a služby, posílením stávajících silných stránek průmyslu a rozšířením působnosti od připojení 5G na širší strategický hodnotový řetězec zahrnující poskytování cloudových služeb a součásti a zařízení;&lt;/div&gt;&lt;div&gt;b) slaďovat strategické plány širší škály účastníků z příslušných odvětví, mimo jiné i telekomunikačního odvětví, avšak také subjektů působících v oblasti internetu věcí, cloudu a součástí a zařízení;&lt;/div&gt;&lt;div&gt;c) prosazovat evropskou technologickou a vědeckou excelenci na podporu vedoucího postavení Evropy za účelem vývoje a zvládnutí systémů 6G do roku 2030;&lt;/div&gt;&lt;div&gt;d) posílit zavádění digitální infrastruktury a uvádění digitálních řešení na evropské trhy, zejména zajištěním mechanismu strategické koordinace pro program Nástroje pro propojení Evropy v oblasti digitálních technologií, jakož i synergií v rámci tohoto nástroje a s programem Digitální Evropa a Programem InvestEU jako součást oblasti působnosti a řízení společného podniku pro inteligentní sítě a služby;&lt;/div&gt;&lt;div&gt;e) připravovat evropské dodavatelské odvětví pro inteligentní sítě a služby na dlouhodobější příležitosti vyplývající z rozvoje vertikálních trhů pro infrastrukturu a služby 5G a posléze 6G v Evropě;&lt;/div&gt;&lt;div&gt;f) usnadňovat do roku 2030 digitální inovace a uspokojit při tom potřeby evropských trhů a požadavky veřejné politiky, včetně nejnáročnějších požadavků vertikálních odvětví, jakož i společenských požadavků v oblastech zahrnujících bezpečnost, energetickou účinnost a elektromagnetická pole;&lt;/div&gt;&lt;div&gt;g) podporovat sladění budoucích inteligentních sítí a služeb s cíli politiky Unie, včetně Zelené dohody pro Evropu, bezpečnosti sítí a informací, etiky, soukromí, jakož i udržitelného internetu zaměřeného na člověka&lt;br&gt;&lt;/div&gt;</t>
        </is>
      </c>
      <c r="L805" s="2" t="inlineStr">
        <is>
          <t>fællesforetagendet for intelligente net og tjenester|
fællesforetagendet SNS</t>
        </is>
      </c>
      <c r="M805" s="2" t="inlineStr">
        <is>
          <t>4|
2</t>
        </is>
      </c>
      <c r="N805" s="2" t="inlineStr">
        <is>
          <t>|
proposed</t>
        </is>
      </c>
      <c r="O805" t="inlineStr">
        <is>
          <t>fællesforetagende under &lt;a href="https://iate.europa.eu/entry/result/3576720/da" target="_blank"&gt;Horisont Europa&lt;/a&gt;, der bl.a. har til formål at fremme Europas teknologiske lederskab inden for fremtidige intelligente net og tjenester, tilpasse de strategiske køreplaner for en bredere vifte af industrielle aktører, der ikke kun omfatter telekommunikationsindustrien, men også aktører fra tingenes internet, cloudteknologi og komponenter og udstyr, og fremme Europas teknologiske og videnskabelige ekspertise for at støtte europæisk lederskab med henblik på at forme og forvalte 6G-systemer senest i 2030</t>
        </is>
      </c>
      <c r="P805" s="2" t="inlineStr">
        <is>
          <t>Gemeinsames Unternehmen für intelligente Netze und Dienste</t>
        </is>
      </c>
      <c r="Q805" s="2" t="inlineStr">
        <is>
          <t>4</t>
        </is>
      </c>
      <c r="R805" s="2" t="inlineStr">
        <is>
          <t/>
        </is>
      </c>
      <c r="S805" t="inlineStr">
        <is>
          <t>&lt;div&gt;&lt;a href="https://iate.europa.eu/entry/result/783051/de" target="_blank"&gt;gemeinsames Unternehmen&lt;time datetime="28.1.2022"&gt; (28.1.2022)&lt;/time&gt;&lt;/a&gt;, das im Rahmen von &lt;a href="https://iate.europa.eu/entry/result/3576720/en" target="_blank"&gt;Horizont Europa&lt;/a&gt; gegründet wurde, um politische Fragen im Bereich der digitalen Infrastruktur zu behandeln und den technologischen Anwendungsbereich von Forschung und Innovation für 6G-Netze zu erweitern&lt;/div&gt;</t>
        </is>
      </c>
      <c r="T805" s="2" t="inlineStr">
        <is>
          <t>ΚΕ «Έξυπνα δίκτυα και υπηρεσίες»|
κοινή επιχείρηση «Έξυπνα δίκτυα και υπηρεσίες»</t>
        </is>
      </c>
      <c r="U805" s="2" t="inlineStr">
        <is>
          <t>2|
4</t>
        </is>
      </c>
      <c r="V805" s="2" t="inlineStr">
        <is>
          <t xml:space="preserve">|
</t>
        </is>
      </c>
      <c r="W805"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σκοπό την αντιμετώπιση ζητημάτων πολιτικής στον τομέα των ψηφιακών υποδομών, τη στήριξη της ανάπτυξης υποδομών 5G</t>
        </is>
      </c>
      <c r="X805" s="2" t="inlineStr">
        <is>
          <t>SNS Joint Undertaking|
SNS JU|
Smart Networks and Services Joint Undertaking</t>
        </is>
      </c>
      <c r="Y805" s="2" t="inlineStr">
        <is>
          <t>4|
4|
4</t>
        </is>
      </c>
      <c r="Z805" s="2" t="inlineStr">
        <is>
          <t xml:space="preserve">|
|
</t>
        </is>
      </c>
      <c r="AA805" t="inlineStr">
        <is>
          <t>&lt;a href="https://iate.europa.eu/entry/result/783051/en" target="_blank"&gt;joint undertaking&lt;/a&gt; established under &lt;a href="https://iate.europa.eu/entry/result/3576720/en" target="_blank"&gt;Horizon Europe&lt;/a&gt; to 
address policy issues in the field of digital infrastructure and to 
extend the technology scope of research and innovation for 6G networks</t>
        </is>
      </c>
      <c r="AB805" s="2" t="inlineStr">
        <is>
          <t>Empresa Común para las Redes y los Servicios Inteligentes</t>
        </is>
      </c>
      <c r="AC805" s="2" t="inlineStr">
        <is>
          <t>3</t>
        </is>
      </c>
      <c r="AD805" s="2" t="inlineStr">
        <is>
          <t/>
        </is>
      </c>
      <c r="AE805" t="inlineStr">
        <is>
          <t>empresa común establecida en el marco de Horizonte 2020 para para abordar cuestiones estratégicas en el ámbito de la infraestructura digital, apoyar el despliegue de la infraestructura 5G en el ámbito del programa del Mecanismo «Conectar Europa» 2 (MCE2 Digital)</t>
        </is>
      </c>
      <c r="AF805" s="2" t="inlineStr">
        <is>
          <t>Nutivõrkude ja -teenuste Ühisettevõte</t>
        </is>
      </c>
      <c r="AG805" s="2" t="inlineStr">
        <is>
          <t>4</t>
        </is>
      </c>
      <c r="AH805" s="2" t="inlineStr">
        <is>
          <t/>
        </is>
      </c>
      <c r="AI805" t="inlineStr">
        <is>
          <t>programmi „Euroopa horisont“ raames asutatud ühisettevõte, mille ülesanne on lisaks ELi ühisettevõtete üldistele ülesannetele käsitleda digitaristu valdkonna poliitikaküsimusi, koordineerida strateegiliste kasutuselevõtu kavade väljatöötamist asjakohastes valdkondades ning laiendada 6G-võrkude 
teadusuuringute ja innovatsiooni tehnoloogilist ulatust</t>
        </is>
      </c>
      <c r="AJ805" s="2" t="inlineStr">
        <is>
          <t>älykkäät verkot ja palvelut -yhteisyritys|
SNS-yhteisyritys</t>
        </is>
      </c>
      <c r="AK805" s="2" t="inlineStr">
        <is>
          <t>4|
3</t>
        </is>
      </c>
      <c r="AL805" s="2" t="inlineStr">
        <is>
          <t xml:space="preserve">|
</t>
        </is>
      </c>
      <c r="AM805" t="inlineStr">
        <is>
          <t>&lt;a href="http://iate.europa.eu/entry/result/3576720/fi" target="_blank"&gt;Horisontti 2020&lt;/a&gt; -ohjelman puitteissa perustettu &lt;a href="http://iate.europa.eu/entry/result/783051/fi" target="_blank"&gt;yhteisyritys&lt;/a&gt;, jonka tarkoituksena on käsitellä digitaalisen infrastruktuurin toimintapoliittisia kysymyksiä ja laajentaa tutkimuksen ja innovoinnin teknologista soveltamisalaa 6G-verkkoihin</t>
        </is>
      </c>
      <c r="AN805" s="2" t="inlineStr">
        <is>
          <t>entreprise commune «Réseaux et services intelligents»</t>
        </is>
      </c>
      <c r="AO805" s="2" t="inlineStr">
        <is>
          <t>4</t>
        </is>
      </c>
      <c r="AP805" s="2" t="inlineStr">
        <is>
          <t/>
        </is>
      </c>
      <c r="AQ805" t="inlineStr">
        <is>
          <t>entreprise commune créée dans le cadre d’Horizon Europe pour traiter les questions stratégiques dans le domaine des infrastructures numériques et étendre le champ technologique de la recherche et de l’innovation aux réseaux 6G</t>
        </is>
      </c>
      <c r="AR805" s="2" t="inlineStr">
        <is>
          <t>an Comhghnóthas um Líonraí agus Seirbhísí Cliste|
Comhghnóthas SNS</t>
        </is>
      </c>
      <c r="AS805" s="2" t="inlineStr">
        <is>
          <t>4|
3</t>
        </is>
      </c>
      <c r="AT805" s="2" t="inlineStr">
        <is>
          <t>|
proposed</t>
        </is>
      </c>
      <c r="AU805" t="inlineStr">
        <is>
          <t/>
        </is>
      </c>
      <c r="AV805" s="2" t="inlineStr">
        <is>
          <t>Zajedničko poduzeće za pametne mreže i usluge</t>
        </is>
      </c>
      <c r="AW805" s="2" t="inlineStr">
        <is>
          <t>4</t>
        </is>
      </c>
      <c r="AX805" s="2" t="inlineStr">
        <is>
          <t/>
        </is>
      </c>
      <c r="AY805" t="inlineStr">
        <is>
          <t>zajedničko poduzeće osnovano u sklopu programa Obzor Europa s ciljem uspostave politika u području digitalne infrastrukture te proširenja tehnološkog opsega istraživanja i inovacija za 6G mreže</t>
        </is>
      </c>
      <c r="AZ805" s="2" t="inlineStr">
        <is>
          <t>Intelligens Hálózatok és Szolgáltatások Közös Vállalkozás</t>
        </is>
      </c>
      <c r="BA805" s="2" t="inlineStr">
        <is>
          <t>4</t>
        </is>
      </c>
      <c r="BB805" s="2" t="inlineStr">
        <is>
          <t/>
        </is>
      </c>
      <c r="BC805" t="inlineStr">
        <is>
          <t>közös vállalkozás, amelynek célja a digitális infrastruktúra területén felmerülő szakpolitikai 
kérdések kezelése, valamint a kutatás és az innováció technológiai 
hatókörének kiterjesztése a 6G hálózatokra</t>
        </is>
      </c>
      <c r="BD805" s="2" t="inlineStr">
        <is>
          <t>SNS JU|
impresa comune «Reti e servizi intelligenti»|
impresa comune SNS</t>
        </is>
      </c>
      <c r="BE805" s="2" t="inlineStr">
        <is>
          <t>2|
4|
2</t>
        </is>
      </c>
      <c r="BF805" s="2" t="inlineStr">
        <is>
          <t xml:space="preserve">|
|
</t>
        </is>
      </c>
      <c r="BG805" t="inlineStr">
        <is>
          <t>impresa concepita per affrontare le questioni politiche nel settore delle infrastrutture digitali, sostenere la diffusione dell’infrastruttura 5G nell’ambito di applicazione del programma del meccanismo per collegare l’Europa 2 (CEF2) — settore digitale, istituito dal regolamento (UE) 2021/1153 del Parlamento europeo e del Consiglio (21) nonché per estendere la portata tecnologica della ricerca e dell’innovazione per le reti 6G</t>
        </is>
      </c>
      <c r="BH805" s="2" t="inlineStr">
        <is>
          <t>Pažangiųjų tinklų ir paslaugų bendroji įmonė</t>
        </is>
      </c>
      <c r="BI805" s="2" t="inlineStr">
        <is>
          <t>4</t>
        </is>
      </c>
      <c r="BJ805" s="2" t="inlineStr">
        <is>
          <t/>
        </is>
      </c>
      <c r="BK805" t="inlineStr">
        <is>
          <t>pagal programą „Europos horizontas“ įsteigta bendroji įmonė, kurios tikslas – spręsti skaitmeninės infrastruktūros srities politikos klausimus ir plėsti 6G tinklams skirtų mokslinių tyrimų ir inovacijų technologinę aprėptį</t>
        </is>
      </c>
      <c r="BL805" s="2" t="inlineStr">
        <is>
          <t>kopuzņēmums "Viedie tīkli un pakalpojumi"</t>
        </is>
      </c>
      <c r="BM805" s="2" t="inlineStr">
        <is>
          <t>3</t>
        </is>
      </c>
      <c r="BN805" s="2" t="inlineStr">
        <is>
          <t/>
        </is>
      </c>
      <c r="BO805" t="inlineStr">
        <is>
          <t/>
        </is>
      </c>
      <c r="BP805" s="2" t="inlineStr">
        <is>
          <t>Impriża Konġunta Networks u Servizzi Intelliġenti</t>
        </is>
      </c>
      <c r="BQ805" s="2" t="inlineStr">
        <is>
          <t>3</t>
        </is>
      </c>
      <c r="BR805" s="2" t="inlineStr">
        <is>
          <t/>
        </is>
      </c>
      <c r="BS805" t="inlineStr">
        <is>
          <t>sħubija (&lt;a href="https://iate.europa.eu/entry/result/783051/mt" target="_blank"&gt;impriża konġunta&lt;/a&gt;) fil-qafas tal-&lt;a href="https://iate.europa.eu/entry/result/3576720/mt" target="_blank"&gt;Orizzont Ewropa&lt;/a&gt;, maħsuba biex tindirizza kwistjonijiet ta’ politika fil-qasam tal-infrastruttura diġitali u biex testendi l-kamp ta’ applikazzjoni tat-teknoloġija ta’ riċerka u ta’ innovazzjoni għan-networks tas-6G</t>
        </is>
      </c>
      <c r="BT805" s="2" t="inlineStr">
        <is>
          <t>Gemeenschappelijke Onderneming “Slimme netwerken en diensten”</t>
        </is>
      </c>
      <c r="BU805" s="2" t="inlineStr">
        <is>
          <t>4</t>
        </is>
      </c>
      <c r="BV805" s="2" t="inlineStr">
        <is>
          <t/>
        </is>
      </c>
      <c r="BW805" t="inlineStr">
        <is>
          <t>gemeenschappelijke onderneming in het kader van Horizon Europa die tot doel heeft beleidskwesties op het gebied van digitale infrastructuur aan te pakken en de technologische reikwijdte van onderzoek en innovatie voor 6G‑netwerken uit te breiden</t>
        </is>
      </c>
      <c r="BX805" s="2" t="inlineStr">
        <is>
          <t>Wspólne Przedsięwzięcie na rzecz Inteligentnych Sieci i Usług|
Wspólne Przedsięwzięcie SNS</t>
        </is>
      </c>
      <c r="BY805" s="2" t="inlineStr">
        <is>
          <t>4|
3</t>
        </is>
      </c>
      <c r="BZ805" s="2" t="inlineStr">
        <is>
          <t xml:space="preserve">|
</t>
        </is>
      </c>
      <c r="CA805" t="inlineStr">
        <is>
          <t>&lt;div&gt;&lt;a href="https://iate.europa.eu/entry/result/783051/pl" target="_blank"&gt;wspólne przedsięwzięcie&lt;time datetime="26.1.2022"&gt; (26.1.2022)&lt;/time&gt;&lt;/a&gt; ustanowione na podstawie programu „&lt;a href="https://iate.europa.eu/entry/result/3576720/pl" target="_blank"&gt;Horyzont Europa&lt;/a&gt;" w celu rozwiązania kwestii politycznych w obszarze infrastruktury cyfrowej, wspierania wprowadzania infrastruktury 5G w ramach instrumentu „Łącząc Europę” 2 (CEF2) – technologie cyfrowe oraz rozszerzenia zakresu technologicznego badań naukowych i innowacji w odniesieniu do sieci 6G&lt;/div&gt;</t>
        </is>
      </c>
      <c r="CB805" s="2" t="inlineStr">
        <is>
          <t>Empresa Comum de Redes e Serviços Inteligentes</t>
        </is>
      </c>
      <c r="CC805" s="2" t="inlineStr">
        <is>
          <t>4</t>
        </is>
      </c>
      <c r="CD805" s="2" t="inlineStr">
        <is>
          <t/>
        </is>
      </c>
      <c r="CE805" t="inlineStr">
        <is>
          <t>empresa comum constituída ao abrigo do Horizonte Europa que tem como objetivo dar resposta a questões estratégicas no domínio da infraestrutura digital e alargar o âmbito tecnológico da investigação e inovação em matéria de redes 6G</t>
        </is>
      </c>
      <c r="CF805" s="2" t="inlineStr">
        <is>
          <t>întreprinderea comună „Rețele și servicii inteligente”</t>
        </is>
      </c>
      <c r="CG805" s="2" t="inlineStr">
        <is>
          <t>3</t>
        </is>
      </c>
      <c r="CH805" s="2" t="inlineStr">
        <is>
          <t/>
        </is>
      </c>
      <c r="CI805" t="inlineStr">
        <is>
          <t/>
        </is>
      </c>
      <c r="CJ805" s="2" t="inlineStr">
        <is>
          <t>spoločný podnik pre inteligentné siete a služby</t>
        </is>
      </c>
      <c r="CK805" s="2" t="inlineStr">
        <is>
          <t>4</t>
        </is>
      </c>
      <c r="CL805" s="2" t="inlineStr">
        <is>
          <t/>
        </is>
      </c>
      <c r="CM805"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a) podporovať
technologické líderstvo Európy, pokiaľ ide o budúce inteligentné siete
a služby, a to posilňovaním súčasných silných stránok priemyslu
a rozširovaním rozsahu od pripojenia 5G k širšiemu strategickému
hodnotovému reťazcu vrátane poskytovania služieb založených na cloude, ako aj
komponentov a zariadení;
b) zosúladiť strategické
plány širšej škály priemyselných subjektov okrem iného aj vrátane
telekomunikačného odvetvia, ale aj subjektov z oblasti internetu vecí,
cloudu a komponentov a zariadení ;
c) zlepšovať európsku
technologickú a vedeckú excelentnosť s cieľom podporovať líderstvo
Európy pri formovaní a zvládnutí systémov 6G do roku 2030;
d) posilňovať zavádzanie
digitálnych infraštruktúr a využívanie digitálnych riešení na európskych
trhoch, najmä zabezpečovaním strategického koordinačného mechanizmu pre program
NPE2 – Digitalizácia, ako aj synergií v rámci tohto nástroja
a s programom Digitálna Európa a Programom InvestEU, a to
v rámci rozsahu pôsobnosti a riadenia spoločného podniku pre
inteligentné siete a služby;
e) pripraviť európsky
dodávateľský sektor inteligentných sietí a služieb na dlhodobejšie
príležitosti vyplývajúce z rozvoja vertikálnych trhov pre infraštruktúry
a služby 5G a neskôr 6G v Európe;
f) uľahčovať do roku 2030
digitálne inovácie uspokojujúce potreby európskeho trhu a plniace
požiadavky verejnej politiky vrátane najnáročnejších požiadaviek vertikálnych
priemyselných odvetví, ako aj spoločenské požiadavky v oblastiach
bezpečnosti, energetickej efektívnosti a elektromagnetických polí;
g) podporovať zosúladenie budúcich inteligentných sietí a služieb
s cieľmi politiky Únie vrátane Európskej zelenej dohody, sieťovej
a informačnej bezpečnosti, etiky a súkromia, ako aj udržateľného
internetu zameraného na človeka</t>
        </is>
      </c>
      <c r="CN805" s="2" t="inlineStr">
        <is>
          <t>Skupno podjetje za pametna omrežja in storitve</t>
        </is>
      </c>
      <c r="CO805" s="2" t="inlineStr">
        <is>
          <t>4</t>
        </is>
      </c>
      <c r="CP805" s="2" t="inlineStr">
        <is>
          <t/>
        </is>
      </c>
      <c r="CQ805" t="inlineStr">
        <is>
          <t>&lt;a href="https://iate.europa.eu/entry/result/783051/sl" target="_blank"&gt;skupno podjetje&lt;/a&gt;, ustanovljeno v okviru programa &lt;a href="https://iate.europa.eu/entry/result/3576720/sl" target="_blank"&gt;Obzorje Evropa&lt;/a&gt;, ki naj bi obravnavalo vprašanja politike na področju digitalne infrastrukture ter razširilo tehnološki obseg raziskav in inovacij za omrežja 6G</t>
        </is>
      </c>
      <c r="CR805" s="2" t="inlineStr">
        <is>
          <t>det gemensamma företaget för smarta nät och tjänster</t>
        </is>
      </c>
      <c r="CS805" s="2" t="inlineStr">
        <is>
          <t>4</t>
        </is>
      </c>
      <c r="CT805" s="2" t="inlineStr">
        <is>
          <t/>
        </is>
      </c>
      <c r="CU805" t="inlineStr">
        <is>
          <t>gemensamt företag som är utformat för att ta itu med politiska frågor på området digital infrastruktur, stödja utbyggnaden av 5G-infrastrukturen och utvidga det tekniska tillämpningsområdet för forskning och innovation för 6G-nät</t>
        </is>
      </c>
    </row>
    <row r="806">
      <c r="A806" s="1" t="str">
        <f>HYPERLINK("https://iate.europa.eu/entry/result/3592788/all", "3592788")</f>
        <v>3592788</v>
      </c>
      <c r="B806" t="inlineStr">
        <is>
          <t>PRODUCTION, TECHNOLOGY AND RESEARCH;EUROPEAN UNION;INDUSTRY</t>
        </is>
      </c>
      <c r="C806" t="inlineStr">
        <is>
          <t>PRODUCTION, TECHNOLOGY AND RESEARCH|technology and technical regulations|technology|digital technology;EUROPEAN UNION|EU institutions and European civil service|EU office or agency|European Joint Undertaking;INDUSTRY|electronics and electrical engineering|electronics industry|electronic component;PRODUCTION, TECHNOLOGY AND RESEARCH|technology and technical regulations|technology|new technology</t>
        </is>
      </c>
      <c r="D806" s="2" t="inlineStr">
        <is>
          <t>съвместно предприятие „Ключови цифрови технологии“</t>
        </is>
      </c>
      <c r="E806" s="2" t="inlineStr">
        <is>
          <t>3</t>
        </is>
      </c>
      <c r="F806" s="2" t="inlineStr">
        <is>
          <t/>
        </is>
      </c>
      <c r="G806" t="inlineStr">
        <is>
          <t/>
        </is>
      </c>
      <c r="H806" s="2" t="inlineStr">
        <is>
          <t>společný podnik KDT|
společný podnik pro klíčové digitální technologie|
KDT JU</t>
        </is>
      </c>
      <c r="I806" s="2" t="inlineStr">
        <is>
          <t>3|
4|
2</t>
        </is>
      </c>
      <c r="J806" s="2" t="inlineStr">
        <is>
          <t xml:space="preserve">|
|
</t>
        </is>
      </c>
      <c r="K806" t="inlineStr">
        <is>
          <t>společný podnik zřízený v rámci programu
Horizont Evropa na období končící dnem 31. prosince 2031, který má
tyto obecné cíle:&lt;div&gt;a) posílit strategickou autonomii Unie, pokud jde o elektronické součásti a systémy, na podporu budoucích potřeb vertikálních odvětví a celého hospodářství. Celkovým cílem je přispět ke zdvojnásobení hodnoty navrhování a výroby elektronických součástí a systémů v Evropě do roku 2030 v souladu s významem Unie s ohledem na výrobky a služby;&lt;/div&gt;&lt;div&gt;b) zajistit vědeckou excelenci Unie a její vedoucí postavení v oblasti inovací týkajících se nových technologií součástí a systémů, mimo jiné v činnostech souvisejících s nižšími úrovněmi technologické připravenosti, a podporovat aktivní účast malých a středních podniků, které představují alespoň třetinu celkového počtu účastníků nepřímých akcí a mělo by jim připadnout nejméně 20 % veřejných finančních prostředků;&lt;/div&gt;&lt;div&gt;c) zajistit, aby se technologie součástí a systémů zabývaly společenskými a environmentálními výzvami Evropy. Cílem je zajistit soulad s politikou Unie v oblasti energetické účinnosti a přispět ke snížení spotřeby energie do roku 2030 o 32,5 %&lt;br&gt;&lt;/div&gt;</t>
        </is>
      </c>
      <c r="L806" s="2" t="inlineStr">
        <is>
          <t>fællesforetagendet for centrale digitale teknologier|
fællesforetagendet KDT|
KDT JU</t>
        </is>
      </c>
      <c r="M806" s="2" t="inlineStr">
        <is>
          <t>4|
2|
3</t>
        </is>
      </c>
      <c r="N806" s="2" t="inlineStr">
        <is>
          <t xml:space="preserve">|
|
</t>
        </is>
      </c>
      <c r="O806" t="inlineStr">
        <is>
          <t>fællesforetagende under &lt;a href="https://iate.europa.eu/entry/result/3576720/da" target="_blank"&gt;Horisont Europa&lt;/a&gt;. der skal styrke Unionens strategiske autonomi inden for elektroniske komponenter og systemer, tilvejebringe videnskabelig topkvalitet og innovationslederskab i Unionen inden for fremspirende komponenter og systemteknologier, og sikre, at komponenter og systemteknologier imødegår Europas samfundsmæssige og miljømæssige udfordringer</t>
        </is>
      </c>
      <c r="P806" s="2" t="inlineStr">
        <is>
          <t>Gemeinsames Unternehmen für digitale Schlüsseltechnologien</t>
        </is>
      </c>
      <c r="Q806" s="2" t="inlineStr">
        <is>
          <t>4</t>
        </is>
      </c>
      <c r="R806" s="2" t="inlineStr">
        <is>
          <t/>
        </is>
      </c>
      <c r="S806" t="inlineStr">
        <is>
          <t>&lt;a href="https://iate.europa.eu/entry/result/783051/de" target="_blank"&gt;gemeinsames Unternehmen&lt;time datetime="28.1.2022"&gt; (28.1.2022)&lt;/time&gt;&lt;/a&gt;, das im Rahmen von &lt;a href="https://iate.europa.eu/entry/result/3576720/en" target="_blank"&gt;Horizont Europa&lt;/a&gt; gegründet wurde, um klar definierte Themen anzugehen, die es der europäischen Industrie insgesamt ermöglichen, die innovativsten Technologien für elektronische Komponenten und Systeme zu entwickeln, herzustellen und zu nutzen</t>
        </is>
      </c>
      <c r="T806" s="2" t="inlineStr">
        <is>
          <t>ΚΕ «Βασικές ψηφιακές τεχνολογίες»|
κοινή επιχείρηση «Βασικές ψηφιακές τεχνολογίες»</t>
        </is>
      </c>
      <c r="U806" s="2" t="inlineStr">
        <is>
          <t>2|
4</t>
        </is>
      </c>
      <c r="V806" s="2" t="inlineStr">
        <is>
          <t xml:space="preserve">|
</t>
        </is>
      </c>
      <c r="W806"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για να εξετάζει σαφώς καθορισμένα θέματα που θα βοηθήσουν τις ευρωπαϊκές βιομηχανίες γενικά να σχεδιάσουν, να κατασκευάσουν και να χρησιμοποιήσουν τις πλέον καινοτόμες τεχνολογίες ηλεκτρονικών συστατικών στοιχείων και συστημάτων</t>
        </is>
      </c>
      <c r="X806" s="2" t="inlineStr">
        <is>
          <t>KDT Joint Undertaking|
Key Digital Technologies Joint Undertaking|
KDT JU</t>
        </is>
      </c>
      <c r="Y806" s="2" t="inlineStr">
        <is>
          <t>4|
4|
3</t>
        </is>
      </c>
      <c r="Z806" s="2" t="inlineStr">
        <is>
          <t xml:space="preserve">|
|
</t>
        </is>
      </c>
      <c r="AA806" t="inlineStr">
        <is>
          <t>&lt;a href="https://iate.europa.eu/entry/result/783051/en" target="_blank"&gt;joint undertaking&lt;/a&gt; established under &lt;a href="https://iate.europa.eu/entry/result/3576720/en" target="_blank"&gt;Horizon Europe&lt;/a&gt; to address 
clearly defined topics that would enable European industries at large to
 design, manufacture and use the most innovative technologies in 
electronic components and systems</t>
        </is>
      </c>
      <c r="AB806" s="2" t="inlineStr">
        <is>
          <t>Empresa Común para las Tecnologías Digitales Clave</t>
        </is>
      </c>
      <c r="AC806" s="2" t="inlineStr">
        <is>
          <t>3</t>
        </is>
      </c>
      <c r="AD806" s="2" t="inlineStr">
        <is>
          <t/>
        </is>
      </c>
      <c r="AE806" t="inlineStr">
        <is>
          <t>empresa común creada en el marco del programa Horizonte Europa para abordar temas claramente definidos que permitan a las industrias europeas en general diseñar, fabricar y utilizar las tecnologías más innovadoras de componentes y sistemas electrónicos.</t>
        </is>
      </c>
      <c r="AF806" s="2" t="inlineStr">
        <is>
          <t>Peamiste Digitehnoloogiate Ühisettevõte</t>
        </is>
      </c>
      <c r="AG806" s="2" t="inlineStr">
        <is>
          <t>4</t>
        </is>
      </c>
      <c r="AH806" s="2" t="inlineStr">
        <is>
          <t/>
        </is>
      </c>
      <c r="AI806" t="inlineStr">
        <is>
          <t>programmi „Euroopa horisont“ raames asutatud ühisettevõte, mille ülesanne on lisaks ELi ühisettevõtete üldistele ülesannetele tegelda selgelt määratletud teemadega, mis võimaldavad Euroopa tööstusel laiemalt projekteerida, toota ja kasutada elektroonikakomponentide ja -süsteemide sektoris kõige 
innovatiivsemat tehnoloogiat</t>
        </is>
      </c>
      <c r="AJ806" s="2" t="inlineStr">
        <is>
          <t>KDT-yhteisyritys|
keskeiset digitaaliteknologiat -yhteisyritys</t>
        </is>
      </c>
      <c r="AK806" s="2" t="inlineStr">
        <is>
          <t>3|
4</t>
        </is>
      </c>
      <c r="AL806" s="2" t="inlineStr">
        <is>
          <t xml:space="preserve">|
</t>
        </is>
      </c>
      <c r="AM806" t="inlineStr">
        <is>
          <t>&lt;div&gt;&lt;a href="http://iate.europa.eu/entry/result/3576720/fi" target="_blank"&gt;Horisontti 2020&lt;/a&gt; -ohjelman puitteissa perustettu &lt;a href="http://iate.europa.eu/entry/result/783051/fi" target="_blank"&gt;yhteisyritys&lt;/a&gt;, joka käsittelee selvästi määritettyjä aihealueita, jotka auttavat eurooppalaisia toimialoja suunnittelemaan, valmistamaan ja käyttämään innovatiivisinta teknologiaa elektronisten komponenttien ja järjestelmien alalla&lt;/div&gt;</t>
        </is>
      </c>
      <c r="AN806" s="2" t="inlineStr">
        <is>
          <t>entreprise commune «Technologies numériques clés»</t>
        </is>
      </c>
      <c r="AO806" s="2" t="inlineStr">
        <is>
          <t>4</t>
        </is>
      </c>
      <c r="AP806" s="2" t="inlineStr">
        <is>
          <t/>
        </is>
      </c>
      <c r="AQ806" t="inlineStr">
        <is>
          <t>entreprise commune créée dans le cadre d’Horizon Europe pour traiter des sujets clairement définis permettant aux entreprises européennes en général de concevoir, de fabriquer et d’utiliser les technologies les plus innovantes dans le domaine des composants et systèmes électroniques</t>
        </is>
      </c>
      <c r="AR806" s="2" t="inlineStr">
        <is>
          <t>Comhghnóthas KDT|
an Comhghnóthas Eochairtheicneolaíochtaí Digiteacha</t>
        </is>
      </c>
      <c r="AS806" s="2" t="inlineStr">
        <is>
          <t>3|
4</t>
        </is>
      </c>
      <c r="AT806" s="2" t="inlineStr">
        <is>
          <t xml:space="preserve">proposed|
</t>
        </is>
      </c>
      <c r="AU806" t="inlineStr">
        <is>
          <t/>
        </is>
      </c>
      <c r="AV806" s="2" t="inlineStr">
        <is>
          <t>Zajedničko poduzeće za ključne digitalne tehnologije</t>
        </is>
      </c>
      <c r="AW806" s="2" t="inlineStr">
        <is>
          <t>4</t>
        </is>
      </c>
      <c r="AX806" s="2" t="inlineStr">
        <is>
          <t/>
        </is>
      </c>
      <c r="AY806" t="inlineStr">
        <is>
          <t>zajedničko poduzeće osnovano u sklopu programa Obzor Europa s ciljem poticanja europskih poduzeća da osmišljavaju, proizvode i upotrebljavaju najinovativnije tehnologije za elektroničke komponente i sustave</t>
        </is>
      </c>
      <c r="AZ806" s="2" t="inlineStr">
        <is>
          <t>Kulcsfontosságú Digitális Technológiák Közös Vállalkozás</t>
        </is>
      </c>
      <c r="BA806" s="2" t="inlineStr">
        <is>
          <t>4</t>
        </is>
      </c>
      <c r="BB806" s="2" t="inlineStr">
        <is>
          <t/>
        </is>
      </c>
      <c r="BC806" t="inlineStr">
        <is>
          <t>közös vállalkozás, amely olyan világosan meghatározott témákkal foglalkozik, amelyek 
lehetővé teszik a szélesebb értelemben vett európai iparágak számára, 
hogy azok biztosítsák a leginnovatívabb technológiák tervezését, 
gyártását és felhasználását az elektronikai alkatrészek és rendszerek 
területén</t>
        </is>
      </c>
      <c r="BD806" s="2" t="inlineStr">
        <is>
          <t>KDT JU|
impresa comune «Tecnologie digitali fondamentali»|
impresa comune KDT</t>
        </is>
      </c>
      <c r="BE806" s="2" t="inlineStr">
        <is>
          <t>2|
4|
2</t>
        </is>
      </c>
      <c r="BF806" s="2" t="inlineStr">
        <is>
          <t xml:space="preserve">|
|
</t>
        </is>
      </c>
      <c r="BG806" t="inlineStr">
        <is>
          <t>impresa che mira a trattare tematiche chiaramente definite, tali da consentire alle industrie europee di progettare, fabbricare e utilizzare le tecnologie più innovative in materia di componenti e sistemi elettronici</t>
        </is>
      </c>
      <c r="BH806" s="2" t="inlineStr">
        <is>
          <t>Bazinių skaitmeninių technologijų bendroji įmonė</t>
        </is>
      </c>
      <c r="BI806" s="2" t="inlineStr">
        <is>
          <t>4</t>
        </is>
      </c>
      <c r="BJ806" s="2" t="inlineStr">
        <is>
          <t/>
        </is>
      </c>
      <c r="BK806" t="inlineStr">
        <is>
          <t>pagal programą „Europos horizontas“ įsteigta bendroji įmonė, kurios tikslas – dėmesį skirti aiškiai apibrėžtoms temoms, kurios sudarytų sąlygas Europos pramonei apskritai projektuoti, gaminti ir naudoti novatoriškiausias elektroninių komponentų bei sistemų technologijas</t>
        </is>
      </c>
      <c r="BL806" s="2" t="inlineStr">
        <is>
          <t>kopuzņēmums "Svarīgas digitālās tehnoloģijas"</t>
        </is>
      </c>
      <c r="BM806" s="2" t="inlineStr">
        <is>
          <t>3</t>
        </is>
      </c>
      <c r="BN806" s="2" t="inlineStr">
        <is>
          <t/>
        </is>
      </c>
      <c r="BO806" t="inlineStr">
        <is>
          <t/>
        </is>
      </c>
      <c r="BP806" s="2" t="inlineStr">
        <is>
          <t>Impriża Konġunta Teknoloġiji Diġitali Ewlenin</t>
        </is>
      </c>
      <c r="BQ806" s="2" t="inlineStr">
        <is>
          <t>3</t>
        </is>
      </c>
      <c r="BR806" s="2" t="inlineStr">
        <is>
          <t/>
        </is>
      </c>
      <c r="BS806" t="inlineStr">
        <is>
          <t>sħubija (&lt;a href="https://iate.europa.eu/entry/result/783051/mt" target="_blank"&gt;impriża konġunta&lt;/a&gt;) fil-qafas tal-&lt;a href="https://iate.europa.eu/entry/result/3576720/mt" target="_blank"&gt;Orizzont Ewropa&lt;/a&gt;, maħsuba biex tindirizza suġġetti ddefiniti b’mod ċar li jippermettu lill-industriji Ewropej b’mod ġenerali jfasslu, jimmanifatturaw u jużaw l-aktar teknoloġiji innovattivi fil-komponenti u fis-sistemi elettroniċi</t>
        </is>
      </c>
      <c r="BT806" s="2" t="inlineStr">
        <is>
          <t>Gemeenschappelijke Onderneming “Digitale sleuteltechnologieën”</t>
        </is>
      </c>
      <c r="BU806" s="2" t="inlineStr">
        <is>
          <t>4</t>
        </is>
      </c>
      <c r="BV806" s="2" t="inlineStr">
        <is>
          <t/>
        </is>
      </c>
      <c r="BW806" t="inlineStr">
        <is>
          <t>gemeenschappelijke onderneming in het kader van Horizon Europa die tot doel heeft duidelijk omschreven onderwerpen te behandelen die Europese industrieën in staat stellen de meest innovatieve technologieën te ontwerpen, te fabriceren en in elektronische componenten en systemen te gebruiken</t>
        </is>
      </c>
      <c r="BX806" s="2" t="inlineStr">
        <is>
          <t>Wspólne Przedsięwzięcie na rzecz Kluczowych Technologii Cyfrowych</t>
        </is>
      </c>
      <c r="BY806" s="2" t="inlineStr">
        <is>
          <t>4</t>
        </is>
      </c>
      <c r="BZ806" s="2" t="inlineStr">
        <is>
          <t/>
        </is>
      </c>
      <c r="CA806" t="inlineStr">
        <is>
          <t>&lt;a href="https://iate.europa.eu/entry/result/783051/pl" target="_blank"&gt;wspólne przedsięwzięcie&lt;time datetime="26.1.2022"&gt; (26.1.2022)&lt;/time&gt;&lt;/a&gt; ustanowione na podstawie programu „&lt;a href="https://iate.europa.eu/entry/result/3576720/pl" target="_blank"&gt;Horyzont Europa&lt;/a&gt;" w celu zajęcia się precyzyjnie zdefiniowanymi zagadnieniami, które umożliwiłyby szeroko rozumianym gałęziom przemysłu europejskiego projektowanie, wytwarzanie i stosowanie najbardziej innowacyjnych technologii podzespołów i układów elektronicznych</t>
        </is>
      </c>
      <c r="CB806" s="2" t="inlineStr">
        <is>
          <t>Empresa Comum das Tecnologias Digitais Essenciais</t>
        </is>
      </c>
      <c r="CC806" s="2" t="inlineStr">
        <is>
          <t>4</t>
        </is>
      </c>
      <c r="CD806" s="2" t="inlineStr">
        <is>
          <t/>
        </is>
      </c>
      <c r="CE806" t="inlineStr">
        <is>
          <t>&lt;div&gt;empresa comum criada ao abrigo do Horizonte Europa que tem como objetivo concentrar-se em tópicos claramente definidos, suscetíveis de permitir às indústrias europeias em geral conceber, produzir e utilizar as tecnologias mais inovadoras no domínio dos componentes e sistemas eletrónicos&lt;br&gt;&lt;/div&gt;</t>
        </is>
      </c>
      <c r="CF806" s="2" t="inlineStr">
        <is>
          <t>întreprinderea comună „Tehnologii digitale esențiale”</t>
        </is>
      </c>
      <c r="CG806" s="2" t="inlineStr">
        <is>
          <t>3</t>
        </is>
      </c>
      <c r="CH806" s="2" t="inlineStr">
        <is>
          <t/>
        </is>
      </c>
      <c r="CI806" t="inlineStr">
        <is>
          <t/>
        </is>
      </c>
      <c r="CJ806" s="2" t="inlineStr">
        <is>
          <t>spoločný podnik pre kľúčové digitálne technológie|
spoločný podnik KDT</t>
        </is>
      </c>
      <c r="CK806" s="2" t="inlineStr">
        <is>
          <t>4|
3</t>
        </is>
      </c>
      <c r="CL806" s="2" t="inlineStr">
        <is>
          <t xml:space="preserve">|
</t>
        </is>
      </c>
      <c r="CM806"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posilňovať strategickú
autonómiu Únie v oblasti elektronických komponentov a systémov
s cieľom podporovať budúce potreby vertikálnych priemyselných odvetví
a hospodárstva ako celku […], dosiahnuť líderstvo Únie, pokiaľ ide o vedeckú excelentnosť
a inovácie v oblasti nových technológií komponentov a systémov,
a to aj v činnostiach týkajúcich sa nižších TRL […], zabezpečovať, aby sa technológie komponentov
a systémov zaoberali európskymi spoločenskými a environmentálnymi
výzvami, a tým dosiahnuť súlad s politikou Únie v oblasti
energetickej účinnosti</t>
        </is>
      </c>
      <c r="CN806" s="2" t="inlineStr">
        <is>
          <t>Skupno podjetje za ključne digitalne tehnologije</t>
        </is>
      </c>
      <c r="CO806" s="2" t="inlineStr">
        <is>
          <t>4</t>
        </is>
      </c>
      <c r="CP806" s="2" t="inlineStr">
        <is>
          <t/>
        </is>
      </c>
      <c r="CQ806" t="inlineStr">
        <is>
          <t>&lt;a href="https://iate.europa.eu/entry/result/783051/sl" target="_blank"&gt;skupno podjetje&lt;/a&gt;, ustanovljeno v okviru programa &lt;a href="https://iate.europa.eu/entry/result/3576720/sl" target="_blank"&gt;Obzorje Evropa&lt;/a&gt;, ki naj bi obravnavalo jasno opredeljene teme, ki bi evropskim industrijam v širšem smislu omogočile, da snujejo, izdelujejo in uporabljajo najbolj inovativne tehnologije za elektronske komponente in sisteme</t>
        </is>
      </c>
      <c r="CR806" s="2" t="inlineStr">
        <is>
          <t>det gemensamma företaget för viktig digital teknik</t>
        </is>
      </c>
      <c r="CS806" s="2" t="inlineStr">
        <is>
          <t>4</t>
        </is>
      </c>
      <c r="CT806" s="2" t="inlineStr">
        <is>
          <t/>
        </is>
      </c>
      <c r="CU806" t="inlineStr">
        <is>
          <t>gemensamt företag som inrättats för att ta upp tydligt definierade ämnen som skulle göra det möjligt för europeiska industrier i stort att utforma, tillverka och använda den mest innovativa tekniken i elektroniska komponenter och system</t>
        </is>
      </c>
    </row>
    <row r="807">
      <c r="A807" s="1" t="str">
        <f>HYPERLINK("https://iate.europa.eu/entry/result/3592791/all", "3592791")</f>
        <v>3592791</v>
      </c>
      <c r="B807" t="inlineStr">
        <is>
          <t>TRANSPORT;EUROPEAN UNION</t>
        </is>
      </c>
      <c r="C807" t="inlineStr">
        <is>
          <t>TRANSPORT|transport policy|traffic regulations|air traffic control;EUROPEAN UNION|EU institutions and European civil service|EU office or agency|European Joint Undertaking;TRANSPORT|air and space transport|air transport|air traffic|Single European Sky</t>
        </is>
      </c>
      <c r="D807" s="2" t="inlineStr">
        <is>
          <t>съвместно предприятие „Изследване на УВД в единното европейско небе 3“|
съвместно предприятие „SESAR 3“</t>
        </is>
      </c>
      <c r="E807" s="2" t="inlineStr">
        <is>
          <t>4|
2</t>
        </is>
      </c>
      <c r="F807" s="2" t="inlineStr">
        <is>
          <t xml:space="preserve">|
</t>
        </is>
      </c>
      <c r="G807" t="inlineStr">
        <is>
          <t/>
        </is>
      </c>
      <c r="H807" s="2" t="inlineStr">
        <is>
          <t>SESAR 3 JU|
společný podnik SESAR 3|
společný podnik pro výzkum ATM jednotného evropského nebe 3</t>
        </is>
      </c>
      <c r="I807" s="2" t="inlineStr">
        <is>
          <t>2|
3|
4</t>
        </is>
      </c>
      <c r="J807" s="2" t="inlineStr">
        <is>
          <t xml:space="preserve">|
|
</t>
        </is>
      </c>
      <c r="K807" t="inlineStr">
        <is>
          <t>společný podnik zřízený v rámci programu
Horizont Evropa na období končící dnem 31. prosince 2031, který má
tyto obecné cíle:&lt;div&gt;a) posílit a integrovat výzkumné a inovační kapacity Unie v oblasti ATM, zajistit jeho větší odolnost a škálovatelnost podle výkyvů v dopravě a současně umožnit bezproblémový provoz všech letadel;&lt;br&gt;&lt;/div&gt;&lt;div&gt;b) prostřednictvím inovací posílit konkurenceschopnost přepravy pilotovanými a bezpilotními letadly v Unii a trhů služeb ATM na podporu hospodářského růstu v Unii;&lt;br&gt;&lt;/div&gt;&lt;div&gt;c) rozvíjet inovativní řešení a urychlit jejich uvádění na trh s cílem vytvořit ze vzdušného prostoru jednotného evropského nebe nejúčinnější a k životnímu prostředí nejšetrnější vzdušný prostor na světě&lt;br&gt;&lt;/div&gt;</t>
        </is>
      </c>
      <c r="L807" s="2" t="inlineStr">
        <is>
          <t>fællesforetagendet for forskning i lufttrafikstyring i det fælles europæiske luftrum 3|
fællesforetagendet SESAR 3</t>
        </is>
      </c>
      <c r="M807" s="2" t="inlineStr">
        <is>
          <t>4|
4</t>
        </is>
      </c>
      <c r="N807" s="2" t="inlineStr">
        <is>
          <t xml:space="preserve">|
</t>
        </is>
      </c>
      <c r="O807" t="inlineStr">
        <is>
          <t>fællesforetagende under &lt;a href="https://iate.europa.eu/entry/result/3576720/da" target="_blank"&gt;Horisont Europa&lt;/a&gt;, der har til formål at styrke og integrere Unionens forsknings- og innovationskapacitet i lufttrafikstyringssektoren, styrke konkurrenceevnen for lufttransport i Unionen og udvikle og fremskynde markedsindførelsen af innovative løsninger for at gøre det fælles europæiske luftrum til det mest effektive og miljøvenlige luftrum i verden</t>
        </is>
      </c>
      <c r="P807" s="2" t="inlineStr">
        <is>
          <t>Gemeinsames Unternehmen SESAR3|
Gemeinsamen Unternehmens für die Forschung zum Flugverkehrsmanagementsystem für den einheitlichen europäischen Luftraum (SESAR 3)</t>
        </is>
      </c>
      <c r="Q807" s="2" t="inlineStr">
        <is>
          <t>4|
4</t>
        </is>
      </c>
      <c r="R807" s="2" t="inlineStr">
        <is>
          <t xml:space="preserve">|
</t>
        </is>
      </c>
      <c r="S807" t="inlineStr">
        <is>
          <t>&lt;a href="https://iate.europa.eu/entry/result/783051/de" target="_blank"&gt;gemeinsames Unternehmen&lt;time datetime="28.1.2022"&gt; (28.1.2022)&lt;/time&gt;&lt;/a&gt;, das im Rahmen von &lt;a href="https://iate.europa.eu/entry/result/3576720/en" target="_blank"&gt;Horizont Europa&lt;/a&gt; gegründet wurde, um die Forschungs- und Innovationskapazitäten in Europa zu stärken und weiter zu integrieren, um die Digitalisierung des Sektors zu beschleunigen und ihn widerstandsfähiger und anpassungsfähiger an Verkehrsschwankungen zu machen</t>
        </is>
      </c>
      <c r="T807" s="2" t="inlineStr">
        <is>
          <t>κοινή επιχείρηση «Ερευνητικό πρόγραμμα ΑΤΜ του Ενιαίου Ευρωπαϊκού Ουρανού 3»|
κοινή επιχείρηση SESAR 3</t>
        </is>
      </c>
      <c r="U807" s="2" t="inlineStr">
        <is>
          <t>3|
2</t>
        </is>
      </c>
      <c r="V807" s="2" t="inlineStr">
        <is>
          <t xml:space="preserve">|
</t>
        </is>
      </c>
      <c r="W807" t="inlineStr">
        <is>
          <t>&lt;a href="https://iate.europa.eu/entry/result/783051/en-el" target="_blank"&gt;κοινή επιχείρηση&lt;/a&gt; που ιδρύθηκε στο πλαίσιο του &lt;a href="https://iate.europa.eu/entry/result/3576720/en-el" target="_blank"&gt;προγράμματος «Ορίζων Ευρώπη»&lt;/a&gt; με στόχο την ενίσχυση και περαιτέρω ενσωμάτωση της ικανότητας έρευνας και καινοτομίας στην Ευρώπη, συμβάλλοντας στην επιτάχυνση της ψηφιοποίησης του τομέα και καθιστώντας τον ανθεκτικότερο και κλιμακώσιμο στις διακυμάνσεις της κυκλοφορίας</t>
        </is>
      </c>
      <c r="X807" s="2" t="inlineStr">
        <is>
          <t>SESAR 3 Joint Undertaking|
Single European Sky ATM Research 3 Joint Undertaking|
SESAR 3 JU</t>
        </is>
      </c>
      <c r="Y807" s="2" t="inlineStr">
        <is>
          <t>4|
4|
3</t>
        </is>
      </c>
      <c r="Z807" s="2" t="inlineStr">
        <is>
          <t xml:space="preserve">|
|
</t>
        </is>
      </c>
      <c r="AA807" t="inlineStr">
        <is>
          <t>&lt;a href="https://iate.europa.eu/entry/result/783051/en" target="_blank"&gt;joint undertaking&lt;/a&gt; established under &lt;a href="https://iate.europa.eu/entry/result/3576720/en" target="_blank"&gt;Horizon Europe&lt;/a&gt; to strengthen and further integrate the research and innovation 
capacity in Europe, helping to accelerate the digitalisation of the 
sector and rendering it more resilient and scalable to fluctuations in 
traffic</t>
        </is>
      </c>
      <c r="AB807" s="2" t="inlineStr">
        <is>
          <t>Empresa Común para la Investigación sobre ATM en el Cielo Único Europeo 3|
Empresa Común SESAR 3</t>
        </is>
      </c>
      <c r="AC807" s="2" t="inlineStr">
        <is>
          <t>3|
3</t>
        </is>
      </c>
      <c r="AD807" s="2" t="inlineStr">
        <is>
          <t xml:space="preserve">|
</t>
        </is>
      </c>
      <c r="AE807" t="inlineStr">
        <is>
          <t>empresa común establecida en el marco de Horizonte 2020 para reforzar y seguir integrando la capacidad de investigación e innovación en Europa, ayudando a acelerar la digitalización del sector y haciéndolo más resiliente y modulable según las fluctuaciones del tránsito</t>
        </is>
      </c>
      <c r="AF807" s="2" t="inlineStr">
        <is>
          <t>Euroopa Lennuliikluse Uue Põlvkonna Juhtimissüsteemi (SESAR) Arendav Kolmas Ühisettevõte</t>
        </is>
      </c>
      <c r="AG807" s="2" t="inlineStr">
        <is>
          <t>4</t>
        </is>
      </c>
      <c r="AH807" s="2" t="inlineStr">
        <is>
          <t/>
        </is>
      </c>
      <c r="AI807" t="inlineStr">
        <is>
          <t>programmi „Euroopa horisont“ raames asutatud ühisettevõte, mille ülesanne on lisaks ELi ühisettevõtete üldistele ülesannetele töötada välja tehnoloogialahendused hästi toimiva lennuliikluse korraldamise süsteemi jaoks, et tagada toimiv lennutranspordisektor, mis ei ole ülekoormatud ning on veelgi turvalisem ning keskkonna- ja kliimasõbralikum 
kooskõlas Euroopa rohelise kokkuleppe ja Euroopa kliimamäärusega</t>
        </is>
      </c>
      <c r="AJ807" s="2" t="inlineStr">
        <is>
          <t>yhtenäisen eurooppalaisen ilmatilan ilmaliikenteen hallinnan kolmannen tutkimushankkeen yhteisyritys|
SESAR 3 ‑yhteisyritys</t>
        </is>
      </c>
      <c r="AK807" s="2" t="inlineStr">
        <is>
          <t>4|
3</t>
        </is>
      </c>
      <c r="AL807" s="2" t="inlineStr">
        <is>
          <t xml:space="preserve">|
</t>
        </is>
      </c>
      <c r="AM807" t="inlineStr">
        <is>
          <t>&lt;div&gt;&lt;a href="http://iate.europa.eu/entry/result/3576720/fi" target="_blank"&gt;Horisontti 2020&lt;/a&gt; -ohjelman puitteissa perustettu &lt;a href="http://iate.europa.eu/entry/result/783051/fi" target="_blank"&gt;yhteisyritys&lt;/a&gt;, jonka päätavoitteena on Euroopan tutkimus- ja innovointivalmiuksien vahvistaminen ja yhdentäminen, mikä auttaa nopeuttamaan alan digitalisaatiota ja tekemään alasta kestävämmän ja skaalattavamman liikenteen vaihteluiden mukaan&lt;/div&gt;</t>
        </is>
      </c>
      <c r="AN807" s="2" t="inlineStr">
        <is>
          <t>entreprise commune «Recherche sur la gestion du trafic aérien dans le ciel unique européen 3»</t>
        </is>
      </c>
      <c r="AO807" s="2" t="inlineStr">
        <is>
          <t>4</t>
        </is>
      </c>
      <c r="AP807" s="2" t="inlineStr">
        <is>
          <t/>
        </is>
      </c>
      <c r="AQ807" t="inlineStr">
        <is>
          <t>entreprise commune créée dans le cadre d’Horizon Europe pour renforcer et intégrer davantage les capacités de recherche et d’innovation en Europe, en contribuant à accélérer la numérisation du secteur et en le rendant plus résilient et plus évolutif face aux fluctuations du trafic</t>
        </is>
      </c>
      <c r="AR807" s="2" t="inlineStr">
        <is>
          <t>Comhghnóthas Taighde BAT 3 an Aerspáis Eorpaigh Aonair|
Comhghnóthas Taighde BAT 3 maidir leis an Aerspás Eorpach Aonair|
Comhghnóthas SESAR 3</t>
        </is>
      </c>
      <c r="AS807" s="2" t="inlineStr">
        <is>
          <t>4|
3|
3</t>
        </is>
      </c>
      <c r="AT807" s="2" t="inlineStr">
        <is>
          <t>|
|
proposed</t>
        </is>
      </c>
      <c r="AU807" t="inlineStr">
        <is>
          <t/>
        </is>
      </c>
      <c r="AV807" s="2" t="inlineStr">
        <is>
          <t>Zajedničko poduzeće SESAR 3|
Zajedničko poduzeće za istraživanja o upravljanju zračnim prometom na jedinstvenom europskom nebu 3</t>
        </is>
      </c>
      <c r="AW807" s="2" t="inlineStr">
        <is>
          <t>3|
4</t>
        </is>
      </c>
      <c r="AX807" s="2" t="inlineStr">
        <is>
          <t xml:space="preserve">|
</t>
        </is>
      </c>
      <c r="AY807" t="inlineStr">
        <is>
          <t>zajedničko poduzeće osnovano u sklopu programa Obzor Europa s ciljem jačanja i daljnje integracije kapaciteta za istraživanja i inovacije u Europi, za bržu digitalizaciju tog sektora i njegovu veću otpornost i prilagodljivost fluktuacijama u prometu</t>
        </is>
      </c>
      <c r="AZ807" s="2" t="inlineStr">
        <is>
          <t>3. „Egységes Európai Égbolt” Légiforgalmi Szolgáltatási Kutatás Közös Vállalkozás</t>
        </is>
      </c>
      <c r="BA807" s="2" t="inlineStr">
        <is>
          <t>4</t>
        </is>
      </c>
      <c r="BB807" s="2" t="inlineStr">
        <is>
          <t/>
        </is>
      </c>
      <c r="BC807" t="inlineStr">
        <is>
          <t>közös vállalkozás, amelynek fő célja az európai kutatási és innovációs kapacitás megerősítése és további integrálása, elősegítve az ágazat gyorsabb digitalizálását, valamint azt, hogy az reziliensebbé és a forgalom ingadozásaihoz igazíthatóvá váljon</t>
        </is>
      </c>
      <c r="BD807" s="2" t="inlineStr">
        <is>
          <t>impresa comune «Ricerca ATM nel cielo unico europeo 3»|
impresa comune SESAR 3|
SESAR 3 JU</t>
        </is>
      </c>
      <c r="BE807" s="2" t="inlineStr">
        <is>
          <t>4|
2|
2</t>
        </is>
      </c>
      <c r="BF807" s="2" t="inlineStr">
        <is>
          <t xml:space="preserve">|
|
</t>
        </is>
      </c>
      <c r="BG807" t="inlineStr">
        <is>
          <t>impresa che, sulla base dell’esperienza dell’impresa comune «SESAR», dovrebbe continuare il suo ruolo di coordinamento per la ricerca in merito alla gestione del traffico aereo nell’Unione</t>
        </is>
      </c>
      <c r="BH807" s="2" t="inlineStr">
        <is>
          <t>Trečiosios bendro Europos dangaus oro eismo valdymo mokslinių tyrimų programos bendroji įmonė|
SESAR 3 bendroji įmonė</t>
        </is>
      </c>
      <c r="BI807" s="2" t="inlineStr">
        <is>
          <t>4|
3</t>
        </is>
      </c>
      <c r="BJ807" s="2" t="inlineStr">
        <is>
          <t xml:space="preserve">|
</t>
        </is>
      </c>
      <c r="BK807" t="inlineStr">
        <is>
          <t>pagal programą „Europos horizontas“ įsteigta bendroji įmonė, kurios tikslas – stiprinti ir toliau integruoti mokslinių tyrimų ir inovacijų pajėgumus Europoje, padedant spartinti sektoriaus skaitmenizaciją ir padarant jį atsparesnį bei geriau pritaikytą eismo svyravimams</t>
        </is>
      </c>
      <c r="BL807" s="2" t="inlineStr">
        <is>
          <t>kopuzņēmums “Eiropas vienotās gaisa telpas &lt;i&gt;ATM&lt;/i&gt; pētniecība 3”</t>
        </is>
      </c>
      <c r="BM807" s="2" t="inlineStr">
        <is>
          <t>3</t>
        </is>
      </c>
      <c r="BN807" s="2" t="inlineStr">
        <is>
          <t/>
        </is>
      </c>
      <c r="BO807" t="inlineStr">
        <is>
          <t/>
        </is>
      </c>
      <c r="BP807" s="2" t="inlineStr">
        <is>
          <t>Impriża Konġunta Riċerka dwar il-Ġestjoni tat-Traffiku tal-Ajru Uniku Ewropew 3</t>
        </is>
      </c>
      <c r="BQ807" s="2" t="inlineStr">
        <is>
          <t>3</t>
        </is>
      </c>
      <c r="BR807" s="2" t="inlineStr">
        <is>
          <t/>
        </is>
      </c>
      <c r="BS807" t="inlineStr">
        <is>
          <t>&lt;a href="https://iate.europa.eu/entry/result/783051/mt" target="_blank"&gt;impriża konġunta&lt;/a&gt; proposta biex tissuċċedi u tissostitwixxi lill-&lt;a href="https://iate.europa.eu/entry/result/2251022/mt" target="_blank"&gt;Impriża Konġunta SESAR&lt;/a&gt;</t>
        </is>
      </c>
      <c r="BT807" s="2" t="inlineStr">
        <is>
          <t>Gemeenschappelijke Onderneming Sesar 3|
Gemeenschappelijke Onderneming “Derde ATM-onderzoek in het kader van het gemeenschappelijk Europees luchtruim”</t>
        </is>
      </c>
      <c r="BU807" s="2" t="inlineStr">
        <is>
          <t>3|
4</t>
        </is>
      </c>
      <c r="BV807" s="2" t="inlineStr">
        <is>
          <t xml:space="preserve">|
</t>
        </is>
      </c>
      <c r="BW807" t="inlineStr">
        <is>
          <t>gemeenschappelijke onderneming in het kader van Horizon Europa die tot doel heeft de onderzoeks- en innovatiecapaciteit in Europa te versterken en verder te integreren, de digitalisering van de sector te helpen versnellen en deze veerkrachtiger te maken zodat de sector zich gemakkelijker kan aanpassen aan fluctuaties in het luchtverkeer.</t>
        </is>
      </c>
      <c r="BX807" s="2" t="inlineStr">
        <is>
          <t>Wspólne Przedsięwzięcie w celu Badań z zakresu Zarządzania Ruchem Lotniczym w Jednolitej Europejskiej Przestrzeni Powietrznej 3</t>
        </is>
      </c>
      <c r="BY807" s="2" t="inlineStr">
        <is>
          <t>4</t>
        </is>
      </c>
      <c r="BZ807" s="2" t="inlineStr">
        <is>
          <t/>
        </is>
      </c>
      <c r="CA807" t="inlineStr">
        <is>
          <t>&lt;div&gt;&lt;a href="https://iate.europa.eu/entry/result/783051/pl" target="_blank"&gt;wspólne przedsięwzięcie&lt;time datetime="26.1.2022"&gt; (26.1.2022)&lt;/time&gt;&lt;/a&gt; ustanowione na podstawie programu „&lt;a href="https://iate.europa.eu/entry/result/3576720/pl" target="_blank"&gt;Horyzont Europa&lt;/a&gt;" w celu wzmocnienia i dalszej integracji zdolności w zakresie badań naukowych i innowacji w Europie, co przyczyni się do przyspieszenia transformacji cyfrowej tego sektora oraz uczynienia go bardziej odpornym i skalowalnym w stosunku do wahań ruchu&lt;/div&gt;</t>
        </is>
      </c>
      <c r="CB807" s="2" t="inlineStr">
        <is>
          <t>Empresa Comum SESAR 3|
Empresa Comum de Investigação sobre a Gestão do Tráfego Aéreo no Céu Único Europeu 3</t>
        </is>
      </c>
      <c r="CC807" s="2" t="inlineStr">
        <is>
          <t>3|
4</t>
        </is>
      </c>
      <c r="CD807" s="2" t="inlineStr">
        <is>
          <t xml:space="preserve">|
</t>
        </is>
      </c>
      <c r="CE807" t="inlineStr">
        <is>
          <t>empresa comum constituída ao abrigo do Horizonte Europa que tem como objetivo reforçar e aprofundar a integração da capacidade de investigação e inovação na Europa, ajudar a acelerar a digitalização do sector e torná-lo mais resiliente e modulável às flutuações do tráfego</t>
        </is>
      </c>
      <c r="CF807" s="2" t="inlineStr">
        <is>
          <t>întreprinderea comună „Proiectul de cercetare privind ATM în contextul Cerului unic european” 3</t>
        </is>
      </c>
      <c r="CG807" s="2" t="inlineStr">
        <is>
          <t>3</t>
        </is>
      </c>
      <c r="CH807" s="2" t="inlineStr">
        <is>
          <t/>
        </is>
      </c>
      <c r="CI807" t="inlineStr">
        <is>
          <t/>
        </is>
      </c>
      <c r="CJ807" s="2" t="inlineStr">
        <is>
          <t>spoločný podnik pre výskum manažmentu letovej prevádzky jednotného európskeho neba 3|
spoločný podnik SESAR 3</t>
        </is>
      </c>
      <c r="CK807" s="2" t="inlineStr">
        <is>
          <t>4|
3</t>
        </is>
      </c>
      <c r="CL807" s="2" t="inlineStr">
        <is>
          <t xml:space="preserve">|
</t>
        </is>
      </c>
      <c r="CM807" t="inlineStr">
        <is>
          <t>&lt;a href="https://iate.europa.eu/entry/slideshow/1623398351232/783051/sk" target="_blank"&gt;spoločný podnik&lt;/a&gt; zriadený v rámci programu
Horizont Európa na obdobie do 31. decembra 2031, ktorý by mal byť
financovaný z programov Únie v rámci viacročného finančného rámca na
roky 2021 – 2027 a ktorý by mal, okrem iného, posilňovať a integrovať
výskumné a inovačné kapacity Únie v sektore ATM, aby bol odolnejší
proti výkyvom v doprave a lepšie sa im prispôsobil a zároveň
umožňoval plynulú prevádzku všetkých lietadiel, posilňovať
prostredníctvom inovácií konkurencieschopnosť pilotnej a bezpilotnej
leteckej dopravy v Únii a trhov so službami ATM s cieľom
podporovať hospodársky rast v Únii, vyvíjať inovačné riešenia
a urýchliť ich prienik na trh s cieľom vytvoriť zo vzdušného
priestoru jednotného európskeho neba najefektívnejší a k životnému
prostrediu najšetrnejší vzdušný priestor na svete</t>
        </is>
      </c>
      <c r="CN807" s="2" t="inlineStr">
        <is>
          <t>Skupno podjetje SESAR 3|
Skupno podjetje za raziskave o upravljanju zračnega prometa enotnega evropskega neba 3</t>
        </is>
      </c>
      <c r="CO807" s="2" t="inlineStr">
        <is>
          <t>4|
4</t>
        </is>
      </c>
      <c r="CP807" s="2" t="inlineStr">
        <is>
          <t xml:space="preserve">|
</t>
        </is>
      </c>
      <c r="CQ807" t="inlineStr">
        <is>
          <t>&lt;a href="https://iate.europa.eu/entry/result/783051/sl" target="_blank"&gt;skupno podjetje&lt;/a&gt;, ustanovljeno v okviru programa &lt;a href="https://iate.europa.eu/entry/result/3576720/sl" target="_blank"&gt;Obzorje Evropa&lt;/a&gt;, ki naj bi okrepilo in nadalje povezalo raziskovalne in inovacijske zmogljivosti v Evropi ter pomagalo pospešiti digitalizacijo sektorja in povečalo njegovo odpornost in prilagodljivost nihanjem v prometu</t>
        </is>
      </c>
      <c r="CR807" s="2" t="inlineStr">
        <is>
          <t>det gemensamma företaget Sesar 3</t>
        </is>
      </c>
      <c r="CS807" s="2" t="inlineStr">
        <is>
          <t>4</t>
        </is>
      </c>
      <c r="CT807" s="2" t="inlineStr">
        <is>
          <t/>
        </is>
      </c>
      <c r="CU807" t="inlineStr">
        <is>
          <t>&lt;a href="https://iate.europa.eu/entry/result/783051" target="_blank"&gt;gemensamt företag&lt;/a&gt; som föreslås ersätta det &lt;a href="https://iate.europa.eu/entry/result/2251022" target="_blank"&gt;gemensamma företaget Sesar&lt;/a&gt;</t>
        </is>
      </c>
    </row>
    <row r="808">
      <c r="A808" s="1" t="str">
        <f>HYPERLINK("https://iate.europa.eu/entry/result/3590749/all", "3590749")</f>
        <v>3590749</v>
      </c>
      <c r="B808" t="inlineStr">
        <is>
          <t>INDUSTRY;ENERGY;SOCIAL QUESTIONS</t>
        </is>
      </c>
      <c r="C808" t="inlineStr">
        <is>
          <t>INDUSTRY|building and public works|building industry;ENERGY|energy policy;SOCIAL QUESTIONS|construction and town planning</t>
        </is>
      </c>
      <c r="D808" s="2" t="inlineStr">
        <is>
          <t>основна функция във връзка с подготвеността за интелигентно управление</t>
        </is>
      </c>
      <c r="E808" s="2" t="inlineStr">
        <is>
          <t>3</t>
        </is>
      </c>
      <c r="F808" s="2" t="inlineStr">
        <is>
          <t/>
        </is>
      </c>
      <c r="G808" t="inlineStr">
        <is>
          <t>една от трите основни функции, посочени в точка 2 от приложение IА
към Директива 2010/31/ЕС</t>
        </is>
      </c>
      <c r="H808" s="2" t="inlineStr">
        <is>
          <t>klíčová funkce připravenosti pro chytrá řešení</t>
        </is>
      </c>
      <c r="I808" s="2" t="inlineStr">
        <is>
          <t>3</t>
        </is>
      </c>
      <c r="J808" s="2" t="inlineStr">
        <is>
          <t/>
        </is>
      </c>
      <c r="K808" t="inlineStr">
        <is>
          <t>jedna ze tří klíčových funkcí uvedených v bodě 2 přílohy IA &lt;a href="https://eur-lex.europa.eu/legal-content/CS/TXT/?uri=CELEX%3A02010L0031-20210101" target="_blank"&gt;směrnice 2010/31/EU&lt;/a&gt;</t>
        </is>
      </c>
      <c r="L808" s="2" t="inlineStr">
        <is>
          <t>nøglefunktion for intelligensparathed</t>
        </is>
      </c>
      <c r="M808" s="2" t="inlineStr">
        <is>
          <t>3</t>
        </is>
      </c>
      <c r="N808" s="2" t="inlineStr">
        <is>
          <t/>
        </is>
      </c>
      <c r="O808" t="inlineStr">
        <is>
          <t>en af de tre nøglefunktioner vedrørende bygninger og deres tekniske
bygningsinstallationer, der er omhandlet i punkt 2 i bilag Ia til Europa-Parlamentets
og Rådets direktiv 2010/31/EU</t>
        </is>
      </c>
      <c r="P808" s="2" t="inlineStr">
        <is>
          <t>Hauptmerkmal für die Intelligenzfähigkeit</t>
        </is>
      </c>
      <c r="Q808" s="2" t="inlineStr">
        <is>
          <t>3</t>
        </is>
      </c>
      <c r="R808" s="2" t="inlineStr">
        <is>
          <t/>
        </is>
      </c>
      <c r="S808" t="inlineStr">
        <is>
          <t/>
        </is>
      </c>
      <c r="T808" s="2" t="inlineStr">
        <is>
          <t>βασική λειτουργία ευφυούς ετοιμότητας</t>
        </is>
      </c>
      <c r="U808" s="2" t="inlineStr">
        <is>
          <t>3</t>
        </is>
      </c>
      <c r="V808" s="2" t="inlineStr">
        <is>
          <t/>
        </is>
      </c>
      <c r="W808" t="inlineStr">
        <is>
          <t>μία από τις τρεις βασικές λειτουργίες που αναφέρονται στο παράρτημα IA σημείο 2 της οδηγίας 2010/31/ΕΕ</t>
        </is>
      </c>
      <c r="X808" s="2" t="inlineStr">
        <is>
          <t>smart readiness key functionality</t>
        </is>
      </c>
      <c r="Y808" s="2" t="inlineStr">
        <is>
          <t>3</t>
        </is>
      </c>
      <c r="Z808" s="2" t="inlineStr">
        <is>
          <t/>
        </is>
      </c>
      <c r="AA808" t="inlineStr">
        <is>
          <t>one of the three key functionalities referred to in point 2 of Annex IA of &lt;a href="https://eur-lex.europa.eu/legal-content/EN/TXT/?uri=CELEX:02010L0031-20210101" target="_blank"&gt;Directive 2010/31/EU&lt;/a&gt;</t>
        </is>
      </c>
      <c r="AB808" s="2" t="inlineStr">
        <is>
          <t>funcionalidad clave de preparación para aplicaciones inteligentes</t>
        </is>
      </c>
      <c r="AC808" s="2" t="inlineStr">
        <is>
          <t>3</t>
        </is>
      </c>
      <c r="AD808" s="2" t="inlineStr">
        <is>
          <t/>
        </is>
      </c>
      <c r="AE808" t="inlineStr">
        <is>
          <t>Una de las tres funcionalidades clave mencionadas
en el punto 2 del anexo I &lt;i&gt;bis&lt;/i&gt;
de la &lt;a href="https://eur-lex.europa.eu/legal-content/ES/TXT/HTML/?uri=CELEX:02010L0031-20210101&amp;amp;from=EN" target="_blank"&gt;Directiva 2010/31/UE.&lt;/a&gt;</t>
        </is>
      </c>
      <c r="AF808" s="2" t="inlineStr">
        <is>
          <t>nutivalmiduse keskne funktsionaalsusnäitaja</t>
        </is>
      </c>
      <c r="AG808" s="2" t="inlineStr">
        <is>
          <t>3</t>
        </is>
      </c>
      <c r="AH808" s="2" t="inlineStr">
        <is>
          <t/>
        </is>
      </c>
      <c r="AI808" t="inlineStr">
        <is>
          <t>üks kolmest direktiivi 2010/31/EL
IA lisa punktis 2 osutatud peamisest funktsionaalsusnäitajast</t>
        </is>
      </c>
      <c r="AJ808" s="2" t="inlineStr">
        <is>
          <t>keskeinen älyvalmiustoiminto</t>
        </is>
      </c>
      <c r="AK808" s="2" t="inlineStr">
        <is>
          <t>3</t>
        </is>
      </c>
      <c r="AL808" s="2" t="inlineStr">
        <is>
          <t/>
        </is>
      </c>
      <c r="AM808" t="inlineStr">
        <is>
          <t>yksi &lt;a href="https://eur-lex.europa.eu/legal-content/FI/TXT/?uri=CELEX:02010L0031-20210101" target="_blank"&gt;direktiivin 2010/31/EU&lt;/a&gt; liitteessä I A olevassa 2 kohdassa tarkoitetuista kolmesta keskeisestä toiminnosta</t>
        </is>
      </c>
      <c r="AN808" s="2" t="inlineStr">
        <is>
          <t>fonctionnalité principale pour le potentiel d’intelligence</t>
        </is>
      </c>
      <c r="AO808" s="2" t="inlineStr">
        <is>
          <t>3</t>
        </is>
      </c>
      <c r="AP808" s="2" t="inlineStr">
        <is>
          <t/>
        </is>
      </c>
      <c r="AQ808" t="inlineStr">
        <is>
          <t>une des trois fonctionnalités principales
visées à l’annexe I &lt;i&gt;bis&lt;/i&gt;,
point 2, de la directive 2010/31/UE et sur lesquelles reposent la méthode d'évaluation du potentiel d'intelligence d'un bâtiment</t>
        </is>
      </c>
      <c r="AR808" s="2" t="inlineStr">
        <is>
          <t>príomhfheidhmiúlacht ullmhachta cliste</t>
        </is>
      </c>
      <c r="AS808" s="2" t="inlineStr">
        <is>
          <t>3</t>
        </is>
      </c>
      <c r="AT808" s="2" t="inlineStr">
        <is>
          <t/>
        </is>
      </c>
      <c r="AU808" t="inlineStr">
        <is>
          <t/>
        </is>
      </c>
      <c r="AV808" s="2" t="inlineStr">
        <is>
          <t>ključna funkcionalnost pripremljenosti za pametne tehnologije</t>
        </is>
      </c>
      <c r="AW808" s="2" t="inlineStr">
        <is>
          <t>3</t>
        </is>
      </c>
      <c r="AX808" s="2" t="inlineStr">
        <is>
          <t/>
        </is>
      </c>
      <c r="AY808" t="inlineStr">
        <is>
          <t>jedna od tri ključne funkcionalnosti iz točke 2. Priloga I.A Direktivi 2010/31/EU</t>
        </is>
      </c>
      <c r="AZ808" s="2" t="inlineStr">
        <is>
          <t>fő okosépület-funkció</t>
        </is>
      </c>
      <c r="BA808" s="2" t="inlineStr">
        <is>
          <t>3</t>
        </is>
      </c>
      <c r="BB808" s="2" t="inlineStr">
        <is>
          <t/>
        </is>
      </c>
      <c r="BC808" t="inlineStr">
        <is>
          <t>a 2010/31/EU irányelv IA. mellékletének 2. pontjában említett három fő funkció egyike</t>
        </is>
      </c>
      <c r="BD808" s="2" t="inlineStr">
        <is>
          <t>funzionalità chiave della predisposizione all'intelligenza</t>
        </is>
      </c>
      <c r="BE808" s="2" t="inlineStr">
        <is>
          <t>3</t>
        </is>
      </c>
      <c r="BF808" s="2" t="inlineStr">
        <is>
          <t/>
        </is>
      </c>
      <c r="BG808" t="inlineStr">
        <is>
          <t>una delle tre funzionalità chiave di cui all'allegato I bis, punto 2, della &lt;a href="https://eur-lex.europa.eu/legal-content/IT/TXT/?uri=CELEX%3A02010L0031-20210101" target="_blank"&gt;direttiva 2010/31/UE&lt;/a&gt;: la capacità di mantenere l’efficienza energetica e il funzionamento dell’edificio mediante l’adattamento del consumo energetico, la capacità di adattare la propria modalità di funzionamento in risposta alle esigenze dell’occupante, la flessibilità della domanda di energia elettrica complessiva di un edificio</t>
        </is>
      </c>
      <c r="BH808" s="2" t="inlineStr">
        <is>
          <t>pagrindinė pažangiojo parengtumo funkcija</t>
        </is>
      </c>
      <c r="BI808" s="2" t="inlineStr">
        <is>
          <t>2</t>
        </is>
      </c>
      <c r="BJ808" s="2" t="inlineStr">
        <is>
          <t/>
        </is>
      </c>
      <c r="BK808" t="inlineStr">
        <is>
          <t>viena iš trijų Direktyvos 2010/31/ES IA priedo 2 punkte nurodytų pagrindinių funkcijų</t>
        </is>
      </c>
      <c r="BL808" s="2" t="inlineStr">
        <is>
          <t>viedgatavības būtiskā funkcionalitāte</t>
        </is>
      </c>
      <c r="BM808" s="2" t="inlineStr">
        <is>
          <t>3</t>
        </is>
      </c>
      <c r="BN808" s="2" t="inlineStr">
        <is>
          <t/>
        </is>
      </c>
      <c r="BO808" t="inlineStr">
        <is>
          <t>viena no trim svarīgajām funkcijām, kas minētas
&lt;a href="https://eur-lex.europa.eu/legal-content/LV/TXT/?uri=CELEX%3A02010L0031-20181224&amp;amp;qid=1604415660733" target="_blank"&gt;Direktīvas 2010/31/ES&lt;/a&gt; IA pielikuma 2. punktā</t>
        </is>
      </c>
      <c r="BP808" s="2" t="inlineStr">
        <is>
          <t>funzjonalità ewlenija tal-potenzjal ta' intelliġenza</t>
        </is>
      </c>
      <c r="BQ808" s="2" t="inlineStr">
        <is>
          <t>3</t>
        </is>
      </c>
      <c r="BR808" s="2" t="inlineStr">
        <is>
          <t/>
        </is>
      </c>
      <c r="BS808" t="inlineStr">
        <is>
          <t>waħda minn tliet funzjonalitajiet prinċipali msemmija fil-punt 2 tal-Anness IA tad-&lt;a href="https://eur-lex.europa.eu/legal-content/MT/TXT/?uri=CELEX:02010L0031-20210101" target="_blank"&gt;Direttiva 2010/31/UE&lt;/a&gt;</t>
        </is>
      </c>
      <c r="BT808" s="2" t="inlineStr">
        <is>
          <t>essentiële functie inzake de gereedheid voor slimme toepassingen</t>
        </is>
      </c>
      <c r="BU808" s="2" t="inlineStr">
        <is>
          <t>3</t>
        </is>
      </c>
      <c r="BV808" s="2" t="inlineStr">
        <is>
          <t/>
        </is>
      </c>
      <c r="BW808" t="inlineStr">
        <is>
          <t>"een
 van de drie in punt 2 van bijlage I BIS bij Richtlijn
 2010/31/EU bedoelde essentiële functies"</t>
        </is>
      </c>
      <c r="BX808" s="2" t="inlineStr">
        <is>
          <t>kluczowa funkcjonalność gotowości do obsługi inteligentnych sieci</t>
        </is>
      </c>
      <c r="BY808" s="2" t="inlineStr">
        <is>
          <t>3</t>
        </is>
      </c>
      <c r="BZ808" s="2" t="inlineStr">
        <is>
          <t/>
        </is>
      </c>
      <c r="CA808" t="inlineStr">
        <is>
          <t>jedna z trzech kluczowych funkcjonalności, o których mowa w pkt 2 załącznika IA do dyrektywy 2010/31/UE</t>
        </is>
      </c>
      <c r="CB808" s="2" t="inlineStr">
        <is>
          <t>funcionalidade essencial da aptidão para tecnologias inteligentes</t>
        </is>
      </c>
      <c r="CC808" s="2" t="inlineStr">
        <is>
          <t>3</t>
        </is>
      </c>
      <c r="CD808" s="2" t="inlineStr">
        <is>
          <t/>
        </is>
      </c>
      <c r="CE808" t="inlineStr">
        <is>
          <t>Uma das três funcionalidades essenciais referidas no anexo I-A,
ponto 2, da Diretiva 2010/31/UE.</t>
        </is>
      </c>
      <c r="CF808" s="2" t="inlineStr">
        <is>
          <t>funcționalitate esențială referitoare la graful de pregătire pentru soluții inteligente</t>
        </is>
      </c>
      <c r="CG808" s="2" t="inlineStr">
        <is>
          <t>2</t>
        </is>
      </c>
      <c r="CH808" s="2" t="inlineStr">
        <is>
          <t/>
        </is>
      </c>
      <c r="CI808" t="inlineStr">
        <is>
          <t/>
        </is>
      </c>
      <c r="CJ808" s="2" t="inlineStr">
        <is>
          <t>hlavná funkcia inteligentnej pripravenosti</t>
        </is>
      </c>
      <c r="CK808" s="2" t="inlineStr">
        <is>
          <t>3</t>
        </is>
      </c>
      <c r="CL808" s="2" t="inlineStr">
        <is>
          <t/>
        </is>
      </c>
      <c r="CM808" t="inlineStr">
        <is>
          <t>jedna z troch hlavných funkcií uvedených v bode 2 prílohy IA k&lt;a href="https://eur-lex.europa.eu/legal-content/SK/TXT/?uri=CELEX:02010L0031-20210101" target="_blank"&gt;smernici 2010/31/EÚ&lt;/a&gt;</t>
        </is>
      </c>
      <c r="CN808" s="2" t="inlineStr">
        <is>
          <t>ključna funkcionalnost v zvezi s pripravljenostjo na pametne sisteme</t>
        </is>
      </c>
      <c r="CO808" s="2" t="inlineStr">
        <is>
          <t>3</t>
        </is>
      </c>
      <c r="CP808" s="2" t="inlineStr">
        <is>
          <t/>
        </is>
      </c>
      <c r="CQ808" t="inlineStr">
        <is>
          <t>ena od treh ključnih
funkcionalnosti iz točke 2 Priloge IA k &lt;a href="https://eur-lex.europa.eu/legal-content/SL/TXT/?uri=CELEX%3A02010L0031-20210101" target="_blank"&gt;Direktivi 2010/31/EU&lt;/a&gt;</t>
        </is>
      </c>
      <c r="CR808" s="2" t="inlineStr">
        <is>
          <t>central funktion för smart beredskap</t>
        </is>
      </c>
      <c r="CS808" s="2" t="inlineStr">
        <is>
          <t>3</t>
        </is>
      </c>
      <c r="CT808" s="2" t="inlineStr">
        <is>
          <t/>
        </is>
      </c>
      <c r="CU808" t="inlineStr">
        <is>
          <t>en av de tre centrala funktioner som avses i punkt 2 i bilaga Ia till &lt;a href="https://eur-lex.europa.eu/legal-content/EN/TXT/?uri=CELEX:02010L0031-20210101" target="_blank"&gt;direktiv 2010/31/EU&lt;/a&gt;</t>
        </is>
      </c>
    </row>
    <row r="809">
      <c r="A809" s="1" t="str">
        <f>HYPERLINK("https://iate.europa.eu/entry/result/3590750/all", "3590750")</f>
        <v>3590750</v>
      </c>
      <c r="B809" t="inlineStr">
        <is>
          <t>INDUSTRY;ENERGY;SOCIAL QUESTIONS</t>
        </is>
      </c>
      <c r="C809" t="inlineStr">
        <is>
          <t>INDUSTRY|building and public works|building industry;ENERGY|energy policy;SOCIAL QUESTIONS|construction and town planning</t>
        </is>
      </c>
      <c r="D809" s="2" t="inlineStr">
        <is>
          <t>подготвена за интелигентно управление технология</t>
        </is>
      </c>
      <c r="E809" s="2" t="inlineStr">
        <is>
          <t>3</t>
        </is>
      </c>
      <c r="F809" s="2" t="inlineStr">
        <is>
          <t/>
        </is>
      </c>
      <c r="G809" t="inlineStr">
        <is>
          <t>технологичен
фактор, като например сградна автоматизация, способстващ за една или повече
подготвени за интелигентно управление услуги</t>
        </is>
      </c>
      <c r="H809" s="2" t="inlineStr">
        <is>
          <t>technologie připravená na chytrá řešení</t>
        </is>
      </c>
      <c r="I809" s="2" t="inlineStr">
        <is>
          <t>3</t>
        </is>
      </c>
      <c r="J809" s="2" t="inlineStr">
        <is>
          <t/>
        </is>
      </c>
      <c r="K809" t="inlineStr">
        <is>
          <t>technologický prvek, jako je například automatizace budov, který podporuje jednu nebo více &lt;a href="https://iate.europa.eu/entry/slideshow/1607935342280/3590751/cs" target="_blank"&gt;služeb připravených na chytrá řešení&lt;/a&gt;</t>
        </is>
      </c>
      <c r="L809" s="2" t="inlineStr">
        <is>
          <t>intelligensparat teknologi</t>
        </is>
      </c>
      <c r="M809" s="2" t="inlineStr">
        <is>
          <t>3</t>
        </is>
      </c>
      <c r="N809" s="2" t="inlineStr">
        <is>
          <t/>
        </is>
      </c>
      <c r="O809" t="inlineStr">
        <is>
          <t>teknologisk katalysator for en eller flere intelligensparate tjenester,
f.eks. bygningsautomation</t>
        </is>
      </c>
      <c r="P809" s="2" t="inlineStr">
        <is>
          <t>Intelligenzfähigkeitstechnologie</t>
        </is>
      </c>
      <c r="Q809" s="2" t="inlineStr">
        <is>
          <t>3</t>
        </is>
      </c>
      <c r="R809" s="2" t="inlineStr">
        <is>
          <t/>
        </is>
      </c>
      <c r="S809" t="inlineStr">
        <is>
          <t>Technologie, die einen oder mehrere Intelligenzfähigkeitsdienst(e) ermöglicht, wie z. B. die Gebäudeautomatisierung</t>
        </is>
      </c>
      <c r="T809" s="2" t="inlineStr">
        <is>
          <t>έτοιμη για έξυπνες εφαρμογές τεχνολογία</t>
        </is>
      </c>
      <c r="U809" s="2" t="inlineStr">
        <is>
          <t>3</t>
        </is>
      </c>
      <c r="V809" s="2" t="inlineStr">
        <is>
          <t/>
        </is>
      </c>
      <c r="W809" t="inlineStr">
        <is>
          <t>τεχνολογικό εργαλείο, όπως αυτοματισμός κτιρίου, για μία ή περισσότερες έτοιμες για έξυπνες εφαρμογές υπηρεσίες</t>
        </is>
      </c>
      <c r="X809" s="2" t="inlineStr">
        <is>
          <t>smart-ready technology</t>
        </is>
      </c>
      <c r="Y809" s="2" t="inlineStr">
        <is>
          <t>3</t>
        </is>
      </c>
      <c r="Z809" s="2" t="inlineStr">
        <is>
          <t/>
        </is>
      </c>
      <c r="AA809" t="inlineStr">
        <is>
          <t>technological enabler, such as &lt;a href="https://iate.europa.eu/entry/result/139702/en" target="_blank"&gt;building automation&lt;/a&gt;, for one or more &lt;a href="https://iate.europa.eu/entry/result/3590751/en" target="_blank"&gt;smart-ready services&lt;/a&gt;</t>
        </is>
      </c>
      <c r="AB809" s="2" t="inlineStr">
        <is>
          <t>tecnología preparada para aplicaciones inteligentes</t>
        </is>
      </c>
      <c r="AC809" s="2" t="inlineStr">
        <is>
          <t>3</t>
        </is>
      </c>
      <c r="AD809" s="2" t="inlineStr">
        <is>
          <t/>
        </is>
      </c>
      <c r="AE809" t="inlineStr">
        <is>
          <t>Capacitador tecnológico, como la &lt;a href="https://iate.europa.eu/entry/result/139702/es" target="_blank"&gt;automatización de los edificios&lt;/a&gt;, para uno o más &lt;a href="https://iate.europa.eu/entry/result/3590751/es" target="_blank"&gt;servicios preparados para aplicaciones inteligentes&lt;/a&gt;.</t>
        </is>
      </c>
      <c r="AF809" s="2" t="inlineStr">
        <is>
          <t>nutivalmis tehnoloogia</t>
        </is>
      </c>
      <c r="AG809" s="2" t="inlineStr">
        <is>
          <t>3</t>
        </is>
      </c>
      <c r="AH809" s="2" t="inlineStr">
        <is>
          <t/>
        </is>
      </c>
      <c r="AI809" t="inlineStr">
        <is>
          <t>tehnoloogialahendus, nagu hoone
automatiseerimissüsteem, mis võimaldab pakkuda üht või mitut nutivalmis teenust</t>
        </is>
      </c>
      <c r="AJ809" s="2" t="inlineStr">
        <is>
          <t>älyvalmis teknologia</t>
        </is>
      </c>
      <c r="AK809" s="2" t="inlineStr">
        <is>
          <t>3</t>
        </is>
      </c>
      <c r="AL809" s="2" t="inlineStr">
        <is>
          <t/>
        </is>
      </c>
      <c r="AM809" t="inlineStr">
        <is>
          <t>mahdollistava teknologia, kuten rakennusautomaatiota, yhtä tai useampaa &lt;a href="https://iate.europa.eu/entry/result/3590751/fi" target="_blank"&gt;älyvalmiuspalvelua &lt;/a&gt;varten</t>
        </is>
      </c>
      <c r="AN809" s="2" t="inlineStr">
        <is>
          <t>technologie à potentiel d’intelligence</t>
        </is>
      </c>
      <c r="AO809" s="2" t="inlineStr">
        <is>
          <t>3</t>
        </is>
      </c>
      <c r="AP809" s="2" t="inlineStr">
        <is>
          <t/>
        </is>
      </c>
      <c r="AQ809" t="inlineStr">
        <is>
          <t>technologie générique, telle que
l’automatisation des bâtiments, utilisée par un ou plusieurs &lt;a href="https://iate.europa.eu/entry/result/3590751/fr" target="_blank"&gt;services à potentiel d’intelligence&lt;/a&gt;</t>
        </is>
      </c>
      <c r="AR809" s="2" t="inlineStr">
        <is>
          <t>teicneolaíochtaí ullmhachta cliste</t>
        </is>
      </c>
      <c r="AS809" s="2" t="inlineStr">
        <is>
          <t>3</t>
        </is>
      </c>
      <c r="AT809" s="2" t="inlineStr">
        <is>
          <t/>
        </is>
      </c>
      <c r="AU809" t="inlineStr">
        <is>
          <t/>
        </is>
      </c>
      <c r="AV809" s="2" t="inlineStr">
        <is>
          <t>tehnologija s podrškom za pametne tehnologije</t>
        </is>
      </c>
      <c r="AW809" s="2" t="inlineStr">
        <is>
          <t>3</t>
        </is>
      </c>
      <c r="AX809" s="2" t="inlineStr">
        <is>
          <t/>
        </is>
      </c>
      <c r="AY809" t="inlineStr">
        <is>
          <t>tehnologija, poput automatizacije zgrada, koja omogućuje jednu ili više funkcija s podrškom za pametne tehnologije</t>
        </is>
      </c>
      <c r="AZ809" s="2" t="inlineStr">
        <is>
          <t>okos funkciók fogadására alkalmas technológia</t>
        </is>
      </c>
      <c r="BA809" s="2" t="inlineStr">
        <is>
          <t>3</t>
        </is>
      </c>
      <c r="BB809" s="2" t="inlineStr">
        <is>
          <t/>
        </is>
      </c>
      <c r="BC809" t="inlineStr">
        <is>
          <t>egy vagy több, &lt;a href="https://iate.europa.eu/entry/result/3590751/hu" target="_blank"&gt;okos funkció fogadására alkalmas szolgáltatás&lt;/a&gt;t lehetővé tévő technológia, például az épületautomatizálás</t>
        </is>
      </c>
      <c r="BD809" s="2" t="inlineStr">
        <is>
          <t>tecnologia predisposta all'intelligenza</t>
        </is>
      </c>
      <c r="BE809" s="2" t="inlineStr">
        <is>
          <t>3</t>
        </is>
      </c>
      <c r="BF809" s="2" t="inlineStr">
        <is>
          <t/>
        </is>
      </c>
      <c r="BG809" t="inlineStr">
        <is>
          <t>tecnologia, quale l'automazione degli edifici, usata da uno o più &lt;a href="https://iate.europa.eu/entry/result/3590751/en-it" target="_blank"&gt;servizi predisposti all'intelligenza&lt;/a&gt;</t>
        </is>
      </c>
      <c r="BH809" s="2" t="inlineStr">
        <is>
          <t>pažangiojo parengtumo technologija</t>
        </is>
      </c>
      <c r="BI809" s="2" t="inlineStr">
        <is>
          <t>2</t>
        </is>
      </c>
      <c r="BJ809" s="2" t="inlineStr">
        <is>
          <t/>
        </is>
      </c>
      <c r="BK809" t="inlineStr">
        <is>
          <t>technologija, pavyzdžiui, pastato automatizavimo, sudaranti sąlygas vienai ar daugiau pažangiojo parengtumo paslaugų</t>
        </is>
      </c>
      <c r="BL809" s="2" t="inlineStr">
        <is>
          <t>viedgatava tehnoloģija</t>
        </is>
      </c>
      <c r="BM809" s="2" t="inlineStr">
        <is>
          <t>3</t>
        </is>
      </c>
      <c r="BN809" s="2" t="inlineStr">
        <is>
          <t/>
        </is>
      </c>
      <c r="BO809" t="inlineStr">
        <is>
          <t>viena vai vairāku &lt;a href="https://iate.europa.eu/entry/slideshow/1609848459778/3590751/lv" target="_blank"&gt;viedgatavu pakalpojumu&lt;/a&gt; tehnoloģiskais iespējotājs</t>
        </is>
      </c>
      <c r="BP809" s="2" t="inlineStr">
        <is>
          <t>teknoloġija b'potenzjal ta' intelliġenza</t>
        </is>
      </c>
      <c r="BQ809" s="2" t="inlineStr">
        <is>
          <t>3</t>
        </is>
      </c>
      <c r="BR809" s="2" t="inlineStr">
        <is>
          <t/>
        </is>
      </c>
      <c r="BS809" t="inlineStr">
        <is>
          <t>faċilitatur teknoloġiku, bħall-awtomatizzazzjoni tal-bini, għal &lt;a href="https://iate.europa.eu/entry/result/3590751/en" target="_blank"&gt;servizz b'potenzjal ta' intelliġenza&lt;/a&gt; wieħed jew aktar</t>
        </is>
      </c>
      <c r="BT809" s="2" t="inlineStr">
        <is>
          <t>technologie die gereed is voor slimme toepassingen</t>
        </is>
      </c>
      <c r="BU809" s="2" t="inlineStr">
        <is>
          <t>3</t>
        </is>
      </c>
      <c r="BV809" s="2" t="inlineStr">
        <is>
          <t/>
        </is>
      </c>
      <c r="BW809" t="inlineStr">
        <is>
          <t>"technologie,
 zoals gebouwautomatisering, die een of meer diensten die gereed zijn voor
 slimme toepassingen mogelijk maakt"</t>
        </is>
      </c>
      <c r="BX809" s="2" t="inlineStr">
        <is>
          <t>technologia gotowa do obsługi inteligentnych sieci</t>
        </is>
      </c>
      <c r="BY809" s="2" t="inlineStr">
        <is>
          <t>3</t>
        </is>
      </c>
      <c r="BZ809" s="2" t="inlineStr">
        <is>
          <t/>
        </is>
      </c>
      <c r="CA809" t="inlineStr">
        <is>
          <t>czynnik technologiczny, taki jak automatyzacja budynków, wspomagający działanie jednej lub większej liczby usług przeznaczonych do obsługi inteligentnych sieci</t>
        </is>
      </c>
      <c r="CB809" s="2" t="inlineStr">
        <is>
          <t>tecnologia com aptidão para tecnologias inteligentes</t>
        </is>
      </c>
      <c r="CC809" s="2" t="inlineStr">
        <is>
          <t>3</t>
        </is>
      </c>
      <c r="CD809" s="2" t="inlineStr">
        <is>
          <t/>
        </is>
      </c>
      <c r="CE809" t="inlineStr">
        <is>
          <t>Tecnologia, como a automatização de edifícios, que facilita um
ou mais serviços aptos para tecnologias inteligentes.</t>
        </is>
      </c>
      <c r="CF809" s="2" t="inlineStr">
        <is>
          <t>tehnologie pregătită pentru soluții inteligente</t>
        </is>
      </c>
      <c r="CG809" s="2" t="inlineStr">
        <is>
          <t>2</t>
        </is>
      </c>
      <c r="CH809" s="2" t="inlineStr">
        <is>
          <t/>
        </is>
      </c>
      <c r="CI809" t="inlineStr">
        <is>
          <t/>
        </is>
      </c>
      <c r="CJ809" s="2" t="inlineStr">
        <is>
          <t>technológia pripravená na inteligentné riešenia</t>
        </is>
      </c>
      <c r="CK809" s="2" t="inlineStr">
        <is>
          <t>3</t>
        </is>
      </c>
      <c r="CL809" s="2" t="inlineStr">
        <is>
          <t/>
        </is>
      </c>
      <c r="CM809" t="inlineStr">
        <is>
          <t>technologický prostriedok, ako je automatizácia budov,
umožňujúci jednu alebo viacero služieb pripravených na inteligentné riešenia</t>
        </is>
      </c>
      <c r="CN809" s="2" t="inlineStr">
        <is>
          <t>na pametne sisteme pripravljena tehnologija</t>
        </is>
      </c>
      <c r="CO809" s="2" t="inlineStr">
        <is>
          <t>3</t>
        </is>
      </c>
      <c r="CP809" s="2" t="inlineStr">
        <is>
          <t/>
        </is>
      </c>
      <c r="CQ809" t="inlineStr">
        <is>
          <t>tehnološka rešitev, kot je
avtomatizacija stavb, ki omogoča eno ali več storitev, pripravljenih na pametne
sisteme</t>
        </is>
      </c>
      <c r="CR809" s="2" t="inlineStr">
        <is>
          <t>smartberedd teknik</t>
        </is>
      </c>
      <c r="CS809" s="2" t="inlineStr">
        <is>
          <t>3</t>
        </is>
      </c>
      <c r="CT809" s="2" t="inlineStr">
        <is>
          <t/>
        </is>
      </c>
      <c r="CU809" t="inlineStr">
        <is>
          <t>teknik, t.ex. fastighetsautomation, som möjliggör användning av en eller flera &lt;a href="https://iate.europa.eu/entry/result/3590751" target="_blank"&gt;smartberedda tjänster&lt;/a&gt;</t>
        </is>
      </c>
    </row>
    <row r="810">
      <c r="A810" s="1" t="str">
        <f>HYPERLINK("https://iate.europa.eu/entry/result/3590748/all", "3590748")</f>
        <v>3590748</v>
      </c>
      <c r="B810" t="inlineStr">
        <is>
          <t>INDUSTRY;ENERGY;SOCIAL QUESTIONS</t>
        </is>
      </c>
      <c r="C810" t="inlineStr">
        <is>
          <t>INDUSTRY|building and public works|building industry;ENERGY|energy policy;SOCIAL QUESTIONS|construction and town planning</t>
        </is>
      </c>
      <c r="D810" s="2" t="inlineStr">
        <is>
          <t>резултат относно подготвеността за интелигентно управление</t>
        </is>
      </c>
      <c r="E810" s="2" t="inlineStr">
        <is>
          <t>3</t>
        </is>
      </c>
      <c r="F810" s="2" t="inlineStr">
        <is>
          <t/>
        </is>
      </c>
      <c r="G810" t="inlineStr">
        <is>
          <t>резултатът, получен за дадена сграда или обособена част от сграда като част от процеса за оценяване на подготвеността</t>
        </is>
      </c>
      <c r="H810" s="2" t="inlineStr">
        <is>
          <t>bodové ohodnocení připravenosti pro chytrá řešení</t>
        </is>
      </c>
      <c r="I810" s="2" t="inlineStr">
        <is>
          <t>3</t>
        </is>
      </c>
      <c r="J810" s="2" t="inlineStr">
        <is>
          <t/>
        </is>
      </c>
      <c r="K810" t="inlineStr">
        <is>
          <t>bodové ohodnocení získané budovou nebo ucelenou částí budovy v rámci procesu &lt;a href="https://iate.europa.eu/entry/result/3590747/cs" target="_blank"&gt;hodnocení připravenosti pro chytrá řešení&lt;/a&gt;</t>
        </is>
      </c>
      <c r="L810" s="2" t="inlineStr">
        <is>
          <t>score for intelligensparathed</t>
        </is>
      </c>
      <c r="M810" s="2" t="inlineStr">
        <is>
          <t>3</t>
        </is>
      </c>
      <c r="N810" s="2" t="inlineStr">
        <is>
          <t/>
        </is>
      </c>
      <c r="O810" t="inlineStr">
        <is>
          <t>antal
point, som en bygning eller bygningsenhed opnår i forbindelse med processen for
vurdering af
intelligensparathed</t>
        </is>
      </c>
      <c r="P810" s="2" t="inlineStr">
        <is>
          <t>Punktzahl für die Intelligenzfähigkeit</t>
        </is>
      </c>
      <c r="Q810" s="2" t="inlineStr">
        <is>
          <t>3</t>
        </is>
      </c>
      <c r="R810" s="2" t="inlineStr">
        <is>
          <t/>
        </is>
      </c>
      <c r="S810" t="inlineStr">
        <is>
          <t>von einem Gebäude oder Gebäudeteil im Rahmen des Verfahrens zur Bewertung der Intelligenzfähigkeit erzielte Punktzahl</t>
        </is>
      </c>
      <c r="T810" s="2" t="inlineStr">
        <is>
          <t>βαθμολογία ευφυούς ετοιμότητας</t>
        </is>
      </c>
      <c r="U810" s="2" t="inlineStr">
        <is>
          <t>3</t>
        </is>
      </c>
      <c r="V810" s="2" t="inlineStr">
        <is>
          <t/>
        </is>
      </c>
      <c r="W810" t="inlineStr">
        <is>
          <t>βαθμολογία που λαμβάνει ένα κτίριο ή μια κτιριακή μονάδα στο πλαίσιο της διαδικασίας αξιολόγησης της ευφυούς ετοιμότητας</t>
        </is>
      </c>
      <c r="X810" s="2" t="inlineStr">
        <is>
          <t>smart readiness score</t>
        </is>
      </c>
      <c r="Y810" s="2" t="inlineStr">
        <is>
          <t>3</t>
        </is>
      </c>
      <c r="Z810" s="2" t="inlineStr">
        <is>
          <t/>
        </is>
      </c>
      <c r="AA810" t="inlineStr">
        <is>
          <t>score obtained by a building or building unit as part of the process for &lt;a href="https://iate.europa.eu/entry/result/3590747/en" target="_blank"&gt;rating smart readiness&lt;/a&gt;</t>
        </is>
      </c>
      <c r="AB810" s="2" t="inlineStr">
        <is>
          <t>puntuación del grado de preparación para aplicaciones inteligentes</t>
        </is>
      </c>
      <c r="AC810" s="2" t="inlineStr">
        <is>
          <t>3</t>
        </is>
      </c>
      <c r="AD810" s="2" t="inlineStr">
        <is>
          <t/>
        </is>
      </c>
      <c r="AE810" t="inlineStr">
        <is>
          <t>Puntuación obtenida por un edificio o por una
unidad de un edificio como parte del proceso para valorar la preparación para
aplicaciones inteligentes.</t>
        </is>
      </c>
      <c r="AF810" s="2" t="inlineStr">
        <is>
          <t>nutivalmiduse hindepunktid</t>
        </is>
      </c>
      <c r="AG810" s="2" t="inlineStr">
        <is>
          <t>3</t>
        </is>
      </c>
      <c r="AH810" s="2" t="inlineStr">
        <is>
          <t/>
        </is>
      </c>
      <c r="AI810" t="inlineStr">
        <is>
          <t>punktid, mille hoone või hoone osa on saanud
nutivalmiduse hinnangu käigus</t>
        </is>
      </c>
      <c r="AJ810" s="2" t="inlineStr">
        <is>
          <t>älyvalmiuspistemäärä</t>
        </is>
      </c>
      <c r="AK810" s="2" t="inlineStr">
        <is>
          <t>3</t>
        </is>
      </c>
      <c r="AL810" s="2" t="inlineStr">
        <is>
          <t/>
        </is>
      </c>
      <c r="AM810" t="inlineStr">
        <is>
          <t>rakennuksen tai rakennuksen osan &lt;a href="https://iate.europa.eu/entry/result/3590747/fi" target="_blank"&gt;älyvalmiusluokituksessa&lt;/a&gt; saama pistemäärä</t>
        </is>
      </c>
      <c r="AN810" s="2" t="inlineStr">
        <is>
          <t>valeur du potentiel d’intelligence</t>
        </is>
      </c>
      <c r="AO810" s="2" t="inlineStr">
        <is>
          <t>3</t>
        </is>
      </c>
      <c r="AP810" s="2" t="inlineStr">
        <is>
          <t/>
        </is>
      </c>
      <c r="AQ810" t="inlineStr">
        <is>
          <t>note obtenue par un bâtiment ou une unité de
bâtiment dans le cadre du processus d’&lt;a href="https://iate.europa.eu/entry/result/3590747/fr" target="_blank"&gt;évaluation du potentiel d’intelligence&lt;/a&gt;</t>
        </is>
      </c>
      <c r="AR810" s="2" t="inlineStr">
        <is>
          <t>scór ullmhachta cliste</t>
        </is>
      </c>
      <c r="AS810" s="2" t="inlineStr">
        <is>
          <t>3</t>
        </is>
      </c>
      <c r="AT810" s="2" t="inlineStr">
        <is>
          <t/>
        </is>
      </c>
      <c r="AU810" t="inlineStr">
        <is>
          <t/>
        </is>
      </c>
      <c r="AV810" s="2" t="inlineStr">
        <is>
          <t>rezultat pripremljenosti za pametne tehnologije</t>
        </is>
      </c>
      <c r="AW810" s="2" t="inlineStr">
        <is>
          <t>3</t>
        </is>
      </c>
      <c r="AX810" s="2" t="inlineStr">
        <is>
          <t/>
        </is>
      </c>
      <c r="AY810" t="inlineStr">
        <is>
          <t>rezultat koji je dobila zgrada ili samostalna uporabna cjelina zgrade u postupku ocjenjivanja pripremljenosti za pametne tehnologije</t>
        </is>
      </c>
      <c r="AZ810" s="2" t="inlineStr">
        <is>
          <t>okosépület-mérőszám</t>
        </is>
      </c>
      <c r="BA810" s="2" t="inlineStr">
        <is>
          <t>3</t>
        </is>
      </c>
      <c r="BB810" s="2" t="inlineStr">
        <is>
          <t/>
        </is>
      </c>
      <c r="BC810" t="inlineStr">
        <is>
          <t>az épületre vagy önálló rendeltetési egységére vonatkozóan az okos 
funkciók fogadására való alkalmasság mérése keretében kiszámított 
mérőszám</t>
        </is>
      </c>
      <c r="BD810" s="2" t="inlineStr">
        <is>
          <t>punteggio di predisposizione all'intelligenza</t>
        </is>
      </c>
      <c r="BE810" s="2" t="inlineStr">
        <is>
          <t>3</t>
        </is>
      </c>
      <c r="BF810" s="2" t="inlineStr">
        <is>
          <t/>
        </is>
      </c>
      <c r="BG810" t="inlineStr">
        <is>
          <t>punteggio ottenuto da un edificio o da un'unità immobiliare nel processo di valutazione della predisposizione all'intelligenza</t>
        </is>
      </c>
      <c r="BH810" s="2" t="inlineStr">
        <is>
          <t>pažangiojo parengtumo balas</t>
        </is>
      </c>
      <c r="BI810" s="2" t="inlineStr">
        <is>
          <t>2</t>
        </is>
      </c>
      <c r="BJ810" s="2" t="inlineStr">
        <is>
          <t/>
        </is>
      </c>
      <c r="BK810" t="inlineStr">
        <is>
          <t>balas, kuriuo atlikus pažangiojo parengtumo vertinimą įvertintas pastatas arba pastato vienetas</t>
        </is>
      </c>
      <c r="BL810" s="2" t="inlineStr">
        <is>
          <t>viedgatavības atzīme</t>
        </is>
      </c>
      <c r="BM810" s="2" t="inlineStr">
        <is>
          <t>3</t>
        </is>
      </c>
      <c r="BN810" s="2" t="inlineStr">
        <is>
          <t/>
        </is>
      </c>
      <c r="BO810" t="inlineStr">
        <is>
          <t>atzīme, ko ēka vai ēkas daļa saņēmusi viedgatavības vērtēšanas procesā</t>
        </is>
      </c>
      <c r="BP810" s="2" t="inlineStr">
        <is>
          <t>punteġġ tal-potenzjal ta’ intelliġenza</t>
        </is>
      </c>
      <c r="BQ810" s="2" t="inlineStr">
        <is>
          <t>3</t>
        </is>
      </c>
      <c r="BR810" s="2" t="inlineStr">
        <is>
          <t/>
        </is>
      </c>
      <c r="BS810" t="inlineStr">
        <is>
          <t>il-punteġġ miksub minn binja jew minn unità tal-bini bħala parti mill-proċess għall-&lt;a href="https://iate.europa.eu/entry/result/3590747/en" target="_blank"&gt;klassifikazzjoni tal-potenzjal ta’ intelliġenza&lt;/a&gt;</t>
        </is>
      </c>
      <c r="BT810" s="2" t="inlineStr">
        <is>
          <t>score van gereedheid voor slimme toepassingen</t>
        </is>
      </c>
      <c r="BU810" s="2" t="inlineStr">
        <is>
          <t>3</t>
        </is>
      </c>
      <c r="BV810" s="2" t="inlineStr">
        <is>
          <t/>
        </is>
      </c>
      <c r="BW810" t="inlineStr">
        <is>
          <t>score
 behaald door een gebouw of gebouwunit als onderdeel van het proces voor de
 beoordeling van de gereedheid voor slimme toepassingen</t>
        </is>
      </c>
      <c r="BX810" s="2" t="inlineStr">
        <is>
          <t>punktacja w zakresie gotowości do obsługi inteligentnych sieci</t>
        </is>
      </c>
      <c r="BY810" s="2" t="inlineStr">
        <is>
          <t>3</t>
        </is>
      </c>
      <c r="BZ810" s="2" t="inlineStr">
        <is>
          <t/>
        </is>
      </c>
      <c r="CA810" t="inlineStr">
        <is>
          <t>punktacja uzyskana przez budynek lub moduł budynku w ramach procesu oceniania gotowości do obsługi inteligentnych sieci</t>
        </is>
      </c>
      <c r="CB810" s="2" t="inlineStr">
        <is>
          <t>pontuação atribuída à aptidão para tecnologias inteligentes</t>
        </is>
      </c>
      <c r="CC810" s="2" t="inlineStr">
        <is>
          <t>3</t>
        </is>
      </c>
      <c r="CD810" s="2" t="inlineStr">
        <is>
          <t/>
        </is>
      </c>
      <c r="CE810" t="inlineStr">
        <is>
          <t>&lt;div&gt;Pontuação obtida por um edifício ou uma fração autónoma no âmbito do
processo de classificação da aptidão para tecnologias inteligentes.&lt;/div&gt;</t>
        </is>
      </c>
      <c r="CF810" s="2" t="inlineStr">
        <is>
          <t>punctaj privind gradul de pregătire pentru soluții itneligente</t>
        </is>
      </c>
      <c r="CG810" s="2" t="inlineStr">
        <is>
          <t>3</t>
        </is>
      </c>
      <c r="CH810" s="2" t="inlineStr">
        <is>
          <t/>
        </is>
      </c>
      <c r="CI810" t="inlineStr">
        <is>
          <t/>
        </is>
      </c>
      <c r="CJ810" s="2" t="inlineStr">
        <is>
          <t>hodnota inteligentnej pripravenosti</t>
        </is>
      </c>
      <c r="CK810" s="2" t="inlineStr">
        <is>
          <t>3</t>
        </is>
      </c>
      <c r="CL810" s="2" t="inlineStr">
        <is>
          <t/>
        </is>
      </c>
      <c r="CM810" t="inlineStr">
        <is>
          <t>výsledok, ktorý získala budova alebo jednotka budovy ako súčasť postupu
&lt;a href="https://iate.europa.eu/entry/slideshow/1603811358748/3590747/sk" target="_blank"&gt;určovania stupňa inteligentnej pripravenosti&lt;/a&gt;</t>
        </is>
      </c>
      <c r="CN810" s="2" t="inlineStr">
        <is>
          <t>ocena pripravljenosti na pametne sisteme</t>
        </is>
      </c>
      <c r="CO810" s="2" t="inlineStr">
        <is>
          <t>3</t>
        </is>
      </c>
      <c r="CP810" s="2" t="inlineStr">
        <is>
          <t/>
        </is>
      </c>
      <c r="CQ810" t="inlineStr">
        <is>
          <t>ocena, ki jo stavba ali stavbna
enota dobi v okviru postopka &lt;a href="https://iate.europa.eu/entry/result/3590747/sl" target="_blank"&gt;razvrstitve glede na pripravljenost na pametne sisteme&lt;/a&gt;</t>
        </is>
      </c>
      <c r="CR810" s="2" t="inlineStr">
        <is>
          <t>smarthetsvärde</t>
        </is>
      </c>
      <c r="CS810" s="2" t="inlineStr">
        <is>
          <t>3</t>
        </is>
      </c>
      <c r="CT810" s="2" t="inlineStr">
        <is>
          <t/>
        </is>
      </c>
      <c r="CU810" t="inlineStr">
        <is>
          <t>det värde som uppnås av en byggnad eller byggnadsenhet i processen för att betygsätta &lt;a href="https://iate.europa.eu/entry/result/3590747" target="_blank"&gt;smart beredskap&lt;/a&gt;</t>
        </is>
      </c>
    </row>
    <row r="811">
      <c r="A811" s="1" t="str">
        <f>HYPERLINK("https://iate.europa.eu/entry/result/3590756/all", "3590756")</f>
        <v>3590756</v>
      </c>
      <c r="B811" t="inlineStr">
        <is>
          <t>INDUSTRY;ENERGY;SOCIAL QUESTIONS</t>
        </is>
      </c>
      <c r="C811" t="inlineStr">
        <is>
          <t>INDUSTRY|building and public works|building industry;ENERGY|energy policy;SOCIAL QUESTIONS|construction and town planning</t>
        </is>
      </c>
      <c r="D811" t="inlineStr">
        <is>
          <t/>
        </is>
      </c>
      <c r="E811" t="inlineStr">
        <is>
          <t/>
        </is>
      </c>
      <c r="F811" t="inlineStr">
        <is>
          <t/>
        </is>
      </c>
      <c r="G811" t="inlineStr">
        <is>
          <t/>
        </is>
      </c>
      <c r="H811" s="2" t="inlineStr">
        <is>
          <t>kritérium dopadu</t>
        </is>
      </c>
      <c r="I811" s="2" t="inlineStr">
        <is>
          <t>2</t>
        </is>
      </c>
      <c r="J811" s="2" t="inlineStr">
        <is>
          <t/>
        </is>
      </c>
      <c r="K811" t="inlineStr">
        <is>
          <t>klíčový dopad, jehož mají služby připravené na chytrá řešení dosáhnout</t>
        </is>
      </c>
      <c r="L811" s="2" t="inlineStr">
        <is>
          <t>virkningskriterium</t>
        </is>
      </c>
      <c r="M811" s="2" t="inlineStr">
        <is>
          <t>3</t>
        </is>
      </c>
      <c r="N811" s="2" t="inlineStr">
        <is>
          <t/>
        </is>
      </c>
      <c r="O811" t="inlineStr">
        <is>
          <t>væsentlig virkning, som intelligensparate tjenester er beregnet til at
opnå, som fastsat i Kommissionens delegerede forordning (EU) .../...</t>
        </is>
      </c>
      <c r="P811" s="2" t="inlineStr">
        <is>
          <t>Wirkungskriterium</t>
        </is>
      </c>
      <c r="Q811" s="2" t="inlineStr">
        <is>
          <t>3</t>
        </is>
      </c>
      <c r="R811" s="2" t="inlineStr">
        <is>
          <t/>
        </is>
      </c>
      <c r="S811" t="inlineStr">
        <is>
          <t>wesentliche Wirkung, die gemäß der vorliegenden Verordnung mit Intelligenzfähigkeitsdiensten erzielt werden soll</t>
        </is>
      </c>
      <c r="T811" t="inlineStr">
        <is>
          <t/>
        </is>
      </c>
      <c r="U811" t="inlineStr">
        <is>
          <t/>
        </is>
      </c>
      <c r="V811" t="inlineStr">
        <is>
          <t/>
        </is>
      </c>
      <c r="W811" t="inlineStr">
        <is>
          <t/>
        </is>
      </c>
      <c r="X811" s="2" t="inlineStr">
        <is>
          <t>impact criterion</t>
        </is>
      </c>
      <c r="Y811" s="2" t="inlineStr">
        <is>
          <t>3</t>
        </is>
      </c>
      <c r="Z811" s="2" t="inlineStr">
        <is>
          <t/>
        </is>
      </c>
      <c r="AA811" t="inlineStr">
        <is>
          <t>key impact that &lt;a href="https://iate.europa.eu/entry/result/3590751/en" target="_blank"&gt;smart-ready services&lt;/a&gt; are designed to achieve, as set out in the Regulation establishing an optional common European Union scheme for rating the smart readiness of buildings</t>
        </is>
      </c>
      <c r="AB811" s="2" t="inlineStr">
        <is>
          <t>criterio de impacto</t>
        </is>
      </c>
      <c r="AC811" s="2" t="inlineStr">
        <is>
          <t>3</t>
        </is>
      </c>
      <c r="AD811" s="2" t="inlineStr">
        <is>
          <t/>
        </is>
      </c>
      <c r="AE811" t="inlineStr">
        <is>
          <t>Impacto clave que los
&lt;a href="https://iate.europa.eu/entry/result/3590751/es" target="_blank"&gt;servicios preparados para las aplicaciones inteligentes&lt;/a&gt; están diseñados para
lograr, con arreglo a lo establecido en el Reglamento mediante el que se establece un régimen común para aplicaciones
inteligentes de los edificios.</t>
        </is>
      </c>
      <c r="AF811" t="inlineStr">
        <is>
          <t/>
        </is>
      </c>
      <c r="AG811" t="inlineStr">
        <is>
          <t/>
        </is>
      </c>
      <c r="AH811" t="inlineStr">
        <is>
          <t/>
        </is>
      </c>
      <c r="AI811" t="inlineStr">
        <is>
          <t/>
        </is>
      </c>
      <c r="AJ811" s="2" t="inlineStr">
        <is>
          <t>vaikuttavuuskriteeri</t>
        </is>
      </c>
      <c r="AK811" s="2" t="inlineStr">
        <is>
          <t>3</t>
        </is>
      </c>
      <c r="AL811" s="2" t="inlineStr">
        <is>
          <t/>
        </is>
      </c>
      <c r="AM811" t="inlineStr">
        <is>
          <t>keskeinen vaikutus, joka &lt;a href="https://iate.europa.eu/entry/result/3590751/fi" target="_blank"&gt;älyvalmiuspalvelulla &lt;/a&gt;on tarkoitus saavuttaa vapaaehtoisesta unionin yhteisestä rakennusten älyvalmiuden luokitusjärjestelmästä annetun asetuksen mukaisesti</t>
        </is>
      </c>
      <c r="AN811" t="inlineStr">
        <is>
          <t/>
        </is>
      </c>
      <c r="AO811" t="inlineStr">
        <is>
          <t/>
        </is>
      </c>
      <c r="AP811" t="inlineStr">
        <is>
          <t/>
        </is>
      </c>
      <c r="AQ811" t="inlineStr">
        <is>
          <t/>
        </is>
      </c>
      <c r="AR811" s="2" t="inlineStr">
        <is>
          <t>critéar tionchair</t>
        </is>
      </c>
      <c r="AS811" s="2" t="inlineStr">
        <is>
          <t>3</t>
        </is>
      </c>
      <c r="AT811" s="2" t="inlineStr">
        <is>
          <t/>
        </is>
      </c>
      <c r="AU811" t="inlineStr">
        <is>
          <t/>
        </is>
      </c>
      <c r="AV811" s="2" t="inlineStr">
        <is>
          <t>kriterij učinka</t>
        </is>
      </c>
      <c r="AW811" s="2" t="inlineStr">
        <is>
          <t>3</t>
        </is>
      </c>
      <c r="AX811" s="2" t="inlineStr">
        <is>
          <t/>
        </is>
      </c>
      <c r="AY811" t="inlineStr">
        <is>
          <t>ključan učinak radi čijeg su postizanja osmišljene funkcije s podrškom za pametne tehnologije</t>
        </is>
      </c>
      <c r="AZ811" s="2" t="inlineStr">
        <is>
          <t>befolyásoló kritérium</t>
        </is>
      </c>
      <c r="BA811" s="2" t="inlineStr">
        <is>
          <t>3</t>
        </is>
      </c>
      <c r="BB811" s="2" t="inlineStr">
        <is>
          <t/>
        </is>
      </c>
      <c r="BC811" t="inlineStr">
        <is>
          <t>az &lt;a href="https://iate.europa.eu/entry/slideshow/1607507469848/3590751/hu" target="_blank"&gt;okos funkciók fogadására alkalmas szolgáltatások&lt;/a&gt; által az e rendelettel összhangban elérni kívánt kulcsfontosságú hatás</t>
        </is>
      </c>
      <c r="BD811" s="2" t="inlineStr">
        <is>
          <t>criterio d’impatto</t>
        </is>
      </c>
      <c r="BE811" s="2" t="inlineStr">
        <is>
          <t>3</t>
        </is>
      </c>
      <c r="BF811" s="2" t="inlineStr">
        <is>
          <t/>
        </is>
      </c>
      <c r="BG811" t="inlineStr">
        <is>
          <t>impatto fondamentale che i servizi predisposti all’intelligenza sono impostati per ottenere, come stabilito nel delegato (UE) 2020/2155</t>
        </is>
      </c>
      <c r="BH811" s="2" t="inlineStr">
        <is>
          <t>poveikio kriterijus</t>
        </is>
      </c>
      <c r="BI811" s="2" t="inlineStr">
        <is>
          <t>3</t>
        </is>
      </c>
      <c r="BJ811" s="2" t="inlineStr">
        <is>
          <t/>
        </is>
      </c>
      <c r="BK811" t="inlineStr">
        <is>
          <t>pagrindinis poveikis, kurio siekiama pažangiojo parengtumo paslaugomis</t>
        </is>
      </c>
      <c r="BL811" s="2" t="inlineStr">
        <is>
          <t>ietekmes kritērijs</t>
        </is>
      </c>
      <c r="BM811" s="2" t="inlineStr">
        <is>
          <t>3</t>
        </is>
      </c>
      <c r="BN811" s="2" t="inlineStr">
        <is>
          <t/>
        </is>
      </c>
      <c r="BO811" t="inlineStr">
        <is>
          <t>būtiska ietekme, ko paredzēts sasniegt ar viedgataviem pakalpojumiem, kā izklāstīts regulā, ar ko izveido neobligātu vienotu Eiropas Savienības shēmu ēku viedgatavības vērtēšanai</t>
        </is>
      </c>
      <c r="BP811" s="2" t="inlineStr">
        <is>
          <t>kriterju ta' impatt</t>
        </is>
      </c>
      <c r="BQ811" s="2" t="inlineStr">
        <is>
          <t>3</t>
        </is>
      </c>
      <c r="BR811" s="2" t="inlineStr">
        <is>
          <t/>
        </is>
      </c>
      <c r="BS811" t="inlineStr">
        <is>
          <t>impatt ewlieni li s-&lt;a href="https://iate.europa.eu/entry/result/3590751/en" target="_blank"&gt;servizzi b'potenzjal ta' intelliġenza&lt;/a&gt; huma ddisinjati jiksbu kif stabbilit fir-Regolament li jistabbilixxi skema komuni fakultattiva tal-Unjoni Ewropea għall-klassifikazzjoni tal-potenzjal ta’ intelliġenza tal-bini</t>
        </is>
      </c>
      <c r="BT811" s="2" t="inlineStr">
        <is>
          <t>impactcriterium</t>
        </is>
      </c>
      <c r="BU811" s="2" t="inlineStr">
        <is>
          <t>3</t>
        </is>
      </c>
      <c r="BV811" s="2" t="inlineStr">
        <is>
          <t/>
        </is>
      </c>
      <c r="BW811" t="inlineStr">
        <is>
          <t>"belangrijke
 impact die wordt nagestreefd met het ontwerp van diensten die gereed zijn
 voor slimme toepassingen, zoals uiteengezet in Gedelegeerde Verordening (EU) 2020/2155"</t>
        </is>
      </c>
      <c r="BX811" s="2" t="inlineStr">
        <is>
          <t>kryterium oddziaływania</t>
        </is>
      </c>
      <c r="BY811" s="2" t="inlineStr">
        <is>
          <t>3</t>
        </is>
      </c>
      <c r="BZ811" s="2" t="inlineStr">
        <is>
          <t/>
        </is>
      </c>
      <c r="CA811" t="inlineStr">
        <is>
          <t>kluczowe oddziaływanie, do realizacji którego są przewidziane usługi przeznaczone do obsługi inteligentnych sieci, jak określono w niniejszym rozporządzeniu</t>
        </is>
      </c>
      <c r="CB811" s="2" t="inlineStr">
        <is>
          <t>critério de impacto</t>
        </is>
      </c>
      <c r="CC811" s="2" t="inlineStr">
        <is>
          <t>3</t>
        </is>
      </c>
      <c r="CD811" s="2" t="inlineStr">
        <is>
          <t/>
        </is>
      </c>
      <c r="CE811" t="inlineStr">
        <is>
          <t>Impacto essencial, estabelecido no Regulamento Delegado 2020/2155, que a
conceção dos serviços aptos para tecnologias inteligentes visa alcançar.</t>
        </is>
      </c>
      <c r="CF811" s="2" t="inlineStr">
        <is>
          <t>criteriu de impact</t>
        </is>
      </c>
      <c r="CG811" s="2" t="inlineStr">
        <is>
          <t>3</t>
        </is>
      </c>
      <c r="CH811" s="2" t="inlineStr">
        <is>
          <t/>
        </is>
      </c>
      <c r="CI811" t="inlineStr">
        <is>
          <t/>
        </is>
      </c>
      <c r="CJ811" t="inlineStr">
        <is>
          <t/>
        </is>
      </c>
      <c r="CK811" t="inlineStr">
        <is>
          <t/>
        </is>
      </c>
      <c r="CL811" t="inlineStr">
        <is>
          <t/>
        </is>
      </c>
      <c r="CM811" t="inlineStr">
        <is>
          <t/>
        </is>
      </c>
      <c r="CN811" s="2" t="inlineStr">
        <is>
          <t>merilo učinka</t>
        </is>
      </c>
      <c r="CO811" s="2" t="inlineStr">
        <is>
          <t>3</t>
        </is>
      </c>
      <c r="CP811" s="2" t="inlineStr">
        <is>
          <t/>
        </is>
      </c>
      <c r="CQ811" t="inlineStr">
        <is>
          <t/>
        </is>
      </c>
      <c r="CR811" s="2" t="inlineStr">
        <is>
          <t>resultatkriterium</t>
        </is>
      </c>
      <c r="CS811" s="2" t="inlineStr">
        <is>
          <t>3</t>
        </is>
      </c>
      <c r="CT811" s="2" t="inlineStr">
        <is>
          <t/>
        </is>
      </c>
      <c r="CU811" t="inlineStr">
        <is>
          <t>centralt resultat som &lt;a href="https://iate.europa.eu/entry/result/3590751" target="_blank"&gt;smartberedda tjänster&lt;/a&gt; är
utformande för att uppnå, enligt vad som fastställs i förordningen om inrättande av ett frivilligt gemensamt system inom Europeiska unionen för betygsättning av byggnaders smarta beredskap</t>
        </is>
      </c>
    </row>
    <row r="812">
      <c r="A812" s="1" t="str">
        <f>HYPERLINK("https://iate.europa.eu/entry/result/3578540/all", "3578540")</f>
        <v>3578540</v>
      </c>
      <c r="B812" t="inlineStr">
        <is>
          <t>PRODUCTION, TECHNOLOGY AND RESEARCH;EUROPEAN UNION</t>
        </is>
      </c>
      <c r="C812" t="inlineStr">
        <is>
          <t>PRODUCTION, TECHNOLOGY AND RESEARCH|research and intellectual property|research policy;EUROPEAN UNION|EU finance|EU financing</t>
        </is>
      </c>
      <c r="D812" s="2" t="inlineStr">
        <is>
          <t>специфична програма за осъществяване на Рамковата програма за научни изследвания и иновации „Хоризонт Европа“</t>
        </is>
      </c>
      <c r="E812" s="2" t="inlineStr">
        <is>
          <t>3</t>
        </is>
      </c>
      <c r="F812" s="2" t="inlineStr">
        <is>
          <t/>
        </is>
      </c>
      <c r="G812" t="inlineStr">
        <is>
          <t>&lt;p&gt;програма за периода 2021—2027 г., ориентирана към осъществяването на оперативни цели и дейности от рамкова програма „Хоризонт Европа“ [ &lt;a href="https://iate.europa.eu/entry/result/3576720/all" target="_blank"&gt;3576720&lt;/a&gt; ]&lt;/p&gt;</t>
        </is>
      </c>
      <c r="H812" s="2" t="inlineStr">
        <is>
          <t>zvláštní program, kterým se provádí rámcový program pro výzkum a inovace Horizont Evropa|
zvláštní program, kterým se provádí program Horizont Evropa</t>
        </is>
      </c>
      <c r="I812" s="2" t="inlineStr">
        <is>
          <t>3|
3</t>
        </is>
      </c>
      <c r="J812" s="2" t="inlineStr">
        <is>
          <t xml:space="preserve">|
</t>
        </is>
      </c>
      <c r="K812" t="inlineStr">
        <is>
          <t>program EU pro období 2021-2027, kterým se provádí rámcový program pro výzkum a inovace &lt;i&gt;Horizont Evropa&lt;/i&gt; [ &lt;a href="/entry/result/3576720/all" id="ENTRY_TO_ENTRY_CONVERTER" target="_blank"&gt;IATE:3576720&lt;/a&gt; ] a vymezují operační cíle a činnosti, jež jsou pro jednotlivé části programu Horizont Evropa specifické</t>
        </is>
      </c>
      <c r="L812" s="2" t="inlineStr">
        <is>
          <t>særprogram til gennemførelse af Horisont Europa — rammeprogrammet for forskning og innovation</t>
        </is>
      </c>
      <c r="M812" s="2" t="inlineStr">
        <is>
          <t>3</t>
        </is>
      </c>
      <c r="N812" s="2" t="inlineStr">
        <is>
          <t/>
        </is>
      </c>
      <c r="O812" t="inlineStr">
        <is>
          <t/>
        </is>
      </c>
      <c r="P812" s="2" t="inlineStr">
        <is>
          <t>Spezifisches Programm zur Durchführung von Horizont Europa|
Spezifisches Programm zur Durchführung des Rahmenprogramms für Forschung und Innovation „Horizont Europa“|
spezifisches Programm zur Durchführung von „Horizont Europa“, dem Rahmenprogramm für Forschung und Innovation</t>
        </is>
      </c>
      <c r="Q812" s="2" t="inlineStr">
        <is>
          <t>3|
3|
3</t>
        </is>
      </c>
      <c r="R812" s="2" t="inlineStr">
        <is>
          <t xml:space="preserve">|
|
</t>
        </is>
      </c>
      <c r="S812" t="inlineStr">
        <is>
          <t/>
        </is>
      </c>
      <c r="T812" s="2" t="inlineStr">
        <is>
          <t>ειδικό πρόγραμμα υλοποίησης του προγράμματος «Ορίζων Ευρώπη»</t>
        </is>
      </c>
      <c r="U812" s="2" t="inlineStr">
        <is>
          <t>3</t>
        </is>
      </c>
      <c r="V812" s="2" t="inlineStr">
        <is>
          <t/>
        </is>
      </c>
      <c r="W812" t="inlineStr">
        <is>
          <t/>
        </is>
      </c>
      <c r="X812" s="2" t="inlineStr">
        <is>
          <t>Specific Programme implementing Horizon Europe – the Framework Programme for Research and Innovation|
Specific Programme implementing Horizon Europe</t>
        </is>
      </c>
      <c r="Y812" s="2" t="inlineStr">
        <is>
          <t>3|
3</t>
        </is>
      </c>
      <c r="Z812" s="2" t="inlineStr">
        <is>
          <t xml:space="preserve">|
</t>
        </is>
      </c>
      <c r="AA812" t="inlineStr">
        <is>
          <t>EU programme for the period 2021-2027 setting out specific provisions to implement &lt;i&gt;Horizon Europe&lt;/i&gt; [ &lt;a href="/entry/result/3576720/all" id="ENTRY_TO_ENTRY_CONVERTER" target="_blank"&gt;IATE:3576720&lt;/a&gt; ] framework programme and laying down the operational objectives and the &lt;b&gt;civil&lt;/b&gt;&lt;sup&gt;1&lt;/sup&gt; research and innovation activities</t>
        </is>
      </c>
      <c r="AB812" s="2" t="inlineStr">
        <is>
          <t>Programa Específico por el que se ejecuta el Programa Marco de Investigación e Innovación «Horizonte Europa»</t>
        </is>
      </c>
      <c r="AC812" s="2" t="inlineStr">
        <is>
          <t>3</t>
        </is>
      </c>
      <c r="AD812" s="2" t="inlineStr">
        <is>
          <t/>
        </is>
      </c>
      <c r="AE812" t="inlineStr">
        <is>
          <t>Programa propuesto para el periodo 2021-2017 que establece disposiciones concretas para la aplicación del Programa Marco «Horizonte Europa» [ &lt;a href="/entry/result/3576720/all" id="ENTRY_TO_ENTRY_CONVERTER" target="_blank"&gt;IATE:3576720&lt;/a&gt; ] y por el que se establecen los objetivos operativos y las actividades de investigación e innovación.</t>
        </is>
      </c>
      <c r="AF812" s="2" t="inlineStr">
        <is>
          <t>teadusuuringute ja innovatsiooni raamprogrammi „Euroopa horisont“ rakendamise eriprogramm</t>
        </is>
      </c>
      <c r="AG812" s="2" t="inlineStr">
        <is>
          <t>3</t>
        </is>
      </c>
      <c r="AH812" s="2" t="inlineStr">
        <is>
          <t/>
        </is>
      </c>
      <c r="AI812" t="inlineStr">
        <is>
          <t>aastateks 2021–2027 loodud programm, millega sätestatakse raamprogrammi „Euroopa horisont“ rakendamise erisätted ning kehtestatakse teadusuuringute ja innovatsiooni valdkonna tegevuseesmärgid</t>
        </is>
      </c>
      <c r="AJ812" s="2" t="inlineStr">
        <is>
          <t>tutkimuksen ja innovoinnin puiteohjelman ”Horisointti Eurooppa” täytäntöönpanoa koskeva erityisohjelma|
Horisontti Eurooppa -puiteohjelman täytäntöönpanoa koskeva erityisohjelma</t>
        </is>
      </c>
      <c r="AK812" s="2" t="inlineStr">
        <is>
          <t>3|
3</t>
        </is>
      </c>
      <c r="AL812" s="2" t="inlineStr">
        <is>
          <t xml:space="preserve">|
</t>
        </is>
      </c>
      <c r="AM812" t="inlineStr">
        <is>
          <t>ohjelma, jolla vuosien 2021–2027 monivuotisen rahoituskehyksen keston ajaksi perustettu puiteohjelma "Horisontti Eurooppa" toteutetaan</t>
        </is>
      </c>
      <c r="AN812" s="2" t="inlineStr">
        <is>
          <t>programme spécifique d’exécution d’«Horizon Europe»|
programme spécifique d’exécution du programme-cadre pour la recherche et l’innovation «Horizon Europe»</t>
        </is>
      </c>
      <c r="AO812" s="2" t="inlineStr">
        <is>
          <t>3|
3</t>
        </is>
      </c>
      <c r="AP812" s="2" t="inlineStr">
        <is>
          <t xml:space="preserve">|
</t>
        </is>
      </c>
      <c r="AQ812" t="inlineStr">
        <is>
          <t>programme spécifique proposé pour la période 2021-2027 au moyen duquel le programme «Horizon Europe» devra être mis en œuvre</t>
        </is>
      </c>
      <c r="AR812" s="2" t="inlineStr">
        <is>
          <t>an clár sonrach lena gcuirtear chun feidhme Fís Eorpach|
an clár sonrach lena gcuirtear chun feidhme Fís Eorpach - an Clár Réime um Thaighde agus um Nuálaíocht</t>
        </is>
      </c>
      <c r="AS812" s="2" t="inlineStr">
        <is>
          <t>3|
3</t>
        </is>
      </c>
      <c r="AT812" s="2" t="inlineStr">
        <is>
          <t xml:space="preserve">|
</t>
        </is>
      </c>
      <c r="AU812" t="inlineStr">
        <is>
          <t/>
        </is>
      </c>
      <c r="AV812" s="2" t="inlineStr">
        <is>
          <t>posebni program za provedbu programa Obzor Europa|
posebni program za provedbu Okvirnog programa za istraživanja i inovacije Obzor Europa</t>
        </is>
      </c>
      <c r="AW812" s="2" t="inlineStr">
        <is>
          <t>3|
3</t>
        </is>
      </c>
      <c r="AX812" s="2" t="inlineStr">
        <is>
          <t xml:space="preserve">|
</t>
        </is>
      </c>
      <c r="AY812" t="inlineStr">
        <is>
          <t/>
        </is>
      </c>
      <c r="AZ812" s="2" t="inlineStr">
        <is>
          <t>a Horizont Európa kutatási és innovációs keretprogram végrehajtását szolgáló egyedi program|
a Horizont Európa program végrehajtását szolgáló egyedi program</t>
        </is>
      </c>
      <c r="BA812" s="2" t="inlineStr">
        <is>
          <t>3|
3</t>
        </is>
      </c>
      <c r="BB812" s="2" t="inlineStr">
        <is>
          <t xml:space="preserve">|
</t>
        </is>
      </c>
      <c r="BC812" t="inlineStr">
        <is>
          <t/>
        </is>
      </c>
      <c r="BD812" s="2" t="inlineStr">
        <is>
          <t>programma specifico di attuazione di Orizzonte Europa – il programma quadro di ricerca e innovazione|
programma specifico di attuazione di Orizzonte Europa</t>
        </is>
      </c>
      <c r="BE812" s="2" t="inlineStr">
        <is>
          <t>3|
3</t>
        </is>
      </c>
      <c r="BF812" s="2" t="inlineStr">
        <is>
          <t xml:space="preserve">|
</t>
        </is>
      </c>
      <c r="BG812" t="inlineStr">
        <is>
          <t/>
        </is>
      </c>
      <c r="BH812" s="2" t="inlineStr">
        <is>
          <t>specialioji programa, kuria įgyvendinama programa „Europos horizontas“|
specialioji programa, kuria įgyvendinama bendroji mokslinių tyrimų ir inovacijų programa „Europos horizontas“</t>
        </is>
      </c>
      <c r="BI812" s="2" t="inlineStr">
        <is>
          <t>3|
3</t>
        </is>
      </c>
      <c r="BJ812" s="2" t="inlineStr">
        <is>
          <t xml:space="preserve">|
</t>
        </is>
      </c>
      <c r="BK812" t="inlineStr">
        <is>
          <t/>
        </is>
      </c>
      <c r="BL812" s="2" t="inlineStr">
        <is>
          <t>īpašā programma, ar kuru īsteno pētniecības un inovācijas pamatprogrammu "Apvārsnis Eiropa"|
īpašā programma, ar kuru īsteno pamatprogrammu “Apvārsnis Eiropa”</t>
        </is>
      </c>
      <c r="BM812" s="2" t="inlineStr">
        <is>
          <t>2|
2</t>
        </is>
      </c>
      <c r="BN812" s="2" t="inlineStr">
        <is>
          <t xml:space="preserve">|
</t>
        </is>
      </c>
      <c r="BO812" t="inlineStr">
        <is>
          <t/>
        </is>
      </c>
      <c r="BP812" s="2" t="inlineStr">
        <is>
          <t>programm speċifiku li jimplimenta Orizzont Ewropa|
programm speċifiku li jimplimenta Orizzont Ewropa – il-Programm Qafas għar-Riċerka u l-Innovazzjoni</t>
        </is>
      </c>
      <c r="BQ812" s="2" t="inlineStr">
        <is>
          <t>3|
3</t>
        </is>
      </c>
      <c r="BR812" s="2" t="inlineStr">
        <is>
          <t xml:space="preserve">|
</t>
        </is>
      </c>
      <c r="BS812" t="inlineStr">
        <is>
          <t>programm propost għall-perjodu 2021-2027 li jistabbilixxi dispożizzjonijiet speċifiċi għall-implimentazzjoni tal-programm qafas Orizzont 2020&lt;sup&gt;1&lt;/sup&gt; u li jistipula l-objettivi operazzjonali u l-attivitajiet ta' riċerka u ta' innovazzjoni ċivili&lt;p&gt;&lt;sup&gt;1&lt;/sup&gt; Orizzont 2020 [ &lt;a href="/entry/result/3576720/all" id="ENTRY_TO_ENTRY_CONVERTER" target="_blank"&gt;IATE:3576720&lt;/a&gt; ]&lt;/p&gt;</t>
        </is>
      </c>
      <c r="BT812" s="2" t="inlineStr">
        <is>
          <t>specifiek programma tot uitvoering van Horizon Europa - het kaderprogramma voor onderzoek en innovatie|
specifiek programma tot uitvoering van Horizon Europa</t>
        </is>
      </c>
      <c r="BU812" s="2" t="inlineStr">
        <is>
          <t>2|
2</t>
        </is>
      </c>
      <c r="BV812" s="2" t="inlineStr">
        <is>
          <t xml:space="preserve">|
</t>
        </is>
      </c>
      <c r="BW812" t="inlineStr">
        <is>
          <t>voor de periode 2021-2027 voorgesteld programma waarin specifieke bepalingen worden voorgesteld om Horizon Europa uit te voeren en waarin de operationele doelstellingen en civiele onderzoeks- en innovatieactiviteiten worden vastgesteld</t>
        </is>
      </c>
      <c r="BX812" s="2" t="inlineStr">
        <is>
          <t>program szczegółowy służący realizacji programu „Horyzont Europa”|
program szczegółowy służący realizacji programu ramowego w zakresie badań naukowych i innowacji „Horyzont Europa”</t>
        </is>
      </c>
      <c r="BY812" s="2" t="inlineStr">
        <is>
          <t>3|
3</t>
        </is>
      </c>
      <c r="BZ812" s="2" t="inlineStr">
        <is>
          <t xml:space="preserve">|
</t>
        </is>
      </c>
      <c r="CA812" t="inlineStr">
        <is>
          <t/>
        </is>
      </c>
      <c r="CB812" s="2" t="inlineStr">
        <is>
          <t>programa específico de execução do Horizonte Europa|
programa específico de execução do Horizonte Europa — Programa-Quadro de Investigação e Inovação</t>
        </is>
      </c>
      <c r="CC812" s="2" t="inlineStr">
        <is>
          <t>3|
3</t>
        </is>
      </c>
      <c r="CD812" s="2" t="inlineStr">
        <is>
          <t xml:space="preserve">|
</t>
        </is>
      </c>
      <c r="CE812" t="inlineStr">
        <is>
          <t>Programa proposto para o período de 2021-2027 que estabelece disposições específicas para a execução do programa-quadro Horizonte Europa e define os objetivos operacionais e as atividades de investigação e inovação para fins civis.</t>
        </is>
      </c>
      <c r="CF812" s="2" t="inlineStr">
        <is>
          <t>Programul specific de implementare a Programului-cadru pentru cercetare și inovare Orizont Europa|
Programul specific de implementare a Programului-cadru Orizont Europa</t>
        </is>
      </c>
      <c r="CG812" s="2" t="inlineStr">
        <is>
          <t>3|
3</t>
        </is>
      </c>
      <c r="CH812" s="2" t="inlineStr">
        <is>
          <t xml:space="preserve">|
</t>
        </is>
      </c>
      <c r="CI812" t="inlineStr">
        <is>
          <t/>
        </is>
      </c>
      <c r="CJ812" s="2" t="inlineStr">
        <is>
          <t>osobitný program na vykonávanie programu Horizont Európa – rámcový program pre výskum a inovácie</t>
        </is>
      </c>
      <c r="CK812" s="2" t="inlineStr">
        <is>
          <t>3</t>
        </is>
      </c>
      <c r="CL812" s="2" t="inlineStr">
        <is>
          <t/>
        </is>
      </c>
      <c r="CM812" t="inlineStr">
        <is>
          <t>program na obdobie 2021 – 2027, ktorého cieľom je vymedziť operačné ciele a činnosti, ktoré sa konkrétne týkajú častí programu Horizont Európa</t>
        </is>
      </c>
      <c r="CN812" t="inlineStr">
        <is>
          <t/>
        </is>
      </c>
      <c r="CO812" t="inlineStr">
        <is>
          <t/>
        </is>
      </c>
      <c r="CP812" t="inlineStr">
        <is>
          <t/>
        </is>
      </c>
      <c r="CQ812" t="inlineStr">
        <is>
          <t/>
        </is>
      </c>
      <c r="CR812" s="2" t="inlineStr">
        <is>
          <t>det särskilda programmet för genomförande av Horisont Europa – ramprogrammet för forskning och innovation|
det särskilda programmet för genomförande av Horisont Europa</t>
        </is>
      </c>
      <c r="CS812" s="2" t="inlineStr">
        <is>
          <t>3|
3</t>
        </is>
      </c>
      <c r="CT812" s="2" t="inlineStr">
        <is>
          <t xml:space="preserve">|
</t>
        </is>
      </c>
      <c r="CU812" t="inlineStr">
        <is>
          <t/>
        </is>
      </c>
    </row>
    <row r="813">
      <c r="A813" s="1" t="str">
        <f>HYPERLINK("https://iate.europa.eu/entry/result/3555574/all", "3555574")</f>
        <v>3555574</v>
      </c>
      <c r="B813" t="inlineStr">
        <is>
          <t>EDUCATION AND COMMUNICATIONS</t>
        </is>
      </c>
      <c r="C813" t="inlineStr">
        <is>
          <t>EDUCATION AND COMMUNICATIONS|information technology and data processing</t>
        </is>
      </c>
      <c r="D813" s="2" t="inlineStr">
        <is>
          <t>инфраструктура като услуга|
IaaS</t>
        </is>
      </c>
      <c r="E813" s="2" t="inlineStr">
        <is>
          <t>3|
3</t>
        </is>
      </c>
      <c r="F813" s="2" t="inlineStr">
        <is>
          <t xml:space="preserve">|
</t>
        </is>
      </c>
      <c r="G813" t="inlineStr">
        <is>
          <t/>
        </is>
      </c>
      <c r="H813" s="2" t="inlineStr">
        <is>
          <t>infrastruktura jako služba|
IaaS</t>
        </is>
      </c>
      <c r="I813" s="2" t="inlineStr">
        <is>
          <t>3|
3</t>
        </is>
      </c>
      <c r="J813" s="2" t="inlineStr">
        <is>
          <t xml:space="preserve">|
</t>
        </is>
      </c>
      <c r="K813" t="inlineStr">
        <is>
          <t>forma &lt;i&gt;cloud computingu&lt;/i&gt; [ &lt;a href="/entry/result/2250701/all" id="ENTRY_TO_ENTRY_CONVERTER" target="_blank"&gt;IATE:2250701&lt;/a&gt; ], jejíž cloudová kapacita poskytovaná zákazníkovi má podobu infrastruktury a jež zahrnuje virtuální poskytování výpočetních zdrojů v podobě hardwaru, síťové služby a služby úložiště</t>
        </is>
      </c>
      <c r="L813" s="2" t="inlineStr">
        <is>
          <t>infrastructure as a service|
infrastruktur som en service|
IaaS</t>
        </is>
      </c>
      <c r="M813" s="2" t="inlineStr">
        <is>
          <t>3|
3|
3</t>
        </is>
      </c>
      <c r="N813" s="2" t="inlineStr">
        <is>
          <t xml:space="preserve">|
|
</t>
        </is>
      </c>
      <c r="O813" t="inlineStr">
        <is>
          <t/>
        </is>
      </c>
      <c r="P813" s="2" t="inlineStr">
        <is>
          <t>Infrastructure as a Service|
IaaS</t>
        </is>
      </c>
      <c r="Q813" s="2" t="inlineStr">
        <is>
          <t>3|
3</t>
        </is>
      </c>
      <c r="R813" s="2" t="inlineStr">
        <is>
          <t xml:space="preserve">|
</t>
        </is>
      </c>
      <c r="S813" t="inlineStr">
        <is>
          <t>Cloud-Dienst-Modell, bei dem dem Anwender grundlegende IT-Ressourcen wie Rechenleistung, Storage oder Netzwerkkapazitäten zur Verfügung gestellt werden</t>
        </is>
      </c>
      <c r="T813" s="2" t="inlineStr">
        <is>
          <t>IaaS|
υποδομή ως υπηρεσία</t>
        </is>
      </c>
      <c r="U813" s="2" t="inlineStr">
        <is>
          <t>3|
3</t>
        </is>
      </c>
      <c r="V813" s="2" t="inlineStr">
        <is>
          <t xml:space="preserve">|
</t>
        </is>
      </c>
      <c r="W813" t="inlineStr">
        <is>
          <t/>
        </is>
      </c>
      <c r="X813" s="2" t="inlineStr">
        <is>
          <t>IaaS|
infrastructure as a service</t>
        </is>
      </c>
      <c r="Y813" s="2" t="inlineStr">
        <is>
          <t>3|
3</t>
        </is>
      </c>
      <c r="Z813" s="2" t="inlineStr">
        <is>
          <t xml:space="preserve">|
</t>
        </is>
      </c>
      <c r="AA813" t="inlineStr">
        <is>
          <t>form of cloud computing that provides virtualized computing resources over the Internet</t>
        </is>
      </c>
      <c r="AB813" s="2" t="inlineStr">
        <is>
          <t>IaaS|
infraestructura como servicio</t>
        </is>
      </c>
      <c r="AC813" s="2" t="inlineStr">
        <is>
          <t>3|
2</t>
        </is>
      </c>
      <c r="AD813" s="2" t="inlineStr">
        <is>
          <t xml:space="preserve">|
</t>
        </is>
      </c>
      <c r="AE813" t="inlineStr">
        <is>
          <t>Infraestructura informática inmediata que se aprovisiona y administra a través de Internet para reducir o modular verticalmente los recursos con rapidez para ajustarlos a la demanda.</t>
        </is>
      </c>
      <c r="AF813" s="2" t="inlineStr">
        <is>
          <t>IaaS|
taristu teenusena</t>
        </is>
      </c>
      <c r="AG813" s="2" t="inlineStr">
        <is>
          <t>3|
3</t>
        </is>
      </c>
      <c r="AH813" s="2" t="inlineStr">
        <is>
          <t xml:space="preserve">|
</t>
        </is>
      </c>
      <c r="AI813" t="inlineStr">
        <is>
          <t>pilvteenuste liik, mille puhul pilvteenuse kliendile antav pilvvõimete tüüp on taristuvõime; kusjuures&lt;br&gt;- pilvteenuse klient ei halda ega juhi selle aluseks olevaid füüsilisi ja virtuaalseid ressursse, kuid&lt;br&gt;- tema kontrolli all on neid ressursse kasutavad operatsioonisüsteemid, salvestid ja rakendused ning piiratud ulatuses ka mõned võrgukomponendid (näiteks tulemüürid)</t>
        </is>
      </c>
      <c r="AJ813" s="2" t="inlineStr">
        <is>
          <t>infrastruktuuripalvelu|
infrastuktuuri palveluna</t>
        </is>
      </c>
      <c r="AK813" s="2" t="inlineStr">
        <is>
          <t>3|
3</t>
        </is>
      </c>
      <c r="AL813" s="2" t="inlineStr">
        <is>
          <t xml:space="preserve">|
</t>
        </is>
      </c>
      <c r="AM813" t="inlineStr">
        <is>
          <t>palveluntuottaja tarjoaa infrastruktuurin palveluna asiakkaalle niin, että asiakkaan käyttöön tarjotaan web-pohjainen hallintaliittymä, jonka kautta voi itse perustaa tarvittavia palvelimia sekä hallinnoida palvelimen kapasiteettia, verkkoyhteyksiä ja palomuurauksia</t>
        </is>
      </c>
      <c r="AN813" s="2" t="inlineStr">
        <is>
          <t>infrastructure sous forme de service|
infrastructure à la demande|
infrastructure service|
IaaS</t>
        </is>
      </c>
      <c r="AO813" s="2" t="inlineStr">
        <is>
          <t>3|
3|
3|
3</t>
        </is>
      </c>
      <c r="AP813" s="2" t="inlineStr">
        <is>
          <t xml:space="preserve">|
|
|
</t>
        </is>
      </c>
      <c r="AQ813" t="inlineStr">
        <is>
          <t>prestation de service qui propose à un client l'utilisation à distance d'une infrastructure comprenant du matériel et des logiciels, et dont le coût correspond à leur usage effectif</t>
        </is>
      </c>
      <c r="AR813" s="2" t="inlineStr">
        <is>
          <t>infreastruchtúr mar sheirbhís</t>
        </is>
      </c>
      <c r="AS813" s="2" t="inlineStr">
        <is>
          <t>3</t>
        </is>
      </c>
      <c r="AT813" s="2" t="inlineStr">
        <is>
          <t/>
        </is>
      </c>
      <c r="AU813" t="inlineStr">
        <is>
          <t/>
        </is>
      </c>
      <c r="AV813" s="2" t="inlineStr">
        <is>
          <t>infrastruktura kao usluga</t>
        </is>
      </c>
      <c r="AW813" s="2" t="inlineStr">
        <is>
          <t>3</t>
        </is>
      </c>
      <c r="AX813" s="2" t="inlineStr">
        <is>
          <t/>
        </is>
      </c>
      <c r="AY813" t="inlineStr">
        <is>
          <t/>
        </is>
      </c>
      <c r="AZ813" s="2" t="inlineStr">
        <is>
          <t>IaaS|
infrastruktúra-szolgáltatás|
infrastruktúra mint szolgáltatás</t>
        </is>
      </c>
      <c r="BA813" s="2" t="inlineStr">
        <is>
          <t>4|
4|
3</t>
        </is>
      </c>
      <c r="BB813" s="2" t="inlineStr">
        <is>
          <t xml:space="preserve">|
preferred|
</t>
        </is>
      </c>
      <c r="BC813" t="inlineStr">
        <is>
          <t>távolról elérhető, felhőalapú szolgáltatásként igénybe vehető informatikai infrastruktúra</t>
        </is>
      </c>
      <c r="BD813" s="2" t="inlineStr">
        <is>
          <t>servizio a livello di infrastruttura|
IaaS</t>
        </is>
      </c>
      <c r="BE813" s="2" t="inlineStr">
        <is>
          <t>3|
3</t>
        </is>
      </c>
      <c r="BF813" s="2" t="inlineStr">
        <is>
          <t xml:space="preserve">|
</t>
        </is>
      </c>
      <c r="BG813" t="inlineStr">
        <is>
          <t>uno dei tre modelli di servizio di cloud computing, in particolare quello in cui la capacità messa a disposizione del cliente è un’infrastruttura che comprende l’erogazione virtuale di risorse informatiche sotto forma di hardware, capacità di rete e servizi di archivio</t>
        </is>
      </c>
      <c r="BH813" s="2" t="inlineStr">
        <is>
          <t>paslauginė infrastruktūra|
IaaS</t>
        </is>
      </c>
      <c r="BI813" s="2" t="inlineStr">
        <is>
          <t>3|
3</t>
        </is>
      </c>
      <c r="BJ813" s="2" t="inlineStr">
        <is>
          <t xml:space="preserve">|
</t>
        </is>
      </c>
      <c r="BK813" t="inlineStr">
        <is>
          <t>kompiuterio infrastruktūra – serverio, tinklo įrangos, operacinės sistemos, programinės įrangos – ir kita įranga, teikiama kaip debesijos paslauga naudojant virtualizaciją</t>
        </is>
      </c>
      <c r="BL813" s="2" t="inlineStr">
        <is>
          <t>infrastruktūra kā pakalpojums|
IskP</t>
        </is>
      </c>
      <c r="BM813" s="2" t="inlineStr">
        <is>
          <t>2|
2</t>
        </is>
      </c>
      <c r="BN813" s="2" t="inlineStr">
        <is>
          <t xml:space="preserve">|
</t>
        </is>
      </c>
      <c r="BO813" t="inlineStr">
        <is>
          <t/>
        </is>
      </c>
      <c r="BP813" s="2" t="inlineStr">
        <is>
          <t>infrastruttura bħala servizz|
IaaS</t>
        </is>
      </c>
      <c r="BQ813" s="2" t="inlineStr">
        <is>
          <t>3|
3</t>
        </is>
      </c>
      <c r="BR813" s="2" t="inlineStr">
        <is>
          <t xml:space="preserve">|
</t>
        </is>
      </c>
      <c r="BS813" t="inlineStr">
        <is>
          <t>forma ta' cloud computing li tipprovdi riżorsi tal-computing virtwalizzati fuq l-Internet</t>
        </is>
      </c>
      <c r="BT813" s="2" t="inlineStr">
        <is>
          <t>infrastructuur als een service|
infrastructuur als dienst|
IaaS</t>
        </is>
      </c>
      <c r="BU813" s="2" t="inlineStr">
        <is>
          <t>3|
3|
3</t>
        </is>
      </c>
      <c r="BV813" s="2" t="inlineStr">
        <is>
          <t xml:space="preserve">|
|
</t>
        </is>
      </c>
      <c r="BW813" t="inlineStr">
        <is>
          <t>dienstverlening in de IT-sector waarbij alle IT-appartuur door een dienstverlener ter beschikking wordt gesteld en de klant enkel het gebruik ervan vergoedt</t>
        </is>
      </c>
      <c r="BX813" s="2" t="inlineStr">
        <is>
          <t>infrastruktura jako usługa|
IaaS</t>
        </is>
      </c>
      <c r="BY813" s="2" t="inlineStr">
        <is>
          <t>3|
3</t>
        </is>
      </c>
      <c r="BZ813" s="2" t="inlineStr">
        <is>
          <t xml:space="preserve">|
</t>
        </is>
      </c>
      <c r="CA813" t="inlineStr">
        <is>
          <t>usługa polegająca na dostarczeniu klientowi przez dostawcę całej infrastruktury informatycznej</t>
        </is>
      </c>
      <c r="CB813" s="2" t="inlineStr">
        <is>
          <t>infraestrutura como serviço</t>
        </is>
      </c>
      <c r="CC813" s="2" t="inlineStr">
        <is>
          <t>3</t>
        </is>
      </c>
      <c r="CD813" s="2" t="inlineStr">
        <is>
          <t/>
        </is>
      </c>
      <c r="CE813" t="inlineStr">
        <is>
          <t>Infraestrutura de informática instantânea, aprovisionada e gerida através da Internet.</t>
        </is>
      </c>
      <c r="CF813" s="2" t="inlineStr">
        <is>
          <t>IaaS|
infrastructură ca serviciu</t>
        </is>
      </c>
      <c r="CG813" s="2" t="inlineStr">
        <is>
          <t>3|
3</t>
        </is>
      </c>
      <c r="CH813" s="2" t="inlineStr">
        <is>
          <t xml:space="preserve">|
</t>
        </is>
      </c>
      <c r="CI813" t="inlineStr">
        <is>
          <t>un model de servicii furnizate clienților, în care resursele fundamentale de calcul (procesare, stocare, etc.) sunt puse la dispoziția acestora</t>
        </is>
      </c>
      <c r="CJ813" s="2" t="inlineStr">
        <is>
          <t>infraštruktúra ako služba|
IaaS</t>
        </is>
      </c>
      <c r="CK813" s="2" t="inlineStr">
        <is>
          <t>3|
3</t>
        </is>
      </c>
      <c r="CL813" s="2" t="inlineStr">
        <is>
          <t xml:space="preserve">|
</t>
        </is>
      </c>
      <c r="CM813" t="inlineStr">
        <is>
          <t>model poskytovania cloudovej služby, pri ktorom cloudovú službu predstavuje poskytovanie virtualizovanej infraštruktúry ako serverov, úložísk údajov a sieťovej infraštruktúry</t>
        </is>
      </c>
      <c r="CN813" s="2" t="inlineStr">
        <is>
          <t>infrastruktura kot storitev</t>
        </is>
      </c>
      <c r="CO813" s="2" t="inlineStr">
        <is>
          <t>3</t>
        </is>
      </c>
      <c r="CP813" s="2" t="inlineStr">
        <is>
          <t/>
        </is>
      </c>
      <c r="CQ813" t="inlineStr">
        <is>
          <t>kategorija storitev v oblaku, pri kateri se stranki kot zmogljivost v oblaku zagotavlja infrastruktura</t>
        </is>
      </c>
      <c r="CR813" s="2" t="inlineStr">
        <is>
          <t>infrastruktur som en tjänst</t>
        </is>
      </c>
      <c r="CS813" s="2" t="inlineStr">
        <is>
          <t>3</t>
        </is>
      </c>
      <c r="CT813" s="2" t="inlineStr">
        <is>
          <t/>
        </is>
      </c>
      <c r="CU813" t="inlineStr">
        <is>
          <t/>
        </is>
      </c>
    </row>
    <row r="814">
      <c r="A814" s="1" t="str">
        <f>HYPERLINK("https://iate.europa.eu/entry/result/3542235/all", "3542235")</f>
        <v>3542235</v>
      </c>
      <c r="B814" t="inlineStr">
        <is>
          <t>EDUCATION AND COMMUNICATIONS</t>
        </is>
      </c>
      <c r="C814" t="inlineStr">
        <is>
          <t>EDUCATION AND COMMUNICATIONS|information technology and data processing</t>
        </is>
      </c>
      <c r="D814" s="2" t="inlineStr">
        <is>
          <t>платформа като услуга|
PaaS</t>
        </is>
      </c>
      <c r="E814" s="2" t="inlineStr">
        <is>
          <t>3|
3</t>
        </is>
      </c>
      <c r="F814" s="2" t="inlineStr">
        <is>
          <t xml:space="preserve">|
</t>
        </is>
      </c>
      <c r="G814" t="inlineStr">
        <is>
          <t/>
        </is>
      </c>
      <c r="H814" s="2" t="inlineStr">
        <is>
          <t>PaaS|
platforma jako služba</t>
        </is>
      </c>
      <c r="I814" s="2" t="inlineStr">
        <is>
          <t>3|
3</t>
        </is>
      </c>
      <c r="J814" s="2" t="inlineStr">
        <is>
          <t xml:space="preserve">|
</t>
        </is>
      </c>
      <c r="K814" t="inlineStr">
        <is>
          <t>forma &lt;i&gt;cloud computingu&lt;/i&gt; [ &lt;a href="/entry/result/2250701/all" id="ENTRY_TO_ENTRY_CONVERTER" target="_blank"&gt;IATE:2250701&lt;/a&gt; ], jejíž cloudová kapacita poskytovaná zákazníkovi má podobu platformy a jež zahrnuje on-line výpočetní platformy, které společnostem umožňují provozovat stávající aplikace nebo vyvíjet a zkoušet nové</t>
        </is>
      </c>
      <c r="L814" s="2" t="inlineStr">
        <is>
          <t>platform as a service|
platform som en tjeneste|
PaaS</t>
        </is>
      </c>
      <c r="M814" s="2" t="inlineStr">
        <is>
          <t>3|
3|
3</t>
        </is>
      </c>
      <c r="N814" s="2" t="inlineStr">
        <is>
          <t xml:space="preserve">|
|
</t>
        </is>
      </c>
      <c r="O814" t="inlineStr">
        <is>
          <t>komplet udviklings- og udrulningsmiljø i clouden med ressourcer, der gør det muligt for dig at levere alt fra enkle cloudbaserede apps til sofistikerede, cloudbaserede virksomhedsaprogrammer</t>
        </is>
      </c>
      <c r="P814" s="2" t="inlineStr">
        <is>
          <t>Platform as a Service|
PaaS</t>
        </is>
      </c>
      <c r="Q814" s="2" t="inlineStr">
        <is>
          <t>3|
3</t>
        </is>
      </c>
      <c r="R814" s="2" t="inlineStr">
        <is>
          <t xml:space="preserve">|
</t>
        </is>
      </c>
      <c r="S814" t="inlineStr">
        <is>
          <t>Cloud-Dienst-Modell, bei dem dem Anwender ein Programmiermodell und Entwicklerwerkzeuge zur Verfügung gestellt werden, um Cloud-basierte Anwendungen zu erstellen und auszuführen</t>
        </is>
      </c>
      <c r="T814" s="2" t="inlineStr">
        <is>
          <t>πλατφόρμα ως υπηρεσία|
PaaS</t>
        </is>
      </c>
      <c r="U814" s="2" t="inlineStr">
        <is>
          <t>3|
3</t>
        </is>
      </c>
      <c r="V814" s="2" t="inlineStr">
        <is>
          <t xml:space="preserve">|
</t>
        </is>
      </c>
      <c r="W814" t="inlineStr">
        <is>
          <t/>
        </is>
      </c>
      <c r="X814" s="2" t="inlineStr">
        <is>
          <t>platform as a service|
PaaS</t>
        </is>
      </c>
      <c r="Y814" s="2" t="inlineStr">
        <is>
          <t>3|
3</t>
        </is>
      </c>
      <c r="Z814" s="2" t="inlineStr">
        <is>
          <t xml:space="preserve">|
</t>
        </is>
      </c>
      <c r="AA814" t="inlineStr">
        <is>
          <t>category of cloud computing services that provides a platform allowing customers to develop, run, and manage applications without the complexity of building and maintaining the infrastructure typically associated with developing and launching an app</t>
        </is>
      </c>
      <c r="AB814" s="2" t="inlineStr">
        <is>
          <t>plataforma como servicio|
PaaS</t>
        </is>
      </c>
      <c r="AC814" s="2" t="inlineStr">
        <is>
          <t>3|
3</t>
        </is>
      </c>
      <c r="AD814" s="2" t="inlineStr">
        <is>
          <t xml:space="preserve">|
</t>
        </is>
      </c>
      <c r="AE814" t="inlineStr">
        <is>
          <t>Entorno de desarrollo e implementación completo en la nube, con recursos que permiten entregar todo, desde aplicaciones sencillas basadas en la nube hasta aplicaciones empresariales sofisticadas habilitadas para la nube.</t>
        </is>
      </c>
      <c r="AF814" s="2" t="inlineStr">
        <is>
          <t>platvorm teenusena|
PaaS</t>
        </is>
      </c>
      <c r="AG814" s="2" t="inlineStr">
        <is>
          <t>3|
3</t>
        </is>
      </c>
      <c r="AH814" s="2" t="inlineStr">
        <is>
          <t xml:space="preserve">|
</t>
        </is>
      </c>
      <c r="AI814" t="inlineStr">
        <is>
          <t>IT-platvormi väljasttellimise vorm, asendab osaliselt oma riistvara ja tarkvara soetamist, võimaldab kasutada, välja töötada ja testida rakendusi, majutada veebirakendusi jms ühtses keskkonnas</t>
        </is>
      </c>
      <c r="AJ814" s="2" t="inlineStr">
        <is>
          <t>sovellusalusta palveluna|
alustapalvelu</t>
        </is>
      </c>
      <c r="AK814" s="2" t="inlineStr">
        <is>
          <t>3|
3</t>
        </is>
      </c>
      <c r="AL814" s="2" t="inlineStr">
        <is>
          <t xml:space="preserve">|
</t>
        </is>
      </c>
      <c r="AM814" t="inlineStr">
        <is>
          <t>palveluntuottaja tarjoaa palveluna sovellusalustoja, jotka ovat paketoitu helposti käyttöön otettavaan muotoon</t>
        </is>
      </c>
      <c r="AN814" s="2" t="inlineStr">
        <is>
          <t>plateforme service|
PaaS</t>
        </is>
      </c>
      <c r="AO814" s="2" t="inlineStr">
        <is>
          <t>4|
4</t>
        </is>
      </c>
      <c r="AP814" s="2" t="inlineStr">
        <is>
          <t xml:space="preserve">|
</t>
        </is>
      </c>
      <c r="AQ814" t="inlineStr">
        <is>
          <t>plateforme prête à l'emploi, louée à la demande chez un fournisseur de services, accessible par internet ou par le réseau d'une organisation, ou par les deux à la fois</t>
        </is>
      </c>
      <c r="AR814" s="2" t="inlineStr">
        <is>
          <t>ardán mar sheirbhís</t>
        </is>
      </c>
      <c r="AS814" s="2" t="inlineStr">
        <is>
          <t>3</t>
        </is>
      </c>
      <c r="AT814" s="2" t="inlineStr">
        <is>
          <t/>
        </is>
      </c>
      <c r="AU814" t="inlineStr">
        <is>
          <t/>
        </is>
      </c>
      <c r="AV814" s="2" t="inlineStr">
        <is>
          <t>platforma kao usluga</t>
        </is>
      </c>
      <c r="AW814" s="2" t="inlineStr">
        <is>
          <t>3</t>
        </is>
      </c>
      <c r="AX814" s="2" t="inlineStr">
        <is>
          <t/>
        </is>
      </c>
      <c r="AY814" t="inlineStr">
        <is>
          <t/>
        </is>
      </c>
      <c r="AZ814" s="2" t="inlineStr">
        <is>
          <t>PaaS|
platform mint szolgáltatás|
platformszolgáltatás</t>
        </is>
      </c>
      <c r="BA814" s="2" t="inlineStr">
        <is>
          <t>4|
3|
4</t>
        </is>
      </c>
      <c r="BB814" s="2" t="inlineStr">
        <is>
          <t>|
|
preferred</t>
        </is>
      </c>
      <c r="BC814" t="inlineStr">
        <is>
          <t>a felhőben teljes körű fejlesztési és üzembe helyezési környezetet biztosító szolgáltatás</t>
        </is>
      </c>
      <c r="BD814" s="2" t="inlineStr">
        <is>
          <t>PaaS|
servizio a livello di piattaforma</t>
        </is>
      </c>
      <c r="BE814" s="2" t="inlineStr">
        <is>
          <t>3|
3</t>
        </is>
      </c>
      <c r="BF814" s="2" t="inlineStr">
        <is>
          <t xml:space="preserve">|
</t>
        </is>
      </c>
      <c r="BG814" t="inlineStr">
        <is>
          <t>uno dei tre modelli di servizio di cloud computing, in particolare quello in cui la capacità messa a disposizione del cliente è una piattaforma, comprese le piattaforme informatiche online tramite cui le imprese possono far girare le applicazioni esistenti o svilupparne e testarne di nuove</t>
        </is>
      </c>
      <c r="BH814" s="2" t="inlineStr">
        <is>
          <t>paslauginė platforma|
PaaS|
platforma kaip paslauga</t>
        </is>
      </c>
      <c r="BI814" s="2" t="inlineStr">
        <is>
          <t>3|
3|
2</t>
        </is>
      </c>
      <c r="BJ814" s="2" t="inlineStr">
        <is>
          <t xml:space="preserve">preferred|
|
</t>
        </is>
      </c>
      <c r="BK814" t="inlineStr">
        <is>
          <t>kaip paslauga teikiama debesijoje esanti platforma, į kurią dažniausiai įeina operacinė sistema, programavimo aplinka, duomenų bazių valdymo sistema, saityno serveris</t>
        </is>
      </c>
      <c r="BL814" s="2" t="inlineStr">
        <is>
          <t>platforma kā pakalpojums</t>
        </is>
      </c>
      <c r="BM814" s="2" t="inlineStr">
        <is>
          <t>2</t>
        </is>
      </c>
      <c r="BN814" s="2" t="inlineStr">
        <is>
          <t/>
        </is>
      </c>
      <c r="BO814" t="inlineStr">
        <is>
          <t/>
        </is>
      </c>
      <c r="BP814" s="2" t="inlineStr">
        <is>
          <t>pjattaforma bħala servizz</t>
        </is>
      </c>
      <c r="BQ814" s="2" t="inlineStr">
        <is>
          <t>3</t>
        </is>
      </c>
      <c r="BR814" s="2" t="inlineStr">
        <is>
          <t/>
        </is>
      </c>
      <c r="BS814" t="inlineStr">
        <is>
          <t>kategorija tas-servizzi tal-cloud computing li tipprovdi pjattaforma li permezz tagħha l-klijenti jkunu jistgħu jiżviluppaw, jeżegwixxu (&lt;i&gt;run&lt;/i&gt;), u jimmaniġġjaw applikazzjonijiet mingħajr il-kumplessità tal-bini u tal-manutenzjoni ta' infrastruttura tipikament assoċjata mal-iżvilupp u l-varar tal-applikazzjoni</t>
        </is>
      </c>
      <c r="BT814" s="2" t="inlineStr">
        <is>
          <t>platform als een service|
PaaS</t>
        </is>
      </c>
      <c r="BU814" s="2" t="inlineStr">
        <is>
          <t>3|
3</t>
        </is>
      </c>
      <c r="BV814" s="2" t="inlineStr">
        <is>
          <t xml:space="preserve">|
</t>
        </is>
      </c>
      <c r="BW814" t="inlineStr">
        <is>
          <t/>
        </is>
      </c>
      <c r="BX814" s="2" t="inlineStr">
        <is>
          <t>platforma jako usługa|
PaaS</t>
        </is>
      </c>
      <c r="BY814" s="2" t="inlineStr">
        <is>
          <t>3|
3</t>
        </is>
      </c>
      <c r="BZ814" s="2" t="inlineStr">
        <is>
          <t xml:space="preserve">|
</t>
        </is>
      </c>
      <c r="CA814" t="inlineStr">
        <is>
          <t>dostarczenie klientowi zewnętrznych, gotowych i dostosowanych do jego potrzeb aplikacji za pośrednictwem Internetu</t>
        </is>
      </c>
      <c r="CB814" s="2" t="inlineStr">
        <is>
          <t>plataforma com serviço</t>
        </is>
      </c>
      <c r="CC814" s="2" t="inlineStr">
        <is>
          <t>3</t>
        </is>
      </c>
      <c r="CD814" s="2" t="inlineStr">
        <is>
          <t/>
        </is>
      </c>
      <c r="CE814" t="inlineStr">
        <is>
          <t>Ambiente completo de desenvolvimento e implementação na nuvem, com recursos que lhe permitem disponibilizar tudo, desde simples aplicações com base na nuvem, a sofisticadas aplicações empresariais compatíveis com a nuvem.</t>
        </is>
      </c>
      <c r="CF814" s="2" t="inlineStr">
        <is>
          <t>platformă ca serviciu|
PaaS</t>
        </is>
      </c>
      <c r="CG814" s="2" t="inlineStr">
        <is>
          <t>3|
3</t>
        </is>
      </c>
      <c r="CH814" s="2" t="inlineStr">
        <is>
          <t xml:space="preserve">|
</t>
        </is>
      </c>
      <c r="CI814" t="inlineStr">
        <is>
          <t>o categorie a serviciilor de cloud computing în care resursele se oferă relativ structurat (grupate ca într-un calculator) împreună cu un mediu de dezvoltare aferent sub forma unui serviciu, pentru a permite dezvoltatorilor construirea de noi aplicații și servicii</t>
        </is>
      </c>
      <c r="CJ814" s="2" t="inlineStr">
        <is>
          <t>PaaS|
platforma ako služba</t>
        </is>
      </c>
      <c r="CK814" s="2" t="inlineStr">
        <is>
          <t>3|
3</t>
        </is>
      </c>
      <c r="CL814" s="2" t="inlineStr">
        <is>
          <t xml:space="preserve">|
</t>
        </is>
      </c>
      <c r="CM814" t="inlineStr">
        <is>
          <t>model poskytovania cloudovej služby, pri ktorom sa poskytuje hardvérová a softvérová platforma potrebná na vytvorenie a správu aplikácií, ako aj na umožnenie ich navrhovania, vývoja, testovania a nasadzovania, pričom tieto aplikácie ostávajú v správe odberateľa cloudových služieb</t>
        </is>
      </c>
      <c r="CN814" s="2" t="inlineStr">
        <is>
          <t>platforma kot storitev</t>
        </is>
      </c>
      <c r="CO814" s="2" t="inlineStr">
        <is>
          <t>3</t>
        </is>
      </c>
      <c r="CP814" s="2" t="inlineStr">
        <is>
          <t/>
        </is>
      </c>
      <c r="CQ814" t="inlineStr">
        <is>
          <t>kategorija storitev v oblaku, pri kateri se stranki kot zmogljivost v oblaku zagotavlja platforma</t>
        </is>
      </c>
      <c r="CR814" s="2" t="inlineStr">
        <is>
          <t>plattform som en nättjänst|
plattform som en tjänst</t>
        </is>
      </c>
      <c r="CS814" s="2" t="inlineStr">
        <is>
          <t>3|
3</t>
        </is>
      </c>
      <c r="CT814" s="2" t="inlineStr">
        <is>
          <t xml:space="preserve">|
</t>
        </is>
      </c>
      <c r="CU814" t="inlineStr">
        <is>
          <t>molntjänst som tillhandahåller en datorplattform och en uppsättning programvarusystem som en service</t>
        </is>
      </c>
    </row>
    <row r="815">
      <c r="A815" s="1" t="str">
        <f>HYPERLINK("https://iate.europa.eu/entry/result/3572432/all", "3572432")</f>
        <v>3572432</v>
      </c>
      <c r="B815" t="inlineStr">
        <is>
          <t>POLITICS;EDUCATION AND COMMUNICATIONS</t>
        </is>
      </c>
      <c r="C815" t="inlineStr">
        <is>
          <t>POLITICS|politics and public safety|politics|political propaganda;POLITICS|politics and public safety|public opinion;EDUCATION AND COMMUNICATIONS|communications|means of communication</t>
        </is>
      </c>
      <c r="D815" s="2" t="inlineStr">
        <is>
          <t>фалшиви новини|
лъжливи новини</t>
        </is>
      </c>
      <c r="E815" s="2" t="inlineStr">
        <is>
          <t>3|
3</t>
        </is>
      </c>
      <c r="F815" s="2" t="inlineStr">
        <is>
          <t xml:space="preserve">|
</t>
        </is>
      </c>
      <c r="G815" t="inlineStr">
        <is>
          <t>новини, които са изцяло измислени с цел да излъжат аудиторията</t>
        </is>
      </c>
      <c r="H815" s="2" t="inlineStr">
        <is>
          <t>falešná zpráva</t>
        </is>
      </c>
      <c r="I815" s="2" t="inlineStr">
        <is>
          <t>3</t>
        </is>
      </c>
      <c r="J815" s="2" t="inlineStr">
        <is>
          <t/>
        </is>
      </c>
      <c r="K815" t="inlineStr">
        <is>
          <t>zpráva s nepravdivým prvkem nebo zpráva sice pravdivá, ale působící manipulativně (s ambicí cíleně manipulovat přesvědčením svých adresátů)</t>
        </is>
      </c>
      <c r="L815" s="2" t="inlineStr">
        <is>
          <t>falske nyheder</t>
        </is>
      </c>
      <c r="M815" s="2" t="inlineStr">
        <is>
          <t>3</t>
        </is>
      </c>
      <c r="N815" s="2" t="inlineStr">
        <is>
          <t/>
        </is>
      </c>
      <c r="O815" t="inlineStr">
        <is>
          <t>historier, der giver sig ud for at være nyheder, men som i virkeligheden er usande og opdigtede</t>
        </is>
      </c>
      <c r="P815" s="2" t="inlineStr">
        <is>
          <t>gezielte Falschmeldung|
Falschmeldung</t>
        </is>
      </c>
      <c r="Q815" s="2" t="inlineStr">
        <is>
          <t>3|
3</t>
        </is>
      </c>
      <c r="R815" s="2" t="inlineStr">
        <is>
          <t xml:space="preserve">|
</t>
        </is>
      </c>
      <c r="S815" t="inlineStr">
        <is>
          <t>unzutreffende Nachrichtenmeldung</t>
        </is>
      </c>
      <c r="T815" s="2" t="inlineStr">
        <is>
          <t>κατασκευασμένες ειδήσεις|
ψευδείς ειδήσεις</t>
        </is>
      </c>
      <c r="U815" s="2" t="inlineStr">
        <is>
          <t>3|
3</t>
        </is>
      </c>
      <c r="V815" s="2" t="inlineStr">
        <is>
          <t xml:space="preserve">|
</t>
        </is>
      </c>
      <c r="W815" t="inlineStr">
        <is>
          <t>ψευδείς, συχνά εντυπωσιακές, πληροφορίες που διαδίδονται υπό το πρόσχημα της είδησης</t>
        </is>
      </c>
      <c r="X815" s="2" t="inlineStr">
        <is>
          <t>fake news</t>
        </is>
      </c>
      <c r="Y815" s="2" t="inlineStr">
        <is>
          <t>3</t>
        </is>
      </c>
      <c r="Z815" s="2" t="inlineStr">
        <is>
          <t/>
        </is>
      </c>
      <c r="AA815" t="inlineStr">
        <is>
          <t>deliberately fabricated stories posing as journalism with the aim of manipulating readers</t>
        </is>
      </c>
      <c r="AB815" s="2" t="inlineStr">
        <is>
          <t>noticias falsas</t>
        </is>
      </c>
      <c r="AC815" s="2" t="inlineStr">
        <is>
          <t>3</t>
        </is>
      </c>
      <c r="AD815" s="2" t="inlineStr">
        <is>
          <t/>
        </is>
      </c>
      <c r="AE815" t="inlineStr">
        <is>
          <t>Informaciones o noticias publicadas en los medios de comunicación que faltan a la verdad de forma involuntaria o premeditadamente.</t>
        </is>
      </c>
      <c r="AF815" s="2" t="inlineStr">
        <is>
          <t>valeuudised|
võltsuudised|
libauudised</t>
        </is>
      </c>
      <c r="AG815" s="2" t="inlineStr">
        <is>
          <t>3|
3|
3</t>
        </is>
      </c>
      <c r="AH815" s="2" t="inlineStr">
        <is>
          <t xml:space="preserve">preferred|
|
</t>
        </is>
      </c>
      <c r="AI815" t="inlineStr">
        <is>
          <t>väljamõeldud ja tõele mitte vastavad lood, mida esitatakse ajakirjandusliku materjalina eesmärgiga mõjutada lugejaid</t>
        </is>
      </c>
      <c r="AJ815" s="2" t="inlineStr">
        <is>
          <t>valeuutinen</t>
        </is>
      </c>
      <c r="AK815" s="2" t="inlineStr">
        <is>
          <t>3</t>
        </is>
      </c>
      <c r="AL815" s="2" t="inlineStr">
        <is>
          <t/>
        </is>
      </c>
      <c r="AM815" t="inlineStr">
        <is>
          <t>harhautustarkoituksessa tehty teksti tai viesti, joka matkii ulkoisesti journalismia, mutta ei ole sitä</t>
        </is>
      </c>
      <c r="AN815" s="2" t="inlineStr">
        <is>
          <t>fausses informations|
information fallacieuse|
infox|
fausses nouvelles</t>
        </is>
      </c>
      <c r="AO815" s="2" t="inlineStr">
        <is>
          <t>3|
3|
3|
3</t>
        </is>
      </c>
      <c r="AP815" s="2" t="inlineStr">
        <is>
          <t xml:space="preserve">|
|
|
</t>
        </is>
      </c>
      <c r="AQ815" t="inlineStr">
        <is>
          <t>informations délibérément fabriquées ou truquées et diffusées à des fins de désinformation ou de manipulation</t>
        </is>
      </c>
      <c r="AR815" s="2" t="inlineStr">
        <is>
          <t>bréagnuacht</t>
        </is>
      </c>
      <c r="AS815" s="2" t="inlineStr">
        <is>
          <t>3</t>
        </is>
      </c>
      <c r="AT815" s="2" t="inlineStr">
        <is>
          <t/>
        </is>
      </c>
      <c r="AU815" t="inlineStr">
        <is>
          <t/>
        </is>
      </c>
      <c r="AV815" s="2" t="inlineStr">
        <is>
          <t>lažne vijesti</t>
        </is>
      </c>
      <c r="AW815" s="2" t="inlineStr">
        <is>
          <t>4</t>
        </is>
      </c>
      <c r="AX815" s="2" t="inlineStr">
        <is>
          <t/>
        </is>
      </c>
      <c r="AY815" t="inlineStr">
        <is>
          <t>provjerljivo lažne ili zavaravajuće informacije koje se stvaraju, iznose i šire radi ekonomske koristi ili namjernog obmanjivanja javnosti te koje mogu prouzročiti javnu štetu</t>
        </is>
      </c>
      <c r="AZ815" s="2" t="inlineStr">
        <is>
          <t>álhírek</t>
        </is>
      </c>
      <c r="BA815" s="2" t="inlineStr">
        <is>
          <t>4</t>
        </is>
      </c>
      <c r="BB815" s="2" t="inlineStr">
        <is>
          <t/>
        </is>
      </c>
      <c r="BC815" t="inlineStr">
        <is>
          <t>újságírásként feltüntetett, az olvasók manipulálását célzó fabrikált történetek</t>
        </is>
      </c>
      <c r="BD815" s="2" t="inlineStr">
        <is>
          <t>notizie false|
fake news</t>
        </is>
      </c>
      <c r="BE815" s="2" t="inlineStr">
        <is>
          <t>3|
3</t>
        </is>
      </c>
      <c r="BF815" s="2" t="inlineStr">
        <is>
          <t xml:space="preserve">|
</t>
        </is>
      </c>
      <c r="BG815" t="inlineStr">
        <is>
          <t>notizie dai toni e contenuti forti, ingannevoli o manifestatamente false e divisive, diffuse in maniera strategica e sistematica principalmente mediante piattaforme digitali al fine di veicolare le reazioni e le opinioni di gruppi specifici di utenti</t>
        </is>
      </c>
      <c r="BH815" s="2" t="inlineStr">
        <is>
          <t>melagingos naujienos</t>
        </is>
      </c>
      <c r="BI815" s="2" t="inlineStr">
        <is>
          <t>3</t>
        </is>
      </c>
      <c r="BJ815" s="2" t="inlineStr">
        <is>
          <t/>
        </is>
      </c>
      <c r="BK815" t="inlineStr">
        <is>
          <t>sąmoningai tendencingi, netikslūs ar klaidinantys žiniasklaidoje pateikiami pranešimai, dažniausiai sensacingo pobūdžio, parengti, pavyzdžiui, tam, kad jais būtų kuo plačiau dalijamasi internete, generuojamos reklamos pajamos ar diskredituojamas tam tikras viešas asmuo, politinis judėjimas ir kt.</t>
        </is>
      </c>
      <c r="BL815" s="2" t="inlineStr">
        <is>
          <t>viltus ziņas</t>
        </is>
      </c>
      <c r="BM815" s="2" t="inlineStr">
        <is>
          <t>3</t>
        </is>
      </c>
      <c r="BN815" s="2" t="inlineStr">
        <is>
          <t/>
        </is>
      </c>
      <c r="BO815" t="inlineStr">
        <is>
          <t>apzināti safabricētas nepatiesas vai puspatiesas ziņas, ko plašsaziņas līdzekļos izplata, lai panāktu konkrētus komerciālus, politiskus, ģeopolitiskus, militārus vai citus mērķus</t>
        </is>
      </c>
      <c r="BP815" s="2" t="inlineStr">
        <is>
          <t>aħbarijiet foloz|
fake news</t>
        </is>
      </c>
      <c r="BQ815" s="2" t="inlineStr">
        <is>
          <t>3|
3</t>
        </is>
      </c>
      <c r="BR815" s="2" t="inlineStr">
        <is>
          <t xml:space="preserve">|
</t>
        </is>
      </c>
      <c r="BS815" t="inlineStr">
        <is>
          <t>stejjer iffabbrikati apposta jew iffalsifikati u ċċirkolati għal finijiet ta' diżinformazzjoni jew manipulazzjoni</t>
        </is>
      </c>
      <c r="BT815" s="2" t="inlineStr">
        <is>
          <t>fake news|
nepnieuws|
fakenieuws</t>
        </is>
      </c>
      <c r="BU815" s="2" t="inlineStr">
        <is>
          <t>3|
3|
2</t>
        </is>
      </c>
      <c r="BV815" s="2" t="inlineStr">
        <is>
          <t xml:space="preserve">|
|
</t>
        </is>
      </c>
      <c r="BW815" t="inlineStr">
        <is>
          <t>misleidende informatie die wordt verspreid om geld te verdienen of om de publieke opinie te beïnvloeden</t>
        </is>
      </c>
      <c r="BX815" s="2" t="inlineStr">
        <is>
          <t>nieprawdziwe informacje|
fałszywe informacje</t>
        </is>
      </c>
      <c r="BY815" s="2" t="inlineStr">
        <is>
          <t>3|
3</t>
        </is>
      </c>
      <c r="BZ815" s="2" t="inlineStr">
        <is>
          <t xml:space="preserve">|
</t>
        </is>
      </c>
      <c r="CA815" t="inlineStr">
        <is>
          <t>umyślnie sfabrykowane wiadomości (zakłamane lub zmyślone), nie poparte faktami, które mają na celu manipulowanie odbiorcami</t>
        </is>
      </c>
      <c r="CB815" s="2" t="inlineStr">
        <is>
          <t>notícias falsas|
boatos</t>
        </is>
      </c>
      <c r="CC815" s="2" t="inlineStr">
        <is>
          <t>3|
3</t>
        </is>
      </c>
      <c r="CD815" s="2" t="inlineStr">
        <is>
          <t xml:space="preserve">|
</t>
        </is>
      </c>
      <c r="CE815" t="inlineStr">
        <is>
          <t/>
        </is>
      </c>
      <c r="CF815" s="2" t="inlineStr">
        <is>
          <t>știre falsă</t>
        </is>
      </c>
      <c r="CG815" s="2" t="inlineStr">
        <is>
          <t>3</t>
        </is>
      </c>
      <c r="CH815" s="2" t="inlineStr">
        <is>
          <t/>
        </is>
      </c>
      <c r="CI815" t="inlineStr">
        <is>
          <t>dezinformare intenționată prin intermediul știrilor tradiționale mass-media și a site-urilor de socializare care are ca scop atragerea atenției și influențarea opiniei publice</t>
        </is>
      </c>
      <c r="CJ815" s="2" t="inlineStr">
        <is>
          <t>falošná správa|
fake news</t>
        </is>
      </c>
      <c r="CK815" s="2" t="inlineStr">
        <is>
          <t>3|
3</t>
        </is>
      </c>
      <c r="CL815" s="2" t="inlineStr">
        <is>
          <t>|
admitted</t>
        </is>
      </c>
      <c r="CM815" t="inlineStr">
        <is>
          <t>úmyselne vykonštruovaná informácia, ktorá budí dojem riadnej novinárskej správy a ktorej cieľom je manipulovať príjmcami správ</t>
        </is>
      </c>
      <c r="CN815" s="2" t="inlineStr">
        <is>
          <t>lažne novice</t>
        </is>
      </c>
      <c r="CO815" s="2" t="inlineStr">
        <is>
          <t>3</t>
        </is>
      </c>
      <c r="CP815" s="2" t="inlineStr">
        <is>
          <t/>
        </is>
      </c>
      <c r="CQ815" t="inlineStr">
        <is>
          <t/>
        </is>
      </c>
      <c r="CR815" s="2" t="inlineStr">
        <is>
          <t>fejknyheter|
falska nyheter</t>
        </is>
      </c>
      <c r="CS815" s="2" t="inlineStr">
        <is>
          <t>3|
3</t>
        </is>
      </c>
      <c r="CT815" s="2" t="inlineStr">
        <is>
          <t xml:space="preserve">|
</t>
        </is>
      </c>
      <c r="CU815" t="inlineStr">
        <is>
          <t/>
        </is>
      </c>
    </row>
    <row r="816">
      <c r="A816" s="1" t="str">
        <f>HYPERLINK("https://iate.europa.eu/entry/result/3537965/all", "3537965")</f>
        <v>3537965</v>
      </c>
      <c r="B816" t="inlineStr">
        <is>
          <t>INTERNATIONAL RELATIONS;GEOGRAPHY</t>
        </is>
      </c>
      <c r="C816" t="inlineStr">
        <is>
          <t>INTERNATIONAL RELATIONS|defence;GEOGRAPHY</t>
        </is>
      </c>
      <c r="D816" t="inlineStr">
        <is>
          <t/>
        </is>
      </c>
      <c r="E816" t="inlineStr">
        <is>
          <t/>
        </is>
      </c>
      <c r="F816" t="inlineStr">
        <is>
          <t/>
        </is>
      </c>
      <c r="G816" t="inlineStr">
        <is>
          <t/>
        </is>
      </c>
      <c r="H816" t="inlineStr">
        <is>
          <t/>
        </is>
      </c>
      <c r="I816" t="inlineStr">
        <is>
          <t/>
        </is>
      </c>
      <c r="J816" t="inlineStr">
        <is>
          <t/>
        </is>
      </c>
      <c r="K816" t="inlineStr">
        <is>
          <t/>
        </is>
      </c>
      <c r="L816" t="inlineStr">
        <is>
          <t/>
        </is>
      </c>
      <c r="M816" t="inlineStr">
        <is>
          <t/>
        </is>
      </c>
      <c r="N816" t="inlineStr">
        <is>
          <t/>
        </is>
      </c>
      <c r="O816" t="inlineStr">
        <is>
          <t/>
        </is>
      </c>
      <c r="P816" t="inlineStr">
        <is>
          <t/>
        </is>
      </c>
      <c r="Q816" t="inlineStr">
        <is>
          <t/>
        </is>
      </c>
      <c r="R816" t="inlineStr">
        <is>
          <t/>
        </is>
      </c>
      <c r="S816" t="inlineStr">
        <is>
          <t/>
        </is>
      </c>
      <c r="T816" s="2" t="inlineStr">
        <is>
          <t>γεωδιαστημικές πληροφορίες</t>
        </is>
      </c>
      <c r="U816" s="2" t="inlineStr">
        <is>
          <t>3</t>
        </is>
      </c>
      <c r="V816" s="2" t="inlineStr">
        <is>
          <t/>
        </is>
      </c>
      <c r="W816" t="inlineStr">
        <is>
          <t/>
        </is>
      </c>
      <c r="X816" s="2" t="inlineStr">
        <is>
          <t>geospatial intelligence</t>
        </is>
      </c>
      <c r="Y816" s="2" t="inlineStr">
        <is>
          <t>3</t>
        </is>
      </c>
      <c r="Z816" s="2" t="inlineStr">
        <is>
          <t/>
        </is>
      </c>
      <c r="AA816" t="inlineStr">
        <is>
          <t>The exploitation and analysis of imagery and geospatial information to describe, assess, and visually depict physical features and geographically referenced activities on the earth. Geospatial intelligence consists of imagery, imagery intelligence, and geospatial information.</t>
        </is>
      </c>
      <c r="AB816" s="2" t="inlineStr">
        <is>
          <t>inteligencia geoespacial</t>
        </is>
      </c>
      <c r="AC816" s="2" t="inlineStr">
        <is>
          <t>2</t>
        </is>
      </c>
      <c r="AD816" s="2" t="inlineStr">
        <is>
          <t/>
        </is>
      </c>
      <c r="AE816" t="inlineStr">
        <is>
          <t>La explotación y análisis del tratamiento de imágenes y de información geoespacial con el fin de describir, evaluar y presentar visualmente características físicas y actividades localizadas geográficamente sobre la Tierra.&lt;br&gt;La inteligencia geoespacial consta de tres componentes: el tratamiento de imágenes &lt;a href="/entry/result/892943/all" id="ENTRY_TO_ENTRY_CONVERTER" target="_blank"&gt;IATE:892943&lt;/a&gt; , la inteligencia basada en imágenes &lt;a href="/entry/result/918650/all" id="ENTRY_TO_ENTRY_CONVERTER" target="_blank"&gt;IATE:918650&lt;/a&gt; y la información geoespacial &lt;a href="/entry/result/2217902/all" id="ENTRY_TO_ENTRY_CONVERTER" target="_blank"&gt;IATE:2217902&lt;/a&gt; .</t>
        </is>
      </c>
      <c r="AF816" t="inlineStr">
        <is>
          <t/>
        </is>
      </c>
      <c r="AG816" t="inlineStr">
        <is>
          <t/>
        </is>
      </c>
      <c r="AH816" t="inlineStr">
        <is>
          <t/>
        </is>
      </c>
      <c r="AI816" t="inlineStr">
        <is>
          <t/>
        </is>
      </c>
      <c r="AJ816" t="inlineStr">
        <is>
          <t/>
        </is>
      </c>
      <c r="AK816" t="inlineStr">
        <is>
          <t/>
        </is>
      </c>
      <c r="AL816" t="inlineStr">
        <is>
          <t/>
        </is>
      </c>
      <c r="AM816" t="inlineStr">
        <is>
          <t/>
        </is>
      </c>
      <c r="AN816" s="2" t="inlineStr">
        <is>
          <t>GEOINT|
renseignement géospatial</t>
        </is>
      </c>
      <c r="AO816" s="2" t="inlineStr">
        <is>
          <t>3|
3</t>
        </is>
      </c>
      <c r="AP816" s="2" t="inlineStr">
        <is>
          <t xml:space="preserve">|
</t>
        </is>
      </c>
      <c r="AQ816" t="inlineStr">
        <is>
          <t>Renseignement obtenu par la collecte, l'analyse et l'exploitation de toute l'imagerie d'origine spatiale.</t>
        </is>
      </c>
      <c r="AR816" s="2" t="inlineStr">
        <is>
          <t>faisnéis gheospásúil</t>
        </is>
      </c>
      <c r="AS816" s="2" t="inlineStr">
        <is>
          <t>3</t>
        </is>
      </c>
      <c r="AT816" s="2" t="inlineStr">
        <is>
          <t/>
        </is>
      </c>
      <c r="AU816" t="inlineStr">
        <is>
          <t/>
        </is>
      </c>
      <c r="AV816" t="inlineStr">
        <is>
          <t/>
        </is>
      </c>
      <c r="AW816" t="inlineStr">
        <is>
          <t/>
        </is>
      </c>
      <c r="AX816" t="inlineStr">
        <is>
          <t/>
        </is>
      </c>
      <c r="AY816" t="inlineStr">
        <is>
          <t/>
        </is>
      </c>
      <c r="AZ816" s="2" t="inlineStr">
        <is>
          <t>térinformatikai hírszerzés|
GEOINT</t>
        </is>
      </c>
      <c r="BA816" s="2" t="inlineStr">
        <is>
          <t>3|
3</t>
        </is>
      </c>
      <c r="BB816" s="2" t="inlineStr">
        <is>
          <t xml:space="preserve">|
</t>
        </is>
      </c>
      <c r="BC816" t="inlineStr">
        <is>
          <t>olyan hírszerzési tevékenység, amelynek segítségével a műholdképek és a térinformatikai jellemzők 
összevetéséből és elemzéséből földrajzi vonatkozású események jeleníthetők 
meg vizuálisan</t>
        </is>
      </c>
      <c r="BD816" s="2" t="inlineStr">
        <is>
          <t>intelligence geospaziale|
GEOINT</t>
        </is>
      </c>
      <c r="BE816" s="2" t="inlineStr">
        <is>
          <t>4|
4</t>
        </is>
      </c>
      <c r="BF816" s="2" t="inlineStr">
        <is>
          <t xml:space="preserve">|
</t>
        </is>
      </c>
      <c r="BG816" t="inlineStr">
        <is>
          <t>disciplina che prevede lo sfruttamento e l'analisi delle immagini e delle informazioni geospaziali per descrivere, valutare e rappresentare visivamente le caratteristiche fisiche e le attività georeferenziate. Inizialmente limitata al contesto militare, si applica sempre più anche ad ambiti civili (telecomunicazione, trasporti, salute pubblica…)</t>
        </is>
      </c>
      <c r="BH816" t="inlineStr">
        <is>
          <t/>
        </is>
      </c>
      <c r="BI816" t="inlineStr">
        <is>
          <t/>
        </is>
      </c>
      <c r="BJ816" t="inlineStr">
        <is>
          <t/>
        </is>
      </c>
      <c r="BK816" t="inlineStr">
        <is>
          <t/>
        </is>
      </c>
      <c r="BL816" t="inlineStr">
        <is>
          <t/>
        </is>
      </c>
      <c r="BM816" t="inlineStr">
        <is>
          <t/>
        </is>
      </c>
      <c r="BN816" t="inlineStr">
        <is>
          <t/>
        </is>
      </c>
      <c r="BO816" t="inlineStr">
        <is>
          <t/>
        </is>
      </c>
      <c r="BP816" t="inlineStr">
        <is>
          <t/>
        </is>
      </c>
      <c r="BQ816" t="inlineStr">
        <is>
          <t/>
        </is>
      </c>
      <c r="BR816" t="inlineStr">
        <is>
          <t/>
        </is>
      </c>
      <c r="BS816" t="inlineStr">
        <is>
          <t/>
        </is>
      </c>
      <c r="BT816" t="inlineStr">
        <is>
          <t/>
        </is>
      </c>
      <c r="BU816" t="inlineStr">
        <is>
          <t/>
        </is>
      </c>
      <c r="BV816" t="inlineStr">
        <is>
          <t/>
        </is>
      </c>
      <c r="BW816" t="inlineStr">
        <is>
          <t/>
        </is>
      </c>
      <c r="BX816" s="2" t="inlineStr">
        <is>
          <t>wywiad geoprzestrzenny|
GEOINT</t>
        </is>
      </c>
      <c r="BY816" s="2" t="inlineStr">
        <is>
          <t>3|
3</t>
        </is>
      </c>
      <c r="BZ816" s="2" t="inlineStr">
        <is>
          <t xml:space="preserve">|
</t>
        </is>
      </c>
      <c r="CA816" t="inlineStr">
        <is>
          <t>kompleksowe zbieranie danych o środowisku geograficznym i przeciwniku</t>
        </is>
      </c>
      <c r="CB816" t="inlineStr">
        <is>
          <t/>
        </is>
      </c>
      <c r="CC816" t="inlineStr">
        <is>
          <t/>
        </is>
      </c>
      <c r="CD816" t="inlineStr">
        <is>
          <t/>
        </is>
      </c>
      <c r="CE816" t="inlineStr">
        <is>
          <t/>
        </is>
      </c>
      <c r="CF816" t="inlineStr">
        <is>
          <t/>
        </is>
      </c>
      <c r="CG816" t="inlineStr">
        <is>
          <t/>
        </is>
      </c>
      <c r="CH816" t="inlineStr">
        <is>
          <t/>
        </is>
      </c>
      <c r="CI816" t="inlineStr">
        <is>
          <t/>
        </is>
      </c>
      <c r="CJ816" t="inlineStr">
        <is>
          <t/>
        </is>
      </c>
      <c r="CK816" t="inlineStr">
        <is>
          <t/>
        </is>
      </c>
      <c r="CL816" t="inlineStr">
        <is>
          <t/>
        </is>
      </c>
      <c r="CM816" t="inlineStr">
        <is>
          <t/>
        </is>
      </c>
      <c r="CN816" t="inlineStr">
        <is>
          <t/>
        </is>
      </c>
      <c r="CO816" t="inlineStr">
        <is>
          <t/>
        </is>
      </c>
      <c r="CP816" t="inlineStr">
        <is>
          <t/>
        </is>
      </c>
      <c r="CQ816" t="inlineStr">
        <is>
          <t/>
        </is>
      </c>
      <c r="CR816" t="inlineStr">
        <is>
          <t/>
        </is>
      </c>
      <c r="CS816" t="inlineStr">
        <is>
          <t/>
        </is>
      </c>
      <c r="CT816" t="inlineStr">
        <is>
          <t/>
        </is>
      </c>
      <c r="CU816" t="inlineStr">
        <is>
          <t/>
        </is>
      </c>
    </row>
    <row r="817">
      <c r="A817" s="1" t="str">
        <f>HYPERLINK("https://iate.europa.eu/entry/result/3550656/all", "3550656")</f>
        <v>3550656</v>
      </c>
      <c r="B817" t="inlineStr">
        <is>
          <t>EUROPEAN UNION;INTERNATIONAL RELATIONS;EDUCATION AND COMMUNICATIONS</t>
        </is>
      </c>
      <c r="C817" t="inlineStr">
        <is>
          <t>EUROPEAN UNION;INTERNATIONAL RELATIONS|international balance|international conflict|war|asymmetric warfare|information warfare;EDUCATION AND COMMUNICATIONS|information technology and data processing|computer system|information security</t>
        </is>
      </c>
      <c r="D817" s="2" t="inlineStr">
        <is>
          <t>Стратегия на Европейския съюз за киберсигурност: отворено, безопасно и сигурно киберпространство|
Стратегия на Европейския съюз за киберсигурност</t>
        </is>
      </c>
      <c r="E817" s="2" t="inlineStr">
        <is>
          <t>3|
3</t>
        </is>
      </c>
      <c r="F817" s="2" t="inlineStr">
        <is>
          <t xml:space="preserve">|
</t>
        </is>
      </c>
      <c r="G817" t="inlineStr">
        <is>
          <t>документ относно политиката на ЕС в областта на кибернетичната сигурност</t>
        </is>
      </c>
      <c r="H817" s="2" t="inlineStr">
        <is>
          <t>Strategie kybernetické bezpečnosti Evropské unie: Otevřený, bezpečný a chráněný kyberprostor</t>
        </is>
      </c>
      <c r="I817" s="2" t="inlineStr">
        <is>
          <t>3</t>
        </is>
      </c>
      <c r="J817" s="2" t="inlineStr">
        <is>
          <t/>
        </is>
      </c>
      <c r="K817" t="inlineStr">
        <is>
          <t>Vize EU v oblasti kybernetické bezpečnosti, je rozdělena do pěti strategických priorit:&lt;br&gt;- dosažení kybernetické odolnosti &lt;br&gt;- výrazné omezení kyberkriminality &lt;br&gt;- rozvoj politiky a kapacit kybernetické obrany v souvislosti se SBOP&lt;br&gt;- rozvoj průmyslových a technologických zdrojů pro kybernetickou bezpečnost &lt;br&gt;- zavedení soudržné mezinárodní politiky Evropské unie týkající se kyberprostoru a podpora základních hodnot EU</t>
        </is>
      </c>
      <c r="L817" s="2" t="inlineStr">
        <is>
          <t>EU-strategi for cybersikkerhed|
EU-strategi for cybersikkerhed: Et åbent, sikkert og beskyttet cyberspace|
Den Europæiske Unions strategi for cybersikkerhed</t>
        </is>
      </c>
      <c r="M817" s="2" t="inlineStr">
        <is>
          <t>3|
3|
3</t>
        </is>
      </c>
      <c r="N817" s="2" t="inlineStr">
        <is>
          <t xml:space="preserve">|
|
</t>
        </is>
      </c>
      <c r="O817" t="inlineStr">
        <is>
          <t>EU-politikdokument inden for cybersikkerhed, som Europa-Kommissionen og EU's højtstående repræsentant for udenrigsanliggender og sikkerhedspolitik har foreslået i fællesskab</t>
        </is>
      </c>
      <c r="P817" s="2" t="inlineStr">
        <is>
          <t>Cybersicherheitsstrategie der Europäischen Union|
EU-Strategie für die Cybersicherheit|
Cybersicherheitsstrategie der Europäischen Union – ein offener, sicherer und geschützter Cyberraum</t>
        </is>
      </c>
      <c r="Q817" s="2" t="inlineStr">
        <is>
          <t>3|
3|
3</t>
        </is>
      </c>
      <c r="R817" s="2" t="inlineStr">
        <is>
          <t xml:space="preserve">|
|
</t>
        </is>
      </c>
      <c r="S817" t="inlineStr">
        <is>
          <t>von der Hohen Vertreterin der EU für Außen- und Sicherheitspolitik und der Europäischen Kommission gemeinsam vorgelegtes Strategiedokument, das sich an alle Anbieter von Diensten der Informationsgesellschaft richtet</t>
        </is>
      </c>
      <c r="T817" s="2" t="inlineStr">
        <is>
          <t>στρατηγική της Ευρωπαϊκής Ένωσης για την ασφάλεια στον κυβερνοχώρο|
στρατηγική της Ευρωπαϊκής Ένωσης για την ασφάλεια στον κυβερνοχώρο: Για έναν ανοικτό, ασφαλή και προστατευμένο κυβερνοχώρο</t>
        </is>
      </c>
      <c r="U817" s="2" t="inlineStr">
        <is>
          <t>3|
4</t>
        </is>
      </c>
      <c r="V817" s="2" t="inlineStr">
        <is>
          <t xml:space="preserve">|
</t>
        </is>
      </c>
      <c r="W817" t="inlineStr">
        <is>
          <t>ενωσιακό έγγραφο πολιτικής στον τομέα της &lt;a href="https://iate.europa.eu/entry/result/2229866/en-el" target="_blank"&gt;κυβερνοασφάλειας&lt;/a&gt;, το οποίο προτάθηκε από κοινού από την Ευρωπαϊκή Επιτροπή και την Ύπατη Εκπρόσωπο της Ένωσης για Θέματα Εξωτερικής Πολιτικής και Πολιτικής Ασφάλειας</t>
        </is>
      </c>
      <c r="X817" s="2" t="inlineStr">
        <is>
          <t>EU Cybersecurity strategy|
Cybersecurity Strategy of the European Union|
EU cybersecurity strategy|
cyber security strategy|
Cybersecurity Strategy of the European Union: An Open, Safe and Secure Cyberspace|
European Union Cybersecurity strategy</t>
        </is>
      </c>
      <c r="Y817" s="2" t="inlineStr">
        <is>
          <t>1|
3|
3|
1|
3|
1</t>
        </is>
      </c>
      <c r="Z817" s="2" t="inlineStr">
        <is>
          <t xml:space="preserve">|
|
|
|
|
</t>
        </is>
      </c>
      <c r="AA817" t="inlineStr">
        <is>
          <t>EU policy document in the area of cybersecurity [ &lt;a href="/entry/result/2229866/all" id="ENTRY_TO_ENTRY_CONVERTER" target="_blank"&gt;IATE:2229866&lt;/a&gt; ], proposed jointly by the European Commission and by the High Representative of the European Union for Foreign Affairs and Security Policy</t>
        </is>
      </c>
      <c r="AB817" s="2" t="inlineStr">
        <is>
          <t>Estrategia de Ciberseguridad de la Unión Europea</t>
        </is>
      </c>
      <c r="AC817" s="2" t="inlineStr">
        <is>
          <t>3</t>
        </is>
      </c>
      <c r="AD817" s="2" t="inlineStr">
        <is>
          <t/>
        </is>
      </c>
      <c r="AE817" t="inlineStr">
        <is>
          <t>Documento presentado por la Comisión Europea y la Alta Representante de la Unión Europea para Asuntos Exteriores y Política de Seguridad en el que se aclaran los principios que han de presidir la política de ciberseguridad tanto en la UE como a escala internacional.</t>
        </is>
      </c>
      <c r="AF817" s="2" t="inlineStr">
        <is>
          <t>Euroopa Liidu küberjulgeoleku strateegia: avatud, ohutu ja turvaline küberruum|
Euroopa Liidu küberjulgeoleku strateegia|
ELi küberturvalisuse strateegia</t>
        </is>
      </c>
      <c r="AG817" s="2" t="inlineStr">
        <is>
          <t>3|
3|
3</t>
        </is>
      </c>
      <c r="AH817" s="2" t="inlineStr">
        <is>
          <t>|
|
preferred</t>
        </is>
      </c>
      <c r="AI817" t="inlineStr">
        <is>
          <t>Euroopa Komisjoni ning Euroopa Liidu välisasjade ja julgeolekupoliitika kõrge esindaja ühine küberturvalisust käsitlev strateegiadokument</t>
        </is>
      </c>
      <c r="AJ817" s="2" t="inlineStr">
        <is>
          <t>Euroopan unionin kyberturvallisuusstrategia: Avoin, turvallinen ja vakaa verkkoympäristö|
Euroopan unionin kyberturvallisuusstrategia</t>
        </is>
      </c>
      <c r="AK817" s="2" t="inlineStr">
        <is>
          <t>3|
3</t>
        </is>
      </c>
      <c r="AL817" s="2" t="inlineStr">
        <is>
          <t xml:space="preserve">|
</t>
        </is>
      </c>
      <c r="AM817" t="inlineStr">
        <is>
          <t>Euroopan komission sekä EU:n ulkoasioiden ja turvallisuuspolitiikan korkean edustajan yhteinen kyberturvallisuutta käsittelevä EU:n politiikka-asiakirja</t>
        </is>
      </c>
      <c r="AN817" s="2" t="inlineStr">
        <is>
          <t>stratégie de cybersécurité de l'Union européenne: un cyberespace ouvert, sûr et sécurisé|
stratégie de cybersécurité de l'Union européenne</t>
        </is>
      </c>
      <c r="AO817" s="2" t="inlineStr">
        <is>
          <t>3|
3</t>
        </is>
      </c>
      <c r="AP817" s="2" t="inlineStr">
        <is>
          <t xml:space="preserve">|
</t>
        </is>
      </c>
      <c r="AQ817" t="inlineStr">
        <is>
          <t>stratégie exposant la vision globale de l'Union européenne en ce qui concerne les meilleurs moyens de prévenir les perturbations et attaques visant le cyberespace et de s'y opposer</t>
        </is>
      </c>
      <c r="AR817" s="2" t="inlineStr">
        <is>
          <t>Straitéis Chibearshlándála na hEorpa|
Straitéis Chibearshlándála an Aontais Eorpaigh: Cibearspás Oscailte, Sábháilte agus Slán|
Straitéis Chibearshlándála an Aontais Eorpaigh</t>
        </is>
      </c>
      <c r="AS817" s="2" t="inlineStr">
        <is>
          <t>3|
3|
3</t>
        </is>
      </c>
      <c r="AT817" s="2" t="inlineStr">
        <is>
          <t xml:space="preserve">|
|
</t>
        </is>
      </c>
      <c r="AU817" t="inlineStr">
        <is>
          <t/>
        </is>
      </c>
      <c r="AV817" s="2" t="inlineStr">
        <is>
          <t>strategija Europske unije za kibersigurnost|
Strategija Europske unije za kibersigurnost: otvoren, siguran i zaštićen kiberprostor</t>
        </is>
      </c>
      <c r="AW817" s="2" t="inlineStr">
        <is>
          <t>2|
2</t>
        </is>
      </c>
      <c r="AX817" s="2" t="inlineStr">
        <is>
          <t xml:space="preserve">|
</t>
        </is>
      </c>
      <c r="AY817" t="inlineStr">
        <is>
          <t/>
        </is>
      </c>
      <c r="AZ817" s="2" t="inlineStr">
        <is>
          <t>az Európai Unió kiberbiztonsági stratégiája|
Az Európai Unió kiberbiztonsági stratégiája: Nyílt, megbízható és biztonságos kibertér|
uniós kiberbiztonsági stratégia</t>
        </is>
      </c>
      <c r="BA817" s="2" t="inlineStr">
        <is>
          <t>4|
4|
4</t>
        </is>
      </c>
      <c r="BB817" s="2" t="inlineStr">
        <is>
          <t xml:space="preserve">|
|
</t>
        </is>
      </c>
      <c r="BC817" t="inlineStr">
        <is>
          <t>a kiberbiztonságra [ &lt;a href="/entry/result/2229866/all" id="ENTRY_TO_ENTRY_CONVERTER" target="_blank"&gt;IATE:2229866&lt;/a&gt; ] vonatkozó uniós szakpolitikai dokumentum</t>
        </is>
      </c>
      <c r="BD817" s="2" t="inlineStr">
        <is>
          <t>strategia dell'Unione europea per la cibersicurezza: un ciberspazio aperto e sicuro|
strategia dell'Unione europea per la cibersicurezza</t>
        </is>
      </c>
      <c r="BE817" s="2" t="inlineStr">
        <is>
          <t>3|
3</t>
        </is>
      </c>
      <c r="BF817" s="2" t="inlineStr">
        <is>
          <t xml:space="preserve">|
</t>
        </is>
      </c>
      <c r="BG817" t="inlineStr">
        <is>
          <t>documento politico dell'UE in materia di cibersicurezza, presentato congiuntamente dalla Commissione europea e dall'Alto rappresentante dell'Unione per gli affari esteri e la politica di sicurezza</t>
        </is>
      </c>
      <c r="BH817" s="2" t="inlineStr">
        <is>
          <t>Europos Sąjungos kibernetinio saugumo strategija. Atvira, saugi ir patikima kibernetinė erdvė|
Europos Sąjungos kibernetinio saugumo strategija</t>
        </is>
      </c>
      <c r="BI817" s="2" t="inlineStr">
        <is>
          <t>3|
3</t>
        </is>
      </c>
      <c r="BJ817" s="2" t="inlineStr">
        <is>
          <t xml:space="preserve">|
</t>
        </is>
      </c>
      <c r="BK817" t="inlineStr">
        <is>
          <t>ES politikos dokumentas kibernetinio saugumo (&lt;a href="/entry/result/2229866/all" id="ENTRY_TO_ENTRY_CONVERTER" target="_blank"&gt;IATE:2229866&lt;/a&gt; ) srityje, kurį kartu parengė Europos Komisija ir Sąjungos vyriausiasis įgaliotinis užsienio reikalams ir saugumo politikai</t>
        </is>
      </c>
      <c r="BL817" s="2" t="inlineStr">
        <is>
          <t>Eiropas Savienības kiberdrošības stratēģija – atvērta un droša kibertelpa|
Eiropas Savienības kiberdrošības stratēģija</t>
        </is>
      </c>
      <c r="BM817" s="2" t="inlineStr">
        <is>
          <t>3|
3</t>
        </is>
      </c>
      <c r="BN817" s="2" t="inlineStr">
        <is>
          <t xml:space="preserve">|
</t>
        </is>
      </c>
      <c r="BO817" t="inlineStr">
        <is>
          <t>pirmais visaptverošais ES kiberdrošības politikas dokuments, kurā ir izklāstīts ES skatījums uz kiberdrošības jomu, precizētas funkcijas un pienākumi un noteiktas nepieciešamās darbības, kuru pamatā ir pilsoņu tiesību spēcīga un efektīva aizsardzība un piemērošana, lai padarītu ES tiešsaistes vidi par drošāko pasaulē</t>
        </is>
      </c>
      <c r="BP817" s="2" t="inlineStr">
        <is>
          <t>Strateġija ta' Ċibersigurtà tal-Unjoni Ewropea: Ċiberspazju Miftuħ, Sikur u Sigur|
Strateġija ta' Ċibersigurtà tal-Unjoni Ewropea|
Strateġija ta' Ċibersigurtà tal-UE</t>
        </is>
      </c>
      <c r="BQ817" s="2" t="inlineStr">
        <is>
          <t>3|
3|
3</t>
        </is>
      </c>
      <c r="BR817" s="2" t="inlineStr">
        <is>
          <t xml:space="preserve">|
|
</t>
        </is>
      </c>
      <c r="BS817" t="inlineStr">
        <is>
          <t>dokument ta' politika tal-UE fil-qasam taċ-ċibersigurità propost konġuntament mill-Kummissjoni Ewropea u mir-Rappreżentant Għoli għall-Affarijiet Barranin u l-Politika ta' Sigurtà</t>
        </is>
      </c>
      <c r="BT817" s="2" t="inlineStr">
        <is>
          <t>strategie inzake cyberbeveiliging van de Europese Unie: een open, veilige en beveiligde cyberspace|
cyberbeveiligingsstrategie</t>
        </is>
      </c>
      <c r="BU817" s="2" t="inlineStr">
        <is>
          <t>3|
3</t>
        </is>
      </c>
      <c r="BV817" s="2" t="inlineStr">
        <is>
          <t xml:space="preserve">|
</t>
        </is>
      </c>
      <c r="BW817" t="inlineStr">
        <is>
          <t>gezamenlijk beleidsdocument van de Europese Commissie en de hoge vertegenwoordiger van de Unie voor buitenlandse zaken en veiligheidsbeleid, inzake cyberbeveiliging</t>
        </is>
      </c>
      <c r="BX817" s="2" t="inlineStr">
        <is>
          <t>europejska strategia bezpieczeństwa cybernetycznego|
strategia bezpieczeństwa cybernetycznego Unii Europejskiej|
strategia Unii Europejskiej w zakresie bezpieczeństwa cybernetycznego|
strategia bezpieczeństwa cybernetycznego Unii Europejskiej: otwarta, bezpieczna i chroniona cyberprzestrzeń</t>
        </is>
      </c>
      <c r="BY817" s="2" t="inlineStr">
        <is>
          <t>3|
2|
3|
2</t>
        </is>
      </c>
      <c r="BZ817" s="2" t="inlineStr">
        <is>
          <t xml:space="preserve">|
|
preferred|
</t>
        </is>
      </c>
      <c r="CA817" t="inlineStr">
        <is>
          <t/>
        </is>
      </c>
      <c r="CB817" s="2" t="inlineStr">
        <is>
          <t>Estratégia da União Europeia para a Cibersegurança: Um Ciberespaço Aberto, Seguro e Protegido|
Estratégia da União Europeia para a Cibersegurança</t>
        </is>
      </c>
      <c r="CC817" s="2" t="inlineStr">
        <is>
          <t>3|
3</t>
        </is>
      </c>
      <c r="CD817" s="2" t="inlineStr">
        <is>
          <t xml:space="preserve">|
</t>
        </is>
      </c>
      <c r="CE817" t="inlineStr">
        <is>
          <t>Documento apresentado pela Comissão Europeia e a Alta Representante da União para os Negócios Estrangeiros e a Política de Segurança, que traduz a visão global da União sobre a a melhor forma de prevenir e dar resposta às perturbações e ataques na Internet. Prevê ações específicas para aumentar a resiliência dos sistemas de informação, reduzir a cibercriminalidade e reforçar a política internacional da UE em matéria de cibersegurança e de ciberdefesa.</t>
        </is>
      </c>
      <c r="CF817" s="2" t="inlineStr">
        <is>
          <t>Strategia de securitate cibernetică a Uniunii Europene: un spațiu cibernetic deschis, sigur și securizat|
Strategia de securitate cibernetică a Uniunii Europene</t>
        </is>
      </c>
      <c r="CG817" s="2" t="inlineStr">
        <is>
          <t>4|
4</t>
        </is>
      </c>
      <c r="CH817" s="2" t="inlineStr">
        <is>
          <t xml:space="preserve">|
</t>
        </is>
      </c>
      <c r="CI817" t="inlineStr">
        <is>
          <t/>
        </is>
      </c>
      <c r="CJ817" s="2" t="inlineStr">
        <is>
          <t>Stratégia kybernetickej bezpečnosti Európskej únie: Otvorený, bezpečný a chránený kybernetický priestor|
stratégia kybernetickej bezpečnosti Európskej únie</t>
        </is>
      </c>
      <c r="CK817" s="2" t="inlineStr">
        <is>
          <t>3|
3</t>
        </is>
      </c>
      <c r="CL817" s="2" t="inlineStr">
        <is>
          <t xml:space="preserve">|
</t>
        </is>
      </c>
      <c r="CM817" t="inlineStr">
        <is>
          <t/>
        </is>
      </c>
      <c r="CN817" s="2" t="inlineStr">
        <is>
          <t>strategija Evropske unije za kibernetsko varnost: odprt, varen in zanesljiv kibernetski prostor|
strategija Evropske unije za kibernetsko varnost</t>
        </is>
      </c>
      <c r="CO817" s="2" t="inlineStr">
        <is>
          <t>3|
3</t>
        </is>
      </c>
      <c r="CP817" s="2" t="inlineStr">
        <is>
          <t xml:space="preserve">|
</t>
        </is>
      </c>
      <c r="CQ817" t="inlineStr">
        <is>
          <t/>
        </is>
      </c>
      <c r="CR817" s="2" t="inlineStr">
        <is>
          <t>EU:s strategi för cybersäkerhet|
EU:s strategi för cybersäkerhet: En öppen, säker och trygg cyberrymd</t>
        </is>
      </c>
      <c r="CS817" s="2" t="inlineStr">
        <is>
          <t>3|
3</t>
        </is>
      </c>
      <c r="CT817" s="2" t="inlineStr">
        <is>
          <t xml:space="preserve">|
</t>
        </is>
      </c>
      <c r="CU817" t="inlineStr">
        <is>
          <t/>
        </is>
      </c>
    </row>
    <row r="818">
      <c r="A818" s="1" t="str">
        <f>HYPERLINK("https://iate.europa.eu/entry/result/3580175/all", "3580175")</f>
        <v>3580175</v>
      </c>
      <c r="B818" t="inlineStr">
        <is>
          <t>LAW;EDUCATION AND COMMUNICATIONS</t>
        </is>
      </c>
      <c r="C818" t="inlineStr">
        <is>
          <t>LAW|sources and branches of the law|source of law|legislation;EDUCATION AND COMMUNICATIONS|information technology and data processing|computer system|information security</t>
        </is>
      </c>
      <c r="D818" s="2" t="inlineStr">
        <is>
          <t>Акт за киберсигурността</t>
        </is>
      </c>
      <c r="E818" s="2" t="inlineStr">
        <is>
          <t>3</t>
        </is>
      </c>
      <c r="F818" s="2" t="inlineStr">
        <is>
          <t/>
        </is>
      </c>
      <c r="G818" t="inlineStr">
        <is>
          <t>регламент, с който се разширява мандатът на Агенцията на Европейския съюз за киберсигурност (приемник на Агенцията на Европейския съюз за мрежова и информационна сигурност), с цел да се гарантира нейният ефективен принос в европейския отговор в борбата с предизвикателствата за киберсигурността, произтичащи от коренно променената картина на киберзаплахи</t>
        </is>
      </c>
      <c r="H818" s="2" t="inlineStr">
        <is>
          <t>akt o kybernetické bezpečnosti</t>
        </is>
      </c>
      <c r="I818" s="2" t="inlineStr">
        <is>
          <t>3</t>
        </is>
      </c>
      <c r="J818" s="2" t="inlineStr">
        <is>
          <t/>
        </is>
      </c>
      <c r="K818" t="inlineStr">
        <is>
          <t>nařízení, kterým se posiluje mandát Agentury EU pro kybernetickou bezpečnost s cílem lépe pomáhat členským státům v boji proti kybernetickým bezpečnostním hrozbám a útokům</t>
        </is>
      </c>
      <c r="L818" s="2" t="inlineStr">
        <is>
          <t>forordning om cybersikkerhed</t>
        </is>
      </c>
      <c r="M818" s="2" t="inlineStr">
        <is>
          <t>4</t>
        </is>
      </c>
      <c r="N818" s="2" t="inlineStr">
        <is>
          <t/>
        </is>
      </c>
      <c r="O818" t="inlineStr">
        <is>
          <t>forordning, der styrker mandatet for ENISA (Den Europæiske Unions Agentur for Cybersikkerhed), således at det bedre kan støtte medlemsstaternes tackling af cybertrusler og -angreb</t>
        </is>
      </c>
      <c r="P818" s="2" t="inlineStr">
        <is>
          <t>Rechtsakt zur Cybersicherheit</t>
        </is>
      </c>
      <c r="Q818" s="2" t="inlineStr">
        <is>
          <t>3</t>
        </is>
      </c>
      <c r="R818" s="2" t="inlineStr">
        <is>
          <t/>
        </is>
      </c>
      <c r="S818" t="inlineStr">
        <is>
          <t>Verordnung, mit der das Mandat der Agentur der Europäischen Union für Cybersicherheit (ENISA) [ &lt;a href="/entry/result/3574069/all" id="ENTRY_TO_ENTRY_CONVERTER" target="_blank"&gt;IATE:3574069&lt;/a&gt; ] gestärkt wird, damit sie die Mitgliedstaaten besser bei der Bewältigung von Bedrohungen und Angriffen im Bereich der Cybersicherheit unterstützen kann</t>
        </is>
      </c>
      <c r="T818" s="2" t="inlineStr">
        <is>
          <t>πράξη για την κυβερνοασφάλεια</t>
        </is>
      </c>
      <c r="U818" s="2" t="inlineStr">
        <is>
          <t>3</t>
        </is>
      </c>
      <c r="V818" s="2" t="inlineStr">
        <is>
          <t>preferred</t>
        </is>
      </c>
      <c r="W818" t="inlineStr">
        <is>
          <t>κανονισμός που ενισχύει την εντολή του ENISA («Οργανισμός της Ευρωπαϊκής Ένωσης για την Κυβερνοασφάλεια») προκειμένου να υποστηρίζει καλύτερα τα κράτη μέλη στην αντιμετώπιση των Κυβερνοαπειλών και κυβερνοεπιθέσεων</t>
        </is>
      </c>
      <c r="X818" s="2" t="inlineStr">
        <is>
          <t>Cybersecurity Act|
CSA</t>
        </is>
      </c>
      <c r="Y818" s="2" t="inlineStr">
        <is>
          <t>4|
3</t>
        </is>
      </c>
      <c r="Z818" s="2" t="inlineStr">
        <is>
          <t xml:space="preserve">|
</t>
        </is>
      </c>
      <c r="AA818" t="inlineStr">
        <is>
          <t>Regulation which reinforces the mandate of the EU Agency for Cybersecurity (European Union Agency for Network and Information and Security, ENISA) so as to better support Member States with tackling cybersecurity threats and attacks</t>
        </is>
      </c>
      <c r="AB818" s="2" t="inlineStr">
        <is>
          <t>Reglamento sobre la Ciberseguridad</t>
        </is>
      </c>
      <c r="AC818" s="2" t="inlineStr">
        <is>
          <t>3</t>
        </is>
      </c>
      <c r="AD818" s="2" t="inlineStr">
        <is>
          <t/>
        </is>
      </c>
      <c r="AE818" t="inlineStr">
        <is>
          <t>Reglamento adoptado en abril de 2019 que refuerza el mandato de la &lt;a href="https://iate.europa.eu/entry/result/3574069/es" target="_blank"&gt;Agencia de la Unión Europea para la Ciberseguridad&lt;/a&gt; (sucesora de la &lt;a href="https://iate.europa.eu/entry/slideshow/1562771924162/930074/es" target="_blank"&gt;Agencia de Seguridad de las Redes y de la Información de la Unión Europea&lt;/a&gt;) con el fin de prestar un mayor apoyo a los Estados miembros en la respuesta a las amenazas y los ataques cibernéticos.</t>
        </is>
      </c>
      <c r="AF818" s="2" t="inlineStr">
        <is>
          <t>küberturvalisuse määrus</t>
        </is>
      </c>
      <c r="AG818" s="2" t="inlineStr">
        <is>
          <t>3</t>
        </is>
      </c>
      <c r="AH818" s="2" t="inlineStr">
        <is>
          <t/>
        </is>
      </c>
      <c r="AI818" t="inlineStr">
        <is>
          <t>määrus, millega tugevdatakse Euroopa Liidu Küberturvalisuse Ameti (ENISA) volitusi, et paremini toetada liikmesriike küberturvalisuse ohtude ja rünnakute vastu võitlemisel</t>
        </is>
      </c>
      <c r="AJ818" s="2" t="inlineStr">
        <is>
          <t>kyberturvallisuusasetus</t>
        </is>
      </c>
      <c r="AK818" s="2" t="inlineStr">
        <is>
          <t>4</t>
        </is>
      </c>
      <c r="AL818" s="2" t="inlineStr">
        <is>
          <t/>
        </is>
      </c>
      <c r="AM818" t="inlineStr">
        <is>
          <t>asetus, jolla vahvistetaan EU:n kyberturvallisuusviraston (Euroopan unionin verkko- ja tietoturvavirasto ENISA) toimenkuvaa niin, että se voi paremmin tukea jäsenvaltioita kyberuhkiin ja -hyökkäyksiin puuttumisessa</t>
        </is>
      </c>
      <c r="AN818" s="2" t="inlineStr">
        <is>
          <t>règlement sur la cybersécurité</t>
        </is>
      </c>
      <c r="AO818" s="2" t="inlineStr">
        <is>
          <t>4</t>
        </is>
      </c>
      <c r="AP818" s="2" t="inlineStr">
        <is>
          <t/>
        </is>
      </c>
      <c r="AQ818" t="inlineStr">
        <is>
          <t>règlement qui, en vue d'assurer le bon fonctionnement du marché intérieur tout en cherchant à atteindre un niveau élevé de cybersécurité, de cyber-résilience et de confiance au sein de l'Union, fixe les objectifs, les tâches et les questions organisationnelles concernant l'ENISA (l'Agence de l'Union européenne pour la cybersécurité) et un cadre pour la mise en place de schémas européens de certification de cybersécurité dans le but de garantir un niveau adéquat de cybersécurité des produits TIC, services TIC et processus TIC dans l'Union, ainsi que dans le but d'éviter la fragmentation du marché intérieur pour ce qui est des schémas de certification dans l'Union</t>
        </is>
      </c>
      <c r="AR818" s="2" t="inlineStr">
        <is>
          <t>an Gníomh um Chibearshlándáil</t>
        </is>
      </c>
      <c r="AS818" s="2" t="inlineStr">
        <is>
          <t>3</t>
        </is>
      </c>
      <c r="AT818" s="2" t="inlineStr">
        <is>
          <t/>
        </is>
      </c>
      <c r="AU818" t="inlineStr">
        <is>
          <t/>
        </is>
      </c>
      <c r="AV818" s="2" t="inlineStr">
        <is>
          <t>Akt o kibersigurnosti</t>
        </is>
      </c>
      <c r="AW818" s="2" t="inlineStr">
        <is>
          <t>3</t>
        </is>
      </c>
      <c r="AX818" s="2" t="inlineStr">
        <is>
          <t/>
        </is>
      </c>
      <c r="AY818" t="inlineStr">
        <is>
          <t/>
        </is>
      </c>
      <c r="AZ818" s="2" t="inlineStr">
        <is>
          <t>kiberbiztonsági jogszabály</t>
        </is>
      </c>
      <c r="BA818" s="2" t="inlineStr">
        <is>
          <t>4</t>
        </is>
      </c>
      <c r="BB818" s="2" t="inlineStr">
        <is>
          <t/>
        </is>
      </c>
      <c r="BC818" t="inlineStr">
        <is>
          <t>az ENISA-ról (az Európai Uniós Kiberbiztonsági Ügynökségről) [ &lt;a href="/entry/result/3574069/all" id="ENTRY_TO_ENTRY_CONVERTER" target="_blank"&gt;IATE:3574069&lt;/a&gt; ] és az információs és kommunikációs technológiák kiberbiztonsági tanúsításáról szóló (EU) 2019/881 európai parlamenti és tanácsi rendelet, amely annak érdekében, hogy jobban segítse a tagállamokat a kiberbiztonsági fenyegetések és támadások elhárításában, megerősíti az Európai Uniós Kiberbiztonsági Ügynökség megbízatását</t>
        </is>
      </c>
      <c r="BD818" s="2" t="inlineStr">
        <is>
          <t>regolamento sulla cibersicurezza</t>
        </is>
      </c>
      <c r="BE818" s="2" t="inlineStr">
        <is>
          <t>3</t>
        </is>
      </c>
      <c r="BF818" s="2" t="inlineStr">
        <is>
          <t/>
        </is>
      </c>
      <c r="BG818" t="inlineStr">
        <is>
          <t>regolamento che, allo scopo di garantire il buon funzionamento del mercato interno perseguendo nel contempo un elevato livello di cibersicurezza, ciberresilienza e fiducia all’interno dell’Unione, stabilisce gli obiettivi, i compiti e gli aspetti organizzativi relativi all’ENISA e un quadro per l’introduzione di sistemi europei di certificazione della cibersicurezza</t>
        </is>
      </c>
      <c r="BH818" s="2" t="inlineStr">
        <is>
          <t>Kibernetinio saugumo aktas</t>
        </is>
      </c>
      <c r="BI818" s="2" t="inlineStr">
        <is>
          <t>4</t>
        </is>
      </c>
      <c r="BJ818" s="2" t="inlineStr">
        <is>
          <t/>
        </is>
      </c>
      <c r="BK818" t="inlineStr">
        <is>
          <t/>
        </is>
      </c>
      <c r="BL818" s="2" t="inlineStr">
        <is>
          <t>Kiberdrošības akts</t>
        </is>
      </c>
      <c r="BM818" s="2" t="inlineStr">
        <is>
          <t>3</t>
        </is>
      </c>
      <c r="BN818" s="2" t="inlineStr">
        <is>
          <t/>
        </is>
      </c>
      <c r="BO818" t="inlineStr">
        <is>
          <t>regula, ar kuru nostiprina ES Kiberdrošības aģentūras [ &lt;a href="/entry/result/3574069/all" id="ENTRY_TO_ENTRY_CONVERTER" target="_blank"&gt;IATE:3574069&lt;/a&gt; ] pilnvaras un izveido pirmo ES mēroga kiberdrošības sertifikācijas shēmu [ &lt;a href="/entry/result/3574165/all" id="ENTRY_TO_ENTRY_CONVERTER" target="_blank"&gt;IATE:3574165&lt;/a&gt; ]</t>
        </is>
      </c>
      <c r="BP818" s="2" t="inlineStr">
        <is>
          <t>Att dwar iċ-Ċibersigurtà</t>
        </is>
      </c>
      <c r="BQ818" s="2" t="inlineStr">
        <is>
          <t>3</t>
        </is>
      </c>
      <c r="BR818" s="2" t="inlineStr">
        <is>
          <t/>
        </is>
      </c>
      <c r="BS818" t="inlineStr">
        <is>
          <t>Regolament li jsaħħaħ il-mandat tal-Aġenzija tal-UE għaċ-Ċibersigurtà (Aġenzija tal-Unjoni Ewropea dwar is-Sigurtà tan-Networks u l-Informazzjoni, ENISA) sabiex din tappoġġa aħjar lill-Istati Membri fl-indirizzar tat-theddid u l-attakki ċibernetiċi</t>
        </is>
      </c>
      <c r="BT818" s="2" t="inlineStr">
        <is>
          <t>cyberbeveiligingsverordening</t>
        </is>
      </c>
      <c r="BU818" s="2" t="inlineStr">
        <is>
          <t>4</t>
        </is>
      </c>
      <c r="BV818" s="2" t="inlineStr">
        <is>
          <t/>
        </is>
      </c>
      <c r="BW818" t="inlineStr">
        <is>
          <t>verordening die het mandaat van het EU-agentschap voor cyberbeveiliging (Agentschap van de Europese Unie voor netwerk- en informatiebeveiliging, Enisa) versterkt, waardoor het agentschap lidstaten beter zal kunnen helpen bij de aanpak van bedreigingen van de cyberbeveiliging en cyberaanvallen</t>
        </is>
      </c>
      <c r="BX818" s="2" t="inlineStr">
        <is>
          <t>akt o cyberbezpieczeństwie</t>
        </is>
      </c>
      <c r="BY818" s="2" t="inlineStr">
        <is>
          <t>4</t>
        </is>
      </c>
      <c r="BZ818" s="2" t="inlineStr">
        <is>
          <t/>
        </is>
      </c>
      <c r="CA818" t="inlineStr">
        <is>
          <t>druga, po &lt;a href="https://cyberpolicy.nask.pl/dyrektywa-nis-czyli-pierwsze-europejskie-prawo-w-zakresie-cyberbezpieczenstwa/" target="_blank"&gt;dyrektywie NIS&lt;/a&gt;, ogólnoeuropejska regulacja w dziedzinie cyberbezpieczeństwa. CA składa się z dwóch części: 
&lt;div&gt; 
 &lt;strong&gt;1) &lt;a href="https://cyberpolicy.nask.pl/akt-o-cyberbezpieczenstwie-nowy-mandat-enisa/" target="_blank"&gt;nowy permanentny mandat dla ENISA&lt;/a&gt;&lt;/strong&gt;, której nazwa została zmieniona z Europejskiej Agencji Bezpieczeństwa Sieci i Informacji na Agencja UE ds. Cyberbezpieczeństwa. Rola ENISA została znacznie wzmocniona nie tylko poprzez permanentny mandat, ale także poprzez szereg nowych obowiązków związanych z wejściem w życie Dyrektywy NIS oraz europejskich ram certyfikacji.&lt;/div&gt; 
&lt;div&gt; 
 &lt;strong&gt;2) rozporządzenie tworzące europejskie ramy certyfikacji cyberbezpieczeństwa dla produktów i usług ICT&lt;/strong&gt;. Jest to bardzo istotna regulacja, która znacznie zmieni funkcjonujący obecnie model certyfikacji, zdominowany przez SOG-IS ( 
 &lt;em&gt;Senior Official Group Information Security Systems&lt;/em&gt;).&lt;/div&gt;</t>
        </is>
      </c>
      <c r="CB818" s="2" t="inlineStr">
        <is>
          <t>Regulamento Cibersegurança</t>
        </is>
      </c>
      <c r="CC818" s="2" t="inlineStr">
        <is>
          <t>3</t>
        </is>
      </c>
      <c r="CD818" s="2" t="inlineStr">
        <is>
          <t/>
        </is>
      </c>
      <c r="CE818" t="inlineStr">
        <is>
          <t>Regulamento que visa assegurar o bom funcionamento do mercado interno e, simultaneamente, alcançar um nível elevado de cibersegurança, de ciber-resiliência e de confiança no seio da União estabelecendo os objetivos, as atribuições e os aspetos organizativos da ENISA («Agência da União Europeia para a Cibersegurança») e um enquadramento para a criação de sistemas europeus de certificação da cibersegurança com o objetivo de assegurar um nível adequado de cibersegurança para os produtos, os serviços e os processos de TIC na União.</t>
        </is>
      </c>
      <c r="CF818" s="2" t="inlineStr">
        <is>
          <t>Regulamentul privind securitatea cibernetică</t>
        </is>
      </c>
      <c r="CG818" s="2" t="inlineStr">
        <is>
          <t>4</t>
        </is>
      </c>
      <c r="CH818" s="2" t="inlineStr">
        <is>
          <t/>
        </is>
      </c>
      <c r="CI818" t="inlineStr">
        <is>
          <t>regulament al cărui obiectiv este consolidarea mandatului Agenției UE pentru securitate cibernetică (ENISA), pentru a oferi un sprijin sporit statelor membre pe probleme de securitate cibernetică, precum atacurile și amenințările cibernetice</t>
        </is>
      </c>
      <c r="CJ818" s="2" t="inlineStr">
        <is>
          <t>akt o kybernetickej bezpečnosti</t>
        </is>
      </c>
      <c r="CK818" s="2" t="inlineStr">
        <is>
          <t>3</t>
        </is>
      </c>
      <c r="CL818" s="2" t="inlineStr">
        <is>
          <t/>
        </is>
      </c>
      <c r="CM818" t="inlineStr">
        <is>
          <t>nariadenie, ktorým sa posilňuje mandát Agentúry Európskej únie pre kybernetickú bezpečnosť s cieľom lepšie pomáhať členským štátom pri riešení útokov na kybernetickú bezpečnosť</t>
        </is>
      </c>
      <c r="CN818" s="2" t="inlineStr">
        <is>
          <t>uredba o kibernetski varnosti|
Akt o kibernetski varnosti</t>
        </is>
      </c>
      <c r="CO818" s="2" t="inlineStr">
        <is>
          <t>3|
3</t>
        </is>
      </c>
      <c r="CP818" s="2" t="inlineStr">
        <is>
          <t xml:space="preserve">|
</t>
        </is>
      </c>
      <c r="CQ818" t="inlineStr">
        <is>
          <t/>
        </is>
      </c>
      <c r="CR818" s="2" t="inlineStr">
        <is>
          <t>förordningen om cybersäkerhet|
cybersäkerhetsakten|
cybersäkerhetsförordningen</t>
        </is>
      </c>
      <c r="CS818" s="2" t="inlineStr">
        <is>
          <t>3|
3|
3</t>
        </is>
      </c>
      <c r="CT818" s="2" t="inlineStr">
        <is>
          <t xml:space="preserve">|
|
</t>
        </is>
      </c>
      <c r="CU818" t="inlineStr">
        <is>
          <t/>
        </is>
      </c>
    </row>
    <row r="819">
      <c r="A819" s="1" t="str">
        <f>HYPERLINK("https://iate.europa.eu/entry/result/3575389/all", "3575389")</f>
        <v>3575389</v>
      </c>
      <c r="B819" t="inlineStr">
        <is>
          <t>BUSINESS AND COMPETITION;PRODUCTION, TECHNOLOGY AND RESEARCH</t>
        </is>
      </c>
      <c r="C819" t="inlineStr">
        <is>
          <t>BUSINESS AND COMPETITION|legal form of organisations|organisation;PRODUCTION, TECHNOLOGY AND RESEARCH|technology and technical regulations|technology</t>
        </is>
      </c>
      <c r="D819" s="2" t="inlineStr">
        <is>
          <t>Съвместно предприятие за европейски високопроизводителни изчислителни технологии|
СП EuroHPC|
Съвместно предприятие EuroHPC</t>
        </is>
      </c>
      <c r="E819" s="2" t="inlineStr">
        <is>
          <t>4|
4|
4</t>
        </is>
      </c>
      <c r="F819" s="2" t="inlineStr">
        <is>
          <t xml:space="preserve">|
|
</t>
        </is>
      </c>
      <c r="G819" t="inlineStr">
        <is>
          <t>предложено съвместно предприятие, чиито цели са да придобие, изгради, свърже и експлоатира водеща интегрирана инфраструктура за суперкомпютри и за данни в целия Съюз, да осигури достъп до тези инфраструктури и услуги на основата на високопроизводителни изчислителни технологии за широк кръг публични и частни потребители и да подкрепя развитието на &lt;i&gt;научните изследвания и иновациите&lt;/i&gt; [ &lt;a href="/entry/result/1173821/all" id="ENTRY_TO_ENTRY_CONVERTER" target="_blank"&gt;IATE:1173821&lt;/a&gt; ] и на интегрирана екосистема за &lt;i&gt;високопроизводителни изчислителни технологии&lt;/i&gt; [ &lt;a href="/entry/result/1757975/all" id="ENTRY_TO_ENTRY_CONVERTER" target="_blank"&gt;IATE:1757975&lt;/a&gt; ]</t>
        </is>
      </c>
      <c r="H819" s="2" t="inlineStr">
        <is>
          <t>společný podnik EuroHPC|
společný podnik pro evropskou vysoce výkonnou výpočetní techniku</t>
        </is>
      </c>
      <c r="I819" s="2" t="inlineStr">
        <is>
          <t>2|
4</t>
        </is>
      </c>
      <c r="J819" s="2" t="inlineStr">
        <is>
          <t xml:space="preserve">|
</t>
        </is>
      </c>
      <c r="K819" t="inlineStr">
        <is>
          <t>společný podnik se sídlem v Lucemburku, jehož úkolem je vyvinout, uvést do provozu, rozšiřovat a spravovat v Unii integrovanou infrastrukturu světové úrovně pro superpočítače a data a vybudovat a podporovat vysoce konkurenceschopný a inovativní ekosystém vysoce výkonné výpočetní techniky</t>
        </is>
      </c>
      <c r="L819" s="2" t="inlineStr">
        <is>
          <t>fællesforetagendet for europæisk højtydende databehandling|
fællesforetagendet EuroHPC|
EuroHPC</t>
        </is>
      </c>
      <c r="M819" s="2" t="inlineStr">
        <is>
          <t>3|
3|
3</t>
        </is>
      </c>
      <c r="N819" s="2" t="inlineStr">
        <is>
          <t xml:space="preserve">|
|
</t>
        </is>
      </c>
      <c r="O819" t="inlineStr">
        <is>
          <t>fællesforetagende, hvis overordnede målsætninger består i at tilvejebringe en ramme for erhvervelse af en supercomputer- og datainfrastruktur i verdensklasse i Unionen og tilgængeliggøre en sådan infrastruktur primært for brugere i den offentlige og private sektor til forsknings- og innovationsformål samt at støtte udviklingen af et integreret økosystem for højtydende databehandling</t>
        </is>
      </c>
      <c r="P819" s="2" t="inlineStr">
        <is>
          <t>Gemeinsames Unternehmen EuroHPC|
Gemeinsames Unternehmen für europäisches Hochleistungsrechnen|
GU EuroHPC</t>
        </is>
      </c>
      <c r="Q819" s="2" t="inlineStr">
        <is>
          <t>3|
3|
2</t>
        </is>
      </c>
      <c r="R819" s="2" t="inlineStr">
        <is>
          <t xml:space="preserve">|
|
</t>
        </is>
      </c>
      <c r="S819" t="inlineStr">
        <is>
          <t>gemeinsames Unternehmen für die Anschaffung von Weltklasse-Hochleistungsrechen- und Dateninfrastrukturen sowie deren Aufbau, für die Bereitstellung und Verwaltung des Zugangs zu diesen Infrastrukturen an öffentliche und private Nutzer sowie zur Förderung einer &lt;i&gt;FuI&lt;/i&gt;-Agenda &lt;a href="/entry/result/1173821/all" id="ENTRY_TO_ENTRY_CONVERTER" target="_blank"&gt;IATE:1173821&lt;/a&gt; für die europäische &lt;i&gt;Hochleistungsrechentechnik&lt;/i&gt; &lt;a href="/entry/result/1757975/all" id="ENTRY_TO_ENTRY_CONVERTER" target="_blank"&gt;IATE:1757975&lt;/a&gt; und die Entwicklung von Know-how</t>
        </is>
      </c>
      <c r="T819" s="2" t="inlineStr">
        <is>
          <t>κοινή επιχείρηση για την ευρωπαϊκή υπολογιστική υψηλών επιδόσεων|
κοινή επιχείρηση EuroHPC</t>
        </is>
      </c>
      <c r="U819" s="2" t="inlineStr">
        <is>
          <t>3|
4</t>
        </is>
      </c>
      <c r="V819" s="2" t="inlineStr">
        <is>
          <t xml:space="preserve">|
</t>
        </is>
      </c>
      <c r="W819" t="inlineStr">
        <is>
          <t>κοινή επιχείρηση η οποία προβαίνει στην αγορά, εγκατάσταση, διασύνδεση και λειτουργία παγκόσμιας κλάσης υποδομών υπερυπολογιστών και δεδομένων, παρέχει και διαχειρίζεται την πρόσβαση δημόσιων και ιδιωτικών χρηστών στις υποδομές αυτές και στηρίζει το θεματολόγιο για την έρευνα και την καινοτομία για την ανάπτυξη ευρωπαϊκής τεχνολογίας και τεχνογνωσίας στον τομέα της υπολογιστικής υψηλών επιδόσεων</t>
        </is>
      </c>
      <c r="X819" s="2" t="inlineStr">
        <is>
          <t>European High-Performance Computing Joint Undertaking|
joint undertaking on high performance computing|
EuroHPC Joint Undertaking|
EuroHPC|
EuroHPC JU</t>
        </is>
      </c>
      <c r="Y819" s="2" t="inlineStr">
        <is>
          <t>4|
1|
3|
3|
3</t>
        </is>
      </c>
      <c r="Z819" s="2" t="inlineStr">
        <is>
          <t xml:space="preserve">|
|
|
|
</t>
        </is>
      </c>
      <c r="AA819" t="inlineStr">
        <is>
          <t>EU body created to develop, deploy, extend and maintain in the Union an integrated world-class supercomputing and data infrastructure and to develop and support a highly competitive and innovative High-Performance Computing ecosystem</t>
        </is>
      </c>
      <c r="AB819" s="2" t="inlineStr">
        <is>
          <t>Empresa Común EuroHPC|
EC EuroHPC|
Empresa Común de Informática de Alto Rendimiento Europea</t>
        </is>
      </c>
      <c r="AC819" s="2" t="inlineStr">
        <is>
          <t>3|
3|
3</t>
        </is>
      </c>
      <c r="AD819" s="2" t="inlineStr">
        <is>
          <t xml:space="preserve">|
|
</t>
        </is>
      </c>
      <c r="AE819" t="inlineStr">
        <is>
          <t>Empresa Común que ofrezca un marco orientado a la demanda y al usuario y permitir un enfoque de diseño conjunto para adquirir en la Unión una infraestructura de supercomputación y datos a exaescala de primer orden integrada, con el fin de dotar a los usuarios de los recursos informáticos estratégicos que necesitan para seguir siendo competitivos y dar respuesta a los retos sociales, ambientales, económicos y de seguridad</t>
        </is>
      </c>
      <c r="AF819" s="2" t="inlineStr">
        <is>
          <t>Euroopa kõrgjõudlusega andmetöötluse ühisettevõte|
ühisettevõte EuroHPC</t>
        </is>
      </c>
      <c r="AG819" s="2" t="inlineStr">
        <is>
          <t>3|
2</t>
        </is>
      </c>
      <c r="AH819" s="2" t="inlineStr">
        <is>
          <t xml:space="preserve">|
</t>
        </is>
      </c>
      <c r="AI819" t="inlineStr">
        <is>
          <t>asutus, mille ülesanne on liidus välja arendada ja kasutusele võtta integreeritud maailmatasemel superarvuti- ja andmetaristu, seda laiendada ja hooldada ning samuti arendada ja toetada konkurentsivõimelist ja uuenduslikku kõrgjõudlusega andmetöötluse ökosüsteemi</t>
        </is>
      </c>
      <c r="AJ819" s="2" t="inlineStr">
        <is>
          <t>EuroHPC-yhteisyritys|
Euroopan suurteholaskennan yhteisyritys</t>
        </is>
      </c>
      <c r="AK819" s="2" t="inlineStr">
        <is>
          <t>3|
3</t>
        </is>
      </c>
      <c r="AL819" s="2" t="inlineStr">
        <is>
          <t xml:space="preserve">|
</t>
        </is>
      </c>
      <c r="AM819" t="inlineStr">
        <is>
          <t>elin, jonka tehtävänä on kehittää ja ottaa käyttöön integroitu maailmanluokan supertietokone- ja datainfrastruktuuri unionissa sekä laajentaa sitä ja pitää sitä yllä samoin kuin kehittää erittäin kilpailukykyinen ja innovatiivinen suurteholaskennan ekosysteemi ja tukea sitä</t>
        </is>
      </c>
      <c r="AN819" s="2" t="inlineStr">
        <is>
          <t>entreprise commune EuroHPC|
entreprise commune pour le calcul à haute performance européen</t>
        </is>
      </c>
      <c r="AO819" s="2" t="inlineStr">
        <is>
          <t>3|
4</t>
        </is>
      </c>
      <c r="AP819" s="2" t="inlineStr">
        <is>
          <t xml:space="preserve">|
</t>
        </is>
      </c>
      <c r="AQ819" t="inlineStr">
        <is>
          <t>entreprise commune qui souhaite acquérir, déployer ainsi qu'exécuter des infrastructures de supercalcul et des données de classe mondiale, qui fournit et gère l'accès à ces infrastructures pour un large éventail d'utilisateurs publics et privés, et qui étaye un agenda de R&amp;amp;I pour le développement d’une technologie et d’un savoir-faire HPC européens</t>
        </is>
      </c>
      <c r="AR819" s="2" t="inlineStr">
        <is>
          <t>Comhghnóthas Ríomhaireachta Ardfheidhmíochta Eorpach|
Comhghnóthas EuroHPC</t>
        </is>
      </c>
      <c r="AS819" s="2" t="inlineStr">
        <is>
          <t>4|
4</t>
        </is>
      </c>
      <c r="AT819" s="2" t="inlineStr">
        <is>
          <t xml:space="preserve">|
</t>
        </is>
      </c>
      <c r="AU819" t="inlineStr">
        <is>
          <t/>
        </is>
      </c>
      <c r="AV819" s="2" t="inlineStr">
        <is>
          <t>Zajedničko poduzeće EuroHPC|
Zajedničko poduzeće za europsko računalstvo visokih performansi</t>
        </is>
      </c>
      <c r="AW819" s="2" t="inlineStr">
        <is>
          <t>3|
4</t>
        </is>
      </c>
      <c r="AX819" s="2" t="inlineStr">
        <is>
          <t xml:space="preserve">|
</t>
        </is>
      </c>
      <c r="AY819" t="inlineStr">
        <is>
          <t>zajedničko poduzeće u čijoj je nadležnosti razvoj, nabava i upravljanje superračunalima i infrastrukturom podataka, pružanje pristupa i upravljanje pristupom tim podatcima te razvoj tehnologije, znanja i vještina u tom području</t>
        </is>
      </c>
      <c r="AZ819" s="2" t="inlineStr">
        <is>
          <t>Európai Nagy Teljesítményű Számítástechnika Közös Vállalkozás|
EuroHPC közös vállalkozás</t>
        </is>
      </c>
      <c r="BA819" s="2" t="inlineStr">
        <is>
          <t>4|
3</t>
        </is>
      </c>
      <c r="BB819" s="2" t="inlineStr">
        <is>
          <t xml:space="preserve">|
</t>
        </is>
      </c>
      <c r="BC819" t="inlineStr">
        <is>
          <t>az (EU) 2018/1488 tanácsi rendelettel létrehozott közös vállalkozás, amelynek küldetése egyrészt világszínvonalú integrált szuperszámítógépes és adatinfrastruktúra kifejlesztése, működésbe helyezése, bővítése és fenntartása az Unióban, másrészt a nagy teljesítményű számítástechnika összefüggésében kiemelkedően versenyképes és innovatív ökoszisztéma kialakítása és támogatása</t>
        </is>
      </c>
      <c r="BD819" s="2" t="inlineStr">
        <is>
          <t>impresa comune per il calcolo ad alte prestazioni europeo|
impresa comune EuroHPC|
EuroHPC JU|
EuroHPC</t>
        </is>
      </c>
      <c r="BE819" s="2" t="inlineStr">
        <is>
          <t>3|
3|
3|
3</t>
        </is>
      </c>
      <c r="BF819" s="2" t="inlineStr">
        <is>
          <t xml:space="preserve">|
|
|
</t>
        </is>
      </c>
      <c r="BG819" t="inlineStr">
        <is>
          <t>impresa comune che ha la missione di elaborare, predisporre, estendere e mantenere nell'Unione un'infrastruttura integrata di supercalcolo e di dati all'avanguardia e di elaborare e sostenere un ecosistema di calcolo ad alte prestazioni estremamente competitivo e innovativo</t>
        </is>
      </c>
      <c r="BH819" s="2" t="inlineStr">
        <is>
          <t>BĮ „EuroHPC“|
bendroji įmonė „EuroHPC“|
Europos našiosios kompiuterijos bendroji įmonė</t>
        </is>
      </c>
      <c r="BI819" s="2" t="inlineStr">
        <is>
          <t>3|
3|
4</t>
        </is>
      </c>
      <c r="BJ819" s="2" t="inlineStr">
        <is>
          <t xml:space="preserve">|
|
</t>
        </is>
      </c>
      <c r="BK819" t="inlineStr">
        <is>
          <t>bendroji įmonė, kurios užduotis – Sąjungoje plėtoti, įrengti, plėsti ir palaikyti integruotą pasaulinio lygio superkompiuterių ir duomenų infrastruktūrą ir plėtoti bei remti itin konkurencingą ir naujovišką našiosios kompiuterijos ekosistemą</t>
        </is>
      </c>
      <c r="BL819" s="2" t="inlineStr">
        <is>
          <t>Eiropas Augstas veiktspējas datošanas kopuzņēmums|
kopuzņēmums &lt;i&gt;EuroHPC&lt;/i&gt;</t>
        </is>
      </c>
      <c r="BM819" s="2" t="inlineStr">
        <is>
          <t>3|
3</t>
        </is>
      </c>
      <c r="BN819" s="2" t="inlineStr">
        <is>
          <t xml:space="preserve">|
</t>
        </is>
      </c>
      <c r="BO819" t="inlineStr">
        <is>
          <t>Struktūra, kuras uzdevums ir Savienībā izstrādāt, ieviest, izvērst un uzturēt integrētu pasaules klases superdatošanas un datu infrastruktūru un izstrādāt un atbalstīt ļoti konkurētspējīgu un inovatīvu augstas veiktspējas datošanas ekosistēmu.</t>
        </is>
      </c>
      <c r="BP819" s="2" t="inlineStr">
        <is>
          <t>Impriża Konġunta għall-Computing ta' Prestazzjoni Għolja Ewropew|
Impriża Konġunta EuroHPC</t>
        </is>
      </c>
      <c r="BQ819" s="2" t="inlineStr">
        <is>
          <t>3|
3</t>
        </is>
      </c>
      <c r="BR819" s="2" t="inlineStr">
        <is>
          <t xml:space="preserve">|
</t>
        </is>
      </c>
      <c r="BS819" t="inlineStr">
        <is>
          <t>entità legali u ta' finanzjament proposta biex: &lt;br&gt; - tgħin fl-akkwist ta' infrastrutturi ta' supercomputing fuq skala pre-eksa tal-ogħla livell, &lt;br&gt; - tgħin fit-tnedija, l-interkonnessjoni u l-operazzjoni ta' dawn l-infrastrutturi, &lt;br&gt; - tipprovdi u timmaniġġja l-aċċess tal-utenti pubbliċi u privati għal dawn l-infrastrutturi u, &lt;br&gt; - tappoġġja aġenda ta' riċerka u ta' innovazzjoni għat-teknoloġija HPC Ewropea u għall-iżvilupp tal-għarfien espert</t>
        </is>
      </c>
      <c r="BT819" s="2" t="inlineStr">
        <is>
          <t>Gemeenschappelijke Onderneming EuroHPC|
Gemeenschappelijke Onderneming Europese high-performance computing|
EuroHPC</t>
        </is>
      </c>
      <c r="BU819" s="2" t="inlineStr">
        <is>
          <t>3|
3|
3</t>
        </is>
      </c>
      <c r="BV819" s="2" t="inlineStr">
        <is>
          <t xml:space="preserve">|
|
</t>
        </is>
      </c>
      <c r="BW819" t="inlineStr">
        <is>
          <t>gemeenschappelijke onderneming voor de verwerving, toepassing, koppeling en exploitatie van supercomputing- en data-infrastructuur van wereldklasse om de toegang ervan te beheren en beschikbaar te stellen voor publieke en particuliere gebruikers, en voor de ondersteuning van een onderzoeks- en innovatieagenda voor Europese HPC-technologie en de ontwikkeling van expertise</t>
        </is>
      </c>
      <c r="BX819" s="2" t="inlineStr">
        <is>
          <t>Wspólne Przedsięwzięcie w dziedzinie Europejskich Obliczeń Wielkiej Skali|
Wspólne Przedsięwzięcie EuroHPC</t>
        </is>
      </c>
      <c r="BY819" s="2" t="inlineStr">
        <is>
          <t>3|
3</t>
        </is>
      </c>
      <c r="BZ819" s="2" t="inlineStr">
        <is>
          <t xml:space="preserve">|
</t>
        </is>
      </c>
      <c r="CA819" t="inlineStr">
        <is>
          <t>wspólne przedsięwzięcie powołane w celu wprowadzenia w życie &lt;i&gt;inicjatywy na rzecz europejskich obliczeń wielkiej skali&lt;/i&gt; [ &lt;a href="/entry/result/3577053/all" id="ENTRY_TO_ENTRY_CONVERTER" target="_blank"&gt;IATE:3577053&lt;/a&gt; ]</t>
        </is>
      </c>
      <c r="CB819" s="2" t="inlineStr">
        <is>
          <t>Empresa Comum HPC|
Empresa Comum para a Computação Europeia de Alto Desempenho</t>
        </is>
      </c>
      <c r="CC819" s="2" t="inlineStr">
        <is>
          <t>3|
4</t>
        </is>
      </c>
      <c r="CD819" s="2" t="inlineStr">
        <is>
          <t xml:space="preserve">|
</t>
        </is>
      </c>
      <c r="CE819" t="inlineStr">
        <is>
          <t>Empresa Comum [ &lt;a href="/entry/result/783051/all" id="ENTRY_TO_ENTRY_CONVERTER" target="_blank"&gt;IATE:783051&lt;/a&gt; ] com personalidade jurídica cuja missão consiste em desenvolver, implantar, aumentar e manter na União uma infraestrutura integrada de craveira mundial de supercomputação e dados, bem como desenvolver e apoiar um ecossistema competitivo e inovador no domínio da computação de alto desempenho. A Empresa Comum é constituída por um período que termina em 31 de dezembro de 2026.</t>
        </is>
      </c>
      <c r="CF819" s="2" t="inlineStr">
        <is>
          <t>întreprinderea comună pentru calculul european de înaltă performanță|
Întreprinderea comună EuroHPC</t>
        </is>
      </c>
      <c r="CG819" s="2" t="inlineStr">
        <is>
          <t>3|
3</t>
        </is>
      </c>
      <c r="CH819" s="2" t="inlineStr">
        <is>
          <t xml:space="preserve">|
</t>
        </is>
      </c>
      <c r="CI819" t="inlineStr">
        <is>
          <t>întreprindere comună ale cărei activități constau în a dezvolta, instala, extinde și menține în Uniune o infrastructură integrată, de talie mondială, de calcul intensiv și de date, precum și de a dezvolta și susține un ecosistem foarte competitiv și inovator de calcul de înaltă performanță.</t>
        </is>
      </c>
      <c r="CJ819" s="2" t="inlineStr">
        <is>
          <t>spoločný podnik pre európsku vysokovýkonnú výpočtovú techniku</t>
        </is>
      </c>
      <c r="CK819" s="2" t="inlineStr">
        <is>
          <t>4</t>
        </is>
      </c>
      <c r="CL819" s="2" t="inlineStr">
        <is>
          <t/>
        </is>
      </c>
      <c r="CM819" t="inlineStr">
        <is>
          <t>orgán, ktorého úlohou je vývoj, zavádzanie, rozširovanie a údržba integrovanej superpočítačovej a dátovej infraštruktúry svetovej úrovne v Únii a rozvoj a podpora vysoko konkurencieschopného a inovatívneho ekosystému vysokovýkonnej výpočtovej techniky</t>
        </is>
      </c>
      <c r="CN819" s="2" t="inlineStr">
        <is>
          <t>Skupno podjetje za evropsko visokozmogljivostno računalništvo|
Skupno podjetje EuroHPC</t>
        </is>
      </c>
      <c r="CO819" s="2" t="inlineStr">
        <is>
          <t>4|
3</t>
        </is>
      </c>
      <c r="CP819" s="2" t="inlineStr">
        <is>
          <t xml:space="preserve">|
</t>
        </is>
      </c>
      <c r="CQ819" t="inlineStr">
        <is>
          <t>skupno podjetje, katerega poslanstvo je razvijati, vzpostavljati, razširjati in ohranjati integrirano vrhunsko superračunalniško in podatkovno infrastrukturo ter razvijati in podpirati visoko konkurenčen in inovativen ekosistem visokozmogljivostnega računalništva</t>
        </is>
      </c>
      <c r="CR819" s="2" t="inlineStr">
        <is>
          <t>det gemensamma företaget EuroHPC|
det gemensamma företaget för ett europeiskt högpresterande datorsystem</t>
        </is>
      </c>
      <c r="CS819" s="2" t="inlineStr">
        <is>
          <t>3|
3</t>
        </is>
      </c>
      <c r="CT819" s="2" t="inlineStr">
        <is>
          <t xml:space="preserve">|
</t>
        </is>
      </c>
      <c r="CU819" t="inlineStr">
        <is>
          <t>organ som ska ha i uppdrag att i unionen utveckla, ta i drift, utvidga och bibehålla en integrerad superdator- och datainfrastruktur av världsklass och att utveckla och stödja ett mycket konkurrenskraftigt och innovativt HPC-ekosystem</t>
        </is>
      </c>
    </row>
    <row r="820">
      <c r="A820" s="1" t="str">
        <f>HYPERLINK("https://iate.europa.eu/entry/result/1879879/all", "1879879")</f>
        <v>1879879</v>
      </c>
      <c r="B820" t="inlineStr">
        <is>
          <t>Domain code not specified</t>
        </is>
      </c>
      <c r="C820" t="inlineStr">
        <is>
          <t>Domain code not specified</t>
        </is>
      </c>
      <c r="D820" t="inlineStr">
        <is>
          <t/>
        </is>
      </c>
      <c r="E820" t="inlineStr">
        <is>
          <t/>
        </is>
      </c>
      <c r="F820" t="inlineStr">
        <is>
          <t/>
        </is>
      </c>
      <c r="G820" t="inlineStr">
        <is>
          <t/>
        </is>
      </c>
      <c r="H820" t="inlineStr">
        <is>
          <t/>
        </is>
      </c>
      <c r="I820" t="inlineStr">
        <is>
          <t/>
        </is>
      </c>
      <c r="J820" t="inlineStr">
        <is>
          <t/>
        </is>
      </c>
      <c r="K820" t="inlineStr">
        <is>
          <t/>
        </is>
      </c>
      <c r="L820" t="inlineStr">
        <is>
          <t/>
        </is>
      </c>
      <c r="M820" t="inlineStr">
        <is>
          <t/>
        </is>
      </c>
      <c r="N820" t="inlineStr">
        <is>
          <t/>
        </is>
      </c>
      <c r="O820" t="inlineStr">
        <is>
          <t/>
        </is>
      </c>
      <c r="P820" t="inlineStr">
        <is>
          <t/>
        </is>
      </c>
      <c r="Q820" t="inlineStr">
        <is>
          <t/>
        </is>
      </c>
      <c r="R820" t="inlineStr">
        <is>
          <t/>
        </is>
      </c>
      <c r="S820" t="inlineStr">
        <is>
          <t/>
        </is>
      </c>
      <c r="T820" t="inlineStr">
        <is>
          <t/>
        </is>
      </c>
      <c r="U820" t="inlineStr">
        <is>
          <t/>
        </is>
      </c>
      <c r="V820" t="inlineStr">
        <is>
          <t/>
        </is>
      </c>
      <c r="W820" t="inlineStr">
        <is>
          <t/>
        </is>
      </c>
      <c r="X820" s="2" t="inlineStr">
        <is>
          <t>behavioral analysis|
behavioural analysis</t>
        </is>
      </c>
      <c r="Y820" s="2" t="inlineStr">
        <is>
          <t>3|
3</t>
        </is>
      </c>
      <c r="Z820" s="2" t="inlineStr">
        <is>
          <t xml:space="preserve">|
</t>
        </is>
      </c>
      <c r="AA820" t="inlineStr">
        <is>
          <t>the study of some particular behavioural items, based on the analysis of information collected through behavioural observations, and performed in reference to psychological models of behaviour</t>
        </is>
      </c>
      <c r="AB820" t="inlineStr">
        <is>
          <t/>
        </is>
      </c>
      <c r="AC820" t="inlineStr">
        <is>
          <t/>
        </is>
      </c>
      <c r="AD820" t="inlineStr">
        <is>
          <t/>
        </is>
      </c>
      <c r="AE820" t="inlineStr">
        <is>
          <t/>
        </is>
      </c>
      <c r="AF820" t="inlineStr">
        <is>
          <t/>
        </is>
      </c>
      <c r="AG820" t="inlineStr">
        <is>
          <t/>
        </is>
      </c>
      <c r="AH820" t="inlineStr">
        <is>
          <t/>
        </is>
      </c>
      <c r="AI820" t="inlineStr">
        <is>
          <t/>
        </is>
      </c>
      <c r="AJ820" t="inlineStr">
        <is>
          <t/>
        </is>
      </c>
      <c r="AK820" t="inlineStr">
        <is>
          <t/>
        </is>
      </c>
      <c r="AL820" t="inlineStr">
        <is>
          <t/>
        </is>
      </c>
      <c r="AM820" t="inlineStr">
        <is>
          <t/>
        </is>
      </c>
      <c r="AN820" s="2" t="inlineStr">
        <is>
          <t>analyse comportementale</t>
        </is>
      </c>
      <c r="AO820" s="2" t="inlineStr">
        <is>
          <t>3</t>
        </is>
      </c>
      <c r="AP820" s="2" t="inlineStr">
        <is>
          <t/>
        </is>
      </c>
      <c r="AQ820" t="inlineStr">
        <is>
          <t/>
        </is>
      </c>
      <c r="AR820" s="2" t="inlineStr">
        <is>
          <t>anailís ar iompraíocht</t>
        </is>
      </c>
      <c r="AS820" s="2" t="inlineStr">
        <is>
          <t>3</t>
        </is>
      </c>
      <c r="AT820" s="2" t="inlineStr">
        <is>
          <t/>
        </is>
      </c>
      <c r="AU820" t="inlineStr">
        <is>
          <t/>
        </is>
      </c>
      <c r="AV820" t="inlineStr">
        <is>
          <t/>
        </is>
      </c>
      <c r="AW820" t="inlineStr">
        <is>
          <t/>
        </is>
      </c>
      <c r="AX820" t="inlineStr">
        <is>
          <t/>
        </is>
      </c>
      <c r="AY820" t="inlineStr">
        <is>
          <t/>
        </is>
      </c>
      <c r="AZ820" t="inlineStr">
        <is>
          <t/>
        </is>
      </c>
      <c r="BA820" t="inlineStr">
        <is>
          <t/>
        </is>
      </c>
      <c r="BB820" t="inlineStr">
        <is>
          <t/>
        </is>
      </c>
      <c r="BC820" t="inlineStr">
        <is>
          <t/>
        </is>
      </c>
      <c r="BD820" t="inlineStr">
        <is>
          <t/>
        </is>
      </c>
      <c r="BE820" t="inlineStr">
        <is>
          <t/>
        </is>
      </c>
      <c r="BF820" t="inlineStr">
        <is>
          <t/>
        </is>
      </c>
      <c r="BG820" t="inlineStr">
        <is>
          <t/>
        </is>
      </c>
      <c r="BH820" t="inlineStr">
        <is>
          <t/>
        </is>
      </c>
      <c r="BI820" t="inlineStr">
        <is>
          <t/>
        </is>
      </c>
      <c r="BJ820" t="inlineStr">
        <is>
          <t/>
        </is>
      </c>
      <c r="BK820" t="inlineStr">
        <is>
          <t/>
        </is>
      </c>
      <c r="BL820" t="inlineStr">
        <is>
          <t/>
        </is>
      </c>
      <c r="BM820" t="inlineStr">
        <is>
          <t/>
        </is>
      </c>
      <c r="BN820" t="inlineStr">
        <is>
          <t/>
        </is>
      </c>
      <c r="BO820" t="inlineStr">
        <is>
          <t/>
        </is>
      </c>
      <c r="BP820" t="inlineStr">
        <is>
          <t/>
        </is>
      </c>
      <c r="BQ820" t="inlineStr">
        <is>
          <t/>
        </is>
      </c>
      <c r="BR820" t="inlineStr">
        <is>
          <t/>
        </is>
      </c>
      <c r="BS820" t="inlineStr">
        <is>
          <t/>
        </is>
      </c>
      <c r="BT820" t="inlineStr">
        <is>
          <t/>
        </is>
      </c>
      <c r="BU820" t="inlineStr">
        <is>
          <t/>
        </is>
      </c>
      <c r="BV820" t="inlineStr">
        <is>
          <t/>
        </is>
      </c>
      <c r="BW820" t="inlineStr">
        <is>
          <t/>
        </is>
      </c>
      <c r="BX820" t="inlineStr">
        <is>
          <t/>
        </is>
      </c>
      <c r="BY820" t="inlineStr">
        <is>
          <t/>
        </is>
      </c>
      <c r="BZ820" t="inlineStr">
        <is>
          <t/>
        </is>
      </c>
      <c r="CA820" t="inlineStr">
        <is>
          <t/>
        </is>
      </c>
      <c r="CB820" t="inlineStr">
        <is>
          <t/>
        </is>
      </c>
      <c r="CC820" t="inlineStr">
        <is>
          <t/>
        </is>
      </c>
      <c r="CD820" t="inlineStr">
        <is>
          <t/>
        </is>
      </c>
      <c r="CE820" t="inlineStr">
        <is>
          <t/>
        </is>
      </c>
      <c r="CF820" t="inlineStr">
        <is>
          <t/>
        </is>
      </c>
      <c r="CG820" t="inlineStr">
        <is>
          <t/>
        </is>
      </c>
      <c r="CH820" t="inlineStr">
        <is>
          <t/>
        </is>
      </c>
      <c r="CI820" t="inlineStr">
        <is>
          <t/>
        </is>
      </c>
      <c r="CJ820" t="inlineStr">
        <is>
          <t/>
        </is>
      </c>
      <c r="CK820" t="inlineStr">
        <is>
          <t/>
        </is>
      </c>
      <c r="CL820" t="inlineStr">
        <is>
          <t/>
        </is>
      </c>
      <c r="CM820" t="inlineStr">
        <is>
          <t/>
        </is>
      </c>
      <c r="CN820" s="2" t="inlineStr">
        <is>
          <t>vedenjska analiza</t>
        </is>
      </c>
      <c r="CO820" s="2" t="inlineStr">
        <is>
          <t>3</t>
        </is>
      </c>
      <c r="CP820" s="2" t="inlineStr">
        <is>
          <t/>
        </is>
      </c>
      <c r="CQ820" t="inlineStr">
        <is>
          <t/>
        </is>
      </c>
      <c r="CR820" t="inlineStr">
        <is>
          <t/>
        </is>
      </c>
      <c r="CS820" t="inlineStr">
        <is>
          <t/>
        </is>
      </c>
      <c r="CT820" t="inlineStr">
        <is>
          <t/>
        </is>
      </c>
      <c r="CU820" t="inlineStr">
        <is>
          <t/>
        </is>
      </c>
    </row>
    <row r="821">
      <c r="A821" s="1" t="str">
        <f>HYPERLINK("https://iate.europa.eu/entry/result/1694596/all", "1694596")</f>
        <v>1694596</v>
      </c>
      <c r="B821" t="inlineStr">
        <is>
          <t>EDUCATION AND COMMUNICATIONS</t>
        </is>
      </c>
      <c r="C821" t="inlineStr">
        <is>
          <t>EDUCATION AND COMMUNICATIONS|communications;EDUCATION AND COMMUNICATIONS|information technology and data processing</t>
        </is>
      </c>
      <c r="D821" t="inlineStr">
        <is>
          <t/>
        </is>
      </c>
      <c r="E821" t="inlineStr">
        <is>
          <t/>
        </is>
      </c>
      <c r="F821" t="inlineStr">
        <is>
          <t/>
        </is>
      </c>
      <c r="G821" t="inlineStr">
        <is>
          <t/>
        </is>
      </c>
      <c r="H821" t="inlineStr">
        <is>
          <t/>
        </is>
      </c>
      <c r="I821" t="inlineStr">
        <is>
          <t/>
        </is>
      </c>
      <c r="J821" t="inlineStr">
        <is>
          <t/>
        </is>
      </c>
      <c r="K821" t="inlineStr">
        <is>
          <t/>
        </is>
      </c>
      <c r="L821" s="2" t="inlineStr">
        <is>
          <t>billedfortolkning</t>
        </is>
      </c>
      <c r="M821" s="2" t="inlineStr">
        <is>
          <t>3</t>
        </is>
      </c>
      <c r="N821" s="2" t="inlineStr">
        <is>
          <t/>
        </is>
      </c>
      <c r="O821" t="inlineStr">
        <is>
          <t/>
        </is>
      </c>
      <c r="P821" s="2" t="inlineStr">
        <is>
          <t>Bilddeutung</t>
        </is>
      </c>
      <c r="Q821" s="2" t="inlineStr">
        <is>
          <t>3</t>
        </is>
      </c>
      <c r="R821" s="2" t="inlineStr">
        <is>
          <t/>
        </is>
      </c>
      <c r="S821" t="inlineStr">
        <is>
          <t/>
        </is>
      </c>
      <c r="T821" s="2" t="inlineStr">
        <is>
          <t>ερμηνεία εικόνας</t>
        </is>
      </c>
      <c r="U821" s="2" t="inlineStr">
        <is>
          <t>3</t>
        </is>
      </c>
      <c r="V821" s="2" t="inlineStr">
        <is>
          <t/>
        </is>
      </c>
      <c r="W821" t="inlineStr">
        <is>
          <t/>
        </is>
      </c>
      <c r="X821" s="2" t="inlineStr">
        <is>
          <t>image interpretation</t>
        </is>
      </c>
      <c r="Y821" s="2" t="inlineStr">
        <is>
          <t>3</t>
        </is>
      </c>
      <c r="Z821" s="2" t="inlineStr">
        <is>
          <t/>
        </is>
      </c>
      <c r="AA821" t="inlineStr">
        <is>
          <t>the study of images for the purpose of identifying and judging the significance of selected features</t>
        </is>
      </c>
      <c r="AB821" s="2" t="inlineStr">
        <is>
          <t>interpretación de imágenes</t>
        </is>
      </c>
      <c r="AC821" s="2" t="inlineStr">
        <is>
          <t>3</t>
        </is>
      </c>
      <c r="AD821" s="2" t="inlineStr">
        <is>
          <t/>
        </is>
      </c>
      <c r="AE821" t="inlineStr">
        <is>
          <t/>
        </is>
      </c>
      <c r="AF821" t="inlineStr">
        <is>
          <t/>
        </is>
      </c>
      <c r="AG821" t="inlineStr">
        <is>
          <t/>
        </is>
      </c>
      <c r="AH821" t="inlineStr">
        <is>
          <t/>
        </is>
      </c>
      <c r="AI821" t="inlineStr">
        <is>
          <t/>
        </is>
      </c>
      <c r="AJ821" s="2" t="inlineStr">
        <is>
          <t>kuvan tulkinta</t>
        </is>
      </c>
      <c r="AK821" s="2" t="inlineStr">
        <is>
          <t>3</t>
        </is>
      </c>
      <c r="AL821" s="2" t="inlineStr">
        <is>
          <t/>
        </is>
      </c>
      <c r="AM821" t="inlineStr">
        <is>
          <t/>
        </is>
      </c>
      <c r="AN821" s="2" t="inlineStr">
        <is>
          <t>interprétation d'image</t>
        </is>
      </c>
      <c r="AO821" s="2" t="inlineStr">
        <is>
          <t>3</t>
        </is>
      </c>
      <c r="AP821" s="2" t="inlineStr">
        <is>
          <t/>
        </is>
      </c>
      <c r="AQ821" t="inlineStr">
        <is>
          <t/>
        </is>
      </c>
      <c r="AR821" t="inlineStr">
        <is>
          <t/>
        </is>
      </c>
      <c r="AS821" t="inlineStr">
        <is>
          <t/>
        </is>
      </c>
      <c r="AT821" t="inlineStr">
        <is>
          <t/>
        </is>
      </c>
      <c r="AU821" t="inlineStr">
        <is>
          <t/>
        </is>
      </c>
      <c r="AV821" t="inlineStr">
        <is>
          <t/>
        </is>
      </c>
      <c r="AW821" t="inlineStr">
        <is>
          <t/>
        </is>
      </c>
      <c r="AX821" t="inlineStr">
        <is>
          <t/>
        </is>
      </c>
      <c r="AY821" t="inlineStr">
        <is>
          <t/>
        </is>
      </c>
      <c r="AZ821" t="inlineStr">
        <is>
          <t/>
        </is>
      </c>
      <c r="BA821" t="inlineStr">
        <is>
          <t/>
        </is>
      </c>
      <c r="BB821" t="inlineStr">
        <is>
          <t/>
        </is>
      </c>
      <c r="BC821" t="inlineStr">
        <is>
          <t/>
        </is>
      </c>
      <c r="BD821" t="inlineStr">
        <is>
          <t/>
        </is>
      </c>
      <c r="BE821" t="inlineStr">
        <is>
          <t/>
        </is>
      </c>
      <c r="BF821" t="inlineStr">
        <is>
          <t/>
        </is>
      </c>
      <c r="BG821" t="inlineStr">
        <is>
          <t/>
        </is>
      </c>
      <c r="BH821" t="inlineStr">
        <is>
          <t/>
        </is>
      </c>
      <c r="BI821" t="inlineStr">
        <is>
          <t/>
        </is>
      </c>
      <c r="BJ821" t="inlineStr">
        <is>
          <t/>
        </is>
      </c>
      <c r="BK821" t="inlineStr">
        <is>
          <t/>
        </is>
      </c>
      <c r="BL821" t="inlineStr">
        <is>
          <t/>
        </is>
      </c>
      <c r="BM821" t="inlineStr">
        <is>
          <t/>
        </is>
      </c>
      <c r="BN821" t="inlineStr">
        <is>
          <t/>
        </is>
      </c>
      <c r="BO821" t="inlineStr">
        <is>
          <t/>
        </is>
      </c>
      <c r="BP821" t="inlineStr">
        <is>
          <t/>
        </is>
      </c>
      <c r="BQ821" t="inlineStr">
        <is>
          <t/>
        </is>
      </c>
      <c r="BR821" t="inlineStr">
        <is>
          <t/>
        </is>
      </c>
      <c r="BS821" t="inlineStr">
        <is>
          <t/>
        </is>
      </c>
      <c r="BT821" s="2" t="inlineStr">
        <is>
          <t>beeldontleding</t>
        </is>
      </c>
      <c r="BU821" s="2" t="inlineStr">
        <is>
          <t>3</t>
        </is>
      </c>
      <c r="BV821" s="2" t="inlineStr">
        <is>
          <t/>
        </is>
      </c>
      <c r="BW821" t="inlineStr">
        <is>
          <t/>
        </is>
      </c>
      <c r="BX821" t="inlineStr">
        <is>
          <t/>
        </is>
      </c>
      <c r="BY821" t="inlineStr">
        <is>
          <t/>
        </is>
      </c>
      <c r="BZ821" t="inlineStr">
        <is>
          <t/>
        </is>
      </c>
      <c r="CA821" t="inlineStr">
        <is>
          <t/>
        </is>
      </c>
      <c r="CB821" s="2" t="inlineStr">
        <is>
          <t>interpretação da imagem</t>
        </is>
      </c>
      <c r="CC821" s="2" t="inlineStr">
        <is>
          <t>3</t>
        </is>
      </c>
      <c r="CD821" s="2" t="inlineStr">
        <is>
          <t/>
        </is>
      </c>
      <c r="CE821" t="inlineStr">
        <is>
          <t/>
        </is>
      </c>
      <c r="CF821" t="inlineStr">
        <is>
          <t/>
        </is>
      </c>
      <c r="CG821" t="inlineStr">
        <is>
          <t/>
        </is>
      </c>
      <c r="CH821" t="inlineStr">
        <is>
          <t/>
        </is>
      </c>
      <c r="CI821" t="inlineStr">
        <is>
          <t/>
        </is>
      </c>
      <c r="CJ821" t="inlineStr">
        <is>
          <t/>
        </is>
      </c>
      <c r="CK821" t="inlineStr">
        <is>
          <t/>
        </is>
      </c>
      <c r="CL821" t="inlineStr">
        <is>
          <t/>
        </is>
      </c>
      <c r="CM821" t="inlineStr">
        <is>
          <t/>
        </is>
      </c>
      <c r="CN821" s="2" t="inlineStr">
        <is>
          <t>interpretacija podob</t>
        </is>
      </c>
      <c r="CO821" s="2" t="inlineStr">
        <is>
          <t>3</t>
        </is>
      </c>
      <c r="CP821" s="2" t="inlineStr">
        <is>
          <t/>
        </is>
      </c>
      <c r="CQ821" t="inlineStr">
        <is>
          <t/>
        </is>
      </c>
      <c r="CR821" s="2" t="inlineStr">
        <is>
          <t>bildtolkning</t>
        </is>
      </c>
      <c r="CS821" s="2" t="inlineStr">
        <is>
          <t>3</t>
        </is>
      </c>
      <c r="CT821" s="2" t="inlineStr">
        <is>
          <t/>
        </is>
      </c>
      <c r="CU821" t="inlineStr">
        <is>
          <t/>
        </is>
      </c>
    </row>
    <row r="822">
      <c r="A822" s="1" t="str">
        <f>HYPERLINK("https://iate.europa.eu/entry/result/1437015/all", "1437015")</f>
        <v>1437015</v>
      </c>
      <c r="B822" t="inlineStr">
        <is>
          <t>EDUCATION AND COMMUNICATIONS</t>
        </is>
      </c>
      <c r="C822" t="inlineStr">
        <is>
          <t>EDUCATION AND COMMUNICATIONS|information technology and data processing</t>
        </is>
      </c>
      <c r="D822" t="inlineStr">
        <is>
          <t/>
        </is>
      </c>
      <c r="E822" t="inlineStr">
        <is>
          <t/>
        </is>
      </c>
      <c r="F822" t="inlineStr">
        <is>
          <t/>
        </is>
      </c>
      <c r="G822" t="inlineStr">
        <is>
          <t/>
        </is>
      </c>
      <c r="H822" t="inlineStr">
        <is>
          <t/>
        </is>
      </c>
      <c r="I822" t="inlineStr">
        <is>
          <t/>
        </is>
      </c>
      <c r="J822" t="inlineStr">
        <is>
          <t/>
        </is>
      </c>
      <c r="K822" t="inlineStr">
        <is>
          <t/>
        </is>
      </c>
      <c r="L822" s="2" t="inlineStr">
        <is>
          <t>dataforberedelse</t>
        </is>
      </c>
      <c r="M822" s="2" t="inlineStr">
        <is>
          <t>3</t>
        </is>
      </c>
      <c r="N822" s="2" t="inlineStr">
        <is>
          <t/>
        </is>
      </c>
      <c r="O822" t="inlineStr">
        <is>
          <t/>
        </is>
      </c>
      <c r="P822" s="2" t="inlineStr">
        <is>
          <t>Arbeitsvorbereitung|
Datenvorbereitung</t>
        </is>
      </c>
      <c r="Q822" s="2" t="inlineStr">
        <is>
          <t>3|
3</t>
        </is>
      </c>
      <c r="R822" s="2" t="inlineStr">
        <is>
          <t xml:space="preserve">|
</t>
        </is>
      </c>
      <c r="S822" t="inlineStr">
        <is>
          <t/>
        </is>
      </c>
      <c r="T822" s="2" t="inlineStr">
        <is>
          <t>Προετοιμασία δεδομένων</t>
        </is>
      </c>
      <c r="U822" s="2" t="inlineStr">
        <is>
          <t>3</t>
        </is>
      </c>
      <c r="V822" s="2" t="inlineStr">
        <is>
          <t/>
        </is>
      </c>
      <c r="W822" t="inlineStr">
        <is>
          <t>1.Μετατροπή των δεδομένων σε μορφή αναγνώσιμη από την μηχανή. 2.Αρχική προετοιμασία των πληροφοριών πριν γίνει η μεταγραφή.</t>
        </is>
      </c>
      <c r="X822" s="2" t="inlineStr">
        <is>
          <t>DP|
data preparation</t>
        </is>
      </c>
      <c r="Y822" s="2" t="inlineStr">
        <is>
          <t>1|
3</t>
        </is>
      </c>
      <c r="Z822" s="2" t="inlineStr">
        <is>
          <t xml:space="preserve">|
</t>
        </is>
      </c>
      <c r="AA822" t="inlineStr">
        <is>
          <t>Pertaining to the conversion to machine-readable form data; 2.initialpreparation of the information before transcription</t>
        </is>
      </c>
      <c r="AB822" s="2" t="inlineStr">
        <is>
          <t>preparación de datos</t>
        </is>
      </c>
      <c r="AC822" s="2" t="inlineStr">
        <is>
          <t>3</t>
        </is>
      </c>
      <c r="AD822" s="2" t="inlineStr">
        <is>
          <t/>
        </is>
      </c>
      <c r="AE822" t="inlineStr">
        <is>
          <t/>
        </is>
      </c>
      <c r="AF822" t="inlineStr">
        <is>
          <t/>
        </is>
      </c>
      <c r="AG822" t="inlineStr">
        <is>
          <t/>
        </is>
      </c>
      <c r="AH822" t="inlineStr">
        <is>
          <t/>
        </is>
      </c>
      <c r="AI822" t="inlineStr">
        <is>
          <t/>
        </is>
      </c>
      <c r="AJ822" s="2" t="inlineStr">
        <is>
          <t>tiedonvalmistelu</t>
        </is>
      </c>
      <c r="AK822" s="2" t="inlineStr">
        <is>
          <t>3</t>
        </is>
      </c>
      <c r="AL822" s="2" t="inlineStr">
        <is>
          <t/>
        </is>
      </c>
      <c r="AM822" t="inlineStr">
        <is>
          <t/>
        </is>
      </c>
      <c r="AN822" s="2" t="inlineStr">
        <is>
          <t>préparation des données</t>
        </is>
      </c>
      <c r="AO822" s="2" t="inlineStr">
        <is>
          <t>3</t>
        </is>
      </c>
      <c r="AP822" s="2" t="inlineStr">
        <is>
          <t/>
        </is>
      </c>
      <c r="AQ822" t="inlineStr">
        <is>
          <t>partie du prétraitement, à savoir la conversion de données dans une forme qui convient à l'introduction dans l'ordinateur; 2.correction, explication, etc. de données d'origine avant de commencer la préparation des données proprement dite</t>
        </is>
      </c>
      <c r="AR822" t="inlineStr">
        <is>
          <t/>
        </is>
      </c>
      <c r="AS822" t="inlineStr">
        <is>
          <t/>
        </is>
      </c>
      <c r="AT822" t="inlineStr">
        <is>
          <t/>
        </is>
      </c>
      <c r="AU822" t="inlineStr">
        <is>
          <t/>
        </is>
      </c>
      <c r="AV822" t="inlineStr">
        <is>
          <t/>
        </is>
      </c>
      <c r="AW822" t="inlineStr">
        <is>
          <t/>
        </is>
      </c>
      <c r="AX822" t="inlineStr">
        <is>
          <t/>
        </is>
      </c>
      <c r="AY822" t="inlineStr">
        <is>
          <t/>
        </is>
      </c>
      <c r="AZ822" t="inlineStr">
        <is>
          <t/>
        </is>
      </c>
      <c r="BA822" t="inlineStr">
        <is>
          <t/>
        </is>
      </c>
      <c r="BB822" t="inlineStr">
        <is>
          <t/>
        </is>
      </c>
      <c r="BC822" t="inlineStr">
        <is>
          <t/>
        </is>
      </c>
      <c r="BD822" s="2" t="inlineStr">
        <is>
          <t>preparazione dati</t>
        </is>
      </c>
      <c r="BE822" s="2" t="inlineStr">
        <is>
          <t>3</t>
        </is>
      </c>
      <c r="BF822" s="2" t="inlineStr">
        <is>
          <t/>
        </is>
      </c>
      <c r="BG822" t="inlineStr">
        <is>
          <t/>
        </is>
      </c>
      <c r="BH822" t="inlineStr">
        <is>
          <t/>
        </is>
      </c>
      <c r="BI822" t="inlineStr">
        <is>
          <t/>
        </is>
      </c>
      <c r="BJ822" t="inlineStr">
        <is>
          <t/>
        </is>
      </c>
      <c r="BK822" t="inlineStr">
        <is>
          <t/>
        </is>
      </c>
      <c r="BL822" t="inlineStr">
        <is>
          <t/>
        </is>
      </c>
      <c r="BM822" t="inlineStr">
        <is>
          <t/>
        </is>
      </c>
      <c r="BN822" t="inlineStr">
        <is>
          <t/>
        </is>
      </c>
      <c r="BO822" t="inlineStr">
        <is>
          <t/>
        </is>
      </c>
      <c r="BP822" t="inlineStr">
        <is>
          <t/>
        </is>
      </c>
      <c r="BQ822" t="inlineStr">
        <is>
          <t/>
        </is>
      </c>
      <c r="BR822" t="inlineStr">
        <is>
          <t/>
        </is>
      </c>
      <c r="BS822" t="inlineStr">
        <is>
          <t/>
        </is>
      </c>
      <c r="BT822" s="2" t="inlineStr">
        <is>
          <t>gegevensvoorbereiding</t>
        </is>
      </c>
      <c r="BU822" s="2" t="inlineStr">
        <is>
          <t>3</t>
        </is>
      </c>
      <c r="BV822" s="2" t="inlineStr">
        <is>
          <t/>
        </is>
      </c>
      <c r="BW822" t="inlineStr">
        <is>
          <t>onderdeel van het voorbewerken, t.w.het omzetten van gegevens in een vorm die geschikt is als invoer voor de computer 2.corrigeren, verduidelijken enz. van brongegevens alvorens aan de eigenlijke gegevensvoorbereiding wordt begonnen</t>
        </is>
      </c>
      <c r="BX822" t="inlineStr">
        <is>
          <t/>
        </is>
      </c>
      <c r="BY822" t="inlineStr">
        <is>
          <t/>
        </is>
      </c>
      <c r="BZ822" t="inlineStr">
        <is>
          <t/>
        </is>
      </c>
      <c r="CA822" t="inlineStr">
        <is>
          <t/>
        </is>
      </c>
      <c r="CB822" s="2" t="inlineStr">
        <is>
          <t>preparação dos dados</t>
        </is>
      </c>
      <c r="CC822" s="2" t="inlineStr">
        <is>
          <t>3</t>
        </is>
      </c>
      <c r="CD822" s="2" t="inlineStr">
        <is>
          <t/>
        </is>
      </c>
      <c r="CE822" t="inlineStr">
        <is>
          <t/>
        </is>
      </c>
      <c r="CF822" t="inlineStr">
        <is>
          <t/>
        </is>
      </c>
      <c r="CG822" t="inlineStr">
        <is>
          <t/>
        </is>
      </c>
      <c r="CH822" t="inlineStr">
        <is>
          <t/>
        </is>
      </c>
      <c r="CI822" t="inlineStr">
        <is>
          <t/>
        </is>
      </c>
      <c r="CJ822" t="inlineStr">
        <is>
          <t/>
        </is>
      </c>
      <c r="CK822" t="inlineStr">
        <is>
          <t/>
        </is>
      </c>
      <c r="CL822" t="inlineStr">
        <is>
          <t/>
        </is>
      </c>
      <c r="CM822" t="inlineStr">
        <is>
          <t/>
        </is>
      </c>
      <c r="CN822" s="2" t="inlineStr">
        <is>
          <t>priprava podatkov</t>
        </is>
      </c>
      <c r="CO822" s="2" t="inlineStr">
        <is>
          <t>3</t>
        </is>
      </c>
      <c r="CP822" s="2" t="inlineStr">
        <is>
          <t/>
        </is>
      </c>
      <c r="CQ822" t="inlineStr">
        <is>
          <t/>
        </is>
      </c>
      <c r="CR822" s="2" t="inlineStr">
        <is>
          <t>datapreparering</t>
        </is>
      </c>
      <c r="CS822" s="2" t="inlineStr">
        <is>
          <t>3</t>
        </is>
      </c>
      <c r="CT822" s="2" t="inlineStr">
        <is>
          <t/>
        </is>
      </c>
      <c r="CU822" t="inlineStr">
        <is>
          <t/>
        </is>
      </c>
    </row>
    <row r="823">
      <c r="A823" s="1" t="str">
        <f>HYPERLINK("https://iate.europa.eu/entry/result/1549662/all", "1549662")</f>
        <v>1549662</v>
      </c>
      <c r="B823" t="inlineStr">
        <is>
          <t>EDUCATION AND COMMUNICATIONS</t>
        </is>
      </c>
      <c r="C823" t="inlineStr">
        <is>
          <t>EDUCATION AND COMMUNICATIONS|information technology and data processing</t>
        </is>
      </c>
      <c r="D823" t="inlineStr">
        <is>
          <t/>
        </is>
      </c>
      <c r="E823" t="inlineStr">
        <is>
          <t/>
        </is>
      </c>
      <c r="F823" t="inlineStr">
        <is>
          <t/>
        </is>
      </c>
      <c r="G823" t="inlineStr">
        <is>
          <t/>
        </is>
      </c>
      <c r="H823" t="inlineStr">
        <is>
          <t/>
        </is>
      </c>
      <c r="I823" t="inlineStr">
        <is>
          <t/>
        </is>
      </c>
      <c r="J823" t="inlineStr">
        <is>
          <t/>
        </is>
      </c>
      <c r="K823" t="inlineStr">
        <is>
          <t/>
        </is>
      </c>
      <c r="L823" s="2" t="inlineStr">
        <is>
          <t>genkendelse af objekt</t>
        </is>
      </c>
      <c r="M823" s="2" t="inlineStr">
        <is>
          <t>3</t>
        </is>
      </c>
      <c r="N823" s="2" t="inlineStr">
        <is>
          <t/>
        </is>
      </c>
      <c r="O823" t="inlineStr">
        <is>
          <t/>
        </is>
      </c>
      <c r="P823" s="2" t="inlineStr">
        <is>
          <t>Objekterkennung</t>
        </is>
      </c>
      <c r="Q823" s="2" t="inlineStr">
        <is>
          <t>3</t>
        </is>
      </c>
      <c r="R823" s="2" t="inlineStr">
        <is>
          <t/>
        </is>
      </c>
      <c r="S823" t="inlineStr">
        <is>
          <t>Unterscheidung eines Objektes von anderen Objekten und seiner Umgebung mit Hilfe von Objekterkennungseinrichtungen</t>
        </is>
      </c>
      <c r="T823" s="2" t="inlineStr">
        <is>
          <t>αναγνώριση αντικειμένων</t>
        </is>
      </c>
      <c r="U823" s="2" t="inlineStr">
        <is>
          <t>3</t>
        </is>
      </c>
      <c r="V823" s="2" t="inlineStr">
        <is>
          <t/>
        </is>
      </c>
      <c r="W823" t="inlineStr">
        <is>
          <t/>
        </is>
      </c>
      <c r="X823" s="2" t="inlineStr">
        <is>
          <t>object recognition</t>
        </is>
      </c>
      <c r="Y823" s="2" t="inlineStr">
        <is>
          <t>3</t>
        </is>
      </c>
      <c r="Z823" s="2" t="inlineStr">
        <is>
          <t/>
        </is>
      </c>
      <c r="AA823" t="inlineStr">
        <is>
          <t>the capability of a robot equipped with a vision system to distinguish one object from another</t>
        </is>
      </c>
      <c r="AB823" s="2" t="inlineStr">
        <is>
          <t>reconocimiento de los objetos</t>
        </is>
      </c>
      <c r="AC823" s="2" t="inlineStr">
        <is>
          <t>3</t>
        </is>
      </c>
      <c r="AD823" s="2" t="inlineStr">
        <is>
          <t/>
        </is>
      </c>
      <c r="AE823" t="inlineStr">
        <is>
          <t/>
        </is>
      </c>
      <c r="AF823" t="inlineStr">
        <is>
          <t/>
        </is>
      </c>
      <c r="AG823" t="inlineStr">
        <is>
          <t/>
        </is>
      </c>
      <c r="AH823" t="inlineStr">
        <is>
          <t/>
        </is>
      </c>
      <c r="AI823" t="inlineStr">
        <is>
          <t/>
        </is>
      </c>
      <c r="AJ823" s="2" t="inlineStr">
        <is>
          <t>hahmontunnistus</t>
        </is>
      </c>
      <c r="AK823" s="2" t="inlineStr">
        <is>
          <t>2</t>
        </is>
      </c>
      <c r="AL823" s="2" t="inlineStr">
        <is>
          <t/>
        </is>
      </c>
      <c r="AM823" t="inlineStr">
        <is>
          <t/>
        </is>
      </c>
      <c r="AN823" s="2" t="inlineStr">
        <is>
          <t>reconnaissance des objets</t>
        </is>
      </c>
      <c r="AO823" s="2" t="inlineStr">
        <is>
          <t>3</t>
        </is>
      </c>
      <c r="AP823" s="2" t="inlineStr">
        <is>
          <t/>
        </is>
      </c>
      <c r="AQ823" t="inlineStr">
        <is>
          <t>capacité d'un robot doté d'un système de vision à reconnaître un objet parmi d'autres</t>
        </is>
      </c>
      <c r="AR823" t="inlineStr">
        <is>
          <t/>
        </is>
      </c>
      <c r="AS823" t="inlineStr">
        <is>
          <t/>
        </is>
      </c>
      <c r="AT823" t="inlineStr">
        <is>
          <t/>
        </is>
      </c>
      <c r="AU823" t="inlineStr">
        <is>
          <t/>
        </is>
      </c>
      <c r="AV823" t="inlineStr">
        <is>
          <t/>
        </is>
      </c>
      <c r="AW823" t="inlineStr">
        <is>
          <t/>
        </is>
      </c>
      <c r="AX823" t="inlineStr">
        <is>
          <t/>
        </is>
      </c>
      <c r="AY823" t="inlineStr">
        <is>
          <t/>
        </is>
      </c>
      <c r="AZ823" t="inlineStr">
        <is>
          <t/>
        </is>
      </c>
      <c r="BA823" t="inlineStr">
        <is>
          <t/>
        </is>
      </c>
      <c r="BB823" t="inlineStr">
        <is>
          <t/>
        </is>
      </c>
      <c r="BC823" t="inlineStr">
        <is>
          <t/>
        </is>
      </c>
      <c r="BD823" s="2" t="inlineStr">
        <is>
          <t>riconoscimento degli oggetti</t>
        </is>
      </c>
      <c r="BE823" s="2" t="inlineStr">
        <is>
          <t>3</t>
        </is>
      </c>
      <c r="BF823" s="2" t="inlineStr">
        <is>
          <t/>
        </is>
      </c>
      <c r="BG823" t="inlineStr">
        <is>
          <t/>
        </is>
      </c>
      <c r="BH823" t="inlineStr">
        <is>
          <t/>
        </is>
      </c>
      <c r="BI823" t="inlineStr">
        <is>
          <t/>
        </is>
      </c>
      <c r="BJ823" t="inlineStr">
        <is>
          <t/>
        </is>
      </c>
      <c r="BK823" t="inlineStr">
        <is>
          <t/>
        </is>
      </c>
      <c r="BL823" t="inlineStr">
        <is>
          <t/>
        </is>
      </c>
      <c r="BM823" t="inlineStr">
        <is>
          <t/>
        </is>
      </c>
      <c r="BN823" t="inlineStr">
        <is>
          <t/>
        </is>
      </c>
      <c r="BO823" t="inlineStr">
        <is>
          <t/>
        </is>
      </c>
      <c r="BP823" t="inlineStr">
        <is>
          <t/>
        </is>
      </c>
      <c r="BQ823" t="inlineStr">
        <is>
          <t/>
        </is>
      </c>
      <c r="BR823" t="inlineStr">
        <is>
          <t/>
        </is>
      </c>
      <c r="BS823" t="inlineStr">
        <is>
          <t/>
        </is>
      </c>
      <c r="BT823" s="2" t="inlineStr">
        <is>
          <t>objectherkenning</t>
        </is>
      </c>
      <c r="BU823" s="2" t="inlineStr">
        <is>
          <t>3</t>
        </is>
      </c>
      <c r="BV823" s="2" t="inlineStr">
        <is>
          <t/>
        </is>
      </c>
      <c r="BW823" t="inlineStr">
        <is>
          <t/>
        </is>
      </c>
      <c r="BX823" t="inlineStr">
        <is>
          <t/>
        </is>
      </c>
      <c r="BY823" t="inlineStr">
        <is>
          <t/>
        </is>
      </c>
      <c r="BZ823" t="inlineStr">
        <is>
          <t/>
        </is>
      </c>
      <c r="CA823" t="inlineStr">
        <is>
          <t/>
        </is>
      </c>
      <c r="CB823" s="2" t="inlineStr">
        <is>
          <t>reconhecimento dos objetos</t>
        </is>
      </c>
      <c r="CC823" s="2" t="inlineStr">
        <is>
          <t>3</t>
        </is>
      </c>
      <c r="CD823" s="2" t="inlineStr">
        <is>
          <t/>
        </is>
      </c>
      <c r="CE823" t="inlineStr">
        <is>
          <t/>
        </is>
      </c>
      <c r="CF823" t="inlineStr">
        <is>
          <t/>
        </is>
      </c>
      <c r="CG823" t="inlineStr">
        <is>
          <t/>
        </is>
      </c>
      <c r="CH823" t="inlineStr">
        <is>
          <t/>
        </is>
      </c>
      <c r="CI823" t="inlineStr">
        <is>
          <t/>
        </is>
      </c>
      <c r="CJ823" t="inlineStr">
        <is>
          <t/>
        </is>
      </c>
      <c r="CK823" t="inlineStr">
        <is>
          <t/>
        </is>
      </c>
      <c r="CL823" t="inlineStr">
        <is>
          <t/>
        </is>
      </c>
      <c r="CM823" t="inlineStr">
        <is>
          <t/>
        </is>
      </c>
      <c r="CN823" s="2" t="inlineStr">
        <is>
          <t>prepoznavanje predmetov</t>
        </is>
      </c>
      <c r="CO823" s="2" t="inlineStr">
        <is>
          <t>3</t>
        </is>
      </c>
      <c r="CP823" s="2" t="inlineStr">
        <is>
          <t/>
        </is>
      </c>
      <c r="CQ823" t="inlineStr">
        <is>
          <t/>
        </is>
      </c>
      <c r="CR823" s="2" t="inlineStr">
        <is>
          <t>objektigenkänning</t>
        </is>
      </c>
      <c r="CS823" s="2" t="inlineStr">
        <is>
          <t>3</t>
        </is>
      </c>
      <c r="CT823" s="2" t="inlineStr">
        <is>
          <t/>
        </is>
      </c>
      <c r="CU823" t="inlineStr">
        <is>
          <t/>
        </is>
      </c>
    </row>
    <row r="824">
      <c r="A824" s="1" t="str">
        <f>HYPERLINK("https://iate.europa.eu/entry/result/1756555/all", "1756555")</f>
        <v>1756555</v>
      </c>
      <c r="B824" t="inlineStr">
        <is>
          <t>EDUCATION AND COMMUNICATIONS</t>
        </is>
      </c>
      <c r="C824" t="inlineStr">
        <is>
          <t>EDUCATION AND COMMUNICATIONS|information technology and data processing</t>
        </is>
      </c>
      <c r="D824" t="inlineStr">
        <is>
          <t/>
        </is>
      </c>
      <c r="E824" t="inlineStr">
        <is>
          <t/>
        </is>
      </c>
      <c r="F824" t="inlineStr">
        <is>
          <t/>
        </is>
      </c>
      <c r="G824" t="inlineStr">
        <is>
          <t/>
        </is>
      </c>
      <c r="H824" t="inlineStr">
        <is>
          <t/>
        </is>
      </c>
      <c r="I824" t="inlineStr">
        <is>
          <t/>
        </is>
      </c>
      <c r="J824" t="inlineStr">
        <is>
          <t/>
        </is>
      </c>
      <c r="K824" t="inlineStr">
        <is>
          <t/>
        </is>
      </c>
      <c r="L824" s="2" t="inlineStr">
        <is>
          <t>programmelteknologi|
programmeludvikling</t>
        </is>
      </c>
      <c r="M824" s="2" t="inlineStr">
        <is>
          <t>3|
3</t>
        </is>
      </c>
      <c r="N824" s="2" t="inlineStr">
        <is>
          <t xml:space="preserve">|
</t>
        </is>
      </c>
      <c r="O824" t="inlineStr">
        <is>
          <t/>
        </is>
      </c>
      <c r="P824" s="2" t="inlineStr">
        <is>
          <t>Softwaretechnik|
Software-Technologie</t>
        </is>
      </c>
      <c r="Q824" s="2" t="inlineStr">
        <is>
          <t>3|
2</t>
        </is>
      </c>
      <c r="R824" s="2" t="inlineStr">
        <is>
          <t xml:space="preserve">|
</t>
        </is>
      </c>
      <c r="S824" t="inlineStr">
        <is>
          <t>systematische, durch geeignete methodische Hilfsmittel unterstützte Vorgehensweise bei der Entwicklung, Einführung und Wartung von Softwareprodukten</t>
        </is>
      </c>
      <c r="T824" s="2" t="inlineStr">
        <is>
          <t>μηχανική του λογισμικού|
μηχανίκευση λογισμικού</t>
        </is>
      </c>
      <c r="U824" s="2" t="inlineStr">
        <is>
          <t>3|
3</t>
        </is>
      </c>
      <c r="V824" s="2" t="inlineStr">
        <is>
          <t xml:space="preserve">|
</t>
        </is>
      </c>
      <c r="W824" t="inlineStr">
        <is>
          <t/>
        </is>
      </c>
      <c r="X824" s="2" t="inlineStr">
        <is>
          <t>software engineering</t>
        </is>
      </c>
      <c r="Y824" s="2" t="inlineStr">
        <is>
          <t>1</t>
        </is>
      </c>
      <c r="Z824" s="2" t="inlineStr">
        <is>
          <t/>
        </is>
      </c>
      <c r="AA824" t="inlineStr">
        <is>
          <t>the systematic approach to the development,operation,maintenance,and retirement of software</t>
        </is>
      </c>
      <c r="AB824" s="2" t="inlineStr">
        <is>
          <t>ingeniería de paquetes de software|
ingeniería de soportes lógicos|
ingeniería de equipo lógico|
ingeniería de software</t>
        </is>
      </c>
      <c r="AC824" s="2" t="inlineStr">
        <is>
          <t>3|
3|
3|
3</t>
        </is>
      </c>
      <c r="AD824" s="2" t="inlineStr">
        <is>
          <t xml:space="preserve">|
|
|
</t>
        </is>
      </c>
      <c r="AE824" t="inlineStr">
        <is>
          <t>técnica sistemática para el desarrollo, la explotación, el mantenimiento y la desactivación del equipo lógico</t>
        </is>
      </c>
      <c r="AF824" t="inlineStr">
        <is>
          <t/>
        </is>
      </c>
      <c r="AG824" t="inlineStr">
        <is>
          <t/>
        </is>
      </c>
      <c r="AH824" t="inlineStr">
        <is>
          <t/>
        </is>
      </c>
      <c r="AI824" t="inlineStr">
        <is>
          <t/>
        </is>
      </c>
      <c r="AJ824" s="2" t="inlineStr">
        <is>
          <t>ohjelmistotekniikka</t>
        </is>
      </c>
      <c r="AK824" s="2" t="inlineStr">
        <is>
          <t>3</t>
        </is>
      </c>
      <c r="AL824" s="2" t="inlineStr">
        <is>
          <t/>
        </is>
      </c>
      <c r="AM824" t="inlineStr">
        <is>
          <t>tietojenkäsittelytekniikan osa-alue, johon kuuluu tietokoneohjelmien suunnittelu, kirjoittaminen ja käyttöönotto</t>
        </is>
      </c>
      <c r="AN824" s="2" t="inlineStr">
        <is>
          <t>génie logiciel|
ingénierie logicielle</t>
        </is>
      </c>
      <c r="AO824" s="2" t="inlineStr">
        <is>
          <t>3|
1</t>
        </is>
      </c>
      <c r="AP824" s="2" t="inlineStr">
        <is>
          <t xml:space="preserve">|
</t>
        </is>
      </c>
      <c r="AQ824" t="inlineStr">
        <is>
          <t>ensemble des activités de conception et de mise en oeuvre des produits et des procédures tendant à rationaliser la production du logiciel et son suivi</t>
        </is>
      </c>
      <c r="AR824" t="inlineStr">
        <is>
          <t/>
        </is>
      </c>
      <c r="AS824" t="inlineStr">
        <is>
          <t/>
        </is>
      </c>
      <c r="AT824" t="inlineStr">
        <is>
          <t/>
        </is>
      </c>
      <c r="AU824" t="inlineStr">
        <is>
          <t/>
        </is>
      </c>
      <c r="AV824" t="inlineStr">
        <is>
          <t/>
        </is>
      </c>
      <c r="AW824" t="inlineStr">
        <is>
          <t/>
        </is>
      </c>
      <c r="AX824" t="inlineStr">
        <is>
          <t/>
        </is>
      </c>
      <c r="AY824" t="inlineStr">
        <is>
          <t/>
        </is>
      </c>
      <c r="AZ824" t="inlineStr">
        <is>
          <t/>
        </is>
      </c>
      <c r="BA824" t="inlineStr">
        <is>
          <t/>
        </is>
      </c>
      <c r="BB824" t="inlineStr">
        <is>
          <t/>
        </is>
      </c>
      <c r="BC824" t="inlineStr">
        <is>
          <t/>
        </is>
      </c>
      <c r="BD824" s="2" t="inlineStr">
        <is>
          <t>ingegneria di software|
ingegneria del software</t>
        </is>
      </c>
      <c r="BE824" s="2" t="inlineStr">
        <is>
          <t>3|
2</t>
        </is>
      </c>
      <c r="BF824" s="2" t="inlineStr">
        <is>
          <t xml:space="preserve">|
</t>
        </is>
      </c>
      <c r="BG824" t="inlineStr">
        <is>
          <t>approccio sistematico allo sviluppo, utilizzo, manutenzione e disattivazione di una applicazione software</t>
        </is>
      </c>
      <c r="BH824" t="inlineStr">
        <is>
          <t/>
        </is>
      </c>
      <c r="BI824" t="inlineStr">
        <is>
          <t/>
        </is>
      </c>
      <c r="BJ824" t="inlineStr">
        <is>
          <t/>
        </is>
      </c>
      <c r="BK824" t="inlineStr">
        <is>
          <t/>
        </is>
      </c>
      <c r="BL824" t="inlineStr">
        <is>
          <t/>
        </is>
      </c>
      <c r="BM824" t="inlineStr">
        <is>
          <t/>
        </is>
      </c>
      <c r="BN824" t="inlineStr">
        <is>
          <t/>
        </is>
      </c>
      <c r="BO824" t="inlineStr">
        <is>
          <t/>
        </is>
      </c>
      <c r="BP824" t="inlineStr">
        <is>
          <t/>
        </is>
      </c>
      <c r="BQ824" t="inlineStr">
        <is>
          <t/>
        </is>
      </c>
      <c r="BR824" t="inlineStr">
        <is>
          <t/>
        </is>
      </c>
      <c r="BS824" t="inlineStr">
        <is>
          <t/>
        </is>
      </c>
      <c r="BT824" s="2" t="inlineStr">
        <is>
          <t>programmatuur-technologie|
software engineering|
programmatuurtechnologie</t>
        </is>
      </c>
      <c r="BU824" s="2" t="inlineStr">
        <is>
          <t>3|
3|
3</t>
        </is>
      </c>
      <c r="BV824" s="2" t="inlineStr">
        <is>
          <t xml:space="preserve">|
|
</t>
        </is>
      </c>
      <c r="BW824" t="inlineStr">
        <is>
          <t>systematisch ontwerpen en construeren van software (van programma-systeem-produkten) waarbij principes, methoden, technieken, en hulpmiddelen van technische en organisatorische aard worden toegepast, ten einde tijdsduur en kosten van het produktieproces te reduceren en correctheid en betrouwbaarheid van het product te verhogen</t>
        </is>
      </c>
      <c r="BX824" t="inlineStr">
        <is>
          <t/>
        </is>
      </c>
      <c r="BY824" t="inlineStr">
        <is>
          <t/>
        </is>
      </c>
      <c r="BZ824" t="inlineStr">
        <is>
          <t/>
        </is>
      </c>
      <c r="CA824" t="inlineStr">
        <is>
          <t/>
        </is>
      </c>
      <c r="CB824" s="2" t="inlineStr">
        <is>
          <t>engenharia de programação</t>
        </is>
      </c>
      <c r="CC824" s="2" t="inlineStr">
        <is>
          <t>2</t>
        </is>
      </c>
      <c r="CD824" s="2" t="inlineStr">
        <is>
          <t/>
        </is>
      </c>
      <c r="CE824" t="inlineStr">
        <is>
          <t>conjunto de utensílios e de procedimentos relativos às diferentes fases de elaboração e desenvolvimento do suporte lógico:especificações,programação e,seguidamente,produção,teste e afinação,qualificação,aplicação,manutenção,documentação,etc</t>
        </is>
      </c>
      <c r="CF824" t="inlineStr">
        <is>
          <t/>
        </is>
      </c>
      <c r="CG824" t="inlineStr">
        <is>
          <t/>
        </is>
      </c>
      <c r="CH824" t="inlineStr">
        <is>
          <t/>
        </is>
      </c>
      <c r="CI824" t="inlineStr">
        <is>
          <t/>
        </is>
      </c>
      <c r="CJ824" t="inlineStr">
        <is>
          <t/>
        </is>
      </c>
      <c r="CK824" t="inlineStr">
        <is>
          <t/>
        </is>
      </c>
      <c r="CL824" t="inlineStr">
        <is>
          <t/>
        </is>
      </c>
      <c r="CM824" t="inlineStr">
        <is>
          <t/>
        </is>
      </c>
      <c r="CN824" s="2" t="inlineStr">
        <is>
          <t>programsko inženirstvo|
programski inženiring</t>
        </is>
      </c>
      <c r="CO824" s="2" t="inlineStr">
        <is>
          <t>3|
3</t>
        </is>
      </c>
      <c r="CP824" s="2" t="inlineStr">
        <is>
          <t xml:space="preserve">|
</t>
        </is>
      </c>
      <c r="CQ824" t="inlineStr">
        <is>
          <t>sistematičen pristop pri razvoju programske
opreme v celotnem življenjskem ciklu</t>
        </is>
      </c>
      <c r="CR824" s="2" t="inlineStr">
        <is>
          <t>programutveckling|
programkonstruktion</t>
        </is>
      </c>
      <c r="CS824" s="2" t="inlineStr">
        <is>
          <t>3|
3</t>
        </is>
      </c>
      <c r="CT824" s="2" t="inlineStr">
        <is>
          <t xml:space="preserve">|
</t>
        </is>
      </c>
      <c r="CU824" t="inlineStr">
        <is>
          <t/>
        </is>
      </c>
    </row>
    <row r="825">
      <c r="A825" s="1" t="str">
        <f>HYPERLINK("https://iate.europa.eu/entry/result/1436755/all", "1436755")</f>
        <v>1436755</v>
      </c>
      <c r="B825" t="inlineStr">
        <is>
          <t>EDUCATION AND COMMUNICATIONS</t>
        </is>
      </c>
      <c r="C825" t="inlineStr">
        <is>
          <t>EDUCATION AND COMMUNICATIONS|information technology and data processing</t>
        </is>
      </c>
      <c r="D825" s="2" t="inlineStr">
        <is>
          <t>детерминистична система</t>
        </is>
      </c>
      <c r="E825" s="2" t="inlineStr">
        <is>
          <t>3</t>
        </is>
      </c>
      <c r="F825" s="2" t="inlineStr">
        <is>
          <t/>
        </is>
      </c>
      <c r="G825" t="inlineStr">
        <is>
          <t>система, при която във всичките ѝ състояния преходът към
следващо състояние е еднозначно определен</t>
        </is>
      </c>
      <c r="H825" s="2" t="inlineStr">
        <is>
          <t>deterministický systém</t>
        </is>
      </c>
      <c r="I825" s="2" t="inlineStr">
        <is>
          <t>3</t>
        </is>
      </c>
      <c r="J825" s="2" t="inlineStr">
        <is>
          <t/>
        </is>
      </c>
      <c r="K825" t="inlineStr">
        <is>
          <t>systémy, u nichž jsou zákonitosti (hodnoty proměnných) vymezující chování systému jednoznačně určeny</t>
        </is>
      </c>
      <c r="L825" s="2" t="inlineStr">
        <is>
          <t>deterministisk system</t>
        </is>
      </c>
      <c r="M825" s="2" t="inlineStr">
        <is>
          <t>3</t>
        </is>
      </c>
      <c r="N825" s="2" t="inlineStr">
        <is>
          <t/>
        </is>
      </c>
      <c r="O825" t="inlineStr">
        <is>
          <t>repetitivt system, hvori et givet forløb kan gentages med samme resultat til følge</t>
        </is>
      </c>
      <c r="P825" s="2" t="inlineStr">
        <is>
          <t>deterministisches System</t>
        </is>
      </c>
      <c r="Q825" s="2" t="inlineStr">
        <is>
          <t>3</t>
        </is>
      </c>
      <c r="R825" s="2" t="inlineStr">
        <is>
          <t/>
        </is>
      </c>
      <c r="S825" t="inlineStr">
        <is>
          <t>ein System, in dem künftige
Zustände nach dynamischen Gesetzen durch vorhergehende Zustände determiniert sind</t>
        </is>
      </c>
      <c r="T825" s="2" t="inlineStr">
        <is>
          <t>προσδιοριστικό σύστημα|
Καθορισμένο σύστημα</t>
        </is>
      </c>
      <c r="U825" s="2" t="inlineStr">
        <is>
          <t>3|
2</t>
        </is>
      </c>
      <c r="V825" s="2" t="inlineStr">
        <is>
          <t xml:space="preserve">|
</t>
        </is>
      </c>
      <c r="W825" t="inlineStr">
        <is>
          <t>Πρότυπο προσομείωσης χωρίς στοχαστικές μεταβλητές.</t>
        </is>
      </c>
      <c r="X825" s="2" t="inlineStr">
        <is>
          <t>deterministic system</t>
        </is>
      </c>
      <c r="Y825" s="2" t="inlineStr">
        <is>
          <t>3</t>
        </is>
      </c>
      <c r="Z825" s="2" t="inlineStr">
        <is>
          <t/>
        </is>
      </c>
      <c r="AA825" t="inlineStr">
        <is>
          <t>simulation model without stochastic&lt;sup&gt;1&lt;/sup&gt; variables, i.e. one that will produce the same outcome given the same input</t>
        </is>
      </c>
      <c r="AB825" s="2" t="inlineStr">
        <is>
          <t>sistema determinístico|
sistema deteminista</t>
        </is>
      </c>
      <c r="AC825" s="2" t="inlineStr">
        <is>
          <t>3|
3</t>
        </is>
      </c>
      <c r="AD825" s="2" t="inlineStr">
        <is>
          <t xml:space="preserve">|
</t>
        </is>
      </c>
      <c r="AE825" t="inlineStr">
        <is>
          <t>Sistema de simulación cuyos resultados exactos pueden inferirse a partir de su estado inicial y sus variables. Dicho de otro modo, siempre que el estado inicial del sistema y las variables sean los mismos, el resultado del sistema será el mismo.</t>
        </is>
      </c>
      <c r="AF825" s="2" t="inlineStr">
        <is>
          <t>deterministlik süsteem</t>
        </is>
      </c>
      <c r="AG825" s="2" t="inlineStr">
        <is>
          <t>3</t>
        </is>
      </c>
      <c r="AH825" s="2" t="inlineStr">
        <is>
          <t/>
        </is>
      </c>
      <c r="AI825" t="inlineStr">
        <is>
          <t>süsteem, kus konkreetse lähteseisundi või -tingimus(t)e puhul on tulemus alati sama ning sisendite teisendamisel väljunditeks puudub juhuslikkus või varieeruvus</t>
        </is>
      </c>
      <c r="AJ825" s="2" t="inlineStr">
        <is>
          <t>deterministinen järjestelmä</t>
        </is>
      </c>
      <c r="AK825" s="2" t="inlineStr">
        <is>
          <t>3</t>
        </is>
      </c>
      <c r="AL825" s="2" t="inlineStr">
        <is>
          <t/>
        </is>
      </c>
      <c r="AM825" t="inlineStr">
        <is>
          <t>järjestelmä, jossa tietty alkutila tai -edellytys tuottaa aina samat tulokset ja jossa panosten muuttumisessa tuotoksiksi ei ole satunnaisuutta tai vaihtelua</t>
        </is>
      </c>
      <c r="AN825" s="2" t="inlineStr">
        <is>
          <t>système déterministe</t>
        </is>
      </c>
      <c r="AO825" s="2" t="inlineStr">
        <is>
          <t>3</t>
        </is>
      </c>
      <c r="AP825" s="2" t="inlineStr">
        <is>
          <t/>
        </is>
      </c>
      <c r="AQ825" t="inlineStr">
        <is>
          <t>modèle de simulation sans variables stochastiques, c'est-à-dire un modèle dans lequel, avec les mêmes conditions initiales, le même résultat est obtenu</t>
        </is>
      </c>
      <c r="AR825" s="2" t="inlineStr">
        <is>
          <t>córas cinnteachaíoch</t>
        </is>
      </c>
      <c r="AS825" s="2" t="inlineStr">
        <is>
          <t>3</t>
        </is>
      </c>
      <c r="AT825" s="2" t="inlineStr">
        <is>
          <t/>
        </is>
      </c>
      <c r="AU825" t="inlineStr">
        <is>
          <t/>
        </is>
      </c>
      <c r="AV825" s="2" t="inlineStr">
        <is>
          <t>deterministički sustav</t>
        </is>
      </c>
      <c r="AW825" s="2" t="inlineStr">
        <is>
          <t>3</t>
        </is>
      </c>
      <c r="AX825" s="2" t="inlineStr">
        <is>
          <t/>
        </is>
      </c>
      <c r="AY825" t="inlineStr">
        <is>
          <t>simulacijski model bez stohastičkih varijabli, tj. model koji će proizvesti isti rezultat s obzirom na isti ulazni podatak</t>
        </is>
      </c>
      <c r="AZ825" s="2" t="inlineStr">
        <is>
          <t>determinisztikus rendszer</t>
        </is>
      </c>
      <c r="BA825" s="2" t="inlineStr">
        <is>
          <t>3</t>
        </is>
      </c>
      <c r="BB825" s="2" t="inlineStr">
        <is>
          <t/>
        </is>
      </c>
      <c r="BC825" t="inlineStr">
        <is>
          <t>olyan rendszer, amelyben csak előre jól definiálható folyamatok zajlanak le</t>
        </is>
      </c>
      <c r="BD825" s="2" t="inlineStr">
        <is>
          <t>sistema deterministico</t>
        </is>
      </c>
      <c r="BE825" s="2" t="inlineStr">
        <is>
          <t>3</t>
        </is>
      </c>
      <c r="BF825" s="2" t="inlineStr">
        <is>
          <t/>
        </is>
      </c>
      <c r="BG825" t="inlineStr">
        <is>
          <t>modello in cui le variabili assumono valori fissi e quindi privo di variabili stocastiche</t>
        </is>
      </c>
      <c r="BH825" s="2" t="inlineStr">
        <is>
          <t>deterministinė sistema</t>
        </is>
      </c>
      <c r="BI825" s="2" t="inlineStr">
        <is>
          <t>3</t>
        </is>
      </c>
      <c r="BJ825" s="2" t="inlineStr">
        <is>
          <t/>
        </is>
      </c>
      <c r="BK825" t="inlineStr">
        <is>
          <t>imitavimo modelis be tikimybinių kintamųjų, kai naudojant tokius pačius duomenis gaunamas toks pat rezultatas</t>
        </is>
      </c>
      <c r="BL825" s="2" t="inlineStr">
        <is>
          <t>determinēta sistēma</t>
        </is>
      </c>
      <c r="BM825" s="2" t="inlineStr">
        <is>
          <t>3</t>
        </is>
      </c>
      <c r="BN825" s="2" t="inlineStr">
        <is>
          <t/>
        </is>
      </c>
      <c r="BO825" t="inlineStr">
        <is>
          <t>simulācijas
modelis, kurā nav stohastisku mainīgo, t.i., ievadot identiskus datus,
tiks iegūts viens un tas pats rezultāts</t>
        </is>
      </c>
      <c r="BP825" s="2" t="inlineStr">
        <is>
          <t>sistema deterministika</t>
        </is>
      </c>
      <c r="BQ825" s="2" t="inlineStr">
        <is>
          <t>2</t>
        </is>
      </c>
      <c r="BR825" s="2" t="inlineStr">
        <is>
          <t/>
        </is>
      </c>
      <c r="BS825" t="inlineStr">
        <is>
          <t>mudell ta' simulazzjoni mingħajr varjabbli stokastiċi, jiġifieri mudell li jipproduċi l-istess riżultat meta l-input jibqa' l-istess</t>
        </is>
      </c>
      <c r="BT825" s="2" t="inlineStr">
        <is>
          <t>deterministisch systeem</t>
        </is>
      </c>
      <c r="BU825" s="2" t="inlineStr">
        <is>
          <t>3</t>
        </is>
      </c>
      <c r="BV825" s="2" t="inlineStr">
        <is>
          <t/>
        </is>
      </c>
      <c r="BW825" t="inlineStr">
        <is>
          <t>simulatiemodel zonder stochastische variabelen dat hetzelfde resultaat oplevert bij eenzelfde input</t>
        </is>
      </c>
      <c r="BX825" s="2" t="inlineStr">
        <is>
          <t>system deterministyczny|
model deterministyczny</t>
        </is>
      </c>
      <c r="BY825" s="2" t="inlineStr">
        <is>
          <t>3|
3</t>
        </is>
      </c>
      <c r="BZ825" s="2" t="inlineStr">
        <is>
          <t>|
preferred</t>
        </is>
      </c>
      <c r="CA825" t="inlineStr">
        <is>
          <t>model matematyczny, który danemu na wejściu zdarzeniu jednoznacznie przypisuje konkretny stan; opis modelu nie zawiera żadnego elementu losowości; oznacza to, że ewolucja układu w modelu deterministycznym jest z góry przesądzona i zależy wyłącznie od parametrów początkowych lub ich wartości poprzednich.</t>
        </is>
      </c>
      <c r="CB825" s="2" t="inlineStr">
        <is>
          <t>sistema determinístico|
sistema determinista</t>
        </is>
      </c>
      <c r="CC825" s="2" t="inlineStr">
        <is>
          <t>3|
3</t>
        </is>
      </c>
      <c r="CD825" s="2" t="inlineStr">
        <is>
          <t xml:space="preserve">|
</t>
        </is>
      </c>
      <c r="CE825" t="inlineStr">
        <is>
          <t>Modelo de simulação sem &lt;a href="https://iate.europa.eu/entry/slideshow/1632390885359/1109534/pt" target="_blank"&gt;variáveis estocásticas&lt;/a&gt;, ou seja, no qual nenhuma aleatoriedade está envolvida no 
desenvolvimento de estados futuros do sistema e que produz sempre o mesmo resultado a partir de uma determinada condição de partida ou estado inicial, sendo os 
valores introduzidos na simulação constantes.</t>
        </is>
      </c>
      <c r="CF825" s="2" t="inlineStr">
        <is>
          <t>sistem determinist</t>
        </is>
      </c>
      <c r="CG825" s="2" t="inlineStr">
        <is>
          <t>3</t>
        </is>
      </c>
      <c r="CH825" s="2" t="inlineStr">
        <is>
          <t/>
        </is>
      </c>
      <c r="CI825" t="inlineStr">
        <is>
          <t>model de simulare
fără variabile stocastice&lt;sup&gt;1&lt;/sup&gt;, adică unul în care se obține același rezultat dacă
condițiile inițiale sunt aceleași</t>
        </is>
      </c>
      <c r="CJ825" s="2" t="inlineStr">
        <is>
          <t>deterministický systém</t>
        </is>
      </c>
      <c r="CK825" s="2" t="inlineStr">
        <is>
          <t>3</t>
        </is>
      </c>
      <c r="CL825" s="2" t="inlineStr">
        <is>
          <t/>
        </is>
      </c>
      <c r="CM825" t="inlineStr">
        <is>
          <t>systém, v ktorom rovnaký počiatočný stav alebo rovnaké podmienky povedú vždy k rovnakým výsledkom</t>
        </is>
      </c>
      <c r="CN825" s="2" t="inlineStr">
        <is>
          <t>deterministični sistem</t>
        </is>
      </c>
      <c r="CO825" s="2" t="inlineStr">
        <is>
          <t>3</t>
        </is>
      </c>
      <c r="CP825" s="2" t="inlineStr">
        <is>
          <t>proposed</t>
        </is>
      </c>
      <c r="CQ825" t="inlineStr">
        <is>
          <t/>
        </is>
      </c>
      <c r="CR825" s="2" t="inlineStr">
        <is>
          <t>deterministiskt system</t>
        </is>
      </c>
      <c r="CS825" s="2" t="inlineStr">
        <is>
          <t>3</t>
        </is>
      </c>
      <c r="CT825" s="2" t="inlineStr">
        <is>
          <t/>
        </is>
      </c>
      <c r="CU825" t="inlineStr">
        <is>
          <t>system där samtliga påföljande tillstånd är givna av det nuvarande tillståndet samt indata</t>
        </is>
      </c>
    </row>
    <row r="826">
      <c r="A826" s="1" t="str">
        <f>HYPERLINK("https://iate.europa.eu/entry/result/3575877/all", "3575877")</f>
        <v>3575877</v>
      </c>
      <c r="B826" t="inlineStr">
        <is>
          <t>PRODUCTION, TECHNOLOGY AND RESEARCH;SCIENCE</t>
        </is>
      </c>
      <c r="C826" t="inlineStr">
        <is>
          <t>PRODUCTION, TECHNOLOGY AND RESEARCH|research and intellectual property|research;SCIENCE|natural and applied sciences|life sciences</t>
        </is>
      </c>
      <c r="D826" t="inlineStr">
        <is>
          <t/>
        </is>
      </c>
      <c r="E826" t="inlineStr">
        <is>
          <t/>
        </is>
      </c>
      <c r="F826" t="inlineStr">
        <is>
          <t/>
        </is>
      </c>
      <c r="G826" t="inlineStr">
        <is>
          <t/>
        </is>
      </c>
      <c r="H826" t="inlineStr">
        <is>
          <t/>
        </is>
      </c>
      <c r="I826" t="inlineStr">
        <is>
          <t/>
        </is>
      </c>
      <c r="J826" t="inlineStr">
        <is>
          <t/>
        </is>
      </c>
      <c r="K826" t="inlineStr">
        <is>
          <t/>
        </is>
      </c>
      <c r="L826" s="2" t="inlineStr">
        <is>
          <t>europæisk infrastruktur for åbne screeningplatforme inden for kemisk biologi|
EU-OPENSCREEN|
europæisk infrastruktur for åbne screeningplatforme inden for kemisk biologi, et konsortium for en europæisk forskningsinfrastruktur|
EU-OPENSCREEN ERIC</t>
        </is>
      </c>
      <c r="M826" s="2" t="inlineStr">
        <is>
          <t>3|
3|
3|
3</t>
        </is>
      </c>
      <c r="N826" s="2" t="inlineStr">
        <is>
          <t xml:space="preserve">|
|
|
</t>
        </is>
      </c>
      <c r="O826" t="inlineStr">
        <is>
          <t/>
        </is>
      </c>
      <c r="P826" t="inlineStr">
        <is>
          <t/>
        </is>
      </c>
      <c r="Q826" t="inlineStr">
        <is>
          <t/>
        </is>
      </c>
      <c r="R826" t="inlineStr">
        <is>
          <t/>
        </is>
      </c>
      <c r="S826" t="inlineStr">
        <is>
          <t/>
        </is>
      </c>
      <c r="T826" t="inlineStr">
        <is>
          <t/>
        </is>
      </c>
      <c r="U826" t="inlineStr">
        <is>
          <t/>
        </is>
      </c>
      <c r="V826" t="inlineStr">
        <is>
          <t/>
        </is>
      </c>
      <c r="W826" t="inlineStr">
        <is>
          <t/>
        </is>
      </c>
      <c r="X826" s="2" t="inlineStr">
        <is>
          <t>EU-OPENSCREEN ERIC|
EU-OPENSCREEN|
European Infrastructure of Open Screening Platforms for Chemical Biology European Research Infrastructure Consortium|
European Infrastructure of Open Screening Platforms for Chemical Biology</t>
        </is>
      </c>
      <c r="Y826" s="2" t="inlineStr">
        <is>
          <t>3|
3|
3|
3</t>
        </is>
      </c>
      <c r="Z826" s="2" t="inlineStr">
        <is>
          <t xml:space="preserve">|
|
|
</t>
        </is>
      </c>
      <c r="AA826" t="inlineStr">
        <is>
          <t>planned EU infrastructure for chemical biology, using high-capacity screening platforms to support life science research and its translation to medicine and agriculture</t>
        </is>
      </c>
      <c r="AB826" t="inlineStr">
        <is>
          <t/>
        </is>
      </c>
      <c r="AC826" t="inlineStr">
        <is>
          <t/>
        </is>
      </c>
      <c r="AD826" t="inlineStr">
        <is>
          <t/>
        </is>
      </c>
      <c r="AE826" t="inlineStr">
        <is>
          <t/>
        </is>
      </c>
      <c r="AF826" t="inlineStr">
        <is>
          <t/>
        </is>
      </c>
      <c r="AG826" t="inlineStr">
        <is>
          <t/>
        </is>
      </c>
      <c r="AH826" t="inlineStr">
        <is>
          <t/>
        </is>
      </c>
      <c r="AI826" t="inlineStr">
        <is>
          <t/>
        </is>
      </c>
      <c r="AJ826" s="2" t="inlineStr">
        <is>
          <t>kemiallisbiologisten seulonta-alustojen eurooppalaisen infrastruktuurin eurooppalainen tutkimusinfrastruktuurikonsortio|
kemiallisbiologisten seulonta-alustojen eurooppalainen infrastruktuuri|
EU-OPENSCREEN ERIC</t>
        </is>
      </c>
      <c r="AK826" s="2" t="inlineStr">
        <is>
          <t>3|
3|
3</t>
        </is>
      </c>
      <c r="AL826" s="2" t="inlineStr">
        <is>
          <t xml:space="preserve">|
|
</t>
        </is>
      </c>
      <c r="AM826" t="inlineStr">
        <is>
          <t>avointen kemiallisbiologisten seulonta-alustojen eurooppalainen infrastruktuuri, jonka sääntömääräinen kotipaikka on Berliini</t>
        </is>
      </c>
      <c r="AN826" t="inlineStr">
        <is>
          <t/>
        </is>
      </c>
      <c r="AO826" t="inlineStr">
        <is>
          <t/>
        </is>
      </c>
      <c r="AP826" t="inlineStr">
        <is>
          <t/>
        </is>
      </c>
      <c r="AQ826" t="inlineStr">
        <is>
          <t/>
        </is>
      </c>
      <c r="AR826" s="2" t="inlineStr">
        <is>
          <t>Bonneagar Eorpach na nArdán Scagthástála Oscailte um Bitheolaíocht Cheimiceach - Cuibhreannas don Bhonneagar Taighde Eorpach|
Bonneagar Eorpach na nArdán Scagthástála Oscailte um Bitheolaíocht Cheimiceach|
EU-OPENSCREEN ERIC</t>
        </is>
      </c>
      <c r="AS826" s="2" t="inlineStr">
        <is>
          <t>3|
3|
3</t>
        </is>
      </c>
      <c r="AT826" s="2" t="inlineStr">
        <is>
          <t xml:space="preserve">|
|
</t>
        </is>
      </c>
      <c r="AU826" t="inlineStr">
        <is>
          <t/>
        </is>
      </c>
      <c r="AV826" t="inlineStr">
        <is>
          <t/>
        </is>
      </c>
      <c r="AW826" t="inlineStr">
        <is>
          <t/>
        </is>
      </c>
      <c r="AX826" t="inlineStr">
        <is>
          <t/>
        </is>
      </c>
      <c r="AY826" t="inlineStr">
        <is>
          <t/>
        </is>
      </c>
      <c r="AZ826" s="2" t="inlineStr">
        <is>
          <t>„Kémiai Biológiai Nyílt Szűrési Platformok Európai Infrastruktúrája” európai kutatási infrastruktúra-konzorcium|
EU-OPENSCREEN|
EU-OPENSCREEN ERIC</t>
        </is>
      </c>
      <c r="BA826" s="2" t="inlineStr">
        <is>
          <t>3|
3|
3</t>
        </is>
      </c>
      <c r="BB826" s="2" t="inlineStr">
        <is>
          <t xml:space="preserve">|
|
</t>
        </is>
      </c>
      <c r="BC826" t="inlineStr">
        <is>
          <t/>
        </is>
      </c>
      <c r="BD826" s="2" t="inlineStr">
        <is>
          <t>ERIC EU-OPENSCREEN|
Infrastruttura europea delle piattaforme aperte di screening per la biochimica in forma di Consorzio per un'infrastruttura europea di ricerca</t>
        </is>
      </c>
      <c r="BE826" s="2" t="inlineStr">
        <is>
          <t>3|
3</t>
        </is>
      </c>
      <c r="BF826" s="2" t="inlineStr">
        <is>
          <t xml:space="preserve">|
</t>
        </is>
      </c>
      <c r="BG826" t="inlineStr">
        <is>
          <t>consorzio che gestisce e sviluppa un'infrastruttura europea di ricerca distribuita costituita da piattaforme di screening e strutture per la biochimica allo scopo di agevolare l'accesso dei ricercatori alle risorse, agli strumenti e alle strutture e di sostenere la ricerca di alta qualità sui meccanismi molecolari dei processi biologici</t>
        </is>
      </c>
      <c r="BH826" s="2" t="inlineStr">
        <is>
          <t>Europos mokslinių tyrimų infrastruktūros konsorciumo statusą turinti Europos atvirųjų cheminės biologijos paieškos platformų infrastruktūra|
EU-OPENSCREEN|
Europos atvirųjų cheminės biologijos paieškos platformų infrastruktūra|
EU-OPENSCREEN ERIC</t>
        </is>
      </c>
      <c r="BI826" s="2" t="inlineStr">
        <is>
          <t>3|
3|
3|
3</t>
        </is>
      </c>
      <c r="BJ826" s="2" t="inlineStr">
        <is>
          <t xml:space="preserve">|
|
|
</t>
        </is>
      </c>
      <c r="BK826" t="inlineStr">
        <is>
          <t>infrastruktūra, kurią sudaro paieškos platformos, taip pat chemijos ir biologijos įrenginiai, skirti biologinių procesų molekulinių mechanizmų moksliniams tyrimams</t>
        </is>
      </c>
      <c r="BL826" s="2" t="inlineStr">
        <is>
          <t>&lt;i&gt;EU-OPENSCREEN ERIC&lt;/i&gt;|
Eiropas pētniecības infrastruktūras konsorcijs “Ķīmijbioloģijas atvērto skrīninga platformu Eiropas infrastruktūra”|
Ķīmijbioloģijas atvērto skrīninga platformu Eiropas infrastruktūra</t>
        </is>
      </c>
      <c r="BM826" s="2" t="inlineStr">
        <is>
          <t>3|
2|
2</t>
        </is>
      </c>
      <c r="BN826" s="2" t="inlineStr">
        <is>
          <t xml:space="preserve">|
|
</t>
        </is>
      </c>
      <c r="BO826" t="inlineStr">
        <is>
          <t/>
        </is>
      </c>
      <c r="BP826" s="2" t="inlineStr">
        <is>
          <t>​Infrastruttura Ewropea ta' Pjattaformi Miftuħa ta’ Skrinjar għall-Bijoloġija Kimika|
Infrastruttura Ewropea ta' Pjattaformi Miftuħa ta’ Skrinjar għall-Bijoloġija Kimika - Konsorzju għal Infrastruttura Ewropea ta’ Riċerka|
EU-OPENSCREEN|
EU-OPENSCREEN ERIC</t>
        </is>
      </c>
      <c r="BQ826" s="2" t="inlineStr">
        <is>
          <t>3|
3|
3|
3</t>
        </is>
      </c>
      <c r="BR826" s="2" t="inlineStr">
        <is>
          <t xml:space="preserve">|
|
|
</t>
        </is>
      </c>
      <c r="BS826" t="inlineStr">
        <is>
          <t/>
        </is>
      </c>
      <c r="BT826" s="2" t="inlineStr">
        <is>
          <t>Europese infrastructuur van open screeningplatforms voor chemische biologie|
EU-OPENSCREEN-ERIC|
EU-OPENSCREEN|
Europese infrastructuur van open screeningplatforms voor chemische biologie — Consortium voor een Europese onderzoeksinfrastructuur</t>
        </is>
      </c>
      <c r="BU826" s="2" t="inlineStr">
        <is>
          <t>3|
3|
3|
3</t>
        </is>
      </c>
      <c r="BV826" s="2" t="inlineStr">
        <is>
          <t xml:space="preserve">|
|
|
</t>
        </is>
      </c>
      <c r="BW826" t="inlineStr">
        <is>
          <t>"Europese verspreide onderzoeksinfrastructuur van screeningplatforms en van chemische en biologische faciliteiten opgericht, geëxploiteerd en ontwikkeld om de toegang van onderzoekers tot middelen, instrumenten en faciliteiten te vergemakkelijken en om kwalitatief hoogstaand onderzoek naar de moleculaire mechanismen van biologische processen te ondersteunen"</t>
        </is>
      </c>
      <c r="BX826" s="2" t="inlineStr">
        <is>
          <t>europejska infrastruktura otwartych platform przesiewowych w dziedzinie biologii chemicznej – konsorcjum na rzecz europejskiej infrastruktury badawczej|
EU-OPENSCREEN ERIC|
EU-OPENSCREEN|
europejska infrastruktura otwartych platform przesiewowych w dziedzinie biologii chemicznej</t>
        </is>
      </c>
      <c r="BY826" s="2" t="inlineStr">
        <is>
          <t>3|
3|
3|
3</t>
        </is>
      </c>
      <c r="BZ826" s="2" t="inlineStr">
        <is>
          <t xml:space="preserve">|
|
|
</t>
        </is>
      </c>
      <c r="CA826" t="inlineStr">
        <is>
          <t>infrastruktura badawcza składająca się z platform przesiewowych, jak również obiektów do badań w dziedzinie chemii i biologii, mająca na celu ułatwienie badaczom dostępu do zasobów, narzędzi i obiektów oraz wspieranie wysokiej jakości badań nad molekularnymi mechanizmami procesów biologicznych</t>
        </is>
      </c>
      <c r="CB826" s="2" t="inlineStr">
        <is>
          <t>Consórcio para uma Infraestrutura Europeia de Investigação para a Infraestrutura Europeia de Plataformas Abertas de Triagem em Biologia Química</t>
        </is>
      </c>
      <c r="CC826" s="2" t="inlineStr">
        <is>
          <t>3</t>
        </is>
      </c>
      <c r="CD826" s="2" t="inlineStr">
        <is>
          <t/>
        </is>
      </c>
      <c r="CE826" t="inlineStr">
        <is>
          <t>Consórcio responsável pelo estabelecimento, funcionamento e desenvolvimento de uma infraestrutura de investigação europeia distribuída composta por plataformas de rastreio, bem como por instalações de química e biologia, com vista a facilitar o acesso dos investigadores aos recursos, às ferramentas e às instalações e a apoiar a investigação de alta qualidade sobre os mecanismos moleculares dos processos biológicos.</t>
        </is>
      </c>
      <c r="CF826" s="2" t="inlineStr">
        <is>
          <t>EU-OPENSCREEN ERIC|
Consorțiul pentru o infrastructură europeană de cercetare pentru infrastructura europeană de platforme deschise de screening în domeniul biochimiei</t>
        </is>
      </c>
      <c r="CG826" s="2" t="inlineStr">
        <is>
          <t>3|
3</t>
        </is>
      </c>
      <c r="CH826" s="2" t="inlineStr">
        <is>
          <t xml:space="preserve">|
</t>
        </is>
      </c>
      <c r="CI826" t="inlineStr">
        <is>
          <t>structură menită să stabilească, să exploateze și să dezvolte o infrastructură de cercetare europeană distribuită care constă atât în platforme de screening, cât și în instalații destinate activităților în domeniul chimiei și al biologiei, menite să faciliteze accesul cercetătorilor la resurse, instrumente și instalații și să sprijine cercetarea de înaltă calitate asupra mecanismelor moleculare ale proceselor biologice</t>
        </is>
      </c>
      <c r="CJ826" t="inlineStr">
        <is>
          <t/>
        </is>
      </c>
      <c r="CK826" t="inlineStr">
        <is>
          <t/>
        </is>
      </c>
      <c r="CL826" t="inlineStr">
        <is>
          <t/>
        </is>
      </c>
      <c r="CM826" t="inlineStr">
        <is>
          <t/>
        </is>
      </c>
      <c r="CN826" s="2" t="inlineStr">
        <is>
          <t>EU-OPENSCREEN|
Evropska infrastruktura odprtih presejalnih platform za kemijsko biologijo – konzorcij Evropske raziskovalne infrastrukture|
Evropska infrastruktura odprtih presejalnih platform za kemijsko biologijo|
EU-OPENSCREEN ERIC</t>
        </is>
      </c>
      <c r="CO826" s="2" t="inlineStr">
        <is>
          <t>3|
3|
3|
3</t>
        </is>
      </c>
      <c r="CP826" s="2" t="inlineStr">
        <is>
          <t xml:space="preserve">|
|
|
</t>
        </is>
      </c>
      <c r="CQ826" t="inlineStr">
        <is>
          <t/>
        </is>
      </c>
      <c r="CR826" t="inlineStr">
        <is>
          <t/>
        </is>
      </c>
      <c r="CS826" t="inlineStr">
        <is>
          <t/>
        </is>
      </c>
      <c r="CT826" t="inlineStr">
        <is>
          <t/>
        </is>
      </c>
      <c r="CU826" t="inlineStr">
        <is>
          <t/>
        </is>
      </c>
    </row>
    <row r="827">
      <c r="A827" s="1" t="str">
        <f>HYPERLINK("https://iate.europa.eu/entry/result/3623623/all", "3623623")</f>
        <v>3623623</v>
      </c>
      <c r="B827" t="inlineStr">
        <is>
          <t>PRODUCTION, TECHNOLOGY AND RESEARCH;EMPLOYMENT AND WORKING CONDITIONS</t>
        </is>
      </c>
      <c r="C827" t="inlineStr">
        <is>
          <t>PRODUCTION, TECHNOLOGY AND RESEARCH|technology and technical regulations|technology|digital technology;EMPLOYMENT AND WORKING CONDITIONS|organisation of work and working conditions|organisation of work</t>
        </is>
      </c>
      <c r="D827" t="inlineStr">
        <is>
          <t/>
        </is>
      </c>
      <c r="E827" t="inlineStr">
        <is>
          <t/>
        </is>
      </c>
      <c r="F827" t="inlineStr">
        <is>
          <t/>
        </is>
      </c>
      <c r="G827" t="inlineStr">
        <is>
          <t/>
        </is>
      </c>
      <c r="H827" t="inlineStr">
        <is>
          <t/>
        </is>
      </c>
      <c r="I827" t="inlineStr">
        <is>
          <t/>
        </is>
      </c>
      <c r="J827" t="inlineStr">
        <is>
          <t/>
        </is>
      </c>
      <c r="K827" t="inlineStr">
        <is>
          <t/>
        </is>
      </c>
      <c r="L827" s="2" t="inlineStr">
        <is>
          <t>digital automatisering</t>
        </is>
      </c>
      <c r="M827" s="2" t="inlineStr">
        <is>
          <t>3</t>
        </is>
      </c>
      <c r="N827" s="2" t="inlineStr">
        <is>
          <t/>
        </is>
      </c>
      <c r="O827" t="inlineStr">
        <is>
          <t>anvendelse af digitale teknologier med det formål at effektivisere forretningsgange og opnå større omkostningseffektivitet</t>
        </is>
      </c>
      <c r="P827" s="2" t="inlineStr">
        <is>
          <t>digitale Automatisierung</t>
        </is>
      </c>
      <c r="Q827" s="2" t="inlineStr">
        <is>
          <t>3</t>
        </is>
      </c>
      <c r="R827" s="2" t="inlineStr">
        <is>
          <t/>
        </is>
      </c>
      <c r="S827" t="inlineStr">
        <is>
          <t>Einsatz digitaler Technologien mit dem Ziel, Unternehmensabläufe effizienter und kostengünstiger zu gestalten</t>
        </is>
      </c>
      <c r="T827" s="2" t="inlineStr">
        <is>
          <t>ψηφιακή αυτοματοποίηση</t>
        </is>
      </c>
      <c r="U827" s="2" t="inlineStr">
        <is>
          <t>3</t>
        </is>
      </c>
      <c r="V827" s="2" t="inlineStr">
        <is>
          <t/>
        </is>
      </c>
      <c r="W827" t="inlineStr">
        <is>
          <t/>
        </is>
      </c>
      <c r="X827" s="2" t="inlineStr">
        <is>
          <t>digital automation</t>
        </is>
      </c>
      <c r="Y827" s="2" t="inlineStr">
        <is>
          <t>3</t>
        </is>
      </c>
      <c r="Z827" s="2" t="inlineStr">
        <is>
          <t/>
        </is>
      </c>
      <c r="AA827" t="inlineStr">
        <is>
          <t>adoption of digital
technologies with the aim of improving the effectiveness and efficiency of
business processes, ranging from the enhancement of skills, competencies and
human knowledge to the automation of repetitive/standardised tasks</t>
        </is>
      </c>
      <c r="AB827" s="2" t="inlineStr">
        <is>
          <t>automatización digital</t>
        </is>
      </c>
      <c r="AC827" s="2" t="inlineStr">
        <is>
          <t>3</t>
        </is>
      </c>
      <c r="AD827" s="2" t="inlineStr">
        <is>
          <t/>
        </is>
      </c>
      <c r="AE827" t="inlineStr">
        <is>
          <t>Utilización de tecnologías digitales para realizar tareas, también cognitivas, que hasta entonces realizaban las personas.</t>
        </is>
      </c>
      <c r="AF827" s="2" t="inlineStr">
        <is>
          <t>digitaalne automatiseerimine</t>
        </is>
      </c>
      <c r="AG827" s="2" t="inlineStr">
        <is>
          <t>2</t>
        </is>
      </c>
      <c r="AH827" s="2" t="inlineStr">
        <is>
          <t/>
        </is>
      </c>
      <c r="AI827" t="inlineStr">
        <is>
          <t/>
        </is>
      </c>
      <c r="AJ827" s="2" t="inlineStr">
        <is>
          <t>digitaalinen automaatio</t>
        </is>
      </c>
      <c r="AK827" s="2" t="inlineStr">
        <is>
          <t>3</t>
        </is>
      </c>
      <c r="AL827" s="2" t="inlineStr">
        <is>
          <t/>
        </is>
      </c>
      <c r="AM827" t="inlineStr">
        <is>
          <t>liiketoimintaprosessien tehokkuuden ja vaikuttavuuden parantaminen digitaaliteknologian avulla</t>
        </is>
      </c>
      <c r="AN827" s="2" t="inlineStr">
        <is>
          <t>automatisation numérique</t>
        </is>
      </c>
      <c r="AO827" s="2" t="inlineStr">
        <is>
          <t>3</t>
        </is>
      </c>
      <c r="AP827" s="2" t="inlineStr">
        <is>
          <t/>
        </is>
      </c>
      <c r="AQ827" t="inlineStr">
        <is>
          <t>utilisation de technologies numériques pour la réalisation de tâches physiques et cognitives, dans le but d'augmenter la productivité des travailleurs</t>
        </is>
      </c>
      <c r="AR827" t="inlineStr">
        <is>
          <t/>
        </is>
      </c>
      <c r="AS827" t="inlineStr">
        <is>
          <t/>
        </is>
      </c>
      <c r="AT827" t="inlineStr">
        <is>
          <t/>
        </is>
      </c>
      <c r="AU827" t="inlineStr">
        <is>
          <t/>
        </is>
      </c>
      <c r="AV827" s="2" t="inlineStr">
        <is>
          <t>digitalna automatizacija</t>
        </is>
      </c>
      <c r="AW827" s="2" t="inlineStr">
        <is>
          <t>3</t>
        </is>
      </c>
      <c r="AX827" s="2" t="inlineStr">
        <is>
          <t/>
        </is>
      </c>
      <c r="AY827" t="inlineStr">
        <is>
          <t/>
        </is>
      </c>
      <c r="AZ827" s="2" t="inlineStr">
        <is>
          <t>digitális automatizálás|
digitális automatizáció</t>
        </is>
      </c>
      <c r="BA827" s="2" t="inlineStr">
        <is>
          <t>3|
3</t>
        </is>
      </c>
      <c r="BB827" s="2" t="inlineStr">
        <is>
          <t xml:space="preserve">|
</t>
        </is>
      </c>
      <c r="BC827" t="inlineStr">
        <is>
          <t>digitális technológiák alkalmazása az üzleti
folyamatok eredményességének és hatékonyságának javítása céljából, a
képességek, a kompetenciák és az emberi tudás fejlesztésétől kezdve az
ismétlődő/szabványosított feladatok automatizálásáig</t>
        </is>
      </c>
      <c r="BD827" s="2" t="inlineStr">
        <is>
          <t>automazione digitale</t>
        </is>
      </c>
      <c r="BE827" s="2" t="inlineStr">
        <is>
          <t>3</t>
        </is>
      </c>
      <c r="BF827" s="2" t="inlineStr">
        <is>
          <t/>
        </is>
      </c>
      <c r="BG827" t="inlineStr">
        <is>
          <t>utilizzo delle tecnologie digitali al fine di migliorare e ottimizzare i processi aziendali</t>
        </is>
      </c>
      <c r="BH827" s="2" t="inlineStr">
        <is>
          <t>skaitmeninis automatizavimas</t>
        </is>
      </c>
      <c r="BI827" s="2" t="inlineStr">
        <is>
          <t>3</t>
        </is>
      </c>
      <c r="BJ827" s="2" t="inlineStr">
        <is>
          <t/>
        </is>
      </c>
      <c r="BK827" t="inlineStr">
        <is>
          <t>skaitmeninių technologijų taikymas siekiant didinti verslo procesų veiksmingumą ir rezultatyvumą, apimantis viską nuo įgūdžių, kompetencijų ir žmonių žinių tobulinimo iki pasikartojančių ar standartinių užduočių vykdymo</t>
        </is>
      </c>
      <c r="BL827" s="2" t="inlineStr">
        <is>
          <t>digitālā automatizācija</t>
        </is>
      </c>
      <c r="BM827" s="2" t="inlineStr">
        <is>
          <t>3</t>
        </is>
      </c>
      <c r="BN827" s="2" t="inlineStr">
        <is>
          <t/>
        </is>
      </c>
      <c r="BO827" t="inlineStr">
        <is>
          <t>digitālo tehnoloģiju apgūšana ar mērķi uzlabot uzņēmējdarbības procesu efektivitāti, sākot no prasmju, kompetenču un cilvēku zināšanu palielināšanas līdz vienveidīgu/standartizētu uzdevumu automatizēšanai</t>
        </is>
      </c>
      <c r="BP827" s="2" t="inlineStr">
        <is>
          <t>awtomatizzazzjoni diġitali</t>
        </is>
      </c>
      <c r="BQ827" s="2" t="inlineStr">
        <is>
          <t>3</t>
        </is>
      </c>
      <c r="BR827" s="2" t="inlineStr">
        <is>
          <t/>
        </is>
      </c>
      <c r="BS827" t="inlineStr">
        <is>
          <t>adozzjoni ta' teknoloġiji diġitali bil-għan li jitjiebu l-effikaċja u l-effiċjenza tal-proċessi ta' fuq ix-xogħol, li jvarjaw mit-tisħiħ tal-ħiliet, il-kompetenzi u l-għarfien uman sal-awtomatizzazzjoni ta' kompiti repetittivi u standardizzati</t>
        </is>
      </c>
      <c r="BT827" s="2" t="inlineStr">
        <is>
          <t>digitale automatisering</t>
        </is>
      </c>
      <c r="BU827" s="2" t="inlineStr">
        <is>
          <t>3</t>
        </is>
      </c>
      <c r="BV827" s="2" t="inlineStr">
        <is>
          <t/>
        </is>
      </c>
      <c r="BW827" t="inlineStr">
        <is>
          <t>&lt;div&gt;&lt;div&gt;&lt;div&gt;&lt;div&gt;&lt;div&gt;gebruik van automatiseringstechnieken voor tools waarmee informatie effectiever verwerkt kan worden&lt;/div&gt;&lt;/div&gt;&lt;/div&gt;&lt;/div&gt;&lt;/div&gt;</t>
        </is>
      </c>
      <c r="BX827" s="2" t="inlineStr">
        <is>
          <t>automatyzacja cyfrowa</t>
        </is>
      </c>
      <c r="BY827" s="2" t="inlineStr">
        <is>
          <t>2</t>
        </is>
      </c>
      <c r="BZ827" s="2" t="inlineStr">
        <is>
          <t/>
        </is>
      </c>
      <c r="CA827" t="inlineStr">
        <is>
          <t>wykorzystanie najbardziej 
odpowiednich funkcji technicznych (oprogramowania) po 
to, by zmniejszyć pracochłonność zadań 
wykonywanych przez ludzi i zwiększyć ich 
produktywność</t>
        </is>
      </c>
      <c r="CB827" t="inlineStr">
        <is>
          <t/>
        </is>
      </c>
      <c r="CC827" t="inlineStr">
        <is>
          <t/>
        </is>
      </c>
      <c r="CD827" t="inlineStr">
        <is>
          <t/>
        </is>
      </c>
      <c r="CE827" t="inlineStr">
        <is>
          <t/>
        </is>
      </c>
      <c r="CF827" t="inlineStr">
        <is>
          <t/>
        </is>
      </c>
      <c r="CG827" t="inlineStr">
        <is>
          <t/>
        </is>
      </c>
      <c r="CH827" t="inlineStr">
        <is>
          <t/>
        </is>
      </c>
      <c r="CI827" t="inlineStr">
        <is>
          <t/>
        </is>
      </c>
      <c r="CJ827" s="2" t="inlineStr">
        <is>
          <t>digitálna automatizácia</t>
        </is>
      </c>
      <c r="CK827" s="2" t="inlineStr">
        <is>
          <t>3</t>
        </is>
      </c>
      <c r="CL827" s="2" t="inlineStr">
        <is>
          <t/>
        </is>
      </c>
      <c r="CM827" t="inlineStr">
        <is>
          <t>zavádzanie digitálnych technológií s cieľom zlepšiť efektívnosť a účinnosť obchodných procesov, od zvyšovania zručností, kompetencií a ľudských znalostí až po automatizáciu opakujúcich sa alebo štandardizovaných úloh</t>
        </is>
      </c>
      <c r="CN827" s="2" t="inlineStr">
        <is>
          <t>digitalna avtomatizacija</t>
        </is>
      </c>
      <c r="CO827" s="2" t="inlineStr">
        <is>
          <t>3</t>
        </is>
      </c>
      <c r="CP827" s="2" t="inlineStr">
        <is>
          <t/>
        </is>
      </c>
      <c r="CQ827" t="inlineStr">
        <is>
          <t/>
        </is>
      </c>
      <c r="CR827" s="2" t="inlineStr">
        <is>
          <t>digital automatisering</t>
        </is>
      </c>
      <c r="CS827" s="2" t="inlineStr">
        <is>
          <t>3</t>
        </is>
      </c>
      <c r="CT827" s="2" t="inlineStr">
        <is>
          <t/>
        </is>
      </c>
      <c r="CU827" t="inlineStr">
        <is>
          <t/>
        </is>
      </c>
    </row>
    <row r="828">
      <c r="A828" s="1" t="str">
        <f>HYPERLINK("https://iate.europa.eu/entry/result/895792/all", "895792")</f>
        <v>895792</v>
      </c>
      <c r="B828" t="inlineStr">
        <is>
          <t>ENVIRONMENT</t>
        </is>
      </c>
      <c r="C828" t="inlineStr">
        <is>
          <t>ENVIRONMENT</t>
        </is>
      </c>
      <c r="D828" t="inlineStr">
        <is>
          <t/>
        </is>
      </c>
      <c r="E828" t="inlineStr">
        <is>
          <t/>
        </is>
      </c>
      <c r="F828" t="inlineStr">
        <is>
          <t/>
        </is>
      </c>
      <c r="G828" t="inlineStr">
        <is>
          <t/>
        </is>
      </c>
      <c r="H828" t="inlineStr">
        <is>
          <t/>
        </is>
      </c>
      <c r="I828" t="inlineStr">
        <is>
          <t/>
        </is>
      </c>
      <c r="J828" t="inlineStr">
        <is>
          <t/>
        </is>
      </c>
      <c r="K828" t="inlineStr">
        <is>
          <t/>
        </is>
      </c>
      <c r="L828" s="2" t="inlineStr">
        <is>
          <t>energiintensivt produkt</t>
        </is>
      </c>
      <c r="M828" s="2" t="inlineStr">
        <is>
          <t>4</t>
        </is>
      </c>
      <c r="N828" s="2" t="inlineStr">
        <is>
          <t/>
        </is>
      </c>
      <c r="O828" t="inlineStr">
        <is>
          <t/>
        </is>
      </c>
      <c r="P828" t="inlineStr">
        <is>
          <t/>
        </is>
      </c>
      <c r="Q828" t="inlineStr">
        <is>
          <t/>
        </is>
      </c>
      <c r="R828" t="inlineStr">
        <is>
          <t/>
        </is>
      </c>
      <c r="S828" t="inlineStr">
        <is>
          <t/>
        </is>
      </c>
      <c r="T828" t="inlineStr">
        <is>
          <t/>
        </is>
      </c>
      <c r="U828" t="inlineStr">
        <is>
          <t/>
        </is>
      </c>
      <c r="V828" t="inlineStr">
        <is>
          <t/>
        </is>
      </c>
      <c r="W828" t="inlineStr">
        <is>
          <t/>
        </is>
      </c>
      <c r="X828" s="2" t="inlineStr">
        <is>
          <t>energy-intensive product</t>
        </is>
      </c>
      <c r="Y828" s="2" t="inlineStr">
        <is>
          <t>1</t>
        </is>
      </c>
      <c r="Z828" s="2" t="inlineStr">
        <is>
          <t/>
        </is>
      </c>
      <c r="AA828" t="inlineStr">
        <is>
          <t/>
        </is>
      </c>
      <c r="AB828" t="inlineStr">
        <is>
          <t/>
        </is>
      </c>
      <c r="AC828" t="inlineStr">
        <is>
          <t/>
        </is>
      </c>
      <c r="AD828" t="inlineStr">
        <is>
          <t/>
        </is>
      </c>
      <c r="AE828" t="inlineStr">
        <is>
          <t/>
        </is>
      </c>
      <c r="AF828" t="inlineStr">
        <is>
          <t/>
        </is>
      </c>
      <c r="AG828" t="inlineStr">
        <is>
          <t/>
        </is>
      </c>
      <c r="AH828" t="inlineStr">
        <is>
          <t/>
        </is>
      </c>
      <c r="AI828" t="inlineStr">
        <is>
          <t/>
        </is>
      </c>
      <c r="AJ828" s="2" t="inlineStr">
        <is>
          <t>energiaa vaativa tuote</t>
        </is>
      </c>
      <c r="AK828" s="2" t="inlineStr">
        <is>
          <t>2</t>
        </is>
      </c>
      <c r="AL828" s="2" t="inlineStr">
        <is>
          <t/>
        </is>
      </c>
      <c r="AM828" t="inlineStr">
        <is>
          <t/>
        </is>
      </c>
      <c r="AN828" s="2" t="inlineStr">
        <is>
          <t>produit à forte intensité énergétique</t>
        </is>
      </c>
      <c r="AO828" s="2" t="inlineStr">
        <is>
          <t>2</t>
        </is>
      </c>
      <c r="AP828" s="2" t="inlineStr">
        <is>
          <t/>
        </is>
      </c>
      <c r="AQ828" t="inlineStr">
        <is>
          <t/>
        </is>
      </c>
      <c r="AR828" t="inlineStr">
        <is>
          <t/>
        </is>
      </c>
      <c r="AS828" t="inlineStr">
        <is>
          <t/>
        </is>
      </c>
      <c r="AT828" t="inlineStr">
        <is>
          <t/>
        </is>
      </c>
      <c r="AU828" t="inlineStr">
        <is>
          <t/>
        </is>
      </c>
      <c r="AV828" t="inlineStr">
        <is>
          <t/>
        </is>
      </c>
      <c r="AW828" t="inlineStr">
        <is>
          <t/>
        </is>
      </c>
      <c r="AX828" t="inlineStr">
        <is>
          <t/>
        </is>
      </c>
      <c r="AY828" t="inlineStr">
        <is>
          <t/>
        </is>
      </c>
      <c r="AZ828" t="inlineStr">
        <is>
          <t/>
        </is>
      </c>
      <c r="BA828" t="inlineStr">
        <is>
          <t/>
        </is>
      </c>
      <c r="BB828" t="inlineStr">
        <is>
          <t/>
        </is>
      </c>
      <c r="BC828" t="inlineStr">
        <is>
          <t/>
        </is>
      </c>
      <c r="BD828" t="inlineStr">
        <is>
          <t/>
        </is>
      </c>
      <c r="BE828" t="inlineStr">
        <is>
          <t/>
        </is>
      </c>
      <c r="BF828" t="inlineStr">
        <is>
          <t/>
        </is>
      </c>
      <c r="BG828" t="inlineStr">
        <is>
          <t/>
        </is>
      </c>
      <c r="BH828" t="inlineStr">
        <is>
          <t/>
        </is>
      </c>
      <c r="BI828" t="inlineStr">
        <is>
          <t/>
        </is>
      </c>
      <c r="BJ828" t="inlineStr">
        <is>
          <t/>
        </is>
      </c>
      <c r="BK828" t="inlineStr">
        <is>
          <t/>
        </is>
      </c>
      <c r="BL828" t="inlineStr">
        <is>
          <t/>
        </is>
      </c>
      <c r="BM828" t="inlineStr">
        <is>
          <t/>
        </is>
      </c>
      <c r="BN828" t="inlineStr">
        <is>
          <t/>
        </is>
      </c>
      <c r="BO828" t="inlineStr">
        <is>
          <t/>
        </is>
      </c>
      <c r="BP828" t="inlineStr">
        <is>
          <t/>
        </is>
      </c>
      <c r="BQ828" t="inlineStr">
        <is>
          <t/>
        </is>
      </c>
      <c r="BR828" t="inlineStr">
        <is>
          <t/>
        </is>
      </c>
      <c r="BS828" t="inlineStr">
        <is>
          <t/>
        </is>
      </c>
      <c r="BT828" s="2" t="inlineStr">
        <is>
          <t>energieverslindend produc</t>
        </is>
      </c>
      <c r="BU828" s="2" t="inlineStr">
        <is>
          <t>3</t>
        </is>
      </c>
      <c r="BV828" s="2" t="inlineStr">
        <is>
          <t/>
        </is>
      </c>
      <c r="BW828" t="inlineStr">
        <is>
          <t/>
        </is>
      </c>
      <c r="BX828" t="inlineStr">
        <is>
          <t/>
        </is>
      </c>
      <c r="BY828" t="inlineStr">
        <is>
          <t/>
        </is>
      </c>
      <c r="BZ828" t="inlineStr">
        <is>
          <t/>
        </is>
      </c>
      <c r="CA828" t="inlineStr">
        <is>
          <t/>
        </is>
      </c>
      <c r="CB828" t="inlineStr">
        <is>
          <t/>
        </is>
      </c>
      <c r="CC828" t="inlineStr">
        <is>
          <t/>
        </is>
      </c>
      <c r="CD828" t="inlineStr">
        <is>
          <t/>
        </is>
      </c>
      <c r="CE828" t="inlineStr">
        <is>
          <t/>
        </is>
      </c>
      <c r="CF828" t="inlineStr">
        <is>
          <t/>
        </is>
      </c>
      <c r="CG828" t="inlineStr">
        <is>
          <t/>
        </is>
      </c>
      <c r="CH828" t="inlineStr">
        <is>
          <t/>
        </is>
      </c>
      <c r="CI828" t="inlineStr">
        <is>
          <t/>
        </is>
      </c>
      <c r="CJ828" t="inlineStr">
        <is>
          <t/>
        </is>
      </c>
      <c r="CK828" t="inlineStr">
        <is>
          <t/>
        </is>
      </c>
      <c r="CL828" t="inlineStr">
        <is>
          <t/>
        </is>
      </c>
      <c r="CM828" t="inlineStr">
        <is>
          <t/>
        </is>
      </c>
      <c r="CN828" t="inlineStr">
        <is>
          <t/>
        </is>
      </c>
      <c r="CO828" t="inlineStr">
        <is>
          <t/>
        </is>
      </c>
      <c r="CP828" t="inlineStr">
        <is>
          <t/>
        </is>
      </c>
      <c r="CQ828" t="inlineStr">
        <is>
          <t/>
        </is>
      </c>
      <c r="CR828" t="inlineStr">
        <is>
          <t/>
        </is>
      </c>
      <c r="CS828" t="inlineStr">
        <is>
          <t/>
        </is>
      </c>
      <c r="CT828" t="inlineStr">
        <is>
          <t/>
        </is>
      </c>
      <c r="CU828" t="inlineStr">
        <is>
          <t/>
        </is>
      </c>
    </row>
    <row r="829">
      <c r="A829" s="1" t="str">
        <f>HYPERLINK("https://iate.europa.eu/entry/result/3578036/all", "3578036")</f>
        <v>3578036</v>
      </c>
      <c r="B829" t="inlineStr">
        <is>
          <t>LAW;TRANSPORT;EDUCATION AND COMMUNICATIONS</t>
        </is>
      </c>
      <c r="C829" t="inlineStr">
        <is>
          <t>LAW|criminal law;TRANSPORT|maritime and inland waterway transport|maritime transport;EDUCATION AND COMMUNICATIONS|information technology and data processing</t>
        </is>
      </c>
      <c r="D829" t="inlineStr">
        <is>
          <t/>
        </is>
      </c>
      <c r="E829" t="inlineStr">
        <is>
          <t/>
        </is>
      </c>
      <c r="F829" t="inlineStr">
        <is>
          <t/>
        </is>
      </c>
      <c r="G829" t="inlineStr">
        <is>
          <t/>
        </is>
      </c>
      <c r="H829" t="inlineStr">
        <is>
          <t/>
        </is>
      </c>
      <c r="I829" t="inlineStr">
        <is>
          <t/>
        </is>
      </c>
      <c r="J829" t="inlineStr">
        <is>
          <t/>
        </is>
      </c>
      <c r="K829" t="inlineStr">
        <is>
          <t/>
        </is>
      </c>
      <c r="L829" s="2" t="inlineStr">
        <is>
          <t>maritimt cyberangreb</t>
        </is>
      </c>
      <c r="M829" s="2" t="inlineStr">
        <is>
          <t>3</t>
        </is>
      </c>
      <c r="N829" s="2" t="inlineStr">
        <is>
          <t/>
        </is>
      </c>
      <c r="O829" t="inlineStr">
        <is>
          <t>cyberangreb på skibe og deres infrastruktur</t>
        </is>
      </c>
      <c r="P829" s="2" t="inlineStr">
        <is>
          <t>Cyberangriff im maritimen Bereich</t>
        </is>
      </c>
      <c r="Q829" s="2" t="inlineStr">
        <is>
          <t>2</t>
        </is>
      </c>
      <c r="R829" s="2" t="inlineStr">
        <is>
          <t/>
        </is>
      </c>
      <c r="S829" t="inlineStr">
        <is>
          <t>gegen die Schifffahrt und die maritime Wirtschaft gerichteter Cyberangriff &lt;a href="/entry/result/919510/all" id="ENTRY_TO_ENTRY_CONVERTER" target="_blank"&gt;IATE:919510&lt;/a&gt;</t>
        </is>
      </c>
      <c r="T829" t="inlineStr">
        <is>
          <t/>
        </is>
      </c>
      <c r="U829" t="inlineStr">
        <is>
          <t/>
        </is>
      </c>
      <c r="V829" t="inlineStr">
        <is>
          <t/>
        </is>
      </c>
      <c r="W829" t="inlineStr">
        <is>
          <t/>
        </is>
      </c>
      <c r="X829" s="2" t="inlineStr">
        <is>
          <t>maritime cyber attack|
maritime cyberattack|
maritime cyber-attack</t>
        </is>
      </c>
      <c r="Y829" s="2" t="inlineStr">
        <is>
          <t>1|
1|
3</t>
        </is>
      </c>
      <c r="Z829" s="2" t="inlineStr">
        <is>
          <t xml:space="preserve">|
|
</t>
        </is>
      </c>
      <c r="AA829" t="inlineStr">
        <is>
          <t>cyber-attack directed against the maritime sector</t>
        </is>
      </c>
      <c r="AB829" t="inlineStr">
        <is>
          <t/>
        </is>
      </c>
      <c r="AC829" t="inlineStr">
        <is>
          <t/>
        </is>
      </c>
      <c r="AD829" t="inlineStr">
        <is>
          <t/>
        </is>
      </c>
      <c r="AE829" t="inlineStr">
        <is>
          <t/>
        </is>
      </c>
      <c r="AF829" t="inlineStr">
        <is>
          <t/>
        </is>
      </c>
      <c r="AG829" t="inlineStr">
        <is>
          <t/>
        </is>
      </c>
      <c r="AH829" t="inlineStr">
        <is>
          <t/>
        </is>
      </c>
      <c r="AI829" t="inlineStr">
        <is>
          <t/>
        </is>
      </c>
      <c r="AJ829" t="inlineStr">
        <is>
          <t/>
        </is>
      </c>
      <c r="AK829" t="inlineStr">
        <is>
          <t/>
        </is>
      </c>
      <c r="AL829" t="inlineStr">
        <is>
          <t/>
        </is>
      </c>
      <c r="AM829" t="inlineStr">
        <is>
          <t/>
        </is>
      </c>
      <c r="AN829" s="2" t="inlineStr">
        <is>
          <t>cyberattaque maritime</t>
        </is>
      </c>
      <c r="AO829" s="2" t="inlineStr">
        <is>
          <t>2</t>
        </is>
      </c>
      <c r="AP829" s="2" t="inlineStr">
        <is>
          <t/>
        </is>
      </c>
      <c r="AQ829" t="inlineStr">
        <is>
          <t>cyberattaque opérée dans le secteur maritime</t>
        </is>
      </c>
      <c r="AR829" t="inlineStr">
        <is>
          <t/>
        </is>
      </c>
      <c r="AS829" t="inlineStr">
        <is>
          <t/>
        </is>
      </c>
      <c r="AT829" t="inlineStr">
        <is>
          <t/>
        </is>
      </c>
      <c r="AU829" t="inlineStr">
        <is>
          <t/>
        </is>
      </c>
      <c r="AV829" t="inlineStr">
        <is>
          <t/>
        </is>
      </c>
      <c r="AW829" t="inlineStr">
        <is>
          <t/>
        </is>
      </c>
      <c r="AX829" t="inlineStr">
        <is>
          <t/>
        </is>
      </c>
      <c r="AY829" t="inlineStr">
        <is>
          <t/>
        </is>
      </c>
      <c r="AZ829" t="inlineStr">
        <is>
          <t/>
        </is>
      </c>
      <c r="BA829" t="inlineStr">
        <is>
          <t/>
        </is>
      </c>
      <c r="BB829" t="inlineStr">
        <is>
          <t/>
        </is>
      </c>
      <c r="BC829" t="inlineStr">
        <is>
          <t/>
        </is>
      </c>
      <c r="BD829" t="inlineStr">
        <is>
          <t/>
        </is>
      </c>
      <c r="BE829" t="inlineStr">
        <is>
          <t/>
        </is>
      </c>
      <c r="BF829" t="inlineStr">
        <is>
          <t/>
        </is>
      </c>
      <c r="BG829" t="inlineStr">
        <is>
          <t/>
        </is>
      </c>
      <c r="BH829" t="inlineStr">
        <is>
          <t/>
        </is>
      </c>
      <c r="BI829" t="inlineStr">
        <is>
          <t/>
        </is>
      </c>
      <c r="BJ829" t="inlineStr">
        <is>
          <t/>
        </is>
      </c>
      <c r="BK829" t="inlineStr">
        <is>
          <t/>
        </is>
      </c>
      <c r="BL829" s="2" t="inlineStr">
        <is>
          <t>kiberuzbrukums jūrlietu jomā</t>
        </is>
      </c>
      <c r="BM829" s="2" t="inlineStr">
        <is>
          <t>3</t>
        </is>
      </c>
      <c r="BN829" s="2" t="inlineStr">
        <is>
          <t/>
        </is>
      </c>
      <c r="BO829" t="inlineStr">
        <is>
          <t>pret jūrlietu nozari
vērsts kiberuzbrukums</t>
        </is>
      </c>
      <c r="BP829" t="inlineStr">
        <is>
          <t/>
        </is>
      </c>
      <c r="BQ829" t="inlineStr">
        <is>
          <t/>
        </is>
      </c>
      <c r="BR829" t="inlineStr">
        <is>
          <t/>
        </is>
      </c>
      <c r="BS829" t="inlineStr">
        <is>
          <t/>
        </is>
      </c>
      <c r="BT829" t="inlineStr">
        <is>
          <t/>
        </is>
      </c>
      <c r="BU829" t="inlineStr">
        <is>
          <t/>
        </is>
      </c>
      <c r="BV829" t="inlineStr">
        <is>
          <t/>
        </is>
      </c>
      <c r="BW829" t="inlineStr">
        <is>
          <t/>
        </is>
      </c>
      <c r="BX829" s="2" t="inlineStr">
        <is>
          <t>cyberatak w sektorze morskim</t>
        </is>
      </c>
      <c r="BY829" s="2" t="inlineStr">
        <is>
          <t>3</t>
        </is>
      </c>
      <c r="BZ829" s="2" t="inlineStr">
        <is>
          <t/>
        </is>
      </c>
      <c r="CA829" t="inlineStr">
        <is>
          <t>cyberatak wymierzony w sektor morski</t>
        </is>
      </c>
      <c r="CB829" t="inlineStr">
        <is>
          <t/>
        </is>
      </c>
      <c r="CC829" t="inlineStr">
        <is>
          <t/>
        </is>
      </c>
      <c r="CD829" t="inlineStr">
        <is>
          <t/>
        </is>
      </c>
      <c r="CE829" t="inlineStr">
        <is>
          <t/>
        </is>
      </c>
      <c r="CF829" t="inlineStr">
        <is>
          <t/>
        </is>
      </c>
      <c r="CG829" t="inlineStr">
        <is>
          <t/>
        </is>
      </c>
      <c r="CH829" t="inlineStr">
        <is>
          <t/>
        </is>
      </c>
      <c r="CI829" t="inlineStr">
        <is>
          <t/>
        </is>
      </c>
      <c r="CJ829" s="2" t="inlineStr">
        <is>
          <t>kybernetický útok v námornej oblasti</t>
        </is>
      </c>
      <c r="CK829" s="2" t="inlineStr">
        <is>
          <t>3</t>
        </is>
      </c>
      <c r="CL829" s="2" t="inlineStr">
        <is>
          <t/>
        </is>
      </c>
      <c r="CM829" t="inlineStr">
        <is>
          <t/>
        </is>
      </c>
      <c r="CN829" t="inlineStr">
        <is>
          <t/>
        </is>
      </c>
      <c r="CO829" t="inlineStr">
        <is>
          <t/>
        </is>
      </c>
      <c r="CP829" t="inlineStr">
        <is>
          <t/>
        </is>
      </c>
      <c r="CQ829" t="inlineStr">
        <is>
          <t/>
        </is>
      </c>
      <c r="CR829" t="inlineStr">
        <is>
          <t/>
        </is>
      </c>
      <c r="CS829" t="inlineStr">
        <is>
          <t/>
        </is>
      </c>
      <c r="CT829" t="inlineStr">
        <is>
          <t/>
        </is>
      </c>
      <c r="CU829" t="inlineStr">
        <is>
          <t/>
        </is>
      </c>
    </row>
    <row r="830">
      <c r="A830" s="1" t="str">
        <f>HYPERLINK("https://iate.europa.eu/entry/result/3591954/all", "3591954")</f>
        <v>3591954</v>
      </c>
      <c r="B830" t="inlineStr">
        <is>
          <t>SCIENCE</t>
        </is>
      </c>
      <c r="C830" t="inlineStr">
        <is>
          <t>SCIENCE|natural and applied sciences|applied sciences|information science</t>
        </is>
      </c>
      <c r="D830" s="2" t="inlineStr">
        <is>
          <t>ограничена рационалност</t>
        </is>
      </c>
      <c r="E830" s="2" t="inlineStr">
        <is>
          <t>3</t>
        </is>
      </c>
      <c r="F830" s="2" t="inlineStr">
        <is>
          <t/>
        </is>
      </c>
      <c r="G830" t="inlineStr">
        <is>
          <t>мащаб на
действие на &lt;a href="https://iate.europa.eu/entry/result/3591508/bg" target="_blank"&gt;рационален агент&lt;/a&gt;, който може да се определи като оптимален успех
в съответствие с неговите актуални знания и способности, ограничени ресурси
и ограничено време</t>
        </is>
      </c>
      <c r="H830" s="2" t="inlineStr">
        <is>
          <t>ohraničená racionalita|
omezená racionalita</t>
        </is>
      </c>
      <c r="I830" s="2" t="inlineStr">
        <is>
          <t>3|
3</t>
        </is>
      </c>
      <c r="J830" s="2" t="inlineStr">
        <is>
          <t xml:space="preserve">|
</t>
        </is>
      </c>
      <c r="K830" t="inlineStr">
        <is>
          <t>&lt;div&gt;&lt;div&gt;&lt;div&gt;&lt;div&gt;&lt;div&gt;&lt;div&gt;rozhodování, které bere v úvahu omezenost informací, znalostí a kognitivní kapacity&lt;/div&gt;&lt;/div&gt;&lt;/div&gt;&lt;/div&gt;&lt;/div&gt;&lt;/div&gt;</t>
        </is>
      </c>
      <c r="L830" s="2" t="inlineStr">
        <is>
          <t>begrænset rationalitet</t>
        </is>
      </c>
      <c r="M830" s="2" t="inlineStr">
        <is>
          <t>3</t>
        </is>
      </c>
      <c r="N830" s="2" t="inlineStr">
        <is>
          <t/>
        </is>
      </c>
      <c r="O830" t="inlineStr">
        <is>
          <t/>
        </is>
      </c>
      <c r="P830" s="2" t="inlineStr">
        <is>
          <t>begrenzte Rationalität</t>
        </is>
      </c>
      <c r="Q830" s="2" t="inlineStr">
        <is>
          <t>3</t>
        </is>
      </c>
      <c r="R830" s="2" t="inlineStr">
        <is>
          <t/>
        </is>
      </c>
      <c r="S830" t="inlineStr">
        <is>
          <t>Rationalität eines KI-Systems, der aufgrund beschränkter Ressourcen wie Zeit oder Rechenkapazität Grenzen gesetzt sind</t>
        </is>
      </c>
      <c r="T830" s="2" t="inlineStr">
        <is>
          <t>περιορισμένη ορθολογικότητα</t>
        </is>
      </c>
      <c r="U830" s="2" t="inlineStr">
        <is>
          <t>2</t>
        </is>
      </c>
      <c r="V830" s="2" t="inlineStr">
        <is>
          <t/>
        </is>
      </c>
      <c r="W830" t="inlineStr">
        <is>
          <t/>
        </is>
      </c>
      <c r="X830" s="2" t="inlineStr">
        <is>
          <t>bounded rationality</t>
        </is>
      </c>
      <c r="Y830" s="2" t="inlineStr">
        <is>
          <t>3</t>
        </is>
      </c>
      <c r="Z830" s="2" t="inlineStr">
        <is>
          <t/>
        </is>
      </c>
      <c r="AA830" t="inlineStr">
        <is>
          <t>outcome of efforts by an AI system developer to secure the best of all computable
solutions within the limitations of the agent</t>
        </is>
      </c>
      <c r="AB830" s="2" t="inlineStr">
        <is>
          <t>racionalidad limitada</t>
        </is>
      </c>
      <c r="AC830" s="2" t="inlineStr">
        <is>
          <t>3</t>
        </is>
      </c>
      <c r="AD830" s="2" t="inlineStr">
        <is>
          <t/>
        </is>
      </c>
      <c r="AE830" t="inlineStr">
        <is>
          <t>Característica de los sistemas de inteligencia artificial que hace que sus decisiones no sean siempre las óptimas debido a la concurrencia de múltiples restricciones (de recursos, tiempo o capacidad informática, p. ej.).</t>
        </is>
      </c>
      <c r="AF830" s="2" t="inlineStr">
        <is>
          <t>piiratud ratsionaalsus|
tõkestatud ratsionaalsus</t>
        </is>
      </c>
      <c r="AG830" s="2" t="inlineStr">
        <is>
          <t>2|
3</t>
        </is>
      </c>
      <c r="AH830" s="2" t="inlineStr">
        <is>
          <t>|
preferred</t>
        </is>
      </c>
      <c r="AI830" t="inlineStr">
        <is>
          <t>tulemus, mille saavutab tehisintellektisüsteemi arendaja, püüdes tagada kõigist kalkuleeritavatest lahendustest parima, arvestades &lt;i&gt;agendi&lt;/i&gt; &lt;a href="/entry/result/3571197/all" id="ENTRY_TO_ENTRY_CONVERTER" target="_blank"&gt;IATE:3571197&lt;/a&gt; võimekuse piire</t>
        </is>
      </c>
      <c r="AJ830" s="2" t="inlineStr">
        <is>
          <t>rajoitettu rationaalisuus</t>
        </is>
      </c>
      <c r="AK830" s="2" t="inlineStr">
        <is>
          <t>3</t>
        </is>
      </c>
      <c r="AL830" s="2" t="inlineStr">
        <is>
          <t/>
        </is>
      </c>
      <c r="AM830" t="inlineStr">
        <is>
          <t>tulos tekoälyjärjestelmän kehittäjän toimista, joilla pyritään varmistamaan parhaat kaikista laskettavissa olevista ratkaisuista toimijan rajoitusten puitteissa</t>
        </is>
      </c>
      <c r="AN830" s="2" t="inlineStr">
        <is>
          <t>rationalité limitée</t>
        </is>
      </c>
      <c r="AO830" s="2" t="inlineStr">
        <is>
          <t>3</t>
        </is>
      </c>
      <c r="AP830" s="2" t="inlineStr">
        <is>
          <t/>
        </is>
      </c>
      <c r="AQ830" t="inlineStr">
        <is>
          <t>&lt;a href="https://iate.europa.eu/entry/result/3591791/fr" target="_blank"&gt;rationalité&lt;/a&gt; limitée en raison de connaissances imparfaites ou de ressources limitées</t>
        </is>
      </c>
      <c r="AR830" s="2" t="inlineStr">
        <is>
          <t>réasúnaíocht theoranta</t>
        </is>
      </c>
      <c r="AS830" s="2" t="inlineStr">
        <is>
          <t>3</t>
        </is>
      </c>
      <c r="AT830" s="2" t="inlineStr">
        <is>
          <t/>
        </is>
      </c>
      <c r="AU830" t="inlineStr">
        <is>
          <t/>
        </is>
      </c>
      <c r="AV830" s="2" t="inlineStr">
        <is>
          <t>ograničena racionalnost</t>
        </is>
      </c>
      <c r="AW830" s="2" t="inlineStr">
        <is>
          <t>3</t>
        </is>
      </c>
      <c r="AX830" s="2" t="inlineStr">
        <is>
          <t/>
        </is>
      </c>
      <c r="AY830" t="inlineStr">
        <is>
          <t>rezultat nastojanja proizvođača sustava umjetne inteligencije da osigura najbolja od svih računalnih rješenja u okviru ograničenja agenta</t>
        </is>
      </c>
      <c r="AZ830" s="2" t="inlineStr">
        <is>
          <t>korlátozott racionalitás</t>
        </is>
      </c>
      <c r="BA830" s="2" t="inlineStr">
        <is>
          <t>3</t>
        </is>
      </c>
      <c r="BB830" s="2" t="inlineStr">
        <is>
          <t/>
        </is>
      </c>
      <c r="BC830" t="inlineStr">
        <is>
          <t>a &lt;a href="https://iate.europa.eu/entry/result/3591791/hu" target="_blank"&gt;racionalitás&lt;/a&gt; egy fajtája, amelynek a célja annyi információ begyűjtése, melynek segítségével a
döntéshozás már kellően pontos lehet</t>
        </is>
      </c>
      <c r="BD830" s="2" t="inlineStr">
        <is>
          <t>razionalità limitata</t>
        </is>
      </c>
      <c r="BE830" s="2" t="inlineStr">
        <is>
          <t>3</t>
        </is>
      </c>
      <c r="BF830" s="2" t="inlineStr">
        <is>
          <t/>
        </is>
      </c>
      <c r="BG830" t="inlineStr">
        <is>
          <t/>
        </is>
      </c>
      <c r="BH830" s="2" t="inlineStr">
        <is>
          <t>ribotas racionalumas</t>
        </is>
      </c>
      <c r="BI830" s="2" t="inlineStr">
        <is>
          <t>2</t>
        </is>
      </c>
      <c r="BJ830" s="2" t="inlineStr">
        <is>
          <t/>
        </is>
      </c>
      <c r="BK830" t="inlineStr">
        <is>
          <t>DI sistemos kūrėjo pastangų užtikrinti geriausius kompiuterinius sprendimus atsižvelgiant į agento ribotumą rezultatas</t>
        </is>
      </c>
      <c r="BL830" s="2" t="inlineStr">
        <is>
          <t>ierobežota racionalitāte</t>
        </is>
      </c>
      <c r="BM830" s="2" t="inlineStr">
        <is>
          <t>3</t>
        </is>
      </c>
      <c r="BN830" s="2" t="inlineStr">
        <is>
          <t/>
        </is>
      </c>
      <c r="BO830" t="inlineStr">
        <is>
          <t>&lt;a href="https://iate.europa.eu/entry/slideshow/1629454597323/3591198/en-lv" target="_blank"&gt;MI sistēmas&lt;/a&gt; racionalitāte, kas ne vienmēr izvēlas labako darbību mērķa sasniegšanai, jo tai ir ierobežoti resursi, piemēram, laiks vai datošanas jauda</t>
        </is>
      </c>
      <c r="BP830" s="2" t="inlineStr">
        <is>
          <t>razzjonalità ristretta</t>
        </is>
      </c>
      <c r="BQ830" s="2" t="inlineStr">
        <is>
          <t>3</t>
        </is>
      </c>
      <c r="BR830" s="2" t="inlineStr">
        <is>
          <t/>
        </is>
      </c>
      <c r="BS830" t="inlineStr">
        <is>
          <t>eżitu tal-isforzi ta' min ikun żviluppa sistema tal-AI biex tkun żgurata l-aqwa soluzzjoni komutabbli skont il-limitazzjonijiet tal-aġent</t>
        </is>
      </c>
      <c r="BT830" s="2" t="inlineStr">
        <is>
          <t>beperkte rationaliteit|
begrensde rationaliteit</t>
        </is>
      </c>
      <c r="BU830" s="2" t="inlineStr">
        <is>
          <t>2|
3</t>
        </is>
      </c>
      <c r="BV830" s="2" t="inlineStr">
        <is>
          <t xml:space="preserve">|
</t>
        </is>
      </c>
      <c r="BW830" t="inlineStr">
        <is>
          <t>resultaat van de
inspanningen van een AI-systeem om de beste van alle berekenbare
oplossingen binnen de beperkingen van de agent te verkrijgen</t>
        </is>
      </c>
      <c r="BX830" s="2" t="inlineStr">
        <is>
          <t>racjonalność ograniczona</t>
        </is>
      </c>
      <c r="BY830" s="2" t="inlineStr">
        <is>
          <t>3</t>
        </is>
      </c>
      <c r="BZ830" s="2" t="inlineStr">
        <is>
          <t/>
        </is>
      </c>
      <c r="CA830" t="inlineStr">
        <is>
          <t>&lt;div&gt;&lt;a href="https://iate.europa.eu/entry/slideshow/1620396417315/3591791/pl" target="_blank"&gt;racjonalność&lt;/a&gt; odpowiadająca dostępnej informacji
oraz rzeczywistym zdolnościom kalkulacyjnym człowieka, wskazując, że nie
należy zakładać irracjonalnie skrajnej racjonalności; racjonalność ograniczona zakłada, że człowiek świadomie pomija określone informacje
lub wiedzę (przykładowo ze względu na wysoki koszt ich uzyskania) &lt;br&gt;&lt;/div&gt;</t>
        </is>
      </c>
      <c r="CB830" s="2" t="inlineStr">
        <is>
          <t>racionalidade limitada</t>
        </is>
      </c>
      <c r="CC830" s="2" t="inlineStr">
        <is>
          <t>3</t>
        </is>
      </c>
      <c r="CD830" s="2" t="inlineStr">
        <is>
          <t/>
        </is>
      </c>
      <c r="CE830" t="inlineStr">
        <is>
          <t>Resultado dos esforços desenvolvidos por um sistema de IA para assegurar a melhor de todas as soluções computáveis dentro das limitações do agente, sem tentar maximizar ou otimizar.</t>
        </is>
      </c>
      <c r="CF830" t="inlineStr">
        <is>
          <t/>
        </is>
      </c>
      <c r="CG830" t="inlineStr">
        <is>
          <t/>
        </is>
      </c>
      <c r="CH830" t="inlineStr">
        <is>
          <t/>
        </is>
      </c>
      <c r="CI830" t="inlineStr">
        <is>
          <t/>
        </is>
      </c>
      <c r="CJ830" t="inlineStr">
        <is>
          <t/>
        </is>
      </c>
      <c r="CK830" t="inlineStr">
        <is>
          <t/>
        </is>
      </c>
      <c r="CL830" t="inlineStr">
        <is>
          <t/>
        </is>
      </c>
      <c r="CM830" t="inlineStr">
        <is>
          <t/>
        </is>
      </c>
      <c r="CN830" s="2" t="inlineStr">
        <is>
          <t>omejena racionalnost</t>
        </is>
      </c>
      <c r="CO830" s="2" t="inlineStr">
        <is>
          <t>3</t>
        </is>
      </c>
      <c r="CP830" s="2" t="inlineStr">
        <is>
          <t/>
        </is>
      </c>
      <c r="CQ830" t="inlineStr">
        <is>
          <t/>
        </is>
      </c>
      <c r="CR830" s="2" t="inlineStr">
        <is>
          <t>begränsad rationalitet</t>
        </is>
      </c>
      <c r="CS830" s="2" t="inlineStr">
        <is>
          <t>3</t>
        </is>
      </c>
      <c r="CT830" s="2" t="inlineStr">
        <is>
          <t/>
        </is>
      </c>
      <c r="CU830" t="inlineStr">
        <is>
          <t/>
        </is>
      </c>
    </row>
    <row r="831">
      <c r="A831" s="1" t="str">
        <f>HYPERLINK("https://iate.europa.eu/entry/result/3591791/all", "3591791")</f>
        <v>3591791</v>
      </c>
      <c r="B831" t="inlineStr">
        <is>
          <t>EDUCATION AND COMMUNICATIONS</t>
        </is>
      </c>
      <c r="C831" t="inlineStr">
        <is>
          <t>EDUCATION AND COMMUNICATIONS|information and information processing|information processing|artificial intelligence</t>
        </is>
      </c>
      <c r="D831" s="2" t="inlineStr">
        <is>
          <t>рационалност</t>
        </is>
      </c>
      <c r="E831" s="2" t="inlineStr">
        <is>
          <t>3</t>
        </is>
      </c>
      <c r="F831" s="2" t="inlineStr">
        <is>
          <t/>
        </is>
      </c>
      <c r="G831" t="inlineStr">
        <is>
          <t>способност да се избира най-доброто действие, което може да се предприеме за постигане на определена цел, като се вземат предвид определени критерии, които трябва да бъдат оптимизирани, както и наличните ресурси</t>
        </is>
      </c>
      <c r="H831" s="2" t="inlineStr">
        <is>
          <t>racionalita</t>
        </is>
      </c>
      <c r="I831" s="2" t="inlineStr">
        <is>
          <t>3</t>
        </is>
      </c>
      <c r="J831" s="2" t="inlineStr">
        <is>
          <t/>
        </is>
      </c>
      <c r="K831" t="inlineStr">
        <is>
          <t>schopnost poznat kauzální vztahy mezi věcmi a určit, jaké prostředky je
nutno volit k dosažení určitého cíle</t>
        </is>
      </c>
      <c r="L831" s="2" t="inlineStr">
        <is>
          <t>rationalitet</t>
        </is>
      </c>
      <c r="M831" s="2" t="inlineStr">
        <is>
          <t>3</t>
        </is>
      </c>
      <c r="N831" s="2" t="inlineStr">
        <is>
          <t/>
        </is>
      </c>
      <c r="O831" t="inlineStr">
        <is>
          <t>evnen til at vælge den bedste handling for at nå et bestemt mål ud fra bestemte kriterier, der kan optimeres, og de tilgængelige ressourcer</t>
        </is>
      </c>
      <c r="P831" s="2" t="inlineStr">
        <is>
          <t>Rationalität</t>
        </is>
      </c>
      <c r="Q831" s="2" t="inlineStr">
        <is>
          <t>3</t>
        </is>
      </c>
      <c r="R831" s="2" t="inlineStr">
        <is>
          <t/>
        </is>
      </c>
      <c r="S831" t="inlineStr">
        <is>
          <t>die Fähigkeit, unter Berücksichtigung bestimmter zu optimierender Kriterien und der 
verfügbaren Mittel das bestmögliche Handeln zu wählen, um ein bestimmtes Ziel zu erreichen</t>
        </is>
      </c>
      <c r="T831" s="2" t="inlineStr">
        <is>
          <t>ορθολογικότητα</t>
        </is>
      </c>
      <c r="U831" s="2" t="inlineStr">
        <is>
          <t>2</t>
        </is>
      </c>
      <c r="V831" s="2" t="inlineStr">
        <is>
          <t/>
        </is>
      </c>
      <c r="W831" t="inlineStr">
        <is>
          <t>ικανότητα επιλογής της βέλτιστης ενέργειας για την
επίτευξη ενός συγκεκριμένου στόχου, με βάση, αφενός, συγκεκριμένα κριτήρια προς βελτιστοποίηση και,
αφετέρου, τους διαθέσιμους πόρους</t>
        </is>
      </c>
      <c r="X831" s="2" t="inlineStr">
        <is>
          <t>rationality</t>
        </is>
      </c>
      <c r="Y831" s="2" t="inlineStr">
        <is>
          <t>3</t>
        </is>
      </c>
      <c r="Z831" s="2" t="inlineStr">
        <is>
          <t/>
        </is>
      </c>
      <c r="AA831" t="inlineStr">
        <is>
          <t>ability to choose the best action to take in order to achieve
a certain goal in a particular environment and with the resources available</t>
        </is>
      </c>
      <c r="AB831" s="2" t="inlineStr">
        <is>
          <t>racionalidad</t>
        </is>
      </c>
      <c r="AC831" s="2" t="inlineStr">
        <is>
          <t>3</t>
        </is>
      </c>
      <c r="AD831" s="2" t="inlineStr">
        <is>
          <t/>
        </is>
      </c>
      <c r="AE831" t="inlineStr">
        <is>
          <t>En el contexto de la inteligencia artificial, capacidad de elegir la mejor acción posible para alcanzar un objetivo dado, a partir de determinados criterios que es necesario optimizar y teniendo en cuenta los recursos disponibles.</t>
        </is>
      </c>
      <c r="AF831" s="2" t="inlineStr">
        <is>
          <t>ratsionaalsus</t>
        </is>
      </c>
      <c r="AG831" s="2" t="inlineStr">
        <is>
          <t>3</t>
        </is>
      </c>
      <c r="AH831" s="2" t="inlineStr">
        <is>
          <t/>
        </is>
      </c>
      <c r="AI831" t="inlineStr">
        <is>
          <t>võime otsustada, milline on konkreetses keskkonnas ja olemasolevaid vahendeid arvesse võttes teatava eesmärgi saavutamiseks parim toiming</t>
        </is>
      </c>
      <c r="AJ831" s="2" t="inlineStr">
        <is>
          <t>rationaalisuus</t>
        </is>
      </c>
      <c r="AK831" s="2" t="inlineStr">
        <is>
          <t>3</t>
        </is>
      </c>
      <c r="AL831" s="2" t="inlineStr">
        <is>
          <t/>
        </is>
      </c>
      <c r="AM831" t="inlineStr">
        <is>
          <t>kyky valita paras 
toimintatapa tietyn tavoitteen saavuttamiseksi ottaen huomioon tietyt optimoitavat kriteerit ja käytettävissä olevat 
resurssit</t>
        </is>
      </c>
      <c r="AN831" s="2" t="inlineStr">
        <is>
          <t>rationalité</t>
        </is>
      </c>
      <c r="AO831" s="2" t="inlineStr">
        <is>
          <t>3</t>
        </is>
      </c>
      <c r="AP831" s="2" t="inlineStr">
        <is>
          <t/>
        </is>
      </c>
      <c r="AQ831" t="inlineStr">
        <is>
          <t>dans le domaine de l'IA, capacité de choisir la meilleure action à
prendre pour parvenir à un objectif donné, sur la base de certains critères à optimiser et des ressources disponibles</t>
        </is>
      </c>
      <c r="AR831" s="2" t="inlineStr">
        <is>
          <t>réasúnaíocht</t>
        </is>
      </c>
      <c r="AS831" s="2" t="inlineStr">
        <is>
          <t>3</t>
        </is>
      </c>
      <c r="AT831" s="2" t="inlineStr">
        <is>
          <t/>
        </is>
      </c>
      <c r="AU831" t="inlineStr">
        <is>
          <t/>
        </is>
      </c>
      <c r="AV831" s="2" t="inlineStr">
        <is>
          <t>racionalnost</t>
        </is>
      </c>
      <c r="AW831" s="2" t="inlineStr">
        <is>
          <t>3</t>
        </is>
      </c>
      <c r="AX831" s="2" t="inlineStr">
        <is>
          <t/>
        </is>
      </c>
      <c r="AY831" t="inlineStr">
        <is>
          <t>sposobnost odabira
najbolje radnje koju treba poduzeti kako bi se ostvario određeni cilj u određenom okruženju i s dostupnim resursima</t>
        </is>
      </c>
      <c r="AZ831" s="2" t="inlineStr">
        <is>
          <t>racionalitás|
észszerűség</t>
        </is>
      </c>
      <c r="BA831" s="2" t="inlineStr">
        <is>
          <t>3|
3</t>
        </is>
      </c>
      <c r="BB831" s="2" t="inlineStr">
        <is>
          <t xml:space="preserve">preferred|
</t>
        </is>
      </c>
      <c r="BC831" t="inlineStr">
        <is>
          <t>egy &lt;a href="https://iate.europa.eu/entry/result/3591198/hu" target="_blank"&gt;MI-rendszer&lt;/a&gt; azon képessége, hogy egy bizonyos
cél elérése érdekében képes a legmegfelelőbb cselekvést kiválasztani,
tekintettel bizonyos optimalizálandó kritériumokra és a rendelkezésre álló
erőforrásokra</t>
        </is>
      </c>
      <c r="BD831" s="2" t="inlineStr">
        <is>
          <t>razionalità</t>
        </is>
      </c>
      <c r="BE831" s="2" t="inlineStr">
        <is>
          <t>3</t>
        </is>
      </c>
      <c r="BF831" s="2" t="inlineStr">
        <is>
          <t/>
        </is>
      </c>
      <c r="BG831" t="inlineStr">
        <is>
          <t>nel settore dell'intelligenza artificiale, capacità di scegliere la migliore azione da intraprendere per conseguire un determinato 
obiettivo alla luce di alcuni criteri da ottimizzare e delle risorse a disposizione</t>
        </is>
      </c>
      <c r="BH831" s="2" t="inlineStr">
        <is>
          <t>racionalumas</t>
        </is>
      </c>
      <c r="BI831" s="2" t="inlineStr">
        <is>
          <t>3</t>
        </is>
      </c>
      <c r="BJ831" s="2" t="inlineStr">
        <is>
          <t/>
        </is>
      </c>
      <c r="BK831" t="inlineStr">
        <is>
          <t>gebėjimas pasirinkti geriausius veiksmus, kad būtų pasiektas tam tikras tikslas konkrečioje aplinkoje naudojant turimus išteklius</t>
        </is>
      </c>
      <c r="BL831" s="2" t="inlineStr">
        <is>
          <t>racionalitāte</t>
        </is>
      </c>
      <c r="BM831" s="2" t="inlineStr">
        <is>
          <t>3</t>
        </is>
      </c>
      <c r="BN831" s="2" t="inlineStr">
        <is>
          <t/>
        </is>
      </c>
      <c r="BO831" t="inlineStr">
        <is>
          <t>spēja izvēlēties labāko darbību, kas jāveic, lai sasniegtu noteiktu mērķi ar
noteiktiem optimizējamiem kritērijiem un pieejamajiem resursiem</t>
        </is>
      </c>
      <c r="BP831" s="2" t="inlineStr">
        <is>
          <t>razzjonalità</t>
        </is>
      </c>
      <c r="BQ831" s="2" t="inlineStr">
        <is>
          <t>3</t>
        </is>
      </c>
      <c r="BR831" s="2" t="inlineStr">
        <is>
          <t/>
        </is>
      </c>
      <c r="BS831" t="inlineStr">
        <is>
          <t>il-ħila li tingħażel l-aħjar
azzjoni li għandha tittieħed biex jinkiseb ċertu għan f'ambjent speċifiku u bir-riżorsi
disponibbli</t>
        </is>
      </c>
      <c r="BT831" s="2" t="inlineStr">
        <is>
          <t>rationaliteit</t>
        </is>
      </c>
      <c r="BU831" s="2" t="inlineStr">
        <is>
          <t>3</t>
        </is>
      </c>
      <c r="BV831" s="2" t="inlineStr">
        <is>
          <t/>
        </is>
      </c>
      <c r="BW831" t="inlineStr">
        <is>
          <t>vermogen om de beste actie te kiezen om een bepaald doel te bereiken met de beschikbare middelen in een bepaalde omgeving</t>
        </is>
      </c>
      <c r="BX831" s="2" t="inlineStr">
        <is>
          <t>racjonalność</t>
        </is>
      </c>
      <c r="BY831" s="2" t="inlineStr">
        <is>
          <t>3</t>
        </is>
      </c>
      <c r="BZ831" s="2" t="inlineStr">
        <is>
          <t/>
        </is>
      </c>
      <c r="CA831" t="inlineStr">
        <is>
          <t>zdolność wyboru najlepszego rozwiązania w celu osiągnięcia określonego celu w konkretnym środowisku, za pomocą dostępnych środków</t>
        </is>
      </c>
      <c r="CB831" s="2" t="inlineStr">
        <is>
          <t>racionalidade</t>
        </is>
      </c>
      <c r="CC831" s="2" t="inlineStr">
        <is>
          <t>3</t>
        </is>
      </c>
      <c r="CD831" s="2" t="inlineStr">
        <is>
          <t/>
        </is>
      </c>
      <c r="CE831" t="inlineStr">
        <is>
          <t>Princípio da IA segundo o qual um &lt;a href="https://iate.europa.eu/entry/result/3591508/pt" target="_blank"&gt;agente racional&lt;/a&gt; escolhe, dada uma sequência 
percetiva e segundo os seus 
conhecimentos, as ações que satisfazem melhor o seu 
objetivo num determinado ambiente.</t>
        </is>
      </c>
      <c r="CF831" t="inlineStr">
        <is>
          <t/>
        </is>
      </c>
      <c r="CG831" t="inlineStr">
        <is>
          <t/>
        </is>
      </c>
      <c r="CH831" t="inlineStr">
        <is>
          <t/>
        </is>
      </c>
      <c r="CI831" t="inlineStr">
        <is>
          <t/>
        </is>
      </c>
      <c r="CJ831" t="inlineStr">
        <is>
          <t/>
        </is>
      </c>
      <c r="CK831" t="inlineStr">
        <is>
          <t/>
        </is>
      </c>
      <c r="CL831" t="inlineStr">
        <is>
          <t/>
        </is>
      </c>
      <c r="CM831" t="inlineStr">
        <is>
          <t/>
        </is>
      </c>
      <c r="CN831" s="2" t="inlineStr">
        <is>
          <t>racionalnost</t>
        </is>
      </c>
      <c r="CO831" s="2" t="inlineStr">
        <is>
          <t>3</t>
        </is>
      </c>
      <c r="CP831" s="2" t="inlineStr">
        <is>
          <t/>
        </is>
      </c>
      <c r="CQ831" t="inlineStr">
        <is>
          <t>(kot ena od sestavin inteligence) zmožnost izbire
najboljšega ukrepa, ki ga je treba sprejeti za dosego nekega cilja, glede na
določena merila, ki jih je treba optimizirati, in razpoložljiva sredstva</t>
        </is>
      </c>
      <c r="CR831" s="2" t="inlineStr">
        <is>
          <t>rationalitet</t>
        </is>
      </c>
      <c r="CS831" s="2" t="inlineStr">
        <is>
          <t>3</t>
        </is>
      </c>
      <c r="CT831" s="2" t="inlineStr">
        <is>
          <t/>
        </is>
      </c>
      <c r="CU831" t="inlineStr">
        <is>
          <t/>
        </is>
      </c>
    </row>
    <row r="832">
      <c r="A832" s="1" t="str">
        <f>HYPERLINK("https://iate.europa.eu/entry/result/1091670/all", "1091670")</f>
        <v>1091670</v>
      </c>
      <c r="B832" t="inlineStr">
        <is>
          <t>LAW</t>
        </is>
      </c>
      <c r="C832" t="inlineStr">
        <is>
          <t>LAW|sources and branches of the law|legal science|private law</t>
        </is>
      </c>
      <c r="D832" t="inlineStr">
        <is>
          <t/>
        </is>
      </c>
      <c r="E832" t="inlineStr">
        <is>
          <t/>
        </is>
      </c>
      <c r="F832" t="inlineStr">
        <is>
          <t/>
        </is>
      </c>
      <c r="G832" t="inlineStr">
        <is>
          <t/>
        </is>
      </c>
      <c r="H832" s="2" t="inlineStr">
        <is>
          <t>nepovolaná osoba</t>
        </is>
      </c>
      <c r="I832" s="2" t="inlineStr">
        <is>
          <t>3</t>
        </is>
      </c>
      <c r="J832" s="2" t="inlineStr">
        <is>
          <t/>
        </is>
      </c>
      <c r="K832" t="inlineStr">
        <is>
          <t/>
        </is>
      </c>
      <c r="L832" s="2" t="inlineStr">
        <is>
          <t>indtrænger|
uvedkommende|
person, der uberettiget opholder sig eller færdes på fremmed ejendom|
indtrængende</t>
        </is>
      </c>
      <c r="M832" s="2" t="inlineStr">
        <is>
          <t>3|
3|
3|
3</t>
        </is>
      </c>
      <c r="N832" s="2" t="inlineStr">
        <is>
          <t xml:space="preserve">|
|
|
</t>
        </is>
      </c>
      <c r="O832" t="inlineStr">
        <is>
          <t>person der ikke har gyldig grund til at opholde sig et bestemt sted</t>
        </is>
      </c>
      <c r="P832" s="2" t="inlineStr">
        <is>
          <t>unbefugte Person</t>
        </is>
      </c>
      <c r="Q832" s="2" t="inlineStr">
        <is>
          <t>3</t>
        </is>
      </c>
      <c r="R832" s="2" t="inlineStr">
        <is>
          <t/>
        </is>
      </c>
      <c r="S832" t="inlineStr">
        <is>
          <t>Person, die sich entgegen den Vorschriften auf Eisenbahnanlagen aufhält, ausgenommen Benutzer von Bahnübergängen</t>
        </is>
      </c>
      <c r="T832" t="inlineStr">
        <is>
          <t/>
        </is>
      </c>
      <c r="U832" t="inlineStr">
        <is>
          <t/>
        </is>
      </c>
      <c r="V832" t="inlineStr">
        <is>
          <t/>
        </is>
      </c>
      <c r="W832" t="inlineStr">
        <is>
          <t/>
        </is>
      </c>
      <c r="X832" s="2" t="inlineStr">
        <is>
          <t>trespasser</t>
        </is>
      </c>
      <c r="Y832" s="2" t="inlineStr">
        <is>
          <t>3</t>
        </is>
      </c>
      <c r="Z832" s="2" t="inlineStr">
        <is>
          <t/>
        </is>
      </c>
      <c r="AA832" t="inlineStr">
        <is>
          <t>person entering someone's land or property without permission</t>
        </is>
      </c>
      <c r="AB832" s="2" t="inlineStr">
        <is>
          <t>intruso</t>
        </is>
      </c>
      <c r="AC832" s="2" t="inlineStr">
        <is>
          <t>3</t>
        </is>
      </c>
      <c r="AD832" s="2" t="inlineStr">
        <is>
          <t/>
        </is>
      </c>
      <c r="AE832" t="inlineStr">
        <is>
          <t>Que se ha introducido sin derecho.</t>
        </is>
      </c>
      <c r="AF832" t="inlineStr">
        <is>
          <t/>
        </is>
      </c>
      <c r="AG832" t="inlineStr">
        <is>
          <t/>
        </is>
      </c>
      <c r="AH832" t="inlineStr">
        <is>
          <t/>
        </is>
      </c>
      <c r="AI832" t="inlineStr">
        <is>
          <t/>
        </is>
      </c>
      <c r="AJ832" s="2" t="inlineStr">
        <is>
          <t>luvattomasti alueella oleva henkilö|
luvaton liikkuja</t>
        </is>
      </c>
      <c r="AK832" s="2" t="inlineStr">
        <is>
          <t>3|
3</t>
        </is>
      </c>
      <c r="AL832" s="2" t="inlineStr">
        <is>
          <t xml:space="preserve">|
</t>
        </is>
      </c>
      <c r="AM832" t="inlineStr">
        <is>
          <t>henkilö, joka tulee luvattomasti toisen maa-alueelle tai kiinteistöön</t>
        </is>
      </c>
      <c r="AN832" s="2" t="inlineStr">
        <is>
          <t>auteur d'une atteinte|
intrus</t>
        </is>
      </c>
      <c r="AO832" s="2" t="inlineStr">
        <is>
          <t>3|
3</t>
        </is>
      </c>
      <c r="AP832" s="2" t="inlineStr">
        <is>
          <t xml:space="preserve">|
</t>
        </is>
      </c>
      <c r="AQ832" t="inlineStr">
        <is>
          <t>Personne qui commet une atteinte à la propriété d'autrui en s'introduisant illicitement sur le terrain qu'il occupe</t>
        </is>
      </c>
      <c r="AR832" s="2" t="inlineStr">
        <is>
          <t>foghlaí</t>
        </is>
      </c>
      <c r="AS832" s="2" t="inlineStr">
        <is>
          <t>3</t>
        </is>
      </c>
      <c r="AT832" s="2" t="inlineStr">
        <is>
          <t/>
        </is>
      </c>
      <c r="AU832" t="inlineStr">
        <is>
          <t/>
        </is>
      </c>
      <c r="AV832" t="inlineStr">
        <is>
          <t/>
        </is>
      </c>
      <c r="AW832" t="inlineStr">
        <is>
          <t/>
        </is>
      </c>
      <c r="AX832" t="inlineStr">
        <is>
          <t/>
        </is>
      </c>
      <c r="AY832" t="inlineStr">
        <is>
          <t/>
        </is>
      </c>
      <c r="AZ832" t="inlineStr">
        <is>
          <t/>
        </is>
      </c>
      <c r="BA832" t="inlineStr">
        <is>
          <t/>
        </is>
      </c>
      <c r="BB832" t="inlineStr">
        <is>
          <t/>
        </is>
      </c>
      <c r="BC832" t="inlineStr">
        <is>
          <t/>
        </is>
      </c>
      <c r="BD832" s="2" t="inlineStr">
        <is>
          <t>intruso</t>
        </is>
      </c>
      <c r="BE832" s="2" t="inlineStr">
        <is>
          <t>2</t>
        </is>
      </c>
      <c r="BF832" s="2" t="inlineStr">
        <is>
          <t/>
        </is>
      </c>
      <c r="BG832" t="inlineStr">
        <is>
          <t>persona che s'introduce illecitamente nell'abitazione altrui, o in un altro luogo di privata dimora</t>
        </is>
      </c>
      <c r="BH832" s="2" t="inlineStr">
        <is>
          <t>teisės pažeidėjas|
pažeidėjas</t>
        </is>
      </c>
      <c r="BI832" s="2" t="inlineStr">
        <is>
          <t>3|
3</t>
        </is>
      </c>
      <c r="BJ832" s="2" t="inlineStr">
        <is>
          <t xml:space="preserve">|
</t>
        </is>
      </c>
      <c r="BK832" t="inlineStr">
        <is>
          <t>asmuo, nusižengiantis nustatytoms teisės normoms</t>
        </is>
      </c>
      <c r="BL832" s="2" t="inlineStr">
        <is>
          <t>pārkāpējs</t>
        </is>
      </c>
      <c r="BM832" s="2" t="inlineStr">
        <is>
          <t>2</t>
        </is>
      </c>
      <c r="BN832" s="2" t="inlineStr">
        <is>
          <t/>
        </is>
      </c>
      <c r="BO832" t="inlineStr">
        <is>
          <t/>
        </is>
      </c>
      <c r="BP832" s="2" t="inlineStr">
        <is>
          <t>persuna li tidħol mingħajr permess</t>
        </is>
      </c>
      <c r="BQ832" s="2" t="inlineStr">
        <is>
          <t>3</t>
        </is>
      </c>
      <c r="BR832" s="2" t="inlineStr">
        <is>
          <t/>
        </is>
      </c>
      <c r="BS832" t="inlineStr">
        <is>
          <t>kull persuna preżenti fuq is-sit ta’ linji ferrovjarji fejn din il-preżenza tkun ipprojbita, għajr l-utenti ta’ passaġġ invell</t>
        </is>
      </c>
      <c r="BT832" s="2" t="inlineStr">
        <is>
          <t>indringer</t>
        </is>
      </c>
      <c r="BU832" s="2" t="inlineStr">
        <is>
          <t>3</t>
        </is>
      </c>
      <c r="BV832" s="2" t="inlineStr">
        <is>
          <t/>
        </is>
      </c>
      <c r="BW832" t="inlineStr">
        <is>
          <t>iemand die zonder toestemming ergens binnendringt</t>
        </is>
      </c>
      <c r="BX832" s="2" t="inlineStr">
        <is>
          <t>osoba naruszająca cudze prawo</t>
        </is>
      </c>
      <c r="BY832" s="2" t="inlineStr">
        <is>
          <t>3</t>
        </is>
      </c>
      <c r="BZ832" s="2" t="inlineStr">
        <is>
          <t/>
        </is>
      </c>
      <c r="CA832" t="inlineStr">
        <is>
          <t/>
        </is>
      </c>
      <c r="CB832" s="2" t="inlineStr">
        <is>
          <t>intruso</t>
        </is>
      </c>
      <c r="CC832" s="2" t="inlineStr">
        <is>
          <t>3</t>
        </is>
      </c>
      <c r="CD832" s="2" t="inlineStr">
        <is>
          <t/>
        </is>
      </c>
      <c r="CE832" t="inlineStr">
        <is>
          <t>Pessoa que se encontre em instalações onde essa presença é proibida.</t>
        </is>
      </c>
      <c r="CF832" s="2" t="inlineStr">
        <is>
          <t>intrus</t>
        </is>
      </c>
      <c r="CG832" s="2" t="inlineStr">
        <is>
          <t>3</t>
        </is>
      </c>
      <c r="CH832" s="2" t="inlineStr">
        <is>
          <t/>
        </is>
      </c>
      <c r="CI832" t="inlineStr">
        <is>
          <t>persoană care se introduce undeva sau la cineva fără a avea vreo calitate, fără a fi chemată, poftită sau dorită</t>
        </is>
      </c>
      <c r="CJ832" s="2" t="inlineStr">
        <is>
          <t>nepovolaná osoba|
neoprávnená osoba (v priestore železnice)</t>
        </is>
      </c>
      <c r="CK832" s="2" t="inlineStr">
        <is>
          <t>3|
3</t>
        </is>
      </c>
      <c r="CL832" s="2" t="inlineStr">
        <is>
          <t xml:space="preserve">|
</t>
        </is>
      </c>
      <c r="CM832" t="inlineStr">
        <is>
          <t/>
        </is>
      </c>
      <c r="CN832" s="2" t="inlineStr">
        <is>
          <t>nepooblaščena oseba</t>
        </is>
      </c>
      <c r="CO832" s="2" t="inlineStr">
        <is>
          <t>3</t>
        </is>
      </c>
      <c r="CP832" s="2" t="inlineStr">
        <is>
          <t/>
        </is>
      </c>
      <c r="CQ832" t="inlineStr">
        <is>
          <t/>
        </is>
      </c>
      <c r="CR832" t="inlineStr">
        <is>
          <t/>
        </is>
      </c>
      <c r="CS832" t="inlineStr">
        <is>
          <t/>
        </is>
      </c>
      <c r="CT832" t="inlineStr">
        <is>
          <t/>
        </is>
      </c>
      <c r="CU832" t="inlineStr">
        <is>
          <t/>
        </is>
      </c>
    </row>
    <row r="833">
      <c r="A833" s="1" t="str">
        <f>HYPERLINK("https://iate.europa.eu/entry/result/3591953/all", "3591953")</f>
        <v>3591953</v>
      </c>
      <c r="B833" t="inlineStr">
        <is>
          <t>EDUCATION AND COMMUNICATIONS;SCIENCE;SOCIAL QUESTIONS</t>
        </is>
      </c>
      <c r="C833" t="inlineStr">
        <is>
          <t>EDUCATION AND COMMUNICATIONS|information and information processing|information processing|artificial intelligence;EDUCATION AND COMMUNICATIONS|information technology and data processing|data processing;SCIENCE|natural and applied sciences|applied sciences|information science;SOCIAL QUESTIONS|social affairs|social life|social behaviour;EDUCATION AND COMMUNICATIONS|information technology and data processing|computer system|information technology applications</t>
        </is>
      </c>
      <c r="D833" s="2" t="inlineStr">
        <is>
          <t>оценяване на гражданите</t>
        </is>
      </c>
      <c r="E833" s="2" t="inlineStr">
        <is>
          <t>3</t>
        </is>
      </c>
      <c r="F833" s="2" t="inlineStr">
        <is>
          <t/>
        </is>
      </c>
      <c r="G833" t="inlineStr">
        <is>
          <t>прилагане на алгоритми към публични данни с цел сегментиране и оценяване на граждани и групи от населението според тяхната социална група или рисков профил</t>
        </is>
      </c>
      <c r="H833" s="2" t="inlineStr">
        <is>
          <t>bodování občanů</t>
        </is>
      </c>
      <c r="I833" s="2" t="inlineStr">
        <is>
          <t>2</t>
        </is>
      </c>
      <c r="J833" s="2" t="inlineStr">
        <is>
          <t/>
        </is>
      </c>
      <c r="K833" t="inlineStr">
        <is>
          <t>použití algoritmů na veřejná data s cílem rozčlenit a „bodovat“ občany a skupiny obyvatel podle jejich sociální skupiny nebo „profilu rizika“</t>
        </is>
      </c>
      <c r="L833" s="2" t="inlineStr">
        <is>
          <t>bedømmelse af borgere|
social scoring</t>
        </is>
      </c>
      <c r="M833" s="2" t="inlineStr">
        <is>
          <t>3|
2</t>
        </is>
      </c>
      <c r="N833" s="2" t="inlineStr">
        <is>
          <t xml:space="preserve">|
</t>
        </is>
      </c>
      <c r="O833" t="inlineStr">
        <is>
          <t>anvendelse af algoritmer på offentlige data med henblik på at opdele og "bedømme" borgere og befolkningsgrupper efter socialgruppe eller "risikoprofil"</t>
        </is>
      </c>
      <c r="P833" s="2" t="inlineStr">
        <is>
          <t>Sozialkreditsystem|
Citizen Scoring|
Bürgerbewertung</t>
        </is>
      </c>
      <c r="Q833" s="2" t="inlineStr">
        <is>
          <t>3|
3|
3</t>
        </is>
      </c>
      <c r="R833" s="2" t="inlineStr">
        <is>
          <t xml:space="preserve">|
|
</t>
        </is>
      </c>
      <c r="S833" t="inlineStr">
        <is>
          <t>Bewertung des sozialen Verhaltens von Personen oder deren Eigenschaften mittels eines Punktwertes</t>
        </is>
      </c>
      <c r="T833" s="2" t="inlineStr">
        <is>
          <t>χαρακτηρισμός πολιτών</t>
        </is>
      </c>
      <c r="U833" s="2" t="inlineStr">
        <is>
          <t>3</t>
        </is>
      </c>
      <c r="V833" s="2" t="inlineStr">
        <is>
          <t/>
        </is>
      </c>
      <c r="W833" t="inlineStr">
        <is>
          <t>μηχανισμός αξιολόγησης της «ηθικής προσωπικότητας» ή της
«δεοντολογικής ακεραιότητας» των πολιτών που μπορεί να οδηγήσει στην απώλεια της αυτονομίας των πολιτών και να θέσει σε κίνδυνο την αρχή της απαγόρευσης των διακρίσεων</t>
        </is>
      </c>
      <c r="X833" s="2" t="inlineStr">
        <is>
          <t>scoring|
citizen scoring|
social scoring</t>
        </is>
      </c>
      <c r="Y833" s="2" t="inlineStr">
        <is>
          <t>3|
3|
3</t>
        </is>
      </c>
      <c r="Z833" s="2" t="inlineStr">
        <is>
          <t xml:space="preserve">|
|
</t>
        </is>
      </c>
      <c r="AA833" t="inlineStr">
        <is>
          <t>application of algorithms to public data in order to segment and 'score' citizens and population groups according to their social group or 'risk profile'</t>
        </is>
      </c>
      <c r="AB833" s="2" t="inlineStr">
        <is>
          <t>evaluación de los ciudadanos|
puntuación ciudadana</t>
        </is>
      </c>
      <c r="AC833" s="2" t="inlineStr">
        <is>
          <t>3|
3</t>
        </is>
      </c>
      <c r="AD833" s="2" t="inlineStr">
        <is>
          <t xml:space="preserve">|
</t>
        </is>
      </c>
      <c r="AE833" t="inlineStr">
        <is>
          <t>Aplicación de algoritmos y técnicas de inteligencia artificial a los datos públicos para clasificar a los ciudadanos y grupos de población, atribuyéndoles, en función de su comportamiento o perfil, una puntuación que puede afectar al ejercicio de sus derechos.</t>
        </is>
      </c>
      <c r="AF833" s="2" t="inlineStr">
        <is>
          <t>kodanikuskoori kasutamine|
kodanike numbriline hindamine|
kodanikupunktiskoori kasutamine</t>
        </is>
      </c>
      <c r="AG833" s="2" t="inlineStr">
        <is>
          <t>3|
2|
2</t>
        </is>
      </c>
      <c r="AH833" s="2" t="inlineStr">
        <is>
          <t xml:space="preserve">preferred|
|
</t>
        </is>
      </c>
      <c r="AI833" t="inlineStr">
        <is>
          <t>algoritmide
 kohaldamine avalike andmete suhtes kodanike ja elanikkonnarühmade
 kategoriseerimiseks ja hindamiseks vastavalt nende sotsiaalsele rühmale või
 riskiprofiilile</t>
        </is>
      </c>
      <c r="AJ833" s="2" t="inlineStr">
        <is>
          <t>kansalaisten pisteyttäminen</t>
        </is>
      </c>
      <c r="AK833" s="2" t="inlineStr">
        <is>
          <t>3</t>
        </is>
      </c>
      <c r="AL833" s="2" t="inlineStr">
        <is>
          <t/>
        </is>
      </c>
      <c r="AM833" t="inlineStr">
        <is>
          <t>algoritmien soveltaminen julkisiin tietoihin kansalaisten ja väestöryhmien segmentoimiseksi ja pisteyttämiseksi heidän sosiaalisen ryhmänsä tai riskiprofiilinsa mukaisesti</t>
        </is>
      </c>
      <c r="AN833" s="2" t="inlineStr">
        <is>
          <t>notation des citoyens|
notation sociale</t>
        </is>
      </c>
      <c r="AO833" s="2" t="inlineStr">
        <is>
          <t>3|
2</t>
        </is>
      </c>
      <c r="AP833" s="2" t="inlineStr">
        <is>
          <t xml:space="preserve">|
</t>
        </is>
      </c>
      <c r="AQ833" t="inlineStr">
        <is>
          <t>dispositif permettant d'attribuer une note aux citoyens en fonction de leur comportement social et politique, leur donnant plus ou moins de droits en fonction du nombre de points engrangés ou perdus</t>
        </is>
      </c>
      <c r="AR833" s="2" t="inlineStr">
        <is>
          <t>scóráil i dtaobh saoránach</t>
        </is>
      </c>
      <c r="AS833" s="2" t="inlineStr">
        <is>
          <t>3</t>
        </is>
      </c>
      <c r="AT833" s="2" t="inlineStr">
        <is>
          <t/>
        </is>
      </c>
      <c r="AU833" t="inlineStr">
        <is>
          <t/>
        </is>
      </c>
      <c r="AV833" s="2" t="inlineStr">
        <is>
          <t>vrednovanje građana</t>
        </is>
      </c>
      <c r="AW833" s="2" t="inlineStr">
        <is>
          <t>3</t>
        </is>
      </c>
      <c r="AX833" s="2" t="inlineStr">
        <is>
          <t/>
        </is>
      </c>
      <c r="AY833" t="inlineStr">
        <is>
          <t>primjena algoritama na javne podatke kako bi se razdvojili i „vrednovali” građani i skupine stanovništva u skladu s njihovom društvenom skupinom ili „profilom rizika”</t>
        </is>
      </c>
      <c r="AZ833" s="2" t="inlineStr">
        <is>
          <t>pontozás|
a polgárok pontozása|
társadalmi pontozás</t>
        </is>
      </c>
      <c r="BA833" s="2" t="inlineStr">
        <is>
          <t>3|
3|
3</t>
        </is>
      </c>
      <c r="BB833" s="2" t="inlineStr">
        <is>
          <t xml:space="preserve">|
|
</t>
        </is>
      </c>
      <c r="BC833" t="inlineStr">
        <is>
          <t>algoritmusok alkalmazása nyilvános adatokon azzal a céllal, hogy a polgárokat a társadalmi csoporthoz tartozásuk vagy kockázati profiljuk alapján elkülönítse és pontozza</t>
        </is>
      </c>
      <c r="BD833" s="2" t="inlineStr">
        <is>
          <t>punteggio dei cittadini|
punteggio|
punteggio delle persone</t>
        </is>
      </c>
      <c r="BE833" s="2" t="inlineStr">
        <is>
          <t>3|
3|
3</t>
        </is>
      </c>
      <c r="BF833" s="2" t="inlineStr">
        <is>
          <t xml:space="preserve">|
|
</t>
        </is>
      </c>
      <c r="BG833" t="inlineStr">
        <is>
          <t>monitoraggio di cittadini, enti e imprese attraverso un complesso sistema di controllo e valutazione con premi o sanzioni in base al comportamento dei cittadini</t>
        </is>
      </c>
      <c r="BH833" s="2" t="inlineStr">
        <is>
          <t>piliečių vertinimas</t>
        </is>
      </c>
      <c r="BI833" s="2" t="inlineStr">
        <is>
          <t>3</t>
        </is>
      </c>
      <c r="BJ833" s="2" t="inlineStr">
        <is>
          <t/>
        </is>
      </c>
      <c r="BK833" t="inlineStr">
        <is>
          <t>algoritmų taikymas viešiems duomenims siekiant segmentuoti ir vertinti piliečius ir gyventojų grupes pagal jų priklausymą socialinei grupei ar jų rizikos profilį</t>
        </is>
      </c>
      <c r="BL833" s="2" t="inlineStr">
        <is>
          <t>iedzīvotāju vērtēšana</t>
        </is>
      </c>
      <c r="BM833" s="2" t="inlineStr">
        <is>
          <t>3</t>
        </is>
      </c>
      <c r="BN833" s="2" t="inlineStr">
        <is>
          <t/>
        </is>
      </c>
      <c r="BO833" t="inlineStr">
        <is>
          <t>algoritmu piemērošana publiskiem datiem nolūkā iedzīvotājus un iedzīvotāju grupas segmentēt un "vērtēt" pēc viņu piederības kādai sociālajai grupai vai "riska profilam"</t>
        </is>
      </c>
      <c r="BP833" s="2" t="inlineStr">
        <is>
          <t>punteġġ għaċ-ċittadini</t>
        </is>
      </c>
      <c r="BQ833" s="2" t="inlineStr">
        <is>
          <t>3</t>
        </is>
      </c>
      <c r="BR833" s="2" t="inlineStr">
        <is>
          <t/>
        </is>
      </c>
      <c r="BS833" t="inlineStr">
        <is>
          <t>applikazzjoni ta' algoritmi għad-data pubblika sabiex iċ-ċittadini u l-gruppi tal-popolazzjoni jiġu segmentati u “jingħataw punteġġ” skont il-grupp soċjali tagħhom jew il-“profil tar-riskju” tagħhom</t>
        </is>
      </c>
      <c r="BT833" s="2" t="inlineStr">
        <is>
          <t>beoordeling van burgers|
burgerscore</t>
        </is>
      </c>
      <c r="BU833" s="2" t="inlineStr">
        <is>
          <t>3|
3</t>
        </is>
      </c>
      <c r="BV833" s="2" t="inlineStr">
        <is>
          <t xml:space="preserve">|
</t>
        </is>
      </c>
      <c r="BW833" t="inlineStr">
        <is>
          <t>toepassing van algoritmen op overheidsgegevens om burgers en bevolkingsgroepen te segmenteren en te scoren op basis van hun sociale groep of risicoprofiel</t>
        </is>
      </c>
      <c r="BX833" s="2" t="inlineStr">
        <is>
          <t>scoring obywateli|
klasyfikacja punktowa obywateli</t>
        </is>
      </c>
      <c r="BY833" s="2" t="inlineStr">
        <is>
          <t>3|
3</t>
        </is>
      </c>
      <c r="BZ833" s="2" t="inlineStr">
        <is>
          <t xml:space="preserve">preferred|
</t>
        </is>
      </c>
      <c r="CA833" t="inlineStr">
        <is>
          <t>stosowanie algorytmów na zbiorach danych publicznych w celu klasyfikowania obywateli i grup ludności oraz nadawania im ratingu, w zależności od ich profilu ryzyka</t>
        </is>
      </c>
      <c r="CB833" s="2" t="inlineStr">
        <is>
          <t>classificação dos cidadãos</t>
        </is>
      </c>
      <c r="CC833" s="2" t="inlineStr">
        <is>
          <t>3</t>
        </is>
      </c>
      <c r="CD833" s="2" t="inlineStr">
        <is>
          <t/>
        </is>
      </c>
      <c r="CE833" t="inlineStr">
        <is>
          <t>Aplicação de algoritmos a dados públicos, com a finalidade de segmentar e classificar os cidadãos e os grupos da população em função do seu grupo social ou perfil de risco.</t>
        </is>
      </c>
      <c r="CF833" t="inlineStr">
        <is>
          <t/>
        </is>
      </c>
      <c r="CG833" t="inlineStr">
        <is>
          <t/>
        </is>
      </c>
      <c r="CH833" t="inlineStr">
        <is>
          <t/>
        </is>
      </c>
      <c r="CI833" t="inlineStr">
        <is>
          <t/>
        </is>
      </c>
      <c r="CJ833" t="inlineStr">
        <is>
          <t/>
        </is>
      </c>
      <c r="CK833" t="inlineStr">
        <is>
          <t/>
        </is>
      </c>
      <c r="CL833" t="inlineStr">
        <is>
          <t/>
        </is>
      </c>
      <c r="CM833" t="inlineStr">
        <is>
          <t/>
        </is>
      </c>
      <c r="CN833" s="2" t="inlineStr">
        <is>
          <t>družbeno točkovanje|
točkovanje državljanov|
točkovanje</t>
        </is>
      </c>
      <c r="CO833" s="2" t="inlineStr">
        <is>
          <t>3|
3|
3</t>
        </is>
      </c>
      <c r="CP833" s="2" t="inlineStr">
        <is>
          <t xml:space="preserve">|
|
</t>
        </is>
      </c>
      <c r="CQ833" t="inlineStr">
        <is>
          <t/>
        </is>
      </c>
      <c r="CR833" s="2" t="inlineStr">
        <is>
          <t>poängsättning av medborgare</t>
        </is>
      </c>
      <c r="CS833" s="2" t="inlineStr">
        <is>
          <t>2</t>
        </is>
      </c>
      <c r="CT833" s="2" t="inlineStr">
        <is>
          <t/>
        </is>
      </c>
      <c r="CU833" t="inlineStr">
        <is>
          <t/>
        </is>
      </c>
    </row>
    <row r="834">
      <c r="A834" s="1" t="str">
        <f>HYPERLINK("https://iate.europa.eu/entry/result/3575753/all", "3575753")</f>
        <v>3575753</v>
      </c>
      <c r="B834" t="inlineStr">
        <is>
          <t>EDUCATION AND COMMUNICATIONS</t>
        </is>
      </c>
      <c r="C834" t="inlineStr">
        <is>
          <t>EDUCATION AND COMMUNICATIONS|information technology and data processing</t>
        </is>
      </c>
      <c r="D834" t="inlineStr">
        <is>
          <t/>
        </is>
      </c>
      <c r="E834" t="inlineStr">
        <is>
          <t/>
        </is>
      </c>
      <c r="F834" t="inlineStr">
        <is>
          <t/>
        </is>
      </c>
      <c r="G834" t="inlineStr">
        <is>
          <t/>
        </is>
      </c>
      <c r="H834" t="inlineStr">
        <is>
          <t/>
        </is>
      </c>
      <c r="I834" t="inlineStr">
        <is>
          <t/>
        </is>
      </c>
      <c r="J834" t="inlineStr">
        <is>
          <t/>
        </is>
      </c>
      <c r="K834" t="inlineStr">
        <is>
          <t/>
        </is>
      </c>
      <c r="L834" t="inlineStr">
        <is>
          <t/>
        </is>
      </c>
      <c r="M834" t="inlineStr">
        <is>
          <t/>
        </is>
      </c>
      <c r="N834" t="inlineStr">
        <is>
          <t/>
        </is>
      </c>
      <c r="O834" t="inlineStr">
        <is>
          <t/>
        </is>
      </c>
      <c r="P834" t="inlineStr">
        <is>
          <t/>
        </is>
      </c>
      <c r="Q834" t="inlineStr">
        <is>
          <t/>
        </is>
      </c>
      <c r="R834" t="inlineStr">
        <is>
          <t/>
        </is>
      </c>
      <c r="S834" t="inlineStr">
        <is>
          <t/>
        </is>
      </c>
      <c r="T834" t="inlineStr">
        <is>
          <t/>
        </is>
      </c>
      <c r="U834" t="inlineStr">
        <is>
          <t/>
        </is>
      </c>
      <c r="V834" t="inlineStr">
        <is>
          <t/>
        </is>
      </c>
      <c r="W834" t="inlineStr">
        <is>
          <t/>
        </is>
      </c>
      <c r="X834" s="2" t="inlineStr">
        <is>
          <t>hosting entity</t>
        </is>
      </c>
      <c r="Y834" s="2" t="inlineStr">
        <is>
          <t>3</t>
        </is>
      </c>
      <c r="Z834" s="2" t="inlineStr">
        <is>
          <t/>
        </is>
      </c>
      <c r="AA834" t="inlineStr">
        <is>
          <t>a legal entity established in a Member State participating in the Joint Undertaking [European High performance Computing Joint Undertaking] which includes facilities to host and operate a pre-exascale supercomputer</t>
        </is>
      </c>
      <c r="AB834" t="inlineStr">
        <is>
          <t/>
        </is>
      </c>
      <c r="AC834" t="inlineStr">
        <is>
          <t/>
        </is>
      </c>
      <c r="AD834" t="inlineStr">
        <is>
          <t/>
        </is>
      </c>
      <c r="AE834" t="inlineStr">
        <is>
          <t/>
        </is>
      </c>
      <c r="AF834" t="inlineStr">
        <is>
          <t/>
        </is>
      </c>
      <c r="AG834" t="inlineStr">
        <is>
          <t/>
        </is>
      </c>
      <c r="AH834" t="inlineStr">
        <is>
          <t/>
        </is>
      </c>
      <c r="AI834" t="inlineStr">
        <is>
          <t/>
        </is>
      </c>
      <c r="AJ834" t="inlineStr">
        <is>
          <t/>
        </is>
      </c>
      <c r="AK834" t="inlineStr">
        <is>
          <t/>
        </is>
      </c>
      <c r="AL834" t="inlineStr">
        <is>
          <t/>
        </is>
      </c>
      <c r="AM834" t="inlineStr">
        <is>
          <t/>
        </is>
      </c>
      <c r="AN834" t="inlineStr">
        <is>
          <t/>
        </is>
      </c>
      <c r="AO834" t="inlineStr">
        <is>
          <t/>
        </is>
      </c>
      <c r="AP834" t="inlineStr">
        <is>
          <t/>
        </is>
      </c>
      <c r="AQ834" t="inlineStr">
        <is>
          <t/>
        </is>
      </c>
      <c r="AR834" t="inlineStr">
        <is>
          <t/>
        </is>
      </c>
      <c r="AS834" t="inlineStr">
        <is>
          <t/>
        </is>
      </c>
      <c r="AT834" t="inlineStr">
        <is>
          <t/>
        </is>
      </c>
      <c r="AU834" t="inlineStr">
        <is>
          <t/>
        </is>
      </c>
      <c r="AV834" t="inlineStr">
        <is>
          <t/>
        </is>
      </c>
      <c r="AW834" t="inlineStr">
        <is>
          <t/>
        </is>
      </c>
      <c r="AX834" t="inlineStr">
        <is>
          <t/>
        </is>
      </c>
      <c r="AY834" t="inlineStr">
        <is>
          <t/>
        </is>
      </c>
      <c r="AZ834" t="inlineStr">
        <is>
          <t/>
        </is>
      </c>
      <c r="BA834" t="inlineStr">
        <is>
          <t/>
        </is>
      </c>
      <c r="BB834" t="inlineStr">
        <is>
          <t/>
        </is>
      </c>
      <c r="BC834" t="inlineStr">
        <is>
          <t/>
        </is>
      </c>
      <c r="BD834" t="inlineStr">
        <is>
          <t/>
        </is>
      </c>
      <c r="BE834" t="inlineStr">
        <is>
          <t/>
        </is>
      </c>
      <c r="BF834" t="inlineStr">
        <is>
          <t/>
        </is>
      </c>
      <c r="BG834" t="inlineStr">
        <is>
          <t/>
        </is>
      </c>
      <c r="BH834" s="2" t="inlineStr">
        <is>
          <t>prieglobą teikiantis subjektas</t>
        </is>
      </c>
      <c r="BI834" s="2" t="inlineStr">
        <is>
          <t>3</t>
        </is>
      </c>
      <c r="BJ834" s="2" t="inlineStr">
        <is>
          <t/>
        </is>
      </c>
      <c r="BK834" t="inlineStr">
        <is>
          <t>teisės subjektas, kuris turi patalpas teikti „EuroHPC“ superkompiuterio prieglobą ir jį eksploatuoti ir kuris yra įsteigtas dalyvaujančioje valstybėje, kuri yra valstybė narė</t>
        </is>
      </c>
      <c r="BL834" s="2" t="inlineStr">
        <is>
          <t>mitinātājs</t>
        </is>
      </c>
      <c r="BM834" s="2" t="inlineStr">
        <is>
          <t>2</t>
        </is>
      </c>
      <c r="BN834" s="2" t="inlineStr">
        <is>
          <t/>
        </is>
      </c>
      <c r="BO834" t="inlineStr">
        <is>
          <t>juridiska persona, kas iedibināta dalībvalstī, kura piedalās kopuzņēmumā, un kam ir aprīkojums pirmseksalīmeņa superdatoru mitināšanai un darbināšanai</t>
        </is>
      </c>
      <c r="BP834" t="inlineStr">
        <is>
          <t/>
        </is>
      </c>
      <c r="BQ834" t="inlineStr">
        <is>
          <t/>
        </is>
      </c>
      <c r="BR834" t="inlineStr">
        <is>
          <t/>
        </is>
      </c>
      <c r="BS834" t="inlineStr">
        <is>
          <t/>
        </is>
      </c>
      <c r="BT834" t="inlineStr">
        <is>
          <t/>
        </is>
      </c>
      <c r="BU834" t="inlineStr">
        <is>
          <t/>
        </is>
      </c>
      <c r="BV834" t="inlineStr">
        <is>
          <t/>
        </is>
      </c>
      <c r="BW834" t="inlineStr">
        <is>
          <t/>
        </is>
      </c>
      <c r="BX834" t="inlineStr">
        <is>
          <t/>
        </is>
      </c>
      <c r="BY834" t="inlineStr">
        <is>
          <t/>
        </is>
      </c>
      <c r="BZ834" t="inlineStr">
        <is>
          <t/>
        </is>
      </c>
      <c r="CA834" t="inlineStr">
        <is>
          <t/>
        </is>
      </c>
      <c r="CB834" t="inlineStr">
        <is>
          <t/>
        </is>
      </c>
      <c r="CC834" t="inlineStr">
        <is>
          <t/>
        </is>
      </c>
      <c r="CD834" t="inlineStr">
        <is>
          <t/>
        </is>
      </c>
      <c r="CE834" t="inlineStr">
        <is>
          <t/>
        </is>
      </c>
      <c r="CF834" t="inlineStr">
        <is>
          <t/>
        </is>
      </c>
      <c r="CG834" t="inlineStr">
        <is>
          <t/>
        </is>
      </c>
      <c r="CH834" t="inlineStr">
        <is>
          <t/>
        </is>
      </c>
      <c r="CI834" t="inlineStr">
        <is>
          <t/>
        </is>
      </c>
      <c r="CJ834" t="inlineStr">
        <is>
          <t/>
        </is>
      </c>
      <c r="CK834" t="inlineStr">
        <is>
          <t/>
        </is>
      </c>
      <c r="CL834" t="inlineStr">
        <is>
          <t/>
        </is>
      </c>
      <c r="CM834" t="inlineStr">
        <is>
          <t/>
        </is>
      </c>
      <c r="CN834" t="inlineStr">
        <is>
          <t/>
        </is>
      </c>
      <c r="CO834" t="inlineStr">
        <is>
          <t/>
        </is>
      </c>
      <c r="CP834" t="inlineStr">
        <is>
          <t/>
        </is>
      </c>
      <c r="CQ834" t="inlineStr">
        <is>
          <t/>
        </is>
      </c>
      <c r="CR834" t="inlineStr">
        <is>
          <t/>
        </is>
      </c>
      <c r="CS834" t="inlineStr">
        <is>
          <t/>
        </is>
      </c>
      <c r="CT834" t="inlineStr">
        <is>
          <t/>
        </is>
      </c>
      <c r="CU834" t="inlineStr">
        <is>
          <t/>
        </is>
      </c>
    </row>
    <row r="835">
      <c r="A835" s="1" t="str">
        <f>HYPERLINK("https://iate.europa.eu/entry/result/3568727/all", "3568727")</f>
        <v>3568727</v>
      </c>
      <c r="B835" t="inlineStr">
        <is>
          <t>PRODUCTION, TECHNOLOGY AND RESEARCH</t>
        </is>
      </c>
      <c r="C835" t="inlineStr">
        <is>
          <t>PRODUCTION, TECHNOLOGY AND RESEARCH|technology and technical regulations|technology</t>
        </is>
      </c>
      <c r="D835" s="2" t="inlineStr">
        <is>
          <t>Европейска инициатива за компютърни услуги в облак</t>
        </is>
      </c>
      <c r="E835" s="2" t="inlineStr">
        <is>
          <t>3</t>
        </is>
      </c>
      <c r="F835" s="2" t="inlineStr">
        <is>
          <t/>
        </is>
      </c>
      <c r="G835" t="inlineStr">
        <is>
          <t>инициатива на Комисията, с която се цели науката, бизнесът и публичните служби да извличат ползи от революцията на големите информационни масиви — по-конкретно ще бъде разработена надеждна, отворена среда за научната общност за съхраняване, споделяне и повторно използване на научни данни и резултати (Европейски облак за отворена наука, &lt;a href="/entry/result/3568737/all" id="ENTRY_TO_ENTRY_CONVERTER" target="_blank"&gt;IATE:3568737&lt;/a&gt; ); чрез европейска инфраструктура за данни ще се внедрят нужните на научната общност основни мощности за високопроизводителни изчислителни технологии, бърза свързаност и високоефективни решения въз основа на изчисления в облак</t>
        </is>
      </c>
      <c r="H835" s="2" t="inlineStr">
        <is>
          <t>evropská iniciativa v oblasti cloud computingu</t>
        </is>
      </c>
      <c r="I835" s="2" t="inlineStr">
        <is>
          <t>3</t>
        </is>
      </c>
      <c r="J835" s="2" t="inlineStr">
        <is>
          <t/>
        </is>
      </c>
      <c r="K835" t="inlineStr">
        <is>
          <t>iniciativa, která vychází ze strategie &lt;i&gt;jednotného digitálního trhu&lt;/i&gt; [ &lt;a href="/entry/result/3522850/all" id="ENTRY_TO_ENTRY_CONVERTER" target="_blank"&gt;IATE:3522850&lt;/a&gt; ] a jejímž cílem je prostřednictvím evropské datové infrastruktury realizovat superpočítačové kapacity, rychlé připojení a cloudová řešení s velmi vysokou kapacitou</t>
        </is>
      </c>
      <c r="L835" s="2" t="inlineStr">
        <is>
          <t>det europæiske cloudinitiativ</t>
        </is>
      </c>
      <c r="M835" s="2" t="inlineStr">
        <is>
          <t>3</t>
        </is>
      </c>
      <c r="N835" s="2" t="inlineStr">
        <is>
          <t/>
        </is>
      </c>
      <c r="O835" t="inlineStr">
        <is>
          <t>Kommissionens plan for cloudbaserede tjenester og datainfrastruktur i verdensklasse, som skal sikre, at forskere, erhvervslivet og offentlige tjenester høster frugterne af big data-revolutionen</t>
        </is>
      </c>
      <c r="P835" s="2" t="inlineStr">
        <is>
          <t>Europäische Cloud-Initiative</t>
        </is>
      </c>
      <c r="Q835" s="2" t="inlineStr">
        <is>
          <t>3</t>
        </is>
      </c>
      <c r="R835" s="2" t="inlineStr">
        <is>
          <t/>
        </is>
      </c>
      <c r="S835" t="inlineStr">
        <is>
          <t/>
        </is>
      </c>
      <c r="T835" s="2" t="inlineStr">
        <is>
          <t>Ευρωπαϊκή πρωτοβουλία για το υπολογιστικό νέφος</t>
        </is>
      </c>
      <c r="U835" s="2" t="inlineStr">
        <is>
          <t>4</t>
        </is>
      </c>
      <c r="V835" s="2" t="inlineStr">
        <is>
          <t/>
        </is>
      </c>
      <c r="W835" t="inlineStr">
        <is>
          <t>ευρωπαϊκή πρωτοβουλία η οποία αποτελεί τμήμα δέσμης μέτρων για την ψηφιοποίηση της ευρωπαϊκής βιομηχανίας</t>
        </is>
      </c>
      <c r="X835" s="2" t="inlineStr">
        <is>
          <t>European Cloud Initiative</t>
        </is>
      </c>
      <c r="Y835" s="2" t="inlineStr">
        <is>
          <t>3</t>
        </is>
      </c>
      <c r="Z835" s="2" t="inlineStr">
        <is>
          <t/>
        </is>
      </c>
      <c r="AA835" t="inlineStr">
        <is>
          <t>initiative regarding cloud computing services launched as part of the Digital Single Market strategy</t>
        </is>
      </c>
      <c r="AB835" s="2" t="inlineStr">
        <is>
          <t>Iniciativa Europea de Computación en la Nube</t>
        </is>
      </c>
      <c r="AC835" s="2" t="inlineStr">
        <is>
          <t>3</t>
        </is>
      </c>
      <c r="AD835" s="2" t="inlineStr">
        <is>
          <t/>
        </is>
      </c>
      <c r="AE835" t="inlineStr">
        <is>
          <t>Plan puesto en marcha por la Comisión Europea en abril de 2016, en el marco de la Estrategia del Mercado Único Digital, en relación con los servicios de computación en la nube y las infraestructuras de datos. Entre las medidas previstas se incluyen, entre otras, la creación de una Nube Europea de la Ciencia Abierta [ &lt;a href="/entry/result/3568737/all" id="ENTRY_TO_ENTRY_CONVERTER" target="_blank"&gt;IATE:3568737&lt;/a&gt; ] basada en una Infraestructura Europea de Datos, la apertura por defecto de los datos científicos y la puesta en marcha de una iniciativa para acelerar el desarrollo de las tecnologías cuánticas.</t>
        </is>
      </c>
      <c r="AF835" s="2" t="inlineStr">
        <is>
          <t>Euroopa pilvandmetöötluse algatus</t>
        </is>
      </c>
      <c r="AG835" s="2" t="inlineStr">
        <is>
          <t>3</t>
        </is>
      </c>
      <c r="AH835" s="2" t="inlineStr">
        <is>
          <t/>
        </is>
      </c>
      <c r="AI835" t="inlineStr">
        <is>
          <t>&lt;i&gt;Euroopa digitaalse ühtse turu strateegia&lt;/i&gt; [ &lt;a href="/entry/result/3566046/all" id="ENTRY_TO_ENTRY_CONVERTER" target="_blank"&gt;IATE:3566046&lt;/a&gt; ] raames Euroopa Komisjoni poolt käivitatud algatus eesmärgiga arendada teaduskogukonna jaoks välja teadusandmete ja -tulemuste talletamise, jagamise ja taaskasutamise usaldusväärne avatud keskkond: &lt;i&gt;Euroopa avatud teaduse pilv&lt;/i&gt; [ &lt;a href="/entry/result/3568737/all" id="ENTRY_TO_ENTRY_CONVERTER" target="_blank"&gt;IATE:3568737&lt;/a&gt; ]</t>
        </is>
      </c>
      <c r="AJ835" s="2" t="inlineStr">
        <is>
          <t>eurooppalainen pilvipalvelualoite</t>
        </is>
      </c>
      <c r="AK835" s="2" t="inlineStr">
        <is>
          <t>3</t>
        </is>
      </c>
      <c r="AL835" s="2" t="inlineStr">
        <is>
          <t/>
        </is>
      </c>
      <c r="AM835" t="inlineStr">
        <is>
          <t>aloite, joka koskee pilvipalvelujen sertifiointia, palvelusopimuksia, palveluntoimittajien vaihtamista ja avoimen tieteen ja tutkimuksen pilvipalveluja</t>
        </is>
      </c>
      <c r="AN835" s="2" t="inlineStr">
        <is>
          <t>initiative européenne sur l’informatique en nuage</t>
        </is>
      </c>
      <c r="AO835" s="2" t="inlineStr">
        <is>
          <t>4</t>
        </is>
      </c>
      <c r="AP835" s="2" t="inlineStr">
        <is>
          <t/>
        </is>
      </c>
      <c r="AQ835" t="inlineStr">
        <is>
          <t>initiative dans le domaine des services d'informatique en nuage, lancée dans le cadre de la stratégie pour un marché unique numérique</t>
        </is>
      </c>
      <c r="AR835" s="2" t="inlineStr">
        <is>
          <t>an Tionscnamh Eorpach Néalríomhaireachta</t>
        </is>
      </c>
      <c r="AS835" s="2" t="inlineStr">
        <is>
          <t>3</t>
        </is>
      </c>
      <c r="AT835" s="2" t="inlineStr">
        <is>
          <t/>
        </is>
      </c>
      <c r="AU835" t="inlineStr">
        <is>
          <t/>
        </is>
      </c>
      <c r="AV835" s="2" t="inlineStr">
        <is>
          <t>inicijativa Europski oblak</t>
        </is>
      </c>
      <c r="AW835" s="2" t="inlineStr">
        <is>
          <t>3</t>
        </is>
      </c>
      <c r="AX835" s="2" t="inlineStr">
        <is>
          <t/>
        </is>
      </c>
      <c r="AY835" t="inlineStr">
        <is>
          <t/>
        </is>
      </c>
      <c r="AZ835" s="2" t="inlineStr">
        <is>
          <t>Európai számításifelhő-kezdeményezés</t>
        </is>
      </c>
      <c r="BA835" s="2" t="inlineStr">
        <is>
          <t>4</t>
        </is>
      </c>
      <c r="BB835" s="2" t="inlineStr">
        <is>
          <t/>
        </is>
      </c>
      <c r="BC835" t="inlineStr">
        <is>
          <t>a számításifelhő-szolgáltatásokra irányuló, a digitális egységes piaci stratégia keretében indított kezdeményezés</t>
        </is>
      </c>
      <c r="BD835" s="2" t="inlineStr">
        <is>
          <t>iniziativa europea per il cloud computing</t>
        </is>
      </c>
      <c r="BE835" s="2" t="inlineStr">
        <is>
          <t>3</t>
        </is>
      </c>
      <c r="BF835" s="2" t="inlineStr">
        <is>
          <t/>
        </is>
      </c>
      <c r="BG835" t="inlineStr">
        <is>
          <t>iniziativa volta a promuovere le politiche elaborate nella comunicazione sui big data e a sostenere l'European Open Science policy agenda (agenda europea sulle politiche relative alla scienza aperta), che mira a rafforzare la qualità e l'impatto della scienza, basandosi sui risultati conseguiti nell'ambito dell'accesso aperto</t>
        </is>
      </c>
      <c r="BH835" s="2" t="inlineStr">
        <is>
          <t>Europos debesijos iniciatyva</t>
        </is>
      </c>
      <c r="BI835" s="2" t="inlineStr">
        <is>
          <t>3</t>
        </is>
      </c>
      <c r="BJ835" s="2" t="inlineStr">
        <is>
          <t/>
        </is>
      </c>
      <c r="BK835" t="inlineStr">
        <is>
          <t/>
        </is>
      </c>
      <c r="BL835" s="2" t="inlineStr">
        <is>
          <t>Eiropas mākoņdatošanas iniciatīva</t>
        </is>
      </c>
      <c r="BM835" s="2" t="inlineStr">
        <is>
          <t>3</t>
        </is>
      </c>
      <c r="BN835" s="2" t="inlineStr">
        <is>
          <t/>
        </is>
      </c>
      <c r="BO835" t="inlineStr">
        <is>
          <t/>
        </is>
      </c>
      <c r="BP835" s="2" t="inlineStr">
        <is>
          <t>Inizjattiva Ewropea tal-Cloud Computing</t>
        </is>
      </c>
      <c r="BQ835" s="2" t="inlineStr">
        <is>
          <t>3</t>
        </is>
      </c>
      <c r="BR835" s="2" t="inlineStr">
        <is>
          <t/>
        </is>
      </c>
      <c r="BS835" t="inlineStr">
        <is>
          <t>inizjattiva rigward is-servizzi tal-cloud computing varata bħala parti mill-istrateġija tas-Suq Uniku Diġitali</t>
        </is>
      </c>
      <c r="BT835" s="2" t="inlineStr">
        <is>
          <t>Europees cloudinitiatief</t>
        </is>
      </c>
      <c r="BU835" s="2" t="inlineStr">
        <is>
          <t>3</t>
        </is>
      </c>
      <c r="BV835" s="2" t="inlineStr">
        <is>
          <t/>
        </is>
      </c>
      <c r="BW835" t="inlineStr">
        <is>
          <t>initiatief waarmee wordt gestreefd naar een Europese open wetenschapscloud, de uitrol van de daartoe vereiste ondersteunende supercomputercapaciteit, snelle connectiviteit en cloudoplossingen met grote capaciteit via een Europese data-infrastructuur, voortbouwend op de strategie voor een digitale eengemaakte markt</t>
        </is>
      </c>
      <c r="BX835" s="2" t="inlineStr">
        <is>
          <t>Europejska inicjatywa dotycząca przetwarzania w chmurze</t>
        </is>
      </c>
      <c r="BY835" s="2" t="inlineStr">
        <is>
          <t>3</t>
        </is>
      </c>
      <c r="BZ835" s="2" t="inlineStr">
        <is>
          <t/>
        </is>
      </c>
      <c r="CA835" t="inlineStr">
        <is>
          <t>inicjatywa dotycząca usług przetwarzania w chmurze podjęta w ramach strategii jednolitego rynku</t>
        </is>
      </c>
      <c r="CB835" s="2" t="inlineStr">
        <is>
          <t>Iniciativa Europeia para a Nuvem</t>
        </is>
      </c>
      <c r="CC835" s="2" t="inlineStr">
        <is>
          <t>3</t>
        </is>
      </c>
      <c r="CD835" s="2" t="inlineStr">
        <is>
          <t/>
        </is>
      </c>
      <c r="CE835" t="inlineStr">
        <is>
          <t/>
        </is>
      </c>
      <c r="CF835" s="2" t="inlineStr">
        <is>
          <t>Inițiativa europeană în domeniul cloud computingului</t>
        </is>
      </c>
      <c r="CG835" s="2" t="inlineStr">
        <is>
          <t>3</t>
        </is>
      </c>
      <c r="CH835" s="2" t="inlineStr">
        <is>
          <t/>
        </is>
      </c>
      <c r="CI835" t="inlineStr">
        <is>
          <t/>
        </is>
      </c>
      <c r="CJ835" s="2" t="inlineStr">
        <is>
          <t>európska iniciatíva v oblasti cloud computingu</t>
        </is>
      </c>
      <c r="CK835" s="2" t="inlineStr">
        <is>
          <t>3</t>
        </is>
      </c>
      <c r="CL835" s="2" t="inlineStr">
        <is>
          <t/>
        </is>
      </c>
      <c r="CM835" t="inlineStr">
        <is>
          <t>iniciatíva vychádzajúca zo stratégie jednotného digitálneho trhu [ &lt;a href="/entry/result/3566046/all" id="ENTRY_TO_ENTRY_CONVERTER" target="_blank"&gt;IATE:3566046&lt;/a&gt; ], ktorej cieľom je prostredníctvom európskej dátovej infraštruktúry zaviesť opornú supervýpočtovú kapacitu, rýchlu konektivitu a potrebné vysokokapacitné cloudové riešenia</t>
        </is>
      </c>
      <c r="CN835" s="2" t="inlineStr">
        <is>
          <t>evropska pobuda za računalništvo v oblaku</t>
        </is>
      </c>
      <c r="CO835" s="2" t="inlineStr">
        <is>
          <t>3</t>
        </is>
      </c>
      <c r="CP835" s="2" t="inlineStr">
        <is>
          <t/>
        </is>
      </c>
      <c r="CQ835" t="inlineStr">
        <is>
          <t>pobuda, ki temelji na &lt;i&gt;strategiji za enotni digitalni trg&lt;/i&gt; [ &lt;a href="/entry/result/3566046/all" id="ENTRY_TO_ENTRY_CONVERTER" target="_blank"&gt;IATE:3566046&lt;/a&gt; ], njen cilj pa je razvoj zaupanja vrednega, odprtega okolja, ki bi znanstveni skupnosti omogočilo hrambo, izmenjavo in ponovno uporabo znanstvenih podatkov ter rezultatov – &lt;i&gt;evropskega oblaka za odprto znanost&lt;/i&gt; [ &lt;a href="/entry/result/3568737/all" id="ENTRY_TO_ENTRY_CONVERTER" target="_blank"&gt;IATE:3568737&lt;/a&gt; ]</t>
        </is>
      </c>
      <c r="CR835" s="2" t="inlineStr">
        <is>
          <t>europeiskt initiativ för molnbaserade tjänster|
europeiskt initiativ för datormoln</t>
        </is>
      </c>
      <c r="CS835" s="2" t="inlineStr">
        <is>
          <t>3|
3</t>
        </is>
      </c>
      <c r="CT835" s="2" t="inlineStr">
        <is>
          <t xml:space="preserve">|
</t>
        </is>
      </c>
      <c r="CU835" t="inlineStr">
        <is>
          <t/>
        </is>
      </c>
    </row>
    <row r="836">
      <c r="A836" s="1" t="str">
        <f>HYPERLINK("https://iate.europa.eu/entry/result/3574166/all", "3574166")</f>
        <v>3574166</v>
      </c>
      <c r="B836" t="inlineStr">
        <is>
          <t>EDUCATION AND COMMUNICATIONS</t>
        </is>
      </c>
      <c r="C836" t="inlineStr">
        <is>
          <t>EDUCATION AND COMMUNICATIONS|information technology and data processing</t>
        </is>
      </c>
      <c r="D836" s="2" t="inlineStr">
        <is>
          <t>европейски сертификат за киберсигурност</t>
        </is>
      </c>
      <c r="E836" s="2" t="inlineStr">
        <is>
          <t>3</t>
        </is>
      </c>
      <c r="F836" s="2" t="inlineStr">
        <is>
          <t/>
        </is>
      </c>
      <c r="G836" t="inlineStr">
        <is>
          <t>документ, издаден от орган за оценяване на съответствието, който удостоверява, че даден ИКТ продукт или дадена ИКТ услуга отговаря на специфичните изисквания, определени в съответната европейска схема за сертифициране на киберсигурността</t>
        </is>
      </c>
      <c r="H836" s="2" t="inlineStr">
        <is>
          <t>evropský certifikát kybernetické bezpečnosti</t>
        </is>
      </c>
      <c r="I836" s="2" t="inlineStr">
        <is>
          <t>3</t>
        </is>
      </c>
      <c r="J836" s="2" t="inlineStr">
        <is>
          <t/>
        </is>
      </c>
      <c r="K836" t="inlineStr">
        <is>
          <t>dokument vydaný subjektem posuzování shody, který osvědčuje, že daný produkt nebo služba 
&lt;i&gt;IKT&lt;/i&gt; 
&lt;br&gt; [ &lt;a href="/entry/result/866454/all" id="ENTRY_TO_ENTRY_CONVERTER" target="_blank"&gt;IATE:866454&lt;/a&gt; ] splňuje konkrétní požadavky stanovené v 
&lt;i&gt;evropském systému certifikace kybernetické bezpečnosti&lt;/i&gt; [ &lt;a href="/entry/result/3574165/all" id="ENTRY_TO_ENTRY_CONVERTER" target="_blank"&gt;IATE:3574165&lt;/a&gt; ]</t>
        </is>
      </c>
      <c r="L836" s="2" t="inlineStr">
        <is>
          <t>europæisk cybersikkerhedsattest</t>
        </is>
      </c>
      <c r="M836" s="2" t="inlineStr">
        <is>
          <t>3</t>
        </is>
      </c>
      <c r="N836" s="2" t="inlineStr">
        <is>
          <t/>
        </is>
      </c>
      <c r="O836" t="inlineStr">
        <is>
          <t>dokument udstedt af et overensstemmelsesvurderingsorgan, som attesterer at et givet IKT-produkt eller en given IKT-tjeneste opfylder de specifikke krav i en europæisk cybersikkerhedscertificeringsordning</t>
        </is>
      </c>
      <c r="P836" s="2" t="inlineStr">
        <is>
          <t>europäisches Cybersicherheitszertifikat</t>
        </is>
      </c>
      <c r="Q836" s="2" t="inlineStr">
        <is>
          <t>3</t>
        </is>
      </c>
      <c r="R836" s="2" t="inlineStr">
        <is>
          <t/>
        </is>
      </c>
      <c r="S836" t="inlineStr">
        <is>
          <t>ein von der maßgeblichen Stelle ausgestelltes Dokument, in dem bescheinigt wird, dass ein bestimmtes IKT-Produkt, ein bestimmter IKT-Dienst oder ein bestimmter IKT-Prozess im Hinblick auf die Erfüllung besonderer Sicherheitsanforderungen, die in einem europäischen Schema für die Cybersicherheitszertifizierung &lt;a href="/entry/result/3574165/all" id="ENTRY_TO_ENTRY_CONVERTER" target="_blank"&gt;IATE:3574165&lt;/a&gt; festgelegt sind, bewertet wurde</t>
        </is>
      </c>
      <c r="T836" s="2" t="inlineStr">
        <is>
          <t>ευρωπαϊκό πιστοποιητικό κυβερνοασφάλειας</t>
        </is>
      </c>
      <c r="U836" s="2" t="inlineStr">
        <is>
          <t>4</t>
        </is>
      </c>
      <c r="V836" s="2" t="inlineStr">
        <is>
          <t/>
        </is>
      </c>
      <c r="W836" t="inlineStr">
        <is>
          <t>έγγραφο το οποίο εκδίδεται από τον αρμόδιο οργανισμό και βεβαιώνει ότι ένα συγκεκριμένο προϊόν ΤΠΕ, μια συγκεκριμένη υπηρεσία ΤΠΕ ή διαδικασία ΤΠΕ έχει αξιολογηθεί ως προς τη συμμόρφωση με συγκεκριμένες απαιτήσεις ασφαλείας που προβλέπει ένα ευρωπαϊκό σύστημα πιστοποίησης της κυβερνοασφάλειας</t>
        </is>
      </c>
      <c r="X836" s="2" t="inlineStr">
        <is>
          <t>European cybersecurity certificate</t>
        </is>
      </c>
      <c r="Y836" s="2" t="inlineStr">
        <is>
          <t>3</t>
        </is>
      </c>
      <c r="Z836" s="2" t="inlineStr">
        <is>
          <t/>
        </is>
      </c>
      <c r="AA836" t="inlineStr">
        <is>
          <t>document issued by a conformity assessment body attesting that a given ICT product, ICT service or ICT process has been evaluated for compliance with specific security requirements laid down in a European cybersecurity certification scheme</t>
        </is>
      </c>
      <c r="AB836" s="2" t="inlineStr">
        <is>
          <t>certificado europeo de ciberseguridad</t>
        </is>
      </c>
      <c r="AC836" s="2" t="inlineStr">
        <is>
          <t>3</t>
        </is>
      </c>
      <c r="AD836" s="2" t="inlineStr">
        <is>
          <t/>
        </is>
      </c>
      <c r="AE836" t="inlineStr">
        <is>
          <t>Documento expedido por el organismo pertinente que certifica que determinado, producto, servicio o proceso de TIC ha sido evaluado para verificar que cumple los requisitos específicos de seguridad establecidos en un esquema europeo de certificación de la ciberseguridad.</t>
        </is>
      </c>
      <c r="AF836" s="2" t="inlineStr">
        <is>
          <t>Euroopa küberturvalisuse sertifikaat</t>
        </is>
      </c>
      <c r="AG836" s="2" t="inlineStr">
        <is>
          <t>3</t>
        </is>
      </c>
      <c r="AH836" s="2" t="inlineStr">
        <is>
          <t/>
        </is>
      </c>
      <c r="AI836" t="inlineStr">
        <is>
          <t>asjakohase asutuse välja antud dokument, mis tõendab, et hinnatud on asjaomase IKT-toote, -teenuse või -protsessi vastavust Euroopa küberturvalisuse sertifitseerimise kavas sätestatud konkreetsetele turvanõuetele</t>
        </is>
      </c>
      <c r="AJ836" s="2" t="inlineStr">
        <is>
          <t>eurooppalainen kyberturvallisuussertifikaatti</t>
        </is>
      </c>
      <c r="AK836" s="2" t="inlineStr">
        <is>
          <t>3</t>
        </is>
      </c>
      <c r="AL836" s="2" t="inlineStr">
        <is>
          <t/>
        </is>
      </c>
      <c r="AM836" t="inlineStr">
        <is>
          <t>vaatimustenmukaisuuden arviointilaitoksen antama asiakirja, jolla todistetaan, että tietty tieto- ja viestintätekniikan tuote tai palvelu täyttää eurooppalaisessa kyberturvallisuuden sertifiointijärjestelmässä vahvistetut erityiset vaatimukset</t>
        </is>
      </c>
      <c r="AN836" s="2" t="inlineStr">
        <is>
          <t>certificat de cybersécurité européen</t>
        </is>
      </c>
      <c r="AO836" s="2" t="inlineStr">
        <is>
          <t>3</t>
        </is>
      </c>
      <c r="AP836" s="2" t="inlineStr">
        <is>
          <t/>
        </is>
      </c>
      <c r="AQ836" t="inlineStr">
        <is>
          <t>document délivré par un organisme compétent attestant qu'un produit TIC, service TIC ou processus TIC donné a été évalué en ce qui concerne sa conformité aux exigences de sécurité spécifiques fixées dans un schéma européen de certification de cybersécurité</t>
        </is>
      </c>
      <c r="AR836" s="2" t="inlineStr">
        <is>
          <t>deimhniú Eorpach cibearshlándála|
deimhniú Eorpach i ndáil le cibearshlándáil</t>
        </is>
      </c>
      <c r="AS836" s="2" t="inlineStr">
        <is>
          <t>3|
3</t>
        </is>
      </c>
      <c r="AT836" s="2" t="inlineStr">
        <is>
          <t>preferred|
admitted</t>
        </is>
      </c>
      <c r="AU836" t="inlineStr">
        <is>
          <t/>
        </is>
      </c>
      <c r="AV836" s="2" t="inlineStr">
        <is>
          <t>europski kibersigurnosni certifikat</t>
        </is>
      </c>
      <c r="AW836" s="2" t="inlineStr">
        <is>
          <t>3</t>
        </is>
      </c>
      <c r="AX836" s="2" t="inlineStr">
        <is>
          <t/>
        </is>
      </c>
      <c r="AY836" t="inlineStr">
        <is>
          <t>dokument koji izdaje tijelo za ocjenjivanje sukladnosti kojim se potvrđuje da IKT proizvod ili usluga ispunjavaju određene zahtjeve utvrđene u europskom programu kibersigurnosne certifikacije</t>
        </is>
      </c>
      <c r="AZ836" s="2" t="inlineStr">
        <is>
          <t>európai kiberbiztonsági tanúsítvány</t>
        </is>
      </c>
      <c r="BA836" s="2" t="inlineStr">
        <is>
          <t>3</t>
        </is>
      </c>
      <c r="BB836" s="2" t="inlineStr">
        <is>
          <t/>
        </is>
      </c>
      <c r="BC836" t="inlineStr">
        <is>
          <t>&lt;div&gt;&lt;div&gt;&lt;div&gt;&lt;div&gt;&lt;div&gt;megfelelőségértékelő szervezet által kiállított dokumentum, amely igazolja, hogy egy adott IKT-termék, IKT-szolgáltatás vagy IKT-folyamat esetében értékelték, hogy megfelel-e valamely európai kiberbiztonsági tanúsítási rendszer konkrét biztonsági követelményeinek&lt;/div&gt;&lt;/div&gt;&lt;/div&gt;&lt;/div&gt;&lt;/div&gt;</t>
        </is>
      </c>
      <c r="BD836" s="2" t="inlineStr">
        <is>
          <t>certificato europeo di cibersicurezza</t>
        </is>
      </c>
      <c r="BE836" s="2" t="inlineStr">
        <is>
          <t>3</t>
        </is>
      </c>
      <c r="BF836" s="2" t="inlineStr">
        <is>
          <t/>
        </is>
      </c>
      <c r="BG836" t="inlineStr">
        <is>
          <t>documento rilasciato da un organismo di valutazione della conformità che attesta che un determinato prodotto o servizio TIC soddisfa i requisiti specifici stabiliti da un sistema europeo di certificazione della cibersicurezza</t>
        </is>
      </c>
      <c r="BH836" s="2" t="inlineStr">
        <is>
          <t>Europos kibernetinio saugumo sertifikatas</t>
        </is>
      </c>
      <c r="BI836" s="2" t="inlineStr">
        <is>
          <t>3</t>
        </is>
      </c>
      <c r="BJ836" s="2" t="inlineStr">
        <is>
          <t/>
        </is>
      </c>
      <c r="BK836" t="inlineStr">
        <is>
          <t>dokumentas, kurį išdavė atitinkama įstaiga ir kuriuo patvirtinama, kad tam tikras IRT produktas paslauga arba procesas buvo įvertinti dėl atitikties Europos kibernetinio saugumo sertifikavimo schemoje nustatytiems konkretiems saugumo reikalavimams</t>
        </is>
      </c>
      <c r="BL836" s="2" t="inlineStr">
        <is>
          <t>Eiropas kiberdrošības sertifikāts</t>
        </is>
      </c>
      <c r="BM836" s="2" t="inlineStr">
        <is>
          <t>3</t>
        </is>
      </c>
      <c r="BN836" s="2" t="inlineStr">
        <is>
          <t/>
        </is>
      </c>
      <c r="BO836" t="inlineStr">
        <is>
          <t>dokuments, ko izdevusi attiecīga struktūra un kas apliecina, ka ir izvērtēta attiecīgā IKT produkta, IKT pakalpojuma vai IKT procesa atbilstība konkrētajām Eiropas kiberdrošības sertifikācijas shēmā noteiktajām drošības prasībām</t>
        </is>
      </c>
      <c r="BP836" s="2" t="inlineStr">
        <is>
          <t>ċertifikat Ewropew taċ-ċibersigurtà</t>
        </is>
      </c>
      <c r="BQ836" s="2" t="inlineStr">
        <is>
          <t>3</t>
        </is>
      </c>
      <c r="BR836" s="2" t="inlineStr">
        <is>
          <t/>
        </is>
      </c>
      <c r="BS836" t="inlineStr">
        <is>
          <t>dokument maħruġ minn korp li jivvaluta l-konformità li jattesta illi prodott jew servizz tal-ICT partikolari jissodisfa r-rekwiżiti stabbiliti fi skema Ewropea taċ-ċertifikazzjoni taċ-ċibersigurtà</t>
        </is>
      </c>
      <c r="BT836" s="2" t="inlineStr">
        <is>
          <t>Europees cyberbeveiligingscertificaat</t>
        </is>
      </c>
      <c r="BU836" s="2" t="inlineStr">
        <is>
          <t>3</t>
        </is>
      </c>
      <c r="BV836" s="2" t="inlineStr">
        <is>
          <t/>
        </is>
      </c>
      <c r="BW836" t="inlineStr">
        <is>
          <t>door een bevoegde instantie afgegeven document waarin wordt bevestigd dat is geëvalueerd of een bepaald ICT-product, een bepaalde ICT-dienst of een bepaald ICT-proces voldoet aan de specifieke, in een Europese cyberbeveiligingscertificeringsregeling vastgestelde beveiligingsvoorschriften</t>
        </is>
      </c>
      <c r="BX836" s="2" t="inlineStr">
        <is>
          <t>europejski certyfikat cyberbezpieczeństwa</t>
        </is>
      </c>
      <c r="BY836" s="2" t="inlineStr">
        <is>
          <t>3</t>
        </is>
      </c>
      <c r="BZ836" s="2" t="inlineStr">
        <is>
          <t/>
        </is>
      </c>
      <c r="CA836" t="inlineStr">
        <is>
          <t>dokument poświadczający, że dany produkt lub usługa spełnia wymogi określone w 
&lt;i&gt;europejskim systemie certyfikacji cyberbezpieczeństwa &lt;/i&gt; [ &lt;a href="/entry/result/3574165/all" id="ENTRY_TO_ENTRY_CONVERTER" target="_blank"&gt;IATE:3574165&lt;/a&gt; ]</t>
        </is>
      </c>
      <c r="CB836" s="2" t="inlineStr">
        <is>
          <t>certificado europeu de cibersegurança</t>
        </is>
      </c>
      <c r="CC836" s="2" t="inlineStr">
        <is>
          <t>3</t>
        </is>
      </c>
      <c r="CD836" s="2" t="inlineStr">
        <is>
          <t/>
        </is>
      </c>
      <c r="CE836" t="inlineStr">
        <is>
          <t>Documento emitido por um organismo de avaliação da conformidade que atesta que determinado produto, serviço ou processo de TIC foi avaliado para determinar a sua conformidade com os requisitos de segurança específicos estabelecidos pelo 
&lt;strong&gt;sistema europeu de certificação da cibersegurança&lt;/strong&gt; [ &lt;a href="/entry/result/3574165/all" id="ENTRY_TO_ENTRY_CONVERTER" target="_blank"&gt;IATE:3574165&lt;/a&gt; ].</t>
        </is>
      </c>
      <c r="CF836" s="2" t="inlineStr">
        <is>
          <t>certificat european de securitate cibernetică</t>
        </is>
      </c>
      <c r="CG836" s="2" t="inlineStr">
        <is>
          <t>3</t>
        </is>
      </c>
      <c r="CH836" s="2" t="inlineStr">
        <is>
          <t/>
        </is>
      </c>
      <c r="CI836" t="inlineStr">
        <is>
          <t>un document emis de un organism relevant prin care se atestă că un anumit produs TIC, serviciu TIC sau proces TIC a fost evaluat în scopul verificării conformității cu cerințele de securitate specifice prevăzute în cadrul unui sistem european de certificare a securității cibernetice</t>
        </is>
      </c>
      <c r="CJ836" s="2" t="inlineStr">
        <is>
          <t>európsky certifikát kybernetickej bezpečnosti</t>
        </is>
      </c>
      <c r="CK836" s="2" t="inlineStr">
        <is>
          <t>3</t>
        </is>
      </c>
      <c r="CL836" s="2" t="inlineStr">
        <is>
          <t/>
        </is>
      </c>
      <c r="CM836" t="inlineStr">
        <is>
          <t>dokument, ktorý vydal príslušný orgán a ktorým sa potvrdzuje, že daný produkt IKT, služba IKT alebo proces IKT bol predmetom hodnotenia, pokiaľ ide o súlad s konkrétnymi bezpečnostnými požiadavkami stanovenými v európskom systéme certifikácie kybernetickej bezpečnosti</t>
        </is>
      </c>
      <c r="CN836" s="2" t="inlineStr">
        <is>
          <t>evropski certifikat kibernetske varnosti</t>
        </is>
      </c>
      <c r="CO836" s="2" t="inlineStr">
        <is>
          <t>3</t>
        </is>
      </c>
      <c r="CP836" s="2" t="inlineStr">
        <is>
          <t/>
        </is>
      </c>
      <c r="CQ836" t="inlineStr">
        <is>
          <t>dokument, ki ga izda ustrezen organ in potrjuje, da je bil zadevni proizvod IKT, storitev IKT ali postopek IKT ocenjen glede skladnosti s posebnimi varnostnimi zahtevami, določenimi v evropski certifikacijski shemi za kibernetsko varnost</t>
        </is>
      </c>
      <c r="CR836" s="2" t="inlineStr">
        <is>
          <t>europeiskt cybersäkerhetscertifikat</t>
        </is>
      </c>
      <c r="CS836" s="2" t="inlineStr">
        <is>
          <t>3</t>
        </is>
      </c>
      <c r="CT836" s="2" t="inlineStr">
        <is>
          <t/>
        </is>
      </c>
      <c r="CU836" t="inlineStr">
        <is>
          <t>dokument, utfärdat av behörigt organ, som intygar att en viss IKT-produkt, IKT-tjänst eller IKT-process, har utvärderats för kontroll av överensstämmelse med specifika säkerhetskrav som fastställs i en europeisk ordning för cybersäkerhetscertifiering</t>
        </is>
      </c>
    </row>
    <row r="837">
      <c r="A837" s="1" t="str">
        <f>HYPERLINK("https://iate.europa.eu/entry/result/3623411/all", "3623411")</f>
        <v>3623411</v>
      </c>
      <c r="B837" t="inlineStr">
        <is>
          <t>EDUCATION AND COMMUNICATIONS</t>
        </is>
      </c>
      <c r="C837" t="inlineStr">
        <is>
          <t>EDUCATION AND COMMUNICATIONS|information technology and data processing</t>
        </is>
      </c>
      <c r="D837" t="inlineStr">
        <is>
          <t/>
        </is>
      </c>
      <c r="E837" t="inlineStr">
        <is>
          <t/>
        </is>
      </c>
      <c r="F837" t="inlineStr">
        <is>
          <t/>
        </is>
      </c>
      <c r="G837" t="inlineStr">
        <is>
          <t/>
        </is>
      </c>
      <c r="H837" s="2" t="inlineStr">
        <is>
          <t>edgeová technologie|
hraniční technologie</t>
        </is>
      </c>
      <c r="I837" s="2" t="inlineStr">
        <is>
          <t>3|
3</t>
        </is>
      </c>
      <c r="J837" s="2" t="inlineStr">
        <is>
          <t>|
admitted</t>
        </is>
      </c>
      <c r="K837" t="inlineStr">
        <is>
          <t/>
        </is>
      </c>
      <c r="L837" t="inlineStr">
        <is>
          <t/>
        </is>
      </c>
      <c r="M837" t="inlineStr">
        <is>
          <t/>
        </is>
      </c>
      <c r="N837" t="inlineStr">
        <is>
          <t/>
        </is>
      </c>
      <c r="O837" t="inlineStr">
        <is>
          <t/>
        </is>
      </c>
      <c r="P837" t="inlineStr">
        <is>
          <t/>
        </is>
      </c>
      <c r="Q837" t="inlineStr">
        <is>
          <t/>
        </is>
      </c>
      <c r="R837" t="inlineStr">
        <is>
          <t/>
        </is>
      </c>
      <c r="S837" t="inlineStr">
        <is>
          <t/>
        </is>
      </c>
      <c r="T837" t="inlineStr">
        <is>
          <t/>
        </is>
      </c>
      <c r="U837" t="inlineStr">
        <is>
          <t/>
        </is>
      </c>
      <c r="V837" t="inlineStr">
        <is>
          <t/>
        </is>
      </c>
      <c r="W837" t="inlineStr">
        <is>
          <t/>
        </is>
      </c>
      <c r="X837" s="2" t="inlineStr">
        <is>
          <t>edge technology|
edge technologies</t>
        </is>
      </c>
      <c r="Y837" s="2" t="inlineStr">
        <is>
          <t>3|
1</t>
        </is>
      </c>
      <c r="Z837" s="2" t="inlineStr">
        <is>
          <t xml:space="preserve">|
</t>
        </is>
      </c>
      <c r="AA837" t="inlineStr">
        <is>
          <t/>
        </is>
      </c>
      <c r="AB837" t="inlineStr">
        <is>
          <t/>
        </is>
      </c>
      <c r="AC837" t="inlineStr">
        <is>
          <t/>
        </is>
      </c>
      <c r="AD837" t="inlineStr">
        <is>
          <t/>
        </is>
      </c>
      <c r="AE837" t="inlineStr">
        <is>
          <t/>
        </is>
      </c>
      <c r="AF837" t="inlineStr">
        <is>
          <t/>
        </is>
      </c>
      <c r="AG837" t="inlineStr">
        <is>
          <t/>
        </is>
      </c>
      <c r="AH837" t="inlineStr">
        <is>
          <t/>
        </is>
      </c>
      <c r="AI837" t="inlineStr">
        <is>
          <t/>
        </is>
      </c>
      <c r="AJ837" t="inlineStr">
        <is>
          <t/>
        </is>
      </c>
      <c r="AK837" t="inlineStr">
        <is>
          <t/>
        </is>
      </c>
      <c r="AL837" t="inlineStr">
        <is>
          <t/>
        </is>
      </c>
      <c r="AM837" t="inlineStr">
        <is>
          <t/>
        </is>
      </c>
      <c r="AN837" t="inlineStr">
        <is>
          <t/>
        </is>
      </c>
      <c r="AO837" t="inlineStr">
        <is>
          <t/>
        </is>
      </c>
      <c r="AP837" t="inlineStr">
        <is>
          <t/>
        </is>
      </c>
      <c r="AQ837" t="inlineStr">
        <is>
          <t/>
        </is>
      </c>
      <c r="AR837" t="inlineStr">
        <is>
          <t/>
        </is>
      </c>
      <c r="AS837" t="inlineStr">
        <is>
          <t/>
        </is>
      </c>
      <c r="AT837" t="inlineStr">
        <is>
          <t/>
        </is>
      </c>
      <c r="AU837" t="inlineStr">
        <is>
          <t/>
        </is>
      </c>
      <c r="AV837" t="inlineStr">
        <is>
          <t/>
        </is>
      </c>
      <c r="AW837" t="inlineStr">
        <is>
          <t/>
        </is>
      </c>
      <c r="AX837" t="inlineStr">
        <is>
          <t/>
        </is>
      </c>
      <c r="AY837" t="inlineStr">
        <is>
          <t/>
        </is>
      </c>
      <c r="AZ837" t="inlineStr">
        <is>
          <t/>
        </is>
      </c>
      <c r="BA837" t="inlineStr">
        <is>
          <t/>
        </is>
      </c>
      <c r="BB837" t="inlineStr">
        <is>
          <t/>
        </is>
      </c>
      <c r="BC837" t="inlineStr">
        <is>
          <t/>
        </is>
      </c>
      <c r="BD837" t="inlineStr">
        <is>
          <t/>
        </is>
      </c>
      <c r="BE837" t="inlineStr">
        <is>
          <t/>
        </is>
      </c>
      <c r="BF837" t="inlineStr">
        <is>
          <t/>
        </is>
      </c>
      <c r="BG837" t="inlineStr">
        <is>
          <t/>
        </is>
      </c>
      <c r="BH837" t="inlineStr">
        <is>
          <t/>
        </is>
      </c>
      <c r="BI837" t="inlineStr">
        <is>
          <t/>
        </is>
      </c>
      <c r="BJ837" t="inlineStr">
        <is>
          <t/>
        </is>
      </c>
      <c r="BK837" t="inlineStr">
        <is>
          <t/>
        </is>
      </c>
      <c r="BL837" t="inlineStr">
        <is>
          <t/>
        </is>
      </c>
      <c r="BM837" t="inlineStr">
        <is>
          <t/>
        </is>
      </c>
      <c r="BN837" t="inlineStr">
        <is>
          <t/>
        </is>
      </c>
      <c r="BO837" t="inlineStr">
        <is>
          <t/>
        </is>
      </c>
      <c r="BP837" t="inlineStr">
        <is>
          <t/>
        </is>
      </c>
      <c r="BQ837" t="inlineStr">
        <is>
          <t/>
        </is>
      </c>
      <c r="BR837" t="inlineStr">
        <is>
          <t/>
        </is>
      </c>
      <c r="BS837" t="inlineStr">
        <is>
          <t/>
        </is>
      </c>
      <c r="BT837" t="inlineStr">
        <is>
          <t/>
        </is>
      </c>
      <c r="BU837" t="inlineStr">
        <is>
          <t/>
        </is>
      </c>
      <c r="BV837" t="inlineStr">
        <is>
          <t/>
        </is>
      </c>
      <c r="BW837" t="inlineStr">
        <is>
          <t/>
        </is>
      </c>
      <c r="BX837" t="inlineStr">
        <is>
          <t/>
        </is>
      </c>
      <c r="BY837" t="inlineStr">
        <is>
          <t/>
        </is>
      </c>
      <c r="BZ837" t="inlineStr">
        <is>
          <t/>
        </is>
      </c>
      <c r="CA837" t="inlineStr">
        <is>
          <t/>
        </is>
      </c>
      <c r="CB837" t="inlineStr">
        <is>
          <t/>
        </is>
      </c>
      <c r="CC837" t="inlineStr">
        <is>
          <t/>
        </is>
      </c>
      <c r="CD837" t="inlineStr">
        <is>
          <t/>
        </is>
      </c>
      <c r="CE837" t="inlineStr">
        <is>
          <t/>
        </is>
      </c>
      <c r="CF837" t="inlineStr">
        <is>
          <t/>
        </is>
      </c>
      <c r="CG837" t="inlineStr">
        <is>
          <t/>
        </is>
      </c>
      <c r="CH837" t="inlineStr">
        <is>
          <t/>
        </is>
      </c>
      <c r="CI837" t="inlineStr">
        <is>
          <t/>
        </is>
      </c>
      <c r="CJ837" t="inlineStr">
        <is>
          <t/>
        </is>
      </c>
      <c r="CK837" t="inlineStr">
        <is>
          <t/>
        </is>
      </c>
      <c r="CL837" t="inlineStr">
        <is>
          <t/>
        </is>
      </c>
      <c r="CM837" t="inlineStr">
        <is>
          <t/>
        </is>
      </c>
      <c r="CN837" t="inlineStr">
        <is>
          <t/>
        </is>
      </c>
      <c r="CO837" t="inlineStr">
        <is>
          <t/>
        </is>
      </c>
      <c r="CP837" t="inlineStr">
        <is>
          <t/>
        </is>
      </c>
      <c r="CQ837" t="inlineStr">
        <is>
          <t/>
        </is>
      </c>
      <c r="CR837" t="inlineStr">
        <is>
          <t/>
        </is>
      </c>
      <c r="CS837" t="inlineStr">
        <is>
          <t/>
        </is>
      </c>
      <c r="CT837" t="inlineStr">
        <is>
          <t/>
        </is>
      </c>
      <c r="CU837" t="inlineStr">
        <is>
          <t/>
        </is>
      </c>
    </row>
    <row r="838">
      <c r="A838" s="1" t="str">
        <f>HYPERLINK("https://iate.europa.eu/entry/result/3623422/all", "3623422")</f>
        <v>3623422</v>
      </c>
      <c r="B838" t="inlineStr">
        <is>
          <t>EUROPEAN UNION;PRODUCTION, TECHNOLOGY AND RESEARCH</t>
        </is>
      </c>
      <c r="C838" t="inlineStr">
        <is>
          <t>EUROPEAN UNION;PRODUCTION, TECHNOLOGY AND RESEARCH|research and intellectual property</t>
        </is>
      </c>
      <c r="D838" t="inlineStr">
        <is>
          <t/>
        </is>
      </c>
      <c r="E838" t="inlineStr">
        <is>
          <t/>
        </is>
      </c>
      <c r="F838" t="inlineStr">
        <is>
          <t/>
        </is>
      </c>
      <c r="G838" t="inlineStr">
        <is>
          <t/>
        </is>
      </c>
      <c r="H838" t="inlineStr">
        <is>
          <t/>
        </is>
      </c>
      <c r="I838" t="inlineStr">
        <is>
          <t/>
        </is>
      </c>
      <c r="J838" t="inlineStr">
        <is>
          <t/>
        </is>
      </c>
      <c r="K838" t="inlineStr">
        <is>
          <t/>
        </is>
      </c>
      <c r="L838" t="inlineStr">
        <is>
          <t/>
        </is>
      </c>
      <c r="M838" t="inlineStr">
        <is>
          <t/>
        </is>
      </c>
      <c r="N838" t="inlineStr">
        <is>
          <t/>
        </is>
      </c>
      <c r="O838" t="inlineStr">
        <is>
          <t/>
        </is>
      </c>
      <c r="P838" t="inlineStr">
        <is>
          <t/>
        </is>
      </c>
      <c r="Q838" t="inlineStr">
        <is>
          <t/>
        </is>
      </c>
      <c r="R838" t="inlineStr">
        <is>
          <t/>
        </is>
      </c>
      <c r="S838" t="inlineStr">
        <is>
          <t/>
        </is>
      </c>
      <c r="T838" t="inlineStr">
        <is>
          <t/>
        </is>
      </c>
      <c r="U838" t="inlineStr">
        <is>
          <t/>
        </is>
      </c>
      <c r="V838" t="inlineStr">
        <is>
          <t/>
        </is>
      </c>
      <c r="W838" t="inlineStr">
        <is>
          <t/>
        </is>
      </c>
      <c r="X838" s="2" t="inlineStr">
        <is>
          <t>European Rising Innovative City</t>
        </is>
      </c>
      <c r="Y838" s="2" t="inlineStr">
        <is>
          <t>4</t>
        </is>
      </c>
      <c r="Z838" s="2" t="inlineStr">
        <is>
          <t/>
        </is>
      </c>
      <c r="AA838" t="inlineStr">
        <is>
          <t>category of the European Capital of Innovation Awards, dedicated to recognise the winning city's innovative practices, raise its international profile, and enhance its capacity as a widely recognised role model city for urban innovation</t>
        </is>
      </c>
      <c r="AB838" t="inlineStr">
        <is>
          <t/>
        </is>
      </c>
      <c r="AC838" t="inlineStr">
        <is>
          <t/>
        </is>
      </c>
      <c r="AD838" t="inlineStr">
        <is>
          <t/>
        </is>
      </c>
      <c r="AE838" t="inlineStr">
        <is>
          <t/>
        </is>
      </c>
      <c r="AF838" t="inlineStr">
        <is>
          <t/>
        </is>
      </c>
      <c r="AG838" t="inlineStr">
        <is>
          <t/>
        </is>
      </c>
      <c r="AH838" t="inlineStr">
        <is>
          <t/>
        </is>
      </c>
      <c r="AI838" t="inlineStr">
        <is>
          <t/>
        </is>
      </c>
      <c r="AJ838" t="inlineStr">
        <is>
          <t/>
        </is>
      </c>
      <c r="AK838" t="inlineStr">
        <is>
          <t/>
        </is>
      </c>
      <c r="AL838" t="inlineStr">
        <is>
          <t/>
        </is>
      </c>
      <c r="AM838" t="inlineStr">
        <is>
          <t/>
        </is>
      </c>
      <c r="AN838" s="2" t="inlineStr">
        <is>
          <t>ville européenne montante de l'innovation</t>
        </is>
      </c>
      <c r="AO838" s="2" t="inlineStr">
        <is>
          <t>2</t>
        </is>
      </c>
      <c r="AP838" s="2" t="inlineStr">
        <is>
          <t/>
        </is>
      </c>
      <c r="AQ838" t="inlineStr">
        <is>
          <t>catégorie de prix de la Capitale européenne de l'innovation qui s'adresse aux villes dont la population est comprise entre 50 000 et 249 999 habitants et récompense le lauréat d'un montant de 500 000 euros et les deux finalistes de 50 000 euros chacun</t>
        </is>
      </c>
      <c r="AR838" t="inlineStr">
        <is>
          <t/>
        </is>
      </c>
      <c r="AS838" t="inlineStr">
        <is>
          <t/>
        </is>
      </c>
      <c r="AT838" t="inlineStr">
        <is>
          <t/>
        </is>
      </c>
      <c r="AU838" t="inlineStr">
        <is>
          <t/>
        </is>
      </c>
      <c r="AV838" t="inlineStr">
        <is>
          <t/>
        </is>
      </c>
      <c r="AW838" t="inlineStr">
        <is>
          <t/>
        </is>
      </c>
      <c r="AX838" t="inlineStr">
        <is>
          <t/>
        </is>
      </c>
      <c r="AY838" t="inlineStr">
        <is>
          <t/>
        </is>
      </c>
      <c r="AZ838" t="inlineStr">
        <is>
          <t/>
        </is>
      </c>
      <c r="BA838" t="inlineStr">
        <is>
          <t/>
        </is>
      </c>
      <c r="BB838" t="inlineStr">
        <is>
          <t/>
        </is>
      </c>
      <c r="BC838" t="inlineStr">
        <is>
          <t/>
        </is>
      </c>
      <c r="BD838" t="inlineStr">
        <is>
          <t/>
        </is>
      </c>
      <c r="BE838" t="inlineStr">
        <is>
          <t/>
        </is>
      </c>
      <c r="BF838" t="inlineStr">
        <is>
          <t/>
        </is>
      </c>
      <c r="BG838" t="inlineStr">
        <is>
          <t/>
        </is>
      </c>
      <c r="BH838" t="inlineStr">
        <is>
          <t/>
        </is>
      </c>
      <c r="BI838" t="inlineStr">
        <is>
          <t/>
        </is>
      </c>
      <c r="BJ838" t="inlineStr">
        <is>
          <t/>
        </is>
      </c>
      <c r="BK838" t="inlineStr">
        <is>
          <t/>
        </is>
      </c>
      <c r="BL838" t="inlineStr">
        <is>
          <t/>
        </is>
      </c>
      <c r="BM838" t="inlineStr">
        <is>
          <t/>
        </is>
      </c>
      <c r="BN838" t="inlineStr">
        <is>
          <t/>
        </is>
      </c>
      <c r="BO838" t="inlineStr">
        <is>
          <t/>
        </is>
      </c>
      <c r="BP838" t="inlineStr">
        <is>
          <t/>
        </is>
      </c>
      <c r="BQ838" t="inlineStr">
        <is>
          <t/>
        </is>
      </c>
      <c r="BR838" t="inlineStr">
        <is>
          <t/>
        </is>
      </c>
      <c r="BS838" t="inlineStr">
        <is>
          <t/>
        </is>
      </c>
      <c r="BT838" t="inlineStr">
        <is>
          <t/>
        </is>
      </c>
      <c r="BU838" t="inlineStr">
        <is>
          <t/>
        </is>
      </c>
      <c r="BV838" t="inlineStr">
        <is>
          <t/>
        </is>
      </c>
      <c r="BW838" t="inlineStr">
        <is>
          <t/>
        </is>
      </c>
      <c r="BX838" s="2" t="inlineStr">
        <is>
          <t>Europejskie Miasto Proinnowacyjne</t>
        </is>
      </c>
      <c r="BY838" s="2" t="inlineStr">
        <is>
          <t>3</t>
        </is>
      </c>
      <c r="BZ838" s="2" t="inlineStr">
        <is>
          <t/>
        </is>
      </c>
      <c r="CA838" t="inlineStr">
        <is>
          <t/>
        </is>
      </c>
      <c r="CB838" t="inlineStr">
        <is>
          <t/>
        </is>
      </c>
      <c r="CC838" t="inlineStr">
        <is>
          <t/>
        </is>
      </c>
      <c r="CD838" t="inlineStr">
        <is>
          <t/>
        </is>
      </c>
      <c r="CE838" t="inlineStr">
        <is>
          <t/>
        </is>
      </c>
      <c r="CF838" t="inlineStr">
        <is>
          <t/>
        </is>
      </c>
      <c r="CG838" t="inlineStr">
        <is>
          <t/>
        </is>
      </c>
      <c r="CH838" t="inlineStr">
        <is>
          <t/>
        </is>
      </c>
      <c r="CI838" t="inlineStr">
        <is>
          <t/>
        </is>
      </c>
      <c r="CJ838" t="inlineStr">
        <is>
          <t/>
        </is>
      </c>
      <c r="CK838" t="inlineStr">
        <is>
          <t/>
        </is>
      </c>
      <c r="CL838" t="inlineStr">
        <is>
          <t/>
        </is>
      </c>
      <c r="CM838" t="inlineStr">
        <is>
          <t/>
        </is>
      </c>
      <c r="CN838" t="inlineStr">
        <is>
          <t/>
        </is>
      </c>
      <c r="CO838" t="inlineStr">
        <is>
          <t/>
        </is>
      </c>
      <c r="CP838" t="inlineStr">
        <is>
          <t/>
        </is>
      </c>
      <c r="CQ838" t="inlineStr">
        <is>
          <t/>
        </is>
      </c>
      <c r="CR838" t="inlineStr">
        <is>
          <t/>
        </is>
      </c>
      <c r="CS838" t="inlineStr">
        <is>
          <t/>
        </is>
      </c>
      <c r="CT838" t="inlineStr">
        <is>
          <t/>
        </is>
      </c>
      <c r="CU838" t="inlineStr">
        <is>
          <t/>
        </is>
      </c>
    </row>
    <row r="839">
      <c r="A839" s="1" t="str">
        <f>HYPERLINK("https://iate.europa.eu/entry/result/3574174/all", "3574174")</f>
        <v>3574174</v>
      </c>
      <c r="B839" t="inlineStr">
        <is>
          <t>EDUCATION AND COMMUNICATIONS;TRADE</t>
        </is>
      </c>
      <c r="C839" t="inlineStr">
        <is>
          <t>EDUCATION AND COMMUNICATIONS|information technology and data processing;TRADE|consumption|goods and services</t>
        </is>
      </c>
      <c r="D839" s="2" t="inlineStr">
        <is>
          <t>цифрова услуга</t>
        </is>
      </c>
      <c r="E839" s="2" t="inlineStr">
        <is>
          <t>3</t>
        </is>
      </c>
      <c r="F839" s="2" t="inlineStr">
        <is>
          <t/>
        </is>
      </c>
      <c r="G839" t="inlineStr">
        <is>
          <t>услуга, която се предоставя чрез интернет или електронна мрежа и чиято доставка, предвид естеството ѝ, е по същество автоматизирана и с минимална човешка намеса, и която е невъзможно да бъде осигурена при отсъствието на информационни технологии</t>
        </is>
      </c>
      <c r="H839" s="2" t="inlineStr">
        <is>
          <t>digitální služba</t>
        </is>
      </c>
      <c r="I839" s="2" t="inlineStr">
        <is>
          <t>3</t>
        </is>
      </c>
      <c r="J839" s="2" t="inlineStr">
        <is>
          <t/>
        </is>
      </c>
      <c r="K839" t="inlineStr">
        <is>
          <t>služba, která je poskytována přes internet nebo elektronickou síť a z jejíž povahy vyplývá, že její poskytování je v podstatě automatizované a vyžaduje minimální lidský zásah a není uskutečnitelné bez informačních technologií</t>
        </is>
      </c>
      <c r="L839" s="2" t="inlineStr">
        <is>
          <t>digital tjeneste</t>
        </is>
      </c>
      <c r="M839" s="2" t="inlineStr">
        <is>
          <t>3</t>
        </is>
      </c>
      <c r="N839" s="2" t="inlineStr">
        <is>
          <t/>
        </is>
      </c>
      <c r="O839" t="inlineStr">
        <is>
          <t>tjeneste, som ydes via internettet eller et elektronisk net, og hvis egenart gør ydelsen deraf hovedsagelig automatiseret, og som kun involverer minimal menneskelig indgriben og ikke har nogen levedygtighed uden informationsteknologi</t>
        </is>
      </c>
      <c r="P839" s="2" t="inlineStr">
        <is>
          <t>digitale Dienstleistung</t>
        </is>
      </c>
      <c r="Q839" s="2" t="inlineStr">
        <is>
          <t>3</t>
        </is>
      </c>
      <c r="R839" s="2" t="inlineStr">
        <is>
          <t/>
        </is>
      </c>
      <c r="S839" t="inlineStr">
        <is>
          <t>Dienstleistung, die über das Internet oder ein elektronisches Netzwerk erbracht wird, deren Erbringung aufgrund ihrer Art im Wesentlichen automatisiert und nur mit minimaler menschlicher Beteiligung erfolgt und die ohne Informationstechnologie nicht erbracht werden könnte</t>
        </is>
      </c>
      <c r="T839" s="2" t="inlineStr">
        <is>
          <t>ψηφιακή υπηρεσία</t>
        </is>
      </c>
      <c r="U839" s="2" t="inlineStr">
        <is>
          <t>3</t>
        </is>
      </c>
      <c r="V839" s="2" t="inlineStr">
        <is>
          <t/>
        </is>
      </c>
      <c r="W839" t="inlineStr">
        <is>
          <t>υπηρεσία που παρέχεται μέσω του διαδικτύου ή ενός ηλεκτρονικού δικτύου και της οποίας η παροχή, λόγω της φύσης της, είναι ουσιαστικά αυτοματοποιημένη και απαιτεί ελάχιστη ανθρώπινη παρέμβαση, είναι δε αδύνατον να εξασφαλιστεί χωρίς μέσα πληροφορικής</t>
        </is>
      </c>
      <c r="X839" s="2" t="inlineStr">
        <is>
          <t>digital service</t>
        </is>
      </c>
      <c r="Y839" s="2" t="inlineStr">
        <is>
          <t>3</t>
        </is>
      </c>
      <c r="Z839" s="2" t="inlineStr">
        <is>
          <t/>
        </is>
      </c>
      <c r="AA839" t="inlineStr">
        <is>
          <t>service which is delivered over the internet or an electronic network and the nature of which renders its supply essentially automated and involving minimal human intervention, and impossible to ensure in the absence of information technology</t>
        </is>
      </c>
      <c r="AB839" s="2" t="inlineStr">
        <is>
          <t>servicio digital</t>
        </is>
      </c>
      <c r="AC839" s="2" t="inlineStr">
        <is>
          <t>3</t>
        </is>
      </c>
      <c r="AD839" s="2" t="inlineStr">
        <is>
          <t/>
        </is>
      </c>
      <c r="AE839" t="inlineStr">
        <is>
          <t>Servicio prestado a través de Internet o de una red electrónica y que, por su naturaleza, está esencialmente automatizado y requiere una intervención humana mínima, y no puede prestarse sin tecnología de la información.</t>
        </is>
      </c>
      <c r="AF839" s="2" t="inlineStr">
        <is>
          <t>digiteenus|
digitaalne teenus</t>
        </is>
      </c>
      <c r="AG839" s="2" t="inlineStr">
        <is>
          <t>3|
3</t>
        </is>
      </c>
      <c r="AH839" s="2" t="inlineStr">
        <is>
          <t xml:space="preserve">|
</t>
        </is>
      </c>
      <c r="AI839" t="inlineStr">
        <is>
          <t>teenus, mida osutatakse interneti või muu arvutivõrgu kaudu ning mida selle olemusest tingituna osutatakse peamiselt automaatselt ja minimaalse inimsekkumisega ning mida infotehnoloogia abita osutada ei saaks</t>
        </is>
      </c>
      <c r="AJ839" s="2" t="inlineStr">
        <is>
          <t>digipalvelu|
digitaalinen palvelu</t>
        </is>
      </c>
      <c r="AK839" s="2" t="inlineStr">
        <is>
          <t>2|
3</t>
        </is>
      </c>
      <c r="AL839" s="2" t="inlineStr">
        <is>
          <t xml:space="preserve">|
</t>
        </is>
      </c>
      <c r="AM839" t="inlineStr">
        <is>
          <t>Internetin tai sähköisen verkon välityksellä suoritettavia palveluita, jotka ovat luonteeltaan pääasiassa automatisoituja ja vain vähän ihmisen osallistumista vaativia ja joita ei voida suorittaa ilman tietotekniikkaa.</t>
        </is>
      </c>
      <c r="AN839" s="2" t="inlineStr">
        <is>
          <t>service numérique</t>
        </is>
      </c>
      <c r="AO839" s="2" t="inlineStr">
        <is>
          <t>3</t>
        </is>
      </c>
      <c r="AP839" s="2" t="inlineStr">
        <is>
          <t/>
        </is>
      </c>
      <c r="AQ839" t="inlineStr">
        <is>
          <t>service qui est fourni sur l'internet ou sur un réseau électronique et dont la nature rend la prestation largement automatisée, accompagnée d'une intervention humaine minimale, et impossible à assurer en l'absence de technologie de l'information</t>
        </is>
      </c>
      <c r="AR839" s="2" t="inlineStr">
        <is>
          <t>seirbhís dhigiteach</t>
        </is>
      </c>
      <c r="AS839" s="2" t="inlineStr">
        <is>
          <t>3</t>
        </is>
      </c>
      <c r="AT839" s="2" t="inlineStr">
        <is>
          <t/>
        </is>
      </c>
      <c r="AU839" t="inlineStr">
        <is>
          <t/>
        </is>
      </c>
      <c r="AV839" s="2" t="inlineStr">
        <is>
          <t>digitalna usluga</t>
        </is>
      </c>
      <c r="AW839" s="2" t="inlineStr">
        <is>
          <t>3</t>
        </is>
      </c>
      <c r="AX839" s="2" t="inlineStr">
        <is>
          <t/>
        </is>
      </c>
      <c r="AY839" t="inlineStr">
        <is>
          <t>usluga koja se isporučuje internetom ili elektroničkom mrežom i koju je nemoguće pružiti bez informacijske tehnologije. Isporuka je uglavnom automatizirana te se obavlja uz ograničenu ljudsku intervenciju.</t>
        </is>
      </c>
      <c r="AZ839" s="2" t="inlineStr">
        <is>
          <t>digitális szolgáltatás</t>
        </is>
      </c>
      <c r="BA839" s="2" t="inlineStr">
        <is>
          <t>3</t>
        </is>
      </c>
      <c r="BB839" s="2" t="inlineStr">
        <is>
          <t/>
        </is>
      </c>
      <c r="BC839" t="inlineStr">
        <is>
          <t>az interneten vagy egy elektronikus hálózaton keresztül megvalósuló olyan szolgáltatás, amelynek nyújtása jellegéből kifolyólag alapvetően automatizált, minimális emberi beavatkozást igényel és információs technológia felhasználása nélkül nem biztosítható</t>
        </is>
      </c>
      <c r="BD839" s="2" t="inlineStr">
        <is>
          <t>servizio digitale</t>
        </is>
      </c>
      <c r="BE839" s="2" t="inlineStr">
        <is>
          <t>3</t>
        </is>
      </c>
      <c r="BF839" s="2" t="inlineStr">
        <is>
          <t/>
        </is>
      </c>
      <c r="BG839" t="inlineStr">
        <is>
          <t>servizio fornito attraverso internet o una rete elettronica, la cui natura rende la prestazione essenzialmente automatizzata e richiede un intervento umano minimo, impossibile da garantire in assenza della tecnologia dell’informazione</t>
        </is>
      </c>
      <c r="BH839" s="2" t="inlineStr">
        <is>
          <t>skaitmeninė paslauga</t>
        </is>
      </c>
      <c r="BI839" s="2" t="inlineStr">
        <is>
          <t>3</t>
        </is>
      </c>
      <c r="BJ839" s="2" t="inlineStr">
        <is>
          <t/>
        </is>
      </c>
      <c r="BK839" t="inlineStr">
        <is>
          <t>internetu arba elektroniniu tinklu teikiama paslauga, kurios teikimas dėl jos pobūdžio yra iš esmės automatizuotas bei reikalauja minimalaus žmogaus įsikišimo ir kurios teikimo neįmanoma užtikrinti be informacinių technologijų</t>
        </is>
      </c>
      <c r="BL839" s="2" t="inlineStr">
        <is>
          <t>digitālais pakalpojums</t>
        </is>
      </c>
      <c r="BM839" s="2" t="inlineStr">
        <is>
          <t>3</t>
        </is>
      </c>
      <c r="BN839" s="2" t="inlineStr">
        <is>
          <t/>
        </is>
      </c>
      <c r="BO839" t="inlineStr">
        <is>
          <t>pakalpojumi, kas ir sniegti ar interneta vai elektroniskā tīkla palīdzību un kas pēc savas būtības tiek sniegti pārsvarā automātiski un ar minimālu cilvēka iejaukšanos, un ko nav iespējams nodrošināt bez informācijas tehnoloģijām</t>
        </is>
      </c>
      <c r="BP839" s="2" t="inlineStr">
        <is>
          <t>servizz diġitali</t>
        </is>
      </c>
      <c r="BQ839" s="2" t="inlineStr">
        <is>
          <t>3</t>
        </is>
      </c>
      <c r="BR839" s="2" t="inlineStr">
        <is>
          <t/>
        </is>
      </c>
      <c r="BS839" t="inlineStr">
        <is>
          <t>servizz ipprovdut permezz tal-internet jew permezz ta’ network elettroniku u li n-natura tiegħu twassal biex il-provvista tas-servizz tkun essenzjalment awtomatizzata u tkun tinvolvi intervent uman minimu</t>
        </is>
      </c>
      <c r="BT839" s="2" t="inlineStr">
        <is>
          <t>digitale dienst</t>
        </is>
      </c>
      <c r="BU839" s="2" t="inlineStr">
        <is>
          <t>3</t>
        </is>
      </c>
      <c r="BV839" s="2" t="inlineStr">
        <is>
          <t/>
        </is>
      </c>
      <c r="BW839" t="inlineStr">
        <is>
          <t>dienst die via het internet of een elektronisch netwerk wordt geleverd en waarvan de levering wegens de aard van de dienst grotendeels geautomatiseerd en met minimale menselijke interventie gebeurt, en onmogelijk is zonder de aanwezigheid van informatietechnologie</t>
        </is>
      </c>
      <c r="BX839" s="2" t="inlineStr">
        <is>
          <t>usługa cyfrowa</t>
        </is>
      </c>
      <c r="BY839" s="2" t="inlineStr">
        <is>
          <t>3</t>
        </is>
      </c>
      <c r="BZ839" s="2" t="inlineStr">
        <is>
          <t/>
        </is>
      </c>
      <c r="CA839" t="inlineStr">
        <is>
          <t>&lt;div&gt; 
 &lt;div&gt; 
 &lt;div&gt; 
 &lt;div&gt; 
 &lt;div&gt; 
 &lt;div&gt;
 usługi świadczone za pomocą internetu lub sieci elektronicznej, których świadczenie – ze względu na ich charakter – jest zasadniczo zautomatyzowane i wymaga minimalnego udziału człowieka, a ich wykonywanie bez wykorzystania technologii informacyjnej jest niemożliwe, w tym w szczególności: &lt;/div&gt; 
 &lt;div&gt;
 a) ogólnie dostawy produktów w formie cyfrowej, łącznie z oprogramowaniem, jego modyfikacjami lub nowszymi wersjami; &lt;/div&gt; 
 &lt;div&gt;
 b) usługi umożliwiające lub wspomagające obecność przedsiębiorstw lub osób w sieci elektronicznej, takie jak witryna lub strona internetowa; &lt;/div&gt; 
 &lt;div&gt;
 c) usługi generowane automatycznie przez komputer i przesyłane poprzez internet lub sieć elektroniczną w odpowiedzi na określone dane wprowadzone przez usługobiorcę; &lt;/div&gt; 
 &lt;div&gt;
 d) odpłatne przekazywanie prawa do wystawiania na sprzedaż towarów lub usług za pośrednictwem witryny internetowej działającej jako rynek online, na którym potencjalni kupujący przedstawiają swoje oferty przy wykorzystaniu automatycznych procedur oraz na którym strony są informowane o dokonaniu sprzedaży za pomocą wiadomości e-mail generowanej automatycznie przez komputer; &lt;/div&gt; 
 &lt;div&gt;
 e) pakiety usług internetowych oferujące dostęp do informacji, w których element telekomunikacyjny ma charakter pomocniczy i drugorzędny, innymi słowy pakiety wykraczające poza oferowanie samego dostępu do internetu i obejmujące inne elementy, takie jak strony, które umożliwiają dostęp do aktualnych wiadomości, informacji meteorologicznych lub turystycznych, gier, umożliwiają hosting witryn internetowych, dostęp do grup dyskusyjnych lub innych podobnych elementów&lt;/div&gt;&lt;/div&gt;&lt;/div&gt;&lt;/div&gt;&lt;/div&gt;&lt;/div&gt;</t>
        </is>
      </c>
      <c r="CB839" s="2" t="inlineStr">
        <is>
          <t>serviço digital</t>
        </is>
      </c>
      <c r="CC839" s="2" t="inlineStr">
        <is>
          <t>3</t>
        </is>
      </c>
      <c r="CD839" s="2" t="inlineStr">
        <is>
          <t/>
        </is>
      </c>
      <c r="CE839" t="inlineStr">
        <is>
          <t>Serviço oferecido via Internet ou outra rede eletrónica e cuja prestação é essencialmente automatizada com intervenção humana reduzida ao mínimo, não podendo ser assegurado na ausência de tecnologia da informação.</t>
        </is>
      </c>
      <c r="CF839" s="2" t="inlineStr">
        <is>
          <t>serviciu digital</t>
        </is>
      </c>
      <c r="CG839" s="2" t="inlineStr">
        <is>
          <t>3</t>
        </is>
      </c>
      <c r="CH839" s="2" t="inlineStr">
        <is>
          <t/>
        </is>
      </c>
      <c r="CI839" t="inlineStr">
        <is>
          <t>serviciu al societății informaționale, respectiv serviciul furnizat în mod normal contra cost, la distanță, prin mijloace electronice și la solicitarea individuală a destinatarului serviciului</t>
        </is>
      </c>
      <c r="CJ839" s="2" t="inlineStr">
        <is>
          <t>digitálna služba</t>
        </is>
      </c>
      <c r="CK839" s="2" t="inlineStr">
        <is>
          <t>3</t>
        </is>
      </c>
      <c r="CL839" s="2" t="inlineStr">
        <is>
          <t/>
        </is>
      </c>
      <c r="CM839" t="inlineStr">
        <is>
          <t>služba poskytovaná cez internet alebo elektronickú sieť, ktorej poskytovanie je z dôvodu jej povahy z veľkej časti automatizované s minimálnym ľudským zásahom, pričom je nemožné ho zabezpečiť bez informačnej technológie</t>
        </is>
      </c>
      <c r="CN839" s="2" t="inlineStr">
        <is>
          <t>digitalna storitev</t>
        </is>
      </c>
      <c r="CO839" s="2" t="inlineStr">
        <is>
          <t>3</t>
        </is>
      </c>
      <c r="CP839" s="2" t="inlineStr">
        <is>
          <t/>
        </is>
      </c>
      <c r="CQ839" t="inlineStr">
        <is>
          <t>storitev, ki se opravlja s pomočjo medmrežja ali elektronskega omrežja in katere lastnosti omogočajo, da se v veliki meri opravlja avtomatizirano in z minimalnim človeškim posredovanjem, ter ki v odsotnosti informacijske tehnologije ne bi mogla obstajati</t>
        </is>
      </c>
      <c r="CR839" s="2" t="inlineStr">
        <is>
          <t>digital tjänst</t>
        </is>
      </c>
      <c r="CS839" s="2" t="inlineStr">
        <is>
          <t>3</t>
        </is>
      </c>
      <c r="CT839" s="2" t="inlineStr">
        <is>
          <t/>
        </is>
      </c>
      <c r="CU839" t="inlineStr">
        <is>
          <t>tjänst som tillhandahålls via internet eller ett elektroniskt nätverk och som till sin natur är sådan att tillhandahållandet huvudsakligen är automatiserat och kräver minimal mänsklig medverkan och som inte kan säkerställas i avsaknad av informationsteknik</t>
        </is>
      </c>
    </row>
    <row r="840">
      <c r="A840" s="1" t="str">
        <f>HYPERLINK("https://iate.europa.eu/entry/result/3592178/all", "3592178")</f>
        <v>3592178</v>
      </c>
      <c r="B840" t="inlineStr">
        <is>
          <t>EDUCATION AND COMMUNICATIONS</t>
        </is>
      </c>
      <c r="C840" t="inlineStr">
        <is>
          <t>EDUCATION AND COMMUNICATIONS|information technology and data processing</t>
        </is>
      </c>
      <c r="D840" s="2" t="inlineStr">
        <is>
          <t>център за операции по сигурността|
ЦОС</t>
        </is>
      </c>
      <c r="E840" s="2" t="inlineStr">
        <is>
          <t>3|
3</t>
        </is>
      </c>
      <c r="F840" s="2" t="inlineStr">
        <is>
          <t xml:space="preserve">|
</t>
        </is>
      </c>
      <c r="G840" t="inlineStr">
        <is>
          <t/>
        </is>
      </c>
      <c r="H840" s="2" t="inlineStr">
        <is>
          <t>bezpečnostní operační středisko</t>
        </is>
      </c>
      <c r="I840" s="2" t="inlineStr">
        <is>
          <t>3</t>
        </is>
      </c>
      <c r="J840" s="2" t="inlineStr">
        <is>
          <t/>
        </is>
      </c>
      <c r="K840" t="inlineStr">
        <is>
          <t/>
        </is>
      </c>
      <c r="L840" s="2" t="inlineStr">
        <is>
          <t>sikkerhedsoperationscenter|
SOC</t>
        </is>
      </c>
      <c r="M840" s="2" t="inlineStr">
        <is>
          <t>3|
3</t>
        </is>
      </c>
      <c r="N840" s="2" t="inlineStr">
        <is>
          <t xml:space="preserve">|
</t>
        </is>
      </c>
      <c r="O840" t="inlineStr">
        <is>
          <t/>
        </is>
      </c>
      <c r="P840" s="2" t="inlineStr">
        <is>
          <t>Sicherheitseinsatzzentrum</t>
        </is>
      </c>
      <c r="Q840" s="2" t="inlineStr">
        <is>
          <t>3</t>
        </is>
      </c>
      <c r="R840" s="2" t="inlineStr">
        <is>
          <t/>
        </is>
      </c>
      <c r="S840" t="inlineStr">
        <is>
          <t/>
        </is>
      </c>
      <c r="T840" s="2" t="inlineStr">
        <is>
          <t>κέντρο επιχειρήσεων ασφάλειας</t>
        </is>
      </c>
      <c r="U840" s="2" t="inlineStr">
        <is>
          <t>3</t>
        </is>
      </c>
      <c r="V840" s="2" t="inlineStr">
        <is>
          <t/>
        </is>
      </c>
      <c r="W840" t="inlineStr">
        <is>
          <t>εγκατάσταση υπεύθυνη για τη συνεχή παρακολούθηση και ανάλυση της κατάστασης ασφάλειας ενός οργανισμού</t>
        </is>
      </c>
      <c r="X840" s="2" t="inlineStr">
        <is>
          <t>security operations centre</t>
        </is>
      </c>
      <c r="Y840" s="2" t="inlineStr">
        <is>
          <t>3</t>
        </is>
      </c>
      <c r="Z840" s="2" t="inlineStr">
        <is>
          <t/>
        </is>
      </c>
      <c r="AA840" t="inlineStr">
        <is>
          <t>facility responsible for ongoing monitoring and analysis of an organisation’s security posture</t>
        </is>
      </c>
      <c r="AB840" s="2" t="inlineStr">
        <is>
          <t>centro de operaciones de seguridad</t>
        </is>
      </c>
      <c r="AC840" s="2" t="inlineStr">
        <is>
          <t>3</t>
        </is>
      </c>
      <c r="AD840" s="2" t="inlineStr">
        <is>
          <t/>
        </is>
      </c>
      <c r="AE840" t="inlineStr">
        <is>
          <t>Central de seguridad informática que previene, monitorea y controla la seguridad en
las redes y en internet.</t>
        </is>
      </c>
      <c r="AF840" s="2" t="inlineStr">
        <is>
          <t>turbekeskus|
infoturbekeskus</t>
        </is>
      </c>
      <c r="AG840" s="2" t="inlineStr">
        <is>
          <t>2|
3</t>
        </is>
      </c>
      <c r="AH840" s="2" t="inlineStr">
        <is>
          <t xml:space="preserve">|
</t>
        </is>
      </c>
      <c r="AI840" t="inlineStr">
        <is>
          <t>organisatsiooni(de) spetsialiseeritud üksus IT-objektide seireks, analüüsiks ja kaitseks</t>
        </is>
      </c>
      <c r="AJ840" s="2" t="inlineStr">
        <is>
          <t>turvaoperaatiokeskus</t>
        </is>
      </c>
      <c r="AK840" s="2" t="inlineStr">
        <is>
          <t>3</t>
        </is>
      </c>
      <c r="AL840" s="2" t="inlineStr">
        <is>
          <t/>
        </is>
      </c>
      <c r="AM840" t="inlineStr">
        <is>
          <t>toiminto, joka vastaa organisaation turvallisuustason jatkuvasta valvonnasta ja analyysista</t>
        </is>
      </c>
      <c r="AN840" s="2" t="inlineStr">
        <is>
          <t>centre d’opérations de sécurité</t>
        </is>
      </c>
      <c r="AO840" s="2" t="inlineStr">
        <is>
          <t>3</t>
        </is>
      </c>
      <c r="AP840" s="2" t="inlineStr">
        <is>
          <t/>
        </is>
      </c>
      <c r="AQ840" t="inlineStr">
        <is>
          <t/>
        </is>
      </c>
      <c r="AR840" s="2" t="inlineStr">
        <is>
          <t>lárionad oibríochtaí slándála</t>
        </is>
      </c>
      <c r="AS840" s="2" t="inlineStr">
        <is>
          <t>3</t>
        </is>
      </c>
      <c r="AT840" s="2" t="inlineStr">
        <is>
          <t/>
        </is>
      </c>
      <c r="AU840" t="inlineStr">
        <is>
          <t/>
        </is>
      </c>
      <c r="AV840" s="2" t="inlineStr">
        <is>
          <t>centar za sigurnosne operacije</t>
        </is>
      </c>
      <c r="AW840" s="2" t="inlineStr">
        <is>
          <t>3</t>
        </is>
      </c>
      <c r="AX840" s="2" t="inlineStr">
        <is>
          <t/>
        </is>
      </c>
      <c r="AY840" t="inlineStr">
        <is>
          <t/>
        </is>
      </c>
      <c r="AZ840" s="2" t="inlineStr">
        <is>
          <t>SOC|
biztonsági műveleti központ</t>
        </is>
      </c>
      <c r="BA840" s="2" t="inlineStr">
        <is>
          <t>3|
3</t>
        </is>
      </c>
      <c r="BB840" s="2" t="inlineStr">
        <is>
          <t xml:space="preserve">|
</t>
        </is>
      </c>
      <c r="BC840" t="inlineStr">
        <is>
          <t>a kiberbiztonsági szempontból gyanús események megfigyelésével és elemzésével foglalkozó központ, amely a kibertámadások elhárítására szolgál egy szervezeten belül</t>
        </is>
      </c>
      <c r="BD840" s="2" t="inlineStr">
        <is>
          <t>centro operativo di sicurezza</t>
        </is>
      </c>
      <c r="BE840" s="2" t="inlineStr">
        <is>
          <t>3</t>
        </is>
      </c>
      <c r="BF840" s="2" t="inlineStr">
        <is>
          <t/>
        </is>
      </c>
      <c r="BG840" t="inlineStr">
        <is>
          <t>struttura che
ospita un team di sicurezza delle informazioni incaricato di monitorare e
analizzare costantemente la posizione di sicurezza di un’organizzazione al fine
di rilevare, analizzare e rispondere agli incidenti di cibersicurezza
utilizzando una combinazione di soluzioni tecnologiche e un insieme di processi
forte</t>
        </is>
      </c>
      <c r="BH840" s="2" t="inlineStr">
        <is>
          <t>SOC|
saugumo operacijų centras</t>
        </is>
      </c>
      <c r="BI840" s="2" t="inlineStr">
        <is>
          <t>3|
3</t>
        </is>
      </c>
      <c r="BJ840" s="2" t="inlineStr">
        <is>
          <t xml:space="preserve">|
</t>
        </is>
      </c>
      <c r="BK840" t="inlineStr">
        <is>
          <t>centras, kurio pagrindinė funkcija – stebėti, aptikti, vertinti, analizuoti kibernetinių atakų grėsmes bei padėti šalinti incidentus, taip prisidedant prie aukšto atsparumo kibernetinėms grėsmėms užtikrinimo</t>
        </is>
      </c>
      <c r="BL840" s="2" t="inlineStr">
        <is>
          <t>drošības operāciju centrs</t>
        </is>
      </c>
      <c r="BM840" s="2" t="inlineStr">
        <is>
          <t>2</t>
        </is>
      </c>
      <c r="BN840" s="2" t="inlineStr">
        <is>
          <t/>
        </is>
      </c>
      <c r="BO840" t="inlineStr">
        <is>
          <t/>
        </is>
      </c>
      <c r="BP840" s="2" t="inlineStr">
        <is>
          <t>ċentru tal-operazzjonijiet tas-sigurtà</t>
        </is>
      </c>
      <c r="BQ840" s="2" t="inlineStr">
        <is>
          <t>3</t>
        </is>
      </c>
      <c r="BR840" s="2" t="inlineStr">
        <is>
          <t/>
        </is>
      </c>
      <c r="BS840" t="inlineStr">
        <is>
          <t>faċilità responsabbli għall-monitoraġġ u għall-analiżi li jkunu għaddejjin f'organizzazzjoni b'rabta ma' dak kollu li għandu x'jasqam mal-istatus tas-sigurtà tagħha</t>
        </is>
      </c>
      <c r="BT840" s="2" t="inlineStr">
        <is>
          <t>centrum voor beveiligingsoperaties|
operationeel beveiligingscentrum</t>
        </is>
      </c>
      <c r="BU840" s="2" t="inlineStr">
        <is>
          <t>2|
3</t>
        </is>
      </c>
      <c r="BV840" s="2" t="inlineStr">
        <is>
          <t xml:space="preserve">|
</t>
        </is>
      </c>
      <c r="BW840" t="inlineStr">
        <is>
          <t>&lt;div&gt;plek van waaruit de beveilingssystemen van een organisatie worden gemonitord en de
 respons op beveiligingsinbreuken wordt gecoördineerd&lt;/div&gt;</t>
        </is>
      </c>
      <c r="BX840" s="2" t="inlineStr">
        <is>
          <t>centrum monitorowania bezpieczeństwa|
SOC</t>
        </is>
      </c>
      <c r="BY840" s="2" t="inlineStr">
        <is>
          <t>3|
3</t>
        </is>
      </c>
      <c r="BZ840" s="2" t="inlineStr">
        <is>
          <t xml:space="preserve">|
</t>
        </is>
      </c>
      <c r="CA840" t="inlineStr">
        <is>
          <t>&lt;div&gt;&lt;div&gt;ośrodek monitorowania sieci łączności, odgrywający kluczową rolę, jeżeli chodzi o gromadzenie plików dzienników oraz wyizolowywanie podejrzanych zdarzeń mających miejsce w ramach tych sieci; jegodziałania opierają się na identyfikacji sygnału i wzorca oraz ekstrakcji wiedzy o zagrożeniach z dużych ilości danych, które wymagają analizy&lt;/div&gt;&lt;/div&gt;</t>
        </is>
      </c>
      <c r="CB840" s="2" t="inlineStr">
        <is>
          <t>centro de operações de segurança</t>
        </is>
      </c>
      <c r="CC840" s="2" t="inlineStr">
        <is>
          <t>3</t>
        </is>
      </c>
      <c r="CD840" s="2" t="inlineStr">
        <is>
          <t/>
        </is>
      </c>
      <c r="CE840" t="inlineStr">
        <is>
          <t>&lt;div&gt;Serviço de uma organização cuja atuação se baseia na prevenção e na capacidade de detetar riscos e ameaças, na redução da duração e do impacto de incidentes de segurança que explorem, neguem, degradem ou indisponibilizem os sistemas necessários às operações normais dos negócios.&lt;/div&gt;</t>
        </is>
      </c>
      <c r="CF840" s="2" t="inlineStr">
        <is>
          <t>centru de operațiuni pentru securitate</t>
        </is>
      </c>
      <c r="CG840" s="2" t="inlineStr">
        <is>
          <t>3</t>
        </is>
      </c>
      <c r="CH840" s="2" t="inlineStr">
        <is>
          <t/>
        </is>
      </c>
      <c r="CI840" t="inlineStr">
        <is>
          <t/>
        </is>
      </c>
      <c r="CJ840" s="2" t="inlineStr">
        <is>
          <t>centrum bezpečnostných operácií</t>
        </is>
      </c>
      <c r="CK840" s="2" t="inlineStr">
        <is>
          <t>3</t>
        </is>
      </c>
      <c r="CL840" s="2" t="inlineStr">
        <is>
          <t/>
        </is>
      </c>
      <c r="CM840" t="inlineStr">
        <is>
          <t/>
        </is>
      </c>
      <c r="CN840" s="2" t="inlineStr">
        <is>
          <t>center za varnostne operacije</t>
        </is>
      </c>
      <c r="CO840" s="2" t="inlineStr">
        <is>
          <t>3</t>
        </is>
      </c>
      <c r="CP840" s="2" t="inlineStr">
        <is>
          <t/>
        </is>
      </c>
      <c r="CQ840" t="inlineStr">
        <is>
          <t/>
        </is>
      </c>
      <c r="CR840" s="2" t="inlineStr">
        <is>
          <t>SOC|
säkerhetscentrum</t>
        </is>
      </c>
      <c r="CS840" s="2" t="inlineStr">
        <is>
          <t>3|
3</t>
        </is>
      </c>
      <c r="CT840" s="2" t="inlineStr">
        <is>
          <t xml:space="preserve">|
</t>
        </is>
      </c>
      <c r="CU840" t="inlineStr">
        <is>
          <t>centraliserad funktion där en organisations säkerhetsärenden hanteras och dess verksamhet och system övervakas ur en säkerhetssynpunkt</t>
        </is>
      </c>
    </row>
    <row r="841">
      <c r="A841" s="1" t="str">
        <f>HYPERLINK("https://iate.europa.eu/entry/result/3589725/all", "3589725")</f>
        <v>3589725</v>
      </c>
      <c r="B841" t="inlineStr">
        <is>
          <t>POLITICS;SOCIAL QUESTIONS</t>
        </is>
      </c>
      <c r="C841" t="inlineStr">
        <is>
          <t>POLITICS;SOCIAL QUESTIONS|health|illness|epidemic</t>
        </is>
      </c>
      <c r="D841" s="2" t="inlineStr">
        <is>
          <t>Глобални действия срещу коронавируса</t>
        </is>
      </c>
      <c r="E841" s="2" t="inlineStr">
        <is>
          <t>3</t>
        </is>
      </c>
      <c r="F841" s="2" t="inlineStr">
        <is>
          <t/>
        </is>
      </c>
      <c r="G841" t="inlineStr">
        <is>
          <t/>
        </is>
      </c>
      <c r="H841" s="2" t="inlineStr">
        <is>
          <t>globální reakce na koronavirus</t>
        </is>
      </c>
      <c r="I841" s="2" t="inlineStr">
        <is>
          <t>3</t>
        </is>
      </c>
      <c r="J841" s="2" t="inlineStr">
        <is>
          <t/>
        </is>
      </c>
      <c r="K841" t="inlineStr">
        <is>
          <t/>
        </is>
      </c>
      <c r="L841" s="2" t="inlineStr">
        <is>
          <t>global indsats for bekæmpelse af coronavirus</t>
        </is>
      </c>
      <c r="M841" s="2" t="inlineStr">
        <is>
          <t>3</t>
        </is>
      </c>
      <c r="N841" s="2" t="inlineStr">
        <is>
          <t/>
        </is>
      </c>
      <c r="O841" t="inlineStr">
        <is>
          <t>globalt tiltag til fordel for universel adgang til test, behandlinger og
vacciner mod coronavirus og til fordel for global genopretning</t>
        </is>
      </c>
      <c r="P841" s="2" t="inlineStr">
        <is>
          <t>weltweite Coronavirus-Krisenreaktion</t>
        </is>
      </c>
      <c r="Q841" s="2" t="inlineStr">
        <is>
          <t>3</t>
        </is>
      </c>
      <c r="R841" s="2" t="inlineStr">
        <is>
          <t/>
        </is>
      </c>
      <c r="S841" t="inlineStr">
        <is>
          <t>weltweite Initiative zur Unterstützung der Entwicklung und der allgemeinen, gleichberechtigten Versorgung mit Impfstoffen, Therapeutika und Diagnostika zur Bekämpfung des Coronavirus</t>
        </is>
      </c>
      <c r="T841" s="2" t="inlineStr">
        <is>
          <t>παγκόσμια αντίδραση στον κορονοϊό</t>
        </is>
      </c>
      <c r="U841" s="2" t="inlineStr">
        <is>
          <t>3</t>
        </is>
      </c>
      <c r="V841" s="2" t="inlineStr">
        <is>
          <t/>
        </is>
      </c>
      <c r="W841" t="inlineStr">
        <is>
          <t>παγκόσμια συνεργασία που δρομολογήθηκε ως απάντηση στην πανδημία COVID-19 και στην οποία συμμετέχουν πολυάριθμες κυβερνήσεις από όλον τον κόσμο, η Ευρωπαϊκή Επιτροπή, ο ΠΟΥ με σκοπό να επιταχυνθεί η ανάπτυξη διαγνωστικών εξετάσεων, θεραπευτικών αγωγών και εμβολίων για την COVID-19 και να εξασφαλιστεί η καθολική πρόσβαση σε αυτά</t>
        </is>
      </c>
      <c r="X841" s="2" t="inlineStr">
        <is>
          <t>Coronavirus Global Response</t>
        </is>
      </c>
      <c r="Y841" s="2" t="inlineStr">
        <is>
          <t>3</t>
        </is>
      </c>
      <c r="Z841" s="2" t="inlineStr">
        <is>
          <t/>
        </is>
      </c>
      <c r="AA841" t="inlineStr">
        <is>
          <t>global collaboration of a number of world governments, the European Union and the WHO in the development, production and distribution of COVID-19 diagnostics, therapeutics and vaccines</t>
        </is>
      </c>
      <c r="AB841" s="2" t="inlineStr">
        <is>
          <t>Respuesta mundial al coronavirus</t>
        </is>
      </c>
      <c r="AC841" s="2" t="inlineStr">
        <is>
          <t>3</t>
        </is>
      </c>
      <c r="AD841" s="2" t="inlineStr">
        <is>
          <t/>
        </is>
      </c>
      <c r="AE841" t="inlineStr">
        <is>
          <t>Acción a escala mundial que persigue el acceso universal a vacunas, tratamientos y tests de coronavirus asequibles.</t>
        </is>
      </c>
      <c r="AF841" s="2" t="inlineStr">
        <is>
          <t>koroonaviiruse ülemaailmne tõkestamine</t>
        </is>
      </c>
      <c r="AG841" s="2" t="inlineStr">
        <is>
          <t>3</t>
        </is>
      </c>
      <c r="AH841" s="2" t="inlineStr">
        <is>
          <t/>
        </is>
      </c>
      <c r="AI841" t="inlineStr">
        <is>
          <t>G20, Euroopa Komisjoini ja WHO algatus, mis koosneb kolmest partnerlusest, mille eesmärk on katsetamine, ravi ja ennetustöö ja mille eelduseks on tervishoiusüsteemide tugevdamine</t>
        </is>
      </c>
      <c r="AJ841" s="2" t="inlineStr">
        <is>
          <t>koronaviruksen kansainvälinen torjunta|
koronavirus – maailmanlaajuiset toimet</t>
        </is>
      </c>
      <c r="AK841" s="2" t="inlineStr">
        <is>
          <t>3|
3</t>
        </is>
      </c>
      <c r="AL841" s="2" t="inlineStr">
        <is>
          <t xml:space="preserve">|
</t>
        </is>
      </c>
      <c r="AM841" t="inlineStr">
        <is>
          <t/>
        </is>
      </c>
      <c r="AN841" s="2" t="inlineStr">
        <is>
          <t>riposte mondiale au coronavirus</t>
        </is>
      </c>
      <c r="AO841" s="2" t="inlineStr">
        <is>
          <t>3</t>
        </is>
      </c>
      <c r="AP841" s="2" t="inlineStr">
        <is>
          <t/>
        </is>
      </c>
      <c r="AQ841" t="inlineStr">
        <is>
          <t>collaboration mondiale d'un certain nombre de gouvernements, de l’Union européenne et de l’OMS à des fins de développement, de production et de distribution de diagnostics, de traitements et de vaccins liés à la COVID-19</t>
        </is>
      </c>
      <c r="AR841" s="2" t="inlineStr">
        <is>
          <t>an Fhreagairt Dhomhanda ar an gCoróinvíreas</t>
        </is>
      </c>
      <c r="AS841" s="2" t="inlineStr">
        <is>
          <t>3</t>
        </is>
      </c>
      <c r="AT841" s="2" t="inlineStr">
        <is>
          <t/>
        </is>
      </c>
      <c r="AU841" t="inlineStr">
        <is>
          <t/>
        </is>
      </c>
      <c r="AV841" s="2" t="inlineStr">
        <is>
          <t>globalni odgovor na koronavirus</t>
        </is>
      </c>
      <c r="AW841" s="2" t="inlineStr">
        <is>
          <t>3</t>
        </is>
      </c>
      <c r="AX841" s="2" t="inlineStr">
        <is>
          <t/>
        </is>
      </c>
      <c r="AY841" t="inlineStr">
        <is>
          <t/>
        </is>
      </c>
      <c r="AZ841" s="2" t="inlineStr">
        <is>
          <t>a koronavírussal kapcsolatos globális válaszintézkedések|
a koronavírusra való globális reagálás</t>
        </is>
      </c>
      <c r="BA841" s="2" t="inlineStr">
        <is>
          <t>3|
3</t>
        </is>
      </c>
      <c r="BB841" s="2" t="inlineStr">
        <is>
          <t xml:space="preserve">|
</t>
        </is>
      </c>
      <c r="BC841" t="inlineStr">
        <is>
          <t>a koronavírustesztekhez, a kezelésekhez és az oltásokhoz való 
egyetemes hozzáférést, ezen elemek kidolgozását és elterjesztését célzó globális együttműködés</t>
        </is>
      </c>
      <c r="BD841" s="2" t="inlineStr">
        <is>
          <t>Risposta globale al coronavirus</t>
        </is>
      </c>
      <c r="BE841" s="2" t="inlineStr">
        <is>
          <t>3</t>
        </is>
      </c>
      <c r="BF841" s="2" t="inlineStr">
        <is>
          <t/>
        </is>
      </c>
      <c r="BG841" t="inlineStr">
        <is>
          <t>collaborazione globale tra
alcuni paesi del mondo, la Commissione europea, l’OMS e altri partner per lo
sviluppo, la produzione e la distribuzione di vaccini, strumenti diagnostici e
terapeutici contro la COVID-19</t>
        </is>
      </c>
      <c r="BH841" s="2" t="inlineStr">
        <is>
          <t>pasaulinis atsakas į koronaviruso grėsmę</t>
        </is>
      </c>
      <c r="BI841" s="2" t="inlineStr">
        <is>
          <t>3</t>
        </is>
      </c>
      <c r="BJ841" s="2" t="inlineStr">
        <is>
          <t/>
        </is>
      </c>
      <c r="BK841" t="inlineStr">
        <is>
          <t/>
        </is>
      </c>
      <c r="BL841" s="2" t="inlineStr">
        <is>
          <t>globāla reaģēšana uz koronavīrusu</t>
        </is>
      </c>
      <c r="BM841" s="2" t="inlineStr">
        <is>
          <t>3</t>
        </is>
      </c>
      <c r="BN841" s="2" t="inlineStr">
        <is>
          <t/>
        </is>
      </c>
      <c r="BO841" t="inlineStr">
        <is>
          <t/>
        </is>
      </c>
      <c r="BP841" s="2" t="inlineStr">
        <is>
          <t>Rispons Globali għall-Coronavirus</t>
        </is>
      </c>
      <c r="BQ841" s="2" t="inlineStr">
        <is>
          <t>3</t>
        </is>
      </c>
      <c r="BR841" s="2" t="inlineStr">
        <is>
          <t/>
        </is>
      </c>
      <c r="BS841" t="inlineStr">
        <is>
          <t>kollaborazzjoni globali ta' għadd ta' gvernijiet dinjin, l-Unjoni Ewropea u d-WHO fl-iżvilupp, fil-produzzjoni u fid-distribuzzjoni ta' dijanjostika tal-COVID-19 kif ukoll terapewtika u vaċċini kontriha</t>
        </is>
      </c>
      <c r="BT841" s="2" t="inlineStr">
        <is>
          <t>wereldwijde coronarespons</t>
        </is>
      </c>
      <c r="BU841" s="2" t="inlineStr">
        <is>
          <t>3</t>
        </is>
      </c>
      <c r="BV841" s="2" t="inlineStr">
        <is>
          <t/>
        </is>
      </c>
      <c r="BW841" t="inlineStr">
        <is>
          <t>wereldwijde
 samenwerking van een aantal wereldregeringen, de Europese Unie en de WHO bij
 de ontwikkeling, productie en distributie van COVID-19-diagnostiek,
 -geneesmiddelen en -vaccins</t>
        </is>
      </c>
      <c r="BX841" s="2" t="inlineStr">
        <is>
          <t>globalna odpowiedź na koronawirusa|
globalna reakcja na pandemię koronawirusa</t>
        </is>
      </c>
      <c r="BY841" s="2" t="inlineStr">
        <is>
          <t>2|
3</t>
        </is>
      </c>
      <c r="BZ841" s="2" t="inlineStr">
        <is>
          <t>|
preferred</t>
        </is>
      </c>
      <c r="CA841" t="inlineStr">
        <is>
          <t>światowa współpraca rządów, UE i WHO, której celem jest zgromadzenie znacznych środków na sfinansowanie współpracy w zakresie opracowania i wprowadzenia do powszechnego użytku metod diagnostycznych, metod leczenia, a także szczepionek przeciwko koronawirusowi</t>
        </is>
      </c>
      <c r="CB841" s="2" t="inlineStr">
        <is>
          <t>Resposta Mundial ao Coronavírus</t>
        </is>
      </c>
      <c r="CC841" s="2" t="inlineStr">
        <is>
          <t>3</t>
        </is>
      </c>
      <c r="CD841" s="2" t="inlineStr">
        <is>
          <t/>
        </is>
      </c>
      <c r="CE841" t="inlineStr">
        <is>
          <t/>
        </is>
      </c>
      <c r="CF841" s="2" t="inlineStr">
        <is>
          <t>Răspunsul mondial la criza provocată de coronavirus</t>
        </is>
      </c>
      <c r="CG841" s="2" t="inlineStr">
        <is>
          <t>3</t>
        </is>
      </c>
      <c r="CH841" s="2" t="inlineStr">
        <is>
          <t/>
        </is>
      </c>
      <c r="CI841" t="inlineStr">
        <is>
          <t/>
        </is>
      </c>
      <c r="CJ841" s="2" t="inlineStr">
        <is>
          <t>Globálna reakcia na koronavírus</t>
        </is>
      </c>
      <c r="CK841" s="2" t="inlineStr">
        <is>
          <t>3</t>
        </is>
      </c>
      <c r="CL841" s="2" t="inlineStr">
        <is>
          <t/>
        </is>
      </c>
      <c r="CM841" t="inlineStr">
        <is>
          <t>iniciatíva zameraná na spoluprácu väčšieho počtu vlád štátov z celého sveta, Európskej únie a Svetovej zdravotníckej organizácie v oblasti vývoja, výroby a distribúcie testov, liečby a očkovania proti ochoreniu COVID-19</t>
        </is>
      </c>
      <c r="CN841" s="2" t="inlineStr">
        <is>
          <t>globalni odziv na koronavirus</t>
        </is>
      </c>
      <c r="CO841" s="2" t="inlineStr">
        <is>
          <t>3</t>
        </is>
      </c>
      <c r="CP841" s="2" t="inlineStr">
        <is>
          <t/>
        </is>
      </c>
      <c r="CQ841" t="inlineStr">
        <is>
          <t/>
        </is>
      </c>
      <c r="CR841" s="2" t="inlineStr">
        <is>
          <t>global insats mot coronaviruset|
global kamp mot coronaviruset</t>
        </is>
      </c>
      <c r="CS841" s="2" t="inlineStr">
        <is>
          <t>3|
3</t>
        </is>
      </c>
      <c r="CT841" s="2" t="inlineStr">
        <is>
          <t xml:space="preserve">|
</t>
        </is>
      </c>
      <c r="CU841" t="inlineStr">
        <is>
          <t/>
        </is>
      </c>
    </row>
    <row r="842">
      <c r="A842" s="1" t="str">
        <f>HYPERLINK("https://iate.europa.eu/entry/result/3590479/all", "3590479")</f>
        <v>3590479</v>
      </c>
      <c r="B842" t="inlineStr">
        <is>
          <t>INTERNATIONAL RELATIONS;EUROPEAN UNION</t>
        </is>
      </c>
      <c r="C842" t="inlineStr">
        <is>
          <t>INTERNATIONAL RELATIONS|international balance|international security;EUROPEAN UNION|European construction</t>
        </is>
      </c>
      <c r="D842" s="2" t="inlineStr">
        <is>
          <t>Стратегия на ЕС за Съюза на сигурност</t>
        </is>
      </c>
      <c r="E842" s="2" t="inlineStr">
        <is>
          <t>3</t>
        </is>
      </c>
      <c r="F842" s="2" t="inlineStr">
        <is>
          <t/>
        </is>
      </c>
      <c r="G842" t="inlineStr">
        <is>
          <t/>
        </is>
      </c>
      <c r="H842" s="2" t="inlineStr">
        <is>
          <t>strategie bezpečnostní unie EU|
strategie bezpečnostní unie</t>
        </is>
      </c>
      <c r="I842" s="2" t="inlineStr">
        <is>
          <t>3|
3</t>
        </is>
      </c>
      <c r="J842" s="2" t="inlineStr">
        <is>
          <t xml:space="preserve">|
</t>
        </is>
      </c>
      <c r="K842" t="inlineStr">
        <is>
          <t>strategie na období 2020–2024 vytyčující oblasti, v nichž může EU pomoci členským státům zlepšit bezpečnost</t>
        </is>
      </c>
      <c r="L842" s="2" t="inlineStr">
        <is>
          <t>strategi for EU's sikkerhedsunion|
strategi for sikkerhedsunionen</t>
        </is>
      </c>
      <c r="M842" s="2" t="inlineStr">
        <is>
          <t>3|
3</t>
        </is>
      </c>
      <c r="N842" s="2" t="inlineStr">
        <is>
          <t xml:space="preserve">|
</t>
        </is>
      </c>
      <c r="O842" t="inlineStr">
        <is>
          <t>strategi, hvori de områder, hvor EU kan hjælpe de nationale regeringer med at forbedre sikkerheden, fastlægges</t>
        </is>
      </c>
      <c r="P842" s="2" t="inlineStr">
        <is>
          <t>EU-Strategie für eine Sicherheitsunion|
Strategie für eine Sicherheitsunion</t>
        </is>
      </c>
      <c r="Q842" s="2" t="inlineStr">
        <is>
          <t>3|
3</t>
        </is>
      </c>
      <c r="R842" s="2" t="inlineStr">
        <is>
          <t xml:space="preserve">|
</t>
        </is>
      </c>
      <c r="S842" t="inlineStr">
        <is>
          <t/>
        </is>
      </c>
      <c r="T842" s="2" t="inlineStr">
        <is>
          <t>στρατηγική της ΕΕ για την Ένωση Ασφάλειας</t>
        </is>
      </c>
      <c r="U842" s="2" t="inlineStr">
        <is>
          <t>3</t>
        </is>
      </c>
      <c r="V842" s="2" t="inlineStr">
        <is>
          <t/>
        </is>
      </c>
      <c r="W842" t="inlineStr">
        <is>
          <t>πρωτοβουλία που θα καθορίζει τομείς στους οποίους η ΕΕ μπορεί να βοηθήσει τις εθνικές κυβερνήσεις να βελτιώσουν την ασφάλεια</t>
        </is>
      </c>
      <c r="X842" s="2" t="inlineStr">
        <is>
          <t>EU security union strategy (2020-24)|
EU’s Security Union Strategy for 2020-2025|
EU’s Security Union Strategy|
Security Union Strategy|
EU Security Union Strategy</t>
        </is>
      </c>
      <c r="Y842" s="2" t="inlineStr">
        <is>
          <t>1|
1|
1|
3|
3</t>
        </is>
      </c>
      <c r="Z842" s="2" t="inlineStr">
        <is>
          <t xml:space="preserve">|
|
|
|
</t>
        </is>
      </c>
      <c r="AA842" t="inlineStr">
        <is>
          <t>strategy setting out areas where the EU can help national governments improve security</t>
        </is>
      </c>
      <c r="AB842" s="2" t="inlineStr">
        <is>
          <t>Estrategia para una Unión de la Seguridad|
Estrategia de la UE para una Unión de la Seguridad</t>
        </is>
      </c>
      <c r="AC842" s="2" t="inlineStr">
        <is>
          <t>3|
3</t>
        </is>
      </c>
      <c r="AD842" s="2" t="inlineStr">
        <is>
          <t xml:space="preserve">|
</t>
        </is>
      </c>
      <c r="AE842" t="inlineStr">
        <is>
          <t>&lt;div&gt;Estrategia basada en la premisa de que todos los sectores de la sociedad deben asumir sus responsabilidades para aumentar la seguridad de nuestras sociedades, que reúne toda la gama de necesidades en materia de seguridad y se centra en los ámbitos más críticos para la seguridad de la UE de cara a los próximos años.&lt;/div&gt;</t>
        </is>
      </c>
      <c r="AF842" s="2" t="inlineStr">
        <is>
          <t>ELi julgeolekuliidu strateegia</t>
        </is>
      </c>
      <c r="AG842" s="2" t="inlineStr">
        <is>
          <t>3</t>
        </is>
      </c>
      <c r="AH842" s="2" t="inlineStr">
        <is>
          <t/>
        </is>
      </c>
      <c r="AI842" t="inlineStr">
        <is>
          <t>algatus, milles määratletakse valdkonnad, milles EL saab aidata liikmesriikidel parandada turvalisust</t>
        </is>
      </c>
      <c r="AJ842" s="2" t="inlineStr">
        <is>
          <t>EU:n turvallisuusunionistrategia</t>
        </is>
      </c>
      <c r="AK842" s="2" t="inlineStr">
        <is>
          <t>3</t>
        </is>
      </c>
      <c r="AL842" s="2" t="inlineStr">
        <is>
          <t/>
        </is>
      </c>
      <c r="AM842" t="inlineStr">
        <is>
          <t>aloite, jossa määritetään alat, joilla EU voi auttaa jäsenmaita parantamaan turvallisuutta</t>
        </is>
      </c>
      <c r="AN842" s="2" t="inlineStr">
        <is>
          <t>stratégie pour l'union de la sécurité|
stratégie de l’UE pour l’union de la sécurité|
stratégie de l’UE sur l’union de la sécurité</t>
        </is>
      </c>
      <c r="AO842" s="2" t="inlineStr">
        <is>
          <t>3|
3|
3</t>
        </is>
      </c>
      <c r="AP842" s="2" t="inlineStr">
        <is>
          <t xml:space="preserve">|
preferred|
</t>
        </is>
      </c>
      <c r="AQ842" t="inlineStr">
        <is>
          <t>stratégie qui vise à protéger les citoyens de l’UE et à promouvoir le mode de vie européen</t>
        </is>
      </c>
      <c r="AR842" s="2" t="inlineStr">
        <is>
          <t>Straitéis an Aontais Eorpaigh um an Aontas Slándála|
Straitéis an Aontais um an Aontas Slándála</t>
        </is>
      </c>
      <c r="AS842" s="2" t="inlineStr">
        <is>
          <t>3|
3</t>
        </is>
      </c>
      <c r="AT842" s="2" t="inlineStr">
        <is>
          <t xml:space="preserve">|
</t>
        </is>
      </c>
      <c r="AU842" t="inlineStr">
        <is>
          <t/>
        </is>
      </c>
      <c r="AV842" s="2" t="inlineStr">
        <is>
          <t>strategija za sigurnosnu uniju|
strategija EU-a za sigurnosnu uniju</t>
        </is>
      </c>
      <c r="AW842" s="2" t="inlineStr">
        <is>
          <t>3|
3</t>
        </is>
      </c>
      <c r="AX842" s="2" t="inlineStr">
        <is>
          <t xml:space="preserve">|
</t>
        </is>
      </c>
      <c r="AY842" t="inlineStr">
        <is>
          <t/>
        </is>
      </c>
      <c r="AZ842" s="2" t="inlineStr">
        <is>
          <t>a biztonsági unióra vonatkozó stratégia|
a biztonsági unióra vonatkozó uniós stratégia</t>
        </is>
      </c>
      <c r="BA842" s="2" t="inlineStr">
        <is>
          <t>3|
3</t>
        </is>
      </c>
      <c r="BB842" s="2" t="inlineStr">
        <is>
          <t xml:space="preserve">|
</t>
        </is>
      </c>
      <c r="BC842" t="inlineStr">
        <is>
          <t>azon biztonsági elemekre vonatkozó stratégia, amelyeknél az EU képes a nemzeti kormányokat segíteni</t>
        </is>
      </c>
      <c r="BD842" s="2" t="inlineStr">
        <is>
          <t>strategia dell’UE per l'Unione della sicurezza</t>
        </is>
      </c>
      <c r="BE842" s="2" t="inlineStr">
        <is>
          <t>3</t>
        </is>
      </c>
      <c r="BF842" s="2" t="inlineStr">
        <is>
          <t/>
        </is>
      </c>
      <c r="BG842" t="inlineStr">
        <is>
          <t>iniziativa che definirà gli ambiti in cui l'UE può aiutare i governi nazionali nel miglioramento dei livelli di sicurezza</t>
        </is>
      </c>
      <c r="BH842" s="2" t="inlineStr">
        <is>
          <t>ES saugumo sąjungos strategija|
Saugumo sąjungos strategija</t>
        </is>
      </c>
      <c r="BI842" s="2" t="inlineStr">
        <is>
          <t>3|
3</t>
        </is>
      </c>
      <c r="BJ842" s="2" t="inlineStr">
        <is>
          <t xml:space="preserve">|
</t>
        </is>
      </c>
      <c r="BK842" t="inlineStr">
        <is>
          <t>ES pajėgumų ir gebėjimų užtikrinti ateities iššūkiams atsparią saugumo aplinką stiprinimo strategija</t>
        </is>
      </c>
      <c r="BL842" s="2" t="inlineStr">
        <is>
          <t>Drošības savienības stratēģija|
ES Drošības savienības stratēģija</t>
        </is>
      </c>
      <c r="BM842" s="2" t="inlineStr">
        <is>
          <t>3|
3</t>
        </is>
      </c>
      <c r="BN842" s="2" t="inlineStr">
        <is>
          <t xml:space="preserve">|
</t>
        </is>
      </c>
      <c r="BO842" t="inlineStr">
        <is>
          <t>stratēģija, ar kuru ir noteiktas jomas, kurās ES var palīdzēt valstu valdībām uzlabot drošību</t>
        </is>
      </c>
      <c r="BP842" s="2" t="inlineStr">
        <is>
          <t>Strateġija dwar l-Unjoni tas-Sigurtà|
Strateġija tal-UE dwar l-Unjoni tas-Sigurtà</t>
        </is>
      </c>
      <c r="BQ842" s="2" t="inlineStr">
        <is>
          <t>3|
3</t>
        </is>
      </c>
      <c r="BR842" s="2" t="inlineStr">
        <is>
          <t xml:space="preserve">|
</t>
        </is>
      </c>
      <c r="BS842" t="inlineStr">
        <is>
          <t>strateġija li tistabbilixxi l-oqsma fejn l-UE tista' tgħin lill-gvernijiet nazzjonali jtejbu s-sigurtà</t>
        </is>
      </c>
      <c r="BT842" s="2" t="inlineStr">
        <is>
          <t>EU-strategie voor de veiligheidsunie</t>
        </is>
      </c>
      <c r="BU842" s="2" t="inlineStr">
        <is>
          <t>3</t>
        </is>
      </c>
      <c r="BV842" s="2" t="inlineStr">
        <is>
          <t/>
        </is>
      </c>
      <c r="BW842" t="inlineStr">
        <is>
          <t>strategie
 om te bepalen op welke gebieden de Unie een toegevoegde waarde kan bieden om
 de lidstaten te ondersteunen bij het waarborgen van de veiligheid</t>
        </is>
      </c>
      <c r="BX842" s="2" t="inlineStr">
        <is>
          <t>strategia UE w zakresie unii bezpieczeństwa|
strategia w zakresie unii bezpieczeństwa</t>
        </is>
      </c>
      <c r="BY842" s="2" t="inlineStr">
        <is>
          <t>3|
3</t>
        </is>
      </c>
      <c r="BZ842" s="2" t="inlineStr">
        <is>
          <t xml:space="preserve">|
</t>
        </is>
      </c>
      <c r="CA842" t="inlineStr">
        <is>
          <t/>
        </is>
      </c>
      <c r="CB842" s="2" t="inlineStr">
        <is>
          <t>Estratégia para a União da Segurança</t>
        </is>
      </c>
      <c r="CC842" s="2" t="inlineStr">
        <is>
          <t>3</t>
        </is>
      </c>
      <c r="CD842" s="2" t="inlineStr">
        <is>
          <t/>
        </is>
      </c>
      <c r="CE842" t="inlineStr">
        <is>
          <t>Estratégia que definirá os domínios em que a UE pode ajudar os governos nacionais a melhorar a segurança.</t>
        </is>
      </c>
      <c r="CF842" s="2" t="inlineStr">
        <is>
          <t>Strategia UE privind o uniune a securității</t>
        </is>
      </c>
      <c r="CG842" s="2" t="inlineStr">
        <is>
          <t>3</t>
        </is>
      </c>
      <c r="CH842" s="2" t="inlineStr">
        <is>
          <t/>
        </is>
      </c>
      <c r="CI842" t="inlineStr">
        <is>
          <t/>
        </is>
      </c>
      <c r="CJ842" s="2" t="inlineStr">
        <is>
          <t>Stratégia EÚ pre bezpečnostnú úniu</t>
        </is>
      </c>
      <c r="CK842" s="2" t="inlineStr">
        <is>
          <t>3</t>
        </is>
      </c>
      <c r="CL842" s="2" t="inlineStr">
        <is>
          <t/>
        </is>
      </c>
      <c r="CM842" t="inlineStr">
        <is>
          <t>stratégia, v ktorej sa stanovujú oblasti, v ktorých môže EÚ pomôcť vládam členských štátov zlepšiť bezpečnosť</t>
        </is>
      </c>
      <c r="CN842" s="2" t="inlineStr">
        <is>
          <t>strategija EU za varnostno unijo</t>
        </is>
      </c>
      <c r="CO842" s="2" t="inlineStr">
        <is>
          <t>3</t>
        </is>
      </c>
      <c r="CP842" s="2" t="inlineStr">
        <is>
          <t/>
        </is>
      </c>
      <c r="CQ842" t="inlineStr">
        <is>
          <t/>
        </is>
      </c>
      <c r="CR842" s="2" t="inlineStr">
        <is>
          <t>EU:s strategi för en säkerhetsunion|
strategi för EU:s säkerhetsunion</t>
        </is>
      </c>
      <c r="CS842" s="2" t="inlineStr">
        <is>
          <t>3|
3</t>
        </is>
      </c>
      <c r="CT842" s="2" t="inlineStr">
        <is>
          <t xml:space="preserve">|
</t>
        </is>
      </c>
      <c r="CU842" t="inlineStr">
        <is>
          <t>strategi för att att ringa in de områden där EU kan
hjälpa nationella myndigheter att förbättra säkerheten</t>
        </is>
      </c>
    </row>
    <row r="843">
      <c r="A843" s="1" t="str">
        <f>HYPERLINK("https://iate.europa.eu/entry/result/3589672/all", "3589672")</f>
        <v>3589672</v>
      </c>
      <c r="B843" t="inlineStr">
        <is>
          <t>EDUCATION AND COMMUNICATIONS</t>
        </is>
      </c>
      <c r="C843" t="inlineStr">
        <is>
          <t>EDUCATION AND COMMUNICATIONS|information technology and data processing|computer system|information security;EDUCATION AND COMMUNICATIONS|communications|communications systems|telecommunications|regulation of telecommunications</t>
        </is>
      </c>
      <c r="D843" s="2" t="inlineStr">
        <is>
          <t>инструментариум на ЕС за киберсигурност на 5G технологиите|
Инструментариум на ЕС за сигурността в областта на 5G</t>
        </is>
      </c>
      <c r="E843" s="2" t="inlineStr">
        <is>
          <t>3|
3</t>
        </is>
      </c>
      <c r="F843" s="2" t="inlineStr">
        <is>
          <t xml:space="preserve">|
</t>
        </is>
      </c>
      <c r="G843" t="inlineStr">
        <is>
          <t>набор от мерки за сигурност, които дават възможност за ефективно смекчаване на рисковете и за гарантиране на това,
че в Европа се внедряват сигурни 5G мрежи</t>
        </is>
      </c>
      <c r="H843" s="2" t="inlineStr">
        <is>
          <t>soubor opatření EU pro kybernetickou bezpečnost sítí 5G</t>
        </is>
      </c>
      <c r="I843" s="2" t="inlineStr">
        <is>
          <t>3</t>
        </is>
      </c>
      <c r="J843" s="2" t="inlineStr">
        <is>
          <t/>
        </is>
      </c>
      <c r="K843" t="inlineStr">
        <is>
          <t>soubor strategických a
technických opatření, jakož i podpůrné kroky ke zvýšení jejich efektivity, jež
lze podniknout za účelem zmírnění zjištěných rizik ve zprávě o koordinovaném
posouzení rizik souvisejících s kybernetickou bezpečností sítí 5G v EU</t>
        </is>
      </c>
      <c r="L843" s="2" t="inlineStr">
        <is>
          <t>EU-værktøjskasse til 5G-sikkerhed|
EU-værktøjskasse til cybersikkerhed i 5G-net</t>
        </is>
      </c>
      <c r="M843" s="2" t="inlineStr">
        <is>
          <t>3|
3</t>
        </is>
      </c>
      <c r="N843" s="2" t="inlineStr">
        <is>
          <t xml:space="preserve">|
</t>
        </is>
      </c>
      <c r="O843" t="inlineStr">
        <is>
          <t>solide og omfattende foranstaltninger, der skal skabe
en EU-koordineret tilgang til sikring af 5G-net</t>
        </is>
      </c>
      <c r="P843" s="2" t="inlineStr">
        <is>
          <t>EU-Instrumentarium für die 5G-Cybersicherheit|
5G-Toolbox</t>
        </is>
      </c>
      <c r="Q843" s="2" t="inlineStr">
        <is>
          <t>3|
2</t>
        </is>
      </c>
      <c r="R843" s="2" t="inlineStr">
        <is>
          <t xml:space="preserve">|
</t>
        </is>
      </c>
      <c r="S843" t="inlineStr">
        <is>
          <t>Instrumentarium von Risikominderungsmaßnahmen für ein koordiniertes Vorgehen der Mitgliedstaaten zur Verbesserung der Sicherheit im 5G-Mobilfunknetz</t>
        </is>
      </c>
      <c r="T843" s="2" t="inlineStr">
        <is>
          <t>εργαλειοθήκη της ΕΕ για την ασφάλεια του 5G</t>
        </is>
      </c>
      <c r="U843" s="2" t="inlineStr">
        <is>
          <t>3</t>
        </is>
      </c>
      <c r="V843" s="2" t="inlineStr">
        <is>
          <t/>
        </is>
      </c>
      <c r="W843" t="inlineStr">
        <is>
          <t>σειρά μέτρων ασφάλειας, τα οποία επιτρέπουν τον αποτελεσματικό μετριασμό των κινδύνων και εξασφαλίζουν την
εγκατάσταση ασφαλών δικτύων 5G σε ολόκληρη την Ευρώπη</t>
        </is>
      </c>
      <c r="X843" s="2" t="inlineStr">
        <is>
          <t>EU Toolbox for 5G Security|
Cybersecurity of 5G networks: EU Toolbox of risk mitigating measures|
5G cybersecurity toolbox|
EU toolbox on 5G cybersecurity</t>
        </is>
      </c>
      <c r="Y843" s="2" t="inlineStr">
        <is>
          <t>3|
3|
3|
1</t>
        </is>
      </c>
      <c r="Z843" s="2" t="inlineStr">
        <is>
          <t xml:space="preserve">|
|
|
</t>
        </is>
      </c>
      <c r="AA843" t="inlineStr">
        <is>
          <t>range of security measures to enable effective mitigation of risks and ensure that secure 5G networks are deployed across Europe</t>
        </is>
      </c>
      <c r="AB843" s="2" t="inlineStr">
        <is>
          <t>caja de herramientas de la UE sobre ciberseguridad de la 5G|
conjunto de instrumentos de la UE para la seguridad de las redes 5G</t>
        </is>
      </c>
      <c r="AC843" s="2" t="inlineStr">
        <is>
          <t>2|
3</t>
        </is>
      </c>
      <c r="AD843" s="2" t="inlineStr">
        <is>
          <t xml:space="preserve">|
</t>
        </is>
      </c>
      <c r="AE843" t="inlineStr">
        <is>
          <t>Plan de medidas estratégicas y técnicas tendentes a reducir los riesgos de seguridad que plantea la implantación de las redes móviles de quinta generación (5G) en Europa.</t>
        </is>
      </c>
      <c r="AF843" s="2" t="inlineStr">
        <is>
          <t>5G küberturvalisuse meetmepakett|
ELi meetmepakett 5G-võrkude turvalisuse tagamiseks</t>
        </is>
      </c>
      <c r="AG843" s="2" t="inlineStr">
        <is>
          <t>2|
3</t>
        </is>
      </c>
      <c r="AH843" s="2" t="inlineStr">
        <is>
          <t xml:space="preserve">|
</t>
        </is>
      </c>
      <c r="AI843" t="inlineStr">
        <is>
          <t/>
        </is>
      </c>
      <c r="AJ843" s="2" t="inlineStr">
        <is>
          <t>5G-kyberturvallisuutta koskeva EU:n välineistö|
5G-kyberturvallisuusvälineistö</t>
        </is>
      </c>
      <c r="AK843" s="2" t="inlineStr">
        <is>
          <t>3|
3</t>
        </is>
      </c>
      <c r="AL843" s="2" t="inlineStr">
        <is>
          <t xml:space="preserve">|
</t>
        </is>
      </c>
      <c r="AM843" t="inlineStr">
        <is>
          <t/>
        </is>
      </c>
      <c r="AN843" s="2" t="inlineStr">
        <is>
          <t>boîte à outils de l'UE pour la sécurité des réseaux 5G|
boîte à outils de l'UE pour la cybersécurité de la 5G</t>
        </is>
      </c>
      <c r="AO843" s="2" t="inlineStr">
        <is>
          <t>3|
3</t>
        </is>
      </c>
      <c r="AP843" s="2" t="inlineStr">
        <is>
          <t xml:space="preserve">|
</t>
        </is>
      </c>
      <c r="AQ843" t="inlineStr">
        <is>
          <t>ensemble commun de mesures visant à atténuer les principaux risques en matière de cybersécurité des réseaux 5G dans l'UE</t>
        </is>
      </c>
      <c r="AR843" s="2" t="inlineStr">
        <is>
          <t>bosca uirlisí an Aontais le haghaidh shlándáil 5G|
bosca uirlisí cibearshlándála 5G</t>
        </is>
      </c>
      <c r="AS843" s="2" t="inlineStr">
        <is>
          <t>3|
2</t>
        </is>
      </c>
      <c r="AT843" s="2" t="inlineStr">
        <is>
          <t xml:space="preserve">|
</t>
        </is>
      </c>
      <c r="AU843" t="inlineStr">
        <is>
          <t/>
        </is>
      </c>
      <c r="AV843" s="2" t="inlineStr">
        <is>
          <t>paket instrumenata EU-a za sigurnost 5G tehnologije</t>
        </is>
      </c>
      <c r="AW843" s="2" t="inlineStr">
        <is>
          <t>3</t>
        </is>
      </c>
      <c r="AX843" s="2" t="inlineStr">
        <is>
          <t/>
        </is>
      </c>
      <c r="AY843" t="inlineStr">
        <is>
          <t/>
        </is>
      </c>
      <c r="AZ843" s="2" t="inlineStr">
        <is>
          <t>az 5G kiberbiztonsággal kapcsolatos eszköztár|
az 5G biztonsággal kapcsolatos uniós eszköztár|
Az 5G-hálózatok kiberbiztonsága: a kockázatcsökkentő intézkedések uniós eszköztára</t>
        </is>
      </c>
      <c r="BA843" s="2" t="inlineStr">
        <is>
          <t>3|
3|
3</t>
        </is>
      </c>
      <c r="BB843" s="2" t="inlineStr">
        <is>
          <t xml:space="preserve">|
|
</t>
        </is>
      </c>
      <c r="BC843" t="inlineStr">
        <is>
          <t>az &lt;a href="https://iate.europa.eu/entry/slideshow/1610810555487/3569316/hu" target="_blank"&gt;5G-hálózat &lt;/a&gt;kiépítésével kapcsolatban azonosított kockázatok csökkentése érdekében bevezetendő stratégiai és technikai intézkedések</t>
        </is>
      </c>
      <c r="BD843" s="2" t="inlineStr">
        <is>
          <t>pacchetto di strumenti dell'UE per la cibersicurezza del 5G|
pacchetto di strumenti dell'UE sulla cibersicurezza del 5G|
pacchetto di strumenti dell'UE per la sicurezza del 5G</t>
        </is>
      </c>
      <c r="BE843" s="2" t="inlineStr">
        <is>
          <t>3|
3|
3</t>
        </is>
      </c>
      <c r="BF843" s="2" t="inlineStr">
        <is>
          <t xml:space="preserve">|
|
</t>
        </is>
      </c>
      <c r="BG843" t="inlineStr">
        <is>
          <t>serie di misure comuni intese ad attenuare i principali rischi di cibersicurezza delle reti 5G nell'UE</t>
        </is>
      </c>
      <c r="BH843" s="2" t="inlineStr">
        <is>
          <t>5G kibernetinio saugumo priemonių rinkinys|
ES 5G saugumo priemonių rinkinys|
5G tinklų kibernetinis saugumas. ES rizikos mažinimo priemonių rinkinys</t>
        </is>
      </c>
      <c r="BI843" s="2" t="inlineStr">
        <is>
          <t>2|
3|
3</t>
        </is>
      </c>
      <c r="BJ843" s="2" t="inlineStr">
        <is>
          <t xml:space="preserve">|
|
</t>
        </is>
      </c>
      <c r="BK843" t="inlineStr">
        <is>
          <t>įvairios saugumo priemonės, padedančios
veiksmingai mažinti riziką ir užtikrinti, kad visoje Europoje būtų diegiami saugūs 5G tinklai</t>
        </is>
      </c>
      <c r="BL843" s="2" t="inlineStr">
        <is>
          <t>ES rīkkopa 5G drošībai|
5G kiberdrošības rīkkopa</t>
        </is>
      </c>
      <c r="BM843" s="2" t="inlineStr">
        <is>
          <t>2|
2</t>
        </is>
      </c>
      <c r="BN843" s="2" t="inlineStr">
        <is>
          <t xml:space="preserve">|
</t>
        </is>
      </c>
      <c r="BO843" t="inlineStr">
        <is>
          <t>drošības pasākumu kopums, kas
ļauj efektīvi mazināt risku un nodrošināt 5G tīklu drošu izvēršanu visā Eiropā</t>
        </is>
      </c>
      <c r="BP843" s="2" t="inlineStr">
        <is>
          <t>Sett ta' Għodod tal-UE għas-Sigurtà tal-5G|
sett ta' għodod għaċ-ċibersigurtà tal-5G|
Iċ-ċibersigurtà tan-networks tal-5G: Sett ta' għodod tal-UE ta' miżuri ta' mitigazzjoni tar-riskji</t>
        </is>
      </c>
      <c r="BQ843" s="2" t="inlineStr">
        <is>
          <t>3|
3|
3</t>
        </is>
      </c>
      <c r="BR843" s="2" t="inlineStr">
        <is>
          <t xml:space="preserve">|
|
</t>
        </is>
      </c>
      <c r="BS843" t="inlineStr">
        <is>
          <t>firxa ta’ miżuri ta’ sigurtà li tippermetti li r-riskji jiġu mitigati b’mod effettiv filwaqt li jiġi żgurat li fl-Ewropa kollha
jiġu introdotti networks tal-5G siguri</t>
        </is>
      </c>
      <c r="BT843" s="2" t="inlineStr">
        <is>
          <t>EU-toolbox inzake 5G-cyberbeveiliging</t>
        </is>
      </c>
      <c r="BU843" s="2" t="inlineStr">
        <is>
          <t>3</t>
        </is>
      </c>
      <c r="BV843" s="2" t="inlineStr">
        <is>
          <t/>
        </is>
      </c>
      <c r="BW843" t="inlineStr">
        <is>
          <t>reeks beveiligingsmaatregelen die het mogelijk maken risico’s effectief te beperken en veilige 5G-netwerken uit te
rollen in heel Europa</t>
        </is>
      </c>
      <c r="BX843" s="2" t="inlineStr">
        <is>
          <t>unijny zestaw narzędzi służących zabezpieczeniu sieci 5G|
unijny zestaw narzędzi na potrzeby cyberbezpieczeństwa sieci 5G</t>
        </is>
      </c>
      <c r="BY843" s="2" t="inlineStr">
        <is>
          <t>2|
3</t>
        </is>
      </c>
      <c r="BZ843" s="2" t="inlineStr">
        <is>
          <t>|
preferred</t>
        </is>
      </c>
      <c r="CA843" t="inlineStr">
        <is>
          <t>szereg środków
bezpieczeństwa, które umożliwiają skuteczne ograniczenie ryzyka i zapewniają bezpieczne wdrożenie sieci 5G w całej Europie</t>
        </is>
      </c>
      <c r="CB843" s="2" t="inlineStr">
        <is>
          <t>instrumentário da UE para a segurança das redes 5G|
conjunto de instrumentos da UE para a cibersegurança das redes 5G</t>
        </is>
      </c>
      <c r="CC843" s="2" t="inlineStr">
        <is>
          <t>2|
3</t>
        </is>
      </c>
      <c r="CD843" s="2" t="inlineStr">
        <is>
          <t xml:space="preserve">|
</t>
        </is>
      </c>
      <c r="CE843" t="inlineStr">
        <is>
          <t>Conjunto comum de ações e medidas destinadas a mitigar eficazmente os riscos e a assegurar a implantação segura das redes 5G em toda a Europa.</t>
        </is>
      </c>
      <c r="CF843" s="2" t="inlineStr">
        <is>
          <t>set de instrumente pentru securitatea cibernetică a rețelelor 5G|
Securitatea cibernetică a rețelelor 5G – Setul de instrumente cu măsuri de atenuare a riscurilor al UE|
set de instrumente al UE pentru securitatea rețelelor 5G</t>
        </is>
      </c>
      <c r="CG843" s="2" t="inlineStr">
        <is>
          <t>3|
3|
3</t>
        </is>
      </c>
      <c r="CH843" s="2" t="inlineStr">
        <is>
          <t xml:space="preserve">|
|
</t>
        </is>
      </c>
      <c r="CI843" t="inlineStr">
        <is>
          <t>set de măsuri
de securitate care permit atenuarea eficace a riscurilor și asigurarea securității rețelelor 5G în întreaga Europă</t>
        </is>
      </c>
      <c r="CJ843" s="2" t="inlineStr">
        <is>
          <t>súbor nástrojov EÚ pre bezpečnosť 5G|
Kybernetická bezpečnosť sietí 5G – súbor nástrojov EÚ s opatreniami na zmiernenie rizika|
súbor nástrojov EÚ pre kybernetickú bezpečnosť 5G</t>
        </is>
      </c>
      <c r="CK843" s="2" t="inlineStr">
        <is>
          <t>3|
3|
3</t>
        </is>
      </c>
      <c r="CL843" s="2" t="inlineStr">
        <is>
          <t xml:space="preserve">|
|
</t>
        </is>
      </c>
      <c r="CM843" t="inlineStr">
        <is>
          <t>súbor strategických a technických opatrení, ako aj príslušné podporné opatrenia na posilnenie ich účinnosti, ktoré sa môžu zaviesť s cieľom zmierniť riziká zistené v správe o koordinovanom posúdení rizík na úrovni EÚ, pokiaľ ide o kybernetickú bezpečnosť sietí piatej generácie (5G)</t>
        </is>
      </c>
      <c r="CN843" s="2" t="inlineStr">
        <is>
          <t>nabor orodij EU za kibernetsko varnost tehnologije 5G|
sklop orodij EU za kibernetsko varnost 5G</t>
        </is>
      </c>
      <c r="CO843" s="2" t="inlineStr">
        <is>
          <t>2|
2</t>
        </is>
      </c>
      <c r="CP843" s="2" t="inlineStr">
        <is>
          <t xml:space="preserve">|
</t>
        </is>
      </c>
      <c r="CQ843" t="inlineStr">
        <is>
          <t>skupen sklop ukrepov za zmanjšanje glavnih tveganj na področju kibernetske varnosti za omrežja 5G</t>
        </is>
      </c>
      <c r="CR843" s="2" t="inlineStr">
        <is>
          <t>verktygslåda för 5G-cybersäkerhet|
EU:s verktygslåda för 5G-säkerhet</t>
        </is>
      </c>
      <c r="CS843" s="2" t="inlineStr">
        <is>
          <t>3|
3</t>
        </is>
      </c>
      <c r="CT843" s="2" t="inlineStr">
        <is>
          <t xml:space="preserve">|
</t>
        </is>
      </c>
      <c r="CU843" t="inlineStr">
        <is>
          <t/>
        </is>
      </c>
    </row>
    <row r="844">
      <c r="A844" s="1" t="str">
        <f>HYPERLINK("https://iate.europa.eu/entry/result/3569569/all", "3569569")</f>
        <v>3569569</v>
      </c>
      <c r="B844" t="inlineStr">
        <is>
          <t>TRADE</t>
        </is>
      </c>
      <c r="C844" t="inlineStr">
        <is>
          <t>TRADE|marketing|commercial transaction</t>
        </is>
      </c>
      <c r="D844" s="2" t="inlineStr">
        <is>
          <t>разпространение чрез универсален канал за продажби</t>
        </is>
      </c>
      <c r="E844" s="2" t="inlineStr">
        <is>
          <t>2</t>
        </is>
      </c>
      <c r="F844" s="2" t="inlineStr">
        <is>
          <t/>
        </is>
      </c>
      <c r="G844" t="inlineStr">
        <is>
          <t/>
        </is>
      </c>
      <c r="H844" s="2" t="inlineStr">
        <is>
          <t>distribuce všemi kanály</t>
        </is>
      </c>
      <c r="I844" s="2" t="inlineStr">
        <is>
          <t>3</t>
        </is>
      </c>
      <c r="J844" s="2" t="inlineStr">
        <is>
          <t/>
        </is>
      </c>
      <c r="K844" t="inlineStr">
        <is>
          <t>prodej prostřednictvím různých kanálů současně, tedy přímo v prodejně, &lt;i&gt;online&lt;/i&gt; [ &lt;a href="/entry/result/319065/all" id="ENTRY_TO_ENTRY_CONVERTER" target="_blank"&gt;IATE:319065&lt;/a&gt; ] nebo jinak &lt;i&gt;na dálku&lt;/i&gt; [ &lt;a href="/entry/result/1708806/all" id="ENTRY_TO_ENTRY_CONVERTER" target="_blank"&gt;IATE:1708806&lt;/a&gt; ]</t>
        </is>
      </c>
      <c r="L844" s="2" t="inlineStr">
        <is>
          <t>distribution via flere kanaler</t>
        </is>
      </c>
      <c r="M844" s="2" t="inlineStr">
        <is>
          <t>3</t>
        </is>
      </c>
      <c r="N844" s="2" t="inlineStr">
        <is>
          <t/>
        </is>
      </c>
      <c r="O844" t="inlineStr">
        <is>
          <t>samtidigt salg gennem flere kanaler som f.eks. direkte salg i en butik, online eller andet fjernsalg</t>
        </is>
      </c>
      <c r="P844" s="2" t="inlineStr">
        <is>
          <t>Vertrieb, bei dem alle Kanäle genutzt werden</t>
        </is>
      </c>
      <c r="Q844" s="2" t="inlineStr">
        <is>
          <t>3</t>
        </is>
      </c>
      <c r="R844" s="2" t="inlineStr">
        <is>
          <t/>
        </is>
      </c>
      <c r="S844" t="inlineStr">
        <is>
          <t>Vertrieb, bei dem der Verkauf gleichzeitig über verschiedene Wege erfolgt - z. B. direkt in einem Laden, Online oder auf anderen Fernabsatzwegen</t>
        </is>
      </c>
      <c r="T844" s="2" t="inlineStr">
        <is>
          <t>πανκαναλική διανομή</t>
        </is>
      </c>
      <c r="U844" s="2" t="inlineStr">
        <is>
          <t>3</t>
        </is>
      </c>
      <c r="V844" s="2" t="inlineStr">
        <is>
          <t/>
        </is>
      </c>
      <c r="W844" t="inlineStr">
        <is>
          <t/>
        </is>
      </c>
      <c r="X844" s="2" t="inlineStr">
        <is>
          <t>omni-channel distribution</t>
        </is>
      </c>
      <c r="Y844" s="2" t="inlineStr">
        <is>
          <t>3</t>
        </is>
      </c>
      <c r="Z844" s="2" t="inlineStr">
        <is>
          <t/>
        </is>
      </c>
      <c r="AA844" t="inlineStr">
        <is>
          <t>provision of goods to customers simultaneously via multiple channels, such as directly in a shop, online or otherwise at a distance</t>
        </is>
      </c>
      <c r="AB844" s="2" t="inlineStr">
        <is>
          <t>distribución multicanal|
distribución omnicanal</t>
        </is>
      </c>
      <c r="AC844" s="2" t="inlineStr">
        <is>
          <t>3|
3</t>
        </is>
      </c>
      <c r="AD844" s="2" t="inlineStr">
        <is>
          <t xml:space="preserve">|
</t>
        </is>
      </c>
      <c r="AE844" t="inlineStr">
        <is>
          <t>Distribución simultánea de bienes y servicios a través de múltiples canales, por ejemplo: directamente en una tienda, en línea o mediante otras ventas a distancia [ &lt;a href="/entry/result/3567830/all" id="ENTRY_TO_ENTRY_CONVERTER" target="_blank"&gt;IATE:3567830&lt;/a&gt; ].</t>
        </is>
      </c>
      <c r="AF844" s="2" t="inlineStr">
        <is>
          <t>kõiki müügikanaleid hõlmav turustamine|
eri müügikanaleid kombineeriv turustamine</t>
        </is>
      </c>
      <c r="AG844" s="2" t="inlineStr">
        <is>
          <t>2|
2</t>
        </is>
      </c>
      <c r="AH844" s="2" t="inlineStr">
        <is>
          <t xml:space="preserve">|
</t>
        </is>
      </c>
      <c r="AI844" t="inlineStr">
        <is>
          <t>kauba müük klientidele samaaegselt mitme eri müügikanali kaudu, nt pood, internet jm</t>
        </is>
      </c>
      <c r="AJ844" s="2" t="inlineStr">
        <is>
          <t>ylikanavainen jakelu|
tuotteiden myynti eri jakelukanavia käyttäen|
kaikkikanavainen jakelu</t>
        </is>
      </c>
      <c r="AK844" s="2" t="inlineStr">
        <is>
          <t>2|
3|
2</t>
        </is>
      </c>
      <c r="AL844" s="2" t="inlineStr">
        <is>
          <t xml:space="preserve">|
|
</t>
        </is>
      </c>
      <c r="AM844" t="inlineStr">
        <is>
          <t>tuotteiden myynti suoraan tavallisissa kaupoissa, verkossa tai muulla tavoin etämyyntinä</t>
        </is>
      </c>
      <c r="AN844" s="2" t="inlineStr">
        <is>
          <t>distribution omnicanal</t>
        </is>
      </c>
      <c r="AO844" s="2" t="inlineStr">
        <is>
          <t>3</t>
        </is>
      </c>
      <c r="AP844" s="2" t="inlineStr">
        <is>
          <t/>
        </is>
      </c>
      <c r="AQ844" t="inlineStr">
        <is>
          <t>mode de distribution intégrant plusieurs canaux (magasins physiques, plateforme en ligne, etc.)</t>
        </is>
      </c>
      <c r="AR844" s="2" t="inlineStr">
        <is>
          <t>dáileachán uile-bhealaigh</t>
        </is>
      </c>
      <c r="AS844" s="2" t="inlineStr">
        <is>
          <t>3</t>
        </is>
      </c>
      <c r="AT844" s="2" t="inlineStr">
        <is>
          <t/>
        </is>
      </c>
      <c r="AU844" t="inlineStr">
        <is>
          <t/>
        </is>
      </c>
      <c r="AV844" s="2" t="inlineStr">
        <is>
          <t>distribucija kojom je obuhvaćeno više kanala|
višekanalna distribucija</t>
        </is>
      </c>
      <c r="AW844" s="2" t="inlineStr">
        <is>
          <t>3|
3</t>
        </is>
      </c>
      <c r="AX844" s="2" t="inlineStr">
        <is>
          <t xml:space="preserve">|
</t>
        </is>
      </c>
      <c r="AY844" t="inlineStr">
        <is>
          <t>istovremena prodaja robe različitim kanalima poput izravne prodaje u trgovinama, prodaje na internetu ili druge prodaje na daljinu</t>
        </is>
      </c>
      <c r="AZ844" s="2" t="inlineStr">
        <is>
          <t>omnicsatornás forgalmazás</t>
        </is>
      </c>
      <c r="BA844" s="2" t="inlineStr">
        <is>
          <t>3</t>
        </is>
      </c>
      <c r="BB844" s="2" t="inlineStr">
        <is>
          <t/>
        </is>
      </c>
      <c r="BC844" t="inlineStr">
        <is>
          <t>az alkalmazott csatornák teljes összeolvasztásával megvalósuló forgalmazás</t>
        </is>
      </c>
      <c r="BD844" s="2" t="inlineStr">
        <is>
          <t>distribuzione "omnichannel"</t>
        </is>
      </c>
      <c r="BE844" s="2" t="inlineStr">
        <is>
          <t>3</t>
        </is>
      </c>
      <c r="BF844" s="2" t="inlineStr">
        <is>
          <t/>
        </is>
      </c>
      <c r="BG844" t="inlineStr">
        <is>
          <t>vendita contestuale attraverso molteplici canali, ad esempio direttamente in un negozio, online o con un altro mezzo a distanza</t>
        </is>
      </c>
      <c r="BH844" s="2" t="inlineStr">
        <is>
          <t>platinimas visais kanalais</t>
        </is>
      </c>
      <c r="BI844" s="2" t="inlineStr">
        <is>
          <t>3</t>
        </is>
      </c>
      <c r="BJ844" s="2" t="inlineStr">
        <is>
          <t/>
        </is>
      </c>
      <c r="BK844" t="inlineStr">
        <is>
          <t/>
        </is>
      </c>
      <c r="BL844" s="2" t="inlineStr">
        <is>
          <t>multikanālu izplatīšana</t>
        </is>
      </c>
      <c r="BM844" s="2" t="inlineStr">
        <is>
          <t>2</t>
        </is>
      </c>
      <c r="BN844" s="2" t="inlineStr">
        <is>
          <t/>
        </is>
      </c>
      <c r="BO844" t="inlineStr">
        <is>
          <t/>
        </is>
      </c>
      <c r="BP844" s="2" t="inlineStr">
        <is>
          <t>distribuzzjoni b'ħafna kanali|
distribuzzjoni omni-channel</t>
        </is>
      </c>
      <c r="BQ844" s="2" t="inlineStr">
        <is>
          <t>2|
3</t>
        </is>
      </c>
      <c r="BR844" s="2" t="inlineStr">
        <is>
          <t>|
preferred</t>
        </is>
      </c>
      <c r="BS844" t="inlineStr">
        <is>
          <t>il-forniment ta' prodotti u l-bejgħ tagħhom lill-konsumaturi b'mod simultanju permezz ta' kanali differenti, bħal pereż. direttament f'ħanut, onlajn jew inkella mill-bogħod</t>
        </is>
      </c>
      <c r="BT844" s="2" t="inlineStr">
        <is>
          <t>omni-kanalendistributie|
meer-kanalendistributie|
omni-channel distributie</t>
        </is>
      </c>
      <c r="BU844" s="2" t="inlineStr">
        <is>
          <t>3|
3|
3</t>
        </is>
      </c>
      <c r="BV844" s="2" t="inlineStr">
        <is>
          <t xml:space="preserve">|
|
</t>
        </is>
      </c>
      <c r="BW844" t="inlineStr">
        <is>
          <t>het gelijktijdig brengen van goederen naar de consument via verscheidene kanalen, zoals rechtstreeks in een winkel, online of anderszins op afstand</t>
        </is>
      </c>
      <c r="BX844" s="2" t="inlineStr">
        <is>
          <t>dystrybucja wszechkanałowa</t>
        </is>
      </c>
      <c r="BY844" s="2" t="inlineStr">
        <is>
          <t>3</t>
        </is>
      </c>
      <c r="BZ844" s="2" t="inlineStr">
        <is>
          <t/>
        </is>
      </c>
      <c r="CA844" t="inlineStr">
        <is>
          <t>korzystania z kilku kanałów dystrybucji jednocześnie w celu dotarcia do tego samego rynku docelowego</t>
        </is>
      </c>
      <c r="CB844" s="2" t="inlineStr">
        <is>
          <t>distribuição omnicanal</t>
        </is>
      </c>
      <c r="CC844" s="2" t="inlineStr">
        <is>
          <t>3</t>
        </is>
      </c>
      <c r="CD844" s="2" t="inlineStr">
        <is>
          <t/>
        </is>
      </c>
      <c r="CE844" t="inlineStr">
        <is>
          <t/>
        </is>
      </c>
      <c r="CF844" s="2" t="inlineStr">
        <is>
          <t>distribuție omnicanal</t>
        </is>
      </c>
      <c r="CG844" s="2" t="inlineStr">
        <is>
          <t>3</t>
        </is>
      </c>
      <c r="CH844" s="2" t="inlineStr">
        <is>
          <t/>
        </is>
      </c>
      <c r="CI844" t="inlineStr">
        <is>
          <t/>
        </is>
      </c>
      <c r="CJ844" s="2" t="inlineStr">
        <is>
          <t>distribúcia prostredníctvom viacerých kanálov</t>
        </is>
      </c>
      <c r="CK844" s="2" t="inlineStr">
        <is>
          <t>3</t>
        </is>
      </c>
      <c r="CL844" s="2" t="inlineStr">
        <is>
          <t/>
        </is>
      </c>
      <c r="CM844" t="inlineStr">
        <is>
          <t>sprostredkovanie tovaru zákazníkom prostredníctvom viacerých kanálov naraz, napr. priamo v kamennom obchode, online, na diaľku atď.</t>
        </is>
      </c>
      <c r="CN844" s="2" t="inlineStr">
        <is>
          <t>večkanalna distribucija</t>
        </is>
      </c>
      <c r="CO844" s="2" t="inlineStr">
        <is>
          <t>3</t>
        </is>
      </c>
      <c r="CP844" s="2" t="inlineStr">
        <is>
          <t/>
        </is>
      </c>
      <c r="CQ844" t="inlineStr">
        <is>
          <t/>
        </is>
      </c>
      <c r="CR844" s="2" t="inlineStr">
        <is>
          <t>distribution via många olika kanaler samtidigt</t>
        </is>
      </c>
      <c r="CS844" s="2" t="inlineStr">
        <is>
          <t>3</t>
        </is>
      </c>
      <c r="CT844" s="2" t="inlineStr">
        <is>
          <t/>
        </is>
      </c>
      <c r="CU844" t="inlineStr">
        <is>
          <t>distribution via många olika kanaler samtidigt dvs. försäljning både i butik och online eller på andra sätt på distans</t>
        </is>
      </c>
    </row>
    <row r="845">
      <c r="A845" s="1" t="str">
        <f>HYPERLINK("https://iate.europa.eu/entry/result/3522850/all", "3522850")</f>
        <v>3522850</v>
      </c>
      <c r="B845" t="inlineStr">
        <is>
          <t>EDUCATION AND COMMUNICATIONS;TRADE;EUROPEAN UNION</t>
        </is>
      </c>
      <c r="C845" t="inlineStr">
        <is>
          <t>EDUCATION AND COMMUNICATIONS|information and information processing;EDUCATION AND COMMUNICATIONS|communications;TRADE|international trade|international trade;EUROPEAN UNION|European construction|deepening of the European Union|single market</t>
        </is>
      </c>
      <c r="D845" s="2" t="inlineStr">
        <is>
          <t>пазар на цифрово съдържание</t>
        </is>
      </c>
      <c r="E845" s="2" t="inlineStr">
        <is>
          <t>3</t>
        </is>
      </c>
      <c r="F845" s="2" t="inlineStr">
        <is>
          <t/>
        </is>
      </c>
      <c r="G845" t="inlineStr">
        <is>
          <t/>
        </is>
      </c>
      <c r="H845" s="2" t="inlineStr">
        <is>
          <t>jednotný trh s digitálním obsahem|
jednotný digitální trh</t>
        </is>
      </c>
      <c r="I845" s="2" t="inlineStr">
        <is>
          <t>3|
3</t>
        </is>
      </c>
      <c r="J845" s="2" t="inlineStr">
        <is>
          <t xml:space="preserve">|
</t>
        </is>
      </c>
      <c r="K845" t="inlineStr">
        <is>
          <t>Prostor bez vnitřních hranic, v němž je umožněno volné obchodování s digitálním obsahem.</t>
        </is>
      </c>
      <c r="L845" s="2" t="inlineStr">
        <is>
          <t>indre marked for digitalt indhold</t>
        </is>
      </c>
      <c r="M845" s="2" t="inlineStr">
        <is>
          <t>4</t>
        </is>
      </c>
      <c r="N845" s="2" t="inlineStr">
        <is>
          <t/>
        </is>
      </c>
      <c r="O845" t="inlineStr">
        <is>
          <t>Et marked uden indre grænser, hvor digitalt indhold [ &lt;a href="/entry/result/919395/all" id="ENTRY_TO_ENTRY_CONVERTER" target="_blank"&gt;IATE:919395&lt;/a&gt; ] kan handles frit.</t>
        </is>
      </c>
      <c r="P845" s="2" t="inlineStr">
        <is>
          <t>Binnenmarkt für digitale Inhalte|
Binnenmarkt für Online-Inhalte</t>
        </is>
      </c>
      <c r="Q845" s="2" t="inlineStr">
        <is>
          <t>2|
2</t>
        </is>
      </c>
      <c r="R845" s="2" t="inlineStr">
        <is>
          <t xml:space="preserve">|
</t>
        </is>
      </c>
      <c r="S845" t="inlineStr">
        <is>
          <t>Markt ohne Grenzen für EU-Webdienste und den Handel mit digitalen Inhalten &lt;a href="/entry/result/919395/all" id="ENTRY_TO_ENTRY_CONVERTER" target="_blank"&gt;IATE:919395&lt;/a&gt;</t>
        </is>
      </c>
      <c r="T845" s="2" t="inlineStr">
        <is>
          <t>ενιαία αγορά ψηφιακού περιεχομένου</t>
        </is>
      </c>
      <c r="U845" s="2" t="inlineStr">
        <is>
          <t>3</t>
        </is>
      </c>
      <c r="V845" s="2" t="inlineStr">
        <is>
          <t/>
        </is>
      </c>
      <c r="W845" t="inlineStr">
        <is>
          <t/>
        </is>
      </c>
      <c r="X845" s="2" t="inlineStr">
        <is>
          <t>digital single market|
single market for digital content</t>
        </is>
      </c>
      <c r="Y845" s="2" t="inlineStr">
        <is>
          <t>1|
3</t>
        </is>
      </c>
      <c r="Z845" s="2" t="inlineStr">
        <is>
          <t xml:space="preserve">|
</t>
        </is>
      </c>
      <c r="AA845" t="inlineStr">
        <is>
          <t>area without internal frontiers in which digital content [ &lt;a href="/entry/result/919395/all" id="ENTRY_TO_ENTRY_CONVERTER" target="_blank"&gt;IATE:919395&lt;/a&gt; ] can be freely traded</t>
        </is>
      </c>
      <c r="AB845" s="2" t="inlineStr">
        <is>
          <t>mercado único de contenidos digitales</t>
        </is>
      </c>
      <c r="AC845" s="2" t="inlineStr">
        <is>
          <t>3</t>
        </is>
      </c>
      <c r="AD845" s="2" t="inlineStr">
        <is>
          <t/>
        </is>
      </c>
      <c r="AE845" t="inlineStr">
        <is>
          <t>Espacio sin fronteras interiores en el que se pueden comercializar libremente contenidos digitales &lt;a href="/entry/result/919395/all" id="ENTRY_TO_ENTRY_CONVERTER" target="_blank"&gt;IATE:919395&lt;/a&gt; .</t>
        </is>
      </c>
      <c r="AF845" s="2" t="inlineStr">
        <is>
          <t>digitaalse infosisu ühtne turg</t>
        </is>
      </c>
      <c r="AG845" s="2" t="inlineStr">
        <is>
          <t>2</t>
        </is>
      </c>
      <c r="AH845" s="2" t="inlineStr">
        <is>
          <t/>
        </is>
      </c>
      <c r="AI845" t="inlineStr">
        <is>
          <t>üks digitaalse ühtse turu ( &lt;a href="/entry/result/3510729/all" id="ENTRY_TO_ENTRY_CONVERTER" target="_blank"&gt;IATE:3510729&lt;/a&gt; ) komponentidest</t>
        </is>
      </c>
      <c r="AJ845" s="2" t="inlineStr">
        <is>
          <t>digitaalisten sisältöjen sisämarkkinat|
verkkopalvelujen ja -sisältöjen yhtenäismarkkinat|
verkkosisältöjen sisämarkkinat|
digitaaliset yhtenäismarkkinat</t>
        </is>
      </c>
      <c r="AK845" s="2" t="inlineStr">
        <is>
          <t>3|
2|
2|
2</t>
        </is>
      </c>
      <c r="AL845" s="2" t="inlineStr">
        <is>
          <t xml:space="preserve">|
|
|
</t>
        </is>
      </c>
      <c r="AM845" t="inlineStr">
        <is>
          <t/>
        </is>
      </c>
      <c r="AN845" s="2" t="inlineStr">
        <is>
          <t>marché unique du numérique|
marché unique des contenus numériques</t>
        </is>
      </c>
      <c r="AO845" s="2" t="inlineStr">
        <is>
          <t>3|
3</t>
        </is>
      </c>
      <c r="AP845" s="2" t="inlineStr">
        <is>
          <t xml:space="preserve">|
</t>
        </is>
      </c>
      <c r="AQ845" t="inlineStr">
        <is>
          <t>espace sans frontières intérieures pour les échanges de contenus numériques</t>
        </is>
      </c>
      <c r="AR845" s="2" t="inlineStr">
        <is>
          <t>margadh aonair le haghaidh ábhar digiteach</t>
        </is>
      </c>
      <c r="AS845" s="2" t="inlineStr">
        <is>
          <t>3</t>
        </is>
      </c>
      <c r="AT845" s="2" t="inlineStr">
        <is>
          <t/>
        </is>
      </c>
      <c r="AU845" t="inlineStr">
        <is>
          <t>limistéar gan teorainneacha inmheánacha inar féidir ábhar digiteach a thrádáil gan bhac.</t>
        </is>
      </c>
      <c r="AV845" s="2" t="inlineStr">
        <is>
          <t>jedinstveno tržište digitalnog sadržaja</t>
        </is>
      </c>
      <c r="AW845" s="2" t="inlineStr">
        <is>
          <t>2</t>
        </is>
      </c>
      <c r="AX845" s="2" t="inlineStr">
        <is>
          <t/>
        </is>
      </c>
      <c r="AY845" t="inlineStr">
        <is>
          <t>područje bez unutarnjih granica na kojem se slobodno trguje digitalnim sadržajem</t>
        </is>
      </c>
      <c r="AZ845" s="2" t="inlineStr">
        <is>
          <t>a digitális tartalmak egységes piaca</t>
        </is>
      </c>
      <c r="BA845" s="2" t="inlineStr">
        <is>
          <t>4</t>
        </is>
      </c>
      <c r="BB845" s="2" t="inlineStr">
        <is>
          <t>preferred</t>
        </is>
      </c>
      <c r="BC845" t="inlineStr">
        <is>
          <t>belső határok nélküli térség, melyben a digitális tartalmak (akár az interneten keresztül, akár fizikai hordozón) szabadon forgalmazhatók</t>
        </is>
      </c>
      <c r="BD845" s="2" t="inlineStr">
        <is>
          <t>mercato unico del digitale</t>
        </is>
      </c>
      <c r="BE845" s="2" t="inlineStr">
        <is>
          <t>3</t>
        </is>
      </c>
      <c r="BF845" s="2" t="inlineStr">
        <is>
          <t/>
        </is>
      </c>
      <c r="BG845" t="inlineStr">
        <is>
          <t>area senza frontiere interne in cui i contenuti digitali [ &lt;a href="/entry/result/919395/all" id="ENTRY_TO_ENTRY_CONVERTER" target="_blank"&gt;IATE:919395&lt;/a&gt; ] possono essere commercializzati liberamente.</t>
        </is>
      </c>
      <c r="BH845" s="2" t="inlineStr">
        <is>
          <t>bendroji skaitmeninio turinio rinka</t>
        </is>
      </c>
      <c r="BI845" s="2" t="inlineStr">
        <is>
          <t>3</t>
        </is>
      </c>
      <c r="BJ845" s="2" t="inlineStr">
        <is>
          <t/>
        </is>
      </c>
      <c r="BK845" t="inlineStr">
        <is>
          <t/>
        </is>
      </c>
      <c r="BL845" s="2" t="inlineStr">
        <is>
          <t>digitālā satura vienotais tirgus</t>
        </is>
      </c>
      <c r="BM845" s="2" t="inlineStr">
        <is>
          <t>2</t>
        </is>
      </c>
      <c r="BN845" s="2" t="inlineStr">
        <is>
          <t/>
        </is>
      </c>
      <c r="BO845" t="inlineStr">
        <is>
          <t>telpa bez iekšējām robežām, kurā notiek brīva tirdzniecība ar digitāliem materiāliem (digitālo saturu ( skat. &lt;a href="/entry/result/919395/all" id="ENTRY_TO_ENTRY_CONVERTER" target="_blank"&gt;IATE:919395&lt;/a&gt; )</t>
        </is>
      </c>
      <c r="BP845" s="2" t="inlineStr">
        <is>
          <t>suq uniku għall-kontenut diġitali</t>
        </is>
      </c>
      <c r="BQ845" s="2" t="inlineStr">
        <is>
          <t>2</t>
        </is>
      </c>
      <c r="BR845" s="2" t="inlineStr">
        <is>
          <t/>
        </is>
      </c>
      <c r="BS845" t="inlineStr">
        <is>
          <t/>
        </is>
      </c>
      <c r="BT845" s="2" t="inlineStr">
        <is>
          <t>eengemaakte markt voor digitale inhoud</t>
        </is>
      </c>
      <c r="BU845" s="2" t="inlineStr">
        <is>
          <t>3</t>
        </is>
      </c>
      <c r="BV845" s="2" t="inlineStr">
        <is>
          <t/>
        </is>
      </c>
      <c r="BW845" t="inlineStr">
        <is>
          <t/>
        </is>
      </c>
      <c r="BX845" s="2" t="inlineStr">
        <is>
          <t>jednolity rynek treści cyfrowych|
jednolity rynek cyfrowy</t>
        </is>
      </c>
      <c r="BY845" s="2" t="inlineStr">
        <is>
          <t>3|
2</t>
        </is>
      </c>
      <c r="BZ845" s="2" t="inlineStr">
        <is>
          <t xml:space="preserve">preferred|
</t>
        </is>
      </c>
      <c r="CA845" t="inlineStr">
        <is>
          <t>obszar bez granic wewnętrznych, w którym możliwy jest swobodny obrót treściami cyfrowymi ( &lt;a href="/entry/result/919395/all" id="ENTRY_TO_ENTRY_CONVERTER" target="_blank"&gt;IATE:919395&lt;/a&gt; )</t>
        </is>
      </c>
      <c r="CB845" s="2" t="inlineStr">
        <is>
          <t>mercado único de conteúdos digitais</t>
        </is>
      </c>
      <c r="CC845" s="2" t="inlineStr">
        <is>
          <t>3</t>
        </is>
      </c>
      <c r="CD845" s="2" t="inlineStr">
        <is>
          <t/>
        </is>
      </c>
      <c r="CE845" t="inlineStr">
        <is>
          <t>Espaço sem fronteiras em que são livremente comercializados conteúdos digitais [&lt;a href="/entry/result/919395/all" id="ENTRY_TO_ENTRY_CONVERTER" target="_blank"&gt;IATE:919395&lt;/a&gt; ].</t>
        </is>
      </c>
      <c r="CF845" s="2" t="inlineStr">
        <is>
          <t>piața unică pentru conținutul digital</t>
        </is>
      </c>
      <c r="CG845" s="2" t="inlineStr">
        <is>
          <t>2</t>
        </is>
      </c>
      <c r="CH845" s="2" t="inlineStr">
        <is>
          <t/>
        </is>
      </c>
      <c r="CI845" t="inlineStr">
        <is>
          <t>spațiu fără frontiere interne în care conținutul digital [ &lt;a href="/entry/result/919395/all" id="ENTRY_TO_ENTRY_CONVERTER" target="_blank"&gt;IATE:919395&lt;/a&gt; ] poate fi comercializat în mod liber</t>
        </is>
      </c>
      <c r="CJ845" s="2" t="inlineStr">
        <is>
          <t>jednotný digitálny trh|
jednotný trh s digitálnym obsahom</t>
        </is>
      </c>
      <c r="CK845" s="2" t="inlineStr">
        <is>
          <t>3|
3</t>
        </is>
      </c>
      <c r="CL845" s="2" t="inlineStr">
        <is>
          <t>|
preferred</t>
        </is>
      </c>
      <c r="CM845" t="inlineStr">
        <is>
          <t>priestor bez vnútorných hraníc, v ktorom sa môže voľne obchodovať s digitálnym obsahom</t>
        </is>
      </c>
      <c r="CN845" s="2" t="inlineStr">
        <is>
          <t>enotni trg digitalnih vsebin</t>
        </is>
      </c>
      <c r="CO845" s="2" t="inlineStr">
        <is>
          <t>3</t>
        </is>
      </c>
      <c r="CP845" s="2" t="inlineStr">
        <is>
          <t/>
        </is>
      </c>
      <c r="CQ845" t="inlineStr">
        <is>
          <t/>
        </is>
      </c>
      <c r="CR845" s="2" t="inlineStr">
        <is>
          <t>inre marknad för digitalt innehåll</t>
        </is>
      </c>
      <c r="CS845" s="2" t="inlineStr">
        <is>
          <t>3</t>
        </is>
      </c>
      <c r="CT845" s="2" t="inlineStr">
        <is>
          <t/>
        </is>
      </c>
      <c r="CU845" t="inlineStr">
        <is>
          <t/>
        </is>
      </c>
    </row>
    <row r="846">
      <c r="A846" s="1" t="str">
        <f>HYPERLINK("https://iate.europa.eu/entry/result/3524078/all", "3524078")</f>
        <v>3524078</v>
      </c>
      <c r="B846" t="inlineStr">
        <is>
          <t>INTERNATIONAL RELATIONS;EDUCATION AND COMMUNICATIONS</t>
        </is>
      </c>
      <c r="C846" t="inlineStr">
        <is>
          <t>INTERNATIONAL RELATIONS|cooperation policy;EDUCATION AND COMMUNICATIONS|communications|communications systems</t>
        </is>
      </c>
      <c r="D846" s="2" t="inlineStr">
        <is>
          <t>Група на европейските регулатори на пощенски услуги</t>
        </is>
      </c>
      <c r="E846" s="2" t="inlineStr">
        <is>
          <t>4</t>
        </is>
      </c>
      <c r="F846" s="2" t="inlineStr">
        <is>
          <t/>
        </is>
      </c>
      <c r="G846" t="inlineStr">
        <is>
          <t>група със задачи:&lt;br&gt;а) да съветва и подпомага Комисията при консолидиране на вътрешния пазар на пощенски услуги;&lt;br&gt; б) да съветва и подпомага Комисията по всякакви въпроси, свързани с пощенските услуги, които са от нейна компетенция;&lt;br&gt; в) да съветва и подпомага Комисията относно развитието на вътрешния пазар на пощенски услуги и последователното прилагане на регулаторната рамка за пощенските услуги във всички държави-членки;&lt;br&gt; г) да се допитва активно, по открит и прозрачен начин, до пазарните участници, потребителите и крайните ползватели, след съгласие от страна на Комисията и на ранен етап от своята експертна работа</t>
        </is>
      </c>
      <c r="H846" s="2" t="inlineStr">
        <is>
          <t>skupina evropských regulačních orgánů pro poštovní služby|
ERGP</t>
        </is>
      </c>
      <c r="I846" s="2" t="inlineStr">
        <is>
          <t>3|
3</t>
        </is>
      </c>
      <c r="J846" s="2" t="inlineStr">
        <is>
          <t xml:space="preserve">|
</t>
        </is>
      </c>
      <c r="K846" t="inlineStr">
        <is>
          <t>skupina složená z národních regulačních orgánů v oblasti poštovních služeb</t>
        </is>
      </c>
      <c r="L846" s="2" t="inlineStr">
        <is>
          <t>Gruppen af Europæiske Forvaltningsmyndigheder for Posttjenester</t>
        </is>
      </c>
      <c r="M846" s="2" t="inlineStr">
        <is>
          <t>4</t>
        </is>
      </c>
      <c r="N846" s="2" t="inlineStr">
        <is>
          <t/>
        </is>
      </c>
      <c r="O846" t="inlineStr">
        <is>
          <t>gruppe sammensat af de nationale forvaltningsmyndigheder med ansvar for posttjenester, som har til opgave at rådgive og bistå Kommissionen i alle spørgsmål vedrørende posttjenester</t>
        </is>
      </c>
      <c r="P846" s="2" t="inlineStr">
        <is>
          <t>Gruppe europäischer Regulierungsbehörden für Postdienste</t>
        </is>
      </c>
      <c r="Q846" s="2" t="inlineStr">
        <is>
          <t>3</t>
        </is>
      </c>
      <c r="R846" s="2" t="inlineStr">
        <is>
          <t/>
        </is>
      </c>
      <c r="S846" t="inlineStr">
        <is>
          <t/>
        </is>
      </c>
      <c r="T846" t="inlineStr">
        <is>
          <t/>
        </is>
      </c>
      <c r="U846" t="inlineStr">
        <is>
          <t/>
        </is>
      </c>
      <c r="V846" t="inlineStr">
        <is>
          <t/>
        </is>
      </c>
      <c r="W846" t="inlineStr">
        <is>
          <t/>
        </is>
      </c>
      <c r="X846" s="2" t="inlineStr">
        <is>
          <t>European Regulators Group for Postal Services|
ERGP</t>
        </is>
      </c>
      <c r="Y846" s="2" t="inlineStr">
        <is>
          <t>3|
3</t>
        </is>
      </c>
      <c r="Z846" s="2" t="inlineStr">
        <is>
          <t xml:space="preserve">|
</t>
        </is>
      </c>
      <c r="AA846" t="inlineStr">
        <is>
          <t>group composed of the national regulatory authorities in the field of postal services</t>
        </is>
      </c>
      <c r="AB846" s="2" t="inlineStr">
        <is>
          <t>Grupo de Entidades Reguladoras Europeas de los Servicios Postales</t>
        </is>
      </c>
      <c r="AC846" s="2" t="inlineStr">
        <is>
          <t>3</t>
        </is>
      </c>
      <c r="AD846" s="2" t="inlineStr">
        <is>
          <t/>
        </is>
      </c>
      <c r="AE846" t="inlineStr">
        <is>
          <t>Grupo creado por la Comisión Europea formado por las autoridades nacionales de reglamentación de los servicios postales que tiene como funciones: asesorar y ayudar a la Comisión en la consolidación del mercado interior de los servicios postales, en cualquier aspecto relacionado con las competencias de los servicios postales, en el desarrollo del mercado interior de los servicios postales y su aplicación en todos los Estados miembros; y realizar consultas entre los operadores de mercado, los consumidores y los usuarios finales.</t>
        </is>
      </c>
      <c r="AF846" s="2" t="inlineStr">
        <is>
          <t>Euroopa postiteenuseid reguleerivate asutuste töörühm</t>
        </is>
      </c>
      <c r="AG846" s="2" t="inlineStr">
        <is>
          <t>3</t>
        </is>
      </c>
      <c r="AH846" s="2" t="inlineStr">
        <is>
          <t/>
        </is>
      </c>
      <c r="AI846" t="inlineStr">
        <is>
          <t>töörühm, mis koosneb postiteenuste valdkonna siseriiklikest reguleerivatest asutustest</t>
        </is>
      </c>
      <c r="AJ846" s="2" t="inlineStr">
        <is>
          <t>ERGP|
postipalveluja käsittelevä eurooppalaisten sääntelyviranomaisten ryhmä</t>
        </is>
      </c>
      <c r="AK846" s="2" t="inlineStr">
        <is>
          <t>3|
3</t>
        </is>
      </c>
      <c r="AL846" s="2" t="inlineStr">
        <is>
          <t xml:space="preserve">|
</t>
        </is>
      </c>
      <c r="AM846" t="inlineStr">
        <is>
          <t/>
        </is>
      </c>
      <c r="AN846" s="2" t="inlineStr">
        <is>
          <t>groupe des régulateurs européens dans le domaine des services postaux</t>
        </is>
      </c>
      <c r="AO846" s="2" t="inlineStr">
        <is>
          <t>3</t>
        </is>
      </c>
      <c r="AP846" s="2" t="inlineStr">
        <is>
          <t/>
        </is>
      </c>
      <c r="AQ846" t="inlineStr">
        <is>
          <t/>
        </is>
      </c>
      <c r="AR846" s="2" t="inlineStr">
        <is>
          <t>ERGP|
Grúpa na Rialálaithe Eorpacha um Sheirbhísí Poist</t>
        </is>
      </c>
      <c r="AS846" s="2" t="inlineStr">
        <is>
          <t>3|
3</t>
        </is>
      </c>
      <c r="AT846" s="2" t="inlineStr">
        <is>
          <t xml:space="preserve">|
</t>
        </is>
      </c>
      <c r="AU846" t="inlineStr">
        <is>
          <t/>
        </is>
      </c>
      <c r="AV846" t="inlineStr">
        <is>
          <t/>
        </is>
      </c>
      <c r="AW846" t="inlineStr">
        <is>
          <t/>
        </is>
      </c>
      <c r="AX846" t="inlineStr">
        <is>
          <t/>
        </is>
      </c>
      <c r="AY846" t="inlineStr">
        <is>
          <t/>
        </is>
      </c>
      <c r="AZ846" t="inlineStr">
        <is>
          <t/>
        </is>
      </c>
      <c r="BA846" t="inlineStr">
        <is>
          <t/>
        </is>
      </c>
      <c r="BB846" t="inlineStr">
        <is>
          <t/>
        </is>
      </c>
      <c r="BC846" t="inlineStr">
        <is>
          <t/>
        </is>
      </c>
      <c r="BD846" t="inlineStr">
        <is>
          <t/>
        </is>
      </c>
      <c r="BE846" t="inlineStr">
        <is>
          <t/>
        </is>
      </c>
      <c r="BF846" t="inlineStr">
        <is>
          <t/>
        </is>
      </c>
      <c r="BG846" t="inlineStr">
        <is>
          <t/>
        </is>
      </c>
      <c r="BH846" s="2" t="inlineStr">
        <is>
          <t>Europos pašto paslaugų reguliuotojų grupė</t>
        </is>
      </c>
      <c r="BI846" s="2" t="inlineStr">
        <is>
          <t>3</t>
        </is>
      </c>
      <c r="BJ846" s="2" t="inlineStr">
        <is>
          <t/>
        </is>
      </c>
      <c r="BK846" t="inlineStr">
        <is>
          <t>grupė, kurią sudaro nacionalinės reguliavimo institucijos pašto paslaugų srityje</t>
        </is>
      </c>
      <c r="BL846" t="inlineStr">
        <is>
          <t/>
        </is>
      </c>
      <c r="BM846" t="inlineStr">
        <is>
          <t/>
        </is>
      </c>
      <c r="BN846" t="inlineStr">
        <is>
          <t/>
        </is>
      </c>
      <c r="BO846" t="inlineStr">
        <is>
          <t/>
        </is>
      </c>
      <c r="BP846" s="2" t="inlineStr">
        <is>
          <t>ERGP|
Grupp ta’ Regolaturi Ewropej għas-Servizzi tal-Posta</t>
        </is>
      </c>
      <c r="BQ846" s="2" t="inlineStr">
        <is>
          <t>3|
3</t>
        </is>
      </c>
      <c r="BR846" s="2" t="inlineStr">
        <is>
          <t xml:space="preserve">|
</t>
        </is>
      </c>
      <c r="BS846" t="inlineStr">
        <is>
          <t>grupp magħmul mill-awtoritajiet regolatorji nazzjonali fil-qasam tas-servizzi tal-posta</t>
        </is>
      </c>
      <c r="BT846" s="2" t="inlineStr">
        <is>
          <t>Europese Groep van regelgevende instanties voor postdiensten|
ERGP</t>
        </is>
      </c>
      <c r="BU846" s="2" t="inlineStr">
        <is>
          <t>3|
3</t>
        </is>
      </c>
      <c r="BV846" s="2" t="inlineStr">
        <is>
          <t xml:space="preserve">|
</t>
        </is>
      </c>
      <c r="BW846" t="inlineStr">
        <is>
          <t>groep van de nationale regelgevende instanties voor postdiensten binnen de EU die advies verleent aan de Europese Commissie en overleg pleegt met de marktdeelnemers, de consumenten en de eindgebruikers</t>
        </is>
      </c>
      <c r="BX846" s="2" t="inlineStr">
        <is>
          <t>Europejska Grupa Regulacji Rynku Usług Pocztowych</t>
        </is>
      </c>
      <c r="BY846" s="2" t="inlineStr">
        <is>
          <t>3</t>
        </is>
      </c>
      <c r="BZ846" s="2" t="inlineStr">
        <is>
          <t/>
        </is>
      </c>
      <c r="CA846" t="inlineStr">
        <is>
          <t>grupa złożona z krajowych organów regulacyjnych właściwych w sprawach usług pocztowych</t>
        </is>
      </c>
      <c r="CB846" s="2" t="inlineStr">
        <is>
          <t>Grupo de Reguladores Europeus para os Serviços Postais</t>
        </is>
      </c>
      <c r="CC846" s="2" t="inlineStr">
        <is>
          <t>3</t>
        </is>
      </c>
      <c r="CD846" s="2" t="inlineStr">
        <is>
          <t/>
        </is>
      </c>
      <c r="CE846" t="inlineStr">
        <is>
          <t/>
        </is>
      </c>
      <c r="CF846" s="2" t="inlineStr">
        <is>
          <t>ERGP|
Grupul autorităților europene de reglementare în domeniul serviciilor poștale</t>
        </is>
      </c>
      <c r="CG846" s="2" t="inlineStr">
        <is>
          <t>3|
3</t>
        </is>
      </c>
      <c r="CH846" s="2" t="inlineStr">
        <is>
          <t xml:space="preserve">|
</t>
        </is>
      </c>
      <c r="CI846" t="inlineStr">
        <is>
          <t>un grup format din autoritățile naționale de reglementare în domeniul serviciilor poștale</t>
        </is>
      </c>
      <c r="CJ846" t="inlineStr">
        <is>
          <t/>
        </is>
      </c>
      <c r="CK846" t="inlineStr">
        <is>
          <t/>
        </is>
      </c>
      <c r="CL846" t="inlineStr">
        <is>
          <t/>
        </is>
      </c>
      <c r="CM846" t="inlineStr">
        <is>
          <t/>
        </is>
      </c>
      <c r="CN846" s="2" t="inlineStr">
        <is>
          <t>Evropska skupina regulativnih organov za poštne storitve</t>
        </is>
      </c>
      <c r="CO846" s="2" t="inlineStr">
        <is>
          <t>3</t>
        </is>
      </c>
      <c r="CP846" s="2" t="inlineStr">
        <is>
          <t/>
        </is>
      </c>
      <c r="CQ846" t="inlineStr">
        <is>
          <t>skupina, ki jo sestavljajo nacionalni regulativni organi s področja poštnih storitev</t>
        </is>
      </c>
      <c r="CR846" s="2" t="inlineStr">
        <is>
          <t>Europeiska gruppen av tillsynsmyndigheter för posttjänster</t>
        </is>
      </c>
      <c r="CS846" s="2" t="inlineStr">
        <is>
          <t>3</t>
        </is>
      </c>
      <c r="CT846" s="2" t="inlineStr">
        <is>
          <t/>
        </is>
      </c>
      <c r="CU846" t="inlineStr">
        <is>
          <t>grupp som består av de nationella tillsynsmyndigheterna i EU inom posttjänstområdet</t>
        </is>
      </c>
    </row>
    <row r="847">
      <c r="A847" s="1" t="str">
        <f>HYPERLINK("https://iate.europa.eu/entry/result/3507364/all", "3507364")</f>
        <v>3507364</v>
      </c>
      <c r="B847" t="inlineStr">
        <is>
          <t>TRADE</t>
        </is>
      </c>
      <c r="C847" t="inlineStr">
        <is>
          <t>TRADE|consumption|consumer</t>
        </is>
      </c>
      <c r="D847" s="2" t="inlineStr">
        <is>
          <t>звено за контакт относно продукти</t>
        </is>
      </c>
      <c r="E847" s="2" t="inlineStr">
        <is>
          <t>3</t>
        </is>
      </c>
      <c r="F847" s="2" t="inlineStr">
        <is>
          <t/>
        </is>
      </c>
      <c r="G847" t="inlineStr">
        <is>
          <t/>
        </is>
      </c>
      <c r="H847" s="2" t="inlineStr">
        <is>
          <t>kontaktní místo pro výrobky</t>
        </is>
      </c>
      <c r="I847" s="2" t="inlineStr">
        <is>
          <t>3</t>
        </is>
      </c>
      <c r="J847" s="2" t="inlineStr">
        <is>
          <t/>
        </is>
      </c>
      <c r="K847" t="inlineStr">
        <is>
          <t>kontaktní místo, které za účelem usnadnění volného pohybu zboží poskytuje bezplatné informace o vnitrostátních technických pravidlech a o uplatňování zásady vzájemného uznávání v oblasti výrobků</t>
        </is>
      </c>
      <c r="L847" t="inlineStr">
        <is>
          <t/>
        </is>
      </c>
      <c r="M847" t="inlineStr">
        <is>
          <t/>
        </is>
      </c>
      <c r="N847" t="inlineStr">
        <is>
          <t/>
        </is>
      </c>
      <c r="O847" t="inlineStr">
        <is>
          <t/>
        </is>
      </c>
      <c r="P847" s="2" t="inlineStr">
        <is>
          <t>Produktinfostelle</t>
        </is>
      </c>
      <c r="Q847" s="2" t="inlineStr">
        <is>
          <t>3</t>
        </is>
      </c>
      <c r="R847" s="2" t="inlineStr">
        <is>
          <t/>
        </is>
      </c>
      <c r="S847" t="inlineStr">
        <is>
          <t>nationale Anlaufstelle, die kostenlos Informationen über nationale technische Vorschriften und über die Anwendung des Grundsatzes der gegenseitigen Anerkennung auf Produkte bereitstellt</t>
        </is>
      </c>
      <c r="T847" s="2" t="inlineStr">
        <is>
          <t>σημείο επαφής για τα προϊόντα</t>
        </is>
      </c>
      <c r="U847" s="2" t="inlineStr">
        <is>
          <t>3</t>
        </is>
      </c>
      <c r="V847" s="2" t="inlineStr">
        <is>
          <t/>
        </is>
      </c>
      <c r="W847" t="inlineStr">
        <is>
          <t/>
        </is>
      </c>
      <c r="X847" s="2" t="inlineStr">
        <is>
          <t>Product Contact Point</t>
        </is>
      </c>
      <c r="Y847" s="2" t="inlineStr">
        <is>
          <t>3</t>
        </is>
      </c>
      <c r="Z847" s="2" t="inlineStr">
        <is>
          <t/>
        </is>
      </c>
      <c r="AA847" t="inlineStr">
        <is>
          <t>national contact point providing information on national technical rules and the application of the principle of mutual recognition as regards products</t>
        </is>
      </c>
      <c r="AB847" s="2" t="inlineStr">
        <is>
          <t>punto de contacto de producto</t>
        </is>
      </c>
      <c r="AC847" s="2" t="inlineStr">
        <is>
          <t>3</t>
        </is>
      </c>
      <c r="AD847" s="2" t="inlineStr">
        <is>
          <t/>
        </is>
      </c>
      <c r="AE847" t="inlineStr">
        <is>
          <t/>
        </is>
      </c>
      <c r="AF847" s="2" t="inlineStr">
        <is>
          <t>toote kontaktpunkt</t>
        </is>
      </c>
      <c r="AG847" s="2" t="inlineStr">
        <is>
          <t>3</t>
        </is>
      </c>
      <c r="AH847" s="2" t="inlineStr">
        <is>
          <t/>
        </is>
      </c>
      <c r="AI847" t="inlineStr">
        <is>
          <t/>
        </is>
      </c>
      <c r="AJ847" s="2" t="inlineStr">
        <is>
          <t>tuoteyhteyspiste</t>
        </is>
      </c>
      <c r="AK847" s="2" t="inlineStr">
        <is>
          <t>3</t>
        </is>
      </c>
      <c r="AL847" s="2" t="inlineStr">
        <is>
          <t/>
        </is>
      </c>
      <c r="AM847" t="inlineStr">
        <is>
          <t>kansallinen yhteyspiste, joka antaa tietoa tuotteiden kansallisista teknisistä määräyksistä ja niiden vastavuoroisen tunnustamisen periaatteen soveltamisesta</t>
        </is>
      </c>
      <c r="AN847" t="inlineStr">
        <is>
          <t/>
        </is>
      </c>
      <c r="AO847" t="inlineStr">
        <is>
          <t/>
        </is>
      </c>
      <c r="AP847" t="inlineStr">
        <is>
          <t/>
        </is>
      </c>
      <c r="AQ847" t="inlineStr">
        <is>
          <t/>
        </is>
      </c>
      <c r="AR847" s="2" t="inlineStr">
        <is>
          <t>Pointe Teagmhála do Tháirgí</t>
        </is>
      </c>
      <c r="AS847" s="2" t="inlineStr">
        <is>
          <t>3</t>
        </is>
      </c>
      <c r="AT847" s="2" t="inlineStr">
        <is>
          <t/>
        </is>
      </c>
      <c r="AU847" t="inlineStr">
        <is>
          <t/>
        </is>
      </c>
      <c r="AV847" s="2" t="inlineStr">
        <is>
          <t>kontaktna točka za proizvode</t>
        </is>
      </c>
      <c r="AW847" s="2" t="inlineStr">
        <is>
          <t>3</t>
        </is>
      </c>
      <c r="AX847" s="2" t="inlineStr">
        <is>
          <t/>
        </is>
      </c>
      <c r="AY847" t="inlineStr">
        <is>
          <t/>
        </is>
      </c>
      <c r="AZ847" s="2" t="inlineStr">
        <is>
          <t>termékinformációs kapcsolattartó pont</t>
        </is>
      </c>
      <c r="BA847" s="2" t="inlineStr">
        <is>
          <t>2</t>
        </is>
      </c>
      <c r="BB847" s="2" t="inlineStr">
        <is>
          <t/>
        </is>
      </c>
      <c r="BC847" t="inlineStr">
        <is>
          <t/>
        </is>
      </c>
      <c r="BD847" s="2" t="inlineStr">
        <is>
          <t>punto di contatto prodotto</t>
        </is>
      </c>
      <c r="BE847" s="2" t="inlineStr">
        <is>
          <t>3</t>
        </is>
      </c>
      <c r="BF847" s="2" t="inlineStr">
        <is>
          <t/>
        </is>
      </c>
      <c r="BG847" t="inlineStr">
        <is>
          <t>&lt;div&gt;punto di contatto nazionale che fornisce informazioni sulle regole tecniche nazionali
 e sull’applicazione del principio del reciproco riconoscimento nel settore
 dei prodotti &lt;/div&gt;</t>
        </is>
      </c>
      <c r="BH847" t="inlineStr">
        <is>
          <t/>
        </is>
      </c>
      <c r="BI847" t="inlineStr">
        <is>
          <t/>
        </is>
      </c>
      <c r="BJ847" t="inlineStr">
        <is>
          <t/>
        </is>
      </c>
      <c r="BK847" t="inlineStr">
        <is>
          <t/>
        </is>
      </c>
      <c r="BL847" s="2" t="inlineStr">
        <is>
          <t>produktu informācijas punkts</t>
        </is>
      </c>
      <c r="BM847" s="2" t="inlineStr">
        <is>
          <t>3</t>
        </is>
      </c>
      <c r="BN847" s="2" t="inlineStr">
        <is>
          <t/>
        </is>
      </c>
      <c r="BO847" t="inlineStr">
        <is>
          <t/>
        </is>
      </c>
      <c r="BP847" s="2" t="inlineStr">
        <is>
          <t>Punt ta' Kuntatt għall-Prodotti</t>
        </is>
      </c>
      <c r="BQ847" s="2" t="inlineStr">
        <is>
          <t>3</t>
        </is>
      </c>
      <c r="BR847" s="2" t="inlineStr">
        <is>
          <t/>
        </is>
      </c>
      <c r="BS847" t="inlineStr">
        <is>
          <t>punt ta' kuntatt nazzjonali li jipprovdi informazzjoni dwar regoli tekniċi nazzjonali u l-applikazzjoni tal-prinċipju tar-rikonoxximent komuni fir-rigward tal-prodotti</t>
        </is>
      </c>
      <c r="BT847" s="2" t="inlineStr">
        <is>
          <t>productcontactpunt</t>
        </is>
      </c>
      <c r="BU847" s="2" t="inlineStr">
        <is>
          <t>3</t>
        </is>
      </c>
      <c r="BV847" s="2" t="inlineStr">
        <is>
          <t/>
        </is>
      </c>
      <c r="BW847" t="inlineStr">
        <is>
          <t>nationaal contactpunt dat gratis informatie verstrekt over nationale technische voorschriften en over de toepassing van het beginsel van wederzijdse erkenning op het gebied van producten</t>
        </is>
      </c>
      <c r="BX847" s="2" t="inlineStr">
        <is>
          <t>punkt kontaktowy ds. produktów</t>
        </is>
      </c>
      <c r="BY847" s="2" t="inlineStr">
        <is>
          <t>3</t>
        </is>
      </c>
      <c r="BZ847" s="2" t="inlineStr">
        <is>
          <t/>
        </is>
      </c>
      <c r="CA847" t="inlineStr">
        <is>
          <t>organ przekazujący na wniosek podmiotu gospodarczego lub innego organu przepisy techniczne dotyczące konkretnego rodzaju produktu, dane kontaktowe właściwych organów odpowiedzialnych za wdrażanie danych przepisów technicznych, informacje na temat środków odwoławczych w przypadku sporu</t>
        </is>
      </c>
      <c r="CB847" s="2" t="inlineStr">
        <is>
          <t>ponto de contacto para produtos</t>
        </is>
      </c>
      <c r="CC847" s="2" t="inlineStr">
        <is>
          <t>3</t>
        </is>
      </c>
      <c r="CD847" s="2" t="inlineStr">
        <is>
          <t/>
        </is>
      </c>
      <c r="CE847" t="inlineStr">
        <is>
          <t>Ponto de contacto nacional que presta informações relativas a regras técnicas nacionais e à aplicação do princípio do reconhecimento mútuo no que diz respeito aos produtos.</t>
        </is>
      </c>
      <c r="CF847" s="2" t="inlineStr">
        <is>
          <t>punct de informare despre produse</t>
        </is>
      </c>
      <c r="CG847" s="2" t="inlineStr">
        <is>
          <t>3</t>
        </is>
      </c>
      <c r="CH847" s="2" t="inlineStr">
        <is>
          <t/>
        </is>
      </c>
      <c r="CI847" t="inlineStr">
        <is>
          <t/>
        </is>
      </c>
      <c r="CJ847" s="2" t="inlineStr">
        <is>
          <t>kontaktné miesto pre výrobky</t>
        </is>
      </c>
      <c r="CK847" s="2" t="inlineStr">
        <is>
          <t>3</t>
        </is>
      </c>
      <c r="CL847" s="2" t="inlineStr">
        <is>
          <t/>
        </is>
      </c>
      <c r="CM847" t="inlineStr">
        <is>
          <t>subjekt určený podľa nariadenia (ES) č. 764/2008, ktorého úlohou je podávať podnikateľským subjektom a príslušným orgánom iných členských štátov informácie o uplatňovaní princípu vzájomného uznávania, o národných technických pravidlách a národnej legislatíve, ale i o možných opravných prostriedkoch v prípade sporu podnikateľského subjektu s kompetentnými autoritami</t>
        </is>
      </c>
      <c r="CN847" s="2" t="inlineStr">
        <is>
          <t>kontaktna točka za proizvode</t>
        </is>
      </c>
      <c r="CO847" s="2" t="inlineStr">
        <is>
          <t>3</t>
        </is>
      </c>
      <c r="CP847" s="2" t="inlineStr">
        <is>
          <t/>
        </is>
      </c>
      <c r="CQ847" t="inlineStr">
        <is>
          <t/>
        </is>
      </c>
      <c r="CR847" s="2" t="inlineStr">
        <is>
          <t>kontaktpunkt för produkter</t>
        </is>
      </c>
      <c r="CS847" s="2" t="inlineStr">
        <is>
          <t>3</t>
        </is>
      </c>
      <c r="CT847" s="2" t="inlineStr">
        <is>
          <t/>
        </is>
      </c>
      <c r="CU847" t="inlineStr">
        <is>
          <t/>
        </is>
      </c>
    </row>
    <row r="848">
      <c r="A848" s="1" t="str">
        <f>HYPERLINK("https://iate.europa.eu/entry/result/319065/all", "319065")</f>
        <v>319065</v>
      </c>
      <c r="B848" t="inlineStr">
        <is>
          <t>FINANCE;EDUCATION AND COMMUNICATIONS</t>
        </is>
      </c>
      <c r="C848" t="inlineStr">
        <is>
          <t>FINANCE;EDUCATION AND COMMUNICATIONS|communications|communications policy</t>
        </is>
      </c>
      <c r="D848" s="2" t="inlineStr">
        <is>
          <t>онлайн продажби</t>
        </is>
      </c>
      <c r="E848" s="2" t="inlineStr">
        <is>
          <t>3</t>
        </is>
      </c>
      <c r="F848" s="2" t="inlineStr">
        <is>
          <t/>
        </is>
      </c>
      <c r="G848" t="inlineStr">
        <is>
          <t/>
        </is>
      </c>
      <c r="H848" s="2" t="inlineStr">
        <is>
          <t>on-line prodej|
prodej přes internet|
prodej on-line</t>
        </is>
      </c>
      <c r="I848" s="2" t="inlineStr">
        <is>
          <t>3|
3|
3</t>
        </is>
      </c>
      <c r="J848" s="2" t="inlineStr">
        <is>
          <t xml:space="preserve">|
|
</t>
        </is>
      </c>
      <c r="K848" t="inlineStr">
        <is>
          <t>prodej zboží a služeb prostřednictvím internetu a jiných elektronických médií</t>
        </is>
      </c>
      <c r="L848" s="2" t="inlineStr">
        <is>
          <t>onlinesalg</t>
        </is>
      </c>
      <c r="M848" s="2" t="inlineStr">
        <is>
          <t>3</t>
        </is>
      </c>
      <c r="N848" s="2" t="inlineStr">
        <is>
          <t/>
        </is>
      </c>
      <c r="O848" t="inlineStr">
        <is>
          <t>fjernsalg via internettet</t>
        </is>
      </c>
      <c r="P848" s="2" t="inlineStr">
        <is>
          <t>über das Internet getätigte Verkäufe|
Online-Warenhandel|
Online-Verkäufe</t>
        </is>
      </c>
      <c r="Q848" s="2" t="inlineStr">
        <is>
          <t>3|
3|
3</t>
        </is>
      </c>
      <c r="R848" s="2" t="inlineStr">
        <is>
          <t xml:space="preserve">|
|
</t>
        </is>
      </c>
      <c r="S848" t="inlineStr">
        <is>
          <t/>
        </is>
      </c>
      <c r="T848" s="2" t="inlineStr">
        <is>
          <t>διαδικτυακές πωλήσεις</t>
        </is>
      </c>
      <c r="U848" s="2" t="inlineStr">
        <is>
          <t>3</t>
        </is>
      </c>
      <c r="V848" s="2" t="inlineStr">
        <is>
          <t/>
        </is>
      </c>
      <c r="W848" t="inlineStr">
        <is>
          <t/>
        </is>
      </c>
      <c r="X848" s="2" t="inlineStr">
        <is>
          <t>online selling|
online sales|
sales made over the internet</t>
        </is>
      </c>
      <c r="Y848" s="2" t="inlineStr">
        <is>
          <t>3|
3|
3</t>
        </is>
      </c>
      <c r="Z848" s="2" t="inlineStr">
        <is>
          <t xml:space="preserve">|
|
</t>
        </is>
      </c>
      <c r="AA848" t="inlineStr">
        <is>
          <t>use of the Internet and other electronic media to sell products and services</t>
        </is>
      </c>
      <c r="AB848" s="2" t="inlineStr">
        <is>
          <t>venta en línea|
venta por Internet</t>
        </is>
      </c>
      <c r="AC848" s="2" t="inlineStr">
        <is>
          <t>2|
3</t>
        </is>
      </c>
      <c r="AD848" s="2" t="inlineStr">
        <is>
          <t xml:space="preserve">|
</t>
        </is>
      </c>
      <c r="AE848" t="inlineStr">
        <is>
          <t/>
        </is>
      </c>
      <c r="AF848" s="2" t="inlineStr">
        <is>
          <t>veebimüük|
internetimüük</t>
        </is>
      </c>
      <c r="AG848" s="2" t="inlineStr">
        <is>
          <t>3|
3</t>
        </is>
      </c>
      <c r="AH848" s="2" t="inlineStr">
        <is>
          <t xml:space="preserve">|
</t>
        </is>
      </c>
      <c r="AI848" t="inlineStr">
        <is>
          <t/>
        </is>
      </c>
      <c r="AJ848" s="2" t="inlineStr">
        <is>
          <t>internetmyynti</t>
        </is>
      </c>
      <c r="AK848" s="2" t="inlineStr">
        <is>
          <t>3</t>
        </is>
      </c>
      <c r="AL848" s="2" t="inlineStr">
        <is>
          <t/>
        </is>
      </c>
      <c r="AM848" t="inlineStr">
        <is>
          <t/>
        </is>
      </c>
      <c r="AN848" s="2" t="inlineStr">
        <is>
          <t>vente sur internet|
vente en ligne</t>
        </is>
      </c>
      <c r="AO848" s="2" t="inlineStr">
        <is>
          <t>3|
3</t>
        </is>
      </c>
      <c r="AP848" s="2" t="inlineStr">
        <is>
          <t xml:space="preserve">|
</t>
        </is>
      </c>
      <c r="AQ848" t="inlineStr">
        <is>
          <t>vente à distance qui s’effectue sur le réseau internet</t>
        </is>
      </c>
      <c r="AR848" s="2" t="inlineStr">
        <is>
          <t>díolacháin ar líne</t>
        </is>
      </c>
      <c r="AS848" s="2" t="inlineStr">
        <is>
          <t>3</t>
        </is>
      </c>
      <c r="AT848" s="2" t="inlineStr">
        <is>
          <t/>
        </is>
      </c>
      <c r="AU848" t="inlineStr">
        <is>
          <t/>
        </is>
      </c>
      <c r="AV848" s="2" t="inlineStr">
        <is>
          <t>prodaja na internetu|
online prodaja</t>
        </is>
      </c>
      <c r="AW848" s="2" t="inlineStr">
        <is>
          <t>3|
3</t>
        </is>
      </c>
      <c r="AX848" s="2" t="inlineStr">
        <is>
          <t xml:space="preserve">|
</t>
        </is>
      </c>
      <c r="AY848" t="inlineStr">
        <is>
          <t>korištenje interneta i drugih elektroničkih medija za prodaju robe i usluga</t>
        </is>
      </c>
      <c r="AZ848" s="2" t="inlineStr">
        <is>
          <t>internetes értékesítés|
online értékesítés</t>
        </is>
      </c>
      <c r="BA848" s="2" t="inlineStr">
        <is>
          <t>4|
4</t>
        </is>
      </c>
      <c r="BB848" s="2" t="inlineStr">
        <is>
          <t xml:space="preserve">|
</t>
        </is>
      </c>
      <c r="BC848" t="inlineStr">
        <is>
          <t>az internet és egyéb elektronikus média termékek és szolgáltatások értékesítésére történő használata</t>
        </is>
      </c>
      <c r="BD848" s="2" t="inlineStr">
        <is>
          <t>vendita online</t>
        </is>
      </c>
      <c r="BE848" s="2" t="inlineStr">
        <is>
          <t>3</t>
        </is>
      </c>
      <c r="BF848" s="2" t="inlineStr">
        <is>
          <t/>
        </is>
      </c>
      <c r="BG848" t="inlineStr">
        <is>
          <t>vendita via Internet tramite accesso del compratore nel sito web del venditore</t>
        </is>
      </c>
      <c r="BH848" s="2" t="inlineStr">
        <is>
          <t>prekyba internetu|
pardavimas internetu|
internetinė prekyba</t>
        </is>
      </c>
      <c r="BI848" s="2" t="inlineStr">
        <is>
          <t>3|
3|
3</t>
        </is>
      </c>
      <c r="BJ848" s="2" t="inlineStr">
        <is>
          <t xml:space="preserve">|
preferred|
</t>
        </is>
      </c>
      <c r="BK848" t="inlineStr">
        <is>
          <t>pardavimas per interneto svetainę, internetinėse parduotuvėse, įmonės vidiniame tinklalapyje, kuris teikia galimybę jungtis išorės vartotojams (ekstranetu) ar mobiliosiomis programėlėmis „apps“</t>
        </is>
      </c>
      <c r="BL848" s="2" t="inlineStr">
        <is>
          <t>tiešsaistes pārdošana</t>
        </is>
      </c>
      <c r="BM848" s="2" t="inlineStr">
        <is>
          <t>2</t>
        </is>
      </c>
      <c r="BN848" s="2" t="inlineStr">
        <is>
          <t/>
        </is>
      </c>
      <c r="BO848" t="inlineStr">
        <is>
          <t/>
        </is>
      </c>
      <c r="BP848" s="2" t="inlineStr">
        <is>
          <t>bejgħ bl-internet|
bejgħ online</t>
        </is>
      </c>
      <c r="BQ848" s="2" t="inlineStr">
        <is>
          <t>3|
3</t>
        </is>
      </c>
      <c r="BR848" s="2" t="inlineStr">
        <is>
          <t xml:space="preserve">|
</t>
        </is>
      </c>
      <c r="BS848" t="inlineStr">
        <is>
          <t>l-użu tal-internet u ta' mezzi elettroniċi oħrajn għall-bejgħ ta' prodotti u ta' servizzi</t>
        </is>
      </c>
      <c r="BT848" s="2" t="inlineStr">
        <is>
          <t>verkoop via internet|
online verkoop</t>
        </is>
      </c>
      <c r="BU848" s="2" t="inlineStr">
        <is>
          <t>3|
3</t>
        </is>
      </c>
      <c r="BV848" s="2" t="inlineStr">
        <is>
          <t xml:space="preserve">|
</t>
        </is>
      </c>
      <c r="BW848" t="inlineStr">
        <is>
          <t>verkoop- of dienstenovereenkomst waarbij de ondernemer, of zijn tussenpersoon, goederen of diensten op een website of via andere elektronische middelen heeft aangeboden en de consument die goederen of diensten op die website of via andere elektronische middelen heeft besteld</t>
        </is>
      </c>
      <c r="BX848" s="2" t="inlineStr">
        <is>
          <t>sprzedaż przez internet</t>
        </is>
      </c>
      <c r="BY848" s="2" t="inlineStr">
        <is>
          <t>3</t>
        </is>
      </c>
      <c r="BZ848" s="2" t="inlineStr">
        <is>
          <t/>
        </is>
      </c>
      <c r="CA848" t="inlineStr">
        <is>
          <t/>
        </is>
      </c>
      <c r="CB848" s="2" t="inlineStr">
        <is>
          <t>venda em linha|
vendas através da Internet</t>
        </is>
      </c>
      <c r="CC848" s="2" t="inlineStr">
        <is>
          <t>3|
3</t>
        </is>
      </c>
      <c r="CD848" s="2" t="inlineStr">
        <is>
          <t xml:space="preserve">|
</t>
        </is>
      </c>
      <c r="CE848" t="inlineStr">
        <is>
          <t/>
        </is>
      </c>
      <c r="CF848" s="2" t="inlineStr">
        <is>
          <t>vânzare online|
vânzări pe internet|
vânzări online</t>
        </is>
      </c>
      <c r="CG848" s="2" t="inlineStr">
        <is>
          <t>3|
3|
3</t>
        </is>
      </c>
      <c r="CH848" s="2" t="inlineStr">
        <is>
          <t xml:space="preserve">|
|
</t>
        </is>
      </c>
      <c r="CI848" t="inlineStr">
        <is>
          <t/>
        </is>
      </c>
      <c r="CJ848" s="2" t="inlineStr">
        <is>
          <t>online predaj|
predaj cez internet</t>
        </is>
      </c>
      <c r="CK848" s="2" t="inlineStr">
        <is>
          <t>3|
3</t>
        </is>
      </c>
      <c r="CL848" s="2" t="inlineStr">
        <is>
          <t xml:space="preserve">|
</t>
        </is>
      </c>
      <c r="CM848" t="inlineStr">
        <is>
          <t>predaj prostredníctvom internetu alebo iných elektronických médií</t>
        </is>
      </c>
      <c r="CN848" s="2" t="inlineStr">
        <is>
          <t>spletna prodaja</t>
        </is>
      </c>
      <c r="CO848" s="2" t="inlineStr">
        <is>
          <t>3</t>
        </is>
      </c>
      <c r="CP848" s="2" t="inlineStr">
        <is>
          <t/>
        </is>
      </c>
      <c r="CQ848" t="inlineStr">
        <is>
          <t>prodaja, pri kateri ponudnik ali njegov posrednik ponudi blago ali storitve na spletni strani ali po drugih elektronskih sredstvih, potrošnik pa to blago in storitve naroči na spletni strani ponudnika ali po drugih elektronskih sredstvih</t>
        </is>
      </c>
      <c r="CR848" s="2" t="inlineStr">
        <is>
          <t>internetförsäljning|
onlineförsäljning</t>
        </is>
      </c>
      <c r="CS848" s="2" t="inlineStr">
        <is>
          <t>3|
3</t>
        </is>
      </c>
      <c r="CT848" s="2" t="inlineStr">
        <is>
          <t xml:space="preserve">|
</t>
        </is>
      </c>
      <c r="CU848" t="inlineStr">
        <is>
          <t/>
        </is>
      </c>
    </row>
    <row r="849">
      <c r="A849" s="1" t="str">
        <f>HYPERLINK("https://iate.europa.eu/entry/result/3567830/all", "3567830")</f>
        <v>3567830</v>
      </c>
      <c r="B849" t="inlineStr">
        <is>
          <t>TRADE</t>
        </is>
      </c>
      <c r="C849" t="inlineStr">
        <is>
          <t>TRADE|marketing|commercial transaction</t>
        </is>
      </c>
      <c r="D849" s="2" t="inlineStr">
        <is>
          <t>онлайн продажби и други продажби от разстояние</t>
        </is>
      </c>
      <c r="E849" s="2" t="inlineStr">
        <is>
          <t>3</t>
        </is>
      </c>
      <c r="F849" s="2" t="inlineStr">
        <is>
          <t/>
        </is>
      </c>
      <c r="G849" t="inlineStr">
        <is>
          <t/>
        </is>
      </c>
      <c r="H849" s="2" t="inlineStr">
        <is>
          <t>prodej on-line a jinými prostředky na dálku</t>
        </is>
      </c>
      <c r="I849" s="2" t="inlineStr">
        <is>
          <t>3</t>
        </is>
      </c>
      <c r="J849" s="2" t="inlineStr">
        <is>
          <t/>
        </is>
      </c>
      <c r="K849" t="inlineStr">
        <is>
          <t/>
        </is>
      </c>
      <c r="L849" s="2" t="inlineStr">
        <is>
          <t>onlinesalg og andre former for fjernsalg</t>
        </is>
      </c>
      <c r="M849" s="2" t="inlineStr">
        <is>
          <t>3</t>
        </is>
      </c>
      <c r="N849" s="2" t="inlineStr">
        <is>
          <t/>
        </is>
      </c>
      <c r="O849" t="inlineStr">
        <is>
          <t>salg via internettet eller pr. postordre eller telefon</t>
        </is>
      </c>
      <c r="P849" s="2" t="inlineStr">
        <is>
          <t>Online-Warenhandel und andere Formen des Fernabsatzes</t>
        </is>
      </c>
      <c r="Q849" s="2" t="inlineStr">
        <is>
          <t>3</t>
        </is>
      </c>
      <c r="R849" s="2" t="inlineStr">
        <is>
          <t/>
        </is>
      </c>
      <c r="S849" t="inlineStr">
        <is>
          <t/>
        </is>
      </c>
      <c r="T849" s="2" t="inlineStr">
        <is>
          <t>διαδικτυακές και άλλες εξ αποστάσεως πωλήσεις</t>
        </is>
      </c>
      <c r="U849" s="2" t="inlineStr">
        <is>
          <t>3</t>
        </is>
      </c>
      <c r="V849" s="2" t="inlineStr">
        <is>
          <t/>
        </is>
      </c>
      <c r="W849" t="inlineStr">
        <is>
          <t/>
        </is>
      </c>
      <c r="X849" s="2" t="inlineStr">
        <is>
          <t>online and other distance sales</t>
        </is>
      </c>
      <c r="Y849" s="2" t="inlineStr">
        <is>
          <t>3</t>
        </is>
      </c>
      <c r="Z849" s="2" t="inlineStr">
        <is>
          <t/>
        </is>
      </c>
      <c r="AA849" t="inlineStr">
        <is>
          <t>sales made over the internet or by telephone or mail order</t>
        </is>
      </c>
      <c r="AB849" s="2" t="inlineStr">
        <is>
          <t>compraventa en línea y otras ventas a distancia</t>
        </is>
      </c>
      <c r="AC849" s="2" t="inlineStr">
        <is>
          <t>3</t>
        </is>
      </c>
      <c r="AD849" s="2" t="inlineStr">
        <is>
          <t/>
        </is>
      </c>
      <c r="AE849" t="inlineStr">
        <is>
          <t>La que se realiza sin la presencia física simultánea del comprador y el vendedor.</t>
        </is>
      </c>
      <c r="AF849" s="2" t="inlineStr">
        <is>
          <t>kaupade internetimüük ja muu kaugmüük|
veebi- ja muu kaugmüük</t>
        </is>
      </c>
      <c r="AG849" s="2" t="inlineStr">
        <is>
          <t>3|
2</t>
        </is>
      </c>
      <c r="AH849" s="2" t="inlineStr">
        <is>
          <t xml:space="preserve">|
</t>
        </is>
      </c>
      <c r="AI849" t="inlineStr">
        <is>
          <t/>
        </is>
      </c>
      <c r="AJ849" s="2" t="inlineStr">
        <is>
          <t>verkkokauppa ja muu etämyynti</t>
        </is>
      </c>
      <c r="AK849" s="2" t="inlineStr">
        <is>
          <t>3</t>
        </is>
      </c>
      <c r="AL849" s="2" t="inlineStr">
        <is>
          <t/>
        </is>
      </c>
      <c r="AM849" t="inlineStr">
        <is>
          <t>sopimus, joka syntyy yhtä tai useampaa etäviestintä (internet, sähköposti, tekstiviesti, puhelin, televisio, postimyyntiluettelo, kuponki tai muu väline) käyttämällä etämyyntiä varten luodussa myyntijärjestelmässä</t>
        </is>
      </c>
      <c r="AN849" s="2" t="inlineStr">
        <is>
          <t>vente en ligne et toute autre vente à distance</t>
        </is>
      </c>
      <c r="AO849" s="2" t="inlineStr">
        <is>
          <t>3</t>
        </is>
      </c>
      <c r="AP849" s="2" t="inlineStr">
        <is>
          <t/>
        </is>
      </c>
      <c r="AQ849" t="inlineStr">
        <is>
          <t>vente à distance qui s’effectue sur le réseau internet ou d'une autre manière, sans la présence physique simultanée du professionnel et du consommateur, par le recours exclusif à une ou plusieurs techniques de communication à distance jusqu'à la conclusion du contrat</t>
        </is>
      </c>
      <c r="AR849" s="2" t="inlineStr">
        <is>
          <t>díolacháin ar líne agus ciandíolacháin eile</t>
        </is>
      </c>
      <c r="AS849" s="2" t="inlineStr">
        <is>
          <t>3</t>
        </is>
      </c>
      <c r="AT849" s="2" t="inlineStr">
        <is>
          <t/>
        </is>
      </c>
      <c r="AU849" t="inlineStr">
        <is>
          <t/>
        </is>
      </c>
      <c r="AV849" s="2" t="inlineStr">
        <is>
          <t>prodaja na internetu i druge vrste prodaje na dajinu|
prodaja na internetu i druga prodaja na daljinu</t>
        </is>
      </c>
      <c r="AW849" s="2" t="inlineStr">
        <is>
          <t>3|
3</t>
        </is>
      </c>
      <c r="AX849" s="2" t="inlineStr">
        <is>
          <t xml:space="preserve">preferred|
</t>
        </is>
      </c>
      <c r="AY849" t="inlineStr">
        <is>
          <t/>
        </is>
      </c>
      <c r="AZ849" s="2" t="inlineStr">
        <is>
          <t>internetes és egyéb távértékesítés</t>
        </is>
      </c>
      <c r="BA849" s="2" t="inlineStr">
        <is>
          <t>4</t>
        </is>
      </c>
      <c r="BB849" s="2" t="inlineStr">
        <is>
          <t/>
        </is>
      </c>
      <c r="BC849" t="inlineStr">
        <is>
          <t/>
        </is>
      </c>
      <c r="BD849" s="2" t="inlineStr">
        <is>
          <t>vendita online e a distanza</t>
        </is>
      </c>
      <c r="BE849" s="2" t="inlineStr">
        <is>
          <t>3</t>
        </is>
      </c>
      <c r="BF849" s="2" t="inlineStr">
        <is>
          <t/>
        </is>
      </c>
      <c r="BG849" t="inlineStr">
        <is>
          <t>tipo di vendita effettuato online oppure via telefono o corrispondenza</t>
        </is>
      </c>
      <c r="BH849" s="2" t="inlineStr">
        <is>
          <t>internetinis ir kitoks nuotolinis pardavimas</t>
        </is>
      </c>
      <c r="BI849" s="2" t="inlineStr">
        <is>
          <t>3</t>
        </is>
      </c>
      <c r="BJ849" s="2" t="inlineStr">
        <is>
          <t/>
        </is>
      </c>
      <c r="BK849" t="inlineStr">
        <is>
          <t>prekių ar paslaugų pardavimas internetu, el. paštu arba telefonu</t>
        </is>
      </c>
      <c r="BL849" s="2" t="inlineStr">
        <is>
          <t>tiešsaistes un cita veida distances pārdošana</t>
        </is>
      </c>
      <c r="BM849" s="2" t="inlineStr">
        <is>
          <t>2</t>
        </is>
      </c>
      <c r="BN849" s="2" t="inlineStr">
        <is>
          <t/>
        </is>
      </c>
      <c r="BO849" t="inlineStr">
        <is>
          <t/>
        </is>
      </c>
      <c r="BP849" s="2" t="inlineStr">
        <is>
          <t>bejgħ online u bejgħ mill-bogħod ieħor</t>
        </is>
      </c>
      <c r="BQ849" s="2" t="inlineStr">
        <is>
          <t>3</t>
        </is>
      </c>
      <c r="BR849" s="2" t="inlineStr">
        <is>
          <t/>
        </is>
      </c>
      <c r="BS849" t="inlineStr">
        <is>
          <t>bejgħ mill-bogħod ta' prodotti u ta' servizzi permezz tal-internet u ta' mezzi oħrajn ta' komunikazzjoni (pereż. bit-telefown jew bil-posta) li ma jinvolvux il-preżenza simultanja tal-kummerċjant u l-konsumatur waqt u sa ma jiġi konkluż il-kuntratt tal-bejgħ</t>
        </is>
      </c>
      <c r="BT849" s="2" t="inlineStr">
        <is>
          <t>online-verkoop en andere verkoop op afstand</t>
        </is>
      </c>
      <c r="BU849" s="2" t="inlineStr">
        <is>
          <t>3</t>
        </is>
      </c>
      <c r="BV849" s="2" t="inlineStr">
        <is>
          <t/>
        </is>
      </c>
      <c r="BW849" t="inlineStr">
        <is>
          <t>verkoop via internet, via catalogus, per telefoon of televerkoop</t>
        </is>
      </c>
      <c r="BX849" s="2" t="inlineStr">
        <is>
          <t>sprzedaż przez internet i w inny sposób na odległość</t>
        </is>
      </c>
      <c r="BY849" s="2" t="inlineStr">
        <is>
          <t>3</t>
        </is>
      </c>
      <c r="BZ849" s="2" t="inlineStr">
        <is>
          <t/>
        </is>
      </c>
      <c r="CA849" t="inlineStr">
        <is>
          <t/>
        </is>
      </c>
      <c r="CB849" s="2" t="inlineStr">
        <is>
          <t>vendas em linha e outras vendas à distância</t>
        </is>
      </c>
      <c r="CC849" s="2" t="inlineStr">
        <is>
          <t>3</t>
        </is>
      </c>
      <c r="CD849" s="2" t="inlineStr">
        <is>
          <t/>
        </is>
      </c>
      <c r="CE849" t="inlineStr">
        <is>
          <t/>
        </is>
      </c>
      <c r="CF849" s="2" t="inlineStr">
        <is>
          <t>vânzări online și alte tipuri de vânzări la distanță</t>
        </is>
      </c>
      <c r="CG849" s="2" t="inlineStr">
        <is>
          <t>3</t>
        </is>
      </c>
      <c r="CH849" s="2" t="inlineStr">
        <is>
          <t/>
        </is>
      </c>
      <c r="CI849" t="inlineStr">
        <is>
          <t/>
        </is>
      </c>
      <c r="CJ849" s="2" t="inlineStr">
        <is>
          <t>online a iný predaj na diaľku</t>
        </is>
      </c>
      <c r="CK849" s="2" t="inlineStr">
        <is>
          <t>3</t>
        </is>
      </c>
      <c r="CL849" s="2" t="inlineStr">
        <is>
          <t/>
        </is>
      </c>
      <c r="CM849" t="inlineStr">
        <is>
          <t/>
        </is>
      </c>
      <c r="CN849" s="2" t="inlineStr">
        <is>
          <t>spletna in druge oblike prodaje na daljavo</t>
        </is>
      </c>
      <c r="CO849" s="2" t="inlineStr">
        <is>
          <t>3</t>
        </is>
      </c>
      <c r="CP849" s="2" t="inlineStr">
        <is>
          <t/>
        </is>
      </c>
      <c r="CQ849" t="inlineStr">
        <is>
          <t/>
        </is>
      </c>
      <c r="CR849" t="inlineStr">
        <is>
          <t/>
        </is>
      </c>
      <c r="CS849" t="inlineStr">
        <is>
          <t/>
        </is>
      </c>
      <c r="CT849" t="inlineStr">
        <is>
          <t/>
        </is>
      </c>
      <c r="CU849" t="inlineStr">
        <is>
          <t/>
        </is>
      </c>
    </row>
    <row r="850">
      <c r="A850" s="1" t="str">
        <f>HYPERLINK("https://iate.europa.eu/entry/result/2143727/all", "2143727")</f>
        <v>2143727</v>
      </c>
      <c r="B850" t="inlineStr">
        <is>
          <t>TRADE</t>
        </is>
      </c>
      <c r="C850" t="inlineStr">
        <is>
          <t>TRADE|consumption|consumer</t>
        </is>
      </c>
      <c r="D850" s="2" t="inlineStr">
        <is>
          <t>доверие на потребителите</t>
        </is>
      </c>
      <c r="E850" s="2" t="inlineStr">
        <is>
          <t>3</t>
        </is>
      </c>
      <c r="F850" s="2" t="inlineStr">
        <is>
          <t/>
        </is>
      </c>
      <c r="G850" t="inlineStr">
        <is>
          <t/>
        </is>
      </c>
      <c r="H850" s="2" t="inlineStr">
        <is>
          <t>důvěra spotřebitelů|
spotřebitelská důvěra</t>
        </is>
      </c>
      <c r="I850" s="2" t="inlineStr">
        <is>
          <t>3|
3</t>
        </is>
      </c>
      <c r="J850" s="2" t="inlineStr">
        <is>
          <t xml:space="preserve">|
</t>
        </is>
      </c>
      <c r="K850" t="inlineStr">
        <is>
          <t>indikátor složený ze čtyř ukazatelů: očekávaná finanční situace spotřebitele, očekávaná celková ekonomická situace, očekávaná celková nezaměstnanost a očekávané úspory spotřebitele v příštích 12 měsících</t>
        </is>
      </c>
      <c r="L850" s="2" t="inlineStr">
        <is>
          <t>forbrugertillid</t>
        </is>
      </c>
      <c r="M850" s="2" t="inlineStr">
        <is>
          <t>3</t>
        </is>
      </c>
      <c r="N850" s="2" t="inlineStr">
        <is>
          <t/>
        </is>
      </c>
      <c r="O850" t="inlineStr">
        <is>
          <t/>
        </is>
      </c>
      <c r="P850" s="2" t="inlineStr">
        <is>
          <t>Verbrauchervertrauen</t>
        </is>
      </c>
      <c r="Q850" s="2" t="inlineStr">
        <is>
          <t>3</t>
        </is>
      </c>
      <c r="R850" s="2" t="inlineStr">
        <is>
          <t/>
        </is>
      </c>
      <c r="S850" t="inlineStr">
        <is>
          <t/>
        </is>
      </c>
      <c r="T850" t="inlineStr">
        <is>
          <t/>
        </is>
      </c>
      <c r="U850" t="inlineStr">
        <is>
          <t/>
        </is>
      </c>
      <c r="V850" t="inlineStr">
        <is>
          <t/>
        </is>
      </c>
      <c r="W850" t="inlineStr">
        <is>
          <t/>
        </is>
      </c>
      <c r="X850" s="2" t="inlineStr">
        <is>
          <t>consumer confidence</t>
        </is>
      </c>
      <c r="Y850" s="2" t="inlineStr">
        <is>
          <t>3</t>
        </is>
      </c>
      <c r="Z850" s="2" t="inlineStr">
        <is>
          <t/>
        </is>
      </c>
      <c r="AA850" t="inlineStr">
        <is>
          <t>economic indicator that gauges how consumers interpret the present economic environment and their expectations for the future</t>
        </is>
      </c>
      <c r="AB850" s="2" t="inlineStr">
        <is>
          <t>confianza del consumidor</t>
        </is>
      </c>
      <c r="AC850" s="2" t="inlineStr">
        <is>
          <t>3</t>
        </is>
      </c>
      <c r="AD850" s="2" t="inlineStr">
        <is>
          <t/>
        </is>
      </c>
      <c r="AE850" t="inlineStr">
        <is>
          <t>Indicador económico que mide el grado de optimismo que los consumidores sienten sobre el estado general de la economía y sobre su situación financiera personal.</t>
        </is>
      </c>
      <c r="AF850" s="2" t="inlineStr">
        <is>
          <t>tarbijate kindlustunne|
tarbijakindlus|
tarbijausaldus|
tarbijate usaldus</t>
        </is>
      </c>
      <c r="AG850" s="2" t="inlineStr">
        <is>
          <t>3|
2|
3|
3</t>
        </is>
      </c>
      <c r="AH850" s="2" t="inlineStr">
        <is>
          <t xml:space="preserve">preferred|
|
|
</t>
        </is>
      </c>
      <c r="AI850" t="inlineStr">
        <is>
          <t>majandusnäitaja, mis mõõdab seda, kuidas tarbijad hindavad praegust majanduskeskkonda ja milised on nende ootused tuleviku suhtes</t>
        </is>
      </c>
      <c r="AJ850" s="2" t="inlineStr">
        <is>
          <t>kuluttajien luottamus</t>
        </is>
      </c>
      <c r="AK850" s="2" t="inlineStr">
        <is>
          <t>3</t>
        </is>
      </c>
      <c r="AL850" s="2" t="inlineStr">
        <is>
          <t/>
        </is>
      </c>
      <c r="AM850" t="inlineStr">
        <is>
          <t>taloudellinen tunnusluku, joka kuvaa kotitalouksien taloutta ja yleistä taloustilannetta sekä auttaa ennakoimaan tulevaa talouskehitykstä ja kulutusta</t>
        </is>
      </c>
      <c r="AN850" s="2" t="inlineStr">
        <is>
          <t>confiance des consommateurs</t>
        </is>
      </c>
      <c r="AO850" s="2" t="inlineStr">
        <is>
          <t>3</t>
        </is>
      </c>
      <c r="AP850" s="2" t="inlineStr">
        <is>
          <t/>
        </is>
      </c>
      <c r="AQ850" t="inlineStr">
        <is>
          <t>indicateur résultant d'une enquête réalisée auprès de plusieurs centaines de personnes au sujet de leur situation financière et de l'économie en général et dont la hausse (baisse) prolongée est considérée comme le signe avant-coureur d'une accélération (ralentissement) de la croissance économique</t>
        </is>
      </c>
      <c r="AR850" s="2" t="inlineStr">
        <is>
          <t>muinín tomhaltóirí</t>
        </is>
      </c>
      <c r="AS850" s="2" t="inlineStr">
        <is>
          <t>3</t>
        </is>
      </c>
      <c r="AT850" s="2" t="inlineStr">
        <is>
          <t/>
        </is>
      </c>
      <c r="AU850" t="inlineStr">
        <is>
          <t/>
        </is>
      </c>
      <c r="AV850" t="inlineStr">
        <is>
          <t/>
        </is>
      </c>
      <c r="AW850" t="inlineStr">
        <is>
          <t/>
        </is>
      </c>
      <c r="AX850" t="inlineStr">
        <is>
          <t/>
        </is>
      </c>
      <c r="AY850" t="inlineStr">
        <is>
          <t/>
        </is>
      </c>
      <c r="AZ850" s="2" t="inlineStr">
        <is>
          <t>fogyasztói bizalom</t>
        </is>
      </c>
      <c r="BA850" s="2" t="inlineStr">
        <is>
          <t>4</t>
        </is>
      </c>
      <c r="BB850" s="2" t="inlineStr">
        <is>
          <t/>
        </is>
      </c>
      <c r="BC850" t="inlineStr">
        <is>
          <t/>
        </is>
      </c>
      <c r="BD850" s="2" t="inlineStr">
        <is>
          <t>fiducia dei consumatori|
fiducia del consumatore</t>
        </is>
      </c>
      <c r="BE850" s="2" t="inlineStr">
        <is>
          <t>3|
3</t>
        </is>
      </c>
      <c r="BF850" s="2" t="inlineStr">
        <is>
          <t xml:space="preserve">|
</t>
        </is>
      </c>
      <c r="BG850" t="inlineStr">
        <is>
          <t>indice statistico che misura la percezione del contesto economico e delle aspettative del futuro da parte dei consumatori</t>
        </is>
      </c>
      <c r="BH850" t="inlineStr">
        <is>
          <t/>
        </is>
      </c>
      <c r="BI850" t="inlineStr">
        <is>
          <t/>
        </is>
      </c>
      <c r="BJ850" t="inlineStr">
        <is>
          <t/>
        </is>
      </c>
      <c r="BK850" t="inlineStr">
        <is>
          <t/>
        </is>
      </c>
      <c r="BL850" t="inlineStr">
        <is>
          <t/>
        </is>
      </c>
      <c r="BM850" t="inlineStr">
        <is>
          <t/>
        </is>
      </c>
      <c r="BN850" t="inlineStr">
        <is>
          <t/>
        </is>
      </c>
      <c r="BO850" t="inlineStr">
        <is>
          <t/>
        </is>
      </c>
      <c r="BP850" s="2" t="inlineStr">
        <is>
          <t>kunfidenza tal-konsumatur</t>
        </is>
      </c>
      <c r="BQ850" s="2" t="inlineStr">
        <is>
          <t>3</t>
        </is>
      </c>
      <c r="BR850" s="2" t="inlineStr">
        <is>
          <t/>
        </is>
      </c>
      <c r="BS850" t="inlineStr">
        <is>
          <t>indikatur ekonomiku li juri kif il-konsumaturi jinterpretaw l-ambjent ekonomku attwali u l-aspettattivi tagħhom għall-futur</t>
        </is>
      </c>
      <c r="BT850" s="2" t="inlineStr">
        <is>
          <t>consumentenvertrouwen</t>
        </is>
      </c>
      <c r="BU850" s="2" t="inlineStr">
        <is>
          <t>3</t>
        </is>
      </c>
      <c r="BV850" s="2" t="inlineStr">
        <is>
          <t/>
        </is>
      </c>
      <c r="BW850" t="inlineStr">
        <is>
          <t>vertrouwen van de consument in de economie, uitgedrukt door een index en/of tot uitdrukking komend in de bestedingen aan m.n. luxegoederen</t>
        </is>
      </c>
      <c r="BX850" s="2" t="inlineStr">
        <is>
          <t>ufność konsumencka|
zaufanie konsumentów|
zaufanie konsumenckie</t>
        </is>
      </c>
      <c r="BY850" s="2" t="inlineStr">
        <is>
          <t>3|
3|
3</t>
        </is>
      </c>
      <c r="BZ850" s="2" t="inlineStr">
        <is>
          <t>preferred|
admitted|
admitted</t>
        </is>
      </c>
      <c r="CA850" t="inlineStr">
        <is>
          <t>wskaźnik określający sytuację ekonomiczną i oczekiwania społeczeństwa dotyczące najbliższej przyszłości</t>
        </is>
      </c>
      <c r="CB850" s="2" t="inlineStr">
        <is>
          <t>confiança do consumidor</t>
        </is>
      </c>
      <c r="CC850" s="2" t="inlineStr">
        <is>
          <t>3</t>
        </is>
      </c>
      <c r="CD850" s="2" t="inlineStr">
        <is>
          <t/>
        </is>
      </c>
      <c r="CE850" t="inlineStr">
        <is>
          <t/>
        </is>
      </c>
      <c r="CF850" s="2" t="inlineStr">
        <is>
          <t>încredere a consumatorilor</t>
        </is>
      </c>
      <c r="CG850" s="2" t="inlineStr">
        <is>
          <t>3</t>
        </is>
      </c>
      <c r="CH850" s="2" t="inlineStr">
        <is>
          <t/>
        </is>
      </c>
      <c r="CI850" t="inlineStr">
        <is>
          <t/>
        </is>
      </c>
      <c r="CJ850" t="inlineStr">
        <is>
          <t/>
        </is>
      </c>
      <c r="CK850" t="inlineStr">
        <is>
          <t/>
        </is>
      </c>
      <c r="CL850" t="inlineStr">
        <is>
          <t/>
        </is>
      </c>
      <c r="CM850" t="inlineStr">
        <is>
          <t/>
        </is>
      </c>
      <c r="CN850" s="2" t="inlineStr">
        <is>
          <t>zaupanje potrošnikov</t>
        </is>
      </c>
      <c r="CO850" s="2" t="inlineStr">
        <is>
          <t>3</t>
        </is>
      </c>
      <c r="CP850" s="2" t="inlineStr">
        <is>
          <t/>
        </is>
      </c>
      <c r="CQ850" t="inlineStr">
        <is>
          <t/>
        </is>
      </c>
      <c r="CR850" s="2" t="inlineStr">
        <is>
          <t>konsumentförtroende</t>
        </is>
      </c>
      <c r="CS850" s="2" t="inlineStr">
        <is>
          <t>3</t>
        </is>
      </c>
      <c r="CT850" s="2" t="inlineStr">
        <is>
          <t/>
        </is>
      </c>
      <c r="CU850" t="inlineStr">
        <is>
          <t/>
        </is>
      </c>
    </row>
    <row r="851">
      <c r="A851" s="1" t="str">
        <f>HYPERLINK("https://iate.europa.eu/entry/result/1875255/all", "1875255")</f>
        <v>1875255</v>
      </c>
      <c r="B851" t="inlineStr">
        <is>
          <t>TRADE</t>
        </is>
      </c>
      <c r="C851" t="inlineStr">
        <is>
          <t>TRADE|consumption</t>
        </is>
      </c>
      <c r="D851" s="2" t="inlineStr">
        <is>
          <t>европейски потребителски център</t>
        </is>
      </c>
      <c r="E851" s="2" t="inlineStr">
        <is>
          <t>3</t>
        </is>
      </c>
      <c r="F851" s="2" t="inlineStr">
        <is>
          <t/>
        </is>
      </c>
      <c r="G851" t="inlineStr">
        <is>
          <t>Организация за защита на интересите на потребителите в случаи на трансгранични покупки, част от Европейската мрежа от потребителски центрове</t>
        </is>
      </c>
      <c r="H851" s="2" t="inlineStr">
        <is>
          <t>evropské spotřebitelské centrum|
ESC</t>
        </is>
      </c>
      <c r="I851" s="2" t="inlineStr">
        <is>
          <t>3|
3</t>
        </is>
      </c>
      <c r="J851" s="2" t="inlineStr">
        <is>
          <t xml:space="preserve">|
</t>
        </is>
      </c>
      <c r="K851" t="inlineStr">
        <is>
          <t>centrum, které poskytuje informace o právech spotřebitelů na společném evropském trhu a bezplatně pomáhá a radí spotřebitelům v jejich sporech s obchodníky z jiných zemí EU, Norska a Islandu</t>
        </is>
      </c>
      <c r="L851" s="2" t="inlineStr">
        <is>
          <t>europæisk forbrugercenter|
Forbruger Europa-center</t>
        </is>
      </c>
      <c r="M851" s="2" t="inlineStr">
        <is>
          <t>3|
3</t>
        </is>
      </c>
      <c r="N851" s="2" t="inlineStr">
        <is>
          <t xml:space="preserve">|
</t>
        </is>
      </c>
      <c r="O851" t="inlineStr">
        <is>
          <t>del af et europæisk netværk (Forbruger Europa Netværket) med kontorer i hvert EU-land samt i Norge og Island</t>
        </is>
      </c>
      <c r="P851" s="2" t="inlineStr">
        <is>
          <t>Europäisches Verbraucherzentrum</t>
        </is>
      </c>
      <c r="Q851" s="2" t="inlineStr">
        <is>
          <t>3</t>
        </is>
      </c>
      <c r="R851" s="2" t="inlineStr">
        <is>
          <t/>
        </is>
      </c>
      <c r="S851" t="inlineStr">
        <is>
          <t/>
        </is>
      </c>
      <c r="T851" t="inlineStr">
        <is>
          <t/>
        </is>
      </c>
      <c r="U851" t="inlineStr">
        <is>
          <t/>
        </is>
      </c>
      <c r="V851" t="inlineStr">
        <is>
          <t/>
        </is>
      </c>
      <c r="W851" t="inlineStr">
        <is>
          <t/>
        </is>
      </c>
      <c r="X851" s="2" t="inlineStr">
        <is>
          <t>ECC|
European Consumer Centre</t>
        </is>
      </c>
      <c r="Y851" s="2" t="inlineStr">
        <is>
          <t>3|
3</t>
        </is>
      </c>
      <c r="Z851" s="2" t="inlineStr">
        <is>
          <t xml:space="preserve">|
</t>
        </is>
      </c>
      <c r="AA851" t="inlineStr">
        <is>
          <t>part of the European Consumer Centres Network [ &lt;a href="/entry/result/384445/all" id="ENTRY_TO_ENTRY_CONVERTER" target="_blank"&gt;IATE:384445&lt;/a&gt; ], which is made up of 29 centres (one in each EU country plus Iceland and Norway)</t>
        </is>
      </c>
      <c r="AB851" s="2" t="inlineStr">
        <is>
          <t>CEC|
Centro Europeo del Consumidor</t>
        </is>
      </c>
      <c r="AC851" s="2" t="inlineStr">
        <is>
          <t>3|
3</t>
        </is>
      </c>
      <c r="AD851" s="2" t="inlineStr">
        <is>
          <t xml:space="preserve">|
</t>
        </is>
      </c>
      <c r="AE851" t="inlineStr">
        <is>
          <t>Oficina pública de atención al consumidor de cualquier Estado miembro de la Unión Europea que precise información o asistencia en relación con la adquisición de un bien o la utilización de un servicio en un país diferente al propio.</t>
        </is>
      </c>
      <c r="AF851" s="2" t="inlineStr">
        <is>
          <t>Euroopa tarbijakeskus</t>
        </is>
      </c>
      <c r="AG851" s="2" t="inlineStr">
        <is>
          <t>3</t>
        </is>
      </c>
      <c r="AH851" s="2" t="inlineStr">
        <is>
          <t/>
        </is>
      </c>
      <c r="AI851" t="inlineStr">
        <is>
          <t/>
        </is>
      </c>
      <c r="AJ851" s="2" t="inlineStr">
        <is>
          <t>Euroopan kuluttajakeskus</t>
        </is>
      </c>
      <c r="AK851" s="2" t="inlineStr">
        <is>
          <t>3</t>
        </is>
      </c>
      <c r="AL851" s="2" t="inlineStr">
        <is>
          <t/>
        </is>
      </c>
      <c r="AM851" t="inlineStr">
        <is>
          <t>verkosto, jonka eri maissa sijaitsevista toimipisteistä saa tietoa rajat ylittävän kaupan kuluttajakysymyksissä, kun tekee ostoksia tai tilaa palveluja muista EU-maista, Norjasta tai Islannista</t>
        </is>
      </c>
      <c r="AN851" s="2" t="inlineStr">
        <is>
          <t>CEC|
Centre européen des consommateurs</t>
        </is>
      </c>
      <c r="AO851" s="2" t="inlineStr">
        <is>
          <t>2|
3</t>
        </is>
      </c>
      <c r="AP851" s="2" t="inlineStr">
        <is>
          <t xml:space="preserve">|
</t>
        </is>
      </c>
      <c r="AQ851" t="inlineStr">
        <is>
          <t/>
        </is>
      </c>
      <c r="AR851" s="2" t="inlineStr">
        <is>
          <t>Lárionad Eorpach do Thomhaltóirí</t>
        </is>
      </c>
      <c r="AS851" s="2" t="inlineStr">
        <is>
          <t>3</t>
        </is>
      </c>
      <c r="AT851" s="2" t="inlineStr">
        <is>
          <t/>
        </is>
      </c>
      <c r="AU851" t="inlineStr">
        <is>
          <t/>
        </is>
      </c>
      <c r="AV851" t="inlineStr">
        <is>
          <t/>
        </is>
      </c>
      <c r="AW851" t="inlineStr">
        <is>
          <t/>
        </is>
      </c>
      <c r="AX851" t="inlineStr">
        <is>
          <t/>
        </is>
      </c>
      <c r="AY851" t="inlineStr">
        <is>
          <t/>
        </is>
      </c>
      <c r="AZ851" s="2" t="inlineStr">
        <is>
          <t>Európai Fogyasztói Központ</t>
        </is>
      </c>
      <c r="BA851" s="2" t="inlineStr">
        <is>
          <t>3</t>
        </is>
      </c>
      <c r="BB851" s="2" t="inlineStr">
        <is>
          <t/>
        </is>
      </c>
      <c r="BC851" t="inlineStr">
        <is>
          <t>Az Európai Fogyasztói Központ tájékoztatást nyújt a határon átnyúló áru vagy szolgáltatás vásárlással kapcsolatos az Európai Uniós fogyasztóvédelmi rendelkezésekről, valamint azok érvényesíthetőségéről.</t>
        </is>
      </c>
      <c r="BD851" s="2" t="inlineStr">
        <is>
          <t>CEC|
Centro europeo dei consumatori|
Centro Europeo Consumatori</t>
        </is>
      </c>
      <c r="BE851" s="2" t="inlineStr">
        <is>
          <t>3|
3|
3</t>
        </is>
      </c>
      <c r="BF851" s="2" t="inlineStr">
        <is>
          <t xml:space="preserve">|
|
</t>
        </is>
      </c>
      <c r="BG851" t="inlineStr">
        <is>
          <t>punto di contatto nazionale della &lt;i&gt;rete ECC-Net&lt;/i&gt; [ &lt;a href="/entry/result/384445/all" id="ENTRY_TO_ENTRY_CONVERTER" target="_blank"&gt;IATE:384445&lt;/a&gt; ], istituita dalla Commissione Europea e dai Governi Nazionali, all’interno degli Stati Membri e di Norvegia e Islanda, per fornire consulenza ed assistenza ai consumatori europei in materia di consumo transfrontaliero</t>
        </is>
      </c>
      <c r="BH851" s="2" t="inlineStr">
        <is>
          <t>Europos vartotojų centras|
EVC</t>
        </is>
      </c>
      <c r="BI851" s="2" t="inlineStr">
        <is>
          <t>3|
3</t>
        </is>
      </c>
      <c r="BJ851" s="2" t="inlineStr">
        <is>
          <t xml:space="preserve">|
</t>
        </is>
      </c>
      <c r="BK851" t="inlineStr">
        <is>
          <t/>
        </is>
      </c>
      <c r="BL851" t="inlineStr">
        <is>
          <t/>
        </is>
      </c>
      <c r="BM851" t="inlineStr">
        <is>
          <t/>
        </is>
      </c>
      <c r="BN851" t="inlineStr">
        <is>
          <t/>
        </is>
      </c>
      <c r="BO851" t="inlineStr">
        <is>
          <t/>
        </is>
      </c>
      <c r="BP851" t="inlineStr">
        <is>
          <t/>
        </is>
      </c>
      <c r="BQ851" t="inlineStr">
        <is>
          <t/>
        </is>
      </c>
      <c r="BR851" t="inlineStr">
        <is>
          <t/>
        </is>
      </c>
      <c r="BS851" t="inlineStr">
        <is>
          <t/>
        </is>
      </c>
      <c r="BT851" s="2" t="inlineStr">
        <is>
          <t>ECC|
Europees Centrum voor de Consument|
Europees Consumentencentrum|
Europees Consumenten Centrum</t>
        </is>
      </c>
      <c r="BU851" s="2" t="inlineStr">
        <is>
          <t>3|
3|
3|
3</t>
        </is>
      </c>
      <c r="BV851" s="2" t="inlineStr">
        <is>
          <t xml:space="preserve">|
|
|
</t>
        </is>
      </c>
      <c r="BW851" t="inlineStr">
        <is>
          <t>onafhankelijke publieke dienstverlener die deel uitmaakt van een netwerk [ &lt;a href="/entry/result/384445/all" id="ENTRY_TO_ENTRY_CONVERTER" target="_blank"&gt;IATE:384445&lt;/a&gt; ] en die consumenten informeert over hun rechten en plichten bij het doen van een grensoverschrijdende aankoop en hen adviseert en assisteert wanneer zij een geschil hebben met een ondernemer in een andere EU-lidstaat, Noorwegen of IJsland</t>
        </is>
      </c>
      <c r="BX851" s="2" t="inlineStr">
        <is>
          <t>Europejskie Centrum Konsumenckie</t>
        </is>
      </c>
      <c r="BY851" s="2" t="inlineStr">
        <is>
          <t>3</t>
        </is>
      </c>
      <c r="BZ851" s="2" t="inlineStr">
        <is>
          <t/>
        </is>
      </c>
      <c r="CA851" t="inlineStr">
        <is>
          <t>krajowy punkt kontaktowy należący do Sieci Europejskich Centrów Konsumenckich [ &lt;a href="/entry/result/384445/all" id="ENTRY_TO_ENTRY_CONVERTER" target="_blank"&gt;IATE:384445&lt;/a&gt; ]</t>
        </is>
      </c>
      <c r="CB851" s="2" t="inlineStr">
        <is>
          <t>Centro Europeu do Consumidor|
CEC</t>
        </is>
      </c>
      <c r="CC851" s="2" t="inlineStr">
        <is>
          <t>3|
3</t>
        </is>
      </c>
      <c r="CD851" s="2" t="inlineStr">
        <is>
          <t xml:space="preserve">|
</t>
        </is>
      </c>
      <c r="CE851" t="inlineStr">
        <is>
          <t/>
        </is>
      </c>
      <c r="CF851" s="2" t="inlineStr">
        <is>
          <t>ECC|
Centrul European al Consumatorilor</t>
        </is>
      </c>
      <c r="CG851" s="2" t="inlineStr">
        <is>
          <t>3|
3</t>
        </is>
      </c>
      <c r="CH851" s="2" t="inlineStr">
        <is>
          <t xml:space="preserve">|
</t>
        </is>
      </c>
      <c r="CI851" t="inlineStr">
        <is>
          <t/>
        </is>
      </c>
      <c r="CJ851" s="2" t="inlineStr">
        <is>
          <t>európske spotrebiteľské centrum|
ESC</t>
        </is>
      </c>
      <c r="CK851" s="2" t="inlineStr">
        <is>
          <t>3|
3</t>
        </is>
      </c>
      <c r="CL851" s="2" t="inlineStr">
        <is>
          <t xml:space="preserve">|
</t>
        </is>
      </c>
      <c r="CM851" t="inlineStr">
        <is>
          <t>centrum, ktorého účelom je pomáhať spotrebiteľom pri riešení cezhraničných reklamácií v rámci EÚ, poskytuje poradenstvo a pomoc spotrebiteľom pri nákupoch v rámci EÚ</t>
        </is>
      </c>
      <c r="CN851" s="2" t="inlineStr">
        <is>
          <t>evropski potrošniški center</t>
        </is>
      </c>
      <c r="CO851" s="2" t="inlineStr">
        <is>
          <t>3</t>
        </is>
      </c>
      <c r="CP851" s="2" t="inlineStr">
        <is>
          <t/>
        </is>
      </c>
      <c r="CQ851" t="inlineStr">
        <is>
          <t/>
        </is>
      </c>
      <c r="CR851" s="2" t="inlineStr">
        <is>
          <t>europeiskt konsumentcentrum|
Konsument Europa</t>
        </is>
      </c>
      <c r="CS851" s="2" t="inlineStr">
        <is>
          <t>2|
3</t>
        </is>
      </c>
      <c r="CT851" s="2" t="inlineStr">
        <is>
          <t xml:space="preserve">|
</t>
        </is>
      </c>
      <c r="CU851" t="inlineStr">
        <is>
          <t/>
        </is>
      </c>
    </row>
    <row r="852">
      <c r="A852" s="1" t="str">
        <f>HYPERLINK("https://iate.europa.eu/entry/result/1650514/all", "1650514")</f>
        <v>1650514</v>
      </c>
      <c r="B852" t="inlineStr">
        <is>
          <t>TRADE</t>
        </is>
      </c>
      <c r="C852" t="inlineStr">
        <is>
          <t>TRADE|marketing|commercial transaction</t>
        </is>
      </c>
      <c r="D852" s="2" t="inlineStr">
        <is>
          <t>лични продажби</t>
        </is>
      </c>
      <c r="E852" s="2" t="inlineStr">
        <is>
          <t>3</t>
        </is>
      </c>
      <c r="F852" s="2" t="inlineStr">
        <is>
          <t/>
        </is>
      </c>
      <c r="G852" t="inlineStr">
        <is>
          <t>директни, персонални комуникации по телефон или лице в лице като в хода на разговора продавачът информира, убеждава и насърчава клиента за покупка на стока или услуга, заплащане на оферта и сключване на сделка</t>
        </is>
      </c>
      <c r="H852" s="2" t="inlineStr">
        <is>
          <t>osobní prodej</t>
        </is>
      </c>
      <c r="I852" s="2" t="inlineStr">
        <is>
          <t>3</t>
        </is>
      </c>
      <c r="J852" s="2" t="inlineStr">
        <is>
          <t/>
        </is>
      </c>
      <c r="K852" t="inlineStr">
        <is>
          <t>osobní prezentace doprovázená prodejci společnosti za účelem prodeje a budování vztahů se zákazníky</t>
        </is>
      </c>
      <c r="L852" s="2" t="inlineStr">
        <is>
          <t>personligt salg|
direkte salg</t>
        </is>
      </c>
      <c r="M852" s="2" t="inlineStr">
        <is>
          <t>3|
3</t>
        </is>
      </c>
      <c r="N852" s="2" t="inlineStr">
        <is>
          <t xml:space="preserve">|
</t>
        </is>
      </c>
      <c r="O852" t="inlineStr">
        <is>
          <t>salg direkte og med personlig kontakt til køberen</t>
        </is>
      </c>
      <c r="P852" s="2" t="inlineStr">
        <is>
          <t>klassischer Einzelhandel</t>
        </is>
      </c>
      <c r="Q852" s="2" t="inlineStr">
        <is>
          <t>3</t>
        </is>
      </c>
      <c r="R852" s="2" t="inlineStr">
        <is>
          <t/>
        </is>
      </c>
      <c r="S852" t="inlineStr">
        <is>
          <t/>
        </is>
      </c>
      <c r="T852" s="2" t="inlineStr">
        <is>
          <t>προσωπικές πωλήσεις</t>
        </is>
      </c>
      <c r="U852" s="2" t="inlineStr">
        <is>
          <t>3</t>
        </is>
      </c>
      <c r="V852" s="2" t="inlineStr">
        <is>
          <t/>
        </is>
      </c>
      <c r="W852" t="inlineStr">
        <is>
          <t/>
        </is>
      </c>
      <c r="X852" s="2" t="inlineStr">
        <is>
          <t>personal selling|
face-to-face selling|
face-to-face sales|
face-to-face purchase</t>
        </is>
      </c>
      <c r="Y852" s="2" t="inlineStr">
        <is>
          <t>3|
3|
3|
1</t>
        </is>
      </c>
      <c r="Z852" s="2" t="inlineStr">
        <is>
          <t xml:space="preserve">|
|
|
</t>
        </is>
      </c>
      <c r="AA852" t="inlineStr">
        <is>
          <t>sales procedure involving direct and personal contact between the buyer and the seller or the seller's representative</t>
        </is>
      </c>
      <c r="AB852" s="2" t="inlineStr">
        <is>
          <t>venta cara a cara|
venta presencial|
venta personal</t>
        </is>
      </c>
      <c r="AC852" s="2" t="inlineStr">
        <is>
          <t>3|
3|
3</t>
        </is>
      </c>
      <c r="AD852" s="2" t="inlineStr">
        <is>
          <t xml:space="preserve">|
|
</t>
        </is>
      </c>
      <c r="AE852" t="inlineStr">
        <is>
          <t>Venta que se realiza a través de una relación personal entre el vendedor y el comprador.</t>
        </is>
      </c>
      <c r="AF852" s="2" t="inlineStr">
        <is>
          <t>personaalne müük|
isiklik müük</t>
        </is>
      </c>
      <c r="AG852" s="2" t="inlineStr">
        <is>
          <t>3|
3</t>
        </is>
      </c>
      <c r="AH852" s="2" t="inlineStr">
        <is>
          <t xml:space="preserve">|
</t>
        </is>
      </c>
      <c r="AI852" t="inlineStr">
        <is>
          <t>müük, kus müüja suhtleb kliendiga isiklikult (sh telefonitsi, posti teel vm viisil)</t>
        </is>
      </c>
      <c r="AJ852" s="2" t="inlineStr">
        <is>
          <t>henkilökohtainen myynti|
henkilökohtainen myyntityö</t>
        </is>
      </c>
      <c r="AK852" s="2" t="inlineStr">
        <is>
          <t>3|
3</t>
        </is>
      </c>
      <c r="AL852" s="2" t="inlineStr">
        <is>
          <t xml:space="preserve">|
</t>
        </is>
      </c>
      <c r="AM852" t="inlineStr">
        <is>
          <t>myyjän ja asiakkaan välinen vuorovaikutus, jossa myyjä auttaa asiakasta valitsemaan ja ostamaan hänelle sopivan tuotteen tai palvelun</t>
        </is>
      </c>
      <c r="AN852" s="2" t="inlineStr">
        <is>
          <t>vente personnelle|
vente en face à face</t>
        </is>
      </c>
      <c r="AO852" s="2" t="inlineStr">
        <is>
          <t>3|
3</t>
        </is>
      </c>
      <c r="AP852" s="2" t="inlineStr">
        <is>
          <t xml:space="preserve">|
</t>
        </is>
      </c>
      <c r="AQ852" t="inlineStr">
        <is>
          <t>vente qui s'effectue par l'intermédiaire d'un vendeur et dans laquelle l'influence du contact personnel avec l'acheteur est essentielle</t>
        </is>
      </c>
      <c r="AR852" s="2" t="inlineStr">
        <is>
          <t>díolacháin aghaidh ar aghaidh|
díol pearsanta</t>
        </is>
      </c>
      <c r="AS852" s="2" t="inlineStr">
        <is>
          <t>3|
3</t>
        </is>
      </c>
      <c r="AT852" s="2" t="inlineStr">
        <is>
          <t xml:space="preserve">|
</t>
        </is>
      </c>
      <c r="AU852" t="inlineStr">
        <is>
          <t/>
        </is>
      </c>
      <c r="AV852" s="2" t="inlineStr">
        <is>
          <t>klasična prodaja|
osobna prodaja|
prodaja na konvencionalan način</t>
        </is>
      </c>
      <c r="AW852" s="2" t="inlineStr">
        <is>
          <t>3|
3|
3</t>
        </is>
      </c>
      <c r="AX852" s="2" t="inlineStr">
        <is>
          <t xml:space="preserve">|
|
</t>
        </is>
      </c>
      <c r="AY852" t="inlineStr">
        <is>
          <t>metoda prodaje direktnim posredovanjem prodavača prema kupcu</t>
        </is>
      </c>
      <c r="AZ852" s="2" t="inlineStr">
        <is>
          <t>személyes eladás|
személyes értékesítés</t>
        </is>
      </c>
      <c r="BA852" s="2" t="inlineStr">
        <is>
          <t>4|
4</t>
        </is>
      </c>
      <c r="BB852" s="2" t="inlineStr">
        <is>
          <t xml:space="preserve">|
</t>
        </is>
      </c>
      <c r="BC852" t="inlineStr">
        <is>
          <t>az eladó személyes, aktív közreműködésével kialakuló üzletkötés és az ahhoz kapcsolódó folyamat</t>
        </is>
      </c>
      <c r="BD852" s="2" t="inlineStr">
        <is>
          <t>vendita personale|
vendita "faccia a faccia"</t>
        </is>
      </c>
      <c r="BE852" s="2" t="inlineStr">
        <is>
          <t>3|
3</t>
        </is>
      </c>
      <c r="BF852" s="2" t="inlineStr">
        <is>
          <t xml:space="preserve">|
</t>
        </is>
      </c>
      <c r="BG852" t="inlineStr">
        <is>
          <t>tipo di vendita che comporta una comunicazione diretta tra venditore e cliente</t>
        </is>
      </c>
      <c r="BH852" s="2" t="inlineStr">
        <is>
          <t>įprastinė prekyba|
įprastinis pardavimas</t>
        </is>
      </c>
      <c r="BI852" s="2" t="inlineStr">
        <is>
          <t>3|
3</t>
        </is>
      </c>
      <c r="BJ852" s="2" t="inlineStr">
        <is>
          <t xml:space="preserve">|
</t>
        </is>
      </c>
      <c r="BK852" t="inlineStr">
        <is>
          <t>pardavėjo ar jo atstovo vykdomas prekių ar paslaugų pardavimas pirkėjui jų fizinio susitikimo metu arba automatizuotoje prekybos vietoje</t>
        </is>
      </c>
      <c r="BL852" s="2" t="inlineStr">
        <is>
          <t>pārdošana klātienē</t>
        </is>
      </c>
      <c r="BM852" s="2" t="inlineStr">
        <is>
          <t>2</t>
        </is>
      </c>
      <c r="BN852" s="2" t="inlineStr">
        <is>
          <t/>
        </is>
      </c>
      <c r="BO852" t="inlineStr">
        <is>
          <t/>
        </is>
      </c>
      <c r="BP852" s="2" t="inlineStr">
        <is>
          <t>bejgħ wiċċ imb wiċċ</t>
        </is>
      </c>
      <c r="BQ852" s="2" t="inlineStr">
        <is>
          <t>3</t>
        </is>
      </c>
      <c r="BR852" s="2" t="inlineStr">
        <is>
          <t/>
        </is>
      </c>
      <c r="BS852" t="inlineStr">
        <is>
          <t>proċedura ta' bejgħ li tinvolvi kuntatt dirett u personali bejn ix-xerrej u l-bejjiegħ jew bejn ix-xerrej u r-rappreżentant tal-bejjiegħ</t>
        </is>
      </c>
      <c r="BT852" s="2" t="inlineStr">
        <is>
          <t>persoonlijke verkoop|
verkoop van hand tot hand</t>
        </is>
      </c>
      <c r="BU852" s="2" t="inlineStr">
        <is>
          <t>3|
3</t>
        </is>
      </c>
      <c r="BV852" s="2" t="inlineStr">
        <is>
          <t xml:space="preserve">|
</t>
        </is>
      </c>
      <c r="BW852" t="inlineStr">
        <is>
          <t>verkoopmethode waarbij er rechtsreeks en persoonlijk contact tussen koper en verkoper of vertegenwoordiger is</t>
        </is>
      </c>
      <c r="BX852" s="2" t="inlineStr">
        <is>
          <t>sprzedaż przy fizycznej obecności stron</t>
        </is>
      </c>
      <c r="BY852" s="2" t="inlineStr">
        <is>
          <t>3</t>
        </is>
      </c>
      <c r="BZ852" s="2" t="inlineStr">
        <is>
          <t/>
        </is>
      </c>
      <c r="CA852" t="inlineStr">
        <is>
          <t/>
        </is>
      </c>
      <c r="CB852" s="2" t="inlineStr">
        <is>
          <t>venda pessoal|
venda presencial</t>
        </is>
      </c>
      <c r="CC852" s="2" t="inlineStr">
        <is>
          <t>3|
3</t>
        </is>
      </c>
      <c r="CD852" s="2" t="inlineStr">
        <is>
          <t xml:space="preserve">|
</t>
        </is>
      </c>
      <c r="CE852" t="inlineStr">
        <is>
          <t/>
        </is>
      </c>
      <c r="CF852" s="2" t="inlineStr">
        <is>
          <t>vânzare personală</t>
        </is>
      </c>
      <c r="CG852" s="2" t="inlineStr">
        <is>
          <t>3</t>
        </is>
      </c>
      <c r="CH852" s="2" t="inlineStr">
        <is>
          <t/>
        </is>
      </c>
      <c r="CI852" t="inlineStr">
        <is>
          <t/>
        </is>
      </c>
      <c r="CJ852" s="2" t="inlineStr">
        <is>
          <t>osobný predaj</t>
        </is>
      </c>
      <c r="CK852" s="2" t="inlineStr">
        <is>
          <t>3</t>
        </is>
      </c>
      <c r="CL852" s="2" t="inlineStr">
        <is>
          <t/>
        </is>
      </c>
      <c r="CM852" t="inlineStr">
        <is>
          <t>predaj založený na osobnej komunikácii predávajúcich s potenciálnymi zákazníkmi</t>
        </is>
      </c>
      <c r="CN852" s="2" t="inlineStr">
        <is>
          <t>osebna prodaja</t>
        </is>
      </c>
      <c r="CO852" s="2" t="inlineStr">
        <is>
          <t>3</t>
        </is>
      </c>
      <c r="CP852" s="2" t="inlineStr">
        <is>
          <t/>
        </is>
      </c>
      <c r="CQ852" t="inlineStr">
        <is>
          <t/>
        </is>
      </c>
      <c r="CR852" s="2" t="inlineStr">
        <is>
          <t>personlig försäljning</t>
        </is>
      </c>
      <c r="CS852" s="2" t="inlineStr">
        <is>
          <t>3</t>
        </is>
      </c>
      <c r="CT852" s="2" t="inlineStr">
        <is>
          <t/>
        </is>
      </c>
      <c r="CU852" t="inlineStr">
        <is>
          <t/>
        </is>
      </c>
    </row>
    <row r="853">
      <c r="A853" s="1" t="str">
        <f>HYPERLINK("https://iate.europa.eu/entry/result/765060/all", "765060")</f>
        <v>765060</v>
      </c>
      <c r="B853" t="inlineStr">
        <is>
          <t>LAW</t>
        </is>
      </c>
      <c r="C853" t="inlineStr">
        <is>
          <t>LAW</t>
        </is>
      </c>
      <c r="D853" s="2" t="inlineStr">
        <is>
          <t>разместване на тежестта на доказване|
обръщане на тежестта на доказване</t>
        </is>
      </c>
      <c r="E853" s="2" t="inlineStr">
        <is>
          <t>3|
3</t>
        </is>
      </c>
      <c r="F853" s="2" t="inlineStr">
        <is>
          <t xml:space="preserve">|
</t>
        </is>
      </c>
      <c r="G853" t="inlineStr">
        <is>
          <t>Отклонение от установените принципи, уреждащи възлагането на тежестта на доказване в гражданския и наказателния процес.</t>
        </is>
      </c>
      <c r="H853" s="2" t="inlineStr">
        <is>
          <t>obrácení důkazního břemene</t>
        </is>
      </c>
      <c r="I853" s="2" t="inlineStr">
        <is>
          <t>3</t>
        </is>
      </c>
      <c r="J853" s="2" t="inlineStr">
        <is>
          <t/>
        </is>
      </c>
      <c r="K853" t="inlineStr">
        <is>
          <t>přenesení důkazního břemene na protistranu</t>
        </is>
      </c>
      <c r="L853" s="2" t="inlineStr">
        <is>
          <t>omvendt bevisbyrde</t>
        </is>
      </c>
      <c r="M853" s="2" t="inlineStr">
        <is>
          <t>3</t>
        </is>
      </c>
      <c r="N853" s="2" t="inlineStr">
        <is>
          <t/>
        </is>
      </c>
      <c r="O853" t="inlineStr">
        <is>
          <t>bevisbyrde, der er omvendt i forhold til det normale, idet det her påhviler den anklagede eller sagsøgte at bevise sin uskyld</t>
        </is>
      </c>
      <c r="P853" s="2" t="inlineStr">
        <is>
          <t>Beweislastumkehr|
Umkehr der Beweislast|
Beweisumkehr|
umgekehrte Beweislast</t>
        </is>
      </c>
      <c r="Q853" s="2" t="inlineStr">
        <is>
          <t>3|
3|
3|
3</t>
        </is>
      </c>
      <c r="R853" s="2" t="inlineStr">
        <is>
          <t xml:space="preserve">|
|
|
</t>
        </is>
      </c>
      <c r="S853" t="inlineStr">
        <is>
          <t>Ausnahme vom regulären juristischen Grundsatz, dass jede Partei selbst die Beweislast für die tatsächlichen Voraussetzungen der ihr günstigen Rechtsnorm trägt</t>
        </is>
      </c>
      <c r="T853" s="2" t="inlineStr">
        <is>
          <t>αντιστροφή του βάρους της αποδείξεως|
αντιστροφή του βάρους της απόδειξης</t>
        </is>
      </c>
      <c r="U853" s="2" t="inlineStr">
        <is>
          <t>3|
3</t>
        </is>
      </c>
      <c r="V853" s="2" t="inlineStr">
        <is>
          <t xml:space="preserve">|
</t>
        </is>
      </c>
      <c r="W853" t="inlineStr">
        <is>
          <t/>
        </is>
      </c>
      <c r="X853" s="2" t="inlineStr">
        <is>
          <t>reversal of the burden of proof|
reverse onus|
reversed onus of proof</t>
        </is>
      </c>
      <c r="Y853" s="2" t="inlineStr">
        <is>
          <t>3|
3|
1</t>
        </is>
      </c>
      <c r="Z853" s="2" t="inlineStr">
        <is>
          <t xml:space="preserve">|
|
</t>
        </is>
      </c>
      <c r="AA853" t="inlineStr">
        <is>
          <t>change to the normal rule of evidence, thereby imposing on the other party the initial obligation to prove or disprove a disputed fact</t>
        </is>
      </c>
      <c r="AB853" s="2" t="inlineStr">
        <is>
          <t>inversión de la carga de la prueba</t>
        </is>
      </c>
      <c r="AC853" s="2" t="inlineStr">
        <is>
          <t>3</t>
        </is>
      </c>
      <c r="AD853" s="2" t="inlineStr">
        <is>
          <t/>
        </is>
      </c>
      <c r="AE853" t="inlineStr">
        <is>
          <t>Infracción o excepción del principio general según el cual la carga de probar corresponde al que afirma unos hechos o sostiene una determinada pretensión, que se admite en algunos casos en que, en virtud del principio de facilidad probatoria, se traslada la obligación de facilitar los medios de prueba a la otra parte del procedimiento por resultar para ella más fácil la acreditación.</t>
        </is>
      </c>
      <c r="AF853" s="2" t="inlineStr">
        <is>
          <t>tõendamiskoormise ümberpööramine</t>
        </is>
      </c>
      <c r="AG853" s="2" t="inlineStr">
        <is>
          <t>3</t>
        </is>
      </c>
      <c r="AH853" s="2" t="inlineStr">
        <is>
          <t/>
        </is>
      </c>
      <c r="AI853" t="inlineStr">
        <is>
          <t>&lt;em&gt;tõendamiskoormise&lt;/em&gt; &lt;a href="/entry/result/760347/all" id="ENTRY_TO_ENTRY_CONVERTER" target="_blank"&gt;IATE:760347&lt;/a&gt; üleminek vastaspoolele, kes peab tõendama neid asjaolusid, millele tuginevad talle esitatud nõuded</t>
        </is>
      </c>
      <c r="AJ853" s="2" t="inlineStr">
        <is>
          <t>käännetty todistustaakka|
todistustaakan kääntäminen</t>
        </is>
      </c>
      <c r="AK853" s="2" t="inlineStr">
        <is>
          <t>3|
3</t>
        </is>
      </c>
      <c r="AL853" s="2" t="inlineStr">
        <is>
          <t xml:space="preserve">|
</t>
        </is>
      </c>
      <c r="AM853" t="inlineStr">
        <is>
          <t>todistustaakan siirtäminen siltä osapuolelta, joka on lähtökohtaisesti todistusvelvollinen, hänen vastapuolelleen</t>
        </is>
      </c>
      <c r="AN853" s="2" t="inlineStr">
        <is>
          <t>inversion du fardeau de la preuve|
renversement de la charge de la preuve|
inversion de la charge de la preuve|
déplacement du fardeau de la preuve|
charge inversée|
fardeau inversé</t>
        </is>
      </c>
      <c r="AO853" s="2" t="inlineStr">
        <is>
          <t>3|
3|
3|
3|
3|
3</t>
        </is>
      </c>
      <c r="AP853" s="2" t="inlineStr">
        <is>
          <t xml:space="preserve">|
preferred|
|
|
|
</t>
        </is>
      </c>
      <c r="AQ853" t="inlineStr">
        <is>
          <t>&lt;div&gt;fardeau de présentation et de persuasion qui, par l'opération d'une règle précise de droit, échoit exceptionnellement, non plus au demandeur ou au poursuivant, mais au défendeur ou à l'accusé&lt;br&gt;&lt;/div&gt;</t>
        </is>
      </c>
      <c r="AR853" s="2" t="inlineStr">
        <is>
          <t>dualgas cruthúnais a aistriú|
freaschur an dualgais cruthúnais|
aisiompú an dualgais cruthúnais</t>
        </is>
      </c>
      <c r="AS853" s="2" t="inlineStr">
        <is>
          <t>3|
3|
3</t>
        </is>
      </c>
      <c r="AT853" s="2" t="inlineStr">
        <is>
          <t xml:space="preserve">|
|
</t>
        </is>
      </c>
      <c r="AU853" t="inlineStr">
        <is>
          <t/>
        </is>
      </c>
      <c r="AV853" s="2" t="inlineStr">
        <is>
          <t>prebacivanje tereta dokazivanja</t>
        </is>
      </c>
      <c r="AW853" s="2" t="inlineStr">
        <is>
          <t>3</t>
        </is>
      </c>
      <c r="AX853" s="2" t="inlineStr">
        <is>
          <t/>
        </is>
      </c>
      <c r="AY853" t="inlineStr">
        <is>
          <t>preokret na normalna pravila o dokazima čime se drugoj strani nameće obeza da dokaže ili ospori spornu činjenicu</t>
        </is>
      </c>
      <c r="AZ853" s="2" t="inlineStr">
        <is>
          <t>a bizonyítási teher megfordítása|
fordított bizonyítási teher|
a bizonyítási teher megfordulása</t>
        </is>
      </c>
      <c r="BA853" s="2" t="inlineStr">
        <is>
          <t>3|
3|
2</t>
        </is>
      </c>
      <c r="BB853" s="2" t="inlineStr">
        <is>
          <t xml:space="preserve">|
|
</t>
        </is>
      </c>
      <c r="BC853" t="inlineStr">
        <is>
          <t>jogi szabály, amelynek értelmében – a rendes bizonyítási feltételektől eltérően – a felperes, illetve vádló helyett az alperesnek, illetve vádlottnak kell bizonyítania az előadott tények valódiságát vagy valótlanságát</t>
        </is>
      </c>
      <c r="BD853" s="2" t="inlineStr">
        <is>
          <t>inversione dell'onere della prova</t>
        </is>
      </c>
      <c r="BE853" s="2" t="inlineStr">
        <is>
          <t>3</t>
        </is>
      </c>
      <c r="BF853" s="2" t="inlineStr">
        <is>
          <t/>
        </is>
      </c>
      <c r="BG853" t="inlineStr">
        <is>
          <t>modifica dell'onere della prova quale fissata dalla legge disposta dalle parti o dal legislatore</t>
        </is>
      </c>
      <c r="BH853" s="2" t="inlineStr">
        <is>
          <t>prievolės įrodyti perkėlimas|
įrodinėjimo pareigos perkėlimas</t>
        </is>
      </c>
      <c r="BI853" s="2" t="inlineStr">
        <is>
          <t>2|
3</t>
        </is>
      </c>
      <c r="BJ853" s="2" t="inlineStr">
        <is>
          <t>|
preferred</t>
        </is>
      </c>
      <c r="BK853" t="inlineStr">
        <is>
          <t/>
        </is>
      </c>
      <c r="BL853" s="2" t="inlineStr">
        <is>
          <t>apgrieztās pierādīšanas pienākums</t>
        </is>
      </c>
      <c r="BM853" s="2" t="inlineStr">
        <is>
          <t>3</t>
        </is>
      </c>
      <c r="BN853" s="2" t="inlineStr">
        <is>
          <t/>
        </is>
      </c>
      <c r="BO853" t="inlineStr">
        <is>
          <t/>
        </is>
      </c>
      <c r="BP853" s="2" t="inlineStr">
        <is>
          <t>inverżjoni tal-oneru tal-provi</t>
        </is>
      </c>
      <c r="BQ853" s="2" t="inlineStr">
        <is>
          <t>3</t>
        </is>
      </c>
      <c r="BR853" s="2" t="inlineStr">
        <is>
          <t/>
        </is>
      </c>
      <c r="BS853" t="inlineStr">
        <is>
          <t>bidla għar-regola normali ta' evidenza, fejn jiġi impost fuq il-parti l-oħra l-obbligu inizjali li tagħti prova ta' jew tiċħad fatt kontestat</t>
        </is>
      </c>
      <c r="BT853" s="2" t="inlineStr">
        <is>
          <t>omkering van de bewijslast</t>
        </is>
      </c>
      <c r="BU853" s="2" t="inlineStr">
        <is>
          <t>3</t>
        </is>
      </c>
      <c r="BV853" s="2" t="inlineStr">
        <is>
          <t/>
        </is>
      </c>
      <c r="BW853" t="inlineStr">
        <is>
          <t>verplichting van een partij om aannemelijk te maken dat wat de tegenpartij beweert, onjuist is</t>
        </is>
      </c>
      <c r="BX853" s="2" t="inlineStr">
        <is>
          <t>przeniesienie ciężaru dowodu</t>
        </is>
      </c>
      <c r="BY853" s="2" t="inlineStr">
        <is>
          <t>3</t>
        </is>
      </c>
      <c r="BZ853" s="2" t="inlineStr">
        <is>
          <t/>
        </is>
      </c>
      <c r="CA853" t="inlineStr">
        <is>
          <t/>
        </is>
      </c>
      <c r="CB853" s="2" t="inlineStr">
        <is>
          <t>inversão do ónus da prova</t>
        </is>
      </c>
      <c r="CC853" s="2" t="inlineStr">
        <is>
          <t>3</t>
        </is>
      </c>
      <c r="CD853" s="2" t="inlineStr">
        <is>
          <t/>
        </is>
      </c>
      <c r="CE853" t="inlineStr">
        <is>
          <t>Inversão da regra segundo a qual a prova dos factos deve ser feita pela parte que invoca um direito, impondo a prova ou refutação dos factos à parte contra a qual esse direito é invocado.</t>
        </is>
      </c>
      <c r="CF853" s="2" t="inlineStr">
        <is>
          <t>inversare a sarcinii probei</t>
        </is>
      </c>
      <c r="CG853" s="2" t="inlineStr">
        <is>
          <t>3</t>
        </is>
      </c>
      <c r="CH853" s="2" t="inlineStr">
        <is>
          <t/>
        </is>
      </c>
      <c r="CI853" t="inlineStr">
        <is>
          <t/>
        </is>
      </c>
      <c r="CJ853" s="2" t="inlineStr">
        <is>
          <t>prenesenie dôkazného bremena|
obrátenie dôkazného bremena|
presun dôkazného bremena|
prenos dôkazného bremena</t>
        </is>
      </c>
      <c r="CK853" s="2" t="inlineStr">
        <is>
          <t>3|
2|
3|
3</t>
        </is>
      </c>
      <c r="CL853" s="2" t="inlineStr">
        <is>
          <t xml:space="preserve">preferred|
|
|
</t>
        </is>
      </c>
      <c r="CM853" t="inlineStr">
        <is>
          <t>zvrátenie procesnej zásady, podľa ktorej dôkazné bremeno znáša ten, kto niečo tvrdí</t>
        </is>
      </c>
      <c r="CN853" s="2" t="inlineStr">
        <is>
          <t>obrnjeno dokazno breme</t>
        </is>
      </c>
      <c r="CO853" s="2" t="inlineStr">
        <is>
          <t>3</t>
        </is>
      </c>
      <c r="CP853" s="2" t="inlineStr">
        <is>
          <t/>
        </is>
      </c>
      <c r="CQ853" t="inlineStr">
        <is>
          <t/>
        </is>
      </c>
      <c r="CR853" s="2" t="inlineStr">
        <is>
          <t>omvänd bevisbörda</t>
        </is>
      </c>
      <c r="CS853" s="2" t="inlineStr">
        <is>
          <t>3</t>
        </is>
      </c>
      <c r="CT853" s="2" t="inlineStr">
        <is>
          <t/>
        </is>
      </c>
      <c r="CU853" t="inlineStr">
        <is>
          <t/>
        </is>
      </c>
    </row>
    <row r="854">
      <c r="A854" s="1" t="str">
        <f>HYPERLINK("https://iate.europa.eu/entry/result/1863742/all", "1863742")</f>
        <v>1863742</v>
      </c>
      <c r="B854" t="inlineStr">
        <is>
          <t>EDUCATION AND COMMUNICATIONS</t>
        </is>
      </c>
      <c r="C854" t="inlineStr">
        <is>
          <t>EDUCATION AND COMMUNICATIONS|information technology and data processing|data processing</t>
        </is>
      </c>
      <c r="D854" s="2" t="inlineStr">
        <is>
          <t>съхраняване на данни</t>
        </is>
      </c>
      <c r="E854" s="2" t="inlineStr">
        <is>
          <t>3</t>
        </is>
      </c>
      <c r="F854" s="2" t="inlineStr">
        <is>
          <t/>
        </is>
      </c>
      <c r="G854" t="inlineStr">
        <is>
          <t/>
        </is>
      </c>
      <c r="H854" s="2" t="inlineStr">
        <is>
          <t>uchovávání dat|
skladování dat</t>
        </is>
      </c>
      <c r="I854" s="2" t="inlineStr">
        <is>
          <t>3|
3</t>
        </is>
      </c>
      <c r="J854" s="2" t="inlineStr">
        <is>
          <t xml:space="preserve">|
</t>
        </is>
      </c>
      <c r="K854" t="inlineStr">
        <is>
          <t>technologie pro sběr, transformaci a ukládání dat z heterogenních zdrojů</t>
        </is>
      </c>
      <c r="L854" s="2" t="inlineStr">
        <is>
          <t>datalagring|
data warehousing</t>
        </is>
      </c>
      <c r="M854" s="2" t="inlineStr">
        <is>
          <t>4|
4</t>
        </is>
      </c>
      <c r="N854" s="2" t="inlineStr">
        <is>
          <t xml:space="preserve">|
</t>
        </is>
      </c>
      <c r="O854" t="inlineStr">
        <is>
          <t/>
        </is>
      </c>
      <c r="P854" s="2" t="inlineStr">
        <is>
          <t>Data-Warehousing</t>
        </is>
      </c>
      <c r="Q854" s="2" t="inlineStr">
        <is>
          <t>3</t>
        </is>
      </c>
      <c r="R854" s="2" t="inlineStr">
        <is>
          <t/>
        </is>
      </c>
      <c r="S854" t="inlineStr">
        <is>
          <t>Systemlösung, die die unternehmensweite Versorgung der Front-End-Systeme zur Managementunterstützung mit den benötigten Informationen gewährleistet</t>
        </is>
      </c>
      <c r="T854" s="2" t="inlineStr">
        <is>
          <t>αποθήκευση δεδομένων</t>
        </is>
      </c>
      <c r="U854" s="2" t="inlineStr">
        <is>
          <t>3</t>
        </is>
      </c>
      <c r="V854" s="2" t="inlineStr">
        <is>
          <t/>
        </is>
      </c>
      <c r="W854" t="inlineStr">
        <is>
          <t/>
        </is>
      </c>
      <c r="X854" s="2" t="inlineStr">
        <is>
          <t>data warehousing</t>
        </is>
      </c>
      <c r="Y854" s="2" t="inlineStr">
        <is>
          <t>3</t>
        </is>
      </c>
      <c r="Z854" s="2" t="inlineStr">
        <is>
          <t/>
        </is>
      </c>
      <c r="AA854" t="inlineStr">
        <is>
          <t>electronic storage of a large amount of information by a business</t>
        </is>
      </c>
      <c r="AB854" s="2" t="inlineStr">
        <is>
          <t>depósito de datos|
almacenamiento de datos</t>
        </is>
      </c>
      <c r="AC854" s="2" t="inlineStr">
        <is>
          <t>3|
3</t>
        </is>
      </c>
      <c r="AD854" s="2" t="inlineStr">
        <is>
          <t xml:space="preserve">|
</t>
        </is>
      </c>
      <c r="AE854" t="inlineStr">
        <is>
          <t/>
        </is>
      </c>
      <c r="AF854" t="inlineStr">
        <is>
          <t/>
        </is>
      </c>
      <c r="AG854" t="inlineStr">
        <is>
          <t/>
        </is>
      </c>
      <c r="AH854" t="inlineStr">
        <is>
          <t/>
        </is>
      </c>
      <c r="AI854" t="inlineStr">
        <is>
          <t/>
        </is>
      </c>
      <c r="AJ854" s="2" t="inlineStr">
        <is>
          <t>tietovarastointi</t>
        </is>
      </c>
      <c r="AK854" s="2" t="inlineStr">
        <is>
          <t>3</t>
        </is>
      </c>
      <c r="AL854" s="2" t="inlineStr">
        <is>
          <t/>
        </is>
      </c>
      <c r="AM854" t="inlineStr">
        <is>
          <t>kokonaisvaltainen prosessi, jossa yritys kerää tietoa eri lähteistä muuttaen sen informaatioksi, jota voidaan hyödyntääliiketoiminnan päätöksenteossa</t>
        </is>
      </c>
      <c r="AN854" s="2" t="inlineStr">
        <is>
          <t>stockage de données|
entreposage de données</t>
        </is>
      </c>
      <c r="AO854" s="2" t="inlineStr">
        <is>
          <t>3|
3</t>
        </is>
      </c>
      <c r="AP854" s="2" t="inlineStr">
        <is>
          <t xml:space="preserve">|
</t>
        </is>
      </c>
      <c r="AQ854" t="inlineStr">
        <is>
          <t>La logistique des données numériques est devenue une discipline à part entière: le Data Warehousing (entreposage de données). Un entrepôt de données (Data Warehouse) se définit comme un ensemble de bases de données relatives à une problématique: gestion des stocks, gestion des ventes, suivi des fichiers clients, etc. Il se caractérise par: un environnement informatique hétérogène (système d'exploitation, format, etc.) parce que contenant des éléments d'origines diverses (Intranet, Extranet, Internet ou autres); l'incompatibilité logique des informations observées sur des échantillons différents; des volumes considérables de données chiffrées et codifiées.</t>
        </is>
      </c>
      <c r="AR854" s="2" t="inlineStr">
        <is>
          <t>ollstóráil sonraí|
stórasú sonraí</t>
        </is>
      </c>
      <c r="AS854" s="2" t="inlineStr">
        <is>
          <t>3|
3</t>
        </is>
      </c>
      <c r="AT854" s="2" t="inlineStr">
        <is>
          <t>|
preferred</t>
        </is>
      </c>
      <c r="AU854" t="inlineStr">
        <is>
          <t>úsáid teicníochtaí agus bogearraí bunachar ar leith chun rochtain ar shonraí roghnaithe, ó chomhlacht nó eagraíocht stáit mar shampla, chun staidéar a dhéanamh ar chlaontaí agus patrúin gnó, do phleanáil an ghnó</t>
        </is>
      </c>
      <c r="AV854" t="inlineStr">
        <is>
          <t/>
        </is>
      </c>
      <c r="AW854" t="inlineStr">
        <is>
          <t/>
        </is>
      </c>
      <c r="AX854" t="inlineStr">
        <is>
          <t/>
        </is>
      </c>
      <c r="AY854" t="inlineStr">
        <is>
          <t/>
        </is>
      </c>
      <c r="AZ854" t="inlineStr">
        <is>
          <t/>
        </is>
      </c>
      <c r="BA854" t="inlineStr">
        <is>
          <t/>
        </is>
      </c>
      <c r="BB854" t="inlineStr">
        <is>
          <t/>
        </is>
      </c>
      <c r="BC854" t="inlineStr">
        <is>
          <t/>
        </is>
      </c>
      <c r="BD854" s="2" t="inlineStr">
        <is>
          <t>stoccaggio di dati</t>
        </is>
      </c>
      <c r="BE854" s="2" t="inlineStr">
        <is>
          <t>3</t>
        </is>
      </c>
      <c r="BF854" s="2" t="inlineStr">
        <is>
          <t/>
        </is>
      </c>
      <c r="BG854" t="inlineStr">
        <is>
          <t/>
        </is>
      </c>
      <c r="BH854" t="inlineStr">
        <is>
          <t/>
        </is>
      </c>
      <c r="BI854" t="inlineStr">
        <is>
          <t/>
        </is>
      </c>
      <c r="BJ854" t="inlineStr">
        <is>
          <t/>
        </is>
      </c>
      <c r="BK854" t="inlineStr">
        <is>
          <t/>
        </is>
      </c>
      <c r="BL854" t="inlineStr">
        <is>
          <t/>
        </is>
      </c>
      <c r="BM854" t="inlineStr">
        <is>
          <t/>
        </is>
      </c>
      <c r="BN854" t="inlineStr">
        <is>
          <t/>
        </is>
      </c>
      <c r="BO854" t="inlineStr">
        <is>
          <t/>
        </is>
      </c>
      <c r="BP854" t="inlineStr">
        <is>
          <t/>
        </is>
      </c>
      <c r="BQ854" t="inlineStr">
        <is>
          <t/>
        </is>
      </c>
      <c r="BR854" t="inlineStr">
        <is>
          <t/>
        </is>
      </c>
      <c r="BS854" t="inlineStr">
        <is>
          <t/>
        </is>
      </c>
      <c r="BT854" s="2" t="inlineStr">
        <is>
          <t>opslag van gegevens|
datawarehousing|
gegevensopslag</t>
        </is>
      </c>
      <c r="BU854" s="2" t="inlineStr">
        <is>
          <t>3|
3|
3</t>
        </is>
      </c>
      <c r="BV854" s="2" t="inlineStr">
        <is>
          <t xml:space="preserve">|
|
</t>
        </is>
      </c>
      <c r="BW854" t="inlineStr">
        <is>
          <t>bouwen en vullen van een database (datawarehouse) die specifiek is ingericht op het analyseren van gegevens</t>
        </is>
      </c>
      <c r="BX854" s="2" t="inlineStr">
        <is>
          <t>hurtownia danych|
przechowywanie danych w hurtowni danych</t>
        </is>
      </c>
      <c r="BY854" s="2" t="inlineStr">
        <is>
          <t>3|
3</t>
        </is>
      </c>
      <c r="BZ854" s="2" t="inlineStr">
        <is>
          <t xml:space="preserve">|
</t>
        </is>
      </c>
      <c r="CA854" t="inlineStr">
        <is>
          <t>technologia informatyczna polegająca na magazynowaniu danych w &lt;i&gt;hurtowni danych&lt;/i&gt; [ &lt;a href="/entry/result/1267002/all" id="ENTRY_TO_ENTRY_CONVERTER" target="_blank"&gt;IATE:1267002&lt;/a&gt; ]</t>
        </is>
      </c>
      <c r="CB854" s="2" t="inlineStr">
        <is>
          <t>armazenamento de dados</t>
        </is>
      </c>
      <c r="CC854" s="2" t="inlineStr">
        <is>
          <t>3</t>
        </is>
      </c>
      <c r="CD854" s="2" t="inlineStr">
        <is>
          <t/>
        </is>
      </c>
      <c r="CE854" t="inlineStr">
        <is>
          <t/>
        </is>
      </c>
      <c r="CF854" s="2" t="inlineStr">
        <is>
          <t>depozitare de date|
stocare de date</t>
        </is>
      </c>
      <c r="CG854" s="2" t="inlineStr">
        <is>
          <t>3|
3</t>
        </is>
      </c>
      <c r="CH854" s="2" t="inlineStr">
        <is>
          <t xml:space="preserve">|
</t>
        </is>
      </c>
      <c r="CI854" t="inlineStr">
        <is>
          <t>o stocare a datelor unitară,completă și consistentă ,obținută dintr-o varietate de surse, disponibilă utilizatorilorfinali într-un mod ușor perceptibil și utilizabil în contextul afacerii</t>
        </is>
      </c>
      <c r="CJ854" t="inlineStr">
        <is>
          <t/>
        </is>
      </c>
      <c r="CK854" t="inlineStr">
        <is>
          <t/>
        </is>
      </c>
      <c r="CL854" t="inlineStr">
        <is>
          <t/>
        </is>
      </c>
      <c r="CM854" t="inlineStr">
        <is>
          <t/>
        </is>
      </c>
      <c r="CN854" s="2" t="inlineStr">
        <is>
          <t>skladiščenje podatkov</t>
        </is>
      </c>
      <c r="CO854" s="2" t="inlineStr">
        <is>
          <t>3</t>
        </is>
      </c>
      <c r="CP854" s="2" t="inlineStr">
        <is>
          <t/>
        </is>
      </c>
      <c r="CQ854" t="inlineStr">
        <is>
          <t/>
        </is>
      </c>
      <c r="CR854" t="inlineStr">
        <is>
          <t/>
        </is>
      </c>
      <c r="CS854" t="inlineStr">
        <is>
          <t/>
        </is>
      </c>
      <c r="CT854" t="inlineStr">
        <is>
          <t/>
        </is>
      </c>
      <c r="CU854" t="inlineStr">
        <is>
          <t/>
        </is>
      </c>
    </row>
    <row r="855">
      <c r="A855" s="1" t="str">
        <f>HYPERLINK("https://iate.europa.eu/entry/result/3528464/all", "3528464")</f>
        <v>3528464</v>
      </c>
      <c r="B855" t="inlineStr">
        <is>
          <t>TRADE;EDUCATION AND COMMUNICATIONS</t>
        </is>
      </c>
      <c r="C855" t="inlineStr">
        <is>
          <t>TRADE|marketing|commercial transaction;EDUCATION AND COMMUNICATIONS|information technology and data processing</t>
        </is>
      </c>
      <c r="D855" s="2" t="inlineStr">
        <is>
          <t>марка за доверие на ЕС|
онлайн знак за доверие на ЕС</t>
        </is>
      </c>
      <c r="E855" s="2" t="inlineStr">
        <is>
          <t>3|
3</t>
        </is>
      </c>
      <c r="F855" s="2" t="inlineStr">
        <is>
          <t xml:space="preserve">|
</t>
        </is>
      </c>
      <c r="G855" t="inlineStr">
        <is>
          <t/>
        </is>
      </c>
      <c r="H855" s="2" t="inlineStr">
        <is>
          <t>značka důvěry EU|
evropská značka důvěry pro internetové obchody</t>
        </is>
      </c>
      <c r="I855" s="2" t="inlineStr">
        <is>
          <t>3|
3</t>
        </is>
      </c>
      <c r="J855" s="2" t="inlineStr">
        <is>
          <t xml:space="preserve">|
</t>
        </is>
      </c>
      <c r="K855" t="inlineStr">
        <is>
          <t>známka kvality udělovaná internetovým obchodníkům splňujícím určitá kritéria pro ochranu spotřebitele</t>
        </is>
      </c>
      <c r="L855" t="inlineStr">
        <is>
          <t/>
        </is>
      </c>
      <c r="M855" t="inlineStr">
        <is>
          <t/>
        </is>
      </c>
      <c r="N855" t="inlineStr">
        <is>
          <t/>
        </is>
      </c>
      <c r="O855" t="inlineStr">
        <is>
          <t/>
        </is>
      </c>
      <c r="P855" s="2" t="inlineStr">
        <is>
          <t>EU-Online-Vertrauenssiegel|
EU-Vertrauenssiegel</t>
        </is>
      </c>
      <c r="Q855" s="2" t="inlineStr">
        <is>
          <t>3|
3</t>
        </is>
      </c>
      <c r="R855" s="2" t="inlineStr">
        <is>
          <t xml:space="preserve">|
</t>
        </is>
      </c>
      <c r="S855" t="inlineStr">
        <is>
          <t/>
        </is>
      </c>
      <c r="T855" t="inlineStr">
        <is>
          <t/>
        </is>
      </c>
      <c r="U855" t="inlineStr">
        <is>
          <t/>
        </is>
      </c>
      <c r="V855" t="inlineStr">
        <is>
          <t/>
        </is>
      </c>
      <c r="W855" t="inlineStr">
        <is>
          <t/>
        </is>
      </c>
      <c r="X855" s="2" t="inlineStr">
        <is>
          <t>EU online trustmark|
EU trustmark|
European trust mark|
European trust-mark|
European trustmark|
EU trust-mark|
EU trust mark</t>
        </is>
      </c>
      <c r="Y855" s="2" t="inlineStr">
        <is>
          <t>3|
1|
1|
1|
1|
1|
3</t>
        </is>
      </c>
      <c r="Z855" s="2" t="inlineStr">
        <is>
          <t xml:space="preserve">|
|
|
|
|
|
</t>
        </is>
      </c>
      <c r="AA855" t="inlineStr">
        <is>
          <t>quality mark awarded to online merchants who fulfil certain consumer protection criteria</t>
        </is>
      </c>
      <c r="AB855" s="2" t="inlineStr">
        <is>
          <t>etiqueta de confianza de la «UE»|
marca de confianza de la UE</t>
        </is>
      </c>
      <c r="AC855" s="2" t="inlineStr">
        <is>
          <t>3|
3</t>
        </is>
      </c>
      <c r="AD855" s="2" t="inlineStr">
        <is>
          <t xml:space="preserve">|
</t>
        </is>
      </c>
      <c r="AE855" t="inlineStr">
        <is>
          <t>Etiqueta que tiene como función identificar los servicios de confianza cualificados prestados por prestadores cualificados para diferenciar los servicios de confianza cualificados del resto de servicios de confianza y de esta manera mejorar la transparencia del mercado.</t>
        </is>
      </c>
      <c r="AF855" s="2" t="inlineStr">
        <is>
          <t>ELi e-kaubanduse usaldusmärk|
ELi usaldusmärk</t>
        </is>
      </c>
      <c r="AG855" s="2" t="inlineStr">
        <is>
          <t>3|
3</t>
        </is>
      </c>
      <c r="AH855" s="2" t="inlineStr">
        <is>
          <t xml:space="preserve">|
</t>
        </is>
      </c>
      <c r="AI855" t="inlineStr">
        <is>
          <t/>
        </is>
      </c>
      <c r="AJ855" s="2" t="inlineStr">
        <is>
          <t>EU:n verkkokaupan luotettavuusmerkki|
EU:n luotettavuusmerkki</t>
        </is>
      </c>
      <c r="AK855" s="2" t="inlineStr">
        <is>
          <t>3|
3</t>
        </is>
      </c>
      <c r="AL855" s="2" t="inlineStr">
        <is>
          <t xml:space="preserve">|
</t>
        </is>
      </c>
      <c r="AM855" t="inlineStr">
        <is>
          <t>vuonna 2016 käyttöön otettu merkki, jota voivat käyttää vapaaehtoisesti sellaiset hyväksyttyjen luottamuspalveluiden tarjoajat EU:n 28 jäsenvaltiossa, jotka täyttävät asetuksen asetuksen (EU) N:o 910/2014 vaatimukset</t>
        </is>
      </c>
      <c r="AN855" s="2" t="inlineStr">
        <is>
          <t>label UE de confiance en ligne</t>
        </is>
      </c>
      <c r="AO855" s="2" t="inlineStr">
        <is>
          <t>3</t>
        </is>
      </c>
      <c r="AP855" s="2" t="inlineStr">
        <is>
          <t/>
        </is>
      </c>
      <c r="AQ855" t="inlineStr">
        <is>
          <t/>
        </is>
      </c>
      <c r="AR855" s="2" t="inlineStr">
        <is>
          <t>trustmharc AE do ghnó ar líne|
trustmharc AE</t>
        </is>
      </c>
      <c r="AS855" s="2" t="inlineStr">
        <is>
          <t>3|
3</t>
        </is>
      </c>
      <c r="AT855" s="2" t="inlineStr">
        <is>
          <t xml:space="preserve">|
</t>
        </is>
      </c>
      <c r="AU855" t="inlineStr">
        <is>
          <t/>
        </is>
      </c>
      <c r="AV855" t="inlineStr">
        <is>
          <t/>
        </is>
      </c>
      <c r="AW855" t="inlineStr">
        <is>
          <t/>
        </is>
      </c>
      <c r="AX855" t="inlineStr">
        <is>
          <t/>
        </is>
      </c>
      <c r="AY855" t="inlineStr">
        <is>
          <t/>
        </is>
      </c>
      <c r="AZ855" s="2" t="inlineStr">
        <is>
          <t>uniós internetes bizalmi jegy|
uniós bizalmi jegy</t>
        </is>
      </c>
      <c r="BA855" s="2" t="inlineStr">
        <is>
          <t>4|
2</t>
        </is>
      </c>
      <c r="BB855" s="2" t="inlineStr">
        <is>
          <t xml:space="preserve">|
</t>
        </is>
      </c>
      <c r="BC855" t="inlineStr">
        <is>
          <t/>
        </is>
      </c>
      <c r="BD855" s="2" t="inlineStr">
        <is>
          <t>marchio di fiducia UE|
marchio di fiducia UE online</t>
        </is>
      </c>
      <c r="BE855" s="2" t="inlineStr">
        <is>
          <t>3|
3</t>
        </is>
      </c>
      <c r="BF855" s="2" t="inlineStr">
        <is>
          <t xml:space="preserve">|
</t>
        </is>
      </c>
      <c r="BG855" t="inlineStr">
        <is>
          <t>marchio destinato ai venditori online che rispettano determinati criteri</t>
        </is>
      </c>
      <c r="BH855" s="2" t="inlineStr">
        <is>
          <t>ES patikimumo ženklas</t>
        </is>
      </c>
      <c r="BI855" s="2" t="inlineStr">
        <is>
          <t>3</t>
        </is>
      </c>
      <c r="BJ855" s="2" t="inlineStr">
        <is>
          <t/>
        </is>
      </c>
      <c r="BK855" t="inlineStr">
        <is>
          <t/>
        </is>
      </c>
      <c r="BL855" t="inlineStr">
        <is>
          <t/>
        </is>
      </c>
      <c r="BM855" t="inlineStr">
        <is>
          <t/>
        </is>
      </c>
      <c r="BN855" t="inlineStr">
        <is>
          <t/>
        </is>
      </c>
      <c r="BO855" t="inlineStr">
        <is>
          <t/>
        </is>
      </c>
      <c r="BP855" s="2" t="inlineStr">
        <is>
          <t>marka ta' fiduċja tal-UE</t>
        </is>
      </c>
      <c r="BQ855" s="2" t="inlineStr">
        <is>
          <t>3</t>
        </is>
      </c>
      <c r="BR855" s="2" t="inlineStr">
        <is>
          <t/>
        </is>
      </c>
      <c r="BS855" t="inlineStr">
        <is>
          <t/>
        </is>
      </c>
      <c r="BT855" s="2" t="inlineStr">
        <is>
          <t>EU-vertrouwensmerk|
EU-wijd online betrouwbaarheidskeurmerk|
vertrouwensmerk van de EU</t>
        </is>
      </c>
      <c r="BU855" s="2" t="inlineStr">
        <is>
          <t>3|
3|
3</t>
        </is>
      </c>
      <c r="BV855" s="2" t="inlineStr">
        <is>
          <t xml:space="preserve">|
|
</t>
        </is>
      </c>
      <c r="BW855" t="inlineStr">
        <is>
          <t>keurmerk toegekend aan gekwalificeerde online handelaars die voldoen aan een aantal criteria ter bescherming van de consumenten</t>
        </is>
      </c>
      <c r="BX855" s="2" t="inlineStr">
        <is>
          <t>unijny internetowy znak zaufania</t>
        </is>
      </c>
      <c r="BY855" s="2" t="inlineStr">
        <is>
          <t>3</t>
        </is>
      </c>
      <c r="BZ855" s="2" t="inlineStr">
        <is>
          <t/>
        </is>
      </c>
      <c r="CA855" t="inlineStr">
        <is>
          <t/>
        </is>
      </c>
      <c r="CB855" s="2" t="inlineStr">
        <is>
          <t>marca UE de confiança em linha</t>
        </is>
      </c>
      <c r="CC855" s="2" t="inlineStr">
        <is>
          <t>3</t>
        </is>
      </c>
      <c r="CD855" s="2" t="inlineStr">
        <is>
          <t/>
        </is>
      </c>
      <c r="CE855" t="inlineStr">
        <is>
          <t/>
        </is>
      </c>
      <c r="CF855" s="2" t="inlineStr">
        <is>
          <t>marcă de încredere online la nivelul UE</t>
        </is>
      </c>
      <c r="CG855" s="2" t="inlineStr">
        <is>
          <t>3</t>
        </is>
      </c>
      <c r="CH855" s="2" t="inlineStr">
        <is>
          <t/>
        </is>
      </c>
      <c r="CI855" t="inlineStr">
        <is>
          <t/>
        </is>
      </c>
      <c r="CJ855" s="2" t="inlineStr">
        <is>
          <t>online značka dôvery EÚ</t>
        </is>
      </c>
      <c r="CK855" s="2" t="inlineStr">
        <is>
          <t>2</t>
        </is>
      </c>
      <c r="CL855" s="2" t="inlineStr">
        <is>
          <t/>
        </is>
      </c>
      <c r="CM855" t="inlineStr">
        <is>
          <t/>
        </is>
      </c>
      <c r="CN855" s="2" t="inlineStr">
        <is>
          <t>zaupanja vredna spletna znamka EU</t>
        </is>
      </c>
      <c r="CO855" s="2" t="inlineStr">
        <is>
          <t>3</t>
        </is>
      </c>
      <c r="CP855" s="2" t="inlineStr">
        <is>
          <t/>
        </is>
      </c>
      <c r="CQ855" t="inlineStr">
        <is>
          <t>znamka, ki se jo podeli zaupanja vrednim spletnim trgovinam</t>
        </is>
      </c>
      <c r="CR855" s="2" t="inlineStr">
        <is>
          <t>onlineförtroendemärkning för EU</t>
        </is>
      </c>
      <c r="CS855" s="2" t="inlineStr">
        <is>
          <t>2</t>
        </is>
      </c>
      <c r="CT855" s="2" t="inlineStr">
        <is>
          <t/>
        </is>
      </c>
      <c r="CU855" t="inlineStr">
        <is>
          <t/>
        </is>
      </c>
    </row>
    <row r="856">
      <c r="A856" s="1" t="str">
        <f>HYPERLINK("https://iate.europa.eu/entry/result/1356099/all", "1356099")</f>
        <v>1356099</v>
      </c>
      <c r="B856" t="inlineStr">
        <is>
          <t>EDUCATION AND COMMUNICATIONS</t>
        </is>
      </c>
      <c r="C856" t="inlineStr">
        <is>
          <t>EDUCATION AND COMMUNICATIONS|communications|communications systems;EDUCATION AND COMMUNICATIONS|information technology and data processing;EDUCATION AND COMMUNICATIONS|documentation;EDUCATION AND COMMUNICATIONS|communications|means of communication</t>
        </is>
      </c>
      <c r="D856" s="2" t="inlineStr">
        <is>
          <t>удостоверение за време|
електронен времеви печат</t>
        </is>
      </c>
      <c r="E856" s="2" t="inlineStr">
        <is>
          <t>3|
3</t>
        </is>
      </c>
      <c r="F856" s="2" t="inlineStr">
        <is>
          <t xml:space="preserve">|
</t>
        </is>
      </c>
      <c r="G856" t="inlineStr">
        <is>
          <t>електронна квитанция, която удостоверява съдържанието на електронен документ към даден момент и която може да се използва за отчитане на извършена работа, за доказване на авторство към определена дата и др.</t>
        </is>
      </c>
      <c r="H856" s="2" t="inlineStr">
        <is>
          <t>časové razítko</t>
        </is>
      </c>
      <c r="I856" s="2" t="inlineStr">
        <is>
          <t>3</t>
        </is>
      </c>
      <c r="J856" s="2" t="inlineStr">
        <is>
          <t/>
        </is>
      </c>
      <c r="K856" t="inlineStr">
        <is>
          <t>datová zpráva, která důvěryhodným způsobem spojuje data v elektronické podobě s časovým okamžikem, a zaručuje, že uvedená data v elektronické podobě existovala před daným časovým okamžikem</t>
        </is>
      </c>
      <c r="L856" s="2" t="inlineStr">
        <is>
          <t>tidsstempel</t>
        </is>
      </c>
      <c r="M856" s="2" t="inlineStr">
        <is>
          <t>3</t>
        </is>
      </c>
      <c r="N856" s="2" t="inlineStr">
        <is>
          <t/>
        </is>
      </c>
      <c r="O856" t="inlineStr">
        <is>
          <t>sekvens af karakterer eller kodede informationer, der gør det muligt at fastslå, hvornår en bestemt begivenhed fandt sted, og som normalt angiver dato og klokkeslet</t>
        </is>
      </c>
      <c r="P856" s="2" t="inlineStr">
        <is>
          <t>Zeitstempel</t>
        </is>
      </c>
      <c r="Q856" s="2" t="inlineStr">
        <is>
          <t>3</t>
        </is>
      </c>
      <c r="R856" s="2" t="inlineStr">
        <is>
          <t/>
        </is>
      </c>
      <c r="S856" t="inlineStr">
        <is>
          <t/>
        </is>
      </c>
      <c r="T856" s="2" t="inlineStr">
        <is>
          <t>χρονοσφραγίδα</t>
        </is>
      </c>
      <c r="U856" s="2" t="inlineStr">
        <is>
          <t>4</t>
        </is>
      </c>
      <c r="V856" s="2" t="inlineStr">
        <is>
          <t/>
        </is>
      </c>
      <c r="W856" t="inlineStr">
        <is>
          <t/>
        </is>
      </c>
      <c r="X856" s="2" t="inlineStr">
        <is>
          <t>time stamp|
time stamp|
time-stamping|
time-stamp|
timestamp</t>
        </is>
      </c>
      <c r="Y856" s="2" t="inlineStr">
        <is>
          <t>1|
3|
1|
3|
3</t>
        </is>
      </c>
      <c r="Z856" s="2" t="inlineStr">
        <is>
          <t xml:space="preserve">|
|
|
|
</t>
        </is>
      </c>
      <c r="AA856" t="inlineStr">
        <is>
          <t>sequence of characters or encoded information identifying when a certain event occurred, usually giving date and time of day</t>
        </is>
      </c>
      <c r="AB856" s="2" t="inlineStr">
        <is>
          <t>sello de tiempo|
marca temporal</t>
        </is>
      </c>
      <c r="AC856" s="2" t="inlineStr">
        <is>
          <t>3|
3</t>
        </is>
      </c>
      <c r="AD856" s="2" t="inlineStr">
        <is>
          <t xml:space="preserve">preferred|
</t>
        </is>
      </c>
      <c r="AE856" t="inlineStr">
        <is>
          <t>Datos en formato electrónico que vinculan otros datos en formato electrónico con un instante concreto, aportando la prueba de que estos últimos datos existían en ese instante.</t>
        </is>
      </c>
      <c r="AF856" s="2" t="inlineStr">
        <is>
          <t>ajatempel</t>
        </is>
      </c>
      <c r="AG856" s="2" t="inlineStr">
        <is>
          <t>3</t>
        </is>
      </c>
      <c r="AH856" s="2" t="inlineStr">
        <is>
          <t/>
        </is>
      </c>
      <c r="AI856" t="inlineStr">
        <is>
          <t>krüptograafiliste meetoditega tekitatud andmekogum, mille abil tõestatakse, et 
&lt;i&gt;digitaalne dokument&lt;/i&gt; [ &lt;a href="/entry/result/926962/all" id="ENTRY_TO_ENTRY_CONVERTER" target="_blank"&gt;IATE:926962&lt;/a&gt; ] eksisteeris teatud ajahetkel</t>
        </is>
      </c>
      <c r="AJ856" s="2" t="inlineStr">
        <is>
          <t>aikaleima</t>
        </is>
      </c>
      <c r="AK856" s="2" t="inlineStr">
        <is>
          <t>3</t>
        </is>
      </c>
      <c r="AL856" s="2" t="inlineStr">
        <is>
          <t/>
        </is>
      </c>
      <c r="AM856" t="inlineStr">
        <is>
          <t>viestiin tai tapahtumatietoon liitetty tieto lähetys-, saapumis- tai käsittelyajankohdasta ja mahdollisesti tapahtuman osapuolista</t>
        </is>
      </c>
      <c r="AN856" s="2" t="inlineStr">
        <is>
          <t>timbre horodateur|
estampille temporelle|
horodatage|
horodatage électronique|
horodateur|
pointeur temporel|
horodate</t>
        </is>
      </c>
      <c r="AO856" s="2" t="inlineStr">
        <is>
          <t>3|
3|
3|
3|
3|
3|
3</t>
        </is>
      </c>
      <c r="AP856" s="2" t="inlineStr">
        <is>
          <t xml:space="preserve">|
|
|
|
|
|
</t>
        </is>
      </c>
      <c r="AQ856" t="inlineStr">
        <is>
          <t>données sous forme électronique qui associent d’autres données sous forme électronique à un instant particulier et établissent la preuve que ces dernières données existaient à cet instant</t>
        </is>
      </c>
      <c r="AR856" s="2" t="inlineStr">
        <is>
          <t>stampa ama</t>
        </is>
      </c>
      <c r="AS856" s="2" t="inlineStr">
        <is>
          <t>3</t>
        </is>
      </c>
      <c r="AT856" s="2" t="inlineStr">
        <is>
          <t/>
        </is>
      </c>
      <c r="AU856" t="inlineStr">
        <is>
          <t/>
        </is>
      </c>
      <c r="AV856" s="2" t="inlineStr">
        <is>
          <t>vremenski žig</t>
        </is>
      </c>
      <c r="AW856" s="2" t="inlineStr">
        <is>
          <t>2</t>
        </is>
      </c>
      <c r="AX856" s="2" t="inlineStr">
        <is>
          <t/>
        </is>
      </c>
      <c r="AY856" t="inlineStr">
        <is>
          <t>elektronički potpisana potvrda izdavatelja koja potvrđuje sadržaj podataka na koje se odnosi u navedenom vremenu</t>
        </is>
      </c>
      <c r="AZ856" s="2" t="inlineStr">
        <is>
          <t>időbélyegző</t>
        </is>
      </c>
      <c r="BA856" s="2" t="inlineStr">
        <is>
          <t>4</t>
        </is>
      </c>
      <c r="BB856" s="2" t="inlineStr">
        <is>
          <t/>
        </is>
      </c>
      <c r="BC856" t="inlineStr">
        <is>
          <t>elektronikus dokumentumhoz végérvényesen hozzárendelt vagy azzal logikailag összekapcsolt olyan adat, amely igazolja, hogy az elektronikus dokumentum az időbélyegző elhelyezésének időpontjában változatlan formában létezett</t>
        </is>
      </c>
      <c r="BD856" s="2" t="inlineStr">
        <is>
          <t>marca temporale|
marcatura temporale|
validazione temporale</t>
        </is>
      </c>
      <c r="BE856" s="2" t="inlineStr">
        <is>
          <t>3|
3|
3</t>
        </is>
      </c>
      <c r="BF856" s="2" t="inlineStr">
        <is>
          <t xml:space="preserve">|
|
</t>
        </is>
      </c>
      <c r="BG856" t="inlineStr">
        <is>
          <t>evidenza informatica che consente di attribuire a uno o più documenti informatici un riferimento temporale opponibile ai terzi</t>
        </is>
      </c>
      <c r="BH856" s="2" t="inlineStr">
        <is>
          <t>laiko žyma</t>
        </is>
      </c>
      <c r="BI856" s="2" t="inlineStr">
        <is>
          <t>3</t>
        </is>
      </c>
      <c r="BJ856" s="2" t="inlineStr">
        <is>
          <t/>
        </is>
      </c>
      <c r="BK856" t="inlineStr">
        <is>
          <t>duomenys, kuriais kiti duomenys susiejami su tam tikru laiku ir taip sukuriamas įrodymas, kad tam tikru laiku pastarieji egzistavo tuo metu</t>
        </is>
      </c>
      <c r="BL856" s="2" t="inlineStr">
        <is>
          <t>laika zīmogs</t>
        </is>
      </c>
      <c r="BM856" s="2" t="inlineStr">
        <is>
          <t>3</t>
        </is>
      </c>
      <c r="BN856" s="2" t="inlineStr">
        <is>
          <t/>
        </is>
      </c>
      <c r="BO856" t="inlineStr">
        <is>
          <t/>
        </is>
      </c>
      <c r="BP856" s="2" t="inlineStr">
        <is>
          <t>kronogramma|
kronogramma elettronika</t>
        </is>
      </c>
      <c r="BQ856" s="2" t="inlineStr">
        <is>
          <t>3|
3</t>
        </is>
      </c>
      <c r="BR856" s="2" t="inlineStr">
        <is>
          <t xml:space="preserve">|
</t>
        </is>
      </c>
      <c r="BS856" t="inlineStr">
        <is>
          <t>data fil-forma elettronika li torbot data elettronika oħra ma’ ħin partikolari li tistabbilixxi evidenza li dik id-data kienet teżisti f’dak il-ħin</t>
        </is>
      </c>
      <c r="BT856" s="2" t="inlineStr">
        <is>
          <t>tijdstempel</t>
        </is>
      </c>
      <c r="BU856" s="2" t="inlineStr">
        <is>
          <t>3</t>
        </is>
      </c>
      <c r="BV856" s="2" t="inlineStr">
        <is>
          <t/>
        </is>
      </c>
      <c r="BW856" t="inlineStr">
        <is>
          <t>stempel dat een bepaalde tijd aangeeft waarop iets is gebeurd</t>
        </is>
      </c>
      <c r="BX856" s="2" t="inlineStr">
        <is>
          <t>znacznik czasu</t>
        </is>
      </c>
      <c r="BY856" s="2" t="inlineStr">
        <is>
          <t>3</t>
        </is>
      </c>
      <c r="BZ856" s="2" t="inlineStr">
        <is>
          <t/>
        </is>
      </c>
      <c r="CA856" t="inlineStr">
        <is>
          <t>dane w formie elektronicznej, które wiążą inne dane elektroniczne z określonym czasem, stanowiąc dowód na to, że te dane istniały w tym czasie</t>
        </is>
      </c>
      <c r="CB856" s="2" t="inlineStr">
        <is>
          <t>carimbo temporal|
selo temporal|
marca temporal</t>
        </is>
      </c>
      <c r="CC856" s="2" t="inlineStr">
        <is>
          <t>3|
3|
3</t>
        </is>
      </c>
      <c r="CD856" s="2" t="inlineStr">
        <is>
          <t xml:space="preserve">|
|
</t>
        </is>
      </c>
      <c r="CE856" t="inlineStr">
        <is>
          <t>Dados em formato eletrónico que vinculam outros dados em formato eletrónico a uma hora específica, criando uma prova de que esses outros dados existiam nesse momento.</t>
        </is>
      </c>
      <c r="CF856" s="2" t="inlineStr">
        <is>
          <t>marcă temporală|
marcaj temporal</t>
        </is>
      </c>
      <c r="CG856" s="2" t="inlineStr">
        <is>
          <t>3|
3</t>
        </is>
      </c>
      <c r="CH856" s="2" t="inlineStr">
        <is>
          <t xml:space="preserve">|
</t>
        </is>
      </c>
      <c r="CI856" t="inlineStr">
        <is>
          <t>colecție de date în formă electronică, atașată în mod unic unui document electronic; ea certifică faptul că anumite date în formă electronică au fost prezentate la un moment de timp determinat furnizorului de servicii de marcare temporală</t>
        </is>
      </c>
      <c r="CJ856" s="2" t="inlineStr">
        <is>
          <t>časová pečiatka</t>
        </is>
      </c>
      <c r="CK856" s="2" t="inlineStr">
        <is>
          <t>3</t>
        </is>
      </c>
      <c r="CL856" s="2" t="inlineStr">
        <is>
          <t/>
        </is>
      </c>
      <c r="CM856" t="inlineStr">
        <is>
          <t>informácia pripojená alebo inak logicky spojená s elektronickým dokumentom, ktorá musí spĺňať tieto požiadavky:a) nemožno ju efektívne vyhotoviť bez znalosti súkromného kľúča určeného na tento účel a bez elektronického dokumentu, b) na základe znalosti verejného kľúča patriaceho k súkromnému kľúču použitému pri jej vyhotovení možno overiť, že elektronický dokument, ku ktorému je pripojená alebo s ním inak logicky spojená, je zhodný s elektronickým dokumentom použitým na jej vyhotovenie, c) vyhotovila ju akreditovaná certifikačná autorita použitím súkromného kľúča určeného na tento účel, d) možno ju vyhotoviť len použitím bezpečného zariadenia na vyhotovovanie časovej pečiatky, e) na verejný kľúč patriaci k súkromnému kľúču použitému na jej vyhotovenie vydala akreditovaná certifikačná autorita kvalifikovaný certifikát, f) umožňuje jednoznačne identifikovať dátum a čas, kedy bola vyhotovená.</t>
        </is>
      </c>
      <c r="CN856" s="2" t="inlineStr">
        <is>
          <t>časovni žig</t>
        </is>
      </c>
      <c r="CO856" s="2" t="inlineStr">
        <is>
          <t>3</t>
        </is>
      </c>
      <c r="CP856" s="2" t="inlineStr">
        <is>
          <t/>
        </is>
      </c>
      <c r="CQ856" t="inlineStr">
        <is>
          <t>digitalni zapis, ki zagotavlja elektronski podpis dokumenta z veljavnim digitalnim potrdilom v določenem časovnem trenutku, tako da povezuje datum in čas podpisa ter podatke v elektronski obliki na kriptografsko varen način</t>
        </is>
      </c>
      <c r="CR856" s="2" t="inlineStr">
        <is>
          <t>tidsstämpel|
tidsmarkering|
tidsangivelse</t>
        </is>
      </c>
      <c r="CS856" s="2" t="inlineStr">
        <is>
          <t>3|
3|
3</t>
        </is>
      </c>
      <c r="CT856" s="2" t="inlineStr">
        <is>
          <t xml:space="preserve">|
|
</t>
        </is>
      </c>
      <c r="CU856" t="inlineStr">
        <is>
          <t>värde knutet till ett objekt, som anger systemtiden vid någon kritisk punkt i objektets historia</t>
        </is>
      </c>
    </row>
    <row r="857">
      <c r="A857" s="1" t="str">
        <f>HYPERLINK("https://iate.europa.eu/entry/result/3509194/all", "3509194")</f>
        <v>3509194</v>
      </c>
      <c r="B857" t="inlineStr">
        <is>
          <t>EDUCATION AND COMMUNICATIONS</t>
        </is>
      </c>
      <c r="C857" t="inlineStr">
        <is>
          <t>EDUCATION AND COMMUNICATIONS|communications|communications systems;EDUCATION AND COMMUNICATIONS|information technology and data processing|computer system;EDUCATION AND COMMUNICATIONS|information technology and data processing</t>
        </is>
      </c>
      <c r="D857" s="2" t="inlineStr">
        <is>
          <t>насоченост към ползвателите</t>
        </is>
      </c>
      <c r="E857" s="2" t="inlineStr">
        <is>
          <t>3</t>
        </is>
      </c>
      <c r="F857" s="2" t="inlineStr">
        <is>
          <t/>
        </is>
      </c>
      <c r="G857" t="inlineStr">
        <is>
          <t/>
        </is>
      </c>
      <c r="H857" s="2" t="inlineStr">
        <is>
          <t>zaměření na uživatele</t>
        </is>
      </c>
      <c r="I857" s="2" t="inlineStr">
        <is>
          <t>3</t>
        </is>
      </c>
      <c r="J857" s="2" t="inlineStr">
        <is>
          <t/>
        </is>
      </c>
      <c r="K857" t="inlineStr">
        <is>
          <t>požadavek, aby se návrh a vývoj veřejných služeb pokud možno řídil potřebami a požadavky jejich uživatelů</t>
        </is>
      </c>
      <c r="L857" s="2" t="inlineStr">
        <is>
          <t>brugerfokus|
brugerne i centrum</t>
        </is>
      </c>
      <c r="M857" s="2" t="inlineStr">
        <is>
          <t>3|
3</t>
        </is>
      </c>
      <c r="N857" s="2" t="inlineStr">
        <is>
          <t xml:space="preserve">|
</t>
        </is>
      </c>
      <c r="O857" t="inlineStr">
        <is>
          <t/>
        </is>
      </c>
      <c r="P857" s="2" t="inlineStr">
        <is>
          <t>Nutzerorientierung</t>
        </is>
      </c>
      <c r="Q857" s="2" t="inlineStr">
        <is>
          <t>3</t>
        </is>
      </c>
      <c r="R857" s="2" t="inlineStr">
        <is>
          <t/>
        </is>
      </c>
      <c r="S857" t="inlineStr">
        <is>
          <t/>
        </is>
      </c>
      <c r="T857" s="2" t="inlineStr">
        <is>
          <t>χρηστοκεντρικότητα</t>
        </is>
      </c>
      <c r="U857" s="2" t="inlineStr">
        <is>
          <t>3</t>
        </is>
      </c>
      <c r="V857" s="2" t="inlineStr">
        <is>
          <t/>
        </is>
      </c>
      <c r="W857" t="inlineStr">
        <is>
          <t>Μία από τις υποκείμενες αρχές που πρέπει να διέπουν την παροχή ευρωπαϊκών δημόσιων υπηρεσιών σύμφωνα με την οποία αυτές προορίζονται για να εξυπηρετούν τις ανάγκες πολιτών και επιχειρήσεων και επομένως οι ανάγκες αυτές θα πρέπει να καθορίζουν ποιες δημόσιες υπηρεσίες παρέχονται και με ποιον τρόπο.</t>
        </is>
      </c>
      <c r="X857" s="2" t="inlineStr">
        <is>
          <t>user-centricity</t>
        </is>
      </c>
      <c r="Y857" s="2" t="inlineStr">
        <is>
          <t>3</t>
        </is>
      </c>
      <c r="Z857" s="2" t="inlineStr">
        <is>
          <t/>
        </is>
      </c>
      <c r="AA857" t="inlineStr">
        <is>
          <t>design philosophy in which the needs and expectations of the end user of an interface are the centre of focus</t>
        </is>
      </c>
      <c r="AB857" s="2" t="inlineStr">
        <is>
          <t>centralidad del usuario|
papel central del usuario</t>
        </is>
      </c>
      <c r="AC857" s="2" t="inlineStr">
        <is>
          <t>3|
3</t>
        </is>
      </c>
      <c r="AD857" s="2" t="inlineStr">
        <is>
          <t xml:space="preserve">|
</t>
        </is>
      </c>
      <c r="AE857" t="inlineStr">
        <is>
          <t>En la concepción y diseño de una aplicación o interfaz informáticas, criterio que consiste en tener en cuenta las expectativas y necesidades del usuario como un requisito esencial.</t>
        </is>
      </c>
      <c r="AF857" s="2" t="inlineStr">
        <is>
          <t>kasutajakesksus</t>
        </is>
      </c>
      <c r="AG857" s="2" t="inlineStr">
        <is>
          <t>3</t>
        </is>
      </c>
      <c r="AH857" s="2" t="inlineStr">
        <is>
          <t/>
        </is>
      </c>
      <c r="AI857" t="inlineStr">
        <is>
          <t>põhimõte, mille kohaselt teenus peab vastama kodanike ja ettevõtjate huvidele</t>
        </is>
      </c>
      <c r="AJ857" s="2" t="inlineStr">
        <is>
          <t>käyttäjäkeskeisyys</t>
        </is>
      </c>
      <c r="AK857" s="2" t="inlineStr">
        <is>
          <t>3</t>
        </is>
      </c>
      <c r="AL857" s="2" t="inlineStr">
        <is>
          <t/>
        </is>
      </c>
      <c r="AM857" t="inlineStr">
        <is>
          <t>suunnittelufilosofia, jossa loppukäyttäjän tarpeet ja odotukset otetaan huomioon mahdollisimman aikaisessa vaiheessa</t>
        </is>
      </c>
      <c r="AN857" s="2" t="inlineStr">
        <is>
          <t>centrage sur l'utilisateur</t>
        </is>
      </c>
      <c r="AO857" s="2" t="inlineStr">
        <is>
          <t>3</t>
        </is>
      </c>
      <c r="AP857" s="2" t="inlineStr">
        <is>
          <t/>
        </is>
      </c>
      <c r="AQ857" t="inlineStr">
        <is>
          <t>philosophie de conception dans laquelle les besoins et attentes de l'utilisateur final d'une interface sont au centre de l'attention</t>
        </is>
      </c>
      <c r="AR857" s="2" t="inlineStr">
        <is>
          <t>úsáideoir-lárnacht</t>
        </is>
      </c>
      <c r="AS857" s="2" t="inlineStr">
        <is>
          <t>3</t>
        </is>
      </c>
      <c r="AT857" s="2" t="inlineStr">
        <is>
          <t/>
        </is>
      </c>
      <c r="AU857" t="inlineStr">
        <is>
          <t/>
        </is>
      </c>
      <c r="AV857" s="2" t="inlineStr">
        <is>
          <t>usmjerenost na korisnika</t>
        </is>
      </c>
      <c r="AW857" s="2" t="inlineStr">
        <is>
          <t>3</t>
        </is>
      </c>
      <c r="AX857" s="2" t="inlineStr">
        <is>
          <t/>
        </is>
      </c>
      <c r="AY857" t="inlineStr">
        <is>
          <t/>
        </is>
      </c>
      <c r="AZ857" s="2" t="inlineStr">
        <is>
          <t>felhasználóközpontúság</t>
        </is>
      </c>
      <c r="BA857" s="2" t="inlineStr">
        <is>
          <t>3</t>
        </is>
      </c>
      <c r="BB857" s="2" t="inlineStr">
        <is>
          <t/>
        </is>
      </c>
      <c r="BC857" t="inlineStr">
        <is>
          <t>olyan tervezési alapelv, amely a végső felhasználó igényeit és elvárásait állítja a középpontba</t>
        </is>
      </c>
      <c r="BD857" s="2" t="inlineStr">
        <is>
          <t>centralità dell'utente</t>
        </is>
      </c>
      <c r="BE857" s="2" t="inlineStr">
        <is>
          <t>3</t>
        </is>
      </c>
      <c r="BF857" s="2" t="inlineStr">
        <is>
          <t/>
        </is>
      </c>
      <c r="BG857" t="inlineStr">
        <is>
          <t>principio in base al quale il prestatore di servizi s'interroga sui risultati dell'attività svolta e sul grado di soddisfazione del destinatario finale piuttosto che sulla correttezza procedurale</t>
        </is>
      </c>
      <c r="BH857" s="2" t="inlineStr">
        <is>
          <t>didžiausias dėmesys naudotojui|
orientacija į naudotoją</t>
        </is>
      </c>
      <c r="BI857" s="2" t="inlineStr">
        <is>
          <t>2|
3</t>
        </is>
      </c>
      <c r="BJ857" s="2" t="inlineStr">
        <is>
          <t xml:space="preserve">|
</t>
        </is>
      </c>
      <c r="BK857" t="inlineStr">
        <is>
          <t>dizaino filosofija, pagal kurią didžiausias dėmesys skiriamas naudotojo sąsajos poreikiams ir lūkesčiams</t>
        </is>
      </c>
      <c r="BL857" s="2" t="inlineStr">
        <is>
          <t>uzsvars uz lietotāju</t>
        </is>
      </c>
      <c r="BM857" s="2" t="inlineStr">
        <is>
          <t>2</t>
        </is>
      </c>
      <c r="BN857" s="2" t="inlineStr">
        <is>
          <t/>
        </is>
      </c>
      <c r="BO857" t="inlineStr">
        <is>
          <t/>
        </is>
      </c>
      <c r="BP857" s="2" t="inlineStr">
        <is>
          <t>ffukar fuq l-utent</t>
        </is>
      </c>
      <c r="BQ857" s="2" t="inlineStr">
        <is>
          <t>3</t>
        </is>
      </c>
      <c r="BR857" s="2" t="inlineStr">
        <is>
          <t/>
        </is>
      </c>
      <c r="BS857" t="inlineStr">
        <is>
          <t>filosofija fit-tfassil fejn il-ħtiġijiet u l-aspettattivi tal-utent aħħari ta' interfaċċa jkunu ċ-ċentru tal-punt fokali</t>
        </is>
      </c>
      <c r="BT857" s="2" t="inlineStr">
        <is>
          <t>gebruikersgerichtheid</t>
        </is>
      </c>
      <c r="BU857" s="2" t="inlineStr">
        <is>
          <t>3</t>
        </is>
      </c>
      <c r="BV857" s="2" t="inlineStr">
        <is>
          <t/>
        </is>
      </c>
      <c r="BW857" t="inlineStr">
        <is>
          <t>ontwerpfilosofie voor gebruikersinterfaces waarbij de behoeften en verwachtingen van de eindgebruiker centraal staan</t>
        </is>
      </c>
      <c r="BX857" s="2" t="inlineStr">
        <is>
          <t>projektowanie zorientowane na użytkownika</t>
        </is>
      </c>
      <c r="BY857" s="2" t="inlineStr">
        <is>
          <t>3</t>
        </is>
      </c>
      <c r="BZ857" s="2" t="inlineStr">
        <is>
          <t/>
        </is>
      </c>
      <c r="CA857" t="inlineStr">
        <is>
          <t>podejście do projektowania interakcji człowieka z komputerem, w którym potrzeby, wymagania i ograniczenia końcowego użytkownika są szczegółowo badane na każdym etapie procesu projektowego</t>
        </is>
      </c>
      <c r="CB857" s="2" t="inlineStr">
        <is>
          <t>abordagem centrada no utilizador|
centragem no utilizador</t>
        </is>
      </c>
      <c r="CC857" s="2" t="inlineStr">
        <is>
          <t>3|
3</t>
        </is>
      </c>
      <c r="CD857" s="2" t="inlineStr">
        <is>
          <t xml:space="preserve">|
</t>
        </is>
      </c>
      <c r="CE857" t="inlineStr">
        <is>
          <t/>
        </is>
      </c>
      <c r="CF857" s="2" t="inlineStr">
        <is>
          <t>abordare centrată pe utilizator</t>
        </is>
      </c>
      <c r="CG857" s="2" t="inlineStr">
        <is>
          <t>3</t>
        </is>
      </c>
      <c r="CH857" s="2" t="inlineStr">
        <is>
          <t/>
        </is>
      </c>
      <c r="CI857" t="inlineStr">
        <is>
          <t/>
        </is>
      </c>
      <c r="CJ857" s="2" t="inlineStr">
        <is>
          <t>zameranie na používateľa</t>
        </is>
      </c>
      <c r="CK857" s="2" t="inlineStr">
        <is>
          <t>3</t>
        </is>
      </c>
      <c r="CL857" s="2" t="inlineStr">
        <is>
          <t/>
        </is>
      </c>
      <c r="CM857" t="inlineStr">
        <is>
          <t>prístup k navrhovaniu produktov založený na tom, že potreby aočakávania používateľa rozhrania sú pri navrhovaní prvoradé</t>
        </is>
      </c>
      <c r="CN857" s="2" t="inlineStr">
        <is>
          <t>osredotočenost na uporabnika</t>
        </is>
      </c>
      <c r="CO857" s="2" t="inlineStr">
        <is>
          <t>3</t>
        </is>
      </c>
      <c r="CP857" s="2" t="inlineStr">
        <is>
          <t/>
        </is>
      </c>
      <c r="CQ857" t="inlineStr">
        <is>
          <t/>
        </is>
      </c>
      <c r="CR857" s="2" t="inlineStr">
        <is>
          <t>användaren i centrum</t>
        </is>
      </c>
      <c r="CS857" s="2" t="inlineStr">
        <is>
          <t>3</t>
        </is>
      </c>
      <c r="CT857" s="2" t="inlineStr">
        <is>
          <t/>
        </is>
      </c>
      <c r="CU857" t="inlineStr">
        <is>
          <t/>
        </is>
      </c>
    </row>
    <row r="858">
      <c r="A858" s="1" t="str">
        <f>HYPERLINK("https://iate.europa.eu/entry/result/3566046/all", "3566046")</f>
        <v>3566046</v>
      </c>
      <c r="B858" t="inlineStr">
        <is>
          <t>EDUCATION AND COMMUNICATIONS;EUROPEAN UNION</t>
        </is>
      </c>
      <c r="C858" t="inlineStr">
        <is>
          <t>EDUCATION AND COMMUNICATIONS|communications;EUROPEAN UNION|European construction|deepening of the European Union;EDUCATION AND COMMUNICATIONS|information technology and data processing</t>
        </is>
      </c>
      <c r="D858" s="2" t="inlineStr">
        <is>
          <t>стратегия за цифров единен пазар</t>
        </is>
      </c>
      <c r="E858" s="2" t="inlineStr">
        <is>
          <t>2</t>
        </is>
      </c>
      <c r="F858" s="2" t="inlineStr">
        <is>
          <t/>
        </is>
      </c>
      <c r="G858" t="inlineStr">
        <is>
          <t>многогодишна стратегия на ЕС, имаща за цел насърчаване на по-добър достъп до стоки и услуги онлайн, осигуряване на подходяща техническа и регулаторна среда за цифровите мрежи и услуги и увеличаване на потенциала за растеж на европейската цифрова икономика</t>
        </is>
      </c>
      <c r="H858" s="2" t="inlineStr">
        <is>
          <t>strategie pro jednotný digitální trh v Evropě|
strategie pro jednotný digitální trh</t>
        </is>
      </c>
      <c r="I858" s="2" t="inlineStr">
        <is>
          <t>3|
3</t>
        </is>
      </c>
      <c r="J858" s="2" t="inlineStr">
        <is>
          <t xml:space="preserve">|
</t>
        </is>
      </c>
      <c r="K858" t="inlineStr">
        <is>
          <t>víceletá strategie EU, jejímž cílem je podpora lepšího přístupu ke zboží a službám on-line, zajištění vhodného technického a regulačního prostředí pro digitální sítě a služby a maximalizace růstového potenciálu evropské digitální ekonomiky</t>
        </is>
      </c>
      <c r="L858" s="2" t="inlineStr">
        <is>
          <t>strategi for et digitalt indre marked i EU|
strategi for et digitalt indre marked</t>
        </is>
      </c>
      <c r="M858" s="2" t="inlineStr">
        <is>
          <t>3|
3</t>
        </is>
      </c>
      <c r="N858" s="2" t="inlineStr">
        <is>
          <t xml:space="preserve">|
</t>
        </is>
      </c>
      <c r="O858" t="inlineStr">
        <is>
          <t>flerårig EU-strategi til fremme af bedre adgang til digitale varer og tjenesteydelser, sikring af lovrammer for digitale net og tjenester og bedst mulig udnyttelse af den europæiske digitale økonomis vækstpotentiale</t>
        </is>
      </c>
      <c r="P858" s="2" t="inlineStr">
        <is>
          <t>Strategie für einen digitalen Binnenmarkt</t>
        </is>
      </c>
      <c r="Q858" s="2" t="inlineStr">
        <is>
          <t>3</t>
        </is>
      </c>
      <c r="R858" s="2" t="inlineStr">
        <is>
          <t/>
        </is>
      </c>
      <c r="S858" t="inlineStr">
        <is>
          <t/>
        </is>
      </c>
      <c r="T858" s="2" t="inlineStr">
        <is>
          <t>Στρατηγική για την ψηφιακή ενιαία αγορά</t>
        </is>
      </c>
      <c r="U858" s="2" t="inlineStr">
        <is>
          <t>3</t>
        </is>
      </c>
      <c r="V858" s="2" t="inlineStr">
        <is>
          <t/>
        </is>
      </c>
      <c r="W858" t="inlineStr">
        <is>
          <t/>
        </is>
      </c>
      <c r="X858" s="2" t="inlineStr">
        <is>
          <t>Digital Market Strategy|
A Digital Single Market Strategy for Europe|
DSM Strategy|
Digital Single Market Strategy</t>
        </is>
      </c>
      <c r="Y858" s="2" t="inlineStr">
        <is>
          <t>1|
3|
3|
3</t>
        </is>
      </c>
      <c r="Z858" s="2" t="inlineStr">
        <is>
          <t xml:space="preserve">|
|
|
</t>
        </is>
      </c>
      <c r="AA858" t="inlineStr">
        <is>
          <t>multi-annual EU strategy to promote better access to online goods and services, to provide the right technical and regulatory environment for digital networks and services and to maximise the growth potential of the European Digital Economy.</t>
        </is>
      </c>
      <c r="AB858" s="2" t="inlineStr">
        <is>
          <t>Estrategia para el Mercado Único Digital|
Estrategia para el Mercado Único Digital de Europa</t>
        </is>
      </c>
      <c r="AC858" s="2" t="inlineStr">
        <is>
          <t>3|
3</t>
        </is>
      </c>
      <c r="AD858" s="2" t="inlineStr">
        <is>
          <t xml:space="preserve">|
</t>
        </is>
      </c>
      <c r="AE858" t="inlineStr">
        <is>
          <t>Estrategia plurianual de la UE cuyo objeto es promover un mejor acceso a los bienes y servicios digitales, crear el marco técnico y reglamentario adecuado para las redes digitales y aprovechar al máximo el potencial de crecimiento de la economía digital europea</t>
        </is>
      </c>
      <c r="AF858" s="2" t="inlineStr">
        <is>
          <t>Euroopa digitaalse ühtse turu strateegia|
digitaalse ühtse turu strateegia</t>
        </is>
      </c>
      <c r="AG858" s="2" t="inlineStr">
        <is>
          <t>3|
3</t>
        </is>
      </c>
      <c r="AH858" s="2" t="inlineStr">
        <is>
          <t xml:space="preserve">|
</t>
        </is>
      </c>
      <c r="AI858" t="inlineStr">
        <is>
          <t>ELi mitmeaastane strateegia, mille eesmärk on edendada paremat juurdepääsu veebis pakutavatele kaupadele ja teenustele, pakkuda digitaalvõrkude ja -teenuste jaoks korrektset tehnilist ja õiguslikku raamistikku ning maksimeerida Euroopa &lt;i&gt;digitaalmajanduse &lt;/i&gt; [ &lt;a href="/entry/result/157531/all" id="ENTRY_TO_ENTRY_CONVERTER" target="_blank"&gt;IATE:157531&lt;/a&gt; ] kasvupotentsiaali</t>
        </is>
      </c>
      <c r="AJ858" s="2" t="inlineStr">
        <is>
          <t>digitaalisten sisämarkkinoiden strategia</t>
        </is>
      </c>
      <c r="AK858" s="2" t="inlineStr">
        <is>
          <t>3</t>
        </is>
      </c>
      <c r="AL858" s="2" t="inlineStr">
        <is>
          <t/>
        </is>
      </c>
      <c r="AM858" t="inlineStr">
        <is>
          <t>monivuotinen EU-strategia, jolla parannetaan verkkotuotteiden ja -palvelujen saantia, luodaan suotuisat edellytykset digitaalisia verkkoja ja palveluja varten sekä maksimoidaan Euroopan digitaalitalouden kasvupotentiaali</t>
        </is>
      </c>
      <c r="AN858" s="2" t="inlineStr">
        <is>
          <t>stratégie pour un marché unique numérique|
stratégie pour un marché unique numérique en Europe</t>
        </is>
      </c>
      <c r="AO858" s="2" t="inlineStr">
        <is>
          <t>3|
3</t>
        </is>
      </c>
      <c r="AP858" s="2" t="inlineStr">
        <is>
          <t xml:space="preserve">|
</t>
        </is>
      </c>
      <c r="AQ858" t="inlineStr">
        <is>
          <t>stratégie pluriannuelle de l'UE qui définit 16 actions clés relevant de trois piliers: améliorer l'accès aux biens et services numériques dans toute l’Europe pour les consommateurs et les entreprises, mettre en place un environnement propice au développement des réseaux et services numériques et maximiser le potentiel de croissance de l'économie numérique européenne</t>
        </is>
      </c>
      <c r="AR858" s="2" t="inlineStr">
        <is>
          <t>Straitéis maidir le Margadh Aonair Digiteach|
Straitéis maidir le Margadh Aonair Digiteach don Eoraip</t>
        </is>
      </c>
      <c r="AS858" s="2" t="inlineStr">
        <is>
          <t>3|
3</t>
        </is>
      </c>
      <c r="AT858" s="2" t="inlineStr">
        <is>
          <t xml:space="preserve">|
</t>
        </is>
      </c>
      <c r="AU858" t="inlineStr">
        <is>
          <t>straitéis ilbhliantúil de chuid an Aontais chun rochtain níos fearr ar earraí agus seirbhísí ar líne, chun an timpeallacht cheart theicniúil, rialála a sholáthar do líonraí agus do sheirbhísí digiteacha agus chun cumas fáis Gheilleagar Digiteach na hEorpa a uasmhéadú.</t>
        </is>
      </c>
      <c r="AV858" s="2" t="inlineStr">
        <is>
          <t>strategija jedinstvenog digitalnog tržišta|
Strategija jedinstvenog digitalnog tržišta za Europu</t>
        </is>
      </c>
      <c r="AW858" s="2" t="inlineStr">
        <is>
          <t>3|
3</t>
        </is>
      </c>
      <c r="AX858" s="2" t="inlineStr">
        <is>
          <t xml:space="preserve">|
</t>
        </is>
      </c>
      <c r="AY858" t="inlineStr">
        <is>
          <t/>
        </is>
      </c>
      <c r="AZ858" s="2" t="inlineStr">
        <is>
          <t>digitális egységes piaci stratégia|
európai digitális egységes piaci stratégia</t>
        </is>
      </c>
      <c r="BA858" s="2" t="inlineStr">
        <is>
          <t>4|
4</t>
        </is>
      </c>
      <c r="BB858" s="2" t="inlineStr">
        <is>
          <t>|
preferred</t>
        </is>
      </c>
      <c r="BC858" t="inlineStr">
        <is>
          <t>több évre szóló uniós stratégia, melynek fő céljai az internetes termékek és szolgáltatások elérhetőbbé tétele, a digitális hálózatok és szolgáltatások megfelelő technikai és szabályozási feltételeinek megteremtése, valamint az európai digitális gazdaság növekedési potenciáljának maximalizálása</t>
        </is>
      </c>
      <c r="BD858" s="2" t="inlineStr">
        <is>
          <t>strategia per il mercato unico digitale</t>
        </is>
      </c>
      <c r="BE858" s="2" t="inlineStr">
        <is>
          <t>3</t>
        </is>
      </c>
      <c r="BF858" s="2" t="inlineStr">
        <is>
          <t/>
        </is>
      </c>
      <c r="BG858" t="inlineStr">
        <is>
          <t>strategia finalizzata principalmente a instaurare un clima propizio agli investimenti nelle reti digitali, nella ricerca e nell'imprenditoria innovativa, contribuendo a mobilitare gli investimenti privati e infondendo fiducia tra gli investitori</t>
        </is>
      </c>
      <c r="BH858" s="2" t="inlineStr">
        <is>
          <t>Europos bendrosios skaitmeninės rinkos strategija|
bendrosios skaitmeninės rinkos strategija</t>
        </is>
      </c>
      <c r="BI858" s="2" t="inlineStr">
        <is>
          <t>3|
3</t>
        </is>
      </c>
      <c r="BJ858" s="2" t="inlineStr">
        <is>
          <t xml:space="preserve">|
</t>
        </is>
      </c>
      <c r="BK858" t="inlineStr">
        <is>
          <t>daugiametė ES strategija, kuria siekiama sukurti didesnes galimybes vartotojams ir įmonėms visoje Europoje gauti skaitmeninių prekių ir paslaugų, sudaryti tinkamas sąlygas skaitmeniniams tinklams ir paslaugoms suklestėti, maksimaliai padidinti europinės skaitmeninės ekonomikos augimo potencialą</t>
        </is>
      </c>
      <c r="BL858" s="2" t="inlineStr">
        <is>
          <t>digitālā vienotā tirgus stratēģija|
digitālā vienotā tirgus stratēģija Eiropai</t>
        </is>
      </c>
      <c r="BM858" s="2" t="inlineStr">
        <is>
          <t>2|
2</t>
        </is>
      </c>
      <c r="BN858" s="2" t="inlineStr">
        <is>
          <t xml:space="preserve">|
</t>
        </is>
      </c>
      <c r="BO858" t="inlineStr">
        <is>
          <t>daudzgadu ES stratēģija, kas vērsta uz to, lai veicinātu labāku piekļuvi tiešsaistes precēm un pakalpojumiem, nodrošinātu piemērotu tehnisko un regulatīvo vidi digitālajiem tīkliem un pakalpojumiem un maksimāli izmantotu Eiropas digitālās ekonomikas izaugsmes potenciālu</t>
        </is>
      </c>
      <c r="BP858" s="2" t="inlineStr">
        <is>
          <t>Strateġija għal Suq Uniku Diġitali|
Strateġija għal Suq Uniku Diġitali għall-Ewropa</t>
        </is>
      </c>
      <c r="BQ858" s="2" t="inlineStr">
        <is>
          <t>3|
3</t>
        </is>
      </c>
      <c r="BR858" s="2" t="inlineStr">
        <is>
          <t xml:space="preserve">|
</t>
        </is>
      </c>
      <c r="BS858" t="inlineStr">
        <is>
          <t>strateġija pluriennali mibnija fuq tliet pilastri: &lt;br&gt; - aċċess aħjar għall-konsumaturi u n-negozji għall-prodotti u s-servizzi online madwar l-Ewropa; &lt;br&gt; - il-ħolqien tal-kundizzjonijiet tajba għal networks u servizzi diġitali biex jiffjorixxu; &lt;br&gt; - il-massimizzar tal-potenzjal ta’ tkabbir tal-Ekonomija Diġitali Ewropea</t>
        </is>
      </c>
      <c r="BT858" s="2" t="inlineStr">
        <is>
          <t>strategie voor een digitale eengemaakte markt|
strategie voor een digitale eengemaakte markt voor Europa</t>
        </is>
      </c>
      <c r="BU858" s="2" t="inlineStr">
        <is>
          <t>3|
3</t>
        </is>
      </c>
      <c r="BV858" s="2" t="inlineStr">
        <is>
          <t xml:space="preserve">|
</t>
        </is>
      </c>
      <c r="BW858" t="inlineStr">
        <is>
          <t>meerjarenstrategie van de EU die berust op drie pijlers:&lt;br&gt;- betere toegang tot onlinegoederen en -diensten voor consumenten en bedrijven in heel Europa&lt;br&gt;- randvoorwaarden die bevorderlijk zijn voor digitale netwerken en diensten&lt;br&gt;- maximaal groeipotentieel voor de Europese digitale economie</t>
        </is>
      </c>
      <c r="BX858" s="2" t="inlineStr">
        <is>
          <t>Strategia jednolitego rynku cyfrowego dla Europy|
strategia jednolitego rynku cyfrowego</t>
        </is>
      </c>
      <c r="BY858" s="2" t="inlineStr">
        <is>
          <t>3|
3</t>
        </is>
      </c>
      <c r="BZ858" s="2" t="inlineStr">
        <is>
          <t xml:space="preserve">|
</t>
        </is>
      </c>
      <c r="CA858" t="inlineStr">
        <is>
          <t>wieloletnia strategia unijna, która ma promować: lepszy dostęp konsumentów i przedsiębiorstw do towarów i usług w internecie, tworzenie odpowiednich warunków do rozwoju sieci i usług cyfrowych oraz maksymalizację wzrostu gospodarczego generowanego przez europejską gospodarkę cyfrową</t>
        </is>
      </c>
      <c r="CB858" s="2" t="inlineStr">
        <is>
          <t>Estratégia para o Mercado Único Digital|
Estratégia para o Mercado Único Digital na Europa</t>
        </is>
      </c>
      <c r="CC858" s="2" t="inlineStr">
        <is>
          <t>3|
3</t>
        </is>
      </c>
      <c r="CD858" s="2" t="inlineStr">
        <is>
          <t xml:space="preserve">|
</t>
        </is>
      </c>
      <c r="CE858" t="inlineStr">
        <is>
          <t>Estratégia plurianual da UE em prol da economia e dos serviços digitais à escala europeia assente em três pilares: melhorar o acesso dos consumidores e empresas a bens e serviços em linha; criar condições adequadas para o desenvolvimento de redes e serviços digitais; otimizar o potencial de crescimento da economia digital europeia.</t>
        </is>
      </c>
      <c r="CF858" s="2" t="inlineStr">
        <is>
          <t>Strategia privind piața unică digitală pentru Europa</t>
        </is>
      </c>
      <c r="CG858" s="2" t="inlineStr">
        <is>
          <t>3</t>
        </is>
      </c>
      <c r="CH858" s="2" t="inlineStr">
        <is>
          <t/>
        </is>
      </c>
      <c r="CI858" t="inlineStr">
        <is>
          <t>strategie multianuală a UE pentru a promova un acces mai bun al consumatorilor și al întreprinderilor la bunuri și servicii online în întreaga Europă, a crea condiții adecvate pentru dezvoltarea rețelelor și a serviciilor digitale și a valorifica la maximum potențialul de creștere al economiei digitale</t>
        </is>
      </c>
      <c r="CJ858" s="2" t="inlineStr">
        <is>
          <t>stratégia digitálneho jednotného trhu|
stratégia pre digitálny jednotný trh v Európe</t>
        </is>
      </c>
      <c r="CK858" s="2" t="inlineStr">
        <is>
          <t>3|
3</t>
        </is>
      </c>
      <c r="CL858" s="2" t="inlineStr">
        <is>
          <t xml:space="preserve">|
</t>
        </is>
      </c>
      <c r="CM858" t="inlineStr">
        <is>
          <t>viacročná stratégia EÚ, ktorej cieľom je zabezpečiť lepší prístup spotrebiteľov a podnikov k online tovarom a službám v celej Európe, vytvoriť priaznivé investičné prostredie pre digitálne siete a služby a maximalizovať rastový potenciál európskeho digitálneho hospodárstva</t>
        </is>
      </c>
      <c r="CN858" s="2" t="inlineStr">
        <is>
          <t>strategija za digitalni enotni trg|
strategija za digitalni enotni trg za Evropo</t>
        </is>
      </c>
      <c r="CO858" s="2" t="inlineStr">
        <is>
          <t>3|
3</t>
        </is>
      </c>
      <c r="CP858" s="2" t="inlineStr">
        <is>
          <t xml:space="preserve">|
</t>
        </is>
      </c>
      <c r="CQ858" t="inlineStr">
        <is>
          <t/>
        </is>
      </c>
      <c r="CR858" s="2" t="inlineStr">
        <is>
          <t>strategi för den digitala inre marknaden</t>
        </is>
      </c>
      <c r="CS858" s="2" t="inlineStr">
        <is>
          <t>3</t>
        </is>
      </c>
      <c r="CT858" s="2" t="inlineStr">
        <is>
          <t/>
        </is>
      </c>
      <c r="CU858" t="inlineStr">
        <is>
          <t/>
        </is>
      </c>
    </row>
    <row r="859">
      <c r="A859" s="1" t="str">
        <f>HYPERLINK("https://iate.europa.eu/entry/result/3551142/all", "3551142")</f>
        <v>3551142</v>
      </c>
      <c r="B859" t="inlineStr">
        <is>
          <t>POLITICS;TRADE;EDUCATION AND COMMUNICATIONS</t>
        </is>
      </c>
      <c r="C859" t="inlineStr">
        <is>
          <t>POLITICS|executive power and public service|public administration;TRADE|marketing|commercial transaction;EDUCATION AND COMMUNICATIONS|information and information processing|information policy</t>
        </is>
      </c>
      <c r="D859" t="inlineStr">
        <is>
          <t/>
        </is>
      </c>
      <c r="E859" t="inlineStr">
        <is>
          <t/>
        </is>
      </c>
      <c r="F859" t="inlineStr">
        <is>
          <t/>
        </is>
      </c>
      <c r="G859" t="inlineStr">
        <is>
          <t/>
        </is>
      </c>
      <c r="H859" s="2" t="inlineStr">
        <is>
          <t>standardně digitalizovaný</t>
        </is>
      </c>
      <c r="I859" s="2" t="inlineStr">
        <is>
          <t>3</t>
        </is>
      </c>
      <c r="J859" s="2" t="inlineStr">
        <is>
          <t/>
        </is>
      </c>
      <c r="K859" t="inlineStr">
        <is>
          <t/>
        </is>
      </c>
      <c r="L859" s="2" t="inlineStr">
        <is>
          <t>digital betjening som udgangspunkt</t>
        </is>
      </c>
      <c r="M859" s="2" t="inlineStr">
        <is>
          <t>3</t>
        </is>
      </c>
      <c r="N859" s="2" t="inlineStr">
        <is>
          <t/>
        </is>
      </c>
      <c r="O859" t="inlineStr">
        <is>
          <t/>
        </is>
      </c>
      <c r="P859" s="2" t="inlineStr">
        <is>
          <t>standardmäßig digital</t>
        </is>
      </c>
      <c r="Q859" s="2" t="inlineStr">
        <is>
          <t>3</t>
        </is>
      </c>
      <c r="R859" s="2" t="inlineStr">
        <is>
          <t/>
        </is>
      </c>
      <c r="S859" t="inlineStr">
        <is>
          <t/>
        </is>
      </c>
      <c r="T859" t="inlineStr">
        <is>
          <t/>
        </is>
      </c>
      <c r="U859" t="inlineStr">
        <is>
          <t/>
        </is>
      </c>
      <c r="V859" t="inlineStr">
        <is>
          <t/>
        </is>
      </c>
      <c r="W859" t="inlineStr">
        <is>
          <t/>
        </is>
      </c>
      <c r="X859" s="2" t="inlineStr">
        <is>
          <t>digital by default</t>
        </is>
      </c>
      <c r="Y859" s="2" t="inlineStr">
        <is>
          <t>3</t>
        </is>
      </c>
      <c r="Z859" s="2" t="inlineStr">
        <is>
          <t/>
        </is>
      </c>
      <c r="AA859" t="inlineStr">
        <is>
          <t>(of a digital service) designed to be so straightforward and convenient that all those who can use it will choose to do so whilst those who can’t are not excluded, the service also being accessible in an appropriate non-digital way (e.g. face to face or by telephone), with someone either inputting their data into the digital system on their behalf, or helping them put their data into the digital service themselves</t>
        </is>
      </c>
      <c r="AB859" t="inlineStr">
        <is>
          <t/>
        </is>
      </c>
      <c r="AC859" t="inlineStr">
        <is>
          <t/>
        </is>
      </c>
      <c r="AD859" t="inlineStr">
        <is>
          <t/>
        </is>
      </c>
      <c r="AE859" t="inlineStr">
        <is>
          <t/>
        </is>
      </c>
      <c r="AF859" t="inlineStr">
        <is>
          <t/>
        </is>
      </c>
      <c r="AG859" t="inlineStr">
        <is>
          <t/>
        </is>
      </c>
      <c r="AH859" t="inlineStr">
        <is>
          <t/>
        </is>
      </c>
      <c r="AI859" t="inlineStr">
        <is>
          <t/>
        </is>
      </c>
      <c r="AJ859" s="2" t="inlineStr">
        <is>
          <t>digitalisaatio oletusarvona|
oletusarvona digitaalisuus</t>
        </is>
      </c>
      <c r="AK859" s="2" t="inlineStr">
        <is>
          <t>3|
3</t>
        </is>
      </c>
      <c r="AL859" s="2" t="inlineStr">
        <is>
          <t xml:space="preserve">|
</t>
        </is>
      </c>
      <c r="AM859" t="inlineStr">
        <is>
          <t/>
        </is>
      </c>
      <c r="AN859" t="inlineStr">
        <is>
          <t/>
        </is>
      </c>
      <c r="AO859" t="inlineStr">
        <is>
          <t/>
        </is>
      </c>
      <c r="AP859" t="inlineStr">
        <is>
          <t/>
        </is>
      </c>
      <c r="AQ859" t="inlineStr">
        <is>
          <t/>
        </is>
      </c>
      <c r="AR859" s="2" t="inlineStr">
        <is>
          <t>digiteach mar réamhshocrú</t>
        </is>
      </c>
      <c r="AS859" s="2" t="inlineStr">
        <is>
          <t>3</t>
        </is>
      </c>
      <c r="AT859" s="2" t="inlineStr">
        <is>
          <t/>
        </is>
      </c>
      <c r="AU859" t="inlineStr">
        <is>
          <t/>
        </is>
      </c>
      <c r="AV859" t="inlineStr">
        <is>
          <t/>
        </is>
      </c>
      <c r="AW859" t="inlineStr">
        <is>
          <t/>
        </is>
      </c>
      <c r="AX859" t="inlineStr">
        <is>
          <t/>
        </is>
      </c>
      <c r="AY859" t="inlineStr">
        <is>
          <t/>
        </is>
      </c>
      <c r="AZ859" t="inlineStr">
        <is>
          <t/>
        </is>
      </c>
      <c r="BA859" t="inlineStr">
        <is>
          <t/>
        </is>
      </c>
      <c r="BB859" t="inlineStr">
        <is>
          <t/>
        </is>
      </c>
      <c r="BC859" t="inlineStr">
        <is>
          <t/>
        </is>
      </c>
      <c r="BD859" s="2" t="inlineStr">
        <is>
          <t>digitale per default</t>
        </is>
      </c>
      <c r="BE859" s="2" t="inlineStr">
        <is>
          <t>3</t>
        </is>
      </c>
      <c r="BF859" s="2" t="inlineStr">
        <is>
          <t/>
        </is>
      </c>
      <c r="BG859" t="inlineStr">
        <is>
          <t>strategia in base alla quale i servizi erogati dalle PA in modalità digitale sono resi talmente convenienti che tutti sono incoraggiati ad attuare il passaggio, senza escludere però coloro che non possono adeguarsi, perché il servizio continua a essere erogato anche in modalità tradizionale</t>
        </is>
      </c>
      <c r="BH859" s="2" t="inlineStr">
        <is>
          <t>standartiškai skaitmeninis</t>
        </is>
      </c>
      <c r="BI859" s="2" t="inlineStr">
        <is>
          <t>3</t>
        </is>
      </c>
      <c r="BJ859" s="2" t="inlineStr">
        <is>
          <t/>
        </is>
      </c>
      <c r="BK859" t="inlineStr">
        <is>
          <t/>
        </is>
      </c>
      <c r="BL859" s="2" t="inlineStr">
        <is>
          <t>digitāls pēc noklusējuma</t>
        </is>
      </c>
      <c r="BM859" s="2" t="inlineStr">
        <is>
          <t>2</t>
        </is>
      </c>
      <c r="BN859" s="2" t="inlineStr">
        <is>
          <t/>
        </is>
      </c>
      <c r="BO859" t="inlineStr">
        <is>
          <t>pieeja, saskaņā ar kuru, lai piekļūtu kādam publiskajam pakalpojumam un to lietotu, vienmēr ir pieejams vismaz viens digitāls kanāls</t>
        </is>
      </c>
      <c r="BP859" s="2" t="inlineStr">
        <is>
          <t>diġitali b'mod awtomatiku</t>
        </is>
      </c>
      <c r="BQ859" s="2" t="inlineStr">
        <is>
          <t>3</t>
        </is>
      </c>
      <c r="BR859" s="2" t="inlineStr">
        <is>
          <t/>
        </is>
      </c>
      <c r="BS859" t="inlineStr">
        <is>
          <t>amministrazzjonijiet pubbliċi li jwasslu servizzi b’mod diġitali (inkluż informazzjoni li tinqara minn magna) bħala l-għażla ppreferuta (waqt li jżommu mezzi oħrajn miftuħin għal dawk li mhumiex imqabbdin mal-internet, kemm jekk din tkun l-għażla tagħhom kif ukoll għax ma jkunux jistgħu). Dawn is-servizzi pubbliċi għandhom jitwasslu permezz ta’ punt uniku ta’ kuntatt u b’mezzi differenti</t>
        </is>
      </c>
      <c r="BT859" s="2" t="inlineStr">
        <is>
          <t>digitaal als de norm|
standaard digitaal|
digital by default</t>
        </is>
      </c>
      <c r="BU859" s="2" t="inlineStr">
        <is>
          <t>3|
3|
3</t>
        </is>
      </c>
      <c r="BV859" s="2" t="inlineStr">
        <is>
          <t xml:space="preserve">|
|
</t>
        </is>
      </c>
      <c r="BW859" t="inlineStr">
        <is>
          <t>beginsel
 waarmee wordt beoogd de administratieve lasten te verminderen door de
 digitale levering van diensten de standaardkeuze van overheidsdiensten te
 maken</t>
        </is>
      </c>
      <c r="BX859" s="2" t="inlineStr">
        <is>
          <t>domyślnie cyfrowy|
domyślna cyfrowość</t>
        </is>
      </c>
      <c r="BY859" s="2" t="inlineStr">
        <is>
          <t>3|
3</t>
        </is>
      </c>
      <c r="BZ859" s="2" t="inlineStr">
        <is>
          <t xml:space="preserve">|
</t>
        </is>
      </c>
      <c r="CA859" t="inlineStr">
        <is>
          <t>cecha usług i procesów, które są domyślnie dostępne przez internet lub w formie elektronicznej.</t>
        </is>
      </c>
      <c r="CB859" s="2" t="inlineStr">
        <is>
          <t>digital como regra|
princípio digital por defeito</t>
        </is>
      </c>
      <c r="CC859" s="2" t="inlineStr">
        <is>
          <t>3|
3</t>
        </is>
      </c>
      <c r="CD859" s="2" t="inlineStr">
        <is>
          <t xml:space="preserve">|
</t>
        </is>
      </c>
      <c r="CE859" t="inlineStr">
        <is>
          <t>Princípio que visa reduzir os encargos administrativos tornando a prestação digital de serviços a opção por defeito das administrações públicas.</t>
        </is>
      </c>
      <c r="CF859" s="2" t="inlineStr">
        <is>
          <t>digital în mod implicit</t>
        </is>
      </c>
      <c r="CG859" s="2" t="inlineStr">
        <is>
          <t>3</t>
        </is>
      </c>
      <c r="CH859" s="2" t="inlineStr">
        <is>
          <t/>
        </is>
      </c>
      <c r="CI859" t="inlineStr">
        <is>
          <t/>
        </is>
      </c>
      <c r="CJ859" s="2" t="inlineStr">
        <is>
          <t>digitálne služby ako štandard</t>
        </is>
      </c>
      <c r="CK859" s="2" t="inlineStr">
        <is>
          <t>3</t>
        </is>
      </c>
      <c r="CL859" s="2" t="inlineStr">
        <is>
          <t/>
        </is>
      </c>
      <c r="CM859" t="inlineStr">
        <is>
          <t>služby a procesy, ktoré sú štandardne dostupné online alebo v digitálnej forme</t>
        </is>
      </c>
      <c r="CN859" s="2" t="inlineStr">
        <is>
          <t>privzeto digitalen</t>
        </is>
      </c>
      <c r="CO859" s="2" t="inlineStr">
        <is>
          <t>3</t>
        </is>
      </c>
      <c r="CP859" s="2" t="inlineStr">
        <is>
          <t>proposed</t>
        </is>
      </c>
      <c r="CQ859" t="inlineStr">
        <is>
          <t/>
        </is>
      </c>
      <c r="CR859" s="2" t="inlineStr">
        <is>
          <t>digitalt som standard</t>
        </is>
      </c>
      <c r="CS859" s="2" t="inlineStr">
        <is>
          <t>3</t>
        </is>
      </c>
      <c r="CT859" s="2" t="inlineStr">
        <is>
          <t/>
        </is>
      </c>
      <c r="CU859" t="inlineStr">
        <is>
          <t>minska den administrativa bördan genom att göra digitalt
levererade tjänster till standard för myndigheter och förvaltningar</t>
        </is>
      </c>
    </row>
    <row r="860">
      <c r="A860" s="1" t="str">
        <f>HYPERLINK("https://iate.europa.eu/entry/result/3571589/all", "3571589")</f>
        <v>3571589</v>
      </c>
      <c r="B860" t="inlineStr">
        <is>
          <t>EMPLOYMENT AND WORKING CONDITIONS;TRADE</t>
        </is>
      </c>
      <c r="C860" t="inlineStr">
        <is>
          <t>EMPLOYMENT AND WORKING CONDITIONS|labour market;TRADE</t>
        </is>
      </c>
      <c r="D860" s="2" t="inlineStr">
        <is>
          <t>европейска електронна карта за услуги</t>
        </is>
      </c>
      <c r="E860" s="2" t="inlineStr">
        <is>
          <t>3</t>
        </is>
      </c>
      <c r="F860" s="2" t="inlineStr">
        <is>
          <t/>
        </is>
      </c>
      <c r="G860" t="inlineStr">
        <is>
          <t>електронно удостоверение, в което се посочва, че даден доставчик на услуги е законно установен в държава членка</t>
        </is>
      </c>
      <c r="H860" s="2" t="inlineStr">
        <is>
          <t>evropský elektronický průkaz služeb</t>
        </is>
      </c>
      <c r="I860" s="2" t="inlineStr">
        <is>
          <t>3</t>
        </is>
      </c>
      <c r="J860" s="2" t="inlineStr">
        <is>
          <t/>
        </is>
      </c>
      <c r="K860" t="inlineStr">
        <is>
          <t>průkaz, jehož držitel je usazen na území domovského členského státu a je oprávněn na tomto území provádět činnosti poskytování služeb, na které se průkaz vztahuje</t>
        </is>
      </c>
      <c r="L860" s="2" t="inlineStr">
        <is>
          <t>europæisk e-tjenesteydelseskort</t>
        </is>
      </c>
      <c r="M860" s="2" t="inlineStr">
        <is>
          <t>3</t>
        </is>
      </c>
      <c r="N860" s="2" t="inlineStr">
        <is>
          <t/>
        </is>
      </c>
      <c r="O860" t="inlineStr">
        <is>
          <t>bevis for, at kortindehaveren er etableret i sit hjemland og i dette land har lov til at udøve den servicevirksomhed, der er omfattet af e-kortet</t>
        </is>
      </c>
      <c r="P860" s="2" t="inlineStr">
        <is>
          <t>Elektronische Europäische Dienstleistungskarte</t>
        </is>
      </c>
      <c r="Q860" s="2" t="inlineStr">
        <is>
          <t>3</t>
        </is>
      </c>
      <c r="R860" s="2" t="inlineStr">
        <is>
          <t/>
        </is>
      </c>
      <c r="S860" t="inlineStr">
        <is>
          <t/>
        </is>
      </c>
      <c r="T860" s="2" t="inlineStr">
        <is>
          <t>ευρωπαϊκή ηλεκτρονική κάρτα υπηρεσιών</t>
        </is>
      </c>
      <c r="U860" s="2" t="inlineStr">
        <is>
          <t>3</t>
        </is>
      </c>
      <c r="V860" s="2" t="inlineStr">
        <is>
          <t/>
        </is>
      </c>
      <c r="W860" t="inlineStr">
        <is>
          <t>απλουστευμένη ηλεκτρονική διαδικασία για τους παρόχους ορισμένων επιχειρηματικών και κατασκευαστικών υπηρεσιών οι οποίοι επιθυμούν να παρέχουν τις υπηρεσίες τους σε άλλο κράτος μέλος. Βασικά στοιχεία της εν λόγω διαδικασίας είναι η επικοινωνία μεταξύ των αρχών του κράτους καταγωγής και του κράτους υποδοχής</t>
        </is>
      </c>
      <c r="X860" s="2" t="inlineStr">
        <is>
          <t>European services e-card</t>
        </is>
      </c>
      <c r="Y860" s="2" t="inlineStr">
        <is>
          <t>3</t>
        </is>
      </c>
      <c r="Z860" s="2" t="inlineStr">
        <is>
          <t/>
        </is>
      </c>
      <c r="AA860" t="inlineStr">
        <is>
          <t>electronic certificate stating that a service provider is legally established in a Member State</t>
        </is>
      </c>
      <c r="AB860" s="2" t="inlineStr">
        <is>
          <t>tarjeta electrónica europea de servicios</t>
        </is>
      </c>
      <c r="AC860" s="2" t="inlineStr">
        <is>
          <t>3</t>
        </is>
      </c>
      <c r="AD860" s="2" t="inlineStr">
        <is>
          <t/>
        </is>
      </c>
      <c r="AE860" t="inlineStr">
        <is>
          <t>Certificado electrónico en el que se hace constar que un proveedor de servicios está establecido legalmente en un Estado miembro.</t>
        </is>
      </c>
      <c r="AF860" s="2" t="inlineStr">
        <is>
          <t>Euroopa teenuste e-kaart</t>
        </is>
      </c>
      <c r="AG860" s="2" t="inlineStr">
        <is>
          <t>3</t>
        </is>
      </c>
      <c r="AH860" s="2" t="inlineStr">
        <is>
          <t/>
        </is>
      </c>
      <c r="AI860" t="inlineStr">
        <is>
          <t>tõend selle kohta, et kaardi omanik on oma päritoluliikmesriigi territooriumil asutatud ja tal on õigus osutada kõnealusel territooriumil e-kaardiga hõlmatud teenuseid</t>
        </is>
      </c>
      <c r="AJ860" s="2" t="inlineStr">
        <is>
          <t>sähköinen eurooppalainen palvelukortti</t>
        </is>
      </c>
      <c r="AK860" s="2" t="inlineStr">
        <is>
          <t>3</t>
        </is>
      </c>
      <c r="AL860" s="2" t="inlineStr">
        <is>
          <t/>
        </is>
      </c>
      <c r="AM860" t="inlineStr">
        <is>
          <t>sähköinen todistus siitä, että palveluntarjoaja on laillisesti sijoittautunut johonkin jäsenvaltioon (kotijäsenvaltio)</t>
        </is>
      </c>
      <c r="AN860" s="2" t="inlineStr">
        <is>
          <t>carte électronique de services|
carte électronique européenne de services</t>
        </is>
      </c>
      <c r="AO860" s="2" t="inlineStr">
        <is>
          <t>2|
3</t>
        </is>
      </c>
      <c r="AP860" s="2" t="inlineStr">
        <is>
          <t xml:space="preserve">|
</t>
        </is>
      </c>
      <c r="AQ860" t="inlineStr">
        <is>
          <t>certificat électronique attestant que le prestataire de services qui en est le titulaire est légalement établi sur le territoire de son État membre d’origine et qu’il est habilité, sur ce territoire, à exercer les activités de services auxquelles s’applique ledit certificat</t>
        </is>
      </c>
      <c r="AR860" s="2" t="inlineStr">
        <is>
          <t>ríomhchárta Eorpach seirbhísí</t>
        </is>
      </c>
      <c r="AS860" s="2" t="inlineStr">
        <is>
          <t>3</t>
        </is>
      </c>
      <c r="AT860" s="2" t="inlineStr">
        <is>
          <t/>
        </is>
      </c>
      <c r="AU860" t="inlineStr">
        <is>
          <t>deimhniú leictreonach a chuireann in iúl go bhfuil soláthraí seirbhíse bunaithe go dlíthiúil i mBallstát</t>
        </is>
      </c>
      <c r="AV860" s="2" t="inlineStr">
        <is>
          <t>europska e-kartica usluga</t>
        </is>
      </c>
      <c r="AW860" s="2" t="inlineStr">
        <is>
          <t>3</t>
        </is>
      </c>
      <c r="AX860" s="2" t="inlineStr">
        <is>
          <t/>
        </is>
      </c>
      <c r="AY860" t="inlineStr">
        <is>
          <t>elektronička potvrda kojom se izjavljuje da pružatelj usluga ima zakoniti poslovni nastan u državi članici (matična država članica)</t>
        </is>
      </c>
      <c r="AZ860" s="2" t="inlineStr">
        <is>
          <t>európai szolgáltatási e-kártya</t>
        </is>
      </c>
      <c r="BA860" s="2" t="inlineStr">
        <is>
          <t>3</t>
        </is>
      </c>
      <c r="BB860" s="2" t="inlineStr">
        <is>
          <t/>
        </is>
      </c>
      <c r="BC860" t="inlineStr">
        <is>
          <t>elektronikus igazolás, amely bizonyítja, hogy egy szolgáltató jogszerűen letelepedett valamely tagállamban</t>
        </is>
      </c>
      <c r="BD860" s="2" t="inlineStr">
        <is>
          <t>carta elettronica europea dei servizi|
carta elettronica</t>
        </is>
      </c>
      <c r="BE860" s="2" t="inlineStr">
        <is>
          <t>3|
3</t>
        </is>
      </c>
      <c r="BF860" s="2" t="inlineStr">
        <is>
          <t xml:space="preserve">|
</t>
        </is>
      </c>
      <c r="BG860" t="inlineStr">
        <is>
          <t>mezzo di prova idoneo in tutta l'UE per certificare lo stabilimento legale nello Stato membro di origine per i servizi oggetto della carta elettronica</t>
        </is>
      </c>
      <c r="BH860" s="2" t="inlineStr">
        <is>
          <t>Europos paslaugų e. kortelė</t>
        </is>
      </c>
      <c r="BI860" s="2" t="inlineStr">
        <is>
          <t>3</t>
        </is>
      </c>
      <c r="BJ860" s="2" t="inlineStr">
        <is>
          <t/>
        </is>
      </c>
      <c r="BK860" t="inlineStr">
        <is>
          <t>elektroninė kortelė, kuria siekiama supaprastinti sudėtingą administravimą paslaugų teikėjams, norintiems plėsti savo veiklą į kitas valstybes nares</t>
        </is>
      </c>
      <c r="BL860" s="2" t="inlineStr">
        <is>
          <t>Eiropas pakalpojumu e-karte</t>
        </is>
      </c>
      <c r="BM860" s="2" t="inlineStr">
        <is>
          <t>2</t>
        </is>
      </c>
      <c r="BN860" s="2" t="inlineStr">
        <is>
          <t/>
        </is>
      </c>
      <c r="BO860" t="inlineStr">
        <is>
          <t>elektroniska apliecība, kurā norādīts, ka pakalpojumu sniedzējs likumīgi veic uzņēmējdarbību dalībvalstī</t>
        </is>
      </c>
      <c r="BP860" s="2" t="inlineStr">
        <is>
          <t>e-Card Ewropea tas-servizzi</t>
        </is>
      </c>
      <c r="BQ860" s="2" t="inlineStr">
        <is>
          <t>3</t>
        </is>
      </c>
      <c r="BR860" s="2" t="inlineStr">
        <is>
          <t/>
        </is>
      </c>
      <c r="BS860" t="inlineStr">
        <is>
          <t>ċertifikat elettroniku li jiddikjara li fornitur ta' servizz huwa stabbilit legalment fi Stat Membru</t>
        </is>
      </c>
      <c r="BT860" s="2" t="inlineStr">
        <is>
          <t>Europese e-kaart voor diensten</t>
        </is>
      </c>
      <c r="BU860" s="2" t="inlineStr">
        <is>
          <t>3</t>
        </is>
      </c>
      <c r="BV860" s="2" t="inlineStr">
        <is>
          <t/>
        </is>
      </c>
      <c r="BW860" t="inlineStr">
        <is>
          <t>elektronisch certificaat waarin wordt bevestigd dat de dienstverrichter op rechtmatige wijze in een lidstaat is gevestigd</t>
        </is>
      </c>
      <c r="BX860" s="2" t="inlineStr">
        <is>
          <t>europejska e-karta usług</t>
        </is>
      </c>
      <c r="BY860" s="2" t="inlineStr">
        <is>
          <t>3</t>
        </is>
      </c>
      <c r="BZ860" s="2" t="inlineStr">
        <is>
          <t/>
        </is>
      </c>
      <c r="CA860" t="inlineStr">
        <is>
          <t>elektroniczny certyfikat potwierdzający, że usługodawca legalnie prowadzi przedsiębiorstwo w państwie członkowskim</t>
        </is>
      </c>
      <c r="CB860" s="2" t="inlineStr">
        <is>
          <t>Cartão Eletrónico Europeu de Serviços</t>
        </is>
      </c>
      <c r="CC860" s="2" t="inlineStr">
        <is>
          <t>3</t>
        </is>
      </c>
      <c r="CD860" s="2" t="inlineStr">
        <is>
          <t/>
        </is>
      </c>
      <c r="CE860" t="inlineStr">
        <is>
          <t>Certificado eletrónico que atesta que um prestador de serviços se encontra legalmente estabelecido num Estado-Membro.</t>
        </is>
      </c>
      <c r="CF860" s="2" t="inlineStr">
        <is>
          <t>card electronic european pentru servicii</t>
        </is>
      </c>
      <c r="CG860" s="2" t="inlineStr">
        <is>
          <t>3</t>
        </is>
      </c>
      <c r="CH860" s="2" t="inlineStr">
        <is>
          <t/>
        </is>
      </c>
      <c r="CI860" t="inlineStr">
        <is>
          <t/>
        </is>
      </c>
      <c r="CJ860" s="2" t="inlineStr">
        <is>
          <t>európsky elektronický preukaz služieb</t>
        </is>
      </c>
      <c r="CK860" s="2" t="inlineStr">
        <is>
          <t>3</t>
        </is>
      </c>
      <c r="CL860" s="2" t="inlineStr">
        <is>
          <t/>
        </is>
      </c>
      <c r="CM860" t="inlineStr">
        <is>
          <t>dokument umožňujúci poskytovateľom určitých služieb usadeným v jednom členskom štáte uchádzať sa prostredníctvom kontaktného miesta v domovskom členskom štáte o poskytovanie služieb v inom (hostiteľskom) členskom štáte</t>
        </is>
      </c>
      <c r="CN860" s="2" t="inlineStr">
        <is>
          <t>evropska storitvena e-izkaznica</t>
        </is>
      </c>
      <c r="CO860" s="2" t="inlineStr">
        <is>
          <t>3</t>
        </is>
      </c>
      <c r="CP860" s="2" t="inlineStr">
        <is>
          <t/>
        </is>
      </c>
      <c r="CQ860" t="inlineStr">
        <is>
          <t>elektronsko potrdilo, ki potrjuje, da je ponudnik storitev zakonito ustanovljen v državi članici (matični državi članici)</t>
        </is>
      </c>
      <c r="CR860" s="2" t="inlineStr">
        <is>
          <t>europeiskt elektroniskt tjänstekort|
e-tjänstekort</t>
        </is>
      </c>
      <c r="CS860" s="2" t="inlineStr">
        <is>
          <t>2|
3</t>
        </is>
      </c>
      <c r="CT860" s="2" t="inlineStr">
        <is>
          <t xml:space="preserve">|
</t>
        </is>
      </c>
      <c r="CU860" t="inlineStr">
        <is>
          <t/>
        </is>
      </c>
    </row>
    <row r="861">
      <c r="A861" s="1" t="str">
        <f>HYPERLINK("https://iate.europa.eu/entry/result/3506603/all", "3506603")</f>
        <v>3506603</v>
      </c>
      <c r="B861" t="inlineStr">
        <is>
          <t>EDUCATION AND COMMUNICATIONS;BUSINESS AND COMPETITION</t>
        </is>
      </c>
      <c r="C861" t="inlineStr">
        <is>
          <t>EDUCATION AND COMMUNICATIONS|information technology and data processing;BUSINESS AND COMPETITION|accounting</t>
        </is>
      </c>
      <c r="D861" s="2" t="inlineStr">
        <is>
          <t>издадена по електронен път фактура|
електронна фактура</t>
        </is>
      </c>
      <c r="E861" s="2" t="inlineStr">
        <is>
          <t>4|
3</t>
        </is>
      </c>
      <c r="F861" s="2" t="inlineStr">
        <is>
          <t xml:space="preserve">|
</t>
        </is>
      </c>
      <c r="G861" t="inlineStr">
        <is>
          <t/>
        </is>
      </c>
      <c r="H861" s="2" t="inlineStr">
        <is>
          <t>elektronická faktura</t>
        </is>
      </c>
      <c r="I861" s="2" t="inlineStr">
        <is>
          <t>3</t>
        </is>
      </c>
      <c r="J861" s="2" t="inlineStr">
        <is>
          <t/>
        </is>
      </c>
      <c r="K861" t="inlineStr">
        <is>
          <t>faktura, která byla vystavena, předána a přijata ve strukturovaném elektronickém formátu, jenž umožňuje její automatizované a elektronické zpracování</t>
        </is>
      </c>
      <c r="L861" s="2" t="inlineStr">
        <is>
          <t>elektronisk faktura|
e-faktura</t>
        </is>
      </c>
      <c r="M861" s="2" t="inlineStr">
        <is>
          <t>3|
3</t>
        </is>
      </c>
      <c r="N861" s="2" t="inlineStr">
        <is>
          <t xml:space="preserve">|
</t>
        </is>
      </c>
      <c r="O861" t="inlineStr">
        <is>
          <t>faktura, der sendes elektronisk</t>
        </is>
      </c>
      <c r="P861" s="2" t="inlineStr">
        <is>
          <t>elektronische Rechnung|
E-Rechnung</t>
        </is>
      </c>
      <c r="Q861" s="2" t="inlineStr">
        <is>
          <t>3|
3</t>
        </is>
      </c>
      <c r="R861" s="2" t="inlineStr">
        <is>
          <t xml:space="preserve">|
</t>
        </is>
      </c>
      <c r="S861" t="inlineStr">
        <is>
          <t>Dokument, das die gleichen Inhalte und Rechtsfolgen hat wie eine Rechnung auf Papier</t>
        </is>
      </c>
      <c r="T861" s="2" t="inlineStr">
        <is>
          <t>ηλεκτρονικό τιμολόγιο</t>
        </is>
      </c>
      <c r="U861" s="2" t="inlineStr">
        <is>
          <t>3</t>
        </is>
      </c>
      <c r="V861" s="2" t="inlineStr">
        <is>
          <t/>
        </is>
      </c>
      <c r="W861" t="inlineStr">
        <is>
          <t/>
        </is>
      </c>
      <c r="X861" s="2" t="inlineStr">
        <is>
          <t>e-invoice|
electronic invoice</t>
        </is>
      </c>
      <c r="Y861" s="2" t="inlineStr">
        <is>
          <t>3|
2</t>
        </is>
      </c>
      <c r="Z861" s="2" t="inlineStr">
        <is>
          <t xml:space="preserve">|
</t>
        </is>
      </c>
      <c r="AA861" t="inlineStr">
        <is>
          <t>invoice (document asking for payment for a product or service) that is sent in electronic format rather than on paper</t>
        </is>
      </c>
      <c r="AB861" s="2" t="inlineStr">
        <is>
          <t>factura electrónica</t>
        </is>
      </c>
      <c r="AC861" s="2" t="inlineStr">
        <is>
          <t>3</t>
        </is>
      </c>
      <c r="AD861" s="2" t="inlineStr">
        <is>
          <t/>
        </is>
      </c>
      <c r="AE861" t="inlineStr">
        <is>
          <t>Factura que se expide y transmite por vía electrónica en lugar de en papel.</t>
        </is>
      </c>
      <c r="AF861" s="2" t="inlineStr">
        <is>
          <t>e-arve|
elektrooniline arve</t>
        </is>
      </c>
      <c r="AG861" s="2" t="inlineStr">
        <is>
          <t>3|
3</t>
        </is>
      </c>
      <c r="AH861" s="2" t="inlineStr">
        <is>
          <t xml:space="preserve">preferred|
</t>
        </is>
      </c>
      <c r="AI861" t="inlineStr">
        <is>
          <t>elektrooniline arve, mis luuakse, edastatakse ja säilitatakse elektroonilises keskkonnas</t>
        </is>
      </c>
      <c r="AJ861" s="2" t="inlineStr">
        <is>
          <t>e-lasku|
sähköinen lasku</t>
        </is>
      </c>
      <c r="AK861" s="2" t="inlineStr">
        <is>
          <t>3|
3</t>
        </is>
      </c>
      <c r="AL861" s="2" t="inlineStr">
        <is>
          <t xml:space="preserve">|
</t>
        </is>
      </c>
      <c r="AM861" t="inlineStr">
        <is>
          <t>laskuttajan sähköisessä laskutuksessa maksajalle paperisen laskun sijaan lähettämä sähköinen lasku</t>
        </is>
      </c>
      <c r="AN861" s="2" t="inlineStr">
        <is>
          <t>e-facture|
facture numérique|
facture électronique</t>
        </is>
      </c>
      <c r="AO861" s="2" t="inlineStr">
        <is>
          <t>3|
2|
3</t>
        </is>
      </c>
      <c r="AP861" s="2" t="inlineStr">
        <is>
          <t xml:space="preserve">|
|
</t>
        </is>
      </c>
      <c r="AQ861" t="inlineStr">
        <is>
          <t>facture (document appelant au paiement du prix d'un produit ou service) transmise dans un format électronique plutôt que sur support papier</t>
        </is>
      </c>
      <c r="AR861" s="2" t="inlineStr">
        <is>
          <t>ríomhshonrasc|
sonrasc leictreonach</t>
        </is>
      </c>
      <c r="AS861" s="2" t="inlineStr">
        <is>
          <t>3|
3</t>
        </is>
      </c>
      <c r="AT861" s="2" t="inlineStr">
        <is>
          <t xml:space="preserve">|
</t>
        </is>
      </c>
      <c r="AU861" t="inlineStr">
        <is>
          <t/>
        </is>
      </c>
      <c r="AV861" s="2" t="inlineStr">
        <is>
          <t>elektronički račun|
e-račun</t>
        </is>
      </c>
      <c r="AW861" s="2" t="inlineStr">
        <is>
          <t>3|
3</t>
        </is>
      </c>
      <c r="AX861" s="2" t="inlineStr">
        <is>
          <t xml:space="preserve">|
</t>
        </is>
      </c>
      <c r="AY861" t="inlineStr">
        <is>
          <t>račun koji je izdan, proslijeđen i zaprimljen u strukturiranom elektroničkom obliku koji omogućuje njegovu automatsku i elektroničku obradu</t>
        </is>
      </c>
      <c r="AZ861" s="2" t="inlineStr">
        <is>
          <t>e-számla|
elektronikus számla</t>
        </is>
      </c>
      <c r="BA861" s="2" t="inlineStr">
        <is>
          <t>3|
3</t>
        </is>
      </c>
      <c r="BB861" s="2" t="inlineStr">
        <is>
          <t xml:space="preserve">|
</t>
        </is>
      </c>
      <c r="BC861" t="inlineStr">
        <is>
          <t>olyan dokumentum, mely tartalmazza a jogszabály által előírt adatokat és elektronikus formában bocsátották ki és fogadták be</t>
        </is>
      </c>
      <c r="BD861" s="2" t="inlineStr">
        <is>
          <t>fattura elettronica</t>
        </is>
      </c>
      <c r="BE861" s="2" t="inlineStr">
        <is>
          <t>2</t>
        </is>
      </c>
      <c r="BF861" s="2" t="inlineStr">
        <is>
          <t/>
        </is>
      </c>
      <c r="BG861" t="inlineStr">
        <is>
          <t>fattura 
&lt;sup&gt;1&lt;/sup&gt; che è stata emessa e ricevuta in un qualunque formato elettronico 
&lt;p&gt;&lt;sup&gt;1&lt;/sup&gt; fattura [ &lt;a href="/entry/result/1130318]&lt;&gt;&lt;&gt;&lt;&gt;&lt;&gt;&lt;&gt;&lt;&gt;&lt;&gt;&lt;/all" id="ENTRY_TO_ENTRY_CONVERTER" target="_blank"&gt;IATE:1130318]&amp;lt;&amp;gt;&amp;lt;&amp;gt;&amp;lt;&amp;gt;&amp;lt;&amp;gt;&amp;lt;&amp;gt;&amp;lt;&amp;gt;&amp;lt;&amp;gt;&amp;lt;&lt;/a&gt;&amp;gt;&lt;/p&gt;</t>
        </is>
      </c>
      <c r="BH861" s="2" t="inlineStr">
        <is>
          <t>elektroninė sąskaita faktūra</t>
        </is>
      </c>
      <c r="BI861" s="2" t="inlineStr">
        <is>
          <t>3</t>
        </is>
      </c>
      <c r="BJ861" s="2" t="inlineStr">
        <is>
          <t/>
        </is>
      </c>
      <c r="BK861" t="inlineStr">
        <is>
          <t>elektronine forma siunčiama sąskaita faktūra</t>
        </is>
      </c>
      <c r="BL861" s="2" t="inlineStr">
        <is>
          <t>e-rēķins|
elektroniskais rēķins</t>
        </is>
      </c>
      <c r="BM861" s="2" t="inlineStr">
        <is>
          <t>3|
3</t>
        </is>
      </c>
      <c r="BN861" s="2" t="inlineStr">
        <is>
          <t xml:space="preserve">|
</t>
        </is>
      </c>
      <c r="BO861" t="inlineStr">
        <is>
          <t>rēķins, kurā visi dati ir elektroniskā formātā un kuru var apstrādāt automātiski</t>
        </is>
      </c>
      <c r="BP861" s="2" t="inlineStr">
        <is>
          <t>e-Fattura|
fattura elettronika</t>
        </is>
      </c>
      <c r="BQ861" s="2" t="inlineStr">
        <is>
          <t>3|
3</t>
        </is>
      </c>
      <c r="BR861" s="2" t="inlineStr">
        <is>
          <t xml:space="preserve">|
</t>
        </is>
      </c>
      <c r="BS861" t="inlineStr">
        <is>
          <t>fattura (dokument li jitlob ħlas għal prodott jew servizz) li tintbagħat f'format elettroniku minflok fuq karta</t>
        </is>
      </c>
      <c r="BT861" s="2" t="inlineStr">
        <is>
          <t>e-factuur|
elektronische factuur</t>
        </is>
      </c>
      <c r="BU861" s="2" t="inlineStr">
        <is>
          <t>3|
3</t>
        </is>
      </c>
      <c r="BV861" s="2" t="inlineStr">
        <is>
          <t xml:space="preserve">|
</t>
        </is>
      </c>
      <c r="BW861" t="inlineStr">
        <is>
          <t>factuur die in elektronisch formaat is verstrekt en ontvangen</t>
        </is>
      </c>
      <c r="BX861" s="2" t="inlineStr">
        <is>
          <t>faktura elektroniczna</t>
        </is>
      </c>
      <c r="BY861" s="2" t="inlineStr">
        <is>
          <t>3</t>
        </is>
      </c>
      <c r="BZ861" s="2" t="inlineStr">
        <is>
          <t/>
        </is>
      </c>
      <c r="CA861" t="inlineStr">
        <is>
          <t>faktura w formie elektronicznej wystawiona i otrzymana w dowolnym formacie elektronicznym</t>
        </is>
      </c>
      <c r="CB861" s="2" t="inlineStr">
        <is>
          <t>fatura eletrónica</t>
        </is>
      </c>
      <c r="CC861" s="2" t="inlineStr">
        <is>
          <t>3</t>
        </is>
      </c>
      <c r="CD861" s="2" t="inlineStr">
        <is>
          <t/>
        </is>
      </c>
      <c r="CE861" t="inlineStr">
        <is>
          <t>Fatura emitida, transmitida e recebida num formato eletrónico estruturado que permite o seu tratamento automático e eletrónico.</t>
        </is>
      </c>
      <c r="CF861" s="2" t="inlineStr">
        <is>
          <t>factură electronică</t>
        </is>
      </c>
      <c r="CG861" s="2" t="inlineStr">
        <is>
          <t>3</t>
        </is>
      </c>
      <c r="CH861" s="2" t="inlineStr">
        <is>
          <t/>
        </is>
      </c>
      <c r="CI861" t="inlineStr">
        <is>
          <t/>
        </is>
      </c>
      <c r="CJ861" s="2" t="inlineStr">
        <is>
          <t>elektronická faktúra</t>
        </is>
      </c>
      <c r="CK861" s="2" t="inlineStr">
        <is>
          <t>3</t>
        </is>
      </c>
      <c r="CL861" s="2" t="inlineStr">
        <is>
          <t/>
        </is>
      </c>
      <c r="CM861" t="inlineStr">
        <is>
          <t>faktúra, ktorá bola vystavená, zaslaná a prijatá v štruktúrovanom elektronickom formáte, ktorý umožňuje jej automatické a elektronické spracovanie</t>
        </is>
      </c>
      <c r="CN861" s="2" t="inlineStr">
        <is>
          <t>elektronski račun|
e-račun</t>
        </is>
      </c>
      <c r="CO861" s="2" t="inlineStr">
        <is>
          <t>3|
3</t>
        </is>
      </c>
      <c r="CP861" s="2" t="inlineStr">
        <is>
          <t xml:space="preserve">|
</t>
        </is>
      </c>
      <c r="CQ861" t="inlineStr">
        <is>
          <t>račun, ki je bil izdan, poslan in prejet v strukturirani elektronski obliki, ki omogoča samodejno in elektronsko obdelavo</t>
        </is>
      </c>
      <c r="CR861" s="2" t="inlineStr">
        <is>
          <t>e-faktura|
elektronisk faktura</t>
        </is>
      </c>
      <c r="CS861" s="2" t="inlineStr">
        <is>
          <t>3|
3</t>
        </is>
      </c>
      <c r="CT861" s="2" t="inlineStr">
        <is>
          <t xml:space="preserve">|
</t>
        </is>
      </c>
      <c r="CU861" t="inlineStr">
        <is>
          <t>faktura som både skickas och tas emot i elektronisk form</t>
        </is>
      </c>
    </row>
    <row r="862">
      <c r="A862" s="1" t="str">
        <f>HYPERLINK("https://iate.europa.eu/entry/result/3551868/all", "3551868")</f>
        <v>3551868</v>
      </c>
      <c r="B862" t="inlineStr">
        <is>
          <t>SCIENCE;INDUSTRY;EUROPEAN UNION;PRODUCTION, TECHNOLOGY AND RESEARCH;TRADE;EDUCATION AND COMMUNICATIONS</t>
        </is>
      </c>
      <c r="C862" t="inlineStr">
        <is>
          <t>SCIENCE|natural and applied sciences|applied sciences;INDUSTRY|electronics and electrical engineering|electronics industry;EUROPEAN UNION|European construction|deepening of the European Union;PRODUCTION, TECHNOLOGY AND RESEARCH|technology and technical regulations|technology;TRADE|trade;EDUCATION AND COMMUNICATIONS|information technology and data processing</t>
        </is>
      </c>
      <c r="D862" s="2" t="inlineStr">
        <is>
          <t>единен пазар на услугите, свързани с изчисления в облак</t>
        </is>
      </c>
      <c r="E862" s="2" t="inlineStr">
        <is>
          <t>3</t>
        </is>
      </c>
      <c r="F862" s="2" t="inlineStr">
        <is>
          <t/>
        </is>
      </c>
      <c r="G862" t="inlineStr">
        <is>
          <t>единен за ЕС пазар на цифрови услуги, свързани с изчисления в облак, чието създаване се направлява от Управителния съвет на Европейското партньорство в областта на изчислителните облаци</t>
        </is>
      </c>
      <c r="H862" s="2" t="inlineStr">
        <is>
          <t>jednotný digitální trh v oblasti cloud computingu|
jednotný trh v oblasti cloud computingu</t>
        </is>
      </c>
      <c r="I862" s="2" t="inlineStr">
        <is>
          <t>2|
2</t>
        </is>
      </c>
      <c r="J862" s="2" t="inlineStr">
        <is>
          <t xml:space="preserve">|
</t>
        </is>
      </c>
      <c r="K862" t="inlineStr">
        <is>
          <t/>
        </is>
      </c>
      <c r="L862" s="2" t="inlineStr">
        <is>
          <t>indre marked for cloudcomputing</t>
        </is>
      </c>
      <c r="M862" s="2" t="inlineStr">
        <is>
          <t>4</t>
        </is>
      </c>
      <c r="N862" s="2" t="inlineStr">
        <is>
          <t/>
        </is>
      </c>
      <c r="O862" t="inlineStr">
        <is>
          <t>Indre marked for lagring, behandling og udnyttelse af data på fjerne computere, hvortil der er adgang via internettet (cloudcomputing).</t>
        </is>
      </c>
      <c r="P862" s="2" t="inlineStr">
        <is>
          <t>digitaler Binnenmarkt für das Cloud-Computing|
Binnenmarkt für Cloud-Computing</t>
        </is>
      </c>
      <c r="Q862" s="2" t="inlineStr">
        <is>
          <t>3|
3</t>
        </is>
      </c>
      <c r="R862" s="2" t="inlineStr">
        <is>
          <t xml:space="preserve">|
</t>
        </is>
      </c>
      <c r="S862" t="inlineStr">
        <is>
          <t/>
        </is>
      </c>
      <c r="T862" s="2" t="inlineStr">
        <is>
          <t>ψηφιακή ενιαία αγορά για το υπολογιστικό νέφος</t>
        </is>
      </c>
      <c r="U862" s="2" t="inlineStr">
        <is>
          <t>3</t>
        </is>
      </c>
      <c r="V862" s="2" t="inlineStr">
        <is>
          <t/>
        </is>
      </c>
      <c r="W862" t="inlineStr">
        <is>
          <t/>
        </is>
      </c>
      <c r="X862" s="2" t="inlineStr">
        <is>
          <t>single market for cloud computing|
digital single market for cloud computing</t>
        </is>
      </c>
      <c r="Y862" s="2" t="inlineStr">
        <is>
          <t>2|
3</t>
        </is>
      </c>
      <c r="Z862" s="2" t="inlineStr">
        <is>
          <t xml:space="preserve">|
</t>
        </is>
      </c>
      <c r="AA862" t="inlineStr">
        <is>
          <t>European single market for the storing, processing and use of data on remotely located computers accessed over the internet (cloud computing)</t>
        </is>
      </c>
      <c r="AB862" s="2" t="inlineStr">
        <is>
          <t>Mercado Único Digital de la computación en nube</t>
        </is>
      </c>
      <c r="AC862" s="2" t="inlineStr">
        <is>
          <t>2</t>
        </is>
      </c>
      <c r="AD862" s="2" t="inlineStr">
        <is>
          <t/>
        </is>
      </c>
      <c r="AE862" t="inlineStr">
        <is>
          <t/>
        </is>
      </c>
      <c r="AF862" s="2" t="inlineStr">
        <is>
          <t>pilvandmetöötluse ühtne turg</t>
        </is>
      </c>
      <c r="AG862" s="2" t="inlineStr">
        <is>
          <t>3</t>
        </is>
      </c>
      <c r="AH862" s="2" t="inlineStr">
        <is>
          <t/>
        </is>
      </c>
      <c r="AI862" t="inlineStr">
        <is>
          <t/>
        </is>
      </c>
      <c r="AJ862" s="2" t="inlineStr">
        <is>
          <t>digitaaliset sisämarkkinat pilvipalveluille</t>
        </is>
      </c>
      <c r="AK862" s="2" t="inlineStr">
        <is>
          <t>2</t>
        </is>
      </c>
      <c r="AL862" s="2" t="inlineStr">
        <is>
          <t/>
        </is>
      </c>
      <c r="AM862" t="inlineStr">
        <is>
          <t/>
        </is>
      </c>
      <c r="AN862" s="2" t="inlineStr">
        <is>
          <t>marché unique de l'informatique en nuage|
marché unique numérique fondé sur l'informatique en nuage|
marché unique numérique pour l'informatique en nuage</t>
        </is>
      </c>
      <c r="AO862" s="2" t="inlineStr">
        <is>
          <t>2|
2|
3</t>
        </is>
      </c>
      <c r="AP862" s="2" t="inlineStr">
        <is>
          <t xml:space="preserve">|
|
</t>
        </is>
      </c>
      <c r="AQ862" t="inlineStr">
        <is>
          <t>marché unique européen pour le stockage, sur des ordinateurs distants, de données (telles que des fichiers de texte, des images et des vidéos) et de logiciels, auxquels les utilisateurs ont accès par internet via l'appareil de leur choix</t>
        </is>
      </c>
      <c r="AR862" s="2" t="inlineStr">
        <is>
          <t>margadh digiteach aonair don néalríomhaireacht|
margadh aonair don néalríomhaireacht</t>
        </is>
      </c>
      <c r="AS862" s="2" t="inlineStr">
        <is>
          <t>3|
3</t>
        </is>
      </c>
      <c r="AT862" s="2" t="inlineStr">
        <is>
          <t xml:space="preserve">|
</t>
        </is>
      </c>
      <c r="AU862" t="inlineStr">
        <is>
          <t/>
        </is>
      </c>
      <c r="AV862" s="2" t="inlineStr">
        <is>
          <t>digitalno jedinstveno tržište za računalstvo u oblaku|
digitalno jedinstveno tržište za računalstvo u oblaku</t>
        </is>
      </c>
      <c r="AW862" s="2" t="inlineStr">
        <is>
          <t>3|
3</t>
        </is>
      </c>
      <c r="AX862" s="2" t="inlineStr">
        <is>
          <t xml:space="preserve">|
</t>
        </is>
      </c>
      <c r="AY862" t="inlineStr">
        <is>
          <t/>
        </is>
      </c>
      <c r="AZ862" s="2" t="inlineStr">
        <is>
          <t>a számításifelhő-szolgáltatások egységes digitális piaca</t>
        </is>
      </c>
      <c r="BA862" s="2" t="inlineStr">
        <is>
          <t>4</t>
        </is>
      </c>
      <c r="BB862" s="2" t="inlineStr">
        <is>
          <t/>
        </is>
      </c>
      <c r="BC862" t="inlineStr">
        <is>
          <t/>
        </is>
      </c>
      <c r="BD862" s="2" t="inlineStr">
        <is>
          <t>mercato unico digitale del cloud computing|
mercato unico del cloud computing</t>
        </is>
      </c>
      <c r="BE862" s="2" t="inlineStr">
        <is>
          <t>2|
3</t>
        </is>
      </c>
      <c r="BF862" s="2" t="inlineStr">
        <is>
          <t xml:space="preserve">|
</t>
        </is>
      </c>
      <c r="BG862" t="inlineStr">
        <is>
          <t/>
        </is>
      </c>
      <c r="BH862" s="2" t="inlineStr">
        <is>
          <t>bendroji debesijos kompiuterijos rinka|
bendroji skaitmeninė debesijos kompiuterijos rinka</t>
        </is>
      </c>
      <c r="BI862" s="2" t="inlineStr">
        <is>
          <t>3|
2</t>
        </is>
      </c>
      <c r="BJ862" s="2" t="inlineStr">
        <is>
          <t xml:space="preserve">|
</t>
        </is>
      </c>
      <c r="BK862" t="inlineStr">
        <is>
          <t/>
        </is>
      </c>
      <c r="BL862" s="2" t="inlineStr">
        <is>
          <t>mākoņdatošanas vienotais tirgus</t>
        </is>
      </c>
      <c r="BM862" s="2" t="inlineStr">
        <is>
          <t>2</t>
        </is>
      </c>
      <c r="BN862" s="2" t="inlineStr">
        <is>
          <t/>
        </is>
      </c>
      <c r="BO862" t="inlineStr">
        <is>
          <t/>
        </is>
      </c>
      <c r="BP862" s="2" t="inlineStr">
        <is>
          <t>suq uniku għall-cloud computing</t>
        </is>
      </c>
      <c r="BQ862" s="2" t="inlineStr">
        <is>
          <t>3</t>
        </is>
      </c>
      <c r="BR862" s="2" t="inlineStr">
        <is>
          <t/>
        </is>
      </c>
      <c r="BS862" t="inlineStr">
        <is>
          <t/>
        </is>
      </c>
      <c r="BT862" s="2" t="inlineStr">
        <is>
          <t>eengemaakte markt voor cloudcomputing|
digitale eengemaakte markt voor cloudcomputing</t>
        </is>
      </c>
      <c r="BU862" s="2" t="inlineStr">
        <is>
          <t>2|
2</t>
        </is>
      </c>
      <c r="BV862" s="2" t="inlineStr">
        <is>
          <t xml:space="preserve">|
</t>
        </is>
      </c>
      <c r="BW862" t="inlineStr">
        <is>
          <t/>
        </is>
      </c>
      <c r="BX862" s="2" t="inlineStr">
        <is>
          <t>jednolity rynek cyfrowy przetwarzania w chmurze</t>
        </is>
      </c>
      <c r="BY862" s="2" t="inlineStr">
        <is>
          <t>2</t>
        </is>
      </c>
      <c r="BZ862" s="2" t="inlineStr">
        <is>
          <t/>
        </is>
      </c>
      <c r="CA862" t="inlineStr">
        <is>
          <t>jednolity rynek cyfrowy w zakresie usług związanych z przetwarzaniem danych w chmurze, którego utworzenie (2013) postuluje Europejskie partnerstwo na rzecz chmur obliczeniowych [ &lt;a href="/entry/result/3547511/all" id="ENTRY_TO_ENTRY_CONVERTER" target="_blank"&gt;IATE:3547511&lt;/a&gt; ]</t>
        </is>
      </c>
      <c r="CB862" s="2" t="inlineStr">
        <is>
          <t>mercado único digital para a computação em nuvem|
mercado único para a computação em nuvem</t>
        </is>
      </c>
      <c r="CC862" s="2" t="inlineStr">
        <is>
          <t>3|
3</t>
        </is>
      </c>
      <c r="CD862" s="2" t="inlineStr">
        <is>
          <t xml:space="preserve">|
</t>
        </is>
      </c>
      <c r="CE862" t="inlineStr">
        <is>
          <t>Mercado único europeu destinado ao armazenamento, processamento e utilização de dados em computadores localizados remotamente e que podem ser acedidos através da Internet (computação em nuvem).</t>
        </is>
      </c>
      <c r="CF862" s="2" t="inlineStr">
        <is>
          <t>piața unică a Cloud Computing</t>
        </is>
      </c>
      <c r="CG862" s="2" t="inlineStr">
        <is>
          <t>3</t>
        </is>
      </c>
      <c r="CH862" s="2" t="inlineStr">
        <is>
          <t/>
        </is>
      </c>
      <c r="CI862" t="inlineStr">
        <is>
          <t/>
        </is>
      </c>
      <c r="CJ862" s="2" t="inlineStr">
        <is>
          <t>jednotný trh v oblasti cloud computingu|
jednotný trh v oblasti technológií Cloud Computing</t>
        </is>
      </c>
      <c r="CK862" s="2" t="inlineStr">
        <is>
          <t>3|
2</t>
        </is>
      </c>
      <c r="CL862" s="2" t="inlineStr">
        <is>
          <t xml:space="preserve">|
</t>
        </is>
      </c>
      <c r="CM862" t="inlineStr">
        <is>
          <t>európsky jednotný trh na uchovávanie, spracúvanie a využívanie údajov na vzdialených počítačoch, ku ktorým sa pristupuje cez internet (cloud computing &lt;a href="/entry/result/2250701/all" id="ENTRY_TO_ENTRY_CONVERTER" target="_blank"&gt;IATE:2250701&lt;/a&gt; )</t>
        </is>
      </c>
      <c r="CN862" s="2" t="inlineStr">
        <is>
          <t>digitalni enotni trg za računalništvo v oblaku|
enotni trg za računalništvo v oblaku</t>
        </is>
      </c>
      <c r="CO862" s="2" t="inlineStr">
        <is>
          <t>2|
3</t>
        </is>
      </c>
      <c r="CP862" s="2" t="inlineStr">
        <is>
          <t xml:space="preserve">|
</t>
        </is>
      </c>
      <c r="CQ862" t="inlineStr">
        <is>
          <t>evropski enotni trg za shranjevanje podatkov (na primer besedil, slik in posnetkov) in programske opreme v oddaljenih računalnikih, do katerih uporabniki dostopajo prek interneta z napravo, ki jo sami izberejo</t>
        </is>
      </c>
      <c r="CR862" s="2" t="inlineStr">
        <is>
          <t>den digitala inre marknaden för molntjänster|
inre marknad för molntjänster</t>
        </is>
      </c>
      <c r="CS862" s="2" t="inlineStr">
        <is>
          <t>3|
3</t>
        </is>
      </c>
      <c r="CT862" s="2" t="inlineStr">
        <is>
          <t xml:space="preserve">|
</t>
        </is>
      </c>
      <c r="CU862" t="inlineStr">
        <is>
          <t/>
        </is>
      </c>
    </row>
    <row r="863">
      <c r="A863" s="1" t="str">
        <f>HYPERLINK("https://iate.europa.eu/entry/result/3546883/all", "3546883")</f>
        <v>3546883</v>
      </c>
      <c r="B863" t="inlineStr">
        <is>
          <t>EDUCATION AND COMMUNICATIONS</t>
        </is>
      </c>
      <c r="C863" t="inlineStr">
        <is>
          <t>EDUCATION AND COMMUNICATIONS|communications|communications systems;EDUCATION AND COMMUNICATIONS|information technology and data processing</t>
        </is>
      </c>
      <c r="D863" s="2" t="inlineStr">
        <is>
          <t>данни за валидиране</t>
        </is>
      </c>
      <c r="E863" s="2" t="inlineStr">
        <is>
          <t>3</t>
        </is>
      </c>
      <c r="F863" s="2" t="inlineStr">
        <is>
          <t/>
        </is>
      </c>
      <c r="G863" t="inlineStr">
        <is>
          <t>данни, които се използват за валидиране на 
&lt;i&gt;електронен подпис&lt;/i&gt; или 
&lt;i&gt;електронен печат&lt;/i&gt;</t>
        </is>
      </c>
      <c r="H863" s="2" t="inlineStr">
        <is>
          <t>data pro ověřování platnosti</t>
        </is>
      </c>
      <c r="I863" s="2" t="inlineStr">
        <is>
          <t>3</t>
        </is>
      </c>
      <c r="J863" s="2" t="inlineStr">
        <is>
          <t/>
        </is>
      </c>
      <c r="K863" t="inlineStr">
        <is>
          <t>data, která se používají k ověření platnosti 
&lt;i&gt;elektronického podpisu&lt;/i&gt; [ &lt;a href="/entry/result/1068875/all" id="ENTRY_TO_ENTRY_CONVERTER" target="_blank"&gt;IATE:1068875&lt;/a&gt; ] nebo 
&lt;i&gt;elektronické pečeti&lt;/i&gt; [ &lt;a href="/entry/result/3546964/all" id="ENTRY_TO_ENTRY_CONVERTER" target="_blank"&gt;IATE:3546964&lt;/a&gt; ]</t>
        </is>
      </c>
      <c r="L863" s="2" t="inlineStr">
        <is>
          <t>valideringsdata</t>
        </is>
      </c>
      <c r="M863" s="2" t="inlineStr">
        <is>
          <t>3</t>
        </is>
      </c>
      <c r="N863" s="2" t="inlineStr">
        <is>
          <t/>
        </is>
      </c>
      <c r="O863" t="inlineStr">
        <is>
          <t>data, der bruges til at validere en 
&lt;i&gt;elektronisk signatur&lt;/i&gt; [ &lt;a href="/entry/result/1068875/all" id="ENTRY_TO_ENTRY_CONVERTER" target="_blank"&gt;IATE:1068875&lt;/a&gt; ] eller et 
&lt;i&gt;elektronisk segl&lt;/i&gt; [ &lt;a href="/entry/result/3546964/all" id="ENTRY_TO_ENTRY_CONVERTER" target="_blank"&gt;IATE:3546964&lt;/a&gt; ]</t>
        </is>
      </c>
      <c r="P863" s="2" t="inlineStr">
        <is>
          <t>Validierungsdaten</t>
        </is>
      </c>
      <c r="Q863" s="2" t="inlineStr">
        <is>
          <t>3</t>
        </is>
      </c>
      <c r="R863" s="2" t="inlineStr">
        <is>
          <t/>
        </is>
      </c>
      <c r="S863" t="inlineStr">
        <is>
          <t>Daten, die zur Validierung einer elektronischen Signatur oder eines elektronisches Siegels verwendet werden</t>
        </is>
      </c>
      <c r="T863" s="2" t="inlineStr">
        <is>
          <t>δεδομένα επικύρωσης</t>
        </is>
      </c>
      <c r="U863" s="2" t="inlineStr">
        <is>
          <t>3</t>
        </is>
      </c>
      <c r="V863" s="2" t="inlineStr">
        <is>
          <t/>
        </is>
      </c>
      <c r="W863" t="inlineStr">
        <is>
          <t/>
        </is>
      </c>
      <c r="X863" s="2" t="inlineStr">
        <is>
          <t>validation data</t>
        </is>
      </c>
      <c r="Y863" s="2" t="inlineStr">
        <is>
          <t>3</t>
        </is>
      </c>
      <c r="Z863" s="2" t="inlineStr">
        <is>
          <t/>
        </is>
      </c>
      <c r="AA863" t="inlineStr">
        <is>
          <t>data which are used to validate an 
&lt;i&gt;electronic signature&lt;/i&gt; [ &lt;a href="/entry/result/1068875/all" id="ENTRY_TO_ENTRY_CONVERTER" target="_blank"&gt;IATE:1068875&lt;/a&gt; ] or an 
&lt;i&gt;electronic seal&lt;/i&gt; [ &lt;a href="/entry/result/3546964/all" id="ENTRY_TO_ENTRY_CONVERTER" target="_blank"&gt;IATE:3546964&lt;/a&gt; ]</t>
        </is>
      </c>
      <c r="AB863" s="2" t="inlineStr">
        <is>
          <t>datos de validación</t>
        </is>
      </c>
      <c r="AC863" s="2" t="inlineStr">
        <is>
          <t>3</t>
        </is>
      </c>
      <c r="AD863" s="2" t="inlineStr">
        <is>
          <t/>
        </is>
      </c>
      <c r="AE863" t="inlineStr">
        <is>
          <t>Datos utilizados para validar una firma electrónica o un sello electrónico.</t>
        </is>
      </c>
      <c r="AF863" s="2" t="inlineStr">
        <is>
          <t>valideerimisandmed</t>
        </is>
      </c>
      <c r="AG863" s="2" t="inlineStr">
        <is>
          <t>3</t>
        </is>
      </c>
      <c r="AH863" s="2" t="inlineStr">
        <is>
          <t/>
        </is>
      </c>
      <c r="AI863" t="inlineStr">
        <is>
          <t>andmed, mida kasutatakse 
&lt;i&gt;e-allkirja&lt;/i&gt; [ &lt;a href="/entry/result/1068875/all" id="ENTRY_TO_ENTRY_CONVERTER" target="_blank"&gt;IATE:1068875&lt;/a&gt; ] või 
&lt;i&gt;e-templi&lt;/i&gt; [ &lt;a href="/entry/result/3546964/all" id="ENTRY_TO_ENTRY_CONVERTER" target="_blank"&gt;IATE:3546964&lt;/a&gt; ] valideerimiseks</t>
        </is>
      </c>
      <c r="AJ863" s="2" t="inlineStr">
        <is>
          <t>validointitiedot</t>
        </is>
      </c>
      <c r="AK863" s="2" t="inlineStr">
        <is>
          <t>3</t>
        </is>
      </c>
      <c r="AL863" s="2" t="inlineStr">
        <is>
          <t/>
        </is>
      </c>
      <c r="AM863" t="inlineStr">
        <is>
          <t>tiedot, joita käytetään 
&lt;i&gt;sähköisen allekirjoituksen&lt;/i&gt; [ &lt;a href="/entry/result/1068875/all" id="ENTRY_TO_ENTRY_CONVERTER" target="_blank"&gt;IATE:1068875&lt;/a&gt; ] tai 
&lt;i&gt;sähköisen leiman&lt;/i&gt; [ &lt;a href="/entry/result/3546964/all" id="ENTRY_TO_ENTRY_CONVERTER" target="_blank"&gt;IATE:3546964&lt;/a&gt; ] validointiin</t>
        </is>
      </c>
      <c r="AN863" s="2" t="inlineStr">
        <is>
          <t>données de validation</t>
        </is>
      </c>
      <c r="AO863" s="2" t="inlineStr">
        <is>
          <t>3</t>
        </is>
      </c>
      <c r="AP863" s="2" t="inlineStr">
        <is>
          <t/>
        </is>
      </c>
      <c r="AQ863" t="inlineStr">
        <is>
          <t>données qui servent à valider une signature électronique ou un cachet électronique</t>
        </is>
      </c>
      <c r="AR863" s="2" t="inlineStr">
        <is>
          <t>sonraí bailíochtaithe</t>
        </is>
      </c>
      <c r="AS863" s="2" t="inlineStr">
        <is>
          <t>3</t>
        </is>
      </c>
      <c r="AT863" s="2" t="inlineStr">
        <is>
          <t/>
        </is>
      </c>
      <c r="AU863" t="inlineStr">
        <is>
          <t/>
        </is>
      </c>
      <c r="AV863" t="inlineStr">
        <is>
          <t/>
        </is>
      </c>
      <c r="AW863" t="inlineStr">
        <is>
          <t/>
        </is>
      </c>
      <c r="AX863" t="inlineStr">
        <is>
          <t/>
        </is>
      </c>
      <c r="AY863" t="inlineStr">
        <is>
          <t/>
        </is>
      </c>
      <c r="AZ863" s="2" t="inlineStr">
        <is>
          <t>érvényesítési adatok</t>
        </is>
      </c>
      <c r="BA863" s="2" t="inlineStr">
        <is>
          <t>4</t>
        </is>
      </c>
      <c r="BB863" s="2" t="inlineStr">
        <is>
          <t/>
        </is>
      </c>
      <c r="BC863" t="inlineStr">
        <is>
          <t>elektronikus aláírás [ &lt;a href="/entry/result/1068875/all" id="ENTRY_TO_ENTRY_CONVERTER" target="_blank"&gt;IATE:1068875&lt;/a&gt; ] vagy elektronikus bélyegző [ &lt;a href="/entry/result/3546964/all" id="ENTRY_TO_ENTRY_CONVERTER" target="_blank"&gt;IATE:3546964&lt;/a&gt; ] érvényesítéséhez használt adatok</t>
        </is>
      </c>
      <c r="BD863" s="2" t="inlineStr">
        <is>
          <t>dati di convalida</t>
        </is>
      </c>
      <c r="BE863" s="2" t="inlineStr">
        <is>
          <t>3</t>
        </is>
      </c>
      <c r="BF863" s="2" t="inlineStr">
        <is>
          <t/>
        </is>
      </c>
      <c r="BG863" t="inlineStr">
        <is>
          <t>dati utilizzati per convalidare una firma elettronica o un sigillo elettronico</t>
        </is>
      </c>
      <c r="BH863" s="2" t="inlineStr">
        <is>
          <t>patvirtinimo duomenys</t>
        </is>
      </c>
      <c r="BI863" s="2" t="inlineStr">
        <is>
          <t>3</t>
        </is>
      </c>
      <c r="BJ863" s="2" t="inlineStr">
        <is>
          <t/>
        </is>
      </c>
      <c r="BK863" t="inlineStr">
        <is>
          <t>duomenys, naudojami elektroninio parašo arba elektroninio spaudo galiojimui patvirtinti</t>
        </is>
      </c>
      <c r="BL863" s="2" t="inlineStr">
        <is>
          <t>validācijas dati</t>
        </is>
      </c>
      <c r="BM863" s="2" t="inlineStr">
        <is>
          <t>3</t>
        </is>
      </c>
      <c r="BN863" s="2" t="inlineStr">
        <is>
          <t/>
        </is>
      </c>
      <c r="BO863" t="inlineStr">
        <is>
          <t>dati, ko izmanto 
&lt;i&gt;elektroniskā paraksta&lt;/i&gt; [ &lt;a href="/entry/result/1068875/all" id="ENTRY_TO_ENTRY_CONVERTER" target="_blank"&gt;IATE:1068875&lt;/a&gt; ]vai 
&lt;i&gt;elektroniskā zīmoga&lt;/i&gt; [ &lt;a href="/entry/result/3546964/all" id="ENTRY_TO_ENTRY_CONVERTER" target="_blank"&gt;IATE:3546964&lt;/a&gt; ] validācijai</t>
        </is>
      </c>
      <c r="BP863" s="2" t="inlineStr">
        <is>
          <t>&lt;i&gt;data &lt;/i&gt;ta' validazzjoni</t>
        </is>
      </c>
      <c r="BQ863" s="2" t="inlineStr">
        <is>
          <t>3</t>
        </is>
      </c>
      <c r="BR863" s="2" t="inlineStr">
        <is>
          <t/>
        </is>
      </c>
      <c r="BS863" t="inlineStr">
        <is>
          <t>&lt;i&gt;data &lt;/i&gt;li tintuża għall-validazzjoni ta’ firma elettronika [ &lt;a href="/entry/result/1068875/all" id="ENTRY_TO_ENTRY_CONVERTER" target="_blank"&gt;IATE:1068875&lt;/a&gt; ] jew ta’ siġill elettroniku [ &lt;a href="/entry/result/3546964/all" id="ENTRY_TO_ENTRY_CONVERTER" target="_blank"&gt;IATE:3546964&lt;/a&gt; ]</t>
        </is>
      </c>
      <c r="BT863" s="2" t="inlineStr">
        <is>
          <t>valideringsgegevens</t>
        </is>
      </c>
      <c r="BU863" s="2" t="inlineStr">
        <is>
          <t>3</t>
        </is>
      </c>
      <c r="BV863" s="2" t="inlineStr">
        <is>
          <t/>
        </is>
      </c>
      <c r="BW863" t="inlineStr">
        <is>
          <t>gegevens die worden gebruikt om een elektronische handtekening of elektronisch zegel te valideren</t>
        </is>
      </c>
      <c r="BX863" s="2" t="inlineStr">
        <is>
          <t>dane służące do walidacji</t>
        </is>
      </c>
      <c r="BY863" s="2" t="inlineStr">
        <is>
          <t>3</t>
        </is>
      </c>
      <c r="BZ863" s="2" t="inlineStr">
        <is>
          <t/>
        </is>
      </c>
      <c r="CA863" t="inlineStr">
        <is>
          <t>dane używane do walidacji podpisu elektronicznego lub pieczęci elektronicznej</t>
        </is>
      </c>
      <c r="CB863" s="2" t="inlineStr">
        <is>
          <t>dados de validação</t>
        </is>
      </c>
      <c r="CC863" s="2" t="inlineStr">
        <is>
          <t>3</t>
        </is>
      </c>
      <c r="CD863" s="2" t="inlineStr">
        <is>
          <t/>
        </is>
      </c>
      <c r="CE863" t="inlineStr">
        <is>
          <t>Dados que são utilizados para validar uma assinatura eletrónica ou um selo eletrónico.</t>
        </is>
      </c>
      <c r="CF863" s="2" t="inlineStr">
        <is>
          <t>date de verificare</t>
        </is>
      </c>
      <c r="CG863" s="2" t="inlineStr">
        <is>
          <t>3</t>
        </is>
      </c>
      <c r="CH863" s="2" t="inlineStr">
        <is>
          <t/>
        </is>
      </c>
      <c r="CI863" t="inlineStr">
        <is>
          <t>date în formă electronică, cum ar fi coduri sau cheicriptografice publice, care sunt utilizate în scopul verificării unei semnături electronice</t>
        </is>
      </c>
      <c r="CJ863" s="2" t="inlineStr">
        <is>
          <t>validačné údaje</t>
        </is>
      </c>
      <c r="CK863" s="2" t="inlineStr">
        <is>
          <t>3</t>
        </is>
      </c>
      <c r="CL863" s="2" t="inlineStr">
        <is>
          <t/>
        </is>
      </c>
      <c r="CM863" t="inlineStr">
        <is>
          <t>údaje, ktoré sa používajú na validáciu 
&lt;i&gt;elektronického podpisu&lt;/i&gt; [ &lt;a href="/entry/result/1068875/all" id="ENTRY_TO_ENTRY_CONVERTER" target="_blank"&gt;IATE:1068875&lt;/a&gt; ] alebo 
&lt;i&gt;elektronickej pečiate&lt;/i&gt; [ &lt;a href="/entry/result/3546964/all" id="ENTRY_TO_ENTRY_CONVERTER" target="_blank"&gt;IATE:3546964&lt;/a&gt; ]</t>
        </is>
      </c>
      <c r="CN863" s="2" t="inlineStr">
        <is>
          <t>podatki za potrjevanje</t>
        </is>
      </c>
      <c r="CO863" s="2" t="inlineStr">
        <is>
          <t>3</t>
        </is>
      </c>
      <c r="CP863" s="2" t="inlineStr">
        <is>
          <t/>
        </is>
      </c>
      <c r="CQ863" t="inlineStr">
        <is>
          <t>podatki, ki se uporabljajo za potrjevanje elektronskega podpisa [ &lt;a href="/entry/result/1068875/all" id="ENTRY_TO_ENTRY_CONVERTER" target="_blank"&gt;IATE:1068875&lt;/a&gt; ] ali elektronskega žiga [ &lt;a href="/entry/result/3546964/all" id="ENTRY_TO_ENTRY_CONVERTER" target="_blank"&gt;IATE:3546964&lt;/a&gt; ]</t>
        </is>
      </c>
      <c r="CR863" s="2" t="inlineStr">
        <is>
          <t>valideringsuppgifter</t>
        </is>
      </c>
      <c r="CS863" s="2" t="inlineStr">
        <is>
          <t>3</t>
        </is>
      </c>
      <c r="CT863" s="2" t="inlineStr">
        <is>
          <t/>
        </is>
      </c>
      <c r="CU863" t="inlineStr">
        <is>
          <t>uppgifter som används för att validera en 
&lt;i&gt;elektronisk underskrift&lt;/i&gt; [ &lt;a href="/entry/result/1068875/all" id="ENTRY_TO_ENTRY_CONVERTER" target="_blank"&gt;IATE:1068875&lt;/a&gt; ] eller en 
&lt;i&gt;elektronisk stämpel&lt;/i&gt; [ &lt;a href="/entry/result/3546964/all" id="ENTRY_TO_ENTRY_CONVERTER" target="_blank"&gt;IATE:3546964&lt;/a&gt; ]</t>
        </is>
      </c>
    </row>
    <row r="864">
      <c r="A864" s="1" t="str">
        <f>HYPERLINK("https://iate.europa.eu/entry/result/3537041/all", "3537041")</f>
        <v>3537041</v>
      </c>
      <c r="B864" t="inlineStr">
        <is>
          <t>EDUCATION AND COMMUNICATIONS;POLITICS</t>
        </is>
      </c>
      <c r="C864" t="inlineStr">
        <is>
          <t>EDUCATION AND COMMUNICATIONS|communications|communications systems;POLITICS|executive power and public service|administrative law;EDUCATION AND COMMUNICATIONS|information technology and data processing</t>
        </is>
      </c>
      <c r="D864" s="2" t="inlineStr">
        <is>
          <t>устройство за създаване на електронен подпис</t>
        </is>
      </c>
      <c r="E864" s="2" t="inlineStr">
        <is>
          <t>3</t>
        </is>
      </c>
      <c r="F864" s="2" t="inlineStr">
        <is>
          <t/>
        </is>
      </c>
      <c r="G864" t="inlineStr">
        <is>
          <t>конфигуриран софтуер или хардуер, който се използва за създаването на 
&lt;i&gt;електронен подпис&lt;/i&gt;</t>
        </is>
      </c>
      <c r="H864" s="2" t="inlineStr">
        <is>
          <t>prostředek pro vytváření elektronického podpisu|
prostředek pro vytváření podpisů</t>
        </is>
      </c>
      <c r="I864" s="2" t="inlineStr">
        <is>
          <t>3|
3</t>
        </is>
      </c>
      <c r="J864" s="2" t="inlineStr">
        <is>
          <t xml:space="preserve">|
</t>
        </is>
      </c>
      <c r="K864" t="inlineStr">
        <is>
          <t>technické zařízení nebo programové vybavení, které se používá k vytváření elektronických podpisů</t>
        </is>
      </c>
      <c r="L864" s="2" t="inlineStr">
        <is>
          <t>signaturgenereringssystem|
elektronisk signaturgenereringssystem</t>
        </is>
      </c>
      <c r="M864" s="2" t="inlineStr">
        <is>
          <t>3|
3</t>
        </is>
      </c>
      <c r="N864" s="2" t="inlineStr">
        <is>
          <t xml:space="preserve">|
</t>
        </is>
      </c>
      <c r="O864" t="inlineStr">
        <is>
          <t>konfigureret software eller hardware, der bruges til at generere en elektronisk signatur</t>
        </is>
      </c>
      <c r="P864" s="2" t="inlineStr">
        <is>
          <t>Signaturerstellungseinheit|
Einheit zur Erstellung elektronischer Signaturen|
elektronische Signaturerstellungseinheit</t>
        </is>
      </c>
      <c r="Q864" s="2" t="inlineStr">
        <is>
          <t>3|
3|
2</t>
        </is>
      </c>
      <c r="R864" s="2" t="inlineStr">
        <is>
          <t xml:space="preserve">|
preferred|
</t>
        </is>
      </c>
      <c r="S864" t="inlineStr">
        <is>
          <t>konfigurierte Software oder Hardware, die zum Erstellen einer elektronischen Signatur verwendet wird</t>
        </is>
      </c>
      <c r="T864" s="2" t="inlineStr">
        <is>
          <t>διάταξη δημιουργίας ηλεκτρονικής υπογραφής|
διάταξη δημιουργίας υπογραφής</t>
        </is>
      </c>
      <c r="U864" s="2" t="inlineStr">
        <is>
          <t>3|
3</t>
        </is>
      </c>
      <c r="V864" s="2" t="inlineStr">
        <is>
          <t xml:space="preserve">|
</t>
        </is>
      </c>
      <c r="W864" t="inlineStr">
        <is>
          <t>διατεταγμένο υλικό ή λογισμικό που χρησιμοποιείται για τη δημιουργία ηλεκτρονικής υπογραφής</t>
        </is>
      </c>
      <c r="X864" s="2" t="inlineStr">
        <is>
          <t>signature creation device|
electronic signature creation device</t>
        </is>
      </c>
      <c r="Y864" s="2" t="inlineStr">
        <is>
          <t>3|
3</t>
        </is>
      </c>
      <c r="Z864" s="2" t="inlineStr">
        <is>
          <t xml:space="preserve">|
</t>
        </is>
      </c>
      <c r="AA864" t="inlineStr">
        <is>
          <t>configured software or hardware used to create an electronic signature</t>
        </is>
      </c>
      <c r="AB864" s="2" t="inlineStr">
        <is>
          <t>dispositivo de creación de firmas electrónicas</t>
        </is>
      </c>
      <c r="AC864" s="2" t="inlineStr">
        <is>
          <t>3</t>
        </is>
      </c>
      <c r="AD864" s="2" t="inlineStr">
        <is>
          <t/>
        </is>
      </c>
      <c r="AE864" t="inlineStr">
        <is>
          <t>Equipo o programa informático configurado que se utiliza para crear una firma electrónica.</t>
        </is>
      </c>
      <c r="AF864" s="2" t="inlineStr">
        <is>
          <t>e-allkirja andmise vahend</t>
        </is>
      </c>
      <c r="AG864" s="2" t="inlineStr">
        <is>
          <t>3</t>
        </is>
      </c>
      <c r="AH864" s="2" t="inlineStr">
        <is>
          <t/>
        </is>
      </c>
      <c r="AI864" t="inlineStr">
        <is>
          <t>seadistatud tark- või riistvara, mida kasutatakse e-allkirja andmiseks</t>
        </is>
      </c>
      <c r="AJ864" s="2" t="inlineStr">
        <is>
          <t>sähköisen allekirjoituksen luontiväline|
allekirjoituksen luontiväline</t>
        </is>
      </c>
      <c r="AK864" s="2" t="inlineStr">
        <is>
          <t>3|
3</t>
        </is>
      </c>
      <c r="AL864" s="2" t="inlineStr">
        <is>
          <t xml:space="preserve">|
</t>
        </is>
      </c>
      <c r="AM864" t="inlineStr">
        <is>
          <t>asetuksin varustettu ohjelmisto tai laitteisto, jota käytetään sähköisen allekirjoituksen luomiseen</t>
        </is>
      </c>
      <c r="AN864" s="2" t="inlineStr">
        <is>
          <t>dispositif de création de signature électronique|
dispositif de création de signature</t>
        </is>
      </c>
      <c r="AO864" s="2" t="inlineStr">
        <is>
          <t>3|
3</t>
        </is>
      </c>
      <c r="AP864" s="2" t="inlineStr">
        <is>
          <t xml:space="preserve">|
</t>
        </is>
      </c>
      <c r="AQ864" t="inlineStr">
        <is>
          <t>dispositif logiciel ou matériel configuré servant à créer une signature électronique</t>
        </is>
      </c>
      <c r="AR864" s="2" t="inlineStr">
        <is>
          <t>gléas cruthaithe ríomhshínithe</t>
        </is>
      </c>
      <c r="AS864" s="2" t="inlineStr">
        <is>
          <t>3</t>
        </is>
      </c>
      <c r="AT864" s="2" t="inlineStr">
        <is>
          <t/>
        </is>
      </c>
      <c r="AU864" t="inlineStr">
        <is>
          <t/>
        </is>
      </c>
      <c r="AV864" s="2" t="inlineStr">
        <is>
          <t>sredstvo za izradu elektroničkog potpisa|
sredstvo za izradu potpisa</t>
        </is>
      </c>
      <c r="AW864" s="2" t="inlineStr">
        <is>
          <t>3|
3</t>
        </is>
      </c>
      <c r="AX864" s="2" t="inlineStr">
        <is>
          <t xml:space="preserve">|
</t>
        </is>
      </c>
      <c r="AY864" t="inlineStr">
        <is>
          <t>konfigurirani softver ili hardver koji se koristi za izradu elektroničkog potpisa</t>
        </is>
      </c>
      <c r="AZ864" s="2" t="inlineStr">
        <is>
          <t>aláírás-létrehozó eszköz|
elektronikus aláírást létrehozó eszköz</t>
        </is>
      </c>
      <c r="BA864" s="2" t="inlineStr">
        <is>
          <t>4|
4</t>
        </is>
      </c>
      <c r="BB864" s="2" t="inlineStr">
        <is>
          <t xml:space="preserve">|
</t>
        </is>
      </c>
      <c r="BC864" t="inlineStr">
        <is>
          <t>elektronikus aláírás létrehozására használt, konfigurált hardver- vagy szoftvereszköz</t>
        </is>
      </c>
      <c r="BD864" s="2" t="inlineStr">
        <is>
          <t>dispositivo per la creazione di una firma|
dispositivo per la creazione di una firma elettronica</t>
        </is>
      </c>
      <c r="BE864" s="2" t="inlineStr">
        <is>
          <t>2|
3</t>
        </is>
      </c>
      <c r="BF864" s="2" t="inlineStr">
        <is>
          <t xml:space="preserve">|
</t>
        </is>
      </c>
      <c r="BG864" t="inlineStr">
        <is>
          <t>software o hardware configurato utilizzato per creare una firma elettronica</t>
        </is>
      </c>
      <c r="BH864" s="2" t="inlineStr">
        <is>
          <t>parašo kūrimo įtaisas|
elektroninio parašo kūrimo įtaisas</t>
        </is>
      </c>
      <c r="BI864" s="2" t="inlineStr">
        <is>
          <t>3|
3</t>
        </is>
      </c>
      <c r="BJ864" s="2" t="inlineStr">
        <is>
          <t xml:space="preserve">|
</t>
        </is>
      </c>
      <c r="BK864" t="inlineStr">
        <is>
          <t>sukonfigūruota programinė arba aparatinė įranga, naudojama elektroniniam parašui kurti ; konfigūruota programinė ar techninė elektroninio parašo kūrimo įranga</t>
        </is>
      </c>
      <c r="BL864" s="2" t="inlineStr">
        <is>
          <t>paraksta radīšanas ierīce|
elektroniskā paraksta radīšanas ierīce</t>
        </is>
      </c>
      <c r="BM864" s="2" t="inlineStr">
        <is>
          <t>3|
3</t>
        </is>
      </c>
      <c r="BN864" s="2" t="inlineStr">
        <is>
          <t xml:space="preserve">|
</t>
        </is>
      </c>
      <c r="BO864" t="inlineStr">
        <is>
          <t>konfigurēta programmatūra vai aparatūra, ko izmanto elektroniska paraksta radīšanai</t>
        </is>
      </c>
      <c r="BP864" s="2" t="inlineStr">
        <is>
          <t>apparat għall-ħolqien ta’ firem elettroniċi</t>
        </is>
      </c>
      <c r="BQ864" s="2" t="inlineStr">
        <is>
          <t>3</t>
        </is>
      </c>
      <c r="BR864" s="2" t="inlineStr">
        <is>
          <t/>
        </is>
      </c>
      <c r="BS864" t="inlineStr">
        <is>
          <t>software jew hardware konfigurat użat għall-ħolqien ta’ firma elettronika</t>
        </is>
      </c>
      <c r="BT864" s="2" t="inlineStr">
        <is>
          <t>middel voor het aanmaken van elektronische handtekeningen|
middel voor het aanmaken van handtekeningen</t>
        </is>
      </c>
      <c r="BU864" s="2" t="inlineStr">
        <is>
          <t>3|
3</t>
        </is>
      </c>
      <c r="BV864" s="2" t="inlineStr">
        <is>
          <t xml:space="preserve">|
</t>
        </is>
      </c>
      <c r="BW864" t="inlineStr">
        <is>
          <t>geconfigureerde software of hardware die wordt gebruikt om een elektronische handtekening aan te maken</t>
        </is>
      </c>
      <c r="BX864" s="2" t="inlineStr">
        <is>
          <t>urządzenie do składania podpisu elektronicznego|
urządzenie służące do składania podpisu elektronicznego</t>
        </is>
      </c>
      <c r="BY864" s="2" t="inlineStr">
        <is>
          <t>3|
3</t>
        </is>
      </c>
      <c r="BZ864" s="2" t="inlineStr">
        <is>
          <t xml:space="preserve">|
</t>
        </is>
      </c>
      <c r="CA864" t="inlineStr">
        <is>
          <t>skonfigurowane oprogramowanie lub skonfigurowany sprzęt komputerowy, które wykorzystuje się do składania podpisu elektronicznego ; sprzęt i oprogramowanie skonfigurowane w sposób umożliwiający złożenie podpisu lub poświadczenia elektronicznego przy wykorzystaniu danych służących do składania podpisu lub poświadczenia elektronicznego</t>
        </is>
      </c>
      <c r="CB864" s="2" t="inlineStr">
        <is>
          <t>dispositivo de criação de assinaturas|
dispositivo de criação de assinaturas eletrónicas</t>
        </is>
      </c>
      <c r="CC864" s="2" t="inlineStr">
        <is>
          <t>3|
3</t>
        </is>
      </c>
      <c r="CD864" s="2" t="inlineStr">
        <is>
          <t xml:space="preserve">|
</t>
        </is>
      </c>
      <c r="CE864" t="inlineStr">
        <is>
          <t>&lt;i&gt;Software&lt;/i&gt; ou 
&lt;i&gt;hardware&lt;/i&gt; (equipamento informático) configurados, utilizados para criar assinaturas eletrónicas.</t>
        </is>
      </c>
      <c r="CF864" s="2" t="inlineStr">
        <is>
          <t>dispozitiv de creare a semnăturii electronice</t>
        </is>
      </c>
      <c r="CG864" s="2" t="inlineStr">
        <is>
          <t>3</t>
        </is>
      </c>
      <c r="CH864" s="2" t="inlineStr">
        <is>
          <t/>
        </is>
      </c>
      <c r="CI864" t="inlineStr">
        <is>
          <t>software și/sau hardware configurate, utilizat pentru a implementa datele de creare a semnăturii electronice</t>
        </is>
      </c>
      <c r="CJ864" s="2" t="inlineStr">
        <is>
          <t>zariadenie na vytvorenie podpisu|
zariadenie na vyhotovenie elektronického podpisu|
prostriedok na vyhotovenie elektronického podpisu</t>
        </is>
      </c>
      <c r="CK864" s="2" t="inlineStr">
        <is>
          <t>3|
3|
3</t>
        </is>
      </c>
      <c r="CL864" s="2" t="inlineStr">
        <is>
          <t xml:space="preserve">|
|
</t>
        </is>
      </c>
      <c r="CM864" t="inlineStr">
        <is>
          <t>technické zariadenie alebo programové vybavenie, alebo algoritmy, alebo ich kombinácia, prostredníctvom ktorých môže podpisovateľ na základe elektronického dokumentu a súkromného kľúča podpisovateľa vyhotoviť elektronický podpis elektronického dokumentu</t>
        </is>
      </c>
      <c r="CN864" s="2" t="inlineStr">
        <is>
          <t>naprava za ustvarjanje elektronskega podpisa|
naprava za ustvarjanje podpisa</t>
        </is>
      </c>
      <c r="CO864" s="2" t="inlineStr">
        <is>
          <t>3|
3</t>
        </is>
      </c>
      <c r="CP864" s="2" t="inlineStr">
        <is>
          <t xml:space="preserve">|
</t>
        </is>
      </c>
      <c r="CQ864" t="inlineStr">
        <is>
          <t>konfigurirana programska ali strojna oprema, ki se uporablja za ustvarjanje elektronskega podpisa</t>
        </is>
      </c>
      <c r="CR864" s="2" t="inlineStr">
        <is>
          <t>anordning för underskriftframställning|
anordning för skapande av elektroniska underskrifter</t>
        </is>
      </c>
      <c r="CS864" s="2" t="inlineStr">
        <is>
          <t>3|
2</t>
        </is>
      </c>
      <c r="CT864" s="2" t="inlineStr">
        <is>
          <t xml:space="preserve">|
</t>
        </is>
      </c>
      <c r="CU864" t="inlineStr">
        <is>
          <t>en konfigurerad programvara eller maskinvara som används för att skapa en elektronisk underskrift</t>
        </is>
      </c>
    </row>
    <row r="865">
      <c r="A865" s="1" t="str">
        <f>HYPERLINK("https://iate.europa.eu/entry/result/3569887/all", "3569887")</f>
        <v>3569887</v>
      </c>
      <c r="B865" t="inlineStr">
        <is>
          <t>TRADE;EDUCATION AND COMMUNICATIONS</t>
        </is>
      </c>
      <c r="C865" t="inlineStr">
        <is>
          <t>TRADE|marketing|commercial transaction;EDUCATION AND COMMUNICATIONS|information technology and data processing</t>
        </is>
      </c>
      <c r="D865" s="2" t="inlineStr">
        <is>
          <t>дискриминация на географски принцип</t>
        </is>
      </c>
      <c r="E865" s="2" t="inlineStr">
        <is>
          <t>3</t>
        </is>
      </c>
      <c r="F865" s="2" t="inlineStr">
        <is>
          <t/>
        </is>
      </c>
      <c r="G865" t="inlineStr">
        <is>
          <t/>
        </is>
      </c>
      <c r="H865" s="2" t="inlineStr">
        <is>
          <t>zeměpisná diskriminace</t>
        </is>
      </c>
      <c r="I865" s="2" t="inlineStr">
        <is>
          <t>3</t>
        </is>
      </c>
      <c r="J865" s="2" t="inlineStr">
        <is>
          <t/>
        </is>
      </c>
      <c r="K865" t="inlineStr">
        <is>
          <t>diskriminace spotřebitelů na základě státní příslušnosti, bydliště nebo místa usazení, pokud jde o jejich přístup k obchodním nabídkám</t>
        </is>
      </c>
      <c r="L865" s="2" t="inlineStr">
        <is>
          <t>geografisk betinget forskelsbehandling|
geografisk forskelsbehandling</t>
        </is>
      </c>
      <c r="M865" s="2" t="inlineStr">
        <is>
          <t>3|
3</t>
        </is>
      </c>
      <c r="N865" s="2" t="inlineStr">
        <is>
          <t xml:space="preserve">|
</t>
        </is>
      </c>
      <c r="O865" t="inlineStr">
        <is>
          <t/>
        </is>
      </c>
      <c r="P865" s="2" t="inlineStr">
        <is>
          <t>geografisch begründete Diskriminierung</t>
        </is>
      </c>
      <c r="Q865" s="2" t="inlineStr">
        <is>
          <t>3</t>
        </is>
      </c>
      <c r="R865" s="2" t="inlineStr">
        <is>
          <t/>
        </is>
      </c>
      <c r="S865" t="inlineStr">
        <is>
          <t/>
        </is>
      </c>
      <c r="T865" t="inlineStr">
        <is>
          <t/>
        </is>
      </c>
      <c r="U865" t="inlineStr">
        <is>
          <t/>
        </is>
      </c>
      <c r="V865" t="inlineStr">
        <is>
          <t/>
        </is>
      </c>
      <c r="W865" t="inlineStr">
        <is>
          <t/>
        </is>
      </c>
      <c r="X865" s="2" t="inlineStr">
        <is>
          <t>geo-discrimination</t>
        </is>
      </c>
      <c r="Y865" s="2" t="inlineStr">
        <is>
          <t>3</t>
        </is>
      </c>
      <c r="Z865" s="2" t="inlineStr">
        <is>
          <t/>
        </is>
      </c>
      <c r="AA865" t="inlineStr">
        <is>
          <t>discrimination, particularly with regard to prices or conditions, based on a consumer's nationality or place of residence or establishment</t>
        </is>
      </c>
      <c r="AB865" s="2" t="inlineStr">
        <is>
          <t>geo­discriminación</t>
        </is>
      </c>
      <c r="AC865" s="2" t="inlineStr">
        <is>
          <t>3</t>
        </is>
      </c>
      <c r="AD865" s="2" t="inlineStr">
        <is>
          <t/>
        </is>
      </c>
      <c r="AE865" t="inlineStr">
        <is>
          <t>Discriminación en precios o condiciones por razón de la nacionalidad, la residencia o el establecimiento del comprador online.</t>
        </is>
      </c>
      <c r="AF865" s="2" t="inlineStr">
        <is>
          <t>asukohapõhine diskrimineerimine</t>
        </is>
      </c>
      <c r="AG865" s="2" t="inlineStr">
        <is>
          <t>3</t>
        </is>
      </c>
      <c r="AH865" s="2" t="inlineStr">
        <is>
          <t/>
        </is>
      </c>
      <c r="AI865" t="inlineStr">
        <is>
          <t>diskrimineerimine eelkõige hindade ja tingimuste osas tarbija rahvuse või asukohariigi alusel</t>
        </is>
      </c>
      <c r="AJ865" s="2" t="inlineStr">
        <is>
          <t>maantieteellinen syrjintä|
maantieteelliseen sijaintiin perustuva syrjintä</t>
        </is>
      </c>
      <c r="AK865" s="2" t="inlineStr">
        <is>
          <t>3|
3</t>
        </is>
      </c>
      <c r="AL865" s="2" t="inlineStr">
        <is>
          <t xml:space="preserve">|
</t>
        </is>
      </c>
      <c r="AM865" t="inlineStr">
        <is>
          <t/>
        </is>
      </c>
      <c r="AN865" s="2" t="inlineStr">
        <is>
          <t>géo-discrimination|
discrimination géographique</t>
        </is>
      </c>
      <c r="AO865" s="2" t="inlineStr">
        <is>
          <t>3|
3</t>
        </is>
      </c>
      <c r="AP865" s="2" t="inlineStr">
        <is>
          <t xml:space="preserve">admitted|
</t>
        </is>
      </c>
      <c r="AQ865" t="inlineStr">
        <is>
          <t>différence de traitement entre les clients fondée sur la nationalité, le lieu de résidence ou le lieu d’établissement de ces derniers</t>
        </is>
      </c>
      <c r="AR865" s="2" t="inlineStr">
        <is>
          <t>geo-idirdhealú</t>
        </is>
      </c>
      <c r="AS865" s="2" t="inlineStr">
        <is>
          <t>3</t>
        </is>
      </c>
      <c r="AT865" s="2" t="inlineStr">
        <is>
          <t/>
        </is>
      </c>
      <c r="AU865" t="inlineStr">
        <is>
          <t/>
        </is>
      </c>
      <c r="AV865" s="2" t="inlineStr">
        <is>
          <t>geografska diskriminacija</t>
        </is>
      </c>
      <c r="AW865" s="2" t="inlineStr">
        <is>
          <t>3</t>
        </is>
      </c>
      <c r="AX865" s="2" t="inlineStr">
        <is>
          <t/>
        </is>
      </c>
      <c r="AY865" t="inlineStr">
        <is>
          <t/>
        </is>
      </c>
      <c r="AZ865" s="2" t="inlineStr">
        <is>
          <t>földrajzi alapú megkülönböztetés</t>
        </is>
      </c>
      <c r="BA865" s="2" t="inlineStr">
        <is>
          <t>3</t>
        </is>
      </c>
      <c r="BB865" s="2" t="inlineStr">
        <is>
          <t/>
        </is>
      </c>
      <c r="BC865" t="inlineStr">
        <is>
          <t>földrajzi alapon (állampolgárság, lakóhely, székhely) szerint eltérő árak és feltételek érvényesítése a fogyasztóval szemben</t>
        </is>
      </c>
      <c r="BD865" s="2" t="inlineStr">
        <is>
          <t>geodiscriminazione</t>
        </is>
      </c>
      <c r="BE865" s="2" t="inlineStr">
        <is>
          <t>3</t>
        </is>
      </c>
      <c r="BF865" s="2" t="inlineStr">
        <is>
          <t/>
        </is>
      </c>
      <c r="BG865" t="inlineStr">
        <is>
          <t>disparità di trattamento dei clienti fondate, direttamente o indirettamente, sullal oro nazionalità, luogo di residenza o luogo di stabilimento e ingiustificate sulla base di altri criteri di differenziazione</t>
        </is>
      </c>
      <c r="BH865" s="2" t="inlineStr">
        <is>
          <t>geografinis diskriminavimas</t>
        </is>
      </c>
      <c r="BI865" s="2" t="inlineStr">
        <is>
          <t>3</t>
        </is>
      </c>
      <c r="BJ865" s="2" t="inlineStr">
        <is>
          <t/>
        </is>
      </c>
      <c r="BK865" t="inlineStr">
        <is>
          <t/>
        </is>
      </c>
      <c r="BL865" s="2" t="inlineStr">
        <is>
          <t>diskriminācija ģeogrāfiskās atrašanās vietas dēļ</t>
        </is>
      </c>
      <c r="BM865" s="2" t="inlineStr">
        <is>
          <t>2</t>
        </is>
      </c>
      <c r="BN865" s="2" t="inlineStr">
        <is>
          <t/>
        </is>
      </c>
      <c r="BO865" t="inlineStr">
        <is>
          <t/>
        </is>
      </c>
      <c r="BP865" s="2" t="inlineStr">
        <is>
          <t>ġeodiskriminazzjoni</t>
        </is>
      </c>
      <c r="BQ865" s="2" t="inlineStr">
        <is>
          <t>3</t>
        </is>
      </c>
      <c r="BR865" s="2" t="inlineStr">
        <is>
          <t/>
        </is>
      </c>
      <c r="BS865" t="inlineStr">
        <is>
          <t>tip ta' diskriminazzjoni min-naħa ta' fornituri ta' servizzi fil-konfront tal-klijenti tagħhom (l-aktar f'dak li jirrigwarda prezzijiet jew kundizzjonijiet) minħabba n-nazzjonalità, il-post tar-residenza jew inkella l-post ta' stabbiliment tagħhom, li tinvolvi differenzi mhux ġustifikati fil-mod kif jiġu ttrattati abbażi ta' ċerti kriterji ta' distinzjoni</t>
        </is>
      </c>
      <c r="BT865" s="2" t="inlineStr">
        <is>
          <t>geodiscriminatie</t>
        </is>
      </c>
      <c r="BU865" s="2" t="inlineStr">
        <is>
          <t>3</t>
        </is>
      </c>
      <c r="BV865" s="2" t="inlineStr">
        <is>
          <t/>
        </is>
      </c>
      <c r="BW865" t="inlineStr">
        <is>
          <t>discriminatie op grond van nationaliteit, woon- of vestigingsplaats in de elektronische handel</t>
        </is>
      </c>
      <c r="BX865" s="2" t="inlineStr">
        <is>
          <t>dyskryminacja geograficzna</t>
        </is>
      </c>
      <c r="BY865" s="2" t="inlineStr">
        <is>
          <t>3</t>
        </is>
      </c>
      <c r="BZ865" s="2" t="inlineStr">
        <is>
          <t/>
        </is>
      </c>
      <c r="CA865" t="inlineStr">
        <is>
          <t>dyskryminacja klientów z innych państw np. przez odmowę sprzedaży lub zmianę ceny</t>
        </is>
      </c>
      <c r="CB865" s="2" t="inlineStr">
        <is>
          <t>geodiscriminação|
discriminação geográfica</t>
        </is>
      </c>
      <c r="CC865" s="2" t="inlineStr">
        <is>
          <t>3|
3</t>
        </is>
      </c>
      <c r="CD865" s="2" t="inlineStr">
        <is>
          <t xml:space="preserve">|
</t>
        </is>
      </c>
      <c r="CE865" t="inlineStr">
        <is>
          <t/>
        </is>
      </c>
      <c r="CF865" s="2" t="inlineStr">
        <is>
          <t>geodiscriminare</t>
        </is>
      </c>
      <c r="CG865" s="2" t="inlineStr">
        <is>
          <t>3</t>
        </is>
      </c>
      <c r="CH865" s="2" t="inlineStr">
        <is>
          <t/>
        </is>
      </c>
      <c r="CI865" t="inlineStr">
        <is>
          <t/>
        </is>
      </c>
      <c r="CJ865" s="2" t="inlineStr">
        <is>
          <t>geografická diskriminácia</t>
        </is>
      </c>
      <c r="CK865" s="2" t="inlineStr">
        <is>
          <t>3</t>
        </is>
      </c>
      <c r="CL865" s="2" t="inlineStr">
        <is>
          <t/>
        </is>
      </c>
      <c r="CM865" t="inlineStr">
        <is>
          <t>diskriminácia spotrebiteľov na základe ich štátnej príslušnosti, miesta bydliska alebo sídla, pokiaľ ide o ceny alebo podmienky</t>
        </is>
      </c>
      <c r="CN865" s="2" t="inlineStr">
        <is>
          <t>geografska diskriminacija</t>
        </is>
      </c>
      <c r="CO865" s="2" t="inlineStr">
        <is>
          <t>3</t>
        </is>
      </c>
      <c r="CP865" s="2" t="inlineStr">
        <is>
          <t/>
        </is>
      </c>
      <c r="CQ865" t="inlineStr">
        <is>
          <t/>
        </is>
      </c>
      <c r="CR865" s="2" t="inlineStr">
        <is>
          <t>diskriminerande geoblockering|
geografisk diskriminering</t>
        </is>
      </c>
      <c r="CS865" s="2" t="inlineStr">
        <is>
          <t>3|
3</t>
        </is>
      </c>
      <c r="CT865" s="2" t="inlineStr">
        <is>
          <t xml:space="preserve">|
</t>
        </is>
      </c>
      <c r="CU865" t="inlineStr">
        <is>
          <t/>
        </is>
      </c>
    </row>
    <row r="866">
      <c r="A866" s="1" t="str">
        <f>HYPERLINK("https://iate.europa.eu/entry/result/3569908/all", "3569908")</f>
        <v>3569908</v>
      </c>
      <c r="B866" t="inlineStr">
        <is>
          <t>TRADE</t>
        </is>
      </c>
      <c r="C866" t="inlineStr">
        <is>
          <t>TRADE|marketing|marketing</t>
        </is>
      </c>
      <c r="D866" s="2" t="inlineStr">
        <is>
          <t>рекламна агенция</t>
        </is>
      </c>
      <c r="E866" s="2" t="inlineStr">
        <is>
          <t>3</t>
        </is>
      </c>
      <c r="F866" s="2" t="inlineStr">
        <is>
          <t/>
        </is>
      </c>
      <c r="G866" t="inlineStr">
        <is>
          <t/>
        </is>
      </c>
      <c r="H866" s="2" t="inlineStr">
        <is>
          <t>prodejce reklamního prostoru|
prodejce reklamy</t>
        </is>
      </c>
      <c r="I866" s="2" t="inlineStr">
        <is>
          <t>3|
3</t>
        </is>
      </c>
      <c r="J866" s="2" t="inlineStr">
        <is>
          <t xml:space="preserve">|
</t>
        </is>
      </c>
      <c r="K866" t="inlineStr">
        <is>
          <t>organizace, která jménem majitelů médií prodává reklamní prostor</t>
        </is>
      </c>
      <c r="L866" s="2" t="inlineStr">
        <is>
          <t>reklamevirksomhed</t>
        </is>
      </c>
      <c r="M866" s="2" t="inlineStr">
        <is>
          <t>3</t>
        </is>
      </c>
      <c r="N866" s="2" t="inlineStr">
        <is>
          <t/>
        </is>
      </c>
      <c r="O866" t="inlineStr">
        <is>
          <t/>
        </is>
      </c>
      <c r="P866" s="2" t="inlineStr">
        <is>
          <t>Vermarkter</t>
        </is>
      </c>
      <c r="Q866" s="2" t="inlineStr">
        <is>
          <t>3</t>
        </is>
      </c>
      <c r="R866" s="2" t="inlineStr">
        <is>
          <t/>
        </is>
      </c>
      <c r="S866" t="inlineStr">
        <is>
          <t>Dienstleister, der die Werbeflächen eines Internetportals an Werbetreibende vermittelt</t>
        </is>
      </c>
      <c r="T866" t="inlineStr">
        <is>
          <t/>
        </is>
      </c>
      <c r="U866" t="inlineStr">
        <is>
          <t/>
        </is>
      </c>
      <c r="V866" t="inlineStr">
        <is>
          <t/>
        </is>
      </c>
      <c r="W866" t="inlineStr">
        <is>
          <t/>
        </is>
      </c>
      <c r="X866" s="2" t="inlineStr">
        <is>
          <t>media sales house|
sales house</t>
        </is>
      </c>
      <c r="Y866" s="2" t="inlineStr">
        <is>
          <t>3|
3</t>
        </is>
      </c>
      <c r="Z866" s="2" t="inlineStr">
        <is>
          <t xml:space="preserve">|
</t>
        </is>
      </c>
      <c r="AA866" t="inlineStr">
        <is>
          <t>organisation which sells advertising on behalf of other media owners</t>
        </is>
      </c>
      <c r="AB866" s="2" t="inlineStr">
        <is>
          <t>concesionaria de publicidad</t>
        </is>
      </c>
      <c r="AC866" s="2" t="inlineStr">
        <is>
          <t>3</t>
        </is>
      </c>
      <c r="AD866" s="2" t="inlineStr">
        <is>
          <t/>
        </is>
      </c>
      <c r="AE866" t="inlineStr">
        <is>
          <t>Empresas que tienen como función principal la compra y venta de publicidad de terceros mediante la fórmula de representación en exclusiva.</t>
        </is>
      </c>
      <c r="AF866" s="2" t="inlineStr">
        <is>
          <t>reklaamivahendaja|
meediaagentuur</t>
        </is>
      </c>
      <c r="AG866" s="2" t="inlineStr">
        <is>
          <t>2|
2</t>
        </is>
      </c>
      <c r="AH866" s="2" t="inlineStr">
        <is>
          <t xml:space="preserve">|
</t>
        </is>
      </c>
      <c r="AI866" t="inlineStr">
        <is>
          <t>agentuur, kes ostab reklaami aega ja pinda isikutelt, kelle meedia- või reklaamikanalites reklaame esitatakse, ning müüb seda edasi isikutele, kes soovivad oma toodet või teenust müüa ja reklaamida</t>
        </is>
      </c>
      <c r="AJ866" s="2" t="inlineStr">
        <is>
          <t>mainonnan myyntipalvelu</t>
        </is>
      </c>
      <c r="AK866" s="2" t="inlineStr">
        <is>
          <t>3</t>
        </is>
      </c>
      <c r="AL866" s="2" t="inlineStr">
        <is>
          <t/>
        </is>
      </c>
      <c r="AM866" t="inlineStr">
        <is>
          <t/>
        </is>
      </c>
      <c r="AN866" s="2" t="inlineStr">
        <is>
          <t>régie de publicité|
régie publicitaire</t>
        </is>
      </c>
      <c r="AO866" s="2" t="inlineStr">
        <is>
          <t>3|
3</t>
        </is>
      </c>
      <c r="AP866" s="2" t="inlineStr">
        <is>
          <t xml:space="preserve">|
</t>
        </is>
      </c>
      <c r="AQ866" t="inlineStr">
        <is>
          <t>entité (société, groupement d’intérêt ou département / service d’entreprise) chargée de la commercialisation des espaces publicitaires d’un support, d’un ensemble de supports ou d’un groupe média</t>
        </is>
      </c>
      <c r="AR866" s="2" t="inlineStr">
        <is>
          <t>teach díolachán</t>
        </is>
      </c>
      <c r="AS866" s="2" t="inlineStr">
        <is>
          <t>3</t>
        </is>
      </c>
      <c r="AT866" s="2" t="inlineStr">
        <is>
          <t/>
        </is>
      </c>
      <c r="AU866" t="inlineStr">
        <is>
          <t/>
        </is>
      </c>
      <c r="AV866" s="2" t="inlineStr">
        <is>
          <t>agencija za prodaju oglasnog prostora</t>
        </is>
      </c>
      <c r="AW866" s="2" t="inlineStr">
        <is>
          <t>2</t>
        </is>
      </c>
      <c r="AX866" s="2" t="inlineStr">
        <is>
          <t/>
        </is>
      </c>
      <c r="AY866" t="inlineStr">
        <is>
          <t/>
        </is>
      </c>
      <c r="AZ866" s="2" t="inlineStr">
        <is>
          <t>reklámértékesítő ügynökség</t>
        </is>
      </c>
      <c r="BA866" s="2" t="inlineStr">
        <is>
          <t>4</t>
        </is>
      </c>
      <c r="BB866" s="2" t="inlineStr">
        <is>
          <t/>
        </is>
      </c>
      <c r="BC866" t="inlineStr">
        <is>
          <t>olyan - reklámhelyeket értékesítő - ügynökség, amely összefogja különböző, jellemzően prémium (nagy elérésű, ismert márkájú, minőségi tartalmú) médiumok - sajtótermékek, rádió-, televíziós csatortnák, internetes site-ok - hirdetési felületeit, prémium inventory-ját, majd saját portfólióba rendezve, különböző összetételben és árazással - legtöbbször kizárólagos joggal - értékesíti a médiavásárló ügynökségeknek, direkt hirdetőknek vagy bármilyen egyéb hirdetésvásárló félnek a reklámpiacon</t>
        </is>
      </c>
      <c r="BD866" s="2" t="inlineStr">
        <is>
          <t>concessionaria di pubblicità|
società di servizi pubblicitari</t>
        </is>
      </c>
      <c r="BE866" s="2" t="inlineStr">
        <is>
          <t>3|
3</t>
        </is>
      </c>
      <c r="BF866" s="2" t="inlineStr">
        <is>
          <t xml:space="preserve">|
</t>
        </is>
      </c>
      <c r="BG866" t="inlineStr">
        <is>
          <t>impresa che svolge l’attività di vendita degli spazi pubblicitari sui diversi media per conto dei proprietari di questi ultimi (editori)</t>
        </is>
      </c>
      <c r="BH866" s="2" t="inlineStr">
        <is>
          <t>reklamos agentūra</t>
        </is>
      </c>
      <c r="BI866" s="2" t="inlineStr">
        <is>
          <t>2</t>
        </is>
      </c>
      <c r="BJ866" s="2" t="inlineStr">
        <is>
          <t/>
        </is>
      </c>
      <c r="BK866" t="inlineStr">
        <is>
          <t/>
        </is>
      </c>
      <c r="BL866" s="2" t="inlineStr">
        <is>
          <t>tirdzniecības nams</t>
        </is>
      </c>
      <c r="BM866" s="2" t="inlineStr">
        <is>
          <t>2</t>
        </is>
      </c>
      <c r="BN866" s="2" t="inlineStr">
        <is>
          <t/>
        </is>
      </c>
      <c r="BO866" t="inlineStr">
        <is>
          <t/>
        </is>
      </c>
      <c r="BP866" s="2" t="inlineStr">
        <is>
          <t>kumpanija li tbigħ ir-riklamar|
konċessjonarja tar-riklamar</t>
        </is>
      </c>
      <c r="BQ866" s="2" t="inlineStr">
        <is>
          <t>3|
3</t>
        </is>
      </c>
      <c r="BR866" s="2" t="inlineStr">
        <is>
          <t>admitted|
preferred</t>
        </is>
      </c>
      <c r="BS866" t="inlineStr">
        <is>
          <t>kumpanija li tkun inkarigata mill-bejgħ ta' spazji maħsuba apposta għar-riklamar fuq midja differenti</t>
        </is>
      </c>
      <c r="BT866" s="2" t="inlineStr">
        <is>
          <t>reclameverkoopbedrijf|
reclameverkoopmaatschappij|
reclameverkooporganisatie|
adverteerregie</t>
        </is>
      </c>
      <c r="BU866" s="2" t="inlineStr">
        <is>
          <t>3|
3|
3|
3</t>
        </is>
      </c>
      <c r="BV866" s="2" t="inlineStr">
        <is>
          <t xml:space="preserve">|
|
|
</t>
        </is>
      </c>
      <c r="BW866" t="inlineStr">
        <is>
          <t>bedrijf dat reclameruimte verkoopt in opdracht van andere mediabedrijven</t>
        </is>
      </c>
      <c r="BX866" s="2" t="inlineStr">
        <is>
          <t>dom sprzedaży</t>
        </is>
      </c>
      <c r="BY866" s="2" t="inlineStr">
        <is>
          <t>2</t>
        </is>
      </c>
      <c r="BZ866" s="2" t="inlineStr">
        <is>
          <t/>
        </is>
      </c>
      <c r="CA866" t="inlineStr">
        <is>
          <t/>
        </is>
      </c>
      <c r="CB866" s="2" t="inlineStr">
        <is>
          <t>empresa de venda de publicidade</t>
        </is>
      </c>
      <c r="CC866" s="2" t="inlineStr">
        <is>
          <t>3</t>
        </is>
      </c>
      <c r="CD866" s="2" t="inlineStr">
        <is>
          <t/>
        </is>
      </c>
      <c r="CE866" t="inlineStr">
        <is>
          <t>Empresa que vende publicidade em nome de um proprietário de mídia.</t>
        </is>
      </c>
      <c r="CF866" s="2" t="inlineStr">
        <is>
          <t>casă de vânzări</t>
        </is>
      </c>
      <c r="CG866" s="2" t="inlineStr">
        <is>
          <t>3</t>
        </is>
      </c>
      <c r="CH866" s="2" t="inlineStr">
        <is>
          <t/>
        </is>
      </c>
      <c r="CI866" t="inlineStr">
        <is>
          <t/>
        </is>
      </c>
      <c r="CJ866" s="2" t="inlineStr">
        <is>
          <t>reklamná agentúra</t>
        </is>
      </c>
      <c r="CK866" s="2" t="inlineStr">
        <is>
          <t>2</t>
        </is>
      </c>
      <c r="CL866" s="2" t="inlineStr">
        <is>
          <t/>
        </is>
      </c>
      <c r="CM866" t="inlineStr">
        <is>
          <t/>
        </is>
      </c>
      <c r="CN866" s="2" t="inlineStr">
        <is>
          <t>oglaševalska agencija</t>
        </is>
      </c>
      <c r="CO866" s="2" t="inlineStr">
        <is>
          <t>2</t>
        </is>
      </c>
      <c r="CP866" s="2" t="inlineStr">
        <is>
          <t/>
        </is>
      </c>
      <c r="CQ866" t="inlineStr">
        <is>
          <t/>
        </is>
      </c>
      <c r="CR866" s="2" t="inlineStr">
        <is>
          <t>mediebyrå</t>
        </is>
      </c>
      <c r="CS866" s="2" t="inlineStr">
        <is>
          <t>3</t>
        </is>
      </c>
      <c r="CT866" s="2" t="inlineStr">
        <is>
          <t/>
        </is>
      </c>
      <c r="CU866" t="inlineStr">
        <is>
          <t/>
        </is>
      </c>
    </row>
    <row r="867">
      <c r="A867" s="1" t="str">
        <f>HYPERLINK("https://iate.europa.eu/entry/result/1155931/all", "1155931")</f>
        <v>1155931</v>
      </c>
      <c r="B867" t="inlineStr">
        <is>
          <t>TRADE</t>
        </is>
      </c>
      <c r="C867" t="inlineStr">
        <is>
          <t>TRADE</t>
        </is>
      </c>
      <c r="D867" s="2" t="inlineStr">
        <is>
          <t>канал за продажби</t>
        </is>
      </c>
      <c r="E867" s="2" t="inlineStr">
        <is>
          <t>3</t>
        </is>
      </c>
      <c r="F867" s="2" t="inlineStr">
        <is>
          <t/>
        </is>
      </c>
      <c r="G867" t="inlineStr">
        <is>
          <t/>
        </is>
      </c>
      <c r="H867" s="2" t="inlineStr">
        <is>
          <t>prodejní kanál</t>
        </is>
      </c>
      <c r="I867" s="2" t="inlineStr">
        <is>
          <t>3</t>
        </is>
      </c>
      <c r="J867" s="2" t="inlineStr">
        <is>
          <t/>
        </is>
      </c>
      <c r="K867" t="inlineStr">
        <is>
          <t>zůsob, jak uvést produkty a služby na trh tak, aby si je spotřebitelé mohli pořídit</t>
        </is>
      </c>
      <c r="L867" s="2" t="inlineStr">
        <is>
          <t>salgskanal</t>
        </is>
      </c>
      <c r="M867" s="2" t="inlineStr">
        <is>
          <t>3</t>
        </is>
      </c>
      <c r="N867" s="2" t="inlineStr">
        <is>
          <t/>
        </is>
      </c>
      <c r="O867" t="inlineStr">
        <is>
          <t>en vares eller en tjenesteydelses vej fra producent til forbruger</t>
        </is>
      </c>
      <c r="P867" s="2" t="inlineStr">
        <is>
          <t>Vertriebsweg</t>
        </is>
      </c>
      <c r="Q867" s="2" t="inlineStr">
        <is>
          <t>3</t>
        </is>
      </c>
      <c r="R867" s="2" t="inlineStr">
        <is>
          <t/>
        </is>
      </c>
      <c r="S867" t="inlineStr">
        <is>
          <t/>
        </is>
      </c>
      <c r="T867" s="2" t="inlineStr">
        <is>
          <t>δίαυλος πωλήσεων</t>
        </is>
      </c>
      <c r="U867" s="2" t="inlineStr">
        <is>
          <t>3</t>
        </is>
      </c>
      <c r="V867" s="2" t="inlineStr">
        <is>
          <t/>
        </is>
      </c>
      <c r="W867" t="inlineStr">
        <is>
          <t/>
        </is>
      </c>
      <c r="X867" s="2" t="inlineStr">
        <is>
          <t>sales channel</t>
        </is>
      </c>
      <c r="Y867" s="2" t="inlineStr">
        <is>
          <t>3</t>
        </is>
      </c>
      <c r="Z867" s="2" t="inlineStr">
        <is>
          <t/>
        </is>
      </c>
      <c r="AA867" t="inlineStr">
        <is>
          <t>way of bringing products or services to market so that they can be purchased by consumers</t>
        </is>
      </c>
      <c r="AB867" s="2" t="inlineStr">
        <is>
          <t>canal de distribución</t>
        </is>
      </c>
      <c r="AC867" s="2" t="inlineStr">
        <is>
          <t>3</t>
        </is>
      </c>
      <c r="AD867" s="2" t="inlineStr">
        <is>
          <t/>
        </is>
      </c>
      <c r="AE867" t="inlineStr">
        <is>
          <t>Conducto que cada empresa escoge para llevar sus productos al consumidor de la forma más completa, eficiente y económica posible.</t>
        </is>
      </c>
      <c r="AF867" s="2" t="inlineStr">
        <is>
          <t>müügikanal</t>
        </is>
      </c>
      <c r="AG867" s="2" t="inlineStr">
        <is>
          <t>3</t>
        </is>
      </c>
      <c r="AH867" s="2" t="inlineStr">
        <is>
          <t/>
        </is>
      </c>
      <c r="AI867" t="inlineStr">
        <is>
          <t/>
        </is>
      </c>
      <c r="AJ867" s="2" t="inlineStr">
        <is>
          <t>myyntikanava</t>
        </is>
      </c>
      <c r="AK867" s="2" t="inlineStr">
        <is>
          <t>3</t>
        </is>
      </c>
      <c r="AL867" s="2" t="inlineStr">
        <is>
          <t/>
        </is>
      </c>
      <c r="AM867" t="inlineStr">
        <is>
          <t>kanava, jonka kautta asiakas voi ostaa yrityksen palvelun tai tuotteen</t>
        </is>
      </c>
      <c r="AN867" s="2" t="inlineStr">
        <is>
          <t>circuit de vente|
canal de vente</t>
        </is>
      </c>
      <c r="AO867" s="2" t="inlineStr">
        <is>
          <t>3|
3</t>
        </is>
      </c>
      <c r="AP867" s="2" t="inlineStr">
        <is>
          <t xml:space="preserve">|
</t>
        </is>
      </c>
      <c r="AQ867" t="inlineStr">
        <is>
          <t>moyen d’acheminement utilisé par l’entreprise pour amener son produit ou service du producteur au consommateur</t>
        </is>
      </c>
      <c r="AR867" s="2" t="inlineStr">
        <is>
          <t>bealach díolacháin</t>
        </is>
      </c>
      <c r="AS867" s="2" t="inlineStr">
        <is>
          <t>3</t>
        </is>
      </c>
      <c r="AT867" s="2" t="inlineStr">
        <is>
          <t/>
        </is>
      </c>
      <c r="AU867" t="inlineStr">
        <is>
          <t/>
        </is>
      </c>
      <c r="AV867" s="2" t="inlineStr">
        <is>
          <t>prodajni kanal</t>
        </is>
      </c>
      <c r="AW867" s="2" t="inlineStr">
        <is>
          <t>3</t>
        </is>
      </c>
      <c r="AX867" s="2" t="inlineStr">
        <is>
          <t/>
        </is>
      </c>
      <c r="AY867" t="inlineStr">
        <is>
          <t/>
        </is>
      </c>
      <c r="AZ867" s="2" t="inlineStr">
        <is>
          <t>értékesítési csatorna</t>
        </is>
      </c>
      <c r="BA867" s="2" t="inlineStr">
        <is>
          <t>4</t>
        </is>
      </c>
      <c r="BB867" s="2" t="inlineStr">
        <is>
          <t/>
        </is>
      </c>
      <c r="BC867" t="inlineStr">
        <is>
          <t>a termékek és szolgáltatások fogyasztóhoz való eljuttatásának módja és az eljuttatásban részt vevő szervezetek</t>
        </is>
      </c>
      <c r="BD867" s="2" t="inlineStr">
        <is>
          <t>canale di vendita</t>
        </is>
      </c>
      <c r="BE867" s="2" t="inlineStr">
        <is>
          <t>3</t>
        </is>
      </c>
      <c r="BF867" s="2" t="inlineStr">
        <is>
          <t/>
        </is>
      </c>
      <c r="BG867" t="inlineStr">
        <is>
          <t>canale la cui funzione è trasferire beni o servizi dal produttore al consumatore</t>
        </is>
      </c>
      <c r="BH867" s="2" t="inlineStr">
        <is>
          <t>pardavimo kanalas|
prekybos kanalas</t>
        </is>
      </c>
      <c r="BI867" s="2" t="inlineStr">
        <is>
          <t>3|
3</t>
        </is>
      </c>
      <c r="BJ867" s="2" t="inlineStr">
        <is>
          <t xml:space="preserve">preferred|
</t>
        </is>
      </c>
      <c r="BK867" t="inlineStr">
        <is>
          <t>prekių ar paslaugų teikimo rinkai, kad jas galėtų įsigyti klientai, būdas</t>
        </is>
      </c>
      <c r="BL867" s="2" t="inlineStr">
        <is>
          <t>pārdošanas kanāls</t>
        </is>
      </c>
      <c r="BM867" s="2" t="inlineStr">
        <is>
          <t>3</t>
        </is>
      </c>
      <c r="BN867" s="2" t="inlineStr">
        <is>
          <t/>
        </is>
      </c>
      <c r="BO867" t="inlineStr">
        <is>
          <t/>
        </is>
      </c>
      <c r="BP867" s="2" t="inlineStr">
        <is>
          <t>kanal tal-bejgħ|
mezz ta' bejgħ</t>
        </is>
      </c>
      <c r="BQ867" s="2" t="inlineStr">
        <is>
          <t>3|
3</t>
        </is>
      </c>
      <c r="BR867" s="2" t="inlineStr">
        <is>
          <t xml:space="preserve">|
</t>
        </is>
      </c>
      <c r="BS867" t="inlineStr">
        <is>
          <t>mezz kif prodotti jew servizzi jistgħu jitqiegħdu fis-suq biex jinxtraw mill-konsumaturi</t>
        </is>
      </c>
      <c r="BT867" s="2" t="inlineStr">
        <is>
          <t>afzetkanaal|
verkoopkanaal</t>
        </is>
      </c>
      <c r="BU867" s="2" t="inlineStr">
        <is>
          <t>3|
3</t>
        </is>
      </c>
      <c r="BV867" s="2" t="inlineStr">
        <is>
          <t xml:space="preserve">|
</t>
        </is>
      </c>
      <c r="BW867" t="inlineStr">
        <is>
          <t>manier waarop een onderneming zijn producten of diensten op de consumentenmarkt brengt</t>
        </is>
      </c>
      <c r="BX867" s="2" t="inlineStr">
        <is>
          <t>kanał sprzedaży</t>
        </is>
      </c>
      <c r="BY867" s="2" t="inlineStr">
        <is>
          <t>3</t>
        </is>
      </c>
      <c r="BZ867" s="2" t="inlineStr">
        <is>
          <t/>
        </is>
      </c>
      <c r="CA867" t="inlineStr">
        <is>
          <t/>
        </is>
      </c>
      <c r="CB867" s="2" t="inlineStr">
        <is>
          <t>canal de vendas</t>
        </is>
      </c>
      <c r="CC867" s="2" t="inlineStr">
        <is>
          <t>3</t>
        </is>
      </c>
      <c r="CD867" s="2" t="inlineStr">
        <is>
          <t/>
        </is>
      </c>
      <c r="CE867" t="inlineStr">
        <is>
          <t/>
        </is>
      </c>
      <c r="CF867" s="2" t="inlineStr">
        <is>
          <t>canal de vânzări</t>
        </is>
      </c>
      <c r="CG867" s="2" t="inlineStr">
        <is>
          <t>3</t>
        </is>
      </c>
      <c r="CH867" s="2" t="inlineStr">
        <is>
          <t/>
        </is>
      </c>
      <c r="CI867" t="inlineStr">
        <is>
          <t/>
        </is>
      </c>
      <c r="CJ867" s="2" t="inlineStr">
        <is>
          <t>predajný kanál</t>
        </is>
      </c>
      <c r="CK867" s="2" t="inlineStr">
        <is>
          <t>3</t>
        </is>
      </c>
      <c r="CL867" s="2" t="inlineStr">
        <is>
          <t/>
        </is>
      </c>
      <c r="CM867" t="inlineStr">
        <is>
          <t/>
        </is>
      </c>
      <c r="CN867" s="2" t="inlineStr">
        <is>
          <t>prodajni kanal</t>
        </is>
      </c>
      <c r="CO867" s="2" t="inlineStr">
        <is>
          <t>3</t>
        </is>
      </c>
      <c r="CP867" s="2" t="inlineStr">
        <is>
          <t/>
        </is>
      </c>
      <c r="CQ867" t="inlineStr">
        <is>
          <t/>
        </is>
      </c>
      <c r="CR867" s="2" t="inlineStr">
        <is>
          <t>försäljningskanal</t>
        </is>
      </c>
      <c r="CS867" s="2" t="inlineStr">
        <is>
          <t>2</t>
        </is>
      </c>
      <c r="CT867" s="2" t="inlineStr">
        <is>
          <t/>
        </is>
      </c>
      <c r="CU867" t="inlineStr">
        <is>
          <t/>
        </is>
      </c>
    </row>
    <row r="868">
      <c r="A868" s="1" t="str">
        <f>HYPERLINK("https://iate.europa.eu/entry/result/3569539/all", "3569539")</f>
        <v>3569539</v>
      </c>
      <c r="B868" t="inlineStr">
        <is>
          <t>TRADE</t>
        </is>
      </c>
      <c r="C868" t="inlineStr">
        <is>
          <t>TRADE|marketing|commercial transaction</t>
        </is>
      </c>
      <c r="D868" s="2" t="inlineStr">
        <is>
          <t>трансгранична електронна търговия</t>
        </is>
      </c>
      <c r="E868" s="2" t="inlineStr">
        <is>
          <t>3</t>
        </is>
      </c>
      <c r="F868" s="2" t="inlineStr">
        <is>
          <t/>
        </is>
      </c>
      <c r="G868" t="inlineStr">
        <is>
          <t/>
        </is>
      </c>
      <c r="H868" s="2" t="inlineStr">
        <is>
          <t>přeshraniční elektronický obchod|
přeshraniční elektronické obchodování</t>
        </is>
      </c>
      <c r="I868" s="2" t="inlineStr">
        <is>
          <t>3|
3</t>
        </is>
      </c>
      <c r="J868" s="2" t="inlineStr">
        <is>
          <t xml:space="preserve">|
</t>
        </is>
      </c>
      <c r="K868" t="inlineStr">
        <is>
          <t>prodej a nákup zboží uskutečňovaný prostřednictvím internetových obchodů přes hranice států</t>
        </is>
      </c>
      <c r="L868" s="2" t="inlineStr">
        <is>
          <t>grænseoverskridende e-handel</t>
        </is>
      </c>
      <c r="M868" s="2" t="inlineStr">
        <is>
          <t>3</t>
        </is>
      </c>
      <c r="N868" s="2" t="inlineStr">
        <is>
          <t/>
        </is>
      </c>
      <c r="O868" t="inlineStr">
        <is>
          <t/>
        </is>
      </c>
      <c r="P868" s="2" t="inlineStr">
        <is>
          <t>grenzüberschreitender elektronischer Handel</t>
        </is>
      </c>
      <c r="Q868" s="2" t="inlineStr">
        <is>
          <t>3</t>
        </is>
      </c>
      <c r="R868" s="2" t="inlineStr">
        <is>
          <t/>
        </is>
      </c>
      <c r="S868" t="inlineStr">
        <is>
          <t/>
        </is>
      </c>
      <c r="T868" s="2" t="inlineStr">
        <is>
          <t>διασυνοριακό ηλεκτρονικό εμπόριο</t>
        </is>
      </c>
      <c r="U868" s="2" t="inlineStr">
        <is>
          <t>3</t>
        </is>
      </c>
      <c r="V868" s="2" t="inlineStr">
        <is>
          <t/>
        </is>
      </c>
      <c r="W868" t="inlineStr">
        <is>
          <t/>
        </is>
      </c>
      <c r="X868" s="2" t="inlineStr">
        <is>
          <t>cross-border ecommerce|
cross-border electronic commerce|
cross-border e-commerce</t>
        </is>
      </c>
      <c r="Y868" s="2" t="inlineStr">
        <is>
          <t>1|
3|
3</t>
        </is>
      </c>
      <c r="Z868" s="2" t="inlineStr">
        <is>
          <t xml:space="preserve">|
|
</t>
        </is>
      </c>
      <c r="AA868" t="inlineStr">
        <is>
          <t>sale and purchase of products via online shops across national borders</t>
        </is>
      </c>
      <c r="AB868" s="2" t="inlineStr">
        <is>
          <t>comercio electrónico transfronterizo</t>
        </is>
      </c>
      <c r="AC868" s="2" t="inlineStr">
        <is>
          <t>3</t>
        </is>
      </c>
      <c r="AD868" s="2" t="inlineStr">
        <is>
          <t/>
        </is>
      </c>
      <c r="AE868" t="inlineStr">
        <is>
          <t>Producción, distribución, comercialización, venta o entrega de bienes y servicios por medios electrónicos que se da más allá de las fronteras nacionales.</t>
        </is>
      </c>
      <c r="AF868" s="2" t="inlineStr">
        <is>
          <t>piiriülene e-kaubandus</t>
        </is>
      </c>
      <c r="AG868" s="2" t="inlineStr">
        <is>
          <t>3</t>
        </is>
      </c>
      <c r="AH868" s="2" t="inlineStr">
        <is>
          <t/>
        </is>
      </c>
      <c r="AI868" t="inlineStr">
        <is>
          <t/>
        </is>
      </c>
      <c r="AJ868" s="2" t="inlineStr">
        <is>
          <t>rajat ylittävä verkkokauppa|
rajat ylittävä sähköinen kauppa</t>
        </is>
      </c>
      <c r="AK868" s="2" t="inlineStr">
        <is>
          <t>3|
3</t>
        </is>
      </c>
      <c r="AL868" s="2" t="inlineStr">
        <is>
          <t xml:space="preserve">|
</t>
        </is>
      </c>
      <c r="AM868" t="inlineStr">
        <is>
          <t/>
        </is>
      </c>
      <c r="AN868" s="2" t="inlineStr">
        <is>
          <t>commerce électronique transfrontière|
commerce transfrontière en ligne</t>
        </is>
      </c>
      <c r="AO868" s="2" t="inlineStr">
        <is>
          <t>3|
3</t>
        </is>
      </c>
      <c r="AP868" s="2" t="inlineStr">
        <is>
          <t xml:space="preserve">|
</t>
        </is>
      </c>
      <c r="AQ868" t="inlineStr">
        <is>
          <t>achat et vente de biens et de services sur des sites web à l’étranger à l’aide d’ordinateurs ou de téléphones mobiles</t>
        </is>
      </c>
      <c r="AR868" s="2" t="inlineStr">
        <is>
          <t>ríomhthráchtáil trasteorann</t>
        </is>
      </c>
      <c r="AS868" s="2" t="inlineStr">
        <is>
          <t>3</t>
        </is>
      </c>
      <c r="AT868" s="2" t="inlineStr">
        <is>
          <t/>
        </is>
      </c>
      <c r="AU868" t="inlineStr">
        <is>
          <t/>
        </is>
      </c>
      <c r="AV868" s="2" t="inlineStr">
        <is>
          <t>prekogranična e-trgovina</t>
        </is>
      </c>
      <c r="AW868" s="2" t="inlineStr">
        <is>
          <t>3</t>
        </is>
      </c>
      <c r="AX868" s="2" t="inlineStr">
        <is>
          <t/>
        </is>
      </c>
      <c r="AY868" t="inlineStr">
        <is>
          <t/>
        </is>
      </c>
      <c r="AZ868" s="2" t="inlineStr">
        <is>
          <t>határokon átnyúló e-kereskedelem|
határokon átnyúló elektronikus kereskedelem</t>
        </is>
      </c>
      <c r="BA868" s="2" t="inlineStr">
        <is>
          <t>4|
4</t>
        </is>
      </c>
      <c r="BB868" s="2" t="inlineStr">
        <is>
          <t xml:space="preserve">|
</t>
        </is>
      </c>
      <c r="BC868" t="inlineStr">
        <is>
          <t>online bolton keresztül a nemzeti határokon túlra történő értékesítés, illetve onnan történő beszerzés</t>
        </is>
      </c>
      <c r="BD868" s="2" t="inlineStr">
        <is>
          <t>commercio elettronico transfrontaliero</t>
        </is>
      </c>
      <c r="BE868" s="2" t="inlineStr">
        <is>
          <t>3</t>
        </is>
      </c>
      <c r="BF868" s="2" t="inlineStr">
        <is>
          <t/>
        </is>
      </c>
      <c r="BG868" t="inlineStr">
        <is>
          <t>acquisto di beni e servizi attraverso i siti internet i cui venditori hanno sede in un altro Stato dell'UE</t>
        </is>
      </c>
      <c r="BH868" s="2" t="inlineStr">
        <is>
          <t>tarpvalstybinė e. prekyba|
tarpvalstybinė elektroninė prekyba</t>
        </is>
      </c>
      <c r="BI868" s="2" t="inlineStr">
        <is>
          <t>3|
3</t>
        </is>
      </c>
      <c r="BJ868" s="2" t="inlineStr">
        <is>
          <t xml:space="preserve">|
</t>
        </is>
      </c>
      <c r="BK868" t="inlineStr">
        <is>
          <t>prekių ir paslaugų pirkimas ar pardavimas internetu kitoje valstybėje</t>
        </is>
      </c>
      <c r="BL868" s="2" t="inlineStr">
        <is>
          <t>pārrobežu e-komercija</t>
        </is>
      </c>
      <c r="BM868" s="2" t="inlineStr">
        <is>
          <t>2</t>
        </is>
      </c>
      <c r="BN868" s="2" t="inlineStr">
        <is>
          <t/>
        </is>
      </c>
      <c r="BO868" t="inlineStr">
        <is>
          <t/>
        </is>
      </c>
      <c r="BP868" s="2" t="inlineStr">
        <is>
          <t>kummerċ elettroniku transfruntier</t>
        </is>
      </c>
      <c r="BQ868" s="2" t="inlineStr">
        <is>
          <t>3</t>
        </is>
      </c>
      <c r="BR868" s="2" t="inlineStr">
        <is>
          <t/>
        </is>
      </c>
      <c r="BS868" t="inlineStr">
        <is>
          <t>il-bejgħ u x-xiri ta' prodotti minn ħwienet onlajn bejn il-fruntieri nazzjonali</t>
        </is>
      </c>
      <c r="BT868" s="2" t="inlineStr">
        <is>
          <t>grensoverschrijdende e-commerce|
grensoverschrijdende e-handel</t>
        </is>
      </c>
      <c r="BU868" s="2" t="inlineStr">
        <is>
          <t>3|
3</t>
        </is>
      </c>
      <c r="BV868" s="2" t="inlineStr">
        <is>
          <t xml:space="preserve">|
</t>
        </is>
      </c>
      <c r="BW868" t="inlineStr">
        <is>
          <t>grensoverschrijdende elektronische handel via webwinkels en onlineverkoopdiensten</t>
        </is>
      </c>
      <c r="BX868" s="2" t="inlineStr">
        <is>
          <t>transgraniczny handel elektroniczny</t>
        </is>
      </c>
      <c r="BY868" s="2" t="inlineStr">
        <is>
          <t>3</t>
        </is>
      </c>
      <c r="BZ868" s="2" t="inlineStr">
        <is>
          <t/>
        </is>
      </c>
      <c r="CA868" t="inlineStr">
        <is>
          <t/>
        </is>
      </c>
      <c r="CB868" s="2" t="inlineStr">
        <is>
          <t>comércio eletrónico transfronteiriço</t>
        </is>
      </c>
      <c r="CC868" s="2" t="inlineStr">
        <is>
          <t>3</t>
        </is>
      </c>
      <c r="CD868" s="2" t="inlineStr">
        <is>
          <t/>
        </is>
      </c>
      <c r="CE868" t="inlineStr">
        <is>
          <t/>
        </is>
      </c>
      <c r="CF868" s="2" t="inlineStr">
        <is>
          <t>comerț electronic transfrontalier</t>
        </is>
      </c>
      <c r="CG868" s="2" t="inlineStr">
        <is>
          <t>3</t>
        </is>
      </c>
      <c r="CH868" s="2" t="inlineStr">
        <is>
          <t/>
        </is>
      </c>
      <c r="CI868" t="inlineStr">
        <is>
          <t/>
        </is>
      </c>
      <c r="CJ868" s="2" t="inlineStr">
        <is>
          <t>cezhraničný elektronický obchod</t>
        </is>
      </c>
      <c r="CK868" s="2" t="inlineStr">
        <is>
          <t>3</t>
        </is>
      </c>
      <c r="CL868" s="2" t="inlineStr">
        <is>
          <t/>
        </is>
      </c>
      <c r="CM868" t="inlineStr">
        <is>
          <t/>
        </is>
      </c>
      <c r="CN868" s="2" t="inlineStr">
        <is>
          <t>čezmejno e-trgovanje|
čezmejno elektronsko trgovanje</t>
        </is>
      </c>
      <c r="CO868" s="2" t="inlineStr">
        <is>
          <t>3|
3</t>
        </is>
      </c>
      <c r="CP868" s="2" t="inlineStr">
        <is>
          <t xml:space="preserve">|
</t>
        </is>
      </c>
      <c r="CQ868" t="inlineStr">
        <is>
          <t/>
        </is>
      </c>
      <c r="CR868" s="2" t="inlineStr">
        <is>
          <t>gränsöverskridande e-handel</t>
        </is>
      </c>
      <c r="CS868" s="2" t="inlineStr">
        <is>
          <t>3</t>
        </is>
      </c>
      <c r="CT868" s="2" t="inlineStr">
        <is>
          <t/>
        </is>
      </c>
      <c r="CU868" t="inlineStr">
        <is>
          <t/>
        </is>
      </c>
    </row>
    <row r="869">
      <c r="A869" s="1" t="str">
        <f>HYPERLINK("https://iate.europa.eu/entry/result/3568750/all", "3568750")</f>
        <v>3568750</v>
      </c>
      <c r="B869" t="inlineStr">
        <is>
          <t>EUROPEAN UNION;TRADE</t>
        </is>
      </c>
      <c r="C869" t="inlineStr">
        <is>
          <t>EUROPEAN UNION;TRADE|consumption|consumer</t>
        </is>
      </c>
      <c r="D869" s="2" t="inlineStr">
        <is>
          <t>Регламент за СОЗП|
Регламент (ЕО) № 2006/2004 на Европейския парламент и на Съвета от 27 октомври 2004 година за сътрудничество между националните органи, отговорни за прилагане на законодателството за защита на потребителите</t>
        </is>
      </c>
      <c r="E869" s="2" t="inlineStr">
        <is>
          <t>3|
3</t>
        </is>
      </c>
      <c r="F869" s="2" t="inlineStr">
        <is>
          <t xml:space="preserve">|
</t>
        </is>
      </c>
      <c r="G869" t="inlineStr">
        <is>
          <t/>
        </is>
      </c>
      <c r="H869" s="2" t="inlineStr">
        <is>
          <t>nařízení o spolupráci v oblasti ochrany spotřebitele|
nařízení Evropského parlamentu a rady (ES) č. 2006/2004 ze dne 27. října 2004 o spolupráci mezi vnitrostátními orgány příslušnými pro vymáhání dodržování zákonů na ochranu zájmů spotřebitele|
nařízení SOOS</t>
        </is>
      </c>
      <c r="I869" s="2" t="inlineStr">
        <is>
          <t>4|
4|
3</t>
        </is>
      </c>
      <c r="J869" s="2" t="inlineStr">
        <is>
          <t xml:space="preserve">|
|
</t>
        </is>
      </c>
      <c r="K869" t="inlineStr">
        <is>
          <t/>
        </is>
      </c>
      <c r="L869" s="2" t="inlineStr">
        <is>
          <t>CPC-forordningen|
forordningen om forbrugerbeskyttelsessamarbejde</t>
        </is>
      </c>
      <c r="M869" s="2" t="inlineStr">
        <is>
          <t>3|
4</t>
        </is>
      </c>
      <c r="N869" s="2" t="inlineStr">
        <is>
          <t xml:space="preserve">|
</t>
        </is>
      </c>
      <c r="O869" t="inlineStr">
        <is>
          <t/>
        </is>
      </c>
      <c r="P869" s="2" t="inlineStr">
        <is>
          <t>Verordnung über die Zusammenarbeit im Verbraucherschutz|
Verordnung (EG) Nr. 2006/2004 des Europäischen Parlaments und des Rates vom 27. Oktober 2004 über die Zusammenarbeit zwischen den für die Durchsetzung der Verbraucherschutzgesetze zuständigen nationalen Behörden|
CPC-Verordnung</t>
        </is>
      </c>
      <c r="Q869" s="2" t="inlineStr">
        <is>
          <t>3|
3|
3</t>
        </is>
      </c>
      <c r="R869" s="2" t="inlineStr">
        <is>
          <t xml:space="preserve">|
|
</t>
        </is>
      </c>
      <c r="S869" t="inlineStr">
        <is>
          <t/>
        </is>
      </c>
      <c r="T869" s="2" t="inlineStr">
        <is>
          <t>Κανονισμός (ΕΚ) αριθ. 2006/2004 του Ευρωπαϊκού Κοινοβουλίου και του Συμβουλίου της 27ης Οκτωβρίου 2004 σχετικά με τη συνεργασία μεταξύ των εθνικών αρχών που είναι αρμόδιες για την επιβολή της νομοθεσίας για την προστασία των καταναλωτών|
κανονισμός ΣΠΚ|
κανονισμός για τη συνεργασία όσον αφορά την προστασία των καταναλωτών</t>
        </is>
      </c>
      <c r="U869" s="2" t="inlineStr">
        <is>
          <t>3|
3|
3</t>
        </is>
      </c>
      <c r="V869" s="2" t="inlineStr">
        <is>
          <t xml:space="preserve">|
|
</t>
        </is>
      </c>
      <c r="W869" t="inlineStr">
        <is>
          <t/>
        </is>
      </c>
      <c r="X869" s="2" t="inlineStr">
        <is>
          <t>Consumer Protection Cooperation Regulation|
CPC Regulation|
Regulation (EC) No 2006/2004 of the European Parliament and of the Council of 27 October 2004 on cooperation between national authorities responsible for the enforcement of consumer protection laws|
Regulation on consumer protection cooperation</t>
        </is>
      </c>
      <c r="Y869" s="2" t="inlineStr">
        <is>
          <t>3|
3|
3|
3</t>
        </is>
      </c>
      <c r="Z869" s="2" t="inlineStr">
        <is>
          <t xml:space="preserve">|
|
|
</t>
        </is>
      </c>
      <c r="AA869" t="inlineStr">
        <is>
          <t/>
        </is>
      </c>
      <c r="AB869" s="2" t="inlineStr">
        <is>
          <t>Reglamento sobre la cooperación en materia de protección de los consumidores|
Reglamento CPC|
Reglamento (CE) n.º 2006/2004 del Parlamento Europeo y del consejo, de 27 de octubre de 2004, sobre la cooperación entre las autoridades nacionales encargadas de la aplicación de la legislación de protección de los consumidores</t>
        </is>
      </c>
      <c r="AC869" s="2" t="inlineStr">
        <is>
          <t>3|
3|
3</t>
        </is>
      </c>
      <c r="AD869" s="2" t="inlineStr">
        <is>
          <t xml:space="preserve">|
|
</t>
        </is>
      </c>
      <c r="AE869" t="inlineStr">
        <is>
          <t>Reglamento que vela por el buen funcionamiento de los mercados minoristas en toda la UE.</t>
        </is>
      </c>
      <c r="AF869" s="2" t="inlineStr">
        <is>
          <t>Euroopa Parlamendi ja nõukogu 27. oktoobri 2004. aasta määrus (EÜ) nr 2006/2004 tarbijakaitseseaduse jõustamise eest vastutavate siseriiklike asutuste vahelise koostöö kohta (tarbijakaitsealase koostöö määrus)|
tarbijakaitsealase koostöö määrus</t>
        </is>
      </c>
      <c r="AG869" s="2" t="inlineStr">
        <is>
          <t>3|
3</t>
        </is>
      </c>
      <c r="AH869" s="2" t="inlineStr">
        <is>
          <t xml:space="preserve">|
</t>
        </is>
      </c>
      <c r="AI869" t="inlineStr">
        <is>
          <t/>
        </is>
      </c>
      <c r="AJ869" s="2" t="inlineStr">
        <is>
          <t>asetus kuluttajansuojaa koskevasta yhteistyöstä|
asetus (EY) N:o 2006/2004 kuluttajansuojalainsäädännön täytäntöönpanosta vastaavien kansallisten viranomaisten yhteistyöstä</t>
        </is>
      </c>
      <c r="AK869" s="2" t="inlineStr">
        <is>
          <t>3|
3</t>
        </is>
      </c>
      <c r="AL869" s="2" t="inlineStr">
        <is>
          <t xml:space="preserve">|
</t>
        </is>
      </c>
      <c r="AM869" t="inlineStr">
        <is>
          <t/>
        </is>
      </c>
      <c r="AN869" s="2" t="inlineStr">
        <is>
          <t>règlement CPC|
règlement relatif à la coopération en matière de protection des consommateurs|
Règlement (CE) n° 2006/2004 du Parlement européen et du Conseil du 27 octobre 2004 relatif à la coopération entre les autorités nationales chargées de veiller à l'application de la législation en matière de protection des consommateurs</t>
        </is>
      </c>
      <c r="AO869" s="2" t="inlineStr">
        <is>
          <t>3|
3|
3</t>
        </is>
      </c>
      <c r="AP869" s="2" t="inlineStr">
        <is>
          <t xml:space="preserve">|
|
</t>
        </is>
      </c>
      <c r="AQ869" t="inlineStr">
        <is>
          <t/>
        </is>
      </c>
      <c r="AR869" s="2" t="inlineStr">
        <is>
          <t>Rialachán (CE) Uimh. 2006/2004 ó Pharlaimint na hEorpa agus ón gComhairle an 27 Deireadh Fómhair 2004 maidir le comhar idir údaráis náisiúnta atá freagrach as dlíthe um chosaint tomhaltóirí a fhorfheidhmiú|
an Rialachán maidir le comhar ar mhaithe le cosaint tomhaltóirí</t>
        </is>
      </c>
      <c r="AS869" s="2" t="inlineStr">
        <is>
          <t>3|
3</t>
        </is>
      </c>
      <c r="AT869" s="2" t="inlineStr">
        <is>
          <t xml:space="preserve">|
</t>
        </is>
      </c>
      <c r="AU869" t="inlineStr">
        <is>
          <t/>
        </is>
      </c>
      <c r="AV869" s="2" t="inlineStr">
        <is>
          <t>Uredba o CPC-u|
Uredba (EZ) br. 2006/2004 Europskog parlamenta i Vijeća od 27. listopada 2004. o suradnji između nacionalnih tijela odgovornih za provedbu zakona o zaštiti potrošača|
Uredba o suradnji u zaštiti potrošača</t>
        </is>
      </c>
      <c r="AW869" s="2" t="inlineStr">
        <is>
          <t>3|
3|
3</t>
        </is>
      </c>
      <c r="AX869" s="2" t="inlineStr">
        <is>
          <t xml:space="preserve">|
|
</t>
        </is>
      </c>
      <c r="AY869" t="inlineStr">
        <is>
          <t/>
        </is>
      </c>
      <c r="AZ869" s="2" t="inlineStr">
        <is>
          <t>a fogyasztóvédelmi együttműködésről szóló rendelet|
Rendelet a fogyasztóvédelmi együttműködésről|
Az Európai Parlament és a Tanács 2006/2004/EK rendelete a fogyasztóvédelmi jogszabályok alkalmazásáért felelős nemzeti hatóságok közötti együttműködésről</t>
        </is>
      </c>
      <c r="BA869" s="2" t="inlineStr">
        <is>
          <t>4|
4|
4</t>
        </is>
      </c>
      <c r="BB869" s="2" t="inlineStr">
        <is>
          <t xml:space="preserve">|
|
</t>
        </is>
      </c>
      <c r="BC869" t="inlineStr">
        <is>
          <t/>
        </is>
      </c>
      <c r="BD869" s="2" t="inlineStr">
        <is>
          <t>regolamento CPC|
regolamento sulla cooperazione per la tutela dei consumatori</t>
        </is>
      </c>
      <c r="BE869" s="2" t="inlineStr">
        <is>
          <t>3|
3</t>
        </is>
      </c>
      <c r="BF869" s="2" t="inlineStr">
        <is>
          <t xml:space="preserve">|
</t>
        </is>
      </c>
      <c r="BG869" t="inlineStr">
        <is>
          <t>regolamento che favorisce la cooperazione fra le autorità nazionali responsabili dell'esecuzione della normativa che tutela i consumatori</t>
        </is>
      </c>
      <c r="BH869" s="2" t="inlineStr">
        <is>
          <t>2004 m. spalio 27 d. Europos Parlamento ir Tarybos reglamentas (EB) Nr. 2006/2004 dėl nacionalinių institucijų, atsakingų už vartotojų apsaugos teisės aktų vykdymą, bendradarbiavimo|
BVAS reglamentas|
Reglamentas dėl bendradarbiavimo vartotojų apsaugos srityje</t>
        </is>
      </c>
      <c r="BI869" s="2" t="inlineStr">
        <is>
          <t>4|
3|
4</t>
        </is>
      </c>
      <c r="BJ869" s="2" t="inlineStr">
        <is>
          <t xml:space="preserve">|
|
</t>
        </is>
      </c>
      <c r="BK869" t="inlineStr">
        <is>
          <t/>
        </is>
      </c>
      <c r="BL869" s="2" t="inlineStr">
        <is>
          <t>Regula par sadarbību patērētāju tiesību aizsardzības jomā</t>
        </is>
      </c>
      <c r="BM869" s="2" t="inlineStr">
        <is>
          <t>3</t>
        </is>
      </c>
      <c r="BN869" s="2" t="inlineStr">
        <is>
          <t/>
        </is>
      </c>
      <c r="BO869" t="inlineStr">
        <is>
          <t/>
        </is>
      </c>
      <c r="BP869" s="2" t="inlineStr">
        <is>
          <t>Regolament (KE) Nru 2006/2004 tal-Parlament Ewropew u tal-Kunsill tas-27 ta’ Ottubru 2004 dwar il-kooperazzjoni bejn l-awtoritajiet nazzjonali responsabbli għall-infurzar tal-liġijiet tal-protezzjoni tal-konsumaturi|
Regolament dwar kooperazzjoni fil-protezzjoni tal-konsumaturi|
Regolament CPC</t>
        </is>
      </c>
      <c r="BQ869" s="2" t="inlineStr">
        <is>
          <t>3|
3|
3</t>
        </is>
      </c>
      <c r="BR869" s="2" t="inlineStr">
        <is>
          <t xml:space="preserve">|
|
</t>
        </is>
      </c>
      <c r="BS869" t="inlineStr">
        <is>
          <t>regolament li jistabbilixxi network ta' awtoritajiet responsabbli għall-monitoraġġ tal-applikazzjoni tal-leġiżlazzjoni dwar il-protezzjoni tal-konsumaturi</t>
        </is>
      </c>
      <c r="BT869" s="2" t="inlineStr">
        <is>
          <t>SCB-verordening|
Verordening (EU) 2017/2394 van het Europees Parlement en de Raad van 12 december 2017 betreffende samenwerking tussen de nationale autoriteiten die verantwoordelijk zijn voor handhaving van de wetgeving inzake consumentenbescherming en tot intrekking van Verordening (EG) nr. 2006/2004|
Verordening betreffende samenwerking met betrekking tot consumentenbescherming</t>
        </is>
      </c>
      <c r="BU869" s="2" t="inlineStr">
        <is>
          <t>3|
3|
3</t>
        </is>
      </c>
      <c r="BV869" s="2" t="inlineStr">
        <is>
          <t xml:space="preserve">|
|
</t>
        </is>
      </c>
      <c r="BW869" t="inlineStr">
        <is>
          <t>EU-wetgeving bedoeld om het soepel functioneren van de interne markt te waarborgen en de economische consumentenbelangen beter te beschermen</t>
        </is>
      </c>
      <c r="BX869" s="2" t="inlineStr">
        <is>
          <t>rozporządzenie w sprawie współpracy w dziedzinie ochrony konsumentów</t>
        </is>
      </c>
      <c r="BY869" s="2" t="inlineStr">
        <is>
          <t>3</t>
        </is>
      </c>
      <c r="BZ869" s="2" t="inlineStr">
        <is>
          <t/>
        </is>
      </c>
      <c r="CA869" t="inlineStr">
        <is>
          <t/>
        </is>
      </c>
      <c r="CB869" s="2" t="inlineStr">
        <is>
          <t>Regulamento (CE) n.° 2006/2004 do Parlamento Europeu e do Conselho, de 27 de outubro de 2004, relativo à cooperação entre as autoridades nacionais responsáveis pela aplicação da legislação de defesa do consumidor|
Regulamento CDC|
Regulamento relativo à cooperação no domínio da defesa do consumidor</t>
        </is>
      </c>
      <c r="CC869" s="2" t="inlineStr">
        <is>
          <t>3|
3|
3</t>
        </is>
      </c>
      <c r="CD869" s="2" t="inlineStr">
        <is>
          <t xml:space="preserve">|
|
</t>
        </is>
      </c>
      <c r="CE869" t="inlineStr">
        <is>
          <t>Regulamento que estabelece as regras e condições aplicáveis à cooperação entre as autoridades nacionais e a Comissão no âmbito da rede de cooperação no domínio da defesa do consumidor tendo em vista garantir o cumprimento das regras que defendem os interesses económicos dos consumidores e resolver casos de infrações transfronteiriças destas regras.</t>
        </is>
      </c>
      <c r="CF869" s="2" t="inlineStr">
        <is>
          <t>Regulamentul (CE) nr. 2006/2004 al Parlamentului European și al Consiliului din 27 octombrie 2004 privind cooperarea dintre autoritățile naționale însărcinate să asigure aplicarea legislației în materie de protecție a consumatorului|
Regulamentul CPC|
Regulamentul privind cooperarea în materie de protecție a consumatorului</t>
        </is>
      </c>
      <c r="CG869" s="2" t="inlineStr">
        <is>
          <t>3|
3|
3</t>
        </is>
      </c>
      <c r="CH869" s="2" t="inlineStr">
        <is>
          <t xml:space="preserve">|
|
</t>
        </is>
      </c>
      <c r="CI869" t="inlineStr">
        <is>
          <t/>
        </is>
      </c>
      <c r="CJ869" s="2" t="inlineStr">
        <is>
          <t>nariadenie o spolupráci v oblasti ochrany spotrebiteľa|
nariadenie CPC|
nariadenie Európskeho parlamentu a Rady (ES) č. 2006/2004 z 27. októbra 2004 o spolupráci medzi národnými orgánmi zodpovednými za vynucovanie právnych predpisov na ochranu spotrebiteľa</t>
        </is>
      </c>
      <c r="CK869" s="2" t="inlineStr">
        <is>
          <t>3|
3|
3</t>
        </is>
      </c>
      <c r="CL869" s="2" t="inlineStr">
        <is>
          <t xml:space="preserve">|
|
</t>
        </is>
      </c>
      <c r="CM869" t="inlineStr">
        <is>
          <t/>
        </is>
      </c>
      <c r="CN869" s="2" t="inlineStr">
        <is>
          <t>Uredba (ES) št. 2006/2004 Evropskega parlamenta in Sveta z dne 27. oktobra 2004o sodelovanju med nacionalnimi organi, odgovornimi za izvrševanje zakonodaje o varstvu potrošnikov|
Uredba o sodelovanju na področju varstva potrošnikov</t>
        </is>
      </c>
      <c r="CO869" s="2" t="inlineStr">
        <is>
          <t>3|
3</t>
        </is>
      </c>
      <c r="CP869" s="2" t="inlineStr">
        <is>
          <t xml:space="preserve">|
</t>
        </is>
      </c>
      <c r="CQ869" t="inlineStr">
        <is>
          <t/>
        </is>
      </c>
      <c r="CR869" s="2" t="inlineStr">
        <is>
          <t>förordning om konsumentskyddssamarbete</t>
        </is>
      </c>
      <c r="CS869" s="2" t="inlineStr">
        <is>
          <t>2</t>
        </is>
      </c>
      <c r="CT869" s="2" t="inlineStr">
        <is>
          <t/>
        </is>
      </c>
      <c r="CU869" t="inlineStr">
        <is>
          <t/>
        </is>
      </c>
    </row>
    <row r="870">
      <c r="A870" s="1" t="str">
        <f>HYPERLINK("https://iate.europa.eu/entry/result/3572739/all", "3572739")</f>
        <v>3572739</v>
      </c>
      <c r="B870" t="inlineStr">
        <is>
          <t>EUROPEAN UNION;EDUCATION AND COMMUNICATIONS</t>
        </is>
      </c>
      <c r="C870" t="inlineStr">
        <is>
          <t>EUROPEAN UNION|European construction|deepening of the European Union;EDUCATION AND COMMUNICATIONS|information technology and data processing</t>
        </is>
      </c>
      <c r="D870" s="2" t="inlineStr">
        <is>
          <t>Система за взаимно свързване на бизнес регистрите</t>
        </is>
      </c>
      <c r="E870" s="2" t="inlineStr">
        <is>
          <t>3</t>
        </is>
      </c>
      <c r="F870" s="2" t="inlineStr">
        <is>
          <t/>
        </is>
      </c>
      <c r="G870" t="inlineStr">
        <is>
          <t>платформа, която предоставя свързаност между централните, търговските и дружествените регистри на държавите - членки на ЕС</t>
        </is>
      </c>
      <c r="H870" s="2" t="inlineStr">
        <is>
          <t>BRIS|
systém propojení obchodních rejstříků</t>
        </is>
      </c>
      <c r="I870" s="2" t="inlineStr">
        <is>
          <t>3|
3</t>
        </is>
      </c>
      <c r="J870" s="2" t="inlineStr">
        <is>
          <t xml:space="preserve">|
</t>
        </is>
      </c>
      <c r="K870" t="inlineStr">
        <is>
          <t>platforma propojující obchodní rejstříky členských států EU</t>
        </is>
      </c>
      <c r="L870" s="2" t="inlineStr">
        <is>
          <t>registersammenkoblingssystemet|
systemet til sammenkobling af selskabsregistre|
BRIS</t>
        </is>
      </c>
      <c r="M870" s="2" t="inlineStr">
        <is>
          <t>3|
3|
3</t>
        </is>
      </c>
      <c r="N870" s="2" t="inlineStr">
        <is>
          <t xml:space="preserve">|
|
</t>
        </is>
      </c>
      <c r="O870" t="inlineStr">
        <is>
          <t/>
        </is>
      </c>
      <c r="P870" s="2" t="inlineStr">
        <is>
          <t>System zur Verknüpfung von Unternehmensregistern|
BRIS</t>
        </is>
      </c>
      <c r="Q870" s="2" t="inlineStr">
        <is>
          <t>3|
3</t>
        </is>
      </c>
      <c r="R870" s="2" t="inlineStr">
        <is>
          <t xml:space="preserve">|
</t>
        </is>
      </c>
      <c r="S870" t="inlineStr">
        <is>
          <t/>
        </is>
      </c>
      <c r="T870" s="2" t="inlineStr">
        <is>
          <t>σύστημα διασύνδεσης των μητρώων επιχειρήσεων (BRIS-ΣΔΙΜΗΕ)|
BRIS-ΣΔΙΜΗΕ</t>
        </is>
      </c>
      <c r="U870" s="2" t="inlineStr">
        <is>
          <t>3|
3</t>
        </is>
      </c>
      <c r="V870" s="2" t="inlineStr">
        <is>
          <t xml:space="preserve">|
</t>
        </is>
      </c>
      <c r="W870" t="inlineStr">
        <is>
          <t>ηλεκτρονική πλατφόρμα που θα εξασφαλίζει, σε επίπεδο ΕΕ, την πρόσβαση σε πληροφορίες σχετικά με εταιρείες που είναι καταχωρισμένες στα κράτη μέλη, καθώς και την ανταλλαγή πληροφοριών μεταξύ των διαφόρων μητρώων επιχειρήσεων</t>
        </is>
      </c>
      <c r="X870" s="2" t="inlineStr">
        <is>
          <t>BRIS|
Business Registers Interconnection System</t>
        </is>
      </c>
      <c r="Y870" s="2" t="inlineStr">
        <is>
          <t>3|
3</t>
        </is>
      </c>
      <c r="Z870" s="2" t="inlineStr">
        <is>
          <t xml:space="preserve">|
</t>
        </is>
      </c>
      <c r="AA870" t="inlineStr">
        <is>
          <t>platform interconnecting the business registers of EU Member States</t>
        </is>
      </c>
      <c r="AB870" s="2" t="inlineStr">
        <is>
          <t>BRIS|
sistema de interconexión de los registros empresariales</t>
        </is>
      </c>
      <c r="AC870" s="2" t="inlineStr">
        <is>
          <t>3|
3</t>
        </is>
      </c>
      <c r="AD870" s="2" t="inlineStr">
        <is>
          <t xml:space="preserve">|
</t>
        </is>
      </c>
      <c r="AE870" t="inlineStr">
        <is>
          <t>Plataforma de interconexión de los registros empresariales de los Estados miembros de la UE.</t>
        </is>
      </c>
      <c r="AF870" s="2" t="inlineStr">
        <is>
          <t>ühendamissüsteem|
ettevõtlusregistrite omavahelise ühendamise süsteem</t>
        </is>
      </c>
      <c r="AG870" s="2" t="inlineStr">
        <is>
          <t>3|
3</t>
        </is>
      </c>
      <c r="AH870" s="2" t="inlineStr">
        <is>
          <t xml:space="preserve">|
</t>
        </is>
      </c>
      <c r="AI870" t="inlineStr">
        <is>
          <t/>
        </is>
      </c>
      <c r="AJ870" s="2" t="inlineStr">
        <is>
          <t>kaupparekistereiden yhteenliittämisjärjestelmä|
BRIS</t>
        </is>
      </c>
      <c r="AK870" s="2" t="inlineStr">
        <is>
          <t>3|
3</t>
        </is>
      </c>
      <c r="AL870" s="2" t="inlineStr">
        <is>
          <t xml:space="preserve">|
</t>
        </is>
      </c>
      <c r="AM870" t="inlineStr">
        <is>
          <t>keskusjärjestelmä, joka liittää yhteen EU:n jäsenvaltioiden kaupparekisterit</t>
        </is>
      </c>
      <c r="AN870" s="2" t="inlineStr">
        <is>
          <t>BRIS|
système d’interconnexion des registres du commerce</t>
        </is>
      </c>
      <c r="AO870" s="2" t="inlineStr">
        <is>
          <t>3|
3</t>
        </is>
      </c>
      <c r="AP870" s="2" t="inlineStr">
        <is>
          <t xml:space="preserve">|
</t>
        </is>
      </c>
      <c r="AQ870" t="inlineStr">
        <is>
          <t>plate-forme d'interconnexion des registres du commerce des États membres de l'Union européenne</t>
        </is>
      </c>
      <c r="AR870" s="2" t="inlineStr">
        <is>
          <t>Córas Idirnasctha na gClár Gnó|
BRIS</t>
        </is>
      </c>
      <c r="AS870" s="2" t="inlineStr">
        <is>
          <t>3|
3</t>
        </is>
      </c>
      <c r="AT870" s="2" t="inlineStr">
        <is>
          <t xml:space="preserve">|
</t>
        </is>
      </c>
      <c r="AU870" t="inlineStr">
        <is>
          <t/>
        </is>
      </c>
      <c r="AV870" s="2" t="inlineStr">
        <is>
          <t>sustav povezivanja poslovnih registara|
BRIS</t>
        </is>
      </c>
      <c r="AW870" s="2" t="inlineStr">
        <is>
          <t>3|
3</t>
        </is>
      </c>
      <c r="AX870" s="2" t="inlineStr">
        <is>
          <t xml:space="preserve">|
</t>
        </is>
      </c>
      <c r="AY870" t="inlineStr">
        <is>
          <t/>
        </is>
      </c>
      <c r="AZ870" s="2" t="inlineStr">
        <is>
          <t>az üzleti nyilvántartások összekapcsolására szolgáló rendszer|
BRIS</t>
        </is>
      </c>
      <c r="BA870" s="2" t="inlineStr">
        <is>
          <t>3|
3</t>
        </is>
      </c>
      <c r="BB870" s="2" t="inlineStr">
        <is>
          <t xml:space="preserve">|
</t>
        </is>
      </c>
      <c r="BC870" t="inlineStr">
        <is>
          <t>a tagállamok központi és kereskedelmi nyilvántartásait és cégjegyzékeit összekötő platform</t>
        </is>
      </c>
      <c r="BD870" s="2" t="inlineStr">
        <is>
          <t>sistema di interconnessione dei registri delle imprese|
BRIS</t>
        </is>
      </c>
      <c r="BE870" s="2" t="inlineStr">
        <is>
          <t>3|
3</t>
        </is>
      </c>
      <c r="BF870" s="2" t="inlineStr">
        <is>
          <t xml:space="preserve">|
</t>
        </is>
      </c>
      <c r="BG870" t="inlineStr">
        <is>
          <t>struttura informatica che comprende i registri degli Stati membri, una piattaforma e un portale e all'interno della quale è assicurata l'interoperabilità dei registri</t>
        </is>
      </c>
      <c r="BH870" s="2" t="inlineStr">
        <is>
          <t>BRIS|
Verslo registrų sąveikos sistema</t>
        </is>
      </c>
      <c r="BI870" s="2" t="inlineStr">
        <is>
          <t>3|
3</t>
        </is>
      </c>
      <c r="BJ870" s="2" t="inlineStr">
        <is>
          <t xml:space="preserve">|
</t>
        </is>
      </c>
      <c r="BK870" t="inlineStr">
        <is>
          <t>visų ES šalių verslo registrus susiejanti platforma</t>
        </is>
      </c>
      <c r="BL870" s="2" t="inlineStr">
        <is>
          <t>Uzņēmējdarbības reģistru savstarpējās savienojamības sistēma|
&lt;i&gt;BRIS&lt;/i&gt;</t>
        </is>
      </c>
      <c r="BM870" s="2" t="inlineStr">
        <is>
          <t>3|
3</t>
        </is>
      </c>
      <c r="BN870" s="2" t="inlineStr">
        <is>
          <t xml:space="preserve">|
</t>
        </is>
      </c>
      <c r="BO870" t="inlineStr">
        <is>
          <t>sistēma, kas ES līmenī nodrošinās piekļuvi informācijai par uzņēmumiem, kas reģistrēti dalībvalstīs</t>
        </is>
      </c>
      <c r="BP870" s="2" t="inlineStr">
        <is>
          <t>Sistema ta’ Interkonnessjoni tar-Reġistri Kummerċjali|
BRIS</t>
        </is>
      </c>
      <c r="BQ870" s="2" t="inlineStr">
        <is>
          <t>3|
3</t>
        </is>
      </c>
      <c r="BR870" s="2" t="inlineStr">
        <is>
          <t xml:space="preserve">|
</t>
        </is>
      </c>
      <c r="BS870" t="inlineStr">
        <is>
          <t>pjattaforma ta' interkonnessjoni tar-reġistri kummerċjali tal-Istati Membri tal-UE</t>
        </is>
      </c>
      <c r="BT870" s="2" t="inlineStr">
        <is>
          <t>systeem van gekoppelde registers|
BRIS</t>
        </is>
      </c>
      <c r="BU870" s="2" t="inlineStr">
        <is>
          <t>3|
3</t>
        </is>
      </c>
      <c r="BV870" s="2" t="inlineStr">
        <is>
          <t xml:space="preserve">|
</t>
        </is>
      </c>
      <c r="BW870" t="inlineStr">
        <is>
          <t>platform dat de centrale, handels- en vennootschapsregisters van EU-lidstaten onderling koppelt</t>
        </is>
      </c>
      <c r="BX870" s="2" t="inlineStr">
        <is>
          <t>BRIS|
system integracji rejestrów przedsiębiorstw</t>
        </is>
      </c>
      <c r="BY870" s="2" t="inlineStr">
        <is>
          <t>3|
3</t>
        </is>
      </c>
      <c r="BZ870" s="2" t="inlineStr">
        <is>
          <t xml:space="preserve">|
</t>
        </is>
      </c>
      <c r="CA870" t="inlineStr">
        <is>
          <t/>
        </is>
      </c>
      <c r="CB870" s="2" t="inlineStr">
        <is>
          <t>BRIS|
Sistema de Interconexão dos Registos das Empresas</t>
        </is>
      </c>
      <c r="CC870" s="2" t="inlineStr">
        <is>
          <t>3|
3</t>
        </is>
      </c>
      <c r="CD870" s="2" t="inlineStr">
        <is>
          <t xml:space="preserve">|
</t>
        </is>
      </c>
      <c r="CE870" t="inlineStr">
        <is>
          <t>Plataforma eletrónica de distribuição de informação contida em cada um dos registos dos Estados-Membros aos registos competentes dos outros Estados-Membros, num formato de mensagem normalizado e na versão linguística pertinente.</t>
        </is>
      </c>
      <c r="CF870" s="2" t="inlineStr">
        <is>
          <t>sistem de interconectare a registrelor comerțului|
BRIS</t>
        </is>
      </c>
      <c r="CG870" s="2" t="inlineStr">
        <is>
          <t>3|
3</t>
        </is>
      </c>
      <c r="CH870" s="2" t="inlineStr">
        <is>
          <t xml:space="preserve">|
</t>
        </is>
      </c>
      <c r="CI870" t="inlineStr">
        <is>
          <t>platformă care interconectează registrele comerțului din statele membre ale UE</t>
        </is>
      </c>
      <c r="CJ870" s="2" t="inlineStr">
        <is>
          <t>systém prepojenia obchodných registrov|
BRIS</t>
        </is>
      </c>
      <c r="CK870" s="2" t="inlineStr">
        <is>
          <t>3|
3</t>
        </is>
      </c>
      <c r="CL870" s="2" t="inlineStr">
        <is>
          <t xml:space="preserve">|
</t>
        </is>
      </c>
      <c r="CM870" t="inlineStr">
        <is>
          <t>platforma umožňujúca prepojenie obchodných registrov členských štátov EÚ</t>
        </is>
      </c>
      <c r="CN870" s="2" t="inlineStr">
        <is>
          <t>BRIS|
sistem povezovanja poslovnih registrov</t>
        </is>
      </c>
      <c r="CO870" s="2" t="inlineStr">
        <is>
          <t>3|
3</t>
        </is>
      </c>
      <c r="CP870" s="2" t="inlineStr">
        <is>
          <t xml:space="preserve">|
</t>
        </is>
      </c>
      <c r="CQ870" t="inlineStr">
        <is>
          <t/>
        </is>
      </c>
      <c r="CR870" s="2" t="inlineStr">
        <is>
          <t>företagsregistrens sammankopplingssystem</t>
        </is>
      </c>
      <c r="CS870" s="2" t="inlineStr">
        <is>
          <t>2</t>
        </is>
      </c>
      <c r="CT870" s="2" t="inlineStr">
        <is>
          <t/>
        </is>
      </c>
      <c r="CU870" t="inlineStr">
        <is>
          <t>system för sammankoppling av EU-ländernas företagsregister</t>
        </is>
      </c>
    </row>
    <row r="871">
      <c r="A871" s="1" t="str">
        <f>HYPERLINK("https://iate.europa.eu/entry/result/3546881/all", "3546881")</f>
        <v>3546881</v>
      </c>
      <c r="B871" t="inlineStr">
        <is>
          <t>EDUCATION AND COMMUNICATIONS</t>
        </is>
      </c>
      <c r="C871" t="inlineStr">
        <is>
          <t>EDUCATION AND COMMUNICATIONS|communications|communications systems;EDUCATION AND COMMUNICATIONS|information technology and data processing</t>
        </is>
      </c>
      <c r="D871" s="2" t="inlineStr">
        <is>
          <t>услуга за електронна препоръчана поща</t>
        </is>
      </c>
      <c r="E871" s="2" t="inlineStr">
        <is>
          <t>3</t>
        </is>
      </c>
      <c r="F871" s="2" t="inlineStr">
        <is>
          <t/>
        </is>
      </c>
      <c r="G871" t="inlineStr">
        <is>
          <t>услуга, която позволява предаването на данни между трети страни по електронен път, предоставя доказателство във връзка с обработката на предаваните данни, включително доказателство за изпращането и получаването на данните, и защитава предаваните данни срещу риск от загуба, кражба, повреда или непозволени изменения</t>
        </is>
      </c>
      <c r="H871" s="2" t="inlineStr">
        <is>
          <t>služba elektronického doporučeného doručování</t>
        </is>
      </c>
      <c r="I871" s="2" t="inlineStr">
        <is>
          <t>3</t>
        </is>
      </c>
      <c r="J871" s="2" t="inlineStr">
        <is>
          <t/>
        </is>
      </c>
      <c r="K871" t="inlineStr">
        <is>
          <t>služba, která umožňuje přenášet data mezi třetími osobami elektronickými prostředky a poskytuje důkazy týkající se nakládání s přenášenými daty, včetně dokladu o odeslání a přijetí dat, a která chrání přenášená data před rizikem ztráty, odcizení, poškození nebo neoprávněných změn</t>
        </is>
      </c>
      <c r="L871" s="2" t="inlineStr">
        <is>
          <t>elektronisk leveringstjeneste</t>
        </is>
      </c>
      <c r="M871" s="2" t="inlineStr">
        <is>
          <t>3</t>
        </is>
      </c>
      <c r="N871" s="2" t="inlineStr">
        <is>
          <t/>
        </is>
      </c>
      <c r="O871" t="inlineStr">
        <is>
          <t>tjeneste, der gør det muligt at sende data ad elektronisk vej og dokumenterer behandlingen af de sendte data, herunder leverer bevis for afsendelse og modtagelse af dataene, og som beskytter de sendte data mod tab, tyveri, beskadigelse og uautoriseret ændring</t>
        </is>
      </c>
      <c r="P871" s="2" t="inlineStr">
        <is>
          <t>Dienst für die Zustellung elektronischer Einschreiben</t>
        </is>
      </c>
      <c r="Q871" s="2" t="inlineStr">
        <is>
          <t>3</t>
        </is>
      </c>
      <c r="R871" s="2" t="inlineStr">
        <is>
          <t/>
        </is>
      </c>
      <c r="S871" t="inlineStr">
        <is>
          <t>Dienst, der die Übermittlung von Daten mit elektronischen Mitteln ermöglicht und einen Nachweis der Handhabung der übermittelten Daten erbringt, darunter den Nachweis der Absendung und des Empfangs der Daten, und der die übertragenen Daten vor Verlust, Diebstahl, Beschädigung oder unbefugter Veränderung schützt</t>
        </is>
      </c>
      <c r="T871" s="2" t="inlineStr">
        <is>
          <t>ηλεκτρονική υπηρεσία συστημένης παράδοσης</t>
        </is>
      </c>
      <c r="U871" s="2" t="inlineStr">
        <is>
          <t>3</t>
        </is>
      </c>
      <c r="V871" s="2" t="inlineStr">
        <is>
          <t/>
        </is>
      </c>
      <c r="W871" t="inlineStr">
        <is>
          <t>υπηρεσία η οποία καθιστά δυνατή τη διαβίβαση δεδομένων μεταξύ τρίτων μερών με ηλεκτρονικά μέσα και παρέχει τεκμήρια σχετικά με τον χειρισμό των διαβιβαζόμενων δεδομένων, περιλαμβανομένης απόδειξης της αποστολής και της παραλαβής των δεδομένων, και η οποία προστατεύει τα διαβιβαζόμενα δεδομένα από τον κίνδυνο απώλειας, κλοπής, βλάβης ή τροποποίησης τους χωρίς άδεια</t>
        </is>
      </c>
      <c r="X871" s="2" t="inlineStr">
        <is>
          <t>electronic registered delivery service</t>
        </is>
      </c>
      <c r="Y871" s="2" t="inlineStr">
        <is>
          <t>3</t>
        </is>
      </c>
      <c r="Z871" s="2" t="inlineStr">
        <is>
          <t/>
        </is>
      </c>
      <c r="AA871" t="inlineStr">
        <is>
          <t>service that makes it possible to transmit data between third parties by electronic means and provides evidence relating to the handling of the transmitted data, including proof of sending and receiving the data, and that protects transmitted data against the risk of loss, theft, damage or any unauthorised alterations</t>
        </is>
      </c>
      <c r="AB871" s="2" t="inlineStr">
        <is>
          <t>servicio de entrega electrónica</t>
        </is>
      </c>
      <c r="AC871" s="2" t="inlineStr">
        <is>
          <t>3</t>
        </is>
      </c>
      <c r="AD871" s="2" t="inlineStr">
        <is>
          <t/>
        </is>
      </c>
      <c r="AE871" t="inlineStr">
        <is>
          <t>Servicio que permite transmitir datos por medios electrónicos y aporta pruebas relacionadas con la gestión de los datos transmitidos, incluida la prueba del envío o la recepción de los datos, y que protege los datos transmitidos frente a los riesgos de pérdida, robo, deterioro o alteración no autorizada.</t>
        </is>
      </c>
      <c r="AF871" s="2" t="inlineStr">
        <is>
          <t>e-andmevahetusteenus</t>
        </is>
      </c>
      <c r="AG871" s="2" t="inlineStr">
        <is>
          <t>3</t>
        </is>
      </c>
      <c r="AH871" s="2" t="inlineStr">
        <is>
          <t/>
        </is>
      </c>
      <c r="AI871" t="inlineStr">
        <is>
          <t>teenus, mis võimaldab edastada andmeid elektrooniliselt, tõendab edastatud andmete käitamist, sealhulgas andmete saatmist või kättesaamist, ja kaitseb edastatud andmeid kadumise, varastamise, kahjustamise või lubamatu muutmise eest</t>
        </is>
      </c>
      <c r="AJ871" s="2" t="inlineStr">
        <is>
          <t>sähköinen rekisteröity jakelupalvelu</t>
        </is>
      </c>
      <c r="AK871" s="2" t="inlineStr">
        <is>
          <t>3</t>
        </is>
      </c>
      <c r="AL871" s="2" t="inlineStr">
        <is>
          <t/>
        </is>
      </c>
      <c r="AM871" t="inlineStr">
        <is>
          <t>palvelu, jonka avulla tietoa voidaan siirtää sähköisesti kolmansien osapuolten välillä ja joka antaa siirretyn tiedon käsittelyyn liittyviä todisteita, muun muassa vahvistuksen tietojen lähettämisestä ja vastaanottamisesta, ja joka suojaa siirretyt tiedot häviämisen, varkauden, vaurioitumisen tai luvattomien muutosten riskiltä</t>
        </is>
      </c>
      <c r="AN871" s="2" t="inlineStr">
        <is>
          <t>service d'envoi recommandé électronique</t>
        </is>
      </c>
      <c r="AO871" s="2" t="inlineStr">
        <is>
          <t>3</t>
        </is>
      </c>
      <c r="AP871" s="2" t="inlineStr">
        <is>
          <t/>
        </is>
      </c>
      <c r="AQ871" t="inlineStr">
        <is>
          <t>service qui permet de transmettre des données entre des tiers par voie électronique, qui fournit des preuves concernant le traitement des données transmises, y compris la preuve de leur envoi ou de leur réception, et qui protège les données transmises contre les risques de perte, de vol, d'altération ou de toute modification non autorisée</t>
        </is>
      </c>
      <c r="AR871" s="2" t="inlineStr">
        <is>
          <t>ríomhsheirbhís seachadta chláraithe</t>
        </is>
      </c>
      <c r="AS871" s="2" t="inlineStr">
        <is>
          <t>3</t>
        </is>
      </c>
      <c r="AT871" s="2" t="inlineStr">
        <is>
          <t/>
        </is>
      </c>
      <c r="AU871" t="inlineStr">
        <is>
          <t/>
        </is>
      </c>
      <c r="AV871" s="2" t="inlineStr">
        <is>
          <t>usluga elektroničke preporučene dostave</t>
        </is>
      </c>
      <c r="AW871" s="2" t="inlineStr">
        <is>
          <t>3</t>
        </is>
      </c>
      <c r="AX871" s="2" t="inlineStr">
        <is>
          <t/>
        </is>
      </c>
      <c r="AY871" t="inlineStr">
        <is>
          <t>usluga koja omogućava prijenos podataka među trećim stranama pomoću elektroničkih sredstava i pruža dokaz o postupanju s prenesenim podacima, uključujući dokaz o slanju i primanju podataka, čime se preneseni podaci štite od rizika gubitka, krađe, oštećenja ili bilo kakvih neovlaštenih preinaka</t>
        </is>
      </c>
      <c r="AZ871" s="2" t="inlineStr">
        <is>
          <t>ajánlott elektronikus kézbesítési szolgáltatás</t>
        </is>
      </c>
      <c r="BA871" s="2" t="inlineStr">
        <is>
          <t>4</t>
        </is>
      </c>
      <c r="BB871" s="2" t="inlineStr">
        <is>
          <t/>
        </is>
      </c>
      <c r="BC871" t="inlineStr">
        <is>
          <t>lyan szolgáltatás, amely lehetővé teszi az adatok harmadik felek közötti, elektronikus úton való továbbítását, és bizonyítékot szolgáltat a továbbított adatok kezelésére vonatkozóan, beleértve az adatok küldésének és fogadásának igazolását, valamint amely védi a továbbított adatokat az adatvesztés, az adatlopás, az adatkárosodás vagy a jogosulatlan adatmódosítás kockázata ellen</t>
        </is>
      </c>
      <c r="BD871" s="2" t="inlineStr">
        <is>
          <t>servizio elettronico di recapito certificato</t>
        </is>
      </c>
      <c r="BE871" s="2" t="inlineStr">
        <is>
          <t>3</t>
        </is>
      </c>
      <c r="BF871" s="2" t="inlineStr">
        <is>
          <t/>
        </is>
      </c>
      <c r="BG871" t="inlineStr">
        <is>
          <t>servizio che consente la trasmissione di dati fra terzi per via elettronica e fornisce prove relative al trattamento dei dati trasmessi, fra cui prove dell’avvenuto invio e dell’avvenuta ricezione dei dati, e protegge i dati trasmessi dal rischio di perdita, furto, danni o di modifiche non autorizzate</t>
        </is>
      </c>
      <c r="BH871" s="2" t="inlineStr">
        <is>
          <t>elektroninio registruoto pristatymo paslauga</t>
        </is>
      </c>
      <c r="BI871" s="2" t="inlineStr">
        <is>
          <t>3</t>
        </is>
      </c>
      <c r="BJ871" s="2" t="inlineStr">
        <is>
          <t/>
        </is>
      </c>
      <c r="BK871" t="inlineStr">
        <is>
          <t>paslauga, kuria sudaroma galimybė perduoti duomenis elektroninėmis priemonėmis tarp trečiųjų šalių ir kuria suteikiama su perduodamų duomenų tvarkymu susijusių įrodymų, įskaitant duomenų išsiuntimo ir gavimo įrodymą, ir kuria perduodami duomenys apsaugomi nuo praradimo, vagystės, sugadinimo arba neteisėto pakeitimo rizikos</t>
        </is>
      </c>
      <c r="BL871" s="2" t="inlineStr">
        <is>
          <t>elektroniskais piegādes pakalpojums</t>
        </is>
      </c>
      <c r="BM871" s="2" t="inlineStr">
        <is>
          <t>3</t>
        </is>
      </c>
      <c r="BN871" s="2" t="inlineStr">
        <is>
          <t/>
        </is>
      </c>
      <c r="BO871" t="inlineStr">
        <is>
          <t>pakalpojums, kuru izmantojot, ar elektroniskiem līdzekļiem tiek nosūtīti dati, sniedzot apliecinājumu par nosūtīto datu apstrādi, tostarp pierādījumu par datu nosūtīšanu vai saņemšanu, un kuri nodrošina nosūtīto datu aizsardzību pret pazušanu, zādzību vai jebkādu neatļautu sagrozīšanu</t>
        </is>
      </c>
      <c r="BP871" s="2" t="inlineStr">
        <is>
          <t>servizz elettroniku ta' konsenja reġistrat</t>
        </is>
      </c>
      <c r="BQ871" s="2" t="inlineStr">
        <is>
          <t>3</t>
        </is>
      </c>
      <c r="BR871" s="2" t="inlineStr">
        <is>
          <t/>
        </is>
      </c>
      <c r="BS871" t="inlineStr">
        <is>
          <t>servizz li jrendi possibbli d-datatrażmissjoni bejn partijiet terzi permezz ta’ mezzi elettroniċi u jipprovdi evidenza relatata mal-maniġġ tad-data trażmessa, inkluż prova tat-trażmissjoni jew tar-riċeviment tad-data, u li jipproteġi d-data trażmessa kontra r-riskju ta’ telf, serq, ħsara jew kwalunkwe alterazzjoni mhux awtorizzata</t>
        </is>
      </c>
      <c r="BT871" s="2" t="inlineStr">
        <is>
          <t>dienst voor elektronisch aangetekende bezorging</t>
        </is>
      </c>
      <c r="BU871" s="2" t="inlineStr">
        <is>
          <t>3</t>
        </is>
      </c>
      <c r="BV871" s="2" t="inlineStr">
        <is>
          <t/>
        </is>
      </c>
      <c r="BW871" t="inlineStr">
        <is>
          <t>dienst die het mogelijk maakt gegevens via elektronische middelen tussen derden te verzenden en die bewijs verschaft ten aanzien van het hanteren van de verzonden gegevens, met inbegrip van bewijs van het verzenden en ontvangen van de gegevens, en die de verzonden gegevens beschermt tegen het risico van verlies, diefstal, beschadiging of onbevoegde wijzigingen</t>
        </is>
      </c>
      <c r="BX871" s="2" t="inlineStr">
        <is>
          <t>usługa rejestrowanego doręczenia elektronicznego</t>
        </is>
      </c>
      <c r="BY871" s="2" t="inlineStr">
        <is>
          <t>3</t>
        </is>
      </c>
      <c r="BZ871" s="2" t="inlineStr">
        <is>
          <t/>
        </is>
      </c>
      <c r="CA871" t="inlineStr">
        <is>
          <t>usługa umożliwiająca przesłanie danych między stronami trzecimi drogą elektroniczną i zapewniająca dowody związane z posługiwaniem się przesyłanymi danymi, w tym dowód wysłania i otrzymania danych, oraz chroniąca przesyłane dane przed ryzykiem utraty, kradzieży, uszkodzenia lub jakiejkolwiek nieupoważnionej zmiany</t>
        </is>
      </c>
      <c r="CB871" s="2" t="inlineStr">
        <is>
          <t>serviço de envio registado eletrónico</t>
        </is>
      </c>
      <c r="CC871" s="2" t="inlineStr">
        <is>
          <t>3</t>
        </is>
      </c>
      <c r="CD871" s="2" t="inlineStr">
        <is>
          <t/>
        </is>
      </c>
      <c r="CE871" t="inlineStr">
        <is>
          <t>Serviço que torne possível a transmissão de dados entre terceiros por meios eletrónicos e forneça prova do tratamento dos dados transmitidos, nomeadamente a prova do envio e da receção dos mesmos, e que proteja os dados transferidos contra o risco de perda, roubo, dano ou alteração não autorizada.</t>
        </is>
      </c>
      <c r="CF871" s="2" t="inlineStr">
        <is>
          <t>serviciu de distribuție electronică înregistrată</t>
        </is>
      </c>
      <c r="CG871" s="2" t="inlineStr">
        <is>
          <t>3</t>
        </is>
      </c>
      <c r="CH871" s="2" t="inlineStr">
        <is>
          <t/>
        </is>
      </c>
      <c r="CI871" t="inlineStr">
        <is>
          <t/>
        </is>
      </c>
      <c r="CJ871" s="2" t="inlineStr">
        <is>
          <t>elektronická doručovacia služba pre registrované zásielky</t>
        </is>
      </c>
      <c r="CK871" s="2" t="inlineStr">
        <is>
          <t>3</t>
        </is>
      </c>
      <c r="CL871" s="2" t="inlineStr">
        <is>
          <t/>
        </is>
      </c>
      <c r="CM871" t="inlineStr">
        <is>
          <t>služba, ktorá umožňuje posielanie údajov elektronickými prostriedkami medzi tretími stranami a poskytuje dôkaz týkajúci sa nakladania s odoslanými údajmi vrátane potvrdenia o odoslaní a doručení údajov a ktorá chráni odosielané údaje pred rizikom straty, krádeže, poškodenia alebo akýchkoľvek neoprávnených úprav</t>
        </is>
      </c>
      <c r="CN871" s="2" t="inlineStr">
        <is>
          <t>storitev elektronske priporočene dostave</t>
        </is>
      </c>
      <c r="CO871" s="2" t="inlineStr">
        <is>
          <t>3</t>
        </is>
      </c>
      <c r="CP871" s="2" t="inlineStr">
        <is>
          <t/>
        </is>
      </c>
      <c r="CQ871" t="inlineStr">
        <is>
          <t>storitev, ki omogoča prenos podatkov med tretjimi stranmi z elektronskimi sredstvi, zagotavlja dokaze o ravnanju s prenesenimi podatki, vključno z dokazilom o oddaji in prejemu podatkov, ter prenesene podatke varuje pred izgubo, krajo, poškodbo ali kakršno koli nepooblaščeno spremembo</t>
        </is>
      </c>
      <c r="CR871" s="2" t="inlineStr">
        <is>
          <t>elektronisk tjänst för rekommenderad leverans</t>
        </is>
      </c>
      <c r="CS871" s="2" t="inlineStr">
        <is>
          <t>3</t>
        </is>
      </c>
      <c r="CT871" s="2" t="inlineStr">
        <is>
          <t/>
        </is>
      </c>
      <c r="CU871" t="inlineStr">
        <is>
          <t>en tjänst som gör det möjligt att överföra uppgifter mellan tredje män på elektronisk väg och tillhandahåller bevis avseende de överförda uppgifternas hantering, inklusive bevis för uppgifternas sändning och mottagande, och som skyddar överförda uppgifter mot risken för förlust, stöld, skada eller otillåtna ändringar</t>
        </is>
      </c>
    </row>
    <row r="872">
      <c r="A872" s="1" t="str">
        <f>HYPERLINK("https://iate.europa.eu/entry/result/2222726/all", "2222726")</f>
        <v>2222726</v>
      </c>
      <c r="B872" t="inlineStr">
        <is>
          <t>EUROPEAN UNION</t>
        </is>
      </c>
      <c r="C872" t="inlineStr">
        <is>
          <t>EUROPEAN UNION|European construction|deepening of the European Union</t>
        </is>
      </c>
      <c r="D872" s="2" t="inlineStr">
        <is>
          <t>Информационна система за вътрешния пазар|
IMI</t>
        </is>
      </c>
      <c r="E872" s="2" t="inlineStr">
        <is>
          <t>4|
3</t>
        </is>
      </c>
      <c r="F872" s="2" t="inlineStr">
        <is>
          <t xml:space="preserve">|
</t>
        </is>
      </c>
      <c r="G872" t="inlineStr">
        <is>
          <t>сигурен
многоезичен онлайн инструмент, който улеснява обмена на информация между
публичните органи на държавите членки, занимаващи се с практическото прилагане
на законодателството на ЕС, като им помага да изпълняват задълженията си за
трансгранично сътрудничество в редица области на политиката, свързани с единния
пазар</t>
        </is>
      </c>
      <c r="H872" s="2" t="inlineStr">
        <is>
          <t>systém IMI|
systém pro výměnu informací o vnitřním trhu</t>
        </is>
      </c>
      <c r="I872" s="2" t="inlineStr">
        <is>
          <t>3|
3</t>
        </is>
      </c>
      <c r="J872" s="2" t="inlineStr">
        <is>
          <t xml:space="preserve">|
</t>
        </is>
      </c>
      <c r="K872" t="inlineStr">
        <is>
          <t>Projekt společného zájmu v rámci programu IDABC [ &lt;a href="/entry/result/932477/all" id="ENTRY_TO_ENTRY_CONVERTER" target="_blank"&gt;IATE:932477&lt;/a&gt; ]; má poskytovat podporu legislativním aktům v oblasti vnitřního trhu, u kterých je požadována výměna informací mezi správními orgány členských států, tj. směrnici Evropského parlamentu a Rady 2006/123/ES ze dne 12. prosince 2006 o službách na vnitřním trhu a směrnici Evropského parlamentu a Rady 2005/36/ES ze dne 7. září 2005 o uznávání odborných kvalifikací.</t>
        </is>
      </c>
      <c r="L872" s="2" t="inlineStr">
        <is>
          <t>IMI|
informationssystem for det indre marked</t>
        </is>
      </c>
      <c r="M872" s="2" t="inlineStr">
        <is>
          <t>2|
2</t>
        </is>
      </c>
      <c r="N872" s="2" t="inlineStr">
        <is>
          <t xml:space="preserve">|
</t>
        </is>
      </c>
      <c r="O872" t="inlineStr">
        <is>
          <t/>
        </is>
      </c>
      <c r="P872" s="2" t="inlineStr">
        <is>
          <t>Binnenmarktinformationssystem|
IMI</t>
        </is>
      </c>
      <c r="Q872" s="2" t="inlineStr">
        <is>
          <t>3|
3</t>
        </is>
      </c>
      <c r="R872" s="2" t="inlineStr">
        <is>
          <t xml:space="preserve">|
</t>
        </is>
      </c>
      <c r="S872" t="inlineStr">
        <is>
          <t>elektronisches System für den Austausch von Informationen zur effizienteren Anwendung der Binnenmarktvorschriften durch Überwindung der praktischen Hindernisse aufgrund der unterschiedlichen Verwaltungs- und Arbeitsabläufe in den Mitgliedstaaten</t>
        </is>
      </c>
      <c r="T872" s="2" t="inlineStr">
        <is>
          <t>ΙΜΙ|
σύστημα πληροφόρησης για την εσωτερική αγορά</t>
        </is>
      </c>
      <c r="U872" s="2" t="inlineStr">
        <is>
          <t>4|
4</t>
        </is>
      </c>
      <c r="V872" s="2" t="inlineStr">
        <is>
          <t xml:space="preserve">|
</t>
        </is>
      </c>
      <c r="W872" t="inlineStr">
        <is>
          <t/>
        </is>
      </c>
      <c r="X872" s="2" t="inlineStr">
        <is>
          <t>IMI|
Internal Market Information System</t>
        </is>
      </c>
      <c r="Y872" s="2" t="inlineStr">
        <is>
          <t>4|
4</t>
        </is>
      </c>
      <c r="Z872" s="2" t="inlineStr">
        <is>
          <t xml:space="preserve">|
</t>
        </is>
      </c>
      <c r="AA872" t="inlineStr">
        <is>
          <t>secure online application that allows national, regional and local authorities in the EU, Iceland, Liechtenstein and Norway who deal with EU single market legislation to communicate quickly and easily with their counterparts abroad</t>
        </is>
      </c>
      <c r="AB872" s="2" t="inlineStr">
        <is>
          <t>Sistema de Información del Mercado Interior|
IMI</t>
        </is>
      </c>
      <c r="AC872" s="2" t="inlineStr">
        <is>
          <t>3|
3</t>
        </is>
      </c>
      <c r="AD872" s="2" t="inlineStr">
        <is>
          <t xml:space="preserve">|
</t>
        </is>
      </c>
      <c r="AE872" t="inlineStr">
        <is>
          <t>Sistema electrónico de intercambio de información destinado a mejorar la comunicación entre las administraciones de los Estados miembros, de manera que estos puedan mantener una cooperación diaria más eficaz en la aplicación de la legislación del mercado interior.</t>
        </is>
      </c>
      <c r="AF872" s="2" t="inlineStr">
        <is>
          <t>IMI|
siseturu infosüsteem</t>
        </is>
      </c>
      <c r="AG872" s="2" t="inlineStr">
        <is>
          <t>3|
3</t>
        </is>
      </c>
      <c r="AH872" s="2" t="inlineStr">
        <is>
          <t xml:space="preserve">|
</t>
        </is>
      </c>
      <c r="AI872" t="inlineStr">
        <is>
          <t>komisjoni väljatöötatud võrgurakendus, mis võimaldab riiklikel, piirkondlikel ja kohalikel ametiasutustel teha tõhusat koostööd siseturu õigusaktide nõuetekohaseks rakendamiseks</t>
        </is>
      </c>
      <c r="AJ872" s="2" t="inlineStr">
        <is>
          <t>IMI|
sisämarkkinoiden tietojenvaihtojärjestelmä</t>
        </is>
      </c>
      <c r="AK872" s="2" t="inlineStr">
        <is>
          <t>3|
3</t>
        </is>
      </c>
      <c r="AL872" s="2" t="inlineStr">
        <is>
          <t xml:space="preserve">|
</t>
        </is>
      </c>
      <c r="AM872" t="inlineStr">
        <is>
          <t>"IMI-järjestelmän tarkoituksena on auttaa selviämään merkittävistä käytännön esteistä, kuten erilaisista hallinto- ja työkulttuureista, eri kielistä ja siitä seikasta, ettei yhteistyökumppani toisessa jäsenvaltiossa aina ole täysin tiedossa. "</t>
        </is>
      </c>
      <c r="AN872" s="2" t="inlineStr">
        <is>
          <t>système d'information du marché intérieur|
IMI</t>
        </is>
      </c>
      <c r="AO872" s="2" t="inlineStr">
        <is>
          <t>3|
3</t>
        </is>
      </c>
      <c r="AP872" s="2" t="inlineStr">
        <is>
          <t xml:space="preserve">|
</t>
        </is>
      </c>
      <c r="AQ872" t="inlineStr">
        <is>
          <t/>
        </is>
      </c>
      <c r="AR872" s="2" t="inlineStr">
        <is>
          <t>Córas Faisnéise an Mhargaidh Inmheánaigh|
IMI</t>
        </is>
      </c>
      <c r="AS872" s="2" t="inlineStr">
        <is>
          <t>4|
4</t>
        </is>
      </c>
      <c r="AT872" s="2" t="inlineStr">
        <is>
          <t xml:space="preserve">|
</t>
        </is>
      </c>
      <c r="AU872" t="inlineStr">
        <is>
          <t/>
        </is>
      </c>
      <c r="AV872" s="2" t="inlineStr">
        <is>
          <t>Informacijski sustav unutarnjeg tržišta (IMI)</t>
        </is>
      </c>
      <c r="AW872" s="2" t="inlineStr">
        <is>
          <t>2</t>
        </is>
      </c>
      <c r="AX872" s="2" t="inlineStr">
        <is>
          <t/>
        </is>
      </c>
      <c r="AY872" t="inlineStr">
        <is>
          <t>elektronički alat koji pruža Komisija kako bi se olakšala administrativna suradnja između nadležnih tijela država članica i između nadležnih tijela država članica i Komisije</t>
        </is>
      </c>
      <c r="AZ872" s="2" t="inlineStr">
        <is>
          <t>belső piaci információs rendszer|
IMI</t>
        </is>
      </c>
      <c r="BA872" s="2" t="inlineStr">
        <is>
          <t>4|
4</t>
        </is>
      </c>
      <c r="BB872" s="2" t="inlineStr">
        <is>
          <t xml:space="preserve">|
</t>
        </is>
      </c>
      <c r="BC872" t="inlineStr">
        <is>
          <t>A 27 tagállammal és 23 hivatalos nyelvvel rendelkező Európai Unió számára kifejlesztett többnyelvű eszköz, amelynek rendeltetése az, hogy a belső piaci joganyag egészével kapcsolatban támogassa az igazgatási együttműködést.</t>
        </is>
      </c>
      <c r="BD872" s="2" t="inlineStr">
        <is>
          <t>sistema di informazione del mercato interno|
IMI</t>
        </is>
      </c>
      <c r="BE872" s="2" t="inlineStr">
        <is>
          <t>3|
3</t>
        </is>
      </c>
      <c r="BF872" s="2" t="inlineStr">
        <is>
          <t xml:space="preserve">|
</t>
        </is>
      </c>
      <c r="BG872" t="inlineStr">
        <is>
          <t/>
        </is>
      </c>
      <c r="BH872" s="2" t="inlineStr">
        <is>
          <t>IMI|
Vidaus rinkos informacinė sistema</t>
        </is>
      </c>
      <c r="BI872" s="2" t="inlineStr">
        <is>
          <t>3|
3</t>
        </is>
      </c>
      <c r="BJ872" s="2" t="inlineStr">
        <is>
          <t xml:space="preserve">|
</t>
        </is>
      </c>
      <c r="BK872" t="inlineStr">
        <is>
          <t>tai Europos Komisijos sukurta nemokama elektroninė priemonė, sukurianti keitimosi informacija sistemą, kurią taikydamos valstybės narės gali veiksmingiau bendradarbiauti savo kasdienėje veikloje, įgyvendindamos vidaus rinkos teisės aktus. Šios sistemos paskirtis – padėti įveikti svarbias praktines kliūtis, pvz., skirtingas valdymo ir darbo kultūras, skirtingas kalbas ir informacijos apie kompetentingų partnerių kitose valstybės narėse stoką. Jos tikslas – sumažinti administracinę naštą ir padėti valstybėms narėms kuo veiksmingiau ir rezultatyviau bendradarbiauti</t>
        </is>
      </c>
      <c r="BL872" s="2" t="inlineStr">
        <is>
          <t>Iekšējā tirgus informācijas sistēma|
&lt;i&gt;IMI&lt;/i&gt;</t>
        </is>
      </c>
      <c r="BM872" s="2" t="inlineStr">
        <is>
          <t>3|
3</t>
        </is>
      </c>
      <c r="BN872" s="2" t="inlineStr">
        <is>
          <t xml:space="preserve">|
</t>
        </is>
      </c>
      <c r="BO872" t="inlineStr">
        <is>
          <t/>
        </is>
      </c>
      <c r="BP872" s="2" t="inlineStr">
        <is>
          <t>Sistema ta' Informazzjoni tas-Suq Intern</t>
        </is>
      </c>
      <c r="BQ872" s="2" t="inlineStr">
        <is>
          <t>3</t>
        </is>
      </c>
      <c r="BR872" s="2" t="inlineStr">
        <is>
          <t/>
        </is>
      </c>
      <c r="BS872" t="inlineStr">
        <is>
          <t>strument maħsub biex jappoġġa l-implimentazzjoni tal-leġislazzjoni dwar is-suq intern</t>
        </is>
      </c>
      <c r="BT872" s="2" t="inlineStr">
        <is>
          <t>Informatiesysteem interne markt|
IMI</t>
        </is>
      </c>
      <c r="BU872" s="2" t="inlineStr">
        <is>
          <t>3|
3</t>
        </is>
      </c>
      <c r="BV872" s="2" t="inlineStr">
        <is>
          <t xml:space="preserve">|
</t>
        </is>
      </c>
      <c r="BW872" t="inlineStr">
        <is>
          <t>elektronisch instrument dat "wordt gebruikt voor de administratieve samenwerking tussen de bevoegde autoriteiten van de lidstaten onderling en tussen de bevoegde autoriteiten van de lidstaten en de Commissie die noodzakelijk is voor de tenuitvoerlegging van handelingen van de Unie met betrekking tot de interne markt"</t>
        </is>
      </c>
      <c r="BX872" s="2" t="inlineStr">
        <is>
          <t>IMI|
system wymiany informacji na rynku wewnętrznym</t>
        </is>
      </c>
      <c r="BY872" s="2" t="inlineStr">
        <is>
          <t>3|
3</t>
        </is>
      </c>
      <c r="BZ872" s="2" t="inlineStr">
        <is>
          <t xml:space="preserve">|
</t>
        </is>
      </c>
      <c r="CA872" t="inlineStr">
        <is>
          <t/>
        </is>
      </c>
      <c r="CB872" s="2" t="inlineStr">
        <is>
          <t>IMI|
Sistema de Informação do Mercado Interno</t>
        </is>
      </c>
      <c r="CC872" s="2" t="inlineStr">
        <is>
          <t>3|
3</t>
        </is>
      </c>
      <c r="CD872" s="2" t="inlineStr">
        <is>
          <t xml:space="preserve">|
</t>
        </is>
      </c>
      <c r="CE872" t="inlineStr">
        <is>
          <t/>
        </is>
      </c>
      <c r="CF872" s="2" t="inlineStr">
        <is>
          <t>IMI|
Sistemul de informare al pieței interne</t>
        </is>
      </c>
      <c r="CG872" s="2" t="inlineStr">
        <is>
          <t>3|
3</t>
        </is>
      </c>
      <c r="CH872" s="2" t="inlineStr">
        <is>
          <t xml:space="preserve">|
</t>
        </is>
      </c>
      <c r="CI872" t="inlineStr">
        <is>
          <t/>
        </is>
      </c>
      <c r="CJ872" s="2" t="inlineStr">
        <is>
          <t>informačný systém o vnútornom trhu|
IMI</t>
        </is>
      </c>
      <c r="CK872" s="2" t="inlineStr">
        <is>
          <t>3|
3</t>
        </is>
      </c>
      <c r="CL872" s="2" t="inlineStr">
        <is>
          <t xml:space="preserve">|
</t>
        </is>
      </c>
      <c r="CM872" t="inlineStr">
        <is>
          <t/>
        </is>
      </c>
      <c r="CN872" s="2" t="inlineStr">
        <is>
          <t>IMI|
informacijski sistem za notranji trg</t>
        </is>
      </c>
      <c r="CO872" s="2" t="inlineStr">
        <is>
          <t>3|
3</t>
        </is>
      </c>
      <c r="CP872" s="2" t="inlineStr">
        <is>
          <t xml:space="preserve">|
</t>
        </is>
      </c>
      <c r="CQ872" t="inlineStr">
        <is>
          <t/>
        </is>
      </c>
      <c r="CR872" s="2" t="inlineStr">
        <is>
          <t>informationssystemet för den inre marknaden|
IMI</t>
        </is>
      </c>
      <c r="CS872" s="2" t="inlineStr">
        <is>
          <t>3|
3</t>
        </is>
      </c>
      <c r="CT872" s="2" t="inlineStr">
        <is>
          <t xml:space="preserve">|
</t>
        </is>
      </c>
      <c r="CU872" t="inlineStr">
        <is>
          <t>elektroniskt system för informationsutbyte som syftar till att förbättra kommunikationen mellan medlemsstaternas förvaltningar och underlätta samarbetet</t>
        </is>
      </c>
    </row>
    <row r="873">
      <c r="A873" s="1" t="str">
        <f>HYPERLINK("https://iate.europa.eu/entry/result/926962/all", "926962")</f>
        <v>926962</v>
      </c>
      <c r="B873" t="inlineStr">
        <is>
          <t>EDUCATION AND COMMUNICATIONS</t>
        </is>
      </c>
      <c r="C873" t="inlineStr">
        <is>
          <t>EDUCATION AND COMMUNICATIONS|information technology and data processing</t>
        </is>
      </c>
      <c r="D873" s="2" t="inlineStr">
        <is>
          <t>електронен документ</t>
        </is>
      </c>
      <c r="E873" s="2" t="inlineStr">
        <is>
          <t>3</t>
        </is>
      </c>
      <c r="F873" s="2" t="inlineStr">
        <is>
          <t/>
        </is>
      </c>
      <c r="G873" t="inlineStr">
        <is>
          <t>електронно изявление, записано върху магнитен, оптичен или друг носител, който дава възможност да бъде възпроизвеждано</t>
        </is>
      </c>
      <c r="H873" s="2" t="inlineStr">
        <is>
          <t>elektronický dokument</t>
        </is>
      </c>
      <c r="I873" s="2" t="inlineStr">
        <is>
          <t>3</t>
        </is>
      </c>
      <c r="J873" s="2" t="inlineStr">
        <is>
          <t/>
        </is>
      </c>
      <c r="K873" t="inlineStr">
        <is>
          <t>různé zdroje, jejichž styčným bodem je elektronická forma. Z hlediska zpřístupnění lze odlišit zdroje na pevných nosičích (např. CD-ROM) a online zdroje (např. elektronické verze tištěných předloh, statické elektronické dokumenty bez tištěného ekvivalentu, dynamické elektronické zdroje atd.</t>
        </is>
      </c>
      <c r="L873" s="2" t="inlineStr">
        <is>
          <t>elektronisk dokument</t>
        </is>
      </c>
      <c r="M873" s="2" t="inlineStr">
        <is>
          <t>4</t>
        </is>
      </c>
      <c r="N873" s="2" t="inlineStr">
        <is>
          <t/>
        </is>
      </c>
      <c r="O873" t="inlineStr">
        <is>
          <t>analogt eller digitalt dokument i en form der kan transmitteres elektronisk</t>
        </is>
      </c>
      <c r="P873" s="2" t="inlineStr">
        <is>
          <t>elektronisches Dokument</t>
        </is>
      </c>
      <c r="Q873" s="2" t="inlineStr">
        <is>
          <t>3</t>
        </is>
      </c>
      <c r="R873" s="2" t="inlineStr">
        <is>
          <t/>
        </is>
      </c>
      <c r="S873" t="inlineStr">
        <is>
          <t>jeder in elektronischer Form, insbesondere als Text-, Ton-, Bild- oder audiovisuelle Aufzeichnung gespeicherte Inhalt</t>
        </is>
      </c>
      <c r="T873" s="2" t="inlineStr">
        <is>
          <t>ηλεκτρονικό έγγραφο</t>
        </is>
      </c>
      <c r="U873" s="2" t="inlineStr">
        <is>
          <t>3</t>
        </is>
      </c>
      <c r="V873" s="2" t="inlineStr">
        <is>
          <t/>
        </is>
      </c>
      <c r="W873" t="inlineStr">
        <is>
          <t/>
        </is>
      </c>
      <c r="X873" s="2" t="inlineStr">
        <is>
          <t>e-document|
electronic document|
digital document</t>
        </is>
      </c>
      <c r="Y873" s="2" t="inlineStr">
        <is>
          <t>3|
3|
2</t>
        </is>
      </c>
      <c r="Z873" s="2" t="inlineStr">
        <is>
          <t xml:space="preserve">|
|
</t>
        </is>
      </c>
      <c r="AA873" t="inlineStr">
        <is>
          <t>information or the representation of information, data, figures, symbols or other modes of written expression which is received, recorded, transmitted, stored, processed, retrieved or produced electronically</t>
        </is>
      </c>
      <c r="AB873" s="2" t="inlineStr">
        <is>
          <t>documento electrónico</t>
        </is>
      </c>
      <c r="AC873" s="2" t="inlineStr">
        <is>
          <t>3</t>
        </is>
      </c>
      <c r="AD873" s="2" t="inlineStr">
        <is>
          <t/>
        </is>
      </c>
      <c r="AE873" t="inlineStr">
        <is>
          <t>Documento en cualquier formato electrónico.</t>
        </is>
      </c>
      <c r="AF873" s="2" t="inlineStr">
        <is>
          <t>digitaalne dokument|
e-dokument|
digitaaldokument</t>
        </is>
      </c>
      <c r="AG873" s="2" t="inlineStr">
        <is>
          <t>3|
3|
3</t>
        </is>
      </c>
      <c r="AH873" s="2" t="inlineStr">
        <is>
          <t xml:space="preserve">|
|
</t>
        </is>
      </c>
      <c r="AI873" t="inlineStr">
        <is>
          <t>mis tahes elektroonilises vormingus dokument</t>
        </is>
      </c>
      <c r="AJ873" s="2" t="inlineStr">
        <is>
          <t>sähköinen asiakirja</t>
        </is>
      </c>
      <c r="AK873" s="2" t="inlineStr">
        <is>
          <t>3</t>
        </is>
      </c>
      <c r="AL873" s="2" t="inlineStr">
        <is>
          <t/>
        </is>
      </c>
      <c r="AM873" t="inlineStr">
        <is>
          <t>sähköinen viesti, joka liittyy asian vireillepanoon, käsittelyyn tai päätöksen tiedoksiantamiseen</t>
        </is>
      </c>
      <c r="AN873" s="2" t="inlineStr">
        <is>
          <t>document électronique|
document numérique</t>
        </is>
      </c>
      <c r="AO873" s="2" t="inlineStr">
        <is>
          <t>3|
3</t>
        </is>
      </c>
      <c r="AP873" s="2" t="inlineStr">
        <is>
          <t xml:space="preserve">|
</t>
        </is>
      </c>
      <c r="AQ873" t="inlineStr">
        <is>
          <t>toute forme de représentation d'informations ou de notions fixée sur quelque support que ce soit par des moyens électroniques, optiques ou autres moyens semblables et qui peut être lue ou perçue par une personne ou par tout moyen</t>
        </is>
      </c>
      <c r="AR873" s="2" t="inlineStr">
        <is>
          <t>doiciméad digiteach|
doiciméad leictreonach|
ríomhdhoiciméad</t>
        </is>
      </c>
      <c r="AS873" s="2" t="inlineStr">
        <is>
          <t>3|
3|
3</t>
        </is>
      </c>
      <c r="AT873" s="2" t="inlineStr">
        <is>
          <t xml:space="preserve">|
|
</t>
        </is>
      </c>
      <c r="AU873" t="inlineStr">
        <is>
          <t/>
        </is>
      </c>
      <c r="AV873" t="inlineStr">
        <is>
          <t/>
        </is>
      </c>
      <c r="AW873" t="inlineStr">
        <is>
          <t/>
        </is>
      </c>
      <c r="AX873" t="inlineStr">
        <is>
          <t/>
        </is>
      </c>
      <c r="AY873" t="inlineStr">
        <is>
          <t/>
        </is>
      </c>
      <c r="AZ873" s="2" t="inlineStr">
        <is>
          <t>elektronikus dokumentum</t>
        </is>
      </c>
      <c r="BA873" s="2" t="inlineStr">
        <is>
          <t>4</t>
        </is>
      </c>
      <c r="BB873" s="2" t="inlineStr">
        <is>
          <t/>
        </is>
      </c>
      <c r="BC873" t="inlineStr">
        <is>
          <t>megfelelő számítógépes hardver- és szoftvereszközökkel kezelhető, digitálisan kódolt információforrás</t>
        </is>
      </c>
      <c r="BD873" s="2" t="inlineStr">
        <is>
          <t>documento elettronico</t>
        </is>
      </c>
      <c r="BE873" s="2" t="inlineStr">
        <is>
          <t>3</t>
        </is>
      </c>
      <c r="BF873" s="2" t="inlineStr">
        <is>
          <t/>
        </is>
      </c>
      <c r="BG873" t="inlineStr">
        <is>
          <t>documento in formato elettronico</t>
        </is>
      </c>
      <c r="BH873" s="2" t="inlineStr">
        <is>
          <t>elektroninis dokumentas</t>
        </is>
      </c>
      <c r="BI873" s="2" t="inlineStr">
        <is>
          <t>4</t>
        </is>
      </c>
      <c r="BJ873" s="2" t="inlineStr">
        <is>
          <t/>
        </is>
      </c>
      <c r="BK873" t="inlineStr">
        <is>
          <t>1) kompiuterio atmintinėje įrašyta ir laikoma informacija, kurią galima perduoti iš vieno į kitą kompiuterį; 
&lt;p&gt;2) bet koks turinys, saugomas elektronine forma, visų pirma tekstas ar garsas, vaizdo arba garso ir vaizdo įrašas&lt;/p&gt;</t>
        </is>
      </c>
      <c r="BL873" s="2" t="inlineStr">
        <is>
          <t>elektroniskais dokuments</t>
        </is>
      </c>
      <c r="BM873" s="2" t="inlineStr">
        <is>
          <t>3</t>
        </is>
      </c>
      <c r="BN873" s="2" t="inlineStr">
        <is>
          <t/>
        </is>
      </c>
      <c r="BO873" t="inlineStr">
        <is>
          <t>dokuments jebkādā elektroniskā formātā</t>
        </is>
      </c>
      <c r="BP873" s="2" t="inlineStr">
        <is>
          <t>e-Dokument|
dokument elettroniku|
dokument diġitali</t>
        </is>
      </c>
      <c r="BQ873" s="2" t="inlineStr">
        <is>
          <t>3|
3|
3</t>
        </is>
      </c>
      <c r="BR873" s="2" t="inlineStr">
        <is>
          <t xml:space="preserve">|
|
</t>
        </is>
      </c>
      <c r="BS873" t="inlineStr">
        <is>
          <t>dokument fi kwalunkwe format elettroniku</t>
        </is>
      </c>
      <c r="BT873" s="2" t="inlineStr">
        <is>
          <t>elektronisch document</t>
        </is>
      </c>
      <c r="BU873" s="2" t="inlineStr">
        <is>
          <t>2</t>
        </is>
      </c>
      <c r="BV873" s="2" t="inlineStr">
        <is>
          <t/>
        </is>
      </c>
      <c r="BW873" t="inlineStr">
        <is>
          <t/>
        </is>
      </c>
      <c r="BX873" s="2" t="inlineStr">
        <is>
          <t>dokument elektroniczny</t>
        </is>
      </c>
      <c r="BY873" s="2" t="inlineStr">
        <is>
          <t>3</t>
        </is>
      </c>
      <c r="BZ873" s="2" t="inlineStr">
        <is>
          <t/>
        </is>
      </c>
      <c r="CA873" t="inlineStr">
        <is>
          <t>każda treść przechowywana w postaci elektronicznej, w szczególności tekst lub nagranie dźwiękowe, wizualne lub audiowizualne</t>
        </is>
      </c>
      <c r="CB873" s="2" t="inlineStr">
        <is>
          <t>documento eletrónico|
documento digital</t>
        </is>
      </c>
      <c r="CC873" s="2" t="inlineStr">
        <is>
          <t>4|
4</t>
        </is>
      </c>
      <c r="CD873" s="2" t="inlineStr">
        <is>
          <t xml:space="preserve">|
</t>
        </is>
      </c>
      <c r="CE873" t="inlineStr">
        <is>
          <t>Qualquer informação que possa ser gerada em, ou convertida para formato digital, armazenada e recuperada sob controlo de um computador.</t>
        </is>
      </c>
      <c r="CF873" s="2" t="inlineStr">
        <is>
          <t>document electronic|
document în formă electronică</t>
        </is>
      </c>
      <c r="CG873" s="2" t="inlineStr">
        <is>
          <t>3|
3</t>
        </is>
      </c>
      <c r="CH873" s="2" t="inlineStr">
        <is>
          <t xml:space="preserve">|
</t>
        </is>
      </c>
      <c r="CI873" t="inlineStr">
        <is>
          <t/>
        </is>
      </c>
      <c r="CJ873" s="2" t="inlineStr">
        <is>
          <t>elektronický dokument</t>
        </is>
      </c>
      <c r="CK873" s="2" t="inlineStr">
        <is>
          <t>3</t>
        </is>
      </c>
      <c r="CL873" s="2" t="inlineStr">
        <is>
          <t/>
        </is>
      </c>
      <c r="CM873" t="inlineStr">
        <is>
          <t>digitálny dokument uchovávaný na fyzickom nosiči, prenášaný alebo spracúvaný pomocou technických prostriedkov v elektrickej, magnetickej, optickej alebo inej forme</t>
        </is>
      </c>
      <c r="CN873" s="2" t="inlineStr">
        <is>
          <t>elektronski dokument</t>
        </is>
      </c>
      <c r="CO873" s="2" t="inlineStr">
        <is>
          <t>3</t>
        </is>
      </c>
      <c r="CP873" s="2" t="inlineStr">
        <is>
          <t/>
        </is>
      </c>
      <c r="CQ873" t="inlineStr">
        <is>
          <t>kakršna koli vsebina, shranjena v elektronski obliki, zlasti besedilo ali zvočni, vizualni ali avdiovizualni zapis</t>
        </is>
      </c>
      <c r="CR873" s="2" t="inlineStr">
        <is>
          <t>e-dokument|
elektroniskt dokument</t>
        </is>
      </c>
      <c r="CS873" s="2" t="inlineStr">
        <is>
          <t>3|
3</t>
        </is>
      </c>
      <c r="CT873" s="2" t="inlineStr">
        <is>
          <t xml:space="preserve">|
</t>
        </is>
      </c>
      <c r="CU873" t="inlineStr">
        <is>
          <t>dokument vars information är digitalt lagrad och manifesteras och blir åtkomlig via någon form av elektronisk utrustning</t>
        </is>
      </c>
    </row>
    <row r="874">
      <c r="A874" s="1" t="str">
        <f>HYPERLINK("https://iate.europa.eu/entry/result/3569612/all", "3569612")</f>
        <v>3569612</v>
      </c>
      <c r="B874" t="inlineStr">
        <is>
          <t>TRADE</t>
        </is>
      </c>
      <c r="C874" t="inlineStr">
        <is>
          <t>TRADE|marketing|commercial transaction</t>
        </is>
      </c>
      <c r="D874" s="2" t="inlineStr">
        <is>
          <t>доверие на потребителите</t>
        </is>
      </c>
      <c r="E874" s="2" t="inlineStr">
        <is>
          <t>3</t>
        </is>
      </c>
      <c r="F874" s="2" t="inlineStr">
        <is>
          <t/>
        </is>
      </c>
      <c r="G874" t="inlineStr">
        <is>
          <t/>
        </is>
      </c>
      <c r="H874" s="2" t="inlineStr">
        <is>
          <t>důvěra spotřebitelů</t>
        </is>
      </c>
      <c r="I874" s="2" t="inlineStr">
        <is>
          <t>3</t>
        </is>
      </c>
      <c r="J874" s="2" t="inlineStr">
        <is>
          <t/>
        </is>
      </c>
      <c r="K874" t="inlineStr">
        <is>
          <t/>
        </is>
      </c>
      <c r="L874" s="2" t="inlineStr">
        <is>
          <t>forbrugernes tillid</t>
        </is>
      </c>
      <c r="M874" s="2" t="inlineStr">
        <is>
          <t>3</t>
        </is>
      </c>
      <c r="N874" s="2" t="inlineStr">
        <is>
          <t/>
        </is>
      </c>
      <c r="O874" t="inlineStr">
        <is>
          <t/>
        </is>
      </c>
      <c r="P874" s="2" t="inlineStr">
        <is>
          <t>Verbrauchervertrauen</t>
        </is>
      </c>
      <c r="Q874" s="2" t="inlineStr">
        <is>
          <t>3</t>
        </is>
      </c>
      <c r="R874" s="2" t="inlineStr">
        <is>
          <t/>
        </is>
      </c>
      <c r="S874" t="inlineStr">
        <is>
          <t/>
        </is>
      </c>
      <c r="T874" s="2" t="inlineStr">
        <is>
          <t>εμπιστοσύνη καταναλωτών</t>
        </is>
      </c>
      <c r="U874" s="2" t="inlineStr">
        <is>
          <t>3</t>
        </is>
      </c>
      <c r="V874" s="2" t="inlineStr">
        <is>
          <t/>
        </is>
      </c>
      <c r="W874" t="inlineStr">
        <is>
          <t/>
        </is>
      </c>
      <c r="X874" s="2" t="inlineStr">
        <is>
          <t>consumer trust</t>
        </is>
      </c>
      <c r="Y874" s="2" t="inlineStr">
        <is>
          <t>3</t>
        </is>
      </c>
      <c r="Z874" s="2" t="inlineStr">
        <is>
          <t/>
        </is>
      </c>
      <c r="AA874" t="inlineStr">
        <is>
          <t>intention of the consumer to accept vulnerability based upon his or her positive expectations of the intentions or behaviour of a seller</t>
        </is>
      </c>
      <c r="AB874" s="2" t="inlineStr">
        <is>
          <t>confianza de los consumidores</t>
        </is>
      </c>
      <c r="AC874" s="2" t="inlineStr">
        <is>
          <t>3</t>
        </is>
      </c>
      <c r="AD874" s="2" t="inlineStr">
        <is>
          <t/>
        </is>
      </c>
      <c r="AE874" t="inlineStr">
        <is>
          <t/>
        </is>
      </c>
      <c r="AF874" s="2" t="inlineStr">
        <is>
          <t>tarbijate usaldus|
tarbija usaldus</t>
        </is>
      </c>
      <c r="AG874" s="2" t="inlineStr">
        <is>
          <t>3|
2</t>
        </is>
      </c>
      <c r="AH874" s="2" t="inlineStr">
        <is>
          <t xml:space="preserve">|
</t>
        </is>
      </c>
      <c r="AI874" t="inlineStr">
        <is>
          <t/>
        </is>
      </c>
      <c r="AJ874" s="2" t="inlineStr">
        <is>
          <t>kuluttajien luottamus</t>
        </is>
      </c>
      <c r="AK874" s="2" t="inlineStr">
        <is>
          <t>3</t>
        </is>
      </c>
      <c r="AL874" s="2" t="inlineStr">
        <is>
          <t/>
        </is>
      </c>
      <c r="AM874" t="inlineStr">
        <is>
          <t/>
        </is>
      </c>
      <c r="AN874" s="2" t="inlineStr">
        <is>
          <t>confiance des consommateurs</t>
        </is>
      </c>
      <c r="AO874" s="2" t="inlineStr">
        <is>
          <t>3</t>
        </is>
      </c>
      <c r="AP874" s="2" t="inlineStr">
        <is>
          <t/>
        </is>
      </c>
      <c r="AQ874" t="inlineStr">
        <is>
          <t>attitude du consommateur pariant sur le comportement coopératif du vendeur</t>
        </is>
      </c>
      <c r="AR874" s="2" t="inlineStr">
        <is>
          <t>iontaoibh tomhaltóirí</t>
        </is>
      </c>
      <c r="AS874" s="2" t="inlineStr">
        <is>
          <t>3</t>
        </is>
      </c>
      <c r="AT874" s="2" t="inlineStr">
        <is>
          <t/>
        </is>
      </c>
      <c r="AU874" t="inlineStr">
        <is>
          <t/>
        </is>
      </c>
      <c r="AV874" s="2" t="inlineStr">
        <is>
          <t>povjerenje potrošača</t>
        </is>
      </c>
      <c r="AW874" s="2" t="inlineStr">
        <is>
          <t>3</t>
        </is>
      </c>
      <c r="AX874" s="2" t="inlineStr">
        <is>
          <t/>
        </is>
      </c>
      <c r="AY874" t="inlineStr">
        <is>
          <t/>
        </is>
      </c>
      <c r="AZ874" s="2" t="inlineStr">
        <is>
          <t>fogyasztói bizalom</t>
        </is>
      </c>
      <c r="BA874" s="2" t="inlineStr">
        <is>
          <t>4</t>
        </is>
      </c>
      <c r="BB874" s="2" t="inlineStr">
        <is>
          <t/>
        </is>
      </c>
      <c r="BC874" t="inlineStr">
        <is>
          <t>partnerek közötti csereügylet során a biztonság benyomása, az abba vetett hit, hogy a másik fél nem él vissza a partner sebezhetőségével, ami alapvető eleme az erős, hosszú távú kapcsolat kialakításának fogyasztó és szervezet között</t>
        </is>
      </c>
      <c r="BD874" s="2" t="inlineStr">
        <is>
          <t>fiducia del consumatore|
fiducia dei consumatori</t>
        </is>
      </c>
      <c r="BE874" s="2" t="inlineStr">
        <is>
          <t>3|
3</t>
        </is>
      </c>
      <c r="BF874" s="2" t="inlineStr">
        <is>
          <t xml:space="preserve">|
</t>
        </is>
      </c>
      <c r="BG874" t="inlineStr">
        <is>
          <t>fiducia basata sulle esperienze positive del consumatore presso un venditore che rende possibile anche l’accettazione di eventuali delusioni</t>
        </is>
      </c>
      <c r="BH874" s="2" t="inlineStr">
        <is>
          <t>vartotojo pasitikėjimas</t>
        </is>
      </c>
      <c r="BI874" s="2" t="inlineStr">
        <is>
          <t>3</t>
        </is>
      </c>
      <c r="BJ874" s="2" t="inlineStr">
        <is>
          <t/>
        </is>
      </c>
      <c r="BK874" t="inlineStr">
        <is>
          <t/>
        </is>
      </c>
      <c r="BL874" s="2" t="inlineStr">
        <is>
          <t>patērētāju uzticēšanās</t>
        </is>
      </c>
      <c r="BM874" s="2" t="inlineStr">
        <is>
          <t>3</t>
        </is>
      </c>
      <c r="BN874" s="2" t="inlineStr">
        <is>
          <t/>
        </is>
      </c>
      <c r="BO874" t="inlineStr">
        <is>
          <t/>
        </is>
      </c>
      <c r="BP874" s="2" t="inlineStr">
        <is>
          <t>fiduċja tal-konsumatur</t>
        </is>
      </c>
      <c r="BQ874" s="2" t="inlineStr">
        <is>
          <t>3</t>
        </is>
      </c>
      <c r="BR874" s="2" t="inlineStr">
        <is>
          <t/>
        </is>
      </c>
      <c r="BS874" t="inlineStr">
        <is>
          <t>meta l-konsumatur, abbażi ta' esperjenzi preċedenti tajbin, iżomm aspettattivi pożittivi fir-rigward tal-intenzjonijiet jew l-imġiba ta' bejjiegħ partikolari li jwassluh biex ikollu fiduċja fih (i.e. jaċċetta li jkun vulnerabbli)</t>
        </is>
      </c>
      <c r="BT874" s="2" t="inlineStr">
        <is>
          <t>vertrouwen van de consument|
consumentenvertrouwen</t>
        </is>
      </c>
      <c r="BU874" s="2" t="inlineStr">
        <is>
          <t>2|
3</t>
        </is>
      </c>
      <c r="BV874" s="2" t="inlineStr">
        <is>
          <t xml:space="preserve">|
</t>
        </is>
      </c>
      <c r="BW874" t="inlineStr">
        <is>
          <t>geloof van de consument in de bonafide aard van de verkoper</t>
        </is>
      </c>
      <c r="BX874" s="2" t="inlineStr">
        <is>
          <t>zaufanie konsumentów|
zaufanie konsumenckie</t>
        </is>
      </c>
      <c r="BY874" s="2" t="inlineStr">
        <is>
          <t>3|
3</t>
        </is>
      </c>
      <c r="BZ874" s="2" t="inlineStr">
        <is>
          <t>|
admitted</t>
        </is>
      </c>
      <c r="CA874" t="inlineStr">
        <is>
          <t/>
        </is>
      </c>
      <c r="CB874" s="2" t="inlineStr">
        <is>
          <t>confiança do consumidor</t>
        </is>
      </c>
      <c r="CC874" s="2" t="inlineStr">
        <is>
          <t>3</t>
        </is>
      </c>
      <c r="CD874" s="2" t="inlineStr">
        <is>
          <t/>
        </is>
      </c>
      <c r="CE874" t="inlineStr">
        <is>
          <t/>
        </is>
      </c>
      <c r="CF874" s="2" t="inlineStr">
        <is>
          <t>încredere a consumatorilor</t>
        </is>
      </c>
      <c r="CG874" s="2" t="inlineStr">
        <is>
          <t>3</t>
        </is>
      </c>
      <c r="CH874" s="2" t="inlineStr">
        <is>
          <t/>
        </is>
      </c>
      <c r="CI874" t="inlineStr">
        <is>
          <t/>
        </is>
      </c>
      <c r="CJ874" s="2" t="inlineStr">
        <is>
          <t>dôvera spotrebiteľa</t>
        </is>
      </c>
      <c r="CK874" s="2" t="inlineStr">
        <is>
          <t>3</t>
        </is>
      </c>
      <c r="CL874" s="2" t="inlineStr">
        <is>
          <t/>
        </is>
      </c>
      <c r="CM874" t="inlineStr">
        <is>
          <t/>
        </is>
      </c>
      <c r="CN874" s="2" t="inlineStr">
        <is>
          <t>zaupanje potrošnikov</t>
        </is>
      </c>
      <c r="CO874" s="2" t="inlineStr">
        <is>
          <t>3</t>
        </is>
      </c>
      <c r="CP874" s="2" t="inlineStr">
        <is>
          <t/>
        </is>
      </c>
      <c r="CQ874" t="inlineStr">
        <is>
          <t/>
        </is>
      </c>
      <c r="CR874" s="2" t="inlineStr">
        <is>
          <t>konsuments förtroende</t>
        </is>
      </c>
      <c r="CS874" s="2" t="inlineStr">
        <is>
          <t>2</t>
        </is>
      </c>
      <c r="CT874" s="2" t="inlineStr">
        <is>
          <t/>
        </is>
      </c>
      <c r="CU874" t="inlineStr">
        <is>
          <t/>
        </is>
      </c>
    </row>
    <row r="875">
      <c r="A875" s="1" t="str">
        <f>HYPERLINK("https://iate.europa.eu/entry/result/3570443/all", "3570443")</f>
        <v>3570443</v>
      </c>
      <c r="B875" t="inlineStr">
        <is>
          <t>EUROPEAN UNION;EDUCATION AND COMMUNICATIONS</t>
        </is>
      </c>
      <c r="C875" t="inlineStr">
        <is>
          <t>EUROPEAN UNION|European construction|deepening of the European Union;EDUCATION AND COMMUNICATIONS|information technology and data processing</t>
        </is>
      </c>
      <c r="D875" s="2" t="inlineStr">
        <is>
          <t>инструмент за информация за единния пазар</t>
        </is>
      </c>
      <c r="E875" s="2" t="inlineStr">
        <is>
          <t>3</t>
        </is>
      </c>
      <c r="F875" s="2" t="inlineStr">
        <is>
          <t/>
        </is>
      </c>
      <c r="G875" t="inlineStr">
        <is>
          <t/>
        </is>
      </c>
      <c r="H875" s="2" t="inlineStr">
        <is>
          <t>nástroj pro zjišťování informací o jednotném trhu|
SMIT</t>
        </is>
      </c>
      <c r="I875" s="2" t="inlineStr">
        <is>
          <t>3|
3</t>
        </is>
      </c>
      <c r="J875" s="2" t="inlineStr">
        <is>
          <t xml:space="preserve">|
</t>
        </is>
      </c>
      <c r="K875" t="inlineStr">
        <is>
          <t>nástroj, který Evropské komisi umožní shromažďovat informace od vybraných účastníků trhu v případech závažného špatného fungování jednotného trhu</t>
        </is>
      </c>
      <c r="L875" s="2" t="inlineStr">
        <is>
          <t>markedsinformationsværktøj for det indre marked</t>
        </is>
      </c>
      <c r="M875" s="2" t="inlineStr">
        <is>
          <t>3</t>
        </is>
      </c>
      <c r="N875" s="2" t="inlineStr">
        <is>
          <t/>
        </is>
      </c>
      <c r="O875" t="inlineStr">
        <is>
          <t/>
        </is>
      </c>
      <c r="P875" s="2" t="inlineStr">
        <is>
          <t>Binnenmarkt-Informationstool</t>
        </is>
      </c>
      <c r="Q875" s="2" t="inlineStr">
        <is>
          <t>3</t>
        </is>
      </c>
      <c r="R875" s="2" t="inlineStr">
        <is>
          <t/>
        </is>
      </c>
      <c r="S875" t="inlineStr">
        <is>
          <t>Werkzeug, mit dem die Europäische Kommission im Falle schwerwiegender Störungen des Binnenmarkts Informationen direkt bei ausgewählten Marktteilnehmern erfassen könnte</t>
        </is>
      </c>
      <c r="T875" s="2" t="inlineStr">
        <is>
          <t>SMIT|
εργαλείο πληροφόρησης για την ενιαία αγορά σε επίπεδο ΕΕ</t>
        </is>
      </c>
      <c r="U875" s="2" t="inlineStr">
        <is>
          <t>3|
3</t>
        </is>
      </c>
      <c r="V875" s="2" t="inlineStr">
        <is>
          <t xml:space="preserve">|
</t>
        </is>
      </c>
      <c r="W875" t="inlineStr">
        <is>
          <t>εργαλείο που δίνει τη δυνατότητα στην Επιτροπή να συλλέγει πληροφορίες σχετικά με την αγορά (όπως πραγματολογικά δεδομένα της αγοράς που περιλαμβάνουν τη διάρθρωση κόστους, την πολιτική τιμολόγησης, τα χαρακτηριστικά προϊόντων ή υπηρεσιών ή τη γεωγραφική κατανομή πελατών και προμηθευτών) απευθείας από τις επιχειρήσεις και τις επιχειρηματικές ενώσεις</t>
        </is>
      </c>
      <c r="X875" s="2" t="inlineStr">
        <is>
          <t>SMIT|
Single Market Information Tool</t>
        </is>
      </c>
      <c r="Y875" s="2" t="inlineStr">
        <is>
          <t>3|
3</t>
        </is>
      </c>
      <c r="Z875" s="2" t="inlineStr">
        <is>
          <t xml:space="preserve">|
</t>
        </is>
      </c>
      <c r="AA875" t="inlineStr">
        <is>
          <t>tool which would allow the European Commission to gather information from selected market players in cases of serious Single Market malfunctioning</t>
        </is>
      </c>
      <c r="AB875" s="2" t="inlineStr">
        <is>
          <t>herramienta de información del mercado único</t>
        </is>
      </c>
      <c r="AC875" s="2" t="inlineStr">
        <is>
          <t>3</t>
        </is>
      </c>
      <c r="AD875" s="2" t="inlineStr">
        <is>
          <t/>
        </is>
      </c>
      <c r="AE875" t="inlineStr">
        <is>
          <t/>
        </is>
      </c>
      <c r="AF875" s="2" t="inlineStr">
        <is>
          <t>ühtse turu teabevahend</t>
        </is>
      </c>
      <c r="AG875" s="2" t="inlineStr">
        <is>
          <t>3</t>
        </is>
      </c>
      <c r="AH875" s="2" t="inlineStr">
        <is>
          <t/>
        </is>
      </c>
      <c r="AI875" t="inlineStr">
        <is>
          <t/>
        </is>
      </c>
      <c r="AJ875" s="2" t="inlineStr">
        <is>
          <t>sisämarkkinoiden markkinatietoväline</t>
        </is>
      </c>
      <c r="AK875" s="2" t="inlineStr">
        <is>
          <t>3</t>
        </is>
      </c>
      <c r="AL875" s="2" t="inlineStr">
        <is>
          <t/>
        </is>
      </c>
      <c r="AM875" t="inlineStr">
        <is>
          <t>väline, jonka avulla Euroopan komissio voi kerätä tietoja valikoiduilta markkinatoimijoilta, kun sisämarkkinoiden toiminnassa on vakavia puutteita</t>
        </is>
      </c>
      <c r="AN875" s="2" t="inlineStr">
        <is>
          <t>SMIT|
outil d'information sur le marché unique</t>
        </is>
      </c>
      <c r="AO875" s="2" t="inlineStr">
        <is>
          <t>3|
3</t>
        </is>
      </c>
      <c r="AP875" s="2" t="inlineStr">
        <is>
          <t xml:space="preserve">|
</t>
        </is>
      </c>
      <c r="AQ875" t="inlineStr">
        <is>
          <t>outil qui permettrait à la Commission d'obtenir des informations auprès des entreprises en cas de défaillance grave du marché unique</t>
        </is>
      </c>
      <c r="AR875" s="2" t="inlineStr">
        <is>
          <t>UFMA|
Uirlis Faisnéise an Mhargaidh Aonair</t>
        </is>
      </c>
      <c r="AS875" s="2" t="inlineStr">
        <is>
          <t>3|
3</t>
        </is>
      </c>
      <c r="AT875" s="2" t="inlineStr">
        <is>
          <t xml:space="preserve">|
</t>
        </is>
      </c>
      <c r="AU875" t="inlineStr">
        <is>
          <t/>
        </is>
      </c>
      <c r="AV875" s="2" t="inlineStr">
        <is>
          <t>informacijski instrument jedinstvenog tržišta</t>
        </is>
      </c>
      <c r="AW875" s="2" t="inlineStr">
        <is>
          <t>3</t>
        </is>
      </c>
      <c r="AX875" s="2" t="inlineStr">
        <is>
          <t/>
        </is>
      </c>
      <c r="AY875" t="inlineStr">
        <is>
          <t/>
        </is>
      </c>
      <c r="AZ875" s="2" t="inlineStr">
        <is>
          <t>egységes piaci információs eszköz</t>
        </is>
      </c>
      <c r="BA875" s="2" t="inlineStr">
        <is>
          <t>3</t>
        </is>
      </c>
      <c r="BB875" s="2" t="inlineStr">
        <is>
          <t/>
        </is>
      </c>
      <c r="BC875" t="inlineStr">
        <is>
          <t>olyan eszköz, amelynek segítségével a Bizottság kiválasztott piaci szereplőktől közvetlenül gyűjt adatokat az egységes piaccal összefüggő új joganyag előkészítése, illetve a meglévő szabályok végrehajtása során az egységes piac súlyos zavara esetén</t>
        </is>
      </c>
      <c r="BD875" s="2" t="inlineStr">
        <is>
          <t>strumento d'informazione per il mercato unico</t>
        </is>
      </c>
      <c r="BE875" s="2" t="inlineStr">
        <is>
          <t>3</t>
        </is>
      </c>
      <c r="BF875" s="2" t="inlineStr">
        <is>
          <t/>
        </is>
      </c>
      <c r="BG875" t="inlineStr">
        <is>
          <t>strumento per ottenere tempestivamente informazioni ampie e attendibili sotto il profilo quantitativo e qualitativo da determinati attori del mercato</t>
        </is>
      </c>
      <c r="BH875" s="2" t="inlineStr">
        <is>
          <t>bendrosios rinkos informacijos rinkimo priemonė</t>
        </is>
      </c>
      <c r="BI875" s="2" t="inlineStr">
        <is>
          <t>3</t>
        </is>
      </c>
      <c r="BJ875" s="2" t="inlineStr">
        <is>
          <t/>
        </is>
      </c>
      <c r="BK875" t="inlineStr">
        <is>
          <t>priemonė kiekybinei ir kokybinei informacijai rinkti tiesiogiai iš atrinktų rinkos dalyvių ir tikslingiau bendradarbiauti su valstybėmis narėmis, siekiant gerinti vykdymo užtikrinimą</t>
        </is>
      </c>
      <c r="BL875" s="2" t="inlineStr">
        <is>
          <t>vienotā tirgus informācijas rīks</t>
        </is>
      </c>
      <c r="BM875" s="2" t="inlineStr">
        <is>
          <t>2</t>
        </is>
      </c>
      <c r="BN875" s="2" t="inlineStr">
        <is>
          <t/>
        </is>
      </c>
      <c r="BO875" t="inlineStr">
        <is>
          <t>rīks, kas palīdz Eiropas Komisijai savākt ticamu informāciju mērķtiecīgākai un efektīvākai politikai un izpildes nodrošināšanai un kas tiek izmantots, piem., gadījumos, kad pienācīga visas pieejamās informācijas izpēte liecina par vajadzību iegūt ziņas tieši no tirgus dalībniekiem</t>
        </is>
      </c>
      <c r="BP875" s="2" t="inlineStr">
        <is>
          <t>Għodda ta' Informazzjoni għas-Suq Uniku</t>
        </is>
      </c>
      <c r="BQ875" s="2" t="inlineStr">
        <is>
          <t>3</t>
        </is>
      </c>
      <c r="BR875" s="2" t="inlineStr">
        <is>
          <t/>
        </is>
      </c>
      <c r="BS875" t="inlineStr">
        <is>
          <t>għodda li permezz tagħha l-Kummissjoni Ewropea tkun tista' tiġbor informazzjoni minn atturi fis-suq magħżulin f'każijiet serji fejn is-Suq Uniku ma jkunx qed jiffunzjona sew</t>
        </is>
      </c>
      <c r="BT875" s="2" t="inlineStr">
        <is>
          <t>informatie-instrument voor de eengemaakte markt</t>
        </is>
      </c>
      <c r="BU875" s="2" t="inlineStr">
        <is>
          <t>3</t>
        </is>
      </c>
      <c r="BV875" s="2" t="inlineStr">
        <is>
          <t/>
        </is>
      </c>
      <c r="BW875" t="inlineStr">
        <is>
          <t>instrument waarmee de Europese Commissie bij ernstige verstoringen van de eengemaakte markt informatie afkomstig van geselecteerde marktdeelnemers kan verzamelen</t>
        </is>
      </c>
      <c r="BX875" s="2" t="inlineStr">
        <is>
          <t>SMIT|
narzędzie informacyjne dotyczące jednolitego rynku</t>
        </is>
      </c>
      <c r="BY875" s="2" t="inlineStr">
        <is>
          <t>3|
3</t>
        </is>
      </c>
      <c r="BZ875" s="2" t="inlineStr">
        <is>
          <t xml:space="preserve">|
</t>
        </is>
      </c>
      <c r="CA875" t="inlineStr">
        <is>
          <t>narzędzie umożliwiające Komisji Europejskiej gromadzenie informacji, takich jak struktura kosztów, polityka cenowa, zyski lub umowy o pracę, bezpośrednio do zainteresowanych podmiotów na rynku, także w przypadkach niewłaściwego funkcjonowania jednolitego rynku</t>
        </is>
      </c>
      <c r="CB875" s="2" t="inlineStr">
        <is>
          <t>Instrumento de Informação do Mercado Único</t>
        </is>
      </c>
      <c r="CC875" s="2" t="inlineStr">
        <is>
          <t>3</t>
        </is>
      </c>
      <c r="CD875" s="2" t="inlineStr">
        <is>
          <t/>
        </is>
      </c>
      <c r="CE875" t="inlineStr">
        <is>
          <t/>
        </is>
      </c>
      <c r="CF875" s="2" t="inlineStr">
        <is>
          <t>SMIT|
instrument de informare privind piața unică</t>
        </is>
      </c>
      <c r="CG875" s="2" t="inlineStr">
        <is>
          <t>3|
3</t>
        </is>
      </c>
      <c r="CH875" s="2" t="inlineStr">
        <is>
          <t xml:space="preserve">|
</t>
        </is>
      </c>
      <c r="CI875" t="inlineStr">
        <is>
          <t/>
        </is>
      </c>
      <c r="CJ875" s="2" t="inlineStr">
        <is>
          <t>informačný nástroj jednotného trhu</t>
        </is>
      </c>
      <c r="CK875" s="2" t="inlineStr">
        <is>
          <t>3</t>
        </is>
      </c>
      <c r="CL875" s="2" t="inlineStr">
        <is>
          <t/>
        </is>
      </c>
      <c r="CM875" t="inlineStr">
        <is>
          <t>nástroj, ktorý by Európskej komisii umožnil získavať od vybraných subjektov na trhu informácie s cieľom analyzovať nedostatky vo fungovaní jednotného trhu</t>
        </is>
      </c>
      <c r="CN875" s="2" t="inlineStr">
        <is>
          <t>orodje za zbiranje informacij o enotnem trgu</t>
        </is>
      </c>
      <c r="CO875" s="2" t="inlineStr">
        <is>
          <t>3</t>
        </is>
      </c>
      <c r="CP875" s="2" t="inlineStr">
        <is>
          <t/>
        </is>
      </c>
      <c r="CQ875" t="inlineStr">
        <is>
          <t/>
        </is>
      </c>
      <c r="CR875" s="2" t="inlineStr">
        <is>
          <t>informationsverktyg för den inre marknaden</t>
        </is>
      </c>
      <c r="CS875" s="2" t="inlineStr">
        <is>
          <t>2</t>
        </is>
      </c>
      <c r="CT875" s="2" t="inlineStr">
        <is>
          <t/>
        </is>
      </c>
      <c r="CU875" t="inlineStr">
        <is>
          <t/>
        </is>
      </c>
    </row>
    <row r="876">
      <c r="A876" s="1" t="str">
        <f>HYPERLINK("https://iate.europa.eu/entry/result/3540449/all", "3540449")</f>
        <v>3540449</v>
      </c>
      <c r="B876" t="inlineStr">
        <is>
          <t>TRADE</t>
        </is>
      </c>
      <c r="C876" t="inlineStr">
        <is>
          <t>TRADE|consumption</t>
        </is>
      </c>
      <c r="D876" s="2" t="inlineStr">
        <is>
          <t>тайно пазаруване</t>
        </is>
      </c>
      <c r="E876" s="2" t="inlineStr">
        <is>
          <t>3</t>
        </is>
      </c>
      <c r="F876" s="2" t="inlineStr">
        <is>
          <t/>
        </is>
      </c>
      <c r="G876" t="inlineStr">
        <is>
          <t>инструмент използван от фирми и компании с цел проучване на пазара, измерване качеството на услугата, събиране на конкретна информация за стоки, продукти и услуги</t>
        </is>
      </c>
      <c r="H876" s="2" t="inlineStr">
        <is>
          <t>fiktivní nákup</t>
        </is>
      </c>
      <c r="I876" s="2" t="inlineStr">
        <is>
          <t>3</t>
        </is>
      </c>
      <c r="J876" s="2" t="inlineStr">
        <is>
          <t/>
        </is>
      </c>
      <c r="K876" t="inlineStr">
        <is>
          <t>výzkum, který měří maloobchodní kvalitu produktů a služeb nebo získává informace o produktech a službách vlastní či konkurenční firmy prostřednictvím fiktivního zákazníka, jehož úkolem je nákup produktu či služby, kladení otázek nebo registrace stížností a podání zpětné vazby o svých zkušenostech</t>
        </is>
      </c>
      <c r="L876" s="2" t="inlineStr">
        <is>
          <t>mystery shopping|
testbesøg|
prøvekøb|
mystery guest-besøg|
prøvebesøg</t>
        </is>
      </c>
      <c r="M876" s="2" t="inlineStr">
        <is>
          <t>3|
3|
3|
3|
3</t>
        </is>
      </c>
      <c r="N876" s="2" t="inlineStr">
        <is>
          <t xml:space="preserve">|
|
|
|
</t>
        </is>
      </c>
      <c r="O876" t="inlineStr">
        <is>
          <t>metode, hvor en interviewer, som handler på en virksomheds vegne, giver sig ud for at være kunde eller bruger af en service og gør observationer om sin oplevelse for at vurdere, hvordan virksomheden præsenterer sig selv på forhandlersiden, dvs. om virksomhedens politik om god service når helt ud til kunderne</t>
        </is>
      </c>
      <c r="P876" s="2" t="inlineStr">
        <is>
          <t>Testkauf</t>
        </is>
      </c>
      <c r="Q876" s="2" t="inlineStr">
        <is>
          <t>3</t>
        </is>
      </c>
      <c r="R876" s="2" t="inlineStr">
        <is>
          <t/>
        </is>
      </c>
      <c r="S876" t="inlineStr">
        <is>
          <t/>
        </is>
      </c>
      <c r="T876" t="inlineStr">
        <is>
          <t/>
        </is>
      </c>
      <c r="U876" t="inlineStr">
        <is>
          <t/>
        </is>
      </c>
      <c r="V876" t="inlineStr">
        <is>
          <t/>
        </is>
      </c>
      <c r="W876" t="inlineStr">
        <is>
          <t/>
        </is>
      </c>
      <c r="X876" s="2" t="inlineStr">
        <is>
          <t>mystery shopping</t>
        </is>
      </c>
      <c r="Y876" s="2" t="inlineStr">
        <is>
          <t>3</t>
        </is>
      </c>
      <c r="Z876" s="2" t="inlineStr">
        <is>
          <t/>
        </is>
      </c>
      <c r="AA876" t="inlineStr">
        <is>
          <t>tool used externally by market research companies or watchdog organisations, or internally by companies themselves to measure quality of service or compliance to regulation, or to gather specific information about products and services</t>
        </is>
      </c>
      <c r="AB876" s="2" t="inlineStr">
        <is>
          <t>compra misteriosa|
compra simulada</t>
        </is>
      </c>
      <c r="AC876" s="2" t="inlineStr">
        <is>
          <t>3|
3</t>
        </is>
      </c>
      <c r="AD876" s="2" t="inlineStr">
        <is>
          <t xml:space="preserve">|
</t>
        </is>
      </c>
      <c r="AE876" t="inlineStr">
        <is>
          <t>Técnica utilizada por las empresas para evaluar y medir la calidad en la atención al cliente. Los clientes misteriosos actúan como clientes comunes que realizan una compra o consumen un servicio y luego entregan un informe sobre cómo fue su experiencia.</t>
        </is>
      </c>
      <c r="AF876" s="2" t="inlineStr">
        <is>
          <t>kontrollost</t>
        </is>
      </c>
      <c r="AG876" s="2" t="inlineStr">
        <is>
          <t>3</t>
        </is>
      </c>
      <c r="AH876" s="2" t="inlineStr">
        <is>
          <t/>
        </is>
      </c>
      <c r="AI876" t="inlineStr">
        <is>
          <t/>
        </is>
      </c>
      <c r="AJ876" s="2" t="inlineStr">
        <is>
          <t>haamuasiointi</t>
        </is>
      </c>
      <c r="AK876" s="2" t="inlineStr">
        <is>
          <t>3</t>
        </is>
      </c>
      <c r="AL876" s="2" t="inlineStr">
        <is>
          <t/>
        </is>
      </c>
      <c r="AM876" t="inlineStr">
        <is>
          <t>tutkimusmenetelmä, jolla tutkitaan konkreettista asiakaspalvelua ja jossa tavallisina asiakkaina esiintyvät henkilöt arvioivat palvelun laatua ja sen eri osa-alueita ja dokumentoivat käyntien tulokset</t>
        </is>
      </c>
      <c r="AN876" s="2" t="inlineStr">
        <is>
          <t>enquête client mystère|
évaluation mystère|
enquête mystère</t>
        </is>
      </c>
      <c r="AO876" s="2" t="inlineStr">
        <is>
          <t>3|
3|
3</t>
        </is>
      </c>
      <c r="AP876" s="2" t="inlineStr">
        <is>
          <t xml:space="preserve">|
|
</t>
        </is>
      </c>
      <c r="AQ876" t="inlineStr">
        <is>
          <t>méthode de recherche utilisée pour observer et évaluer différents aspects d’une entreprise et qui consiste à faire appel à des enquêteurs pour jouer incognito le rôle de clients ou de clients potentiels afin de pouvoir évaluer avec précision et le plus objectivement possible la qualité d’un service ou d’un mode de contact</t>
        </is>
      </c>
      <c r="AR876" s="2" t="inlineStr">
        <is>
          <t>rúnsiopadóireacht</t>
        </is>
      </c>
      <c r="AS876" s="2" t="inlineStr">
        <is>
          <t>3</t>
        </is>
      </c>
      <c r="AT876" s="2" t="inlineStr">
        <is>
          <t/>
        </is>
      </c>
      <c r="AU876" t="inlineStr">
        <is>
          <t/>
        </is>
      </c>
      <c r="AV876" s="2" t="inlineStr">
        <is>
          <t>tajna kupnja</t>
        </is>
      </c>
      <c r="AW876" s="2" t="inlineStr">
        <is>
          <t>3</t>
        </is>
      </c>
      <c r="AX876" s="2" t="inlineStr">
        <is>
          <t/>
        </is>
      </c>
      <c r="AY876" t="inlineStr">
        <is>
          <t>poslovni alat za mjerenje kvalitete usluge koji podrazumijeva angažiranje prethodno educiranih tajnih kupaca koji prema unaprijed definiranim kriterijima detaljno i objektivno mjere kvalitetu proizvoda ili usluge s ciljem njezina poboljšanja</t>
        </is>
      </c>
      <c r="AZ876" s="2" t="inlineStr">
        <is>
          <t>próbavásárlás</t>
        </is>
      </c>
      <c r="BA876" s="2" t="inlineStr">
        <is>
          <t>4</t>
        </is>
      </c>
      <c r="BB876" s="2" t="inlineStr">
        <is>
          <t/>
        </is>
      </c>
      <c r="BC876" t="inlineStr">
        <is>
          <t>termékek és szolgáltatások megvásárlása annak érdekében, hogy ellenőrizzék a folyamatot, a szabályoknak való megfelelést stb.</t>
        </is>
      </c>
      <c r="BD876" s="2" t="inlineStr">
        <is>
          <t>mystery shopping</t>
        </is>
      </c>
      <c r="BE876" s="2" t="inlineStr">
        <is>
          <t>3</t>
        </is>
      </c>
      <c r="BF876" s="2" t="inlineStr">
        <is>
          <t/>
        </is>
      </c>
      <c r="BG876" t="inlineStr">
        <is>
          <t>strumento di valutazione che consiste nell'effettuare acquisti o avvalersi di servizi in forma anonima attraverso “utenti addestrati”, per valutare la qualità dei servizi erogati dai propri uffici e valutare il comportamento dei propri dipendenti</t>
        </is>
      </c>
      <c r="BH876" s="2" t="inlineStr">
        <is>
          <t>kontrolinis pirkimas</t>
        </is>
      </c>
      <c r="BI876" s="2" t="inlineStr">
        <is>
          <t>3</t>
        </is>
      </c>
      <c r="BJ876" s="2" t="inlineStr">
        <is>
          <t/>
        </is>
      </c>
      <c r="BK876" t="inlineStr">
        <is>
          <t>paslaugų kokybės kontrolės metodas, kai tyrimo tikslais paslaugos perkamos tiesiogiai paslaugas teikiantiems darbuotojams nežinant</t>
        </is>
      </c>
      <c r="BL876" s="2" t="inlineStr">
        <is>
          <t>kontrolpirkums</t>
        </is>
      </c>
      <c r="BM876" s="2" t="inlineStr">
        <is>
          <t>3</t>
        </is>
      </c>
      <c r="BN876" s="2" t="inlineStr">
        <is>
          <t/>
        </is>
      </c>
      <c r="BO876" t="inlineStr">
        <is>
          <t/>
        </is>
      </c>
      <c r="BP876" s="2" t="inlineStr">
        <is>
          <t>xiri bil-moħbi</t>
        </is>
      </c>
      <c r="BQ876" s="2" t="inlineStr">
        <is>
          <t>3</t>
        </is>
      </c>
      <c r="BR876" s="2" t="inlineStr">
        <is>
          <t/>
        </is>
      </c>
      <c r="BS876" t="inlineStr">
        <is>
          <t>teknika ta' riċerka bbażata fuq il-post li tuża awdituri indipendenti li jagħmluha ta' klijenti konsumaturi bil-għan li jiġbru informazzjoni dwar il-kwalità tal-prodotti u t-twassil tas-servizz offruti minn kumpaniji ta' bejgħ bl-imnut</t>
        </is>
      </c>
      <c r="BT876" s="2" t="inlineStr">
        <is>
          <t>mystery shopping</t>
        </is>
      </c>
      <c r="BU876" s="2" t="inlineStr">
        <is>
          <t>3</t>
        </is>
      </c>
      <c r="BV876" s="2" t="inlineStr">
        <is>
          <t/>
        </is>
      </c>
      <c r="BW876" t="inlineStr">
        <is>
          <t>instrument om vaststellingen te doen ter controle van de kwaliteit of van het naleven van wetgeving</t>
        </is>
      </c>
      <c r="BX876" s="2" t="inlineStr">
        <is>
          <t>badanie Mystery Shopping|
badanie typu Tajemniczy Klient</t>
        </is>
      </c>
      <c r="BY876" s="2" t="inlineStr">
        <is>
          <t>3|
3</t>
        </is>
      </c>
      <c r="BZ876" s="2" t="inlineStr">
        <is>
          <t xml:space="preserve">|
</t>
        </is>
      </c>
      <c r="CA876" t="inlineStr">
        <is>
          <t>badanie wykorzystujące technikę obserwacji uczestniczących, dokonywanych przez specjalnie przeszkolone podstawione osoby udające klientów lub kontrahentów w punktach sprzedaży lub dowolnych placówkach, w których dochodzi do interakcji klient - pracownik firmy (banki, firmy lesingowe, itd.), w celu stwierdzenia poziomu jakości obsługi klientów</t>
        </is>
      </c>
      <c r="CB876" s="2" t="inlineStr">
        <is>
          <t>cliente oculto</t>
        </is>
      </c>
      <c r="CC876" s="2" t="inlineStr">
        <is>
          <t>3</t>
        </is>
      </c>
      <c r="CD876" s="2" t="inlineStr">
        <is>
          <t/>
        </is>
      </c>
      <c r="CE876" t="inlineStr">
        <is>
          <t>Ferramenta utilizada por empresas de pesquisa de mercado para medir a qualidade do atendimento de empresas ou para levantar informações específicas sobre produtos e serviços.</t>
        </is>
      </c>
      <c r="CF876" s="2" t="inlineStr">
        <is>
          <t>client misterios</t>
        </is>
      </c>
      <c r="CG876" s="2" t="inlineStr">
        <is>
          <t>3</t>
        </is>
      </c>
      <c r="CH876" s="2" t="inlineStr">
        <is>
          <t/>
        </is>
      </c>
      <c r="CI876" t="inlineStr">
        <is>
          <t>un instrument al cercetărilor de marketing moderne, utilizat pentru măsurarea calității serviciilor din vânzări</t>
        </is>
      </c>
      <c r="CJ876" s="2" t="inlineStr">
        <is>
          <t>fiktívne nakupovanie</t>
        </is>
      </c>
      <c r="CK876" s="2" t="inlineStr">
        <is>
          <t>3</t>
        </is>
      </c>
      <c r="CL876" s="2" t="inlineStr">
        <is>
          <t/>
        </is>
      </c>
      <c r="CM876" t="inlineStr">
        <is>
          <t>dlhodobo preverená výskumná technika, ktorá sa používa ako metóda zisťovania kvality služieb</t>
        </is>
      </c>
      <c r="CN876" s="2" t="inlineStr">
        <is>
          <t>prikrito nakupovanje</t>
        </is>
      </c>
      <c r="CO876" s="2" t="inlineStr">
        <is>
          <t>3</t>
        </is>
      </c>
      <c r="CP876" s="2" t="inlineStr">
        <is>
          <t/>
        </is>
      </c>
      <c r="CQ876" t="inlineStr">
        <is>
          <t/>
        </is>
      </c>
      <c r="CR876" s="2" t="inlineStr">
        <is>
          <t>anonymt kundbesök</t>
        </is>
      </c>
      <c r="CS876" s="2" t="inlineStr">
        <is>
          <t>3</t>
        </is>
      </c>
      <c r="CT876" s="2" t="inlineStr">
        <is>
          <t/>
        </is>
      </c>
      <c r="CU876" t="inlineStr">
        <is>
          <t>metod för att utvärdera om saker och ting fungerar i en butik eller annan verksamhet som har direkta kundrelationer</t>
        </is>
      </c>
    </row>
    <row r="877">
      <c r="A877" s="1" t="str">
        <f>HYPERLINK("https://iate.europa.eu/entry/result/3593312/all", "3593312")</f>
        <v>3593312</v>
      </c>
      <c r="B877" t="inlineStr">
        <is>
          <t>EUROPEAN UNION</t>
        </is>
      </c>
      <c r="C877" t="inlineStr">
        <is>
          <t>EUROPEAN UNION|EU finance</t>
        </is>
      </c>
      <c r="D877" s="2" t="inlineStr">
        <is>
          <t>Единен пазар, иновации и цифрова сфера</t>
        </is>
      </c>
      <c r="E877" s="2" t="inlineStr">
        <is>
          <t>3</t>
        </is>
      </c>
      <c r="F877" s="2" t="inlineStr">
        <is>
          <t/>
        </is>
      </c>
      <c r="G877" t="inlineStr">
        <is>
          <t/>
        </is>
      </c>
      <c r="H877" s="2" t="inlineStr">
        <is>
          <t>Jednotný trh, inovace a digitální agenda</t>
        </is>
      </c>
      <c r="I877" s="2" t="inlineStr">
        <is>
          <t>3</t>
        </is>
      </c>
      <c r="J877" s="2" t="inlineStr">
        <is>
          <t/>
        </is>
      </c>
      <c r="K877" t="inlineStr">
        <is>
          <t>okruh 1 víceletého finančního rámce na období 2021–2027</t>
        </is>
      </c>
      <c r="L877" s="2" t="inlineStr">
        <is>
          <t>Det indre marked, innovation og det digitale område</t>
        </is>
      </c>
      <c r="M877" s="2" t="inlineStr">
        <is>
          <t>3</t>
        </is>
      </c>
      <c r="N877" s="2" t="inlineStr">
        <is>
          <t/>
        </is>
      </c>
      <c r="O877" t="inlineStr">
        <is>
          <t>udgiftsområde 1 i den flerårige finansiele ramme for årene 2021-2027</t>
        </is>
      </c>
      <c r="P877" s="2" t="inlineStr">
        <is>
          <t>Binnenmarkt, Innovation und Digitales</t>
        </is>
      </c>
      <c r="Q877" s="2" t="inlineStr">
        <is>
          <t>3</t>
        </is>
      </c>
      <c r="R877" s="2" t="inlineStr">
        <is>
          <t/>
        </is>
      </c>
      <c r="S877" t="inlineStr">
        <is>
          <t/>
        </is>
      </c>
      <c r="T877" s="2" t="inlineStr">
        <is>
          <t>ενιαία αγορά, καινοτομία και ψηφιακή οικονομία</t>
        </is>
      </c>
      <c r="U877" s="2" t="inlineStr">
        <is>
          <t>3</t>
        </is>
      </c>
      <c r="V877" s="2" t="inlineStr">
        <is>
          <t/>
        </is>
      </c>
      <c r="W877" t="inlineStr">
        <is>
          <t>τομέας 1 του Πολυετούς Δημοσιονομικού Πλαισίου για την περίοδο 2021-2027</t>
        </is>
      </c>
      <c r="X877" s="2" t="inlineStr">
        <is>
          <t>Single Market, Innovation and Digital|
Single Market, Innovation &amp;amp; Digital</t>
        </is>
      </c>
      <c r="Y877" s="2" t="inlineStr">
        <is>
          <t>3|
1</t>
        </is>
      </c>
      <c r="Z877" s="2" t="inlineStr">
        <is>
          <t xml:space="preserve">|
</t>
        </is>
      </c>
      <c r="AA877" t="inlineStr">
        <is>
          <t>heading 1 of the 2021–2027 &lt;a href="https://iate.europa.eu/entry/result/930627/en" target="_blank"&gt;multiannual financial framework&lt;/a&gt;</t>
        </is>
      </c>
      <c r="AB877" s="2" t="inlineStr">
        <is>
          <t>Mercado único, innovación y economía digital</t>
        </is>
      </c>
      <c r="AC877" s="2" t="inlineStr">
        <is>
          <t>3</t>
        </is>
      </c>
      <c r="AD877" s="2" t="inlineStr">
        <is>
          <t/>
        </is>
      </c>
      <c r="AE877" t="inlineStr">
        <is>
          <t>Rúbrica 1 del marco financiero plurianual (UE-27) para el período 2021-2027.</t>
        </is>
      </c>
      <c r="AF877" s="2" t="inlineStr">
        <is>
          <t>Ühtne turg, innovatsioon ja digitaalvaldkond</t>
        </is>
      </c>
      <c r="AG877" s="2" t="inlineStr">
        <is>
          <t>3</t>
        </is>
      </c>
      <c r="AH877" s="2" t="inlineStr">
        <is>
          <t/>
        </is>
      </c>
      <c r="AI877" t="inlineStr">
        <is>
          <t>mitmeaastase finantsraamistiku 2021-2027 1. rubriigi pealkiri</t>
        </is>
      </c>
      <c r="AJ877" s="2" t="inlineStr">
        <is>
          <t>Sisämarkkinat, innovointi ja digitaalitalous</t>
        </is>
      </c>
      <c r="AK877" s="2" t="inlineStr">
        <is>
          <t>3</t>
        </is>
      </c>
      <c r="AL877" s="2" t="inlineStr">
        <is>
          <t/>
        </is>
      </c>
      <c r="AM877" t="inlineStr">
        <is>
          <t>monivuotisen rahoituskehyksen 2021–2027 otsake 1</t>
        </is>
      </c>
      <c r="AN877" s="2" t="inlineStr">
        <is>
          <t>Marché unique, innovation et numérique</t>
        </is>
      </c>
      <c r="AO877" s="2" t="inlineStr">
        <is>
          <t>3</t>
        </is>
      </c>
      <c r="AP877" s="2" t="inlineStr">
        <is>
          <t/>
        </is>
      </c>
      <c r="AQ877" t="inlineStr">
        <is>
          <t>première rubrique du &lt;a href="https://iate.europa.eu/entry/result/930627/fr" target="_blank"&gt;cadre financier pluriannuel&lt;/a&gt; pour les années 2021 à 2027</t>
        </is>
      </c>
      <c r="AR877" t="inlineStr">
        <is>
          <t/>
        </is>
      </c>
      <c r="AS877" t="inlineStr">
        <is>
          <t/>
        </is>
      </c>
      <c r="AT877" t="inlineStr">
        <is>
          <t/>
        </is>
      </c>
      <c r="AU877" t="inlineStr">
        <is>
          <t/>
        </is>
      </c>
      <c r="AV877" s="2" t="inlineStr">
        <is>
          <t>Jedinstveno tržište, inovacije i digitalizacija</t>
        </is>
      </c>
      <c r="AW877" s="2" t="inlineStr">
        <is>
          <t>3</t>
        </is>
      </c>
      <c r="AX877" s="2" t="inlineStr">
        <is>
          <t/>
        </is>
      </c>
      <c r="AY877" t="inlineStr">
        <is>
          <t>naslov 1. višegodišnjeg financijskog okvira za razdoblje 2021. - 2027.</t>
        </is>
      </c>
      <c r="AZ877" s="2" t="inlineStr">
        <is>
          <t>Egységes piac, innováció és digitális gazdaság</t>
        </is>
      </c>
      <c r="BA877" s="2" t="inlineStr">
        <is>
          <t>3</t>
        </is>
      </c>
      <c r="BB877" s="2" t="inlineStr">
        <is>
          <t/>
        </is>
      </c>
      <c r="BC877" t="inlineStr">
        <is>
          <t>a 2021-2027-es időszakra szóló többéves pénzügyi keret 1. fejezete</t>
        </is>
      </c>
      <c r="BD877" s="2" t="inlineStr">
        <is>
          <t>Mercato unico, innovazione e agenda digitale</t>
        </is>
      </c>
      <c r="BE877" s="2" t="inlineStr">
        <is>
          <t>3</t>
        </is>
      </c>
      <c r="BF877" s="2" t="inlineStr">
        <is>
          <t/>
        </is>
      </c>
      <c r="BG877" t="inlineStr">
        <is>
          <t>rubrica 1 della tabella riepilogativa per rubrica del quadro finanziario pluriennale (QFP) per il periodo 2021-2027</t>
        </is>
      </c>
      <c r="BH877" s="2" t="inlineStr">
        <is>
          <t>Bendroji rinka, inovacijos ir skaitmeninė ekonomika</t>
        </is>
      </c>
      <c r="BI877" s="2" t="inlineStr">
        <is>
          <t>3</t>
        </is>
      </c>
      <c r="BJ877" s="2" t="inlineStr">
        <is>
          <t/>
        </is>
      </c>
      <c r="BK877" t="inlineStr">
        <is>
          <t>2021–2027 m. daugiametės finansinės programos 1-oji išlaidų kategorija</t>
        </is>
      </c>
      <c r="BL877" s="2" t="inlineStr">
        <is>
          <t>Vienotais tirgus, inovācija un digitālā joma</t>
        </is>
      </c>
      <c r="BM877" s="2" t="inlineStr">
        <is>
          <t>3</t>
        </is>
      </c>
      <c r="BN877" s="2" t="inlineStr">
        <is>
          <t/>
        </is>
      </c>
      <c r="BO877" t="inlineStr">
        <is>
          <t>daudzgadu finanšu shēmas 2021.–2027. gadam 1.
izdevumu kategorijas nosaukums</t>
        </is>
      </c>
      <c r="BP877" s="2" t="inlineStr">
        <is>
          <t>Suq Uniku, Innovazzjoni u Aġenda Diġitali|
Suq Uniku, Innovazzjoni u Diġitali</t>
        </is>
      </c>
      <c r="BQ877" s="2" t="inlineStr">
        <is>
          <t>2|
3</t>
        </is>
      </c>
      <c r="BR877" s="2" t="inlineStr">
        <is>
          <t xml:space="preserve">|
</t>
        </is>
      </c>
      <c r="BS877" t="inlineStr">
        <is>
          <t>l-intestatura nru 1 tal-Qafas Finanzjarju Pluriennali (QFP) għall-perjodu 2021 - 2027</t>
        </is>
      </c>
      <c r="BT877" s="2" t="inlineStr">
        <is>
          <t>Eengemaakte markt, innovatie en digitaal beleid</t>
        </is>
      </c>
      <c r="BU877" s="2" t="inlineStr">
        <is>
          <t>3</t>
        </is>
      </c>
      <c r="BV877" s="2" t="inlineStr">
        <is>
          <t/>
        </is>
      </c>
      <c r="BW877" t="inlineStr">
        <is>
          <t>rubriek 1 van het meerjarig financieel kader voor de periode 2021-2027</t>
        </is>
      </c>
      <c r="BX877" s="2" t="inlineStr">
        <is>
          <t>Jednolity rynek, innowacje i gospodarka cyfrowa</t>
        </is>
      </c>
      <c r="BY877" s="2" t="inlineStr">
        <is>
          <t>3</t>
        </is>
      </c>
      <c r="BZ877" s="2" t="inlineStr">
        <is>
          <t/>
        </is>
      </c>
      <c r="CA877" t="inlineStr">
        <is>
          <t>dział 1 wieloletnich ram finansowych na lata 2021-2027</t>
        </is>
      </c>
      <c r="CB877" s="2" t="inlineStr">
        <is>
          <t>Mercado Único, Inovação e Digital</t>
        </is>
      </c>
      <c r="CC877" s="2" t="inlineStr">
        <is>
          <t>3</t>
        </is>
      </c>
      <c r="CD877" s="2" t="inlineStr">
        <is>
          <t/>
        </is>
      </c>
      <c r="CE877" t="inlineStr">
        <is>
          <t>Rubrica 1 do Quadro Financeiro Plurianual para 2021-2027.</t>
        </is>
      </c>
      <c r="CF877" s="2" t="inlineStr">
        <is>
          <t>Piața unică, inovare și sectorul digital</t>
        </is>
      </c>
      <c r="CG877" s="2" t="inlineStr">
        <is>
          <t>3</t>
        </is>
      </c>
      <c r="CH877" s="2" t="inlineStr">
        <is>
          <t/>
        </is>
      </c>
      <c r="CI877" t="inlineStr">
        <is>
          <t>rubrica 1 din cadrul financiar multianual pentru perioada 2021-2027</t>
        </is>
      </c>
      <c r="CJ877" s="2" t="inlineStr">
        <is>
          <t>Jednotný trh, inovácie a digitálna ekonomika</t>
        </is>
      </c>
      <c r="CK877" s="2" t="inlineStr">
        <is>
          <t>3</t>
        </is>
      </c>
      <c r="CL877" s="2" t="inlineStr">
        <is>
          <t/>
        </is>
      </c>
      <c r="CM877" t="inlineStr">
        <is>
          <t>okruh 1 viacročného finančného rámca na roky 2021 – 2027</t>
        </is>
      </c>
      <c r="CN877" s="2" t="inlineStr">
        <is>
          <t>Enotni trg, inovacije in digitalno</t>
        </is>
      </c>
      <c r="CO877" s="2" t="inlineStr">
        <is>
          <t>3</t>
        </is>
      </c>
      <c r="CP877" s="2" t="inlineStr">
        <is>
          <t/>
        </is>
      </c>
      <c r="CQ877" t="inlineStr">
        <is>
          <t>razdelek 1 večletnega finančnega okvira za obdobje 2021–2027</t>
        </is>
      </c>
      <c r="CR877" s="2" t="inlineStr">
        <is>
          <t>inre marknaden, innovation och digitalisering</t>
        </is>
      </c>
      <c r="CS877" s="2" t="inlineStr">
        <is>
          <t>3</t>
        </is>
      </c>
      <c r="CT877" s="2" t="inlineStr">
        <is>
          <t/>
        </is>
      </c>
      <c r="CU877" t="inlineStr">
        <is>
          <t>rubrik 1 i den fleråriga budgetramen för perioden 2021-2027</t>
        </is>
      </c>
    </row>
    <row r="878">
      <c r="A878" s="1" t="str">
        <f>HYPERLINK("https://iate.europa.eu/entry/result/3557101/all", "3557101")</f>
        <v>3557101</v>
      </c>
      <c r="B878" t="inlineStr">
        <is>
          <t>FINANCE</t>
        </is>
      </c>
      <c r="C878" t="inlineStr">
        <is>
          <t>FINANCE|taxation</t>
        </is>
      </c>
      <c r="D878" s="2" t="inlineStr">
        <is>
          <t>режим за съкратено обслужване на едно гише</t>
        </is>
      </c>
      <c r="E878" s="2" t="inlineStr">
        <is>
          <t>3</t>
        </is>
      </c>
      <c r="F878" s="2" t="inlineStr">
        <is>
          <t/>
        </is>
      </c>
      <c r="G878" t="inlineStr">
        <is>
          <t/>
        </is>
      </c>
      <c r="H878" s="2" t="inlineStr">
        <is>
          <t>zvláštní režim jednoho správního místa|
zjednodušené jedno správní místo</t>
        </is>
      </c>
      <c r="I878" s="2" t="inlineStr">
        <is>
          <t>3|
3</t>
        </is>
      </c>
      <c r="J878" s="2" t="inlineStr">
        <is>
          <t xml:space="preserve">|
</t>
        </is>
      </c>
      <c r="K878" t="inlineStr">
        <is>
          <t>&lt;i&gt;jedno správní místo&lt;/i&gt; [ &lt;a href="/entry/result/1892474/all" id="ENTRY_TO_ENTRY_CONVERTER" target="_blank"&gt;IATE:1892474&lt;/a&gt; ], jež osobám povinným k DPH, které poskytují telekomunikační služby, služby rozhlasového a televizního vysílání a elektronické služby osobám nepovinným k dani v členských státech, v nichž nemají sídlo ekonomické činnosti ani stálou provozovnu, umožní vyúčtovat daň splatnou z poskytnutých služeb prostřednictvím internetového portálu v členském státě, v němž jsou identifikovány</t>
        </is>
      </c>
      <c r="L878" s="2" t="inlineStr">
        <is>
          <t>mini-one-stop-shop|
mini-OSS|
MOSS</t>
        </is>
      </c>
      <c r="M878" s="2" t="inlineStr">
        <is>
          <t>3|
3|
3</t>
        </is>
      </c>
      <c r="N878" s="2" t="inlineStr">
        <is>
          <t xml:space="preserve">|
|
</t>
        </is>
      </c>
      <c r="O878" t="inlineStr">
        <is>
          <t/>
        </is>
      </c>
      <c r="P878" s="2" t="inlineStr">
        <is>
          <t>KEA|
Miniregelung|
Miniregelung für eine einzige Anlaufstelle|
kleine einzige Anlaufstelle für die Mehrwertsteuer</t>
        </is>
      </c>
      <c r="Q878" s="2" t="inlineStr">
        <is>
          <t>3|
3|
3|
3</t>
        </is>
      </c>
      <c r="R878" s="2" t="inlineStr">
        <is>
          <t xml:space="preserve">|
|
|
</t>
        </is>
      </c>
      <c r="S878" t="inlineStr">
        <is>
          <t>optionale vereinfachte Regelung für steuerpflichtige Erbringer von Telekommunikations-, Rundfunk- und Fernsehdienstleistungen oder elektronischen Dienstleistungen in anderen Mitgliedstaaten, wonch sie ihre MwSt-Erklärungen auf elektronischem Wege übermitteln können, ohne sich in jedem dieser Mitgliedstaaten gesondert umsatzsteuerlich registrieren zu lassen</t>
        </is>
      </c>
      <c r="T878" s="2" t="inlineStr">
        <is>
          <t>μίνι θυρίδας ενιαίας εξυπηρέτησης|
MOSS|
μίνι θυρίδα ενιαίας εξυπηρέτησης για τον ΦΠΑ|
μικρή ΘΕΕ|
μικρή μονοαπευθυντική θυρίδα</t>
        </is>
      </c>
      <c r="U878" s="2" t="inlineStr">
        <is>
          <t>2|
2|
3|
2|
3</t>
        </is>
      </c>
      <c r="V878" s="2" t="inlineStr">
        <is>
          <t xml:space="preserve">|
|
|
|
</t>
        </is>
      </c>
      <c r="W878" t="inlineStr">
        <is>
          <t/>
        </is>
      </c>
      <c r="X878" s="2" t="inlineStr">
        <is>
          <t>mini OSS|
mini One Stop Shop|
MOSS|
VAT mini one‑stop shop|
mini one-stop shop for VAT|
VAT MOSS</t>
        </is>
      </c>
      <c r="Y878" s="2" t="inlineStr">
        <is>
          <t>3|
3|
3|
3|
1|
3</t>
        </is>
      </c>
      <c r="Z878" s="2" t="inlineStr">
        <is>
          <t xml:space="preserve">|
|
|
|
|
</t>
        </is>
      </c>
      <c r="AA878" t="inlineStr">
        <is>
          <t>optional scheme for taxable service providers established within or outside the EU to submit VAT returns electronically without having to register separately in every Member State in which they provide telecommunications, broadcasting and electronically supplied services</t>
        </is>
      </c>
      <c r="AB878" s="2" t="inlineStr">
        <is>
          <t>miniventanilla única|
MOSS</t>
        </is>
      </c>
      <c r="AC878" s="2" t="inlineStr">
        <is>
          <t>3|
3</t>
        </is>
      </c>
      <c r="AD878" s="2" t="inlineStr">
        <is>
          <t xml:space="preserve">|
</t>
        </is>
      </c>
      <c r="AE878" t="inlineStr">
        <is>
          <t>Servicio telemático que ofrecerá a todos los serivios de telecomunicaciones, radiodifusión o de televisión y electrónicos ("TRE") prestados por un empresario o profesional a particulares consumidores finales establecidos o residentes en un Estado de la Unión Europea distinto del prestador de ese servicio, la posibilidad de cumplir con las obligaciones tributarias en materia de IVA en esos Estados miembros directamente desde la SEde Eelectrónica de la Agencia Estatal de Administración Tributaria.</t>
        </is>
      </c>
      <c r="AF878" s="2" t="inlineStr">
        <is>
          <t>käibemaksu väike ühe akna süsteem|
väike ühe akna süsteem|
väike kontaktpunkt</t>
        </is>
      </c>
      <c r="AG878" s="2" t="inlineStr">
        <is>
          <t>2|
3|
2</t>
        </is>
      </c>
      <c r="AH878" s="2" t="inlineStr">
        <is>
          <t xml:space="preserve">|
preferred|
</t>
        </is>
      </c>
      <c r="AI878" t="inlineStr">
        <is>
          <t>vabatahtlik kord, mis võimaldab
maksukohustuslastel, kes pakuvad mittemaksukohustuslastele telekommunikatsiooni-, raadio- ja teleringhäälingu- ning elektroonilisi teenuseid mujal kui oma asukohajärgses liikmesriigis,
deklareerida kõnealuste teenuste eest tasutavat käibemaksu veebiportaali kaudu liikmesriigis,
kus nad on registreeritud</t>
        </is>
      </c>
      <c r="AJ878" s="2" t="inlineStr">
        <is>
          <t>arvonlisäveron erityisjärjestelmä|
keskitetty minipalvelupiste|
keskitetty alv-minipalvelupiste</t>
        </is>
      </c>
      <c r="AK878" s="2" t="inlineStr">
        <is>
          <t>3|
3|
3</t>
        </is>
      </c>
      <c r="AL878" s="2" t="inlineStr">
        <is>
          <t xml:space="preserve">preferred|
|
</t>
        </is>
      </c>
      <c r="AM878" t="inlineStr">
        <is>
          <t>vapaaehtoinen järjestelmä, jossa verovelvollinen, joka on rekisteröity keskitettyyn minipalvelupisteeseen jossakin jäsenvaltiossa (tunnistamisjäsenvaltiossa), voi antaa neljännesvuosittain keskitetyn minipalvelupisteen sähköiset alv-ilmoitukset</t>
        </is>
      </c>
      <c r="AN878" s="2" t="inlineStr">
        <is>
          <t>MGU|
mini-guichet unique|
mini-guichet unique en matière de TVA|
MGU TVA</t>
        </is>
      </c>
      <c r="AO878" s="2" t="inlineStr">
        <is>
          <t>2|
3|
3|
2</t>
        </is>
      </c>
      <c r="AP878" s="2" t="inlineStr">
        <is>
          <t xml:space="preserve">|
|
|
</t>
        </is>
      </c>
      <c r="AQ878" t="inlineStr">
        <is>
          <t>régime facultatif entré en vigueur le 1&lt;sup&gt;er&lt;/sup&gt; janvier 2015 et destiné aux assujettis qui
fournissent des services de télécommunication, de radiodiffusion et de télévision ou des
services électroniques à des personnes non assujetties dans des États membres où ils ne sont
pas établis d’acquitter la TVA due sur ces services via un portail web dans l’État membre où
ils sont inscrits</t>
        </is>
      </c>
      <c r="AR878" s="2" t="inlineStr">
        <is>
          <t>mion-ionad ilfhreastail|
MOSS</t>
        </is>
      </c>
      <c r="AS878" s="2" t="inlineStr">
        <is>
          <t>3|
3</t>
        </is>
      </c>
      <c r="AT878" s="2" t="inlineStr">
        <is>
          <t xml:space="preserve">|
</t>
        </is>
      </c>
      <c r="AU878" t="inlineStr">
        <is>
          <t/>
        </is>
      </c>
      <c r="AV878" s="2" t="inlineStr">
        <is>
          <t>mini sustav za pružanje usluga na jednom mjestu|
mini sustav za pružanje usluga na jednom mjestu za PDV</t>
        </is>
      </c>
      <c r="AW878" s="2" t="inlineStr">
        <is>
          <t>3|
3</t>
        </is>
      </c>
      <c r="AX878" s="2" t="inlineStr">
        <is>
          <t xml:space="preserve">|
</t>
        </is>
      </c>
      <c r="AY878" t="inlineStr">
        <is>
          <t/>
        </is>
      </c>
      <c r="AZ878" s="2" t="inlineStr">
        <is>
          <t>MoSS|
szűkített egyablakos hozzáadottértékadó-ügyintézés|
szűkített egyablakos ügyintézés|
szűkített egyablakos héaügyintézés|
mini egyablakos rendszer</t>
        </is>
      </c>
      <c r="BA878" s="2" t="inlineStr">
        <is>
          <t>4|
4|
4|
4|
3</t>
        </is>
      </c>
      <c r="BB878" s="2" t="inlineStr">
        <is>
          <t>admitted|
|
preferred|
|
admitted</t>
        </is>
      </c>
      <c r="BC878" t="inlineStr">
        <is>
          <t>olyan rendszer, amely lehetővé teszi a nem adóalanyok részére távközlési szolgáltatást, műsorszolgáltatást vagy elektronikus szolgáltatást nyújtó adóalanyok számára, hogy ha olyan tagállamban nyújtanak szolgáltatásokat, ahol nem telepedtek le, akkor az e szolgáltatásaikra vonatkozó héabevallásukat azon tagállam webes portálján keresztül nyújtsák be, amelyben azonosítóval rendelkeznek</t>
        </is>
      </c>
      <c r="BD878" s="2" t="inlineStr">
        <is>
          <t>mini sportello unico|
mini sportello unico per l'IVA|
MOSS|
sistema MOSS</t>
        </is>
      </c>
      <c r="BE878" s="2" t="inlineStr">
        <is>
          <t>3|
3|
3|
3</t>
        </is>
      </c>
      <c r="BF878" s="2" t="inlineStr">
        <is>
          <t xml:space="preserve">|
|
|
</t>
        </is>
      </c>
      <c r="BG878" t="inlineStr">
        <is>
          <t>regime facoltativo che permette ai soggetti passivi che
prestano servizi di telecomunicazione, servizi di teleradiodiffusione e servizi elettronici a
persone che non sono soggetti passivi negli Stati membri in cui non sono stabiliti di versare
l'IVA dovuta su tali servizi allo Stato membro in cui sono identificati attraverso un portale
web</t>
        </is>
      </c>
      <c r="BH878" s="2" t="inlineStr">
        <is>
          <t>vieno langelio principu grindžiama minisistema</t>
        </is>
      </c>
      <c r="BI878" s="2" t="inlineStr">
        <is>
          <t>3</t>
        </is>
      </c>
      <c r="BJ878" s="2" t="inlineStr">
        <is>
          <t/>
        </is>
      </c>
      <c r="BK878" t="inlineStr">
        <is>
          <t>neprivaloma schema, skirta paslaugas teikiantiems apmokestinamiesiems asmenims, kurie gali būti įsisteigę ES arba už jos ribų, kad jie galėtų PVM deklaracijas pateikti elektroniniu būdu ir jiems nereikėtų registruotis kiekvienoje valstybėje narėje, kurioje jie teikia telekomunikacijų, transliavimo ir elektroniniu būdu teikiamas paslaugas</t>
        </is>
      </c>
      <c r="BL878" s="2" t="inlineStr">
        <is>
          <t>mini vienas pieturas aģentūra|
vienas pieturas aģentūras minishēma PVN jomā</t>
        </is>
      </c>
      <c r="BM878" s="2" t="inlineStr">
        <is>
          <t>3|
3</t>
        </is>
      </c>
      <c r="BN878" s="2" t="inlineStr">
        <is>
          <t xml:space="preserve">|
</t>
        </is>
      </c>
      <c r="BO878" t="inlineStr">
        <is>
          <t>neobligāta shēma, ko var izmantot nodokļu maksātāji, kuri sniedz telesakaru pakalpojumus, televīzijas un radio apraides
pakalpojumus un elektroniskus pakalpojumus citās dalībvalstīs, un saskaņā ar kuru tie PVN deklarācijas var iesniegt elektroniski, nereģistrējoties katrā patēriņa dalībvalstī</t>
        </is>
      </c>
      <c r="BP878" s="2" t="inlineStr">
        <is>
          <t>MOSS|
punt uniku ta' servizz żgħir|
VAT MOSS|
mini One Stop Shop|
VAT f'punt uniku ta' servizz żgħir</t>
        </is>
      </c>
      <c r="BQ878" s="2" t="inlineStr">
        <is>
          <t>3|
3|
3|
3|
3</t>
        </is>
      </c>
      <c r="BR878" s="2" t="inlineStr">
        <is>
          <t xml:space="preserve">|
|
|
|
</t>
        </is>
      </c>
      <c r="BS878" t="inlineStr">
        <is>
          <t>skema fakultattiva biex il-fornituri ta' servizzi taxxabbli stabbiliti fl-UE jew barra minnha jippreżentaw dikjarazzjonijiet tal-VAT b'mod elettroniku mingħajr ma jkollhom jirreġistraw separatament f'kull Stat Membru li fih jipprovdu telekomunikazzjoni, xandir u servizzi fornuti b'mod elettroniku</t>
        </is>
      </c>
      <c r="BT878" s="2" t="inlineStr">
        <is>
          <t>mini-éénloketsysteem|
mini-éénloketsysteem van de btw</t>
        </is>
      </c>
      <c r="BU878" s="2" t="inlineStr">
        <is>
          <t>3|
3</t>
        </is>
      </c>
      <c r="BV878" s="2" t="inlineStr">
        <is>
          <t xml:space="preserve">|
</t>
        </is>
      </c>
      <c r="BW878" t="inlineStr">
        <is>
          <t>systeem waarbij een belastingplichtige die diensten inzake telecommunicatie, radio- en televisieomroep en langs elektronische weg verrichte diensten levert aan niet-belastingplichtigen in een lidstaat waar hij niet is gevestigd, de keuze heeft de voor deze diensten verschuldigde btw aan te geven via een webportaal in de lidstaat waar hij voor de btw geïdentificeerd is (en waarbij wordt aangenomen dat de dienst plaatsvindt in de lidstaat van de afnemer en niet in de lidstaat van de dienstverlener)</t>
        </is>
      </c>
      <c r="BX878" s="2" t="inlineStr">
        <is>
          <t>MOSS|
mały punkt kompleksowej obsługi</t>
        </is>
      </c>
      <c r="BY878" s="2" t="inlineStr">
        <is>
          <t>3|
3</t>
        </is>
      </c>
      <c r="BZ878" s="2" t="inlineStr">
        <is>
          <t xml:space="preserve">|
</t>
        </is>
      </c>
      <c r="CA878" t="inlineStr">
        <is>
          <t>szczególna procedura rozliczania VAT, w ramach której podmiot rejestruje się w jednym państwie, składa w nim drogą elektroniczną kwartalną deklarację VAT oraz wpłaca należną wszystkim państwom członkowskim UE kwotę VAT; następnie kwoty VAT przekazywane są do właściwych państw członkowskich konsumpcji</t>
        </is>
      </c>
      <c r="CB878" s="2" t="inlineStr">
        <is>
          <t>minibalcão único</t>
        </is>
      </c>
      <c r="CC878" s="2" t="inlineStr">
        <is>
          <t>3</t>
        </is>
      </c>
      <c r="CD878" s="2" t="inlineStr">
        <is>
          <t/>
        </is>
      </c>
      <c r="CE878" t="inlineStr">
        <is>
          <t>&lt;p&gt;Regime especial do IVA para sujeitos passivos não estabelecidos no Estado-Membro de consumo ou na UE que prestem serviços de telecomunicações, de radiodifusão ou televisão e serviços por via eletrónica a pessoas que não sejam sujeitos passivos, estabelecidas ou domiciliadas na UE.&lt;/p&gt;</t>
        </is>
      </c>
      <c r="CF878" s="2" t="inlineStr">
        <is>
          <t>mini-ghișeu unic|
MOSS</t>
        </is>
      </c>
      <c r="CG878" s="2" t="inlineStr">
        <is>
          <t>3|
3</t>
        </is>
      </c>
      <c r="CH878" s="2" t="inlineStr">
        <is>
          <t xml:space="preserve">|
</t>
        </is>
      </c>
      <c r="CI878" t="inlineStr">
        <is>
          <t>un regim de TVA opțional ce facilitează respectarea obligațiilor fiscale ale furnizorilor de servicii de telecomunicații, televiziune, radiodifuziune și servicii prestate pe cale electronică către clienți persoane neimpozabile</t>
        </is>
      </c>
      <c r="CJ878" s="2" t="inlineStr">
        <is>
          <t>zjednodušený režim jednotného kontaktného miesta|
MOSS</t>
        </is>
      </c>
      <c r="CK878" s="2" t="inlineStr">
        <is>
          <t>3|
3</t>
        </is>
      </c>
      <c r="CL878" s="2" t="inlineStr">
        <is>
          <t xml:space="preserve">|
</t>
        </is>
      </c>
      <c r="CM878" t="inlineStr">
        <is>
          <t>osobitná úprava, ktorú môže dobrovoľne využiť poskytovateľ telekomunikačných služieb, služieb rozhlasového a televízneho vysielania a elektronických služieb so sídlom v Európskej únii alebo mimo nej tak, že svoju povinnosť priznať a uhradiť daň, ktorá prislúcha členskému štátu spotreby, si splní prostredníctvom jedného daňového priznania podaného cez portál členského štátu identifikácie, čím sa vyhne viacnásobnej registrácii v každom členskom štáte spotreby (v členskom štáte zákazníka)</t>
        </is>
      </c>
      <c r="CN878" s="2" t="inlineStr">
        <is>
          <t>mini VEM za DDV|
mini sistem „vse na enem mestu“|
mini VEM</t>
        </is>
      </c>
      <c r="CO878" s="2" t="inlineStr">
        <is>
          <t>2|
3|
3</t>
        </is>
      </c>
      <c r="CP878" s="2" t="inlineStr">
        <is>
          <t xml:space="preserve">|
|
</t>
        </is>
      </c>
      <c r="CQ878" t="inlineStr">
        <is>
          <t/>
        </is>
      </c>
      <c r="CR878" s="2" t="inlineStr">
        <is>
          <t>Mini One Stop Shop|
Moss</t>
        </is>
      </c>
      <c r="CS878" s="2" t="inlineStr">
        <is>
          <t>3|
3</t>
        </is>
      </c>
      <c r="CT878" s="2" t="inlineStr">
        <is>
          <t xml:space="preserve">|
</t>
        </is>
      </c>
      <c r="CU878" t="inlineStr">
        <is>
          <t/>
        </is>
      </c>
    </row>
    <row r="879">
      <c r="A879" s="1" t="str">
        <f>HYPERLINK("https://iate.europa.eu/entry/result/1912970/all", "1912970")</f>
        <v>1912970</v>
      </c>
      <c r="B879" t="inlineStr">
        <is>
          <t>EDUCATION AND COMMUNICATIONS</t>
        </is>
      </c>
      <c r="C879" t="inlineStr">
        <is>
          <t>EDUCATION AND COMMUNICATIONS|communications</t>
        </is>
      </c>
      <c r="D879" s="2" t="inlineStr">
        <is>
          <t>ОРС|
онлайн решаване на спорове</t>
        </is>
      </c>
      <c r="E879" s="2" t="inlineStr">
        <is>
          <t>3|
3</t>
        </is>
      </c>
      <c r="F879" s="2" t="inlineStr">
        <is>
          <t xml:space="preserve">|
</t>
        </is>
      </c>
      <c r="G879" t="inlineStr">
        <is>
          <t>съвкупност от методи за разрешаване на спорове с използването на интернет технологиите</t>
        </is>
      </c>
      <c r="H879" s="2" t="inlineStr">
        <is>
          <t>řešení sporů on-line</t>
        </is>
      </c>
      <c r="I879" s="2" t="inlineStr">
        <is>
          <t>2</t>
        </is>
      </c>
      <c r="J879" s="2" t="inlineStr">
        <is>
          <t/>
        </is>
      </c>
      <c r="K879" t="inlineStr">
        <is>
          <t/>
        </is>
      </c>
      <c r="L879" s="2" t="inlineStr">
        <is>
          <t>onlinetvistbilæggelse</t>
        </is>
      </c>
      <c r="M879" s="2" t="inlineStr">
        <is>
          <t>4</t>
        </is>
      </c>
      <c r="N879" s="2" t="inlineStr">
        <is>
          <t/>
        </is>
      </c>
      <c r="O879" t="inlineStr">
        <is>
          <t/>
        </is>
      </c>
      <c r="P879" s="2" t="inlineStr">
        <is>
          <t>Online-Streitbeilegung</t>
        </is>
      </c>
      <c r="Q879" s="2" t="inlineStr">
        <is>
          <t>3</t>
        </is>
      </c>
      <c r="R879" s="2" t="inlineStr">
        <is>
          <t/>
        </is>
      </c>
      <c r="S879" t="inlineStr">
        <is>
          <t>Verfahren der außergerichtlichen (alternativen) Streitbeilegung &lt;a href="/entry/result/917735/all" id="ENTRY_TO_ENTRY_CONVERTER" target="_blank"&gt;IATE:917735&lt;/a&gt; in elektronischer Form</t>
        </is>
      </c>
      <c r="T879" s="2" t="inlineStr">
        <is>
          <t>ηλεκτρονική επίλυση καταναλωτικών διαφορών|
ΗΕΚΔ</t>
        </is>
      </c>
      <c r="U879" s="2" t="inlineStr">
        <is>
          <t>3|
3</t>
        </is>
      </c>
      <c r="V879" s="2" t="inlineStr">
        <is>
          <t xml:space="preserve">|
</t>
        </is>
      </c>
      <c r="W879" t="inlineStr">
        <is>
          <t/>
        </is>
      </c>
      <c r="X879" s="2" t="inlineStr">
        <is>
          <t>ODR|
online dispute resolution</t>
        </is>
      </c>
      <c r="Y879" s="2" t="inlineStr">
        <is>
          <t>3|
3</t>
        </is>
      </c>
      <c r="Z879" s="2" t="inlineStr">
        <is>
          <t xml:space="preserve">|
</t>
        </is>
      </c>
      <c r="AA879" t="inlineStr">
        <is>
          <t>method of dispute resolution which uses innovative techniques and online technologies</t>
        </is>
      </c>
      <c r="AB879" s="2" t="inlineStr">
        <is>
          <t>resolución de litigios en línea|
RLL</t>
        </is>
      </c>
      <c r="AC879" s="2" t="inlineStr">
        <is>
          <t>3|
3</t>
        </is>
      </c>
      <c r="AD879" s="2" t="inlineStr">
        <is>
          <t xml:space="preserve">|
</t>
        </is>
      </c>
      <c r="AE879" t="inlineStr">
        <is>
          <t>Uno de los métodos de resolución alternativa de litigios, a través de Internet y en particular una plataforma europea de resolución de litigios en línea.</t>
        </is>
      </c>
      <c r="AF879" s="2" t="inlineStr">
        <is>
          <t>vaidluste internetipõhine lahendamine</t>
        </is>
      </c>
      <c r="AG879" s="2" t="inlineStr">
        <is>
          <t>3</t>
        </is>
      </c>
      <c r="AH879" s="2" t="inlineStr">
        <is>
          <t/>
        </is>
      </c>
      <c r="AI879" t="inlineStr">
        <is>
          <t/>
        </is>
      </c>
      <c r="AJ879" s="2" t="inlineStr">
        <is>
          <t>verkkovälitteinen vaihtoehtoinen riidanratkaisu|
verkkovälitteinen riidanratkaisu</t>
        </is>
      </c>
      <c r="AK879" s="2" t="inlineStr">
        <is>
          <t>2|
3</t>
        </is>
      </c>
      <c r="AL879" s="2" t="inlineStr">
        <is>
          <t xml:space="preserve">|
</t>
        </is>
      </c>
      <c r="AM879" t="inlineStr">
        <is>
          <t/>
        </is>
      </c>
      <c r="AN879" s="2" t="inlineStr">
        <is>
          <t>règlement des litiges en ligne|
règlement en ligne des litiges|
RLL</t>
        </is>
      </c>
      <c r="AO879" s="2" t="inlineStr">
        <is>
          <t>3|
3|
3</t>
        </is>
      </c>
      <c r="AP879" s="2" t="inlineStr">
        <is>
          <t xml:space="preserve">|
preferred|
</t>
        </is>
      </c>
      <c r="AQ879" t="inlineStr">
        <is>
          <t>résolution en ligne de conflits</t>
        </is>
      </c>
      <c r="AR879" s="2" t="inlineStr">
        <is>
          <t>réiteach díospóide ar líne</t>
        </is>
      </c>
      <c r="AS879" s="2" t="inlineStr">
        <is>
          <t>3</t>
        </is>
      </c>
      <c r="AT879" s="2" t="inlineStr">
        <is>
          <t/>
        </is>
      </c>
      <c r="AU879" t="inlineStr">
        <is>
          <t/>
        </is>
      </c>
      <c r="AV879" s="2" t="inlineStr">
        <is>
          <t>internetsko rješavanje sporova</t>
        </is>
      </c>
      <c r="AW879" s="2" t="inlineStr">
        <is>
          <t>2</t>
        </is>
      </c>
      <c r="AX879" s="2" t="inlineStr">
        <is>
          <t/>
        </is>
      </c>
      <c r="AY879" t="inlineStr">
        <is>
          <t>izvansudsko rješavanje sporova vezanih uz ugovorne obveze koje proizlaze iz ugovora o online prodaji ili uslugama između potrošača s prebivalištem u Uniji i trgovaca s poslovnim nastanom u Uniji, posredstvom subjekta za ARS u skladu s člankom 20. stavkom 2. Direktive 2013/11/EU, a što uključuje i korištenje platforme za ORS</t>
        </is>
      </c>
      <c r="AZ879" s="2" t="inlineStr">
        <is>
          <t>OVR|
online vitarendezés|
jogviták online rendezése</t>
        </is>
      </c>
      <c r="BA879" s="2" t="inlineStr">
        <is>
          <t>4|
4|
4</t>
        </is>
      </c>
      <c r="BB879" s="2" t="inlineStr">
        <is>
          <t xml:space="preserve">admitted|
|
</t>
        </is>
      </c>
      <c r="BC879" t="inlineStr">
        <is>
          <t>Az alternatív vitarendezés [&lt;a href="/entry/result/917735/all" id="ENTRY_TO_ENTRY_CONVERTER" target="_blank"&gt;IATE:917735&lt;/a&gt;] fogalomkörébe tartozó eljárási forma, mely az interneten zajlik.</t>
        </is>
      </c>
      <c r="BD879" s="2" t="inlineStr">
        <is>
          <t>risoluzione delle controversie online</t>
        </is>
      </c>
      <c r="BE879" s="2" t="inlineStr">
        <is>
          <t>3</t>
        </is>
      </c>
      <c r="BF879" s="2" t="inlineStr">
        <is>
          <t/>
        </is>
      </c>
      <c r="BG879" t="inlineStr">
        <is>
          <t/>
        </is>
      </c>
      <c r="BH879" s="2" t="inlineStr">
        <is>
          <t>EGS|
elektroninis ginčų sprendimas</t>
        </is>
      </c>
      <c r="BI879" s="2" t="inlineStr">
        <is>
          <t>3|
3</t>
        </is>
      </c>
      <c r="BJ879" s="2" t="inlineStr">
        <is>
          <t xml:space="preserve">|
</t>
        </is>
      </c>
      <c r="BK879" t="inlineStr">
        <is>
          <t>ginčų sprendimas naudojant naujoviškas taikomąsias programas ir internetines technologijas</t>
        </is>
      </c>
      <c r="BL879" s="2" t="inlineStr">
        <is>
          <t>SIT|
strīdu izšķiršana tiešsaistē</t>
        </is>
      </c>
      <c r="BM879" s="2" t="inlineStr">
        <is>
          <t>3|
3</t>
        </is>
      </c>
      <c r="BN879" s="2" t="inlineStr">
        <is>
          <t xml:space="preserve">|
</t>
        </is>
      </c>
      <c r="BO879" t="inlineStr">
        <is>
          <t>risinājums, kā ar elektroniskiem līdzekļiem ārpus tiesas izšķirt strīdus, kas saistīti ar pārrobežu darījumiem tiešsaistē</t>
        </is>
      </c>
      <c r="BP879" s="2" t="inlineStr">
        <is>
          <t>soluzzjoni online għat-tilwim|
ODR</t>
        </is>
      </c>
      <c r="BQ879" s="2" t="inlineStr">
        <is>
          <t>3|
3</t>
        </is>
      </c>
      <c r="BR879" s="2" t="inlineStr">
        <is>
          <t xml:space="preserve">|
</t>
        </is>
      </c>
      <c r="BS879" t="inlineStr">
        <is>
          <t>metodu ta' riżoluzzjoni tat-tilwim li juża tekniki innovattivi u teknoloġiji online</t>
        </is>
      </c>
      <c r="BT879" s="2" t="inlineStr">
        <is>
          <t>onlinegeschillenbeslechting|
ODR</t>
        </is>
      </c>
      <c r="BU879" s="2" t="inlineStr">
        <is>
          <t>3|
3</t>
        </is>
      </c>
      <c r="BV879" s="2" t="inlineStr">
        <is>
          <t xml:space="preserve">|
</t>
        </is>
      </c>
      <c r="BW879" t="inlineStr">
        <is>
          <t>"proces van alternatieve geschillenbeslechting ( &lt;a href="/entry/result/917735/all" id="ENTRY_TO_ENTRY_CONVERTER" target="_blank"&gt;IATE:917735&lt;/a&gt; ) met gebruikmaking van onlinetechnologie"</t>
        </is>
      </c>
      <c r="BX879" s="2" t="inlineStr">
        <is>
          <t>rozstrzyganie sporów drogą elektroniczną|
ODR|
internetowe rozstrzyganie sporów</t>
        </is>
      </c>
      <c r="BY879" s="2" t="inlineStr">
        <is>
          <t>3|
3|
3</t>
        </is>
      </c>
      <c r="BZ879" s="2" t="inlineStr">
        <is>
          <t>|
|
preferred</t>
        </is>
      </c>
      <c r="CA879" t="inlineStr">
        <is>
          <t>forma rozstrzygania sporów &lt;i&gt;online&lt;/i&gt;, np. arbitraż &lt;i&gt;online&lt;/i&gt;, mediacje &lt;i&gt;online&lt;/i&gt; czy rozwiązywanie skarg konsumenckich &lt;i&gt;online&lt;/i&gt;</t>
        </is>
      </c>
      <c r="CB879" s="2" t="inlineStr">
        <is>
          <t>RLL|
resolução de litígios em linha</t>
        </is>
      </c>
      <c r="CC879" s="2" t="inlineStr">
        <is>
          <t>3|
3</t>
        </is>
      </c>
      <c r="CD879" s="2" t="inlineStr">
        <is>
          <t xml:space="preserve">|
</t>
        </is>
      </c>
      <c r="CE879" t="inlineStr">
        <is>
          <t>Resolução de litígios realizada em linha, em especial através de uma plataforma Internet prevista para o efeito.&lt;br&gt;A Comissão apresentou em 2011 uma proposta de regulamento destinada a criar uma plataforma de resolução de litígios em linha (ODR) à escala europeia no domínio das transações transfronteiriças de comércio eletrónico.</t>
        </is>
      </c>
      <c r="CF879" s="2" t="inlineStr">
        <is>
          <t>soluționare online a litigiilor|
SOL</t>
        </is>
      </c>
      <c r="CG879" s="2" t="inlineStr">
        <is>
          <t>3|
3</t>
        </is>
      </c>
      <c r="CH879" s="2" t="inlineStr">
        <is>
          <t xml:space="preserve">|
</t>
        </is>
      </c>
      <c r="CI879" t="inlineStr">
        <is>
          <t/>
        </is>
      </c>
      <c r="CJ879" s="2" t="inlineStr">
        <is>
          <t>riešenie sporov online|
RSO</t>
        </is>
      </c>
      <c r="CK879" s="2" t="inlineStr">
        <is>
          <t>3|
3</t>
        </is>
      </c>
      <c r="CL879" s="2" t="inlineStr">
        <is>
          <t xml:space="preserve">|
</t>
        </is>
      </c>
      <c r="CM879" t="inlineStr">
        <is>
          <t>proces alternatívneho riešenia sporov s pomocou online technológie</t>
        </is>
      </c>
      <c r="CN879" s="2" t="inlineStr">
        <is>
          <t>SRS|
spletno reševanje sporov</t>
        </is>
      </c>
      <c r="CO879" s="2" t="inlineStr">
        <is>
          <t>3|
3</t>
        </is>
      </c>
      <c r="CP879" s="2" t="inlineStr">
        <is>
          <t xml:space="preserve">|
</t>
        </is>
      </c>
      <c r="CQ879" t="inlineStr">
        <is>
          <t>postopek alternativnega reševanja spora s pomočjo spletne tehnologije. Organi SRS omogočajo potrošnikom in trgovcem, da spor rešujejo na spletu. To lahko pripomore k rešitvi sporov zlasti pri spletnih nakupih, pri katerih sta potrošnik in trgovec pogosto daleč narazen.</t>
        </is>
      </c>
      <c r="CR879" s="2" t="inlineStr">
        <is>
          <t>tvistlösning online</t>
        </is>
      </c>
      <c r="CS879" s="2" t="inlineStr">
        <is>
          <t>3</t>
        </is>
      </c>
      <c r="CT879" s="2" t="inlineStr">
        <is>
          <t/>
        </is>
      </c>
      <c r="CU879" t="inlineStr">
        <is>
          <t/>
        </is>
      </c>
    </row>
    <row r="880">
      <c r="A880" s="1" t="str">
        <f>HYPERLINK("https://iate.europa.eu/entry/result/3567945/all", "3567945")</f>
        <v>3567945</v>
      </c>
      <c r="B880" t="inlineStr">
        <is>
          <t>TRADE</t>
        </is>
      </c>
      <c r="C880" t="inlineStr">
        <is>
          <t>TRADE|consumption;TRADE;TRADE|consumption|consumer</t>
        </is>
      </c>
      <c r="D880" s="2" t="inlineStr">
        <is>
          <t>платформа за онлайн решаване на спорове|
платформа за ОРС</t>
        </is>
      </c>
      <c r="E880" s="2" t="inlineStr">
        <is>
          <t>3|
3</t>
        </is>
      </c>
      <c r="F880" s="2" t="inlineStr">
        <is>
          <t xml:space="preserve">|
</t>
        </is>
      </c>
      <c r="G880" t="inlineStr">
        <is>
          <t>европейска платформа за ОРС (онлайн решаване на спорове) за улесняване на извънсъдебното разрешаване на спорове между потребители и търговци онлайн</t>
        </is>
      </c>
      <c r="H880" s="2" t="inlineStr">
        <is>
          <t>platforma pro řešení sporů on-line</t>
        </is>
      </c>
      <c r="I880" s="2" t="inlineStr">
        <is>
          <t>3</t>
        </is>
      </c>
      <c r="J880" s="2" t="inlineStr">
        <is>
          <t/>
        </is>
      </c>
      <c r="K880" t="inlineStr">
        <is>
          <t/>
        </is>
      </c>
      <c r="L880" s="2" t="inlineStr">
        <is>
          <t>OTB-platform|
platform til onlinetvistbilæggelse</t>
        </is>
      </c>
      <c r="M880" s="2" t="inlineStr">
        <is>
          <t>3|
3</t>
        </is>
      </c>
      <c r="N880" s="2" t="inlineStr">
        <is>
          <t xml:space="preserve">|
</t>
        </is>
      </c>
      <c r="O880" t="inlineStr">
        <is>
          <t>en platform, der letter en udenretslig bilæggelse af tvister mellem forbrugere og erhvervsdrivende online</t>
        </is>
      </c>
      <c r="P880" s="2" t="inlineStr">
        <is>
          <t>Plattform zur Online-Streitbeilegung|
OS-Plattform|
Online-Streitbeilegungsplattform</t>
        </is>
      </c>
      <c r="Q880" s="2" t="inlineStr">
        <is>
          <t>3|
3|
3</t>
        </is>
      </c>
      <c r="R880" s="2" t="inlineStr">
        <is>
          <t xml:space="preserve">|
|
</t>
        </is>
      </c>
      <c r="S880" t="inlineStr">
        <is>
          <t>interaktive Website, auf die in allen Amtssprachen der Organe der Europäischen Union elektronisch zugegriffen werden kann, als zentrale Anlaufstelle für Verbraucher und Unternehmer, die Streitigkeiten, die in den Anwendungsbereich dieser Verordnung fallen, außergerichtlich beilegen möchten</t>
        </is>
      </c>
      <c r="T880" s="2" t="inlineStr">
        <is>
          <t>πλατφόρμα ΗΕΔ|
πλατφόρμα ηλεκτρονικής επίλυσης διαφορών</t>
        </is>
      </c>
      <c r="U880" s="2" t="inlineStr">
        <is>
          <t>3|
3</t>
        </is>
      </c>
      <c r="V880" s="2" t="inlineStr">
        <is>
          <t xml:space="preserve">|
</t>
        </is>
      </c>
      <c r="W880" t="inlineStr">
        <is>
          <t/>
        </is>
      </c>
      <c r="X880" s="2" t="inlineStr">
        <is>
          <t>Online Dispute Resolution (ODR) platform|
Online Dispute Resolution platform|
ODR platform</t>
        </is>
      </c>
      <c r="Y880" s="2" t="inlineStr">
        <is>
          <t>1|
3|
3</t>
        </is>
      </c>
      <c r="Z880" s="2" t="inlineStr">
        <is>
          <t xml:space="preserve">|
|
</t>
        </is>
      </c>
      <c r="AA880" t="inlineStr">
        <is>
          <t>European ODR platform facilitating out-of-court resolution of disputes between consumers and traders online</t>
        </is>
      </c>
      <c r="AB880" s="2" t="inlineStr">
        <is>
          <t>plataforma de resolución de litigios en línea</t>
        </is>
      </c>
      <c r="AC880" s="2" t="inlineStr">
        <is>
          <t>3</t>
        </is>
      </c>
      <c r="AD880" s="2" t="inlineStr">
        <is>
          <t/>
        </is>
      </c>
      <c r="AE880" t="inlineStr">
        <is>
          <t>Sitio de internet interactivo que ofrece una ventanilla única a los consumidores y a los comerciantes que quieran resolver extrajudicialmente litigios derivados de transacciones en línea.</t>
        </is>
      </c>
      <c r="AF880" s="2" t="inlineStr">
        <is>
          <t>ODR-platvorm|
internetipõhine vaidluste lahendamise platvorm</t>
        </is>
      </c>
      <c r="AG880" s="2" t="inlineStr">
        <is>
          <t>3|
3</t>
        </is>
      </c>
      <c r="AH880" s="2" t="inlineStr">
        <is>
          <t xml:space="preserve">|
</t>
        </is>
      </c>
      <c r="AI880" t="inlineStr">
        <is>
          <t/>
        </is>
      </c>
      <c r="AJ880" s="2" t="inlineStr">
        <is>
          <t>verkkovälitteinen riidanratkaisusivusto|
eurooppalainen verkkovälitteinen riidanratkaisufoorumi</t>
        </is>
      </c>
      <c r="AK880" s="2" t="inlineStr">
        <is>
          <t>3|
3</t>
        </is>
      </c>
      <c r="AL880" s="2" t="inlineStr">
        <is>
          <t xml:space="preserve">|
</t>
        </is>
      </c>
      <c r="AM880" t="inlineStr">
        <is>
          <t>eurooppalainen verkkovälitteinen riidanratkaisufoorumi, jolla helpotetaan kuluttajien ja elinkeinonharjoittajien välisten riitojen tuomioistuinten ulkopuolista verkkovälitteistä ratkaisua</t>
        </is>
      </c>
      <c r="AN880" s="2" t="inlineStr">
        <is>
          <t>plateforme de règlement en ligne des litiges|
plateforme de RLL</t>
        </is>
      </c>
      <c r="AO880" s="2" t="inlineStr">
        <is>
          <t>3|
2</t>
        </is>
      </c>
      <c r="AP880" s="2" t="inlineStr">
        <is>
          <t xml:space="preserve">|
</t>
        </is>
      </c>
      <c r="AQ880" t="inlineStr">
        <is>
          <t/>
        </is>
      </c>
      <c r="AR880" s="2" t="inlineStr">
        <is>
          <t>an clár réitigh díospóidí ar líne|
clár ODR</t>
        </is>
      </c>
      <c r="AS880" s="2" t="inlineStr">
        <is>
          <t>3|
3</t>
        </is>
      </c>
      <c r="AT880" s="2" t="inlineStr">
        <is>
          <t xml:space="preserve">|
</t>
        </is>
      </c>
      <c r="AU880" t="inlineStr">
        <is>
          <t/>
        </is>
      </c>
      <c r="AV880" s="2" t="inlineStr">
        <is>
          <t>platforma za internetsko rješavanje sporova</t>
        </is>
      </c>
      <c r="AW880" s="2" t="inlineStr">
        <is>
          <t>3</t>
        </is>
      </c>
      <c r="AX880" s="2" t="inlineStr">
        <is>
          <t/>
        </is>
      </c>
      <c r="AY880" t="inlineStr">
        <is>
          <t>europska platforma koja olakšava neovisno, nepristrano, transparentno, učinkovito, brzo i izvansudsko online rješavanje sporova između potrošača i trgovaca</t>
        </is>
      </c>
      <c r="AZ880" s="2" t="inlineStr">
        <is>
          <t>OVR-platform|
online vitarendezési platform</t>
        </is>
      </c>
      <c r="BA880" s="2" t="inlineStr">
        <is>
          <t>3|
3</t>
        </is>
      </c>
      <c r="BB880" s="2" t="inlineStr">
        <is>
          <t xml:space="preserve">|
</t>
        </is>
      </c>
      <c r="BC880" t="inlineStr">
        <is>
          <t/>
        </is>
      </c>
      <c r="BD880" s="2" t="inlineStr">
        <is>
          <t>sistema di risoluzione delle controversie online|
piattaforma ODR</t>
        </is>
      </c>
      <c r="BE880" s="2" t="inlineStr">
        <is>
          <t>2|
2</t>
        </is>
      </c>
      <c r="BF880" s="2" t="inlineStr">
        <is>
          <t xml:space="preserve">|
</t>
        </is>
      </c>
      <c r="BG880" t="inlineStr">
        <is>
          <t>soluzione extragiudiziale per le controversie derivanti da operazioni online</t>
        </is>
      </c>
      <c r="BH880" s="2" t="inlineStr">
        <is>
          <t>EGS platforma|
elektroninio ginčų sprendimo platforma</t>
        </is>
      </c>
      <c r="BI880" s="2" t="inlineStr">
        <is>
          <t>3|
3</t>
        </is>
      </c>
      <c r="BJ880" s="2" t="inlineStr">
        <is>
          <t xml:space="preserve">|
</t>
        </is>
      </c>
      <c r="BK880" t="inlineStr">
        <is>
          <t>platforma, sudaranti palankesnes sąlygas nepriklausomai, nešališkai, skaidriai, efektyviai, greitai ir teisingai elektroniniu būdu ne teisme spręsti vartotojų ir komercinės veiklos subjektų ginčus</t>
        </is>
      </c>
      <c r="BL880" s="2" t="inlineStr">
        <is>
          <t>SIT platforma|
strīdu izšķiršanas tiešsaistē platforma</t>
        </is>
      </c>
      <c r="BM880" s="2" t="inlineStr">
        <is>
          <t>3|
3</t>
        </is>
      </c>
      <c r="BN880" s="2" t="inlineStr">
        <is>
          <t xml:space="preserve">|
</t>
        </is>
      </c>
      <c r="BO880" t="inlineStr">
        <is>
          <t/>
        </is>
      </c>
      <c r="BP880" s="2" t="inlineStr">
        <is>
          <t>pjattaforma tal-ODR|
pjattaforma għas-soluzzjoni online għat-tilwim</t>
        </is>
      </c>
      <c r="BQ880" s="2" t="inlineStr">
        <is>
          <t>3|
3</t>
        </is>
      </c>
      <c r="BR880" s="2" t="inlineStr">
        <is>
          <t xml:space="preserve">|
</t>
        </is>
      </c>
      <c r="BS880" t="inlineStr">
        <is>
          <t/>
        </is>
      </c>
      <c r="BT880" s="2" t="inlineStr">
        <is>
          <t>ODR-platform|
platform voor onlinegeschillenbeslechting</t>
        </is>
      </c>
      <c r="BU880" s="2" t="inlineStr">
        <is>
          <t>3|
3</t>
        </is>
      </c>
      <c r="BV880" s="2" t="inlineStr">
        <is>
          <t xml:space="preserve">|
</t>
        </is>
      </c>
      <c r="BW880" t="inlineStr">
        <is>
          <t>platform dat de onafhankelijke, onpartijdige, transparante, doeltreffende, snelle en billijke buitengerechtelijke onlinebeslechting van geschillen tussen consumenten en ondernemers faciliteert</t>
        </is>
      </c>
      <c r="BX880" s="2" t="inlineStr">
        <is>
          <t>platforma ODR|
platforma internetowego rozstrzygania sporów</t>
        </is>
      </c>
      <c r="BY880" s="2" t="inlineStr">
        <is>
          <t>3|
3</t>
        </is>
      </c>
      <c r="BZ880" s="2" t="inlineStr">
        <is>
          <t xml:space="preserve">|
</t>
        </is>
      </c>
      <c r="CA880" t="inlineStr">
        <is>
          <t>platforma mająca formę interaktywnej strony internetowej stanowiącej jeden punkt dostępu dla konsumentów i przedsiębiorców pragnących pozasądowego rozstrzygania sporów powstałych w związku z transakcjami internetowymi</t>
        </is>
      </c>
      <c r="CB880" s="2" t="inlineStr">
        <is>
          <t>plataforma de resolução de litígios em linha|
plataforma de RLL</t>
        </is>
      </c>
      <c r="CC880" s="2" t="inlineStr">
        <is>
          <t>3|
3</t>
        </is>
      </c>
      <c r="CD880" s="2" t="inlineStr">
        <is>
          <t xml:space="preserve">|
</t>
        </is>
      </c>
      <c r="CE880" t="inlineStr">
        <is>
          <t>plataforma (destinada a facilitar) a resolução de litígios entre consumidores e comerciantes, em linha e por via extrajudicial, de forma independente, imparcial, transparente, eficaz, célere e justa</t>
        </is>
      </c>
      <c r="CF880" s="2" t="inlineStr">
        <is>
          <t>platforma SOL|
platforma de soluționare online a litigiilor</t>
        </is>
      </c>
      <c r="CG880" s="2" t="inlineStr">
        <is>
          <t>4|
4</t>
        </is>
      </c>
      <c r="CH880" s="2" t="inlineStr">
        <is>
          <t xml:space="preserve">|
</t>
        </is>
      </c>
      <c r="CI880" t="inlineStr">
        <is>
          <t>site interactiv și multilingv care oferă un punct de intrare unic pentru consumatorii și comercianții care doresc o soluționare pe cale extrajudiciară a litigiilor referitoare la obligații contractuale ce decurg din contractele de vânzare sau de prestare de servicii online</t>
        </is>
      </c>
      <c r="CJ880" s="2" t="inlineStr">
        <is>
          <t>platforma na riešenie sporov online</t>
        </is>
      </c>
      <c r="CK880" s="2" t="inlineStr">
        <is>
          <t>3</t>
        </is>
      </c>
      <c r="CL880" s="2" t="inlineStr">
        <is>
          <t/>
        </is>
      </c>
      <c r="CM880" t="inlineStr">
        <is>
          <t/>
        </is>
      </c>
      <c r="CN880" s="2" t="inlineStr">
        <is>
          <t>platforma za spletno reševanje sporov</t>
        </is>
      </c>
      <c r="CO880" s="2" t="inlineStr">
        <is>
          <t>3</t>
        </is>
      </c>
      <c r="CP880" s="2" t="inlineStr">
        <is>
          <t/>
        </is>
      </c>
      <c r="CQ880" t="inlineStr">
        <is>
          <t>Platforma za SRS je enotna vstopna točka za potrošnike in trgovce, ki želijo izvensodno rešitev sporov, zajetih v tej uredbi.</t>
        </is>
      </c>
      <c r="CR880" s="2" t="inlineStr">
        <is>
          <t>plattform för tvistlösning online</t>
        </is>
      </c>
      <c r="CS880" s="2" t="inlineStr">
        <is>
          <t>3</t>
        </is>
      </c>
      <c r="CT880" s="2" t="inlineStr">
        <is>
          <t/>
        </is>
      </c>
      <c r="CU880" t="inlineStr">
        <is>
          <t>plattform som underlättar lösning av tvister mellan konsumenter och näringsidkare online utanför domstol</t>
        </is>
      </c>
    </row>
    <row r="881">
      <c r="A881" s="1" t="str">
        <f>HYPERLINK("https://iate.europa.eu/entry/result/3569599/all", "3569599")</f>
        <v>3569599</v>
      </c>
      <c r="B881" t="inlineStr">
        <is>
          <t>TRADE</t>
        </is>
      </c>
      <c r="C881" t="inlineStr">
        <is>
          <t>TRADE|marketing|commercial transaction</t>
        </is>
      </c>
      <c r="D881" s="2" t="inlineStr">
        <is>
          <t>вреди за потребителите</t>
        </is>
      </c>
      <c r="E881" s="2" t="inlineStr">
        <is>
          <t>3</t>
        </is>
      </c>
      <c r="F881" s="2" t="inlineStr">
        <is>
          <t/>
        </is>
      </c>
      <c r="G881" t="inlineStr">
        <is>
          <t/>
        </is>
      </c>
      <c r="H881" s="2" t="inlineStr">
        <is>
          <t>újma spotřebitelům|
poškozování spotřebitele</t>
        </is>
      </c>
      <c r="I881" s="2" t="inlineStr">
        <is>
          <t>3|
3</t>
        </is>
      </c>
      <c r="J881" s="2" t="inlineStr">
        <is>
          <t xml:space="preserve">|
</t>
        </is>
      </c>
      <c r="K881" t="inlineStr">
        <is>
          <t>škoda způsobená spotřebiteli zejména tím, že je šizen na jakosti, množství nebo hmotnosti zboží nebo že jsou ve větším rozsahu uvedeny na trh výrobky, práce nebo služby a zatajeny jejich podstatné vady</t>
        </is>
      </c>
      <c r="L881" s="2" t="inlineStr">
        <is>
          <t>skade for forbrugere</t>
        </is>
      </c>
      <c r="M881" s="2" t="inlineStr">
        <is>
          <t>3</t>
        </is>
      </c>
      <c r="N881" s="2" t="inlineStr">
        <is>
          <t/>
        </is>
      </c>
      <c r="O881" t="inlineStr">
        <is>
          <t/>
        </is>
      </c>
      <c r="P881" s="2" t="inlineStr">
        <is>
          <t>Verbraucherschaden</t>
        </is>
      </c>
      <c r="Q881" s="2" t="inlineStr">
        <is>
          <t>3</t>
        </is>
      </c>
      <c r="R881" s="2" t="inlineStr">
        <is>
          <t/>
        </is>
      </c>
      <c r="S881" t="inlineStr">
        <is>
          <t/>
        </is>
      </c>
      <c r="T881" s="2" t="inlineStr">
        <is>
          <t>ζημία καταναλωτών</t>
        </is>
      </c>
      <c r="U881" s="2" t="inlineStr">
        <is>
          <t>3</t>
        </is>
      </c>
      <c r="V881" s="2" t="inlineStr">
        <is>
          <t/>
        </is>
      </c>
      <c r="W881" t="inlineStr">
        <is>
          <t/>
        </is>
      </c>
      <c r="X881" s="2" t="inlineStr">
        <is>
          <t>consumer detriment</t>
        </is>
      </c>
      <c r="Y881" s="2" t="inlineStr">
        <is>
          <t>3</t>
        </is>
      </c>
      <c r="Z881" s="2" t="inlineStr">
        <is>
          <t/>
        </is>
      </c>
      <c r="AA881" t="inlineStr">
        <is>
          <t>measure of the financial losses suffered by consumers as a result of unsatisfactory purchases of goods and services</t>
        </is>
      </c>
      <c r="AB881" s="2" t="inlineStr">
        <is>
          <t>perjuicio para el consumidor</t>
        </is>
      </c>
      <c r="AC881" s="2" t="inlineStr">
        <is>
          <t>2</t>
        </is>
      </c>
      <c r="AD881" s="2" t="inlineStr">
        <is>
          <t/>
        </is>
      </c>
      <c r="AE881" t="inlineStr">
        <is>
          <t>Pérdida económica que sufre el consumidor en las compras en línea cuando los bienes comprados en el extranjero no se le entregan, cuando recibe información engañosa sobre las modalidades de pago o cuando se le cobra automáticamente por defecto sin su consentimiento expreso.</t>
        </is>
      </c>
      <c r="AF881" s="2" t="inlineStr">
        <is>
          <t>tarbijale tekitatav kahju|
tarbijakahju</t>
        </is>
      </c>
      <c r="AG881" s="2" t="inlineStr">
        <is>
          <t>2|
3</t>
        </is>
      </c>
      <c r="AH881" s="2" t="inlineStr">
        <is>
          <t xml:space="preserve">|
</t>
        </is>
      </c>
      <c r="AI881" t="inlineStr">
        <is>
          <t/>
        </is>
      </c>
      <c r="AJ881" s="2" t="inlineStr">
        <is>
          <t>kuluttajille aiheutuvat vahingot</t>
        </is>
      </c>
      <c r="AK881" s="2" t="inlineStr">
        <is>
          <t>3</t>
        </is>
      </c>
      <c r="AL881" s="2" t="inlineStr">
        <is>
          <t/>
        </is>
      </c>
      <c r="AM881" t="inlineStr">
        <is>
          <t>kuluttajalle koituvien taloudellisten menetysten määrä, josta hyvitys jää saamatta</t>
        </is>
      </c>
      <c r="AN881" s="2" t="inlineStr">
        <is>
          <t>préjudice subi par le consommateur</t>
        </is>
      </c>
      <c r="AO881" s="2" t="inlineStr">
        <is>
          <t>3</t>
        </is>
      </c>
      <c r="AP881" s="2" t="inlineStr">
        <is>
          <t/>
        </is>
      </c>
      <c r="AQ881" t="inlineStr">
        <is>
          <t/>
        </is>
      </c>
      <c r="AR881" s="2" t="inlineStr">
        <is>
          <t>díobháil do thomhaltóirí</t>
        </is>
      </c>
      <c r="AS881" s="2" t="inlineStr">
        <is>
          <t>3</t>
        </is>
      </c>
      <c r="AT881" s="2" t="inlineStr">
        <is>
          <t/>
        </is>
      </c>
      <c r="AU881" t="inlineStr">
        <is>
          <t/>
        </is>
      </c>
      <c r="AV881" s="2" t="inlineStr">
        <is>
          <t>šteta za potrošača|
šteta koju trpi potrošač</t>
        </is>
      </c>
      <c r="AW881" s="2" t="inlineStr">
        <is>
          <t>3|
3</t>
        </is>
      </c>
      <c r="AX881" s="2" t="inlineStr">
        <is>
          <t xml:space="preserve">|
</t>
        </is>
      </c>
      <c r="AY881" t="inlineStr">
        <is>
          <t/>
        </is>
      </c>
      <c r="AZ881" s="2" t="inlineStr">
        <is>
          <t>fogyasztói kár|
a fogyasztó kára|
a fogyasztót ért kár|
fogyasztónak okozott kár</t>
        </is>
      </c>
      <c r="BA881" s="2" t="inlineStr">
        <is>
          <t>3|
4|
4|
4</t>
        </is>
      </c>
      <c r="BB881" s="2" t="inlineStr">
        <is>
          <t xml:space="preserve">|
|
|
</t>
        </is>
      </c>
      <c r="BC881" t="inlineStr">
        <is>
          <t>fogyasztó által nem megfelelő vásárlás miatt elszenvedett pénzügyi veszteség</t>
        </is>
      </c>
      <c r="BD881" s="2" t="inlineStr">
        <is>
          <t>pregiudizio ai consumatori</t>
        </is>
      </c>
      <c r="BE881" s="2" t="inlineStr">
        <is>
          <t>3</t>
        </is>
      </c>
      <c r="BF881" s="2" t="inlineStr">
        <is>
          <t/>
        </is>
      </c>
      <c r="BG881" t="inlineStr">
        <is>
          <t>danno finanziario subito dai consumatori nell’acquisto di merci o servizi</t>
        </is>
      </c>
      <c r="BH881" s="2" t="inlineStr">
        <is>
          <t>žala vartotojui|
vartotojo nuostolis</t>
        </is>
      </c>
      <c r="BI881" s="2" t="inlineStr">
        <is>
          <t>3|
3</t>
        </is>
      </c>
      <c r="BJ881" s="2" t="inlineStr">
        <is>
          <t xml:space="preserve">|
</t>
        </is>
      </c>
      <c r="BK881" t="inlineStr">
        <is>
          <t>dėl įsigyto netinkamo produkto ar paslaugos vartotojo patirtas finansinis nuostolis</t>
        </is>
      </c>
      <c r="BL881" s="2" t="inlineStr">
        <is>
          <t>kaitējums patērētājam</t>
        </is>
      </c>
      <c r="BM881" s="2" t="inlineStr">
        <is>
          <t>2</t>
        </is>
      </c>
      <c r="BN881" s="2" t="inlineStr">
        <is>
          <t/>
        </is>
      </c>
      <c r="BO881" t="inlineStr">
        <is>
          <t/>
        </is>
      </c>
      <c r="BP881" s="2" t="inlineStr">
        <is>
          <t>detriment għall-konsumatur</t>
        </is>
      </c>
      <c r="BQ881" s="2" t="inlineStr">
        <is>
          <t>3</t>
        </is>
      </c>
      <c r="BR881" s="2" t="inlineStr">
        <is>
          <t/>
        </is>
      </c>
      <c r="BS881" t="inlineStr">
        <is>
          <t>il-kejl ta' telf finanzjarju mġarrab minn konsumatur meta jixtri prodotti u/jew servizzi mhux ta' livell sodisfaċenti</t>
        </is>
      </c>
      <c r="BT881" s="2" t="inlineStr">
        <is>
          <t>benadeling van de consument|
nadeel voor de consument|
schade voor de consument</t>
        </is>
      </c>
      <c r="BU881" s="2" t="inlineStr">
        <is>
          <t>3|
3|
3</t>
        </is>
      </c>
      <c r="BV881" s="2" t="inlineStr">
        <is>
          <t xml:space="preserve">|
|
</t>
        </is>
      </c>
      <c r="BW881" t="inlineStr">
        <is>
          <t>schade die de consument oploopt bij de aankoop van goederen/diensten door het niet-naleven van de consumentenwetgeving door de handelaar</t>
        </is>
      </c>
      <c r="BX881" s="2" t="inlineStr">
        <is>
          <t>szkoda konsumenta|
szkoda ponoszona przez konsumenta</t>
        </is>
      </c>
      <c r="BY881" s="2" t="inlineStr">
        <is>
          <t>3|
3</t>
        </is>
      </c>
      <c r="BZ881" s="2" t="inlineStr">
        <is>
          <t xml:space="preserve">|
</t>
        </is>
      </c>
      <c r="CA881" t="inlineStr">
        <is>
          <t/>
        </is>
      </c>
      <c r="CB881" s="2" t="inlineStr">
        <is>
          <t>prejuízo do consumidor</t>
        </is>
      </c>
      <c r="CC881" s="2" t="inlineStr">
        <is>
          <t>3</t>
        </is>
      </c>
      <c r="CD881" s="2" t="inlineStr">
        <is>
          <t/>
        </is>
      </c>
      <c r="CE881" t="inlineStr">
        <is>
          <t/>
        </is>
      </c>
      <c r="CF881" s="2" t="inlineStr">
        <is>
          <t>prejudiciu creat consumatorului</t>
        </is>
      </c>
      <c r="CG881" s="2" t="inlineStr">
        <is>
          <t>3</t>
        </is>
      </c>
      <c r="CH881" s="2" t="inlineStr">
        <is>
          <t/>
        </is>
      </c>
      <c r="CI881" t="inlineStr">
        <is>
          <t/>
        </is>
      </c>
      <c r="CJ881" s="2" t="inlineStr">
        <is>
          <t>poškodzovanie spotrebiteľa</t>
        </is>
      </c>
      <c r="CK881" s="2" t="inlineStr">
        <is>
          <t>3</t>
        </is>
      </c>
      <c r="CL881" s="2" t="inlineStr">
        <is>
          <t/>
        </is>
      </c>
      <c r="CM881" t="inlineStr">
        <is>
          <t/>
        </is>
      </c>
      <c r="CN881" s="2" t="inlineStr">
        <is>
          <t>škoda za potrošnike</t>
        </is>
      </c>
      <c r="CO881" s="2" t="inlineStr">
        <is>
          <t>3</t>
        </is>
      </c>
      <c r="CP881" s="2" t="inlineStr">
        <is>
          <t/>
        </is>
      </c>
      <c r="CQ881" t="inlineStr">
        <is>
          <t/>
        </is>
      </c>
      <c r="CR881" s="2" t="inlineStr">
        <is>
          <t>förlust för konsumenter</t>
        </is>
      </c>
      <c r="CS881" s="2" t="inlineStr">
        <is>
          <t>2</t>
        </is>
      </c>
      <c r="CT881" s="2" t="inlineStr">
        <is>
          <t/>
        </is>
      </c>
      <c r="CU881" t="inlineStr">
        <is>
          <t/>
        </is>
      </c>
    </row>
    <row r="882">
      <c r="A882" s="1" t="str">
        <f>HYPERLINK("https://iate.europa.eu/entry/result/3536372/all", "3536372")</f>
        <v>3536372</v>
      </c>
      <c r="B882" t="inlineStr">
        <is>
          <t>LAW;TRADE</t>
        </is>
      </c>
      <c r="C882" t="inlineStr">
        <is>
          <t>LAW|civil law;TRADE|trade|trading operation</t>
        </is>
      </c>
      <c r="D882" s="2" t="inlineStr">
        <is>
          <t>преминаване на риска</t>
        </is>
      </c>
      <c r="E882" s="2" t="inlineStr">
        <is>
          <t>4</t>
        </is>
      </c>
      <c r="F882" s="2" t="inlineStr">
        <is>
          <t/>
        </is>
      </c>
      <c r="G882" t="inlineStr">
        <is>
          <t/>
        </is>
      </c>
      <c r="H882" s="2" t="inlineStr">
        <is>
          <t>přechod nebezpečí</t>
        </is>
      </c>
      <c r="I882" s="2" t="inlineStr">
        <is>
          <t>3</t>
        </is>
      </c>
      <c r="J882" s="2" t="inlineStr">
        <is>
          <t/>
        </is>
      </c>
      <c r="K882" t="inlineStr">
        <is>
          <t>přechod nebezpečí škody na věci z prodávajícího na kupujícího, k němuž obvykle dochází s nabytím vlastnického práva</t>
        </is>
      </c>
      <c r="L882" s="2" t="inlineStr">
        <is>
          <t>risikoens overgang</t>
        </is>
      </c>
      <c r="M882" s="2" t="inlineStr">
        <is>
          <t>3</t>
        </is>
      </c>
      <c r="N882" s="2" t="inlineStr">
        <is>
          <t/>
        </is>
      </c>
      <c r="O882" t="inlineStr">
        <is>
          <t/>
        </is>
      </c>
      <c r="P882" s="2" t="inlineStr">
        <is>
          <t>Gefahrübergang</t>
        </is>
      </c>
      <c r="Q882" s="2" t="inlineStr">
        <is>
          <t>3</t>
        </is>
      </c>
      <c r="R882" s="2" t="inlineStr">
        <is>
          <t/>
        </is>
      </c>
      <c r="S882" t="inlineStr">
        <is>
          <t>Zeitpunkt, zu dem das Risiko der Verschlechterung oder des Verlusts der geschuldeten Sache vom Schuldner auf den Gläubiger übergeht</t>
        </is>
      </c>
      <c r="T882" t="inlineStr">
        <is>
          <t/>
        </is>
      </c>
      <c r="U882" t="inlineStr">
        <is>
          <t/>
        </is>
      </c>
      <c r="V882" t="inlineStr">
        <is>
          <t/>
        </is>
      </c>
      <c r="W882" t="inlineStr">
        <is>
          <t/>
        </is>
      </c>
      <c r="X882" s="2" t="inlineStr">
        <is>
          <t>passing of risk|
selling online|
passage of risk</t>
        </is>
      </c>
      <c r="Y882" s="2" t="inlineStr">
        <is>
          <t>3|
1|
3</t>
        </is>
      </c>
      <c r="Z882" s="2" t="inlineStr">
        <is>
          <t xml:space="preserve">|
|
</t>
        </is>
      </c>
      <c r="AA882" t="inlineStr">
        <is>
          <t>stage in a transaction at which the risk of loss and damage passes on from the seller to the buyer</t>
        </is>
      </c>
      <c r="AB882" s="2" t="inlineStr">
        <is>
          <t>transmisión de riesgos</t>
        </is>
      </c>
      <c r="AC882" s="2" t="inlineStr">
        <is>
          <t>3</t>
        </is>
      </c>
      <c r="AD882" s="2" t="inlineStr">
        <is>
          <t/>
        </is>
      </c>
      <c r="AE882" t="inlineStr">
        <is>
          <t>Momento de una transacción en la que el vendedor transmite el riesgo por posibles deterioros al comprador.</t>
        </is>
      </c>
      <c r="AF882" s="2" t="inlineStr">
        <is>
          <t>riisiko üleminek</t>
        </is>
      </c>
      <c r="AG882" s="2" t="inlineStr">
        <is>
          <t>3</t>
        </is>
      </c>
      <c r="AH882" s="2" t="inlineStr">
        <is>
          <t/>
        </is>
      </c>
      <c r="AI882" t="inlineStr">
        <is>
          <t/>
        </is>
      </c>
      <c r="AJ882" s="2" t="inlineStr">
        <is>
          <t>vaaranvastuun siirtyminen|
riskin siirtyminen</t>
        </is>
      </c>
      <c r="AK882" s="2" t="inlineStr">
        <is>
          <t>3|
3</t>
        </is>
      </c>
      <c r="AL882" s="2" t="inlineStr">
        <is>
          <t xml:space="preserve">|
</t>
        </is>
      </c>
      <c r="AM882" t="inlineStr">
        <is>
          <t/>
        </is>
      </c>
      <c r="AN882" t="inlineStr">
        <is>
          <t/>
        </is>
      </c>
      <c r="AO882" t="inlineStr">
        <is>
          <t/>
        </is>
      </c>
      <c r="AP882" t="inlineStr">
        <is>
          <t/>
        </is>
      </c>
      <c r="AQ882" t="inlineStr">
        <is>
          <t/>
        </is>
      </c>
      <c r="AR882" s="2" t="inlineStr">
        <is>
          <t>seachadadh riosca</t>
        </is>
      </c>
      <c r="AS882" s="2" t="inlineStr">
        <is>
          <t>3</t>
        </is>
      </c>
      <c r="AT882" s="2" t="inlineStr">
        <is>
          <t/>
        </is>
      </c>
      <c r="AU882" t="inlineStr">
        <is>
          <t/>
        </is>
      </c>
      <c r="AV882" t="inlineStr">
        <is>
          <t/>
        </is>
      </c>
      <c r="AW882" t="inlineStr">
        <is>
          <t/>
        </is>
      </c>
      <c r="AX882" t="inlineStr">
        <is>
          <t/>
        </is>
      </c>
      <c r="AY882" t="inlineStr">
        <is>
          <t/>
        </is>
      </c>
      <c r="AZ882" s="2" t="inlineStr">
        <is>
          <t>kárveszély átszállása</t>
        </is>
      </c>
      <c r="BA882" s="2" t="inlineStr">
        <is>
          <t>4</t>
        </is>
      </c>
      <c r="BB882" s="2" t="inlineStr">
        <is>
          <t/>
        </is>
      </c>
      <c r="BC882" t="inlineStr">
        <is>
          <t/>
        </is>
      </c>
      <c r="BD882" s="2" t="inlineStr">
        <is>
          <t>passaggio del rischio</t>
        </is>
      </c>
      <c r="BE882" s="2" t="inlineStr">
        <is>
          <t>3</t>
        </is>
      </c>
      <c r="BF882" s="2" t="inlineStr">
        <is>
          <t/>
        </is>
      </c>
      <c r="BG882" t="inlineStr">
        <is>
          <t>momento in cui il rischio di distruzione o deterioramento di un bene passa dal venditore all’acquirente</t>
        </is>
      </c>
      <c r="BH882" s="2" t="inlineStr">
        <is>
          <t>rizikos perėjimas</t>
        </is>
      </c>
      <c r="BI882" s="2" t="inlineStr">
        <is>
          <t>3</t>
        </is>
      </c>
      <c r="BJ882" s="2" t="inlineStr">
        <is>
          <t/>
        </is>
      </c>
      <c r="BK882" t="inlineStr">
        <is>
          <t/>
        </is>
      </c>
      <c r="BL882" s="2" t="inlineStr">
        <is>
          <t>riska nodošana|
riska pāreja</t>
        </is>
      </c>
      <c r="BM882" s="2" t="inlineStr">
        <is>
          <t>3|
3</t>
        </is>
      </c>
      <c r="BN882" s="2" t="inlineStr">
        <is>
          <t xml:space="preserve">|
</t>
        </is>
      </c>
      <c r="BO882" t="inlineStr">
        <is>
          <t>brīdis darījumā, kad risks par lietas bojāeju vai sabojāšanos, pāriet no īpašnieka uz pircēju.</t>
        </is>
      </c>
      <c r="BP882" s="2" t="inlineStr">
        <is>
          <t>trasferiment tar-riskju</t>
        </is>
      </c>
      <c r="BQ882" s="2" t="inlineStr">
        <is>
          <t>3</t>
        </is>
      </c>
      <c r="BR882" s="2" t="inlineStr">
        <is>
          <t/>
        </is>
      </c>
      <c r="BS882" t="inlineStr">
        <is>
          <t/>
        </is>
      </c>
      <c r="BT882" s="2" t="inlineStr">
        <is>
          <t>overdracht van risico|
risico-overdracht</t>
        </is>
      </c>
      <c r="BU882" s="2" t="inlineStr">
        <is>
          <t>3|
3</t>
        </is>
      </c>
      <c r="BV882" s="2" t="inlineStr">
        <is>
          <t xml:space="preserve">|
</t>
        </is>
      </c>
      <c r="BW882" t="inlineStr">
        <is>
          <t>moment waarop het risico voor verlies of beschadiging van het product overgaat van de ondernemer naar de consument</t>
        </is>
      </c>
      <c r="BX882" s="2" t="inlineStr">
        <is>
          <t>przejście ryzyka</t>
        </is>
      </c>
      <c r="BY882" s="2" t="inlineStr">
        <is>
          <t>3</t>
        </is>
      </c>
      <c r="BZ882" s="2" t="inlineStr">
        <is>
          <t/>
        </is>
      </c>
      <c r="CA882" t="inlineStr">
        <is>
          <t/>
        </is>
      </c>
      <c r="CB882" s="2" t="inlineStr">
        <is>
          <t>transferência do risco|
passagem do risco</t>
        </is>
      </c>
      <c r="CC882" s="2" t="inlineStr">
        <is>
          <t>3|
3</t>
        </is>
      </c>
      <c r="CD882" s="2" t="inlineStr">
        <is>
          <t xml:space="preserve">|
</t>
        </is>
      </c>
      <c r="CE882" t="inlineStr">
        <is>
          <t/>
        </is>
      </c>
      <c r="CF882" s="2" t="inlineStr">
        <is>
          <t>transfer al riscurilor</t>
        </is>
      </c>
      <c r="CG882" s="2" t="inlineStr">
        <is>
          <t>3</t>
        </is>
      </c>
      <c r="CH882" s="2" t="inlineStr">
        <is>
          <t/>
        </is>
      </c>
      <c r="CI882" t="inlineStr">
        <is>
          <t/>
        </is>
      </c>
      <c r="CJ882" s="2" t="inlineStr">
        <is>
          <t>prechod rizika</t>
        </is>
      </c>
      <c r="CK882" s="2" t="inlineStr">
        <is>
          <t>3</t>
        </is>
      </c>
      <c r="CL882" s="2" t="inlineStr">
        <is>
          <t/>
        </is>
      </c>
      <c r="CM882" t="inlineStr">
        <is>
          <t>vedľajšie dojednanie v kúpnej zmluve, podľa ktorého riziko náhodnej skazy predmetu kúpy znáša kupujúci prevzatím pedmetu kúpy</t>
        </is>
      </c>
      <c r="CN882" s="2" t="inlineStr">
        <is>
          <t>prehod nevarnosti</t>
        </is>
      </c>
      <c r="CO882" s="2" t="inlineStr">
        <is>
          <t>3</t>
        </is>
      </c>
      <c r="CP882" s="2" t="inlineStr">
        <is>
          <t/>
        </is>
      </c>
      <c r="CQ882" t="inlineStr">
        <is>
          <t/>
        </is>
      </c>
      <c r="CR882" s="2" t="inlineStr">
        <is>
          <t>riskens övergång|
riskövergång</t>
        </is>
      </c>
      <c r="CS882" s="2" t="inlineStr">
        <is>
          <t>3|
3</t>
        </is>
      </c>
      <c r="CT882" s="2" t="inlineStr">
        <is>
          <t xml:space="preserve">|
</t>
        </is>
      </c>
      <c r="CU882" t="inlineStr">
        <is>
          <t/>
        </is>
      </c>
    </row>
    <row r="883">
      <c r="A883" s="1" t="str">
        <f>HYPERLINK("https://iate.europa.eu/entry/result/3575909/all", "3575909")</f>
        <v>3575909</v>
      </c>
      <c r="B883" t="inlineStr">
        <is>
          <t>EUROPEAN UNION</t>
        </is>
      </c>
      <c r="C883" t="inlineStr">
        <is>
          <t>EUROPEAN UNION|European construction|deepening of the European Union</t>
        </is>
      </c>
      <c r="D883" t="inlineStr">
        <is>
          <t/>
        </is>
      </c>
      <c r="E883" t="inlineStr">
        <is>
          <t/>
        </is>
      </c>
      <c r="F883" t="inlineStr">
        <is>
          <t/>
        </is>
      </c>
      <c r="G883" t="inlineStr">
        <is>
          <t/>
        </is>
      </c>
      <c r="H883" t="inlineStr">
        <is>
          <t/>
        </is>
      </c>
      <c r="I883" t="inlineStr">
        <is>
          <t/>
        </is>
      </c>
      <c r="J883" t="inlineStr">
        <is>
          <t/>
        </is>
      </c>
      <c r="K883" t="inlineStr">
        <is>
          <t/>
        </is>
      </c>
      <c r="L883" t="inlineStr">
        <is>
          <t/>
        </is>
      </c>
      <c r="M883" t="inlineStr">
        <is>
          <t/>
        </is>
      </c>
      <c r="N883" t="inlineStr">
        <is>
          <t/>
        </is>
      </c>
      <c r="O883" t="inlineStr">
        <is>
          <t/>
        </is>
      </c>
      <c r="P883" t="inlineStr">
        <is>
          <t/>
        </is>
      </c>
      <c r="Q883" t="inlineStr">
        <is>
          <t/>
        </is>
      </c>
      <c r="R883" t="inlineStr">
        <is>
          <t/>
        </is>
      </c>
      <c r="S883" t="inlineStr">
        <is>
          <t/>
        </is>
      </c>
      <c r="T883" t="inlineStr">
        <is>
          <t/>
        </is>
      </c>
      <c r="U883" t="inlineStr">
        <is>
          <t/>
        </is>
      </c>
      <c r="V883" t="inlineStr">
        <is>
          <t/>
        </is>
      </c>
      <c r="W883" t="inlineStr">
        <is>
          <t/>
        </is>
      </c>
      <c r="X883" s="2" t="inlineStr">
        <is>
          <t>Digital Pole</t>
        </is>
      </c>
      <c r="Y883" s="2" t="inlineStr">
        <is>
          <t>3</t>
        </is>
      </c>
      <c r="Z883" s="2" t="inlineStr">
        <is>
          <t/>
        </is>
      </c>
      <c r="AA883" t="inlineStr">
        <is>
          <t>European Commission centre of excellence for providing an important contribution to the definition and practical delivery of the Digital Single Market strategy</t>
        </is>
      </c>
      <c r="AB883" t="inlineStr">
        <is>
          <t/>
        </is>
      </c>
      <c r="AC883" t="inlineStr">
        <is>
          <t/>
        </is>
      </c>
      <c r="AD883" t="inlineStr">
        <is>
          <t/>
        </is>
      </c>
      <c r="AE883" t="inlineStr">
        <is>
          <t/>
        </is>
      </c>
      <c r="AF883" t="inlineStr">
        <is>
          <t/>
        </is>
      </c>
      <c r="AG883" t="inlineStr">
        <is>
          <t/>
        </is>
      </c>
      <c r="AH883" t="inlineStr">
        <is>
          <t/>
        </is>
      </c>
      <c r="AI883" t="inlineStr">
        <is>
          <t/>
        </is>
      </c>
      <c r="AJ883" t="inlineStr">
        <is>
          <t/>
        </is>
      </c>
      <c r="AK883" t="inlineStr">
        <is>
          <t/>
        </is>
      </c>
      <c r="AL883" t="inlineStr">
        <is>
          <t/>
        </is>
      </c>
      <c r="AM883" t="inlineStr">
        <is>
          <t/>
        </is>
      </c>
      <c r="AN883" s="2" t="inlineStr">
        <is>
          <t>pôle numérique</t>
        </is>
      </c>
      <c r="AO883" s="2" t="inlineStr">
        <is>
          <t>3</t>
        </is>
      </c>
      <c r="AP883" s="2" t="inlineStr">
        <is>
          <t/>
        </is>
      </c>
      <c r="AQ883" t="inlineStr">
        <is>
          <t/>
        </is>
      </c>
      <c r="AR883" t="inlineStr">
        <is>
          <t/>
        </is>
      </c>
      <c r="AS883" t="inlineStr">
        <is>
          <t/>
        </is>
      </c>
      <c r="AT883" t="inlineStr">
        <is>
          <t/>
        </is>
      </c>
      <c r="AU883" t="inlineStr">
        <is>
          <t/>
        </is>
      </c>
      <c r="AV883" t="inlineStr">
        <is>
          <t/>
        </is>
      </c>
      <c r="AW883" t="inlineStr">
        <is>
          <t/>
        </is>
      </c>
      <c r="AX883" t="inlineStr">
        <is>
          <t/>
        </is>
      </c>
      <c r="AY883" t="inlineStr">
        <is>
          <t/>
        </is>
      </c>
      <c r="AZ883" s="2" t="inlineStr">
        <is>
          <t>Digitalizációs Központ</t>
        </is>
      </c>
      <c r="BA883" s="2" t="inlineStr">
        <is>
          <t>3</t>
        </is>
      </c>
      <c r="BB883" s="2" t="inlineStr">
        <is>
          <t/>
        </is>
      </c>
      <c r="BC883" t="inlineStr">
        <is>
          <t>az Európai Bizottságon belül létrehozott egység, amely az egységes digitális piac gyakorlati megvalósításával foglalkozik</t>
        </is>
      </c>
      <c r="BD883" t="inlineStr">
        <is>
          <t/>
        </is>
      </c>
      <c r="BE883" t="inlineStr">
        <is>
          <t/>
        </is>
      </c>
      <c r="BF883" t="inlineStr">
        <is>
          <t/>
        </is>
      </c>
      <c r="BG883" t="inlineStr">
        <is>
          <t/>
        </is>
      </c>
      <c r="BH883" t="inlineStr">
        <is>
          <t/>
        </is>
      </c>
      <c r="BI883" t="inlineStr">
        <is>
          <t/>
        </is>
      </c>
      <c r="BJ883" t="inlineStr">
        <is>
          <t/>
        </is>
      </c>
      <c r="BK883" t="inlineStr">
        <is>
          <t/>
        </is>
      </c>
      <c r="BL883" t="inlineStr">
        <is>
          <t/>
        </is>
      </c>
      <c r="BM883" t="inlineStr">
        <is>
          <t/>
        </is>
      </c>
      <c r="BN883" t="inlineStr">
        <is>
          <t/>
        </is>
      </c>
      <c r="BO883" t="inlineStr">
        <is>
          <t/>
        </is>
      </c>
      <c r="BP883" t="inlineStr">
        <is>
          <t/>
        </is>
      </c>
      <c r="BQ883" t="inlineStr">
        <is>
          <t/>
        </is>
      </c>
      <c r="BR883" t="inlineStr">
        <is>
          <t/>
        </is>
      </c>
      <c r="BS883" t="inlineStr">
        <is>
          <t/>
        </is>
      </c>
      <c r="BT883" t="inlineStr">
        <is>
          <t/>
        </is>
      </c>
      <c r="BU883" t="inlineStr">
        <is>
          <t/>
        </is>
      </c>
      <c r="BV883" t="inlineStr">
        <is>
          <t/>
        </is>
      </c>
      <c r="BW883" t="inlineStr">
        <is>
          <t/>
        </is>
      </c>
      <c r="BX883" t="inlineStr">
        <is>
          <t/>
        </is>
      </c>
      <c r="BY883" t="inlineStr">
        <is>
          <t/>
        </is>
      </c>
      <c r="BZ883" t="inlineStr">
        <is>
          <t/>
        </is>
      </c>
      <c r="CA883" t="inlineStr">
        <is>
          <t/>
        </is>
      </c>
      <c r="CB883" t="inlineStr">
        <is>
          <t/>
        </is>
      </c>
      <c r="CC883" t="inlineStr">
        <is>
          <t/>
        </is>
      </c>
      <c r="CD883" t="inlineStr">
        <is>
          <t/>
        </is>
      </c>
      <c r="CE883" t="inlineStr">
        <is>
          <t/>
        </is>
      </c>
      <c r="CF883" t="inlineStr">
        <is>
          <t/>
        </is>
      </c>
      <c r="CG883" t="inlineStr">
        <is>
          <t/>
        </is>
      </c>
      <c r="CH883" t="inlineStr">
        <is>
          <t/>
        </is>
      </c>
      <c r="CI883" t="inlineStr">
        <is>
          <t/>
        </is>
      </c>
      <c r="CJ883" t="inlineStr">
        <is>
          <t/>
        </is>
      </c>
      <c r="CK883" t="inlineStr">
        <is>
          <t/>
        </is>
      </c>
      <c r="CL883" t="inlineStr">
        <is>
          <t/>
        </is>
      </c>
      <c r="CM883" t="inlineStr">
        <is>
          <t/>
        </is>
      </c>
      <c r="CN883" t="inlineStr">
        <is>
          <t/>
        </is>
      </c>
      <c r="CO883" t="inlineStr">
        <is>
          <t/>
        </is>
      </c>
      <c r="CP883" t="inlineStr">
        <is>
          <t/>
        </is>
      </c>
      <c r="CQ883" t="inlineStr">
        <is>
          <t/>
        </is>
      </c>
      <c r="CR883" t="inlineStr">
        <is>
          <t/>
        </is>
      </c>
      <c r="CS883" t="inlineStr">
        <is>
          <t/>
        </is>
      </c>
      <c r="CT883" t="inlineStr">
        <is>
          <t/>
        </is>
      </c>
      <c r="CU883" t="inlineStr">
        <is>
          <t/>
        </is>
      </c>
    </row>
    <row r="884">
      <c r="A884" s="1" t="str">
        <f>HYPERLINK("https://iate.europa.eu/entry/result/3569543/all", "3569543")</f>
        <v>3569543</v>
      </c>
      <c r="B884" t="inlineStr">
        <is>
          <t>TRADE</t>
        </is>
      </c>
      <c r="C884" t="inlineStr">
        <is>
          <t>TRADE|marketing|commercial transaction</t>
        </is>
      </c>
      <c r="D884" s="2" t="inlineStr">
        <is>
          <t>законодателство на държавата на търговеца</t>
        </is>
      </c>
      <c r="E884" s="2" t="inlineStr">
        <is>
          <t>3</t>
        </is>
      </c>
      <c r="F884" s="2" t="inlineStr">
        <is>
          <t/>
        </is>
      </c>
      <c r="G884" t="inlineStr">
        <is>
          <t/>
        </is>
      </c>
      <c r="H884" s="2" t="inlineStr">
        <is>
          <t>právo země obchodníka</t>
        </is>
      </c>
      <c r="I884" s="2" t="inlineStr">
        <is>
          <t>3</t>
        </is>
      </c>
      <c r="J884" s="2" t="inlineStr">
        <is>
          <t/>
        </is>
      </c>
      <c r="K884" t="inlineStr">
        <is>
          <t>vnitrostátní právo země, z níž pochází obchodník</t>
        </is>
      </c>
      <c r="L884" s="2" t="inlineStr">
        <is>
          <t>den erhvervsdrivendes lovgivning</t>
        </is>
      </c>
      <c r="M884" s="2" t="inlineStr">
        <is>
          <t>2</t>
        </is>
      </c>
      <c r="N884" s="2" t="inlineStr">
        <is>
          <t/>
        </is>
      </c>
      <c r="O884" t="inlineStr">
        <is>
          <t>lovvalgsregel, hvorefter det er lovgivningen i den erhvervsdrivendes hjemland, der finder anvendelse i tilfælde af lovkonflikt</t>
        </is>
      </c>
      <c r="P884" s="2" t="inlineStr">
        <is>
          <t>Heimatrecht des Anbieters</t>
        </is>
      </c>
      <c r="Q884" s="2" t="inlineStr">
        <is>
          <t>3</t>
        </is>
      </c>
      <c r="R884" s="2" t="inlineStr">
        <is>
          <t/>
        </is>
      </c>
      <c r="S884" t="inlineStr">
        <is>
          <t>Grundsatz, nach dem die Rechtsvorschriften des Mitgliedstaats des Anbieters zugrunde gelegt werden</t>
        </is>
      </c>
      <c r="T884" s="2" t="inlineStr">
        <is>
          <t>δίκαιο της χώρας του εμπόρου</t>
        </is>
      </c>
      <c r="U884" s="2" t="inlineStr">
        <is>
          <t>3</t>
        </is>
      </c>
      <c r="V884" s="2" t="inlineStr">
        <is>
          <t/>
        </is>
      </c>
      <c r="W884" t="inlineStr">
        <is>
          <t/>
        </is>
      </c>
      <c r="X884" s="2" t="inlineStr">
        <is>
          <t>trader's law|
law of the trader</t>
        </is>
      </c>
      <c r="Y884" s="2" t="inlineStr">
        <is>
          <t>3|
1</t>
        </is>
      </c>
      <c r="Z884" s="2" t="inlineStr">
        <is>
          <t xml:space="preserve">|
</t>
        </is>
      </c>
      <c r="AA884" t="inlineStr">
        <is>
          <t>national law of the trader's country</t>
        </is>
      </c>
      <c r="AB884" s="2" t="inlineStr">
        <is>
          <t>ley del comerciante</t>
        </is>
      </c>
      <c r="AC884" s="2" t="inlineStr">
        <is>
          <t>2</t>
        </is>
      </c>
      <c r="AD884" s="2" t="inlineStr">
        <is>
          <t/>
        </is>
      </c>
      <c r="AE884" t="inlineStr">
        <is>
          <t>Ley que caracteriza los actos de comercio y que regula la actividad del comerciante, sus derechos y obligaciones, la competencia comercial, la transferencia de los establecimientos mercantiles.</t>
        </is>
      </c>
      <c r="AF884" s="2" t="inlineStr">
        <is>
          <t>kaupleja asukohariigi õigus</t>
        </is>
      </c>
      <c r="AG884" s="2" t="inlineStr">
        <is>
          <t>3</t>
        </is>
      </c>
      <c r="AH884" s="2" t="inlineStr">
        <is>
          <t/>
        </is>
      </c>
      <c r="AI884" t="inlineStr">
        <is>
          <t>kaupleja asukohariigis kehtivad õigusnormid</t>
        </is>
      </c>
      <c r="AJ884" s="2" t="inlineStr">
        <is>
          <t>myyjän laki</t>
        </is>
      </c>
      <c r="AK884" s="2" t="inlineStr">
        <is>
          <t>3</t>
        </is>
      </c>
      <c r="AL884" s="2" t="inlineStr">
        <is>
          <t/>
        </is>
      </c>
      <c r="AM884" t="inlineStr">
        <is>
          <t/>
        </is>
      </c>
      <c r="AN884" s="2" t="inlineStr">
        <is>
          <t>loi du pays du vendeur</t>
        </is>
      </c>
      <c r="AO884" s="2" t="inlineStr">
        <is>
          <t>3</t>
        </is>
      </c>
      <c r="AP884" s="2" t="inlineStr">
        <is>
          <t/>
        </is>
      </c>
      <c r="AQ884" t="inlineStr">
        <is>
          <t/>
        </is>
      </c>
      <c r="AR884" s="2" t="inlineStr">
        <is>
          <t>dlí an trádálaí</t>
        </is>
      </c>
      <c r="AS884" s="2" t="inlineStr">
        <is>
          <t>3</t>
        </is>
      </c>
      <c r="AT884" s="2" t="inlineStr">
        <is>
          <t/>
        </is>
      </c>
      <c r="AU884" t="inlineStr">
        <is>
          <t/>
        </is>
      </c>
      <c r="AV884" s="2" t="inlineStr">
        <is>
          <t>pravo države trgovca</t>
        </is>
      </c>
      <c r="AW884" s="2" t="inlineStr">
        <is>
          <t>3</t>
        </is>
      </c>
      <c r="AX884" s="2" t="inlineStr">
        <is>
          <t/>
        </is>
      </c>
      <c r="AY884" t="inlineStr">
        <is>
          <t/>
        </is>
      </c>
      <c r="AZ884" s="2" t="inlineStr">
        <is>
          <t>a kereskedő székhelye szerinti jogszabályok</t>
        </is>
      </c>
      <c r="BA884" s="2" t="inlineStr">
        <is>
          <t>3</t>
        </is>
      </c>
      <c r="BB884" s="2" t="inlineStr">
        <is>
          <t/>
        </is>
      </c>
      <c r="BC884" t="inlineStr">
        <is>
          <t/>
        </is>
      </c>
      <c r="BD884" s="2" t="inlineStr">
        <is>
          <t>diritto del paese dell'operatore</t>
        </is>
      </c>
      <c r="BE884" s="2" t="inlineStr">
        <is>
          <t>3</t>
        </is>
      </c>
      <c r="BF884" s="2" t="inlineStr">
        <is>
          <t/>
        </is>
      </c>
      <c r="BG884" t="inlineStr">
        <is>
          <t/>
        </is>
      </c>
      <c r="BH884" s="2" t="inlineStr">
        <is>
          <t>prekiautojų teisė</t>
        </is>
      </c>
      <c r="BI884" s="2" t="inlineStr">
        <is>
          <t>3</t>
        </is>
      </c>
      <c r="BJ884" s="2" t="inlineStr">
        <is>
          <t/>
        </is>
      </c>
      <c r="BK884" t="inlineStr">
        <is>
          <t/>
        </is>
      </c>
      <c r="BL884" s="2" t="inlineStr">
        <is>
          <t>tirgotāja mītnes zemes tiesību akti</t>
        </is>
      </c>
      <c r="BM884" s="2" t="inlineStr">
        <is>
          <t>2</t>
        </is>
      </c>
      <c r="BN884" s="2" t="inlineStr">
        <is>
          <t/>
        </is>
      </c>
      <c r="BO884" t="inlineStr">
        <is>
          <t/>
        </is>
      </c>
      <c r="BP884" s="2" t="inlineStr">
        <is>
          <t>liġi tal-kummerċjant|
liġi tan-negozjant</t>
        </is>
      </c>
      <c r="BQ884" s="2" t="inlineStr">
        <is>
          <t>3|
3</t>
        </is>
      </c>
      <c r="BR884" s="2" t="inlineStr">
        <is>
          <t xml:space="preserve">|
</t>
        </is>
      </c>
      <c r="BS884" t="inlineStr">
        <is>
          <t>il-liġi nazzjonali tal-Istat Membru tal-kummerċjant</t>
        </is>
      </c>
      <c r="BT884" s="2" t="inlineStr">
        <is>
          <t>wetgeving van de lidstaat van de handelaar|
recht van de lidstaat van de handelaar</t>
        </is>
      </c>
      <c r="BU884" s="2" t="inlineStr">
        <is>
          <t>3|
3</t>
        </is>
      </c>
      <c r="BV884" s="2" t="inlineStr">
        <is>
          <t xml:space="preserve">|
</t>
        </is>
      </c>
      <c r="BW884" t="inlineStr">
        <is>
          <t>nationale wetgeving van het land van de handelaar</t>
        </is>
      </c>
      <c r="BX884" s="2" t="inlineStr">
        <is>
          <t>prawo krajowe przedsiębiorcy</t>
        </is>
      </c>
      <c r="BY884" s="2" t="inlineStr">
        <is>
          <t>3</t>
        </is>
      </c>
      <c r="BZ884" s="2" t="inlineStr">
        <is>
          <t/>
        </is>
      </c>
      <c r="CA884" t="inlineStr">
        <is>
          <t/>
        </is>
      </c>
      <c r="CB884" s="2" t="inlineStr">
        <is>
          <t>direito do profissional</t>
        </is>
      </c>
      <c r="CC884" s="2" t="inlineStr">
        <is>
          <t>3</t>
        </is>
      </c>
      <c r="CD884" s="2" t="inlineStr">
        <is>
          <t/>
        </is>
      </c>
      <c r="CE884" t="inlineStr">
        <is>
          <t/>
        </is>
      </c>
      <c r="CF884" s="2" t="inlineStr">
        <is>
          <t>legislație a țării comerciantului</t>
        </is>
      </c>
      <c r="CG884" s="2" t="inlineStr">
        <is>
          <t>3</t>
        </is>
      </c>
      <c r="CH884" s="2" t="inlineStr">
        <is>
          <t/>
        </is>
      </c>
      <c r="CI884" t="inlineStr">
        <is>
          <t/>
        </is>
      </c>
      <c r="CJ884" s="2" t="inlineStr">
        <is>
          <t>právo krajiny obchodníka</t>
        </is>
      </c>
      <c r="CK884" s="2" t="inlineStr">
        <is>
          <t>3</t>
        </is>
      </c>
      <c r="CL884" s="2" t="inlineStr">
        <is>
          <t/>
        </is>
      </c>
      <c r="CM884" t="inlineStr">
        <is>
          <t>vnútroštátne právo krajiny, ktorej je obchodník štátnym príslušníkom</t>
        </is>
      </c>
      <c r="CN884" s="2" t="inlineStr">
        <is>
          <t>pravo države trgovca</t>
        </is>
      </c>
      <c r="CO884" s="2" t="inlineStr">
        <is>
          <t>3</t>
        </is>
      </c>
      <c r="CP884" s="2" t="inlineStr">
        <is>
          <t/>
        </is>
      </c>
      <c r="CQ884" t="inlineStr">
        <is>
          <t/>
        </is>
      </c>
      <c r="CR884" t="inlineStr">
        <is>
          <t/>
        </is>
      </c>
      <c r="CS884" t="inlineStr">
        <is>
          <t/>
        </is>
      </c>
      <c r="CT884" t="inlineStr">
        <is>
          <t/>
        </is>
      </c>
      <c r="CU884" t="inlineStr">
        <is>
          <t/>
        </is>
      </c>
    </row>
    <row r="885">
      <c r="A885" s="1" t="str">
        <f>HYPERLINK("https://iate.europa.eu/entry/result/3573736/all", "3573736")</f>
        <v>3573736</v>
      </c>
      <c r="B885" t="inlineStr">
        <is>
          <t>EUROPEAN UNION;EMPLOYMENT AND WORKING CONDITIONS</t>
        </is>
      </c>
      <c r="C885" t="inlineStr">
        <is>
          <t>EUROPEAN UNION;EMPLOYMENT AND WORKING CONDITIONS|organisation of work and working conditions|organisation of work</t>
        </is>
      </c>
      <c r="D885" t="inlineStr">
        <is>
          <t/>
        </is>
      </c>
      <c r="E885" t="inlineStr">
        <is>
          <t/>
        </is>
      </c>
      <c r="F885" t="inlineStr">
        <is>
          <t/>
        </is>
      </c>
      <c r="G885" t="inlineStr">
        <is>
          <t/>
        </is>
      </c>
      <c r="H885" t="inlineStr">
        <is>
          <t/>
        </is>
      </c>
      <c r="I885" t="inlineStr">
        <is>
          <t/>
        </is>
      </c>
      <c r="J885" t="inlineStr">
        <is>
          <t/>
        </is>
      </c>
      <c r="K885" t="inlineStr">
        <is>
          <t/>
        </is>
      </c>
      <c r="L885" t="inlineStr">
        <is>
          <t/>
        </is>
      </c>
      <c r="M885" t="inlineStr">
        <is>
          <t/>
        </is>
      </c>
      <c r="N885" t="inlineStr">
        <is>
          <t/>
        </is>
      </c>
      <c r="O885" t="inlineStr">
        <is>
          <t/>
        </is>
      </c>
      <c r="P885" t="inlineStr">
        <is>
          <t/>
        </is>
      </c>
      <c r="Q885" t="inlineStr">
        <is>
          <t/>
        </is>
      </c>
      <c r="R885" t="inlineStr">
        <is>
          <t/>
        </is>
      </c>
      <c r="S885" t="inlineStr">
        <is>
          <t/>
        </is>
      </c>
      <c r="T885" t="inlineStr">
        <is>
          <t/>
        </is>
      </c>
      <c r="U885" t="inlineStr">
        <is>
          <t/>
        </is>
      </c>
      <c r="V885" t="inlineStr">
        <is>
          <t/>
        </is>
      </c>
      <c r="W885" t="inlineStr">
        <is>
          <t/>
        </is>
      </c>
      <c r="X885" s="2" t="inlineStr">
        <is>
          <t>Digital Single Market project team|
project team "Digital Single Market"|
project team "A Connected Digital Single Market"|
DSM project team</t>
        </is>
      </c>
      <c r="Y885" s="2" t="inlineStr">
        <is>
          <t>3|
3|
1|
3</t>
        </is>
      </c>
      <c r="Z885" s="2" t="inlineStr">
        <is>
          <t xml:space="preserve">|
|
|
</t>
        </is>
      </c>
      <c r="AA885" t="inlineStr">
        <is>
          <t/>
        </is>
      </c>
      <c r="AB885" t="inlineStr">
        <is>
          <t/>
        </is>
      </c>
      <c r="AC885" t="inlineStr">
        <is>
          <t/>
        </is>
      </c>
      <c r="AD885" t="inlineStr">
        <is>
          <t/>
        </is>
      </c>
      <c r="AE885" t="inlineStr">
        <is>
          <t/>
        </is>
      </c>
      <c r="AF885" t="inlineStr">
        <is>
          <t/>
        </is>
      </c>
      <c r="AG885" t="inlineStr">
        <is>
          <t/>
        </is>
      </c>
      <c r="AH885" t="inlineStr">
        <is>
          <t/>
        </is>
      </c>
      <c r="AI885" t="inlineStr">
        <is>
          <t/>
        </is>
      </c>
      <c r="AJ885" t="inlineStr">
        <is>
          <t/>
        </is>
      </c>
      <c r="AK885" t="inlineStr">
        <is>
          <t/>
        </is>
      </c>
      <c r="AL885" t="inlineStr">
        <is>
          <t/>
        </is>
      </c>
      <c r="AM885" t="inlineStr">
        <is>
          <t/>
        </is>
      </c>
      <c r="AN885" t="inlineStr">
        <is>
          <t/>
        </is>
      </c>
      <c r="AO885" t="inlineStr">
        <is>
          <t/>
        </is>
      </c>
      <c r="AP885" t="inlineStr">
        <is>
          <t/>
        </is>
      </c>
      <c r="AQ885" t="inlineStr">
        <is>
          <t/>
        </is>
      </c>
      <c r="AR885" t="inlineStr">
        <is>
          <t/>
        </is>
      </c>
      <c r="AS885" t="inlineStr">
        <is>
          <t/>
        </is>
      </c>
      <c r="AT885" t="inlineStr">
        <is>
          <t/>
        </is>
      </c>
      <c r="AU885" t="inlineStr">
        <is>
          <t/>
        </is>
      </c>
      <c r="AV885" t="inlineStr">
        <is>
          <t/>
        </is>
      </c>
      <c r="AW885" t="inlineStr">
        <is>
          <t/>
        </is>
      </c>
      <c r="AX885" t="inlineStr">
        <is>
          <t/>
        </is>
      </c>
      <c r="AY885" t="inlineStr">
        <is>
          <t/>
        </is>
      </c>
      <c r="AZ885" s="2" t="inlineStr">
        <is>
          <t>digitális egységes piaci projektcsapat</t>
        </is>
      </c>
      <c r="BA885" s="2" t="inlineStr">
        <is>
          <t>4</t>
        </is>
      </c>
      <c r="BB885" s="2" t="inlineStr">
        <is>
          <t/>
        </is>
      </c>
      <c r="BC885" t="inlineStr">
        <is>
          <t/>
        </is>
      </c>
      <c r="BD885" t="inlineStr">
        <is>
          <t/>
        </is>
      </c>
      <c r="BE885" t="inlineStr">
        <is>
          <t/>
        </is>
      </c>
      <c r="BF885" t="inlineStr">
        <is>
          <t/>
        </is>
      </c>
      <c r="BG885" t="inlineStr">
        <is>
          <t/>
        </is>
      </c>
      <c r="BH885" t="inlineStr">
        <is>
          <t/>
        </is>
      </c>
      <c r="BI885" t="inlineStr">
        <is>
          <t/>
        </is>
      </c>
      <c r="BJ885" t="inlineStr">
        <is>
          <t/>
        </is>
      </c>
      <c r="BK885" t="inlineStr">
        <is>
          <t/>
        </is>
      </c>
      <c r="BL885" t="inlineStr">
        <is>
          <t/>
        </is>
      </c>
      <c r="BM885" t="inlineStr">
        <is>
          <t/>
        </is>
      </c>
      <c r="BN885" t="inlineStr">
        <is>
          <t/>
        </is>
      </c>
      <c r="BO885" t="inlineStr">
        <is>
          <t/>
        </is>
      </c>
      <c r="BP885" t="inlineStr">
        <is>
          <t/>
        </is>
      </c>
      <c r="BQ885" t="inlineStr">
        <is>
          <t/>
        </is>
      </c>
      <c r="BR885" t="inlineStr">
        <is>
          <t/>
        </is>
      </c>
      <c r="BS885" t="inlineStr">
        <is>
          <t/>
        </is>
      </c>
      <c r="BT885" t="inlineStr">
        <is>
          <t/>
        </is>
      </c>
      <c r="BU885" t="inlineStr">
        <is>
          <t/>
        </is>
      </c>
      <c r="BV885" t="inlineStr">
        <is>
          <t/>
        </is>
      </c>
      <c r="BW885" t="inlineStr">
        <is>
          <t/>
        </is>
      </c>
      <c r="BX885" t="inlineStr">
        <is>
          <t/>
        </is>
      </c>
      <c r="BY885" t="inlineStr">
        <is>
          <t/>
        </is>
      </c>
      <c r="BZ885" t="inlineStr">
        <is>
          <t/>
        </is>
      </c>
      <c r="CA885" t="inlineStr">
        <is>
          <t/>
        </is>
      </c>
      <c r="CB885" t="inlineStr">
        <is>
          <t/>
        </is>
      </c>
      <c r="CC885" t="inlineStr">
        <is>
          <t/>
        </is>
      </c>
      <c r="CD885" t="inlineStr">
        <is>
          <t/>
        </is>
      </c>
      <c r="CE885" t="inlineStr">
        <is>
          <t/>
        </is>
      </c>
      <c r="CF885" t="inlineStr">
        <is>
          <t/>
        </is>
      </c>
      <c r="CG885" t="inlineStr">
        <is>
          <t/>
        </is>
      </c>
      <c r="CH885" t="inlineStr">
        <is>
          <t/>
        </is>
      </c>
      <c r="CI885" t="inlineStr">
        <is>
          <t/>
        </is>
      </c>
      <c r="CJ885" t="inlineStr">
        <is>
          <t/>
        </is>
      </c>
      <c r="CK885" t="inlineStr">
        <is>
          <t/>
        </is>
      </c>
      <c r="CL885" t="inlineStr">
        <is>
          <t/>
        </is>
      </c>
      <c r="CM885" t="inlineStr">
        <is>
          <t/>
        </is>
      </c>
      <c r="CN885" t="inlineStr">
        <is>
          <t/>
        </is>
      </c>
      <c r="CO885" t="inlineStr">
        <is>
          <t/>
        </is>
      </c>
      <c r="CP885" t="inlineStr">
        <is>
          <t/>
        </is>
      </c>
      <c r="CQ885" t="inlineStr">
        <is>
          <t/>
        </is>
      </c>
      <c r="CR885" t="inlineStr">
        <is>
          <t/>
        </is>
      </c>
      <c r="CS885" t="inlineStr">
        <is>
          <t/>
        </is>
      </c>
      <c r="CT885" t="inlineStr">
        <is>
          <t/>
        </is>
      </c>
      <c r="CU885" t="inlineStr">
        <is>
          <t/>
        </is>
      </c>
    </row>
    <row r="886">
      <c r="A886" s="1" t="str">
        <f>HYPERLINK("https://iate.europa.eu/entry/result/3587764/all", "3587764")</f>
        <v>3587764</v>
      </c>
      <c r="B886" t="inlineStr">
        <is>
          <t>EMPLOYMENT AND WORKING CONDITIONS;ECONOMICS</t>
        </is>
      </c>
      <c r="C886" t="inlineStr">
        <is>
          <t>EMPLOYMENT AND WORKING CONDITIONS|labour market|labour market;ECONOMICS|economic structure|economic sector|tertiary sector</t>
        </is>
      </c>
      <c r="D886" t="inlineStr">
        <is>
          <t/>
        </is>
      </c>
      <c r="E886" t="inlineStr">
        <is>
          <t/>
        </is>
      </c>
      <c r="F886" t="inlineStr">
        <is>
          <t/>
        </is>
      </c>
      <c r="G886" t="inlineStr">
        <is>
          <t/>
        </is>
      </c>
      <c r="H886" t="inlineStr">
        <is>
          <t/>
        </is>
      </c>
      <c r="I886" t="inlineStr">
        <is>
          <t/>
        </is>
      </c>
      <c r="J886" t="inlineStr">
        <is>
          <t/>
        </is>
      </c>
      <c r="K886" t="inlineStr">
        <is>
          <t/>
        </is>
      </c>
      <c r="L886" t="inlineStr">
        <is>
          <t/>
        </is>
      </c>
      <c r="M886" t="inlineStr">
        <is>
          <t/>
        </is>
      </c>
      <c r="N886" t="inlineStr">
        <is>
          <t/>
        </is>
      </c>
      <c r="O886" t="inlineStr">
        <is>
          <t/>
        </is>
      </c>
      <c r="P886" t="inlineStr">
        <is>
          <t/>
        </is>
      </c>
      <c r="Q886" t="inlineStr">
        <is>
          <t/>
        </is>
      </c>
      <c r="R886" t="inlineStr">
        <is>
          <t/>
        </is>
      </c>
      <c r="S886" t="inlineStr">
        <is>
          <t/>
        </is>
      </c>
      <c r="T886" t="inlineStr">
        <is>
          <t/>
        </is>
      </c>
      <c r="U886" t="inlineStr">
        <is>
          <t/>
        </is>
      </c>
      <c r="V886" t="inlineStr">
        <is>
          <t/>
        </is>
      </c>
      <c r="W886" t="inlineStr">
        <is>
          <t/>
        </is>
      </c>
      <c r="X886" s="2" t="inlineStr">
        <is>
          <t>home Member State</t>
        </is>
      </c>
      <c r="Y886" s="2" t="inlineStr">
        <is>
          <t>3</t>
        </is>
      </c>
      <c r="Z886" s="2" t="inlineStr">
        <is>
          <t/>
        </is>
      </c>
      <c r="AA886" t="inlineStr">
        <is>
          <t>the Member State to which a provider addressed the application for a European services e-card [ &lt;a href="/entry/result/3571589/all" id="ENTRY_TO_ENTRY_CONVERTER" target="_blank"&gt;IATE:3571589&lt;/a&gt; ]</t>
        </is>
      </c>
      <c r="AB886" t="inlineStr">
        <is>
          <t/>
        </is>
      </c>
      <c r="AC886" t="inlineStr">
        <is>
          <t/>
        </is>
      </c>
      <c r="AD886" t="inlineStr">
        <is>
          <t/>
        </is>
      </c>
      <c r="AE886" t="inlineStr">
        <is>
          <t/>
        </is>
      </c>
      <c r="AF886" t="inlineStr">
        <is>
          <t/>
        </is>
      </c>
      <c r="AG886" t="inlineStr">
        <is>
          <t/>
        </is>
      </c>
      <c r="AH886" t="inlineStr">
        <is>
          <t/>
        </is>
      </c>
      <c r="AI886" t="inlineStr">
        <is>
          <t/>
        </is>
      </c>
      <c r="AJ886" t="inlineStr">
        <is>
          <t/>
        </is>
      </c>
      <c r="AK886" t="inlineStr">
        <is>
          <t/>
        </is>
      </c>
      <c r="AL886" t="inlineStr">
        <is>
          <t/>
        </is>
      </c>
      <c r="AM886" t="inlineStr">
        <is>
          <t/>
        </is>
      </c>
      <c r="AN886" t="inlineStr">
        <is>
          <t/>
        </is>
      </c>
      <c r="AO886" t="inlineStr">
        <is>
          <t/>
        </is>
      </c>
      <c r="AP886" t="inlineStr">
        <is>
          <t/>
        </is>
      </c>
      <c r="AQ886" t="inlineStr">
        <is>
          <t/>
        </is>
      </c>
      <c r="AR886" t="inlineStr">
        <is>
          <t/>
        </is>
      </c>
      <c r="AS886" t="inlineStr">
        <is>
          <t/>
        </is>
      </c>
      <c r="AT886" t="inlineStr">
        <is>
          <t/>
        </is>
      </c>
      <c r="AU886" t="inlineStr">
        <is>
          <t/>
        </is>
      </c>
      <c r="AV886" t="inlineStr">
        <is>
          <t/>
        </is>
      </c>
      <c r="AW886" t="inlineStr">
        <is>
          <t/>
        </is>
      </c>
      <c r="AX886" t="inlineStr">
        <is>
          <t/>
        </is>
      </c>
      <c r="AY886" t="inlineStr">
        <is>
          <t/>
        </is>
      </c>
      <c r="AZ886" s="2" t="inlineStr">
        <is>
          <t>saját tagállam</t>
        </is>
      </c>
      <c r="BA886" s="2" t="inlineStr">
        <is>
          <t>2</t>
        </is>
      </c>
      <c r="BB886" s="2" t="inlineStr">
        <is>
          <t/>
        </is>
      </c>
      <c r="BC886" t="inlineStr">
        <is>
          <t>az a tagállam, amelyhez a szolgáltató az európai szolgáltatási e-kártya iránti kérelmet címezte</t>
        </is>
      </c>
      <c r="BD886" t="inlineStr">
        <is>
          <t/>
        </is>
      </c>
      <c r="BE886" t="inlineStr">
        <is>
          <t/>
        </is>
      </c>
      <c r="BF886" t="inlineStr">
        <is>
          <t/>
        </is>
      </c>
      <c r="BG886" t="inlineStr">
        <is>
          <t/>
        </is>
      </c>
      <c r="BH886" t="inlineStr">
        <is>
          <t/>
        </is>
      </c>
      <c r="BI886" t="inlineStr">
        <is>
          <t/>
        </is>
      </c>
      <c r="BJ886" t="inlineStr">
        <is>
          <t/>
        </is>
      </c>
      <c r="BK886" t="inlineStr">
        <is>
          <t/>
        </is>
      </c>
      <c r="BL886" t="inlineStr">
        <is>
          <t/>
        </is>
      </c>
      <c r="BM886" t="inlineStr">
        <is>
          <t/>
        </is>
      </c>
      <c r="BN886" t="inlineStr">
        <is>
          <t/>
        </is>
      </c>
      <c r="BO886" t="inlineStr">
        <is>
          <t/>
        </is>
      </c>
      <c r="BP886" t="inlineStr">
        <is>
          <t/>
        </is>
      </c>
      <c r="BQ886" t="inlineStr">
        <is>
          <t/>
        </is>
      </c>
      <c r="BR886" t="inlineStr">
        <is>
          <t/>
        </is>
      </c>
      <c r="BS886" t="inlineStr">
        <is>
          <t/>
        </is>
      </c>
      <c r="BT886" t="inlineStr">
        <is>
          <t/>
        </is>
      </c>
      <c r="BU886" t="inlineStr">
        <is>
          <t/>
        </is>
      </c>
      <c r="BV886" t="inlineStr">
        <is>
          <t/>
        </is>
      </c>
      <c r="BW886" t="inlineStr">
        <is>
          <t/>
        </is>
      </c>
      <c r="BX886" t="inlineStr">
        <is>
          <t/>
        </is>
      </c>
      <c r="BY886" t="inlineStr">
        <is>
          <t/>
        </is>
      </c>
      <c r="BZ886" t="inlineStr">
        <is>
          <t/>
        </is>
      </c>
      <c r="CA886" t="inlineStr">
        <is>
          <t/>
        </is>
      </c>
      <c r="CB886" t="inlineStr">
        <is>
          <t/>
        </is>
      </c>
      <c r="CC886" t="inlineStr">
        <is>
          <t/>
        </is>
      </c>
      <c r="CD886" t="inlineStr">
        <is>
          <t/>
        </is>
      </c>
      <c r="CE886" t="inlineStr">
        <is>
          <t/>
        </is>
      </c>
      <c r="CF886" t="inlineStr">
        <is>
          <t/>
        </is>
      </c>
      <c r="CG886" t="inlineStr">
        <is>
          <t/>
        </is>
      </c>
      <c r="CH886" t="inlineStr">
        <is>
          <t/>
        </is>
      </c>
      <c r="CI886" t="inlineStr">
        <is>
          <t/>
        </is>
      </c>
      <c r="CJ886" t="inlineStr">
        <is>
          <t/>
        </is>
      </c>
      <c r="CK886" t="inlineStr">
        <is>
          <t/>
        </is>
      </c>
      <c r="CL886" t="inlineStr">
        <is>
          <t/>
        </is>
      </c>
      <c r="CM886" t="inlineStr">
        <is>
          <t/>
        </is>
      </c>
      <c r="CN886" t="inlineStr">
        <is>
          <t/>
        </is>
      </c>
      <c r="CO886" t="inlineStr">
        <is>
          <t/>
        </is>
      </c>
      <c r="CP886" t="inlineStr">
        <is>
          <t/>
        </is>
      </c>
      <c r="CQ886" t="inlineStr">
        <is>
          <t/>
        </is>
      </c>
      <c r="CR886" t="inlineStr">
        <is>
          <t/>
        </is>
      </c>
      <c r="CS886" t="inlineStr">
        <is>
          <t/>
        </is>
      </c>
      <c r="CT886" t="inlineStr">
        <is>
          <t/>
        </is>
      </c>
      <c r="CU886" t="inlineStr">
        <is>
          <t/>
        </is>
      </c>
    </row>
    <row r="887">
      <c r="A887" s="1" t="str">
        <f>HYPERLINK("https://iate.europa.eu/entry/result/3562178/all", "3562178")</f>
        <v>3562178</v>
      </c>
      <c r="B887" t="inlineStr">
        <is>
          <t>PRODUCTION, TECHNOLOGY AND RESEARCH;EUROPEAN UNION;EDUCATION AND COMMUNICATIONS</t>
        </is>
      </c>
      <c r="C887" t="inlineStr">
        <is>
          <t>PRODUCTION, TECHNOLOGY AND RESEARCH;EUROPEAN UNION|EU institutions and European civil service|EU institution|European Commission|European Commissioner;EUROPEAN UNION|European construction|deepening of the European Union|single market;EDUCATION AND COMMUNICATIONS|information technology and data processing</t>
        </is>
      </c>
      <c r="D887" s="2" t="inlineStr">
        <is>
          <t>заместник-председател, отговарящ за цифровия единен пазар</t>
        </is>
      </c>
      <c r="E887" s="2" t="inlineStr">
        <is>
          <t>3</t>
        </is>
      </c>
      <c r="F887" s="2" t="inlineStr">
        <is>
          <t/>
        </is>
      </c>
      <c r="G887" t="inlineStr">
        <is>
          <t/>
        </is>
      </c>
      <c r="H887" s="2" t="inlineStr">
        <is>
          <t>místopředseda (místopředsedkyně) pro jednotný digitální trh</t>
        </is>
      </c>
      <c r="I887" s="2" t="inlineStr">
        <is>
          <t>3</t>
        </is>
      </c>
      <c r="J887" s="2" t="inlineStr">
        <is>
          <t/>
        </is>
      </c>
      <c r="K887" t="inlineStr">
        <is>
          <t/>
        </is>
      </c>
      <c r="L887" s="2" t="inlineStr">
        <is>
          <t>næstformand med ansvar for det digitale indre marked</t>
        </is>
      </c>
      <c r="M887" s="2" t="inlineStr">
        <is>
          <t>4</t>
        </is>
      </c>
      <c r="N887" s="2" t="inlineStr">
        <is>
          <t/>
        </is>
      </c>
      <c r="O887" t="inlineStr">
        <is>
          <t/>
        </is>
      </c>
      <c r="P887" s="2" t="inlineStr">
        <is>
          <t>Vizepräsident für den digitalen Binnenmarkt|
Vizepräsidentin für den digitalen Binnenmarkt</t>
        </is>
      </c>
      <c r="Q887" s="2" t="inlineStr">
        <is>
          <t>4|
4</t>
        </is>
      </c>
      <c r="R887" s="2" t="inlineStr">
        <is>
          <t xml:space="preserve">|
</t>
        </is>
      </c>
      <c r="S887" t="inlineStr">
        <is>
          <t/>
        </is>
      </c>
      <c r="T887" s="2" t="inlineStr">
        <is>
          <t>Αντιπρόεδρος αρμόδιος για την Ψηφιακή Ενιαία Αγορά</t>
        </is>
      </c>
      <c r="U887" s="2" t="inlineStr">
        <is>
          <t>3</t>
        </is>
      </c>
      <c r="V887" s="2" t="inlineStr">
        <is>
          <t/>
        </is>
      </c>
      <c r="W887" t="inlineStr">
        <is>
          <t/>
        </is>
      </c>
      <c r="X887" s="2" t="inlineStr">
        <is>
          <t>Vice-President for the Digital Single Market|
Commissioner</t>
        </is>
      </c>
      <c r="Y887" s="2" t="inlineStr">
        <is>
          <t>4|
1</t>
        </is>
      </c>
      <c r="Z887" s="2" t="inlineStr">
        <is>
          <t xml:space="preserve">|
</t>
        </is>
      </c>
      <c r="AA887" t="inlineStr">
        <is>
          <t/>
        </is>
      </c>
      <c r="AB887" s="2" t="inlineStr">
        <is>
          <t>Vicepresidente responsable del Mercado Único Digital</t>
        </is>
      </c>
      <c r="AC887" s="2" t="inlineStr">
        <is>
          <t>3</t>
        </is>
      </c>
      <c r="AD887" s="2" t="inlineStr">
        <is>
          <t/>
        </is>
      </c>
      <c r="AE887" t="inlineStr">
        <is>
          <t/>
        </is>
      </c>
      <c r="AF887" s="2" t="inlineStr">
        <is>
          <t>digitaalse ühtse turu eest vastutav asepresident</t>
        </is>
      </c>
      <c r="AG887" s="2" t="inlineStr">
        <is>
          <t>3</t>
        </is>
      </c>
      <c r="AH887" s="2" t="inlineStr">
        <is>
          <t/>
        </is>
      </c>
      <c r="AI887" t="inlineStr">
        <is>
          <t/>
        </is>
      </c>
      <c r="AJ887" s="2" t="inlineStr">
        <is>
          <t>digitaalisista sisämarkkinoista vastaava varapuheenjohtaja</t>
        </is>
      </c>
      <c r="AK887" s="2" t="inlineStr">
        <is>
          <t>3</t>
        </is>
      </c>
      <c r="AL887" s="2" t="inlineStr">
        <is>
          <t/>
        </is>
      </c>
      <c r="AM887" t="inlineStr">
        <is>
          <t/>
        </is>
      </c>
      <c r="AN887" s="2" t="inlineStr">
        <is>
          <t>vice-président pour le marché unique numérique</t>
        </is>
      </c>
      <c r="AO887" s="2" t="inlineStr">
        <is>
          <t>3</t>
        </is>
      </c>
      <c r="AP887" s="2" t="inlineStr">
        <is>
          <t/>
        </is>
      </c>
      <c r="AQ887" t="inlineStr">
        <is>
          <t/>
        </is>
      </c>
      <c r="AR887" s="2" t="inlineStr">
        <is>
          <t>an Leas-Uachtarán um an Margadh Aonair Digiteach</t>
        </is>
      </c>
      <c r="AS887" s="2" t="inlineStr">
        <is>
          <t>3</t>
        </is>
      </c>
      <c r="AT887" s="2" t="inlineStr">
        <is>
          <t/>
        </is>
      </c>
      <c r="AU887" t="inlineStr">
        <is>
          <t/>
        </is>
      </c>
      <c r="AV887" s="2" t="inlineStr">
        <is>
          <t>potpredsjednica za jedinstveno digitalno tržište|
potpredsjednik za jedinstveno digitalno tržište</t>
        </is>
      </c>
      <c r="AW887" s="2" t="inlineStr">
        <is>
          <t>3|
3</t>
        </is>
      </c>
      <c r="AX887" s="2" t="inlineStr">
        <is>
          <t xml:space="preserve">|
</t>
        </is>
      </c>
      <c r="AY887" t="inlineStr">
        <is>
          <t/>
        </is>
      </c>
      <c r="AZ887" s="2" t="inlineStr">
        <is>
          <t>a digitális egységes piacért felelős alelnök</t>
        </is>
      </c>
      <c r="BA887" s="2" t="inlineStr">
        <is>
          <t>4</t>
        </is>
      </c>
      <c r="BB887" s="2" t="inlineStr">
        <is>
          <t/>
        </is>
      </c>
      <c r="BC887" t="inlineStr">
        <is>
          <t/>
        </is>
      </c>
      <c r="BD887" s="2" t="inlineStr">
        <is>
          <t>vicepresidente responsabile per il portafoglio "Mercato unico digitale"|
vicepresidente responsabile per il Mercato unico digitale</t>
        </is>
      </c>
      <c r="BE887" s="2" t="inlineStr">
        <is>
          <t>3|
3</t>
        </is>
      </c>
      <c r="BF887" s="2" t="inlineStr">
        <is>
          <t xml:space="preserve">|
</t>
        </is>
      </c>
      <c r="BG887" t="inlineStr">
        <is>
          <t>membro della Commissione Junker che nell’ambito della sua competenza è responsabile del progetto prioritario "un mercato unico del digitale" e coordina il lavoro di un gruppo di commissari</t>
        </is>
      </c>
      <c r="BH887" s="2" t="inlineStr">
        <is>
          <t>pirmininko pavaduotojas, atsakingas už bendrąją skaitmeninę rinką</t>
        </is>
      </c>
      <c r="BI887" s="2" t="inlineStr">
        <is>
          <t>3</t>
        </is>
      </c>
      <c r="BJ887" s="2" t="inlineStr">
        <is>
          <t/>
        </is>
      </c>
      <c r="BK887" t="inlineStr">
        <is>
          <t/>
        </is>
      </c>
      <c r="BL887" s="2" t="inlineStr">
        <is>
          <t>priekšsēdētāja vietnieks digitālā vienotā tirgus jautājumos</t>
        </is>
      </c>
      <c r="BM887" s="2" t="inlineStr">
        <is>
          <t>3</t>
        </is>
      </c>
      <c r="BN887" s="2" t="inlineStr">
        <is>
          <t/>
        </is>
      </c>
      <c r="BO887" t="inlineStr">
        <is>
          <t/>
        </is>
      </c>
      <c r="BP887" s="2" t="inlineStr">
        <is>
          <t>Viċi President għas-Suq Uniku Diġitali|
Suq Uniku Diġitali</t>
        </is>
      </c>
      <c r="BQ887" s="2" t="inlineStr">
        <is>
          <t>4|
4</t>
        </is>
      </c>
      <c r="BR887" s="2" t="inlineStr">
        <is>
          <t xml:space="preserve">|
</t>
        </is>
      </c>
      <c r="BS887" t="inlineStr">
        <is>
          <t>Viċi President membru tal-Kulleġġ tal-Kummissjoni Ewropea, li flimkien mal-Kulleġġ jipprovdi t-tmexxija politika tal-Kummissjoni matul il-mandat ta' 5 snin, u li ngħata r-responsabilità għal oqsma politiċi speċifiċi mill-President tal-Kummissjoni f'dan il-każ:&lt;br&gt;Is-Suq Uniku Diġitali</t>
        </is>
      </c>
      <c r="BT887" s="2" t="inlineStr">
        <is>
          <t>vicevoorzitter voor Digitale Eengemaakte Markt|
vicevoorzitter van de Commissie die belast is met Digitale Eengemaakte Markt</t>
        </is>
      </c>
      <c r="BU887" s="2" t="inlineStr">
        <is>
          <t>3|
3</t>
        </is>
      </c>
      <c r="BV887" s="2" t="inlineStr">
        <is>
          <t xml:space="preserve">|
</t>
        </is>
      </c>
      <c r="BW887" t="inlineStr">
        <is>
          <t/>
        </is>
      </c>
      <c r="BX887" s="2" t="inlineStr">
        <is>
          <t>wiceprzewodniczący do spraw jednolitego rynku cyfrowego</t>
        </is>
      </c>
      <c r="BY887" s="2" t="inlineStr">
        <is>
          <t>3</t>
        </is>
      </c>
      <c r="BZ887" s="2" t="inlineStr">
        <is>
          <t/>
        </is>
      </c>
      <c r="CA887" t="inlineStr">
        <is>
          <t/>
        </is>
      </c>
      <c r="CB887" s="2" t="inlineStr">
        <is>
          <t>Vice-Presidente da Comissão Europeia responsável pelo Mercado Único Digital|
Vice-Presidente do Mercado Único Digital</t>
        </is>
      </c>
      <c r="CC887" s="2" t="inlineStr">
        <is>
          <t>4|
3</t>
        </is>
      </c>
      <c r="CD887" s="2" t="inlineStr">
        <is>
          <t xml:space="preserve">|
</t>
        </is>
      </c>
      <c r="CE887" t="inlineStr">
        <is>
          <t>Membro da designada Comissão Juncker (2014-2019) que orienta e coordena o trabalho de um grupo de comissários.</t>
        </is>
      </c>
      <c r="CF887" s="2" t="inlineStr">
        <is>
          <t>vicepreședinte pentru piața unică digitală</t>
        </is>
      </c>
      <c r="CG887" s="2" t="inlineStr">
        <is>
          <t>3</t>
        </is>
      </c>
      <c r="CH887" s="2" t="inlineStr">
        <is>
          <t/>
        </is>
      </c>
      <c r="CI887" t="inlineStr">
        <is>
          <t/>
        </is>
      </c>
      <c r="CJ887" s="2" t="inlineStr">
        <is>
          <t>podpredseda pre digitálny jednotný trh</t>
        </is>
      </c>
      <c r="CK887" s="2" t="inlineStr">
        <is>
          <t>3</t>
        </is>
      </c>
      <c r="CL887" s="2" t="inlineStr">
        <is>
          <t/>
        </is>
      </c>
      <c r="CM887" t="inlineStr">
        <is>
          <t/>
        </is>
      </c>
      <c r="CN887" s="2" t="inlineStr">
        <is>
          <t>podpredsednik za digitalni enotni trg</t>
        </is>
      </c>
      <c r="CO887" s="2" t="inlineStr">
        <is>
          <t>3</t>
        </is>
      </c>
      <c r="CP887" s="2" t="inlineStr">
        <is>
          <t/>
        </is>
      </c>
      <c r="CQ887" t="inlineStr">
        <is>
          <t/>
        </is>
      </c>
      <c r="CR887" s="2" t="inlineStr">
        <is>
          <t>vice ordförande med ansvar för den digitala inre marknaden</t>
        </is>
      </c>
      <c r="CS887" s="2" t="inlineStr">
        <is>
          <t>3</t>
        </is>
      </c>
      <c r="CT887" s="2" t="inlineStr">
        <is>
          <t/>
        </is>
      </c>
      <c r="CU887" t="inlineStr">
        <is>
          <t/>
        </is>
      </c>
    </row>
    <row r="888">
      <c r="A888" s="1" t="str">
        <f>HYPERLINK("https://iate.europa.eu/entry/result/3575605/all", "3575605")</f>
        <v>3575605</v>
      </c>
      <c r="B888" t="inlineStr">
        <is>
          <t>EUROPEAN UNION</t>
        </is>
      </c>
      <c r="C888" t="inlineStr">
        <is>
          <t>EUROPEAN UNION|EU institutions and European civil service|EU body</t>
        </is>
      </c>
      <c r="D888" t="inlineStr">
        <is>
          <t/>
        </is>
      </c>
      <c r="E888" t="inlineStr">
        <is>
          <t/>
        </is>
      </c>
      <c r="F888" t="inlineStr">
        <is>
          <t/>
        </is>
      </c>
      <c r="G888" t="inlineStr">
        <is>
          <t/>
        </is>
      </c>
      <c r="H888" t="inlineStr">
        <is>
          <t/>
        </is>
      </c>
      <c r="I888" t="inlineStr">
        <is>
          <t/>
        </is>
      </c>
      <c r="J888" t="inlineStr">
        <is>
          <t/>
        </is>
      </c>
      <c r="K888" t="inlineStr">
        <is>
          <t/>
        </is>
      </c>
      <c r="L888" s="2" t="inlineStr">
        <is>
          <t>EU's Observationscenter og Forum for Blockchainteknologi</t>
        </is>
      </c>
      <c r="M888" s="2" t="inlineStr">
        <is>
          <t>3</t>
        </is>
      </c>
      <c r="N888" s="2" t="inlineStr">
        <is>
          <t/>
        </is>
      </c>
      <c r="O888" t="inlineStr">
        <is>
          <t/>
        </is>
      </c>
      <c r="P888" t="inlineStr">
        <is>
          <t/>
        </is>
      </c>
      <c r="Q888" t="inlineStr">
        <is>
          <t/>
        </is>
      </c>
      <c r="R888" t="inlineStr">
        <is>
          <t/>
        </is>
      </c>
      <c r="S888" t="inlineStr">
        <is>
          <t/>
        </is>
      </c>
      <c r="T888" t="inlineStr">
        <is>
          <t/>
        </is>
      </c>
      <c r="U888" t="inlineStr">
        <is>
          <t/>
        </is>
      </c>
      <c r="V888" t="inlineStr">
        <is>
          <t/>
        </is>
      </c>
      <c r="W888" t="inlineStr">
        <is>
          <t/>
        </is>
      </c>
      <c r="X888" s="2" t="inlineStr">
        <is>
          <t>EU Blockchain Observatory and Forum|
EU Blockchain Observatory &amp;amp; Forum|
European Blockchain Observatory and Forum</t>
        </is>
      </c>
      <c r="Y888" s="2" t="inlineStr">
        <is>
          <t>3|
1|
3</t>
        </is>
      </c>
      <c r="Z888" s="2" t="inlineStr">
        <is>
          <t xml:space="preserve">|
|
</t>
        </is>
      </c>
      <c r="AA888" t="inlineStr">
        <is>
          <t>planned EU expertise hub to discuss forward-looking topics on blockchain and distributed-ledger technologies at the EU level</t>
        </is>
      </c>
      <c r="AB888" s="2" t="inlineStr">
        <is>
          <t>Observatorio y Foro de la Cadena de Bloques de la UE</t>
        </is>
      </c>
      <c r="AC888" s="2" t="inlineStr">
        <is>
          <t>3</t>
        </is>
      </c>
      <c r="AD888" s="2" t="inlineStr">
        <is>
          <t/>
        </is>
      </c>
      <c r="AE888" t="inlineStr">
        <is>
          <t>Observatorio que entró en funcionamiento en febrero de 2018 por un periodo de dos años con los objetivos siguientes: la vigilancia de las tendencias y de la evolución de las tecnologías de cadena de bloques, la puesta en común de conocimientos especializados para abordar los problemas sectoriales e intersectoriales y la búsqueda de soluciones conjuntas para los casos de utilización transfronteriza de la cadena de bloques.</t>
        </is>
      </c>
      <c r="AF888" t="inlineStr">
        <is>
          <t/>
        </is>
      </c>
      <c r="AG888" t="inlineStr">
        <is>
          <t/>
        </is>
      </c>
      <c r="AH888" t="inlineStr">
        <is>
          <t/>
        </is>
      </c>
      <c r="AI888" t="inlineStr">
        <is>
          <t/>
        </is>
      </c>
      <c r="AJ888" s="2" t="inlineStr">
        <is>
          <t>lohkoketjujärjestelmän EU-seurantakeskus ja foorumi|
EU:n lohkoketjuteknologian seurantakeskus ja foorumi</t>
        </is>
      </c>
      <c r="AK888" s="2" t="inlineStr">
        <is>
          <t>3|
3</t>
        </is>
      </c>
      <c r="AL888" s="2" t="inlineStr">
        <is>
          <t xml:space="preserve">|
</t>
        </is>
      </c>
      <c r="AM888" t="inlineStr">
        <is>
          <t>seurantakeskus ja foorumi, joka mahdollistaa rajat ylittävän yhteistyön käytännön tasolla, kokoaa yhteen Euroopan parhaat asiantuntijat ja tarjoaa lohkoketjuteknologian ammattilaisille, innovoijille, kansalaisille, teollisuuden sidosryhmille, viranomaisille, sääntelijöille ja valvojille avoimen foorumin, jolla keskustella ja kehittää uusia ajatuksia opettavaisella, osallistavalla ja avoimella tavalla ja, joiden tavoitteena on toimia aktiivisesti ja auttaa Eurooppaa hyödyntämään lohkoketjuihin liittyvät mahdollisuudet, kehittää asiantuntemusta ja osoittaa johtajuutta tällä alalla, kerätä tietoa, seurata ja analysoida suuntauksia, vastata haasteisiin ja kartoittaa lohkoketjujen sosioekonomista potentiaalia</t>
        </is>
      </c>
      <c r="AN888" s="2" t="inlineStr">
        <is>
          <t>Observatoire-forum des chaînes de blocs de l’UE</t>
        </is>
      </c>
      <c r="AO888" s="2" t="inlineStr">
        <is>
          <t>3</t>
        </is>
      </c>
      <c r="AP888" s="2" t="inlineStr">
        <is>
          <t/>
        </is>
      </c>
      <c r="AQ888" t="inlineStr">
        <is>
          <t/>
        </is>
      </c>
      <c r="AR888" s="2" t="inlineStr">
        <is>
          <t>Faireachlann Bhlocshlabhra agus Fóram Blocshlabhra an Aontais Eorpaigh</t>
        </is>
      </c>
      <c r="AS888" s="2" t="inlineStr">
        <is>
          <t>3</t>
        </is>
      </c>
      <c r="AT888" s="2" t="inlineStr">
        <is>
          <t/>
        </is>
      </c>
      <c r="AU888" t="inlineStr">
        <is>
          <t/>
        </is>
      </c>
      <c r="AV888" t="inlineStr">
        <is>
          <t/>
        </is>
      </c>
      <c r="AW888" t="inlineStr">
        <is>
          <t/>
        </is>
      </c>
      <c r="AX888" t="inlineStr">
        <is>
          <t/>
        </is>
      </c>
      <c r="AY888" t="inlineStr">
        <is>
          <t/>
        </is>
      </c>
      <c r="AZ888" s="2" t="inlineStr">
        <is>
          <t>Uniós Blokklánc Megfigyelőközpont és Fórum</t>
        </is>
      </c>
      <c r="BA888" s="2" t="inlineStr">
        <is>
          <t>3</t>
        </is>
      </c>
      <c r="BB888" s="2" t="inlineStr">
        <is>
          <t/>
        </is>
      </c>
      <c r="BC888" t="inlineStr">
        <is>
          <t>tervezett szakértői központ, amely a blokklánccal és a megosztott könyvelési technológiákkal foglalkozik EU-szinten</t>
        </is>
      </c>
      <c r="BD888" s="2" t="inlineStr">
        <is>
          <t>Osservatorio e forum dell'UE sulla blockchain</t>
        </is>
      </c>
      <c r="BE888" s="2" t="inlineStr">
        <is>
          <t>3</t>
        </is>
      </c>
      <c r="BF888" s="2" t="inlineStr">
        <is>
          <t/>
        </is>
      </c>
      <c r="BG888" t="inlineStr">
        <is>
          <t>osservatorio e forum destinato a evidenziare i principali sviluppi delle tecnologie blockchain e a promuovere la discussione tra esperti, tecnici, operatorie imprenditori del settore a livello transfrontaliero</t>
        </is>
      </c>
      <c r="BH888" s="2" t="inlineStr">
        <is>
          <t>ES blokų grandinės stebėjimo centras ir forumas</t>
        </is>
      </c>
      <c r="BI888" s="2" t="inlineStr">
        <is>
          <t>3</t>
        </is>
      </c>
      <c r="BJ888" s="2" t="inlineStr">
        <is>
          <t/>
        </is>
      </c>
      <c r="BK888" t="inlineStr">
        <is>
          <t/>
        </is>
      </c>
      <c r="BL888" t="inlineStr">
        <is>
          <t/>
        </is>
      </c>
      <c r="BM888" t="inlineStr">
        <is>
          <t/>
        </is>
      </c>
      <c r="BN888" t="inlineStr">
        <is>
          <t/>
        </is>
      </c>
      <c r="BO888" t="inlineStr">
        <is>
          <t/>
        </is>
      </c>
      <c r="BP888" t="inlineStr">
        <is>
          <t/>
        </is>
      </c>
      <c r="BQ888" t="inlineStr">
        <is>
          <t/>
        </is>
      </c>
      <c r="BR888" t="inlineStr">
        <is>
          <t/>
        </is>
      </c>
      <c r="BS888" t="inlineStr">
        <is>
          <t/>
        </is>
      </c>
      <c r="BT888" s="2" t="inlineStr">
        <is>
          <t>EU-blockchainwaarnemingscentrum en -forum</t>
        </is>
      </c>
      <c r="BU888" s="2" t="inlineStr">
        <is>
          <t>3</t>
        </is>
      </c>
      <c r="BV888" s="2" t="inlineStr">
        <is>
          <t/>
        </is>
      </c>
      <c r="BW888" t="inlineStr">
        <is>
          <t>gepland initiatief om op EU-niveau trends en ontwikkelingen te monitoren en deskundigheid bijeen te brengen om blockchain- en "distributed ledger"-technologieën te onderzoeken.</t>
        </is>
      </c>
      <c r="BX888" s="2" t="inlineStr">
        <is>
          <t>Unijne Obserwatorium i Forum ds. Łańcucha Bloków</t>
        </is>
      </c>
      <c r="BY888" s="2" t="inlineStr">
        <is>
          <t>3</t>
        </is>
      </c>
      <c r="BZ888" s="2" t="inlineStr">
        <is>
          <t/>
        </is>
      </c>
      <c r="CA888" t="inlineStr">
        <is>
          <t>jednostka, której zadaniem jest eksponowanie najważniejszych postępów w dziedzinie technologii łańcucha bloków (tzw. technologii blockchain), wspieranie europejskich podmiotów oraz zwiększanie współpracy UE z zainteresowanymi stronami działającymi w tym obszarze</t>
        </is>
      </c>
      <c r="CB888" s="2" t="inlineStr">
        <is>
          <t>Observatório e Fórum da UE para a Tecnologia de Cadeia de Blocos</t>
        </is>
      </c>
      <c r="CC888" s="2" t="inlineStr">
        <is>
          <t>3</t>
        </is>
      </c>
      <c r="CD888" s="2" t="inlineStr">
        <is>
          <t/>
        </is>
      </c>
      <c r="CE888" t="inlineStr">
        <is>
          <t>Observatório e fórum da UE que salientará os principais desenvolvimentos da tecnologia de cadeia de blocos, promoverá os atores europeus e reforçará o compromisso europeu com várias partes interessadas envolvidas em atividades neste setor.</t>
        </is>
      </c>
      <c r="CF888" s="2" t="inlineStr">
        <is>
          <t>Observatorul și forumul UE privind tehnologia blockchain</t>
        </is>
      </c>
      <c r="CG888" s="2" t="inlineStr">
        <is>
          <t>3</t>
        </is>
      </c>
      <c r="CH888" s="2" t="inlineStr">
        <is>
          <t/>
        </is>
      </c>
      <c r="CI888" t="inlineStr">
        <is>
          <t>centru menit să monitorizeze tendințele și evoluțiile în ceea ce privește tehnologia blockchain, să pună în comun competențele în domeniu pentru a aborda aspectele sectoriale și transsectoriale, precum și să exploreze soluții comune și cazurile transfrontaliere de utilizare a tehnologiei blockchain</t>
        </is>
      </c>
      <c r="CJ888" s="2" t="inlineStr">
        <is>
          <t>Monitorovacie stredisko a fórum EÚ pre technológiu blockchainu</t>
        </is>
      </c>
      <c r="CK888" s="2" t="inlineStr">
        <is>
          <t>3</t>
        </is>
      </c>
      <c r="CL888" s="2" t="inlineStr">
        <is>
          <t/>
        </is>
      </c>
      <c r="CM888" t="inlineStr">
        <is>
          <t>stredisko, ktorého cieľom je upozorňovať na kľúčové trendy rozvoja technológie blockchainu, podporovať európskych aktérov a posilňovať európsku spoluprácu s rôznymi partnermi v sektore blockchainu</t>
        </is>
      </c>
      <c r="CN888" s="2" t="inlineStr">
        <is>
          <t>Evropska opazovalnica in forum za blokovne verige|
Opazovalnica in forum EU za blokovne verige</t>
        </is>
      </c>
      <c r="CO888" s="2" t="inlineStr">
        <is>
          <t>3|
3</t>
        </is>
      </c>
      <c r="CP888" s="2" t="inlineStr">
        <is>
          <t xml:space="preserve">|
</t>
        </is>
      </c>
      <c r="CQ888" t="inlineStr">
        <is>
          <t/>
        </is>
      </c>
      <c r="CR888" s="2" t="inlineStr">
        <is>
          <t>EU:s observationscentrum och forum för blockkedjor</t>
        </is>
      </c>
      <c r="CS888" s="2" t="inlineStr">
        <is>
          <t>3</t>
        </is>
      </c>
      <c r="CT888" s="2" t="inlineStr">
        <is>
          <t/>
        </is>
      </c>
      <c r="CU888" t="inlineStr">
        <is>
          <t/>
        </is>
      </c>
    </row>
    <row r="889">
      <c r="A889" s="1" t="str">
        <f>HYPERLINK("https://iate.europa.eu/entry/result/3573282/all", "3573282")</f>
        <v>3573282</v>
      </c>
      <c r="B889" t="inlineStr">
        <is>
          <t>TRADE;EDUCATION AND COMMUNICATIONS;ECONOMICS</t>
        </is>
      </c>
      <c r="C889" t="inlineStr">
        <is>
          <t>TRADE|marketing|commercial transaction;EDUCATION AND COMMUNICATIONS|information technology and data processing|information technology industry;ECONOMICS|economic structure|economic system</t>
        </is>
      </c>
      <c r="D889" s="2" t="inlineStr">
        <is>
          <t>икономика на равнопоставени|
икономика на сътрудничеството|
икономика на съвместната употреба</t>
        </is>
      </c>
      <c r="E889" s="2" t="inlineStr">
        <is>
          <t>3|
3|
3</t>
        </is>
      </c>
      <c r="F889" s="2" t="inlineStr">
        <is>
          <t xml:space="preserve">|
|
</t>
        </is>
      </c>
      <c r="G889" t="inlineStr">
        <is>
          <t>бизнес модели, при които за улеснение на дейностите се използват платформи за сътрудничество, с които се създава открит пазар за временното използване на стоки или услуги, които често се предоставят от частни лица</t>
        </is>
      </c>
      <c r="H889" s="2" t="inlineStr">
        <is>
          <t>kolaborativní ekonomika|
ekonomika sdílení</t>
        </is>
      </c>
      <c r="I889" s="2" t="inlineStr">
        <is>
          <t>3|
3</t>
        </is>
      </c>
      <c r="J889" s="2" t="inlineStr">
        <is>
          <t xml:space="preserve">|
</t>
        </is>
      </c>
      <c r="K889" t="inlineStr">
        <is>
          <t>obchodní modely, v nichž jsou činnosti usnadňovány platformami pro spolupráci, které vytvářejí otevřený trh pro dočasné využívání zboží nebo služeb často poskytovaných soukromými osobami</t>
        </is>
      </c>
      <c r="L889" s="2" t="inlineStr">
        <is>
          <t>kollaborativ økonomi</t>
        </is>
      </c>
      <c r="M889" s="2" t="inlineStr">
        <is>
          <t>3</t>
        </is>
      </c>
      <c r="N889" s="2" t="inlineStr">
        <is>
          <t/>
        </is>
      </c>
      <c r="O889" t="inlineStr">
        <is>
          <t>uafhængige netværk af både enkeltpersoner og fællesskaber, der samarbejder, og som en reaktion mod hierarkier og centraliserede institutioner forandrer den måde, vi producerer, forbruger, finansierer og tilegner os viden på</t>
        </is>
      </c>
      <c r="P889" s="2" t="inlineStr">
        <is>
          <t>kollaborative Wirtschaft</t>
        </is>
      </c>
      <c r="Q889" s="2" t="inlineStr">
        <is>
          <t>3</t>
        </is>
      </c>
      <c r="R889" s="2" t="inlineStr">
        <is>
          <t/>
        </is>
      </c>
      <c r="S889" t="inlineStr">
        <is>
          <t/>
        </is>
      </c>
      <c r="T889" s="2" t="inlineStr">
        <is>
          <t>συνεργατική οικονομία</t>
        </is>
      </c>
      <c r="U889" s="2" t="inlineStr">
        <is>
          <t>3</t>
        </is>
      </c>
      <c r="V889" s="2" t="inlineStr">
        <is>
          <t/>
        </is>
      </c>
      <c r="W889" t="inlineStr">
        <is>
          <t>επιχειρηματικά μοντέλα όπου τις δραστηριότητες διευκολύνουν συνεργατικές πλατφόρμες οι οποίες δημιουργούν μια ανοικτή αγορά για την προσωρινή χρήση αγαθών ή υπηρεσιών που συχνά παρέχουν ιδιώτες</t>
        </is>
      </c>
      <c r="X889" s="2" t="inlineStr">
        <is>
          <t>peer economy|
sharing economy|
collaborative consumption|
collaborative economy|
peer-to-peer economy|
the mesh|
on-demand economy</t>
        </is>
      </c>
      <c r="Y889" s="2" t="inlineStr">
        <is>
          <t>1|
1|
1|
3|
1|
1|
1</t>
        </is>
      </c>
      <c r="Z889" s="2" t="inlineStr">
        <is>
          <t xml:space="preserve">|
|
|
|
|
|
</t>
        </is>
      </c>
      <c r="AA889" t="inlineStr">
        <is>
          <t>segment of the economy where collaborative platforms enable people to get the goods and services they need from each other, peer to peer, instead of buying from established corporations</t>
        </is>
      </c>
      <c r="AB889" s="2" t="inlineStr">
        <is>
          <t>economía colaborativa</t>
        </is>
      </c>
      <c r="AC889" s="2" t="inlineStr">
        <is>
          <t>3</t>
        </is>
      </c>
      <c r="AD889" s="2" t="inlineStr">
        <is>
          <t/>
        </is>
      </c>
      <c r="AE889" t="inlineStr">
        <is>
          <t>Modelo de actividad económica centrado en la colaboración y la ayuda mutua y basado más en la satisfacción de necesidades específicas que en la búsqueda del beneficio.</t>
        </is>
      </c>
      <c r="AF889" s="2" t="inlineStr">
        <is>
          <t>koostöömajandus</t>
        </is>
      </c>
      <c r="AG889" s="2" t="inlineStr">
        <is>
          <t>3</t>
        </is>
      </c>
      <c r="AH889" s="2" t="inlineStr">
        <is>
          <t/>
        </is>
      </c>
      <c r="AI889" t="inlineStr">
        <is>
          <t>majanduse vorm, mis baseerub eraisikute ja kogukondade võrgustikele, jättes kõrvale suured tavamajanduse institutsioonid (pangad, rahvusvahelised korporatsioonid jne).</t>
        </is>
      </c>
      <c r="AJ889" s="2" t="inlineStr">
        <is>
          <t>yhteistyötalous|
yhteistoimintatalous</t>
        </is>
      </c>
      <c r="AK889" s="2" t="inlineStr">
        <is>
          <t>3|
3</t>
        </is>
      </c>
      <c r="AL889" s="2" t="inlineStr">
        <is>
          <t xml:space="preserve">|
</t>
        </is>
      </c>
      <c r="AM889" t="inlineStr">
        <is>
          <t>vaihtoon, vuokraukseen, kierrätykseen yms. perustuva yhteisöllisyyttä korostava talous</t>
        </is>
      </c>
      <c r="AN889" s="2" t="inlineStr">
        <is>
          <t>économie collaborative</t>
        </is>
      </c>
      <c r="AO889" s="2" t="inlineStr">
        <is>
          <t>4</t>
        </is>
      </c>
      <c r="AP889" s="2" t="inlineStr">
        <is>
          <t/>
        </is>
      </c>
      <c r="AQ889" t="inlineStr">
        <is>
          <t>modèle économique qui vise à produire de la valeur en commun et qui repose sur de nouvelles formes, collaboratives, d'organisation du travail et d'échanges</t>
        </is>
      </c>
      <c r="AR889" s="2" t="inlineStr">
        <is>
          <t>geilleagar comhoibríoch</t>
        </is>
      </c>
      <c r="AS889" s="2" t="inlineStr">
        <is>
          <t>3</t>
        </is>
      </c>
      <c r="AT889" s="2" t="inlineStr">
        <is>
          <t/>
        </is>
      </c>
      <c r="AU889" t="inlineStr">
        <is>
          <t/>
        </is>
      </c>
      <c r="AV889" s="2" t="inlineStr">
        <is>
          <t>ekonomija suradnje</t>
        </is>
      </c>
      <c r="AW889" s="2" t="inlineStr">
        <is>
          <t>3</t>
        </is>
      </c>
      <c r="AX889" s="2" t="inlineStr">
        <is>
          <t/>
        </is>
      </c>
      <c r="AY889" t="inlineStr">
        <is>
          <t>poslovni modeli u kojima se djelatnosti pospješuju platformama za suradnju kojima se stvara otvoreno tržište za privremenu upotrebu robe ili usluga koje nerijetko pružaju privatne osobe</t>
        </is>
      </c>
      <c r="AZ889" s="2" t="inlineStr">
        <is>
          <t>közösségi gazdaság|
megosztáson alapuló gazdaság|
megosztásalapú gazdaság</t>
        </is>
      </c>
      <c r="BA889" s="2" t="inlineStr">
        <is>
          <t>4|
3|
4</t>
        </is>
      </c>
      <c r="BB889" s="2" t="inlineStr">
        <is>
          <t xml:space="preserve">|
|
</t>
        </is>
      </c>
      <c r="BC889" t="inlineStr">
        <is>
          <t>olyan gazdasági modell, amelyben tulajdonlás helyett az elérés áll a középpontban</t>
        </is>
      </c>
      <c r="BD889" s="2" t="inlineStr">
        <is>
          <t>economia collaborativa</t>
        </is>
      </c>
      <c r="BE889" s="2" t="inlineStr">
        <is>
          <t>3</t>
        </is>
      </c>
      <c r="BF889" s="2" t="inlineStr">
        <is>
          <t/>
        </is>
      </c>
      <c r="BG889" t="inlineStr">
        <is>
          <t>nuovo modello organizzativo e di business basato sull’uso di piattaforme digitali per connettere tra loro persone che vogliono scambiarsi beni o servizi in modo diretto, semplice, e con la minima intermediazione</t>
        </is>
      </c>
      <c r="BH889" s="2" t="inlineStr">
        <is>
          <t>bendradarbiaujamoji ekonomika</t>
        </is>
      </c>
      <c r="BI889" s="2" t="inlineStr">
        <is>
          <t>3</t>
        </is>
      </c>
      <c r="BJ889" s="2" t="inlineStr">
        <is>
          <t/>
        </is>
      </c>
      <c r="BK889" t="inlineStr">
        <is>
          <t>ekonomikos sritis, kurioje bendradarbiavimo platformos leidžia žmonėms gauti reikiamų prekių ir paslaugų vieniems iš kitų užuot jas pirkus</t>
        </is>
      </c>
      <c r="BL889" s="2" t="inlineStr">
        <is>
          <t>sadarbīgā ekonomika</t>
        </is>
      </c>
      <c r="BM889" s="2" t="inlineStr">
        <is>
          <t>3</t>
        </is>
      </c>
      <c r="BN889" s="2" t="inlineStr">
        <is>
          <t/>
        </is>
      </c>
      <c r="BO889" t="inlineStr">
        <is>
          <t/>
        </is>
      </c>
      <c r="BP889" s="2" t="inlineStr">
        <is>
          <t>ekonomija kollaborattiva</t>
        </is>
      </c>
      <c r="BQ889" s="2" t="inlineStr">
        <is>
          <t>3</t>
        </is>
      </c>
      <c r="BR889" s="2" t="inlineStr">
        <is>
          <t/>
        </is>
      </c>
      <c r="BS889" t="inlineStr">
        <is>
          <t>segment tal-ekonomija fejn permezz ta' pjattaformi kollaborattivi persuni jkunu jistgħu jġibu l-beni u s-servizzi li jkunu jeħtieġu mingħand xulxin, minn pari għal pari, minflok jixtruhom mingħand korporazzjonijiet stabbiliti</t>
        </is>
      </c>
      <c r="BT889" s="2" t="inlineStr">
        <is>
          <t>deeleconomie</t>
        </is>
      </c>
      <c r="BU889" s="2" t="inlineStr">
        <is>
          <t>3</t>
        </is>
      </c>
      <c r="BV889" s="2" t="inlineStr">
        <is>
          <t/>
        </is>
      </c>
      <c r="BW889" t="inlineStr">
        <is>
          <t>socio-economisch systeem waarbij collaboratieve platformen mensen in staat stellen om goederen en diensten met elkaar te delen in plaats van ze te kopen bij traditionele marktspelers</t>
        </is>
      </c>
      <c r="BX889" s="2" t="inlineStr">
        <is>
          <t>gospodarka współpracy|
gospodarka społecznościowa</t>
        </is>
      </c>
      <c r="BY889" s="2" t="inlineStr">
        <is>
          <t>3|
2</t>
        </is>
      </c>
      <c r="BZ889" s="2" t="inlineStr">
        <is>
          <t xml:space="preserve">preferred|
</t>
        </is>
      </c>
      <c r="CA889" t="inlineStr">
        <is>
          <t>całokształt działalności gospodarczej, polegający na wytwarzaniu dóbr i świadczeniu usług, a oparty na zasadach ekonomii społecznościowej</t>
        </is>
      </c>
      <c r="CB889" s="2" t="inlineStr">
        <is>
          <t>economia colaborativa</t>
        </is>
      </c>
      <c r="CC889" s="2" t="inlineStr">
        <is>
          <t>3</t>
        </is>
      </c>
      <c r="CD889" s="2" t="inlineStr">
        <is>
          <t/>
        </is>
      </c>
      <c r="CE889" t="inlineStr">
        <is>
          <t/>
        </is>
      </c>
      <c r="CF889" s="2" t="inlineStr">
        <is>
          <t>economie colaborativă</t>
        </is>
      </c>
      <c r="CG889" s="2" t="inlineStr">
        <is>
          <t>3</t>
        </is>
      </c>
      <c r="CH889" s="2" t="inlineStr">
        <is>
          <t/>
        </is>
      </c>
      <c r="CI889" t="inlineStr">
        <is>
          <t>modele de afaceri în care activitățile sunt facilitate de platforme colaborative care creează o piață deschisă pentru utilizarea temporară a bunurilor sau a serviciilor prestate adesea de persoane fizice</t>
        </is>
      </c>
      <c r="CJ889" s="2" t="inlineStr">
        <is>
          <t>kolaboratívne hospodárstvo</t>
        </is>
      </c>
      <c r="CK889" s="2" t="inlineStr">
        <is>
          <t>3</t>
        </is>
      </c>
      <c r="CL889" s="2" t="inlineStr">
        <is>
          <t/>
        </is>
      </c>
      <c r="CM889" t="inlineStr">
        <is>
          <t>obchodné modely, pri ktorých sú obchodné činnosti podporené kolaboratívnymi online platformami, ktoré prevádzkujú sprostredkovatelia, a tak vytvárajú otvorený trh pre dočasné využívanie tovarov a služieb, pričom súčasťou zrealizovaných transakcií medzi poskytovateľmi služieb a ich používateľmi zvyčajne nebýva zmena vlastníctva a tieto transakcie môžu viesť k tvorbe zisku, ale môžu sa vykonávať aj na neziskové účely</t>
        </is>
      </c>
      <c r="CN889" s="2" t="inlineStr">
        <is>
          <t>sodelovalno gospodarstvo</t>
        </is>
      </c>
      <c r="CO889" s="2" t="inlineStr">
        <is>
          <t>3</t>
        </is>
      </c>
      <c r="CP889" s="2" t="inlineStr">
        <is>
          <t/>
        </is>
      </c>
      <c r="CQ889" t="inlineStr">
        <is>
          <t>poslovni modeli, pri katerih se dejavnosti omogočajo prek platform za sodelovanje, ki ustvarjajo odprt trg za začasno uporabo blaga ali storitev, ki jih pogosto zagotavljajo posamezniki</t>
        </is>
      </c>
      <c r="CR889" s="2" t="inlineStr">
        <is>
          <t>delningsekonomi|
kollaborativ ekonomi</t>
        </is>
      </c>
      <c r="CS889" s="2" t="inlineStr">
        <is>
          <t>3|
3</t>
        </is>
      </c>
      <c r="CT889" s="2" t="inlineStr">
        <is>
          <t xml:space="preserve">|
</t>
        </is>
      </c>
      <c r="CU889" t="inlineStr">
        <is>
          <t>samlingsnamn på aktiviteter som syftar till minskad resursåtgång genom effektivare kapacitetsutnyttjande såsom delning av tillgång till varor och tjänster</t>
        </is>
      </c>
    </row>
    <row r="890">
      <c r="A890" s="1" t="str">
        <f>HYPERLINK("https://iate.europa.eu/entry/result/3592418/all", "3592418")</f>
        <v>3592418</v>
      </c>
      <c r="B890" t="inlineStr">
        <is>
          <t>EDUCATION AND COMMUNICATIONS</t>
        </is>
      </c>
      <c r="C890" t="inlineStr">
        <is>
          <t>EDUCATION AND COMMUNICATIONS|communications;EDUCATION AND COMMUNICATIONS|information technology and data processing</t>
        </is>
      </c>
      <c r="D890" s="2" t="inlineStr">
        <is>
          <t>Европейски съвет за цифровите услуги</t>
        </is>
      </c>
      <c r="E890" s="2" t="inlineStr">
        <is>
          <t>3</t>
        </is>
      </c>
      <c r="F890" s="2" t="inlineStr">
        <is>
          <t/>
        </is>
      </c>
      <c r="G890" t="inlineStr">
        <is>
          <t/>
        </is>
      </c>
      <c r="H890" s="2" t="inlineStr">
        <is>
          <t>Evropský sbor pro digitální služby</t>
        </is>
      </c>
      <c r="I890" s="2" t="inlineStr">
        <is>
          <t>2</t>
        </is>
      </c>
      <c r="J890" s="2" t="inlineStr">
        <is>
          <t>proposed</t>
        </is>
      </c>
      <c r="K890" t="inlineStr">
        <is>
          <t>nezávislá poradní skupina poskytující poradenství &lt;a href="https://iate.europa.eu/entry/result/3592459" target="_blank"&gt;koordinatorům digitálních služeb&lt;/a&gt; a Evropské komisi ohledně dozoru a prosazování v souvislosti s aktem o digitálních službách</t>
        </is>
      </c>
      <c r="L890" s="2" t="inlineStr">
        <is>
          <t>Det Europæiske Råd for Digitale Tjenester|
Rådet for Digitale Tjenester</t>
        </is>
      </c>
      <c r="M890" s="2" t="inlineStr">
        <is>
          <t>3|
3</t>
        </is>
      </c>
      <c r="N890" s="2" t="inlineStr">
        <is>
          <t xml:space="preserve">|
</t>
        </is>
      </c>
      <c r="O890" t="inlineStr">
        <is>
          <t>uafhængig rådgivende gruppe af &lt;a href="https://iate.europa.eu/entry/result/3592459" target="_blank"&gt;koordinatorer for digitale tjenester&lt;/a&gt;, som har til opgave at føre tilsyn med udbydere af formidlingstjenester</t>
        </is>
      </c>
      <c r="P890" s="2" t="inlineStr">
        <is>
          <t>Europäisches Gremium für digitale Dienste</t>
        </is>
      </c>
      <c r="Q890" s="2" t="inlineStr">
        <is>
          <t>3</t>
        </is>
      </c>
      <c r="R890" s="2" t="inlineStr">
        <is>
          <t/>
        </is>
      </c>
      <c r="S890" t="inlineStr">
        <is>
          <t>unabhängige Beratergruppe der &lt;a href="https://iate.europa.eu/entry/result/3592459" target="_blank"&gt;Koordinatoren für digitale Dienste&lt;/a&gt; für die Beaufsichtigung der Anbieter von Vermittlungsdiensten</t>
        </is>
      </c>
      <c r="T890" s="2" t="inlineStr">
        <is>
          <t>ευρωπαϊκό συμβούλιο ψηφιακών υπηρεσιών</t>
        </is>
      </c>
      <c r="U890" s="2" t="inlineStr">
        <is>
          <t>3</t>
        </is>
      </c>
      <c r="V890" s="2" t="inlineStr">
        <is>
          <t/>
        </is>
      </c>
      <c r="W890" t="inlineStr">
        <is>
          <t>ανεξάρτητη συμβουλευτική ομάδα που συμβουλεύει τους συντονιστές ψηφιακών υπηρεσιών και την Επιτροπή σε θέματα εποπτείας και επιβολής που σχετίζονται με την πράξη για τις ψηφιακές υπηρεσίες</t>
        </is>
      </c>
      <c r="X890" s="2" t="inlineStr">
        <is>
          <t>European Board for Digital Services</t>
        </is>
      </c>
      <c r="Y890" s="2" t="inlineStr">
        <is>
          <t>3</t>
        </is>
      </c>
      <c r="Z890" s="2" t="inlineStr">
        <is>
          <t/>
        </is>
      </c>
      <c r="AA890" t="inlineStr">
        <is>
          <t>independent advisory group that provides advice to the &lt;a href="https://iate.europa.eu/entry/result/3592459" target="_blank"&gt;Digital Services Coordinators&lt;/a&gt; and the Commission on supervisory and enforcement issues in relation to the Digital Services Act</t>
        </is>
      </c>
      <c r="AB890" s="2" t="inlineStr">
        <is>
          <t>Junta Europea de Servicios Digitales</t>
        </is>
      </c>
      <c r="AC890" s="2" t="inlineStr">
        <is>
          <t>3</t>
        </is>
      </c>
      <c r="AD890" s="2" t="inlineStr">
        <is>
          <t/>
        </is>
      </c>
      <c r="AE890" t="inlineStr">
        <is>
          <t>Grupo
independiente que asesora a los &lt;a href="https://iate.europa.eu/entry/result/3592459/es" target="_blank"&gt;coordinadores de servicios digitales&lt;/a&gt; y a la Comisión en materia de ejecución y supervisión en el marco de la &lt;a href="https://iate.europa.eu/entry/result/3582127/es" target="_blank"&gt;norma sobre servicios digitales&lt;/a&gt;.</t>
        </is>
      </c>
      <c r="AF890" s="2" t="inlineStr">
        <is>
          <t>Euroopa digiteenuste nõukoda</t>
        </is>
      </c>
      <c r="AG890" s="2" t="inlineStr">
        <is>
          <t>2</t>
        </is>
      </c>
      <c r="AH890" s="2" t="inlineStr">
        <is>
          <t/>
        </is>
      </c>
      <c r="AI890" t="inlineStr">
        <is>
          <t>sõltumatu nõuanderühm, kelle ülesandeks on toetada komisjoni ning koordineerida digiteenuste koordinaatorite tegevust digiteenuste õigusakti kohaldamisega seotud küsimustes</t>
        </is>
      </c>
      <c r="AJ890" s="2" t="inlineStr">
        <is>
          <t>Euroopan digitaalisten palvelujen lautakunta</t>
        </is>
      </c>
      <c r="AK890" s="2" t="inlineStr">
        <is>
          <t>3</t>
        </is>
      </c>
      <c r="AL890" s="2" t="inlineStr">
        <is>
          <t/>
        </is>
      </c>
      <c r="AM890" t="inlineStr">
        <is>
          <t>välityspalvelujen tarjoajien valvontaa
käsittelevä digitaalisten palvelujen koordinaattoreista koostuva riippumaton
neuvoa-antava ryhmä</t>
        </is>
      </c>
      <c r="AN890" s="2" t="inlineStr">
        <is>
          <t>Comité européen pour les services numériques</t>
        </is>
      </c>
      <c r="AO890" s="2" t="inlineStr">
        <is>
          <t>3</t>
        </is>
      </c>
      <c r="AP890" s="2" t="inlineStr">
        <is>
          <t/>
        </is>
      </c>
      <c r="AQ890" t="inlineStr">
        <is>
          <t>groupe
consultatif indépendant de &lt;a href="https://iate.europa.eu/entry/slideshow/1612955320801/3592459/fr" target="_blank"&gt;coordinateurs pour les services numériques&lt;time datetime="10.2.2021"&gt; (10.2.2021)&lt;/time&gt;&lt;/a&gt; qui offre
des conseils à ceux-ci ainsi qu’à la Commission et assure la surveillance des
fournisseurs de services intermédiaires</t>
        </is>
      </c>
      <c r="AR890" s="2" t="inlineStr">
        <is>
          <t>an Bord Eorpach um Sheirbhísí Digiteacha</t>
        </is>
      </c>
      <c r="AS890" s="2" t="inlineStr">
        <is>
          <t>3</t>
        </is>
      </c>
      <c r="AT890" s="2" t="inlineStr">
        <is>
          <t/>
        </is>
      </c>
      <c r="AU890" t="inlineStr">
        <is>
          <t/>
        </is>
      </c>
      <c r="AV890" s="2" t="inlineStr">
        <is>
          <t>Europski odbor za digitalne usluge</t>
        </is>
      </c>
      <c r="AW890" s="2" t="inlineStr">
        <is>
          <t>3</t>
        </is>
      </c>
      <c r="AX890" s="2" t="inlineStr">
        <is>
          <t/>
        </is>
      </c>
      <c r="AY890" t="inlineStr">
        <is>
          <t/>
        </is>
      </c>
      <c r="AZ890" s="2" t="inlineStr">
        <is>
          <t>Digitális Szolgáltatások Európai Testülete</t>
        </is>
      </c>
      <c r="BA890" s="2" t="inlineStr">
        <is>
          <t>2</t>
        </is>
      </c>
      <c r="BB890" s="2" t="inlineStr">
        <is>
          <t/>
        </is>
      </c>
      <c r="BC890" t="inlineStr">
        <is>
          <t/>
        </is>
      </c>
      <c r="BD890" s="2" t="inlineStr">
        <is>
          <t>comitato europeo per i servizi digitali</t>
        </is>
      </c>
      <c r="BE890" s="2" t="inlineStr">
        <is>
          <t>3</t>
        </is>
      </c>
      <c r="BF890" s="2" t="inlineStr">
        <is>
          <t/>
        </is>
      </c>
      <c r="BG890" t="inlineStr">
        <is>
          <t>gruppo consultivo indipendente di coordinatori dei servizi digitali per la vigilanza sui prestatori di servizi intermediari destinato a fornire consulenza ai coordinatori dei servizi digitali e alla Commissione</t>
        </is>
      </c>
      <c r="BH890" s="2" t="inlineStr">
        <is>
          <t>Europos skaitmeninių paslaugų valdyba</t>
        </is>
      </c>
      <c r="BI890" s="2" t="inlineStr">
        <is>
          <t>3</t>
        </is>
      </c>
      <c r="BJ890" s="2" t="inlineStr">
        <is>
          <t/>
        </is>
      </c>
      <c r="BK890" t="inlineStr">
        <is>
          <t/>
        </is>
      </c>
      <c r="BL890" s="2" t="inlineStr">
        <is>
          <t>Eiropas Digitālo pakalpojumu padome</t>
        </is>
      </c>
      <c r="BM890" s="2" t="inlineStr">
        <is>
          <t>2</t>
        </is>
      </c>
      <c r="BN890" s="2" t="inlineStr">
        <is>
          <t/>
        </is>
      </c>
      <c r="BO890" t="inlineStr">
        <is>
          <t>neatkarīga padomdevēju grupa, kas sniedz konsultācijas digitālo pakalpojumu koordinatoriem un Komisijai uzraudzības un izpildes jautājumos, kas saistīti ar Digitālo pakalpojumu aktu</t>
        </is>
      </c>
      <c r="BP890" s="2" t="inlineStr">
        <is>
          <t>Bord Ewropew għas-Servizzi Diġitali</t>
        </is>
      </c>
      <c r="BQ890" s="2" t="inlineStr">
        <is>
          <t>3</t>
        </is>
      </c>
      <c r="BR890" s="2" t="inlineStr">
        <is>
          <t/>
        </is>
      </c>
      <c r="BS890" t="inlineStr">
        <is>
          <t>grupp konsultattiv indipendenti li jipprovdi parir lill-&lt;a href="https://iate.europa.eu/entry/result/3592459" target="_blank"&gt;Koordinaturi tas-Servizzi Diġitali&lt;/a&gt; u lill-Kummissjoni dwar kwistjonijiet superviżorji u ta' infurzar b'rabta mal-Att dwar is-Servizzi Diġitali</t>
        </is>
      </c>
      <c r="BT890" s="2" t="inlineStr">
        <is>
          <t>Europese Raad voor digitale diensten</t>
        </is>
      </c>
      <c r="BU890" s="2" t="inlineStr">
        <is>
          <t>3</t>
        </is>
      </c>
      <c r="BV890" s="2" t="inlineStr">
        <is>
          <t/>
        </is>
      </c>
      <c r="BW890" t="inlineStr">
        <is>
          <t>onafhankelijke
 adviesgroep die de coördinatoren voor digitale diensten en de Commissie
 adviseert met betrekking tot het toezicht en de handhaving rond de wet inzake
 digitale diensten</t>
        </is>
      </c>
      <c r="BX890" s="2" t="inlineStr">
        <is>
          <t>Europejska Rada ds. Usług Cyfrowych</t>
        </is>
      </c>
      <c r="BY890" s="2" t="inlineStr">
        <is>
          <t>3</t>
        </is>
      </c>
      <c r="BZ890" s="2" t="inlineStr">
        <is>
          <t/>
        </is>
      </c>
      <c r="CA890" t="inlineStr">
        <is>
          <t>niezależna grupa doradcza wspierająca &lt;a href="https://iate.europa.eu/entry/slideshow/1612357437133/3592459/pl" target="_blank"&gt;koordynatorów ds. usług cyfrowych&lt;/a&gt; i Komisję w nadzorowaniu zgodności z przepisami aktu o usługach cyfrowych i ich egzekwowaniu</t>
        </is>
      </c>
      <c r="CB890" s="2" t="inlineStr">
        <is>
          <t>Comité Europeu dos Serviços Digitais</t>
        </is>
      </c>
      <c r="CC890" s="2" t="inlineStr">
        <is>
          <t>3</t>
        </is>
      </c>
      <c r="CD890" s="2" t="inlineStr">
        <is>
          <t>proposed</t>
        </is>
      </c>
      <c r="CE890" t="inlineStr">
        <is>
          <t>Grupo consultivo independente que aconselha os coordenadores dos serviços digitais e a Comissão Europeia sobre questões de supervisão e execução relacionadas com o ato legislativo sobre os serviços digitais.</t>
        </is>
      </c>
      <c r="CF890" s="2" t="inlineStr">
        <is>
          <t>Comitetul european pentru servicii digitale</t>
        </is>
      </c>
      <c r="CG890" s="2" t="inlineStr">
        <is>
          <t>2</t>
        </is>
      </c>
      <c r="CH890" s="2" t="inlineStr">
        <is>
          <t/>
        </is>
      </c>
      <c r="CI890" t="inlineStr">
        <is>
          <t/>
        </is>
      </c>
      <c r="CJ890" s="2" t="inlineStr">
        <is>
          <t>Európsky výbor pre digitálne služby</t>
        </is>
      </c>
      <c r="CK890" s="2" t="inlineStr">
        <is>
          <t>3</t>
        </is>
      </c>
      <c r="CL890" s="2" t="inlineStr">
        <is>
          <t/>
        </is>
      </c>
      <c r="CM890" t="inlineStr">
        <is>
          <t>nezávislá poradná skupina koordinátorov digitálnych služieb pre dohľad nad poskytovateľmi sprostredkovateľských služieb</t>
        </is>
      </c>
      <c r="CN890" s="2" t="inlineStr">
        <is>
          <t>Evropski odbor za digitalne storitve</t>
        </is>
      </c>
      <c r="CO890" s="2" t="inlineStr">
        <is>
          <t>3</t>
        </is>
      </c>
      <c r="CP890" s="2" t="inlineStr">
        <is>
          <t/>
        </is>
      </c>
      <c r="CQ890" t="inlineStr">
        <is>
          <t/>
        </is>
      </c>
      <c r="CR890" s="2" t="inlineStr">
        <is>
          <t>europeiska nämnden för digitala tjänster</t>
        </is>
      </c>
      <c r="CS890" s="2" t="inlineStr">
        <is>
          <t>2</t>
        </is>
      </c>
      <c r="CT890" s="2" t="inlineStr">
        <is>
          <t/>
        </is>
      </c>
      <c r="CU890" t="inlineStr">
        <is>
          <t>oberoende rådgivande grupp av samordnare för digitala tjänster som
ska utöva tillsyn över leverantörer av förmedlingstjänster</t>
        </is>
      </c>
    </row>
    <row r="891">
      <c r="A891" s="1" t="str">
        <f>HYPERLINK("https://iate.europa.eu/entry/result/3576095/all", "3576095")</f>
        <v>3576095</v>
      </c>
      <c r="B891" t="inlineStr">
        <is>
          <t>EDUCATION AND COMMUNICATIONS;TRADE</t>
        </is>
      </c>
      <c r="C891" t="inlineStr">
        <is>
          <t>EDUCATION AND COMMUNICATIONS|information technology and data processing|computer systems;TRADE|trade;EDUCATION AND COMMUNICATIONS|information and information processing|information processing</t>
        </is>
      </c>
      <c r="D891" s="2" t="inlineStr">
        <is>
          <t>онлайн интерфейс</t>
        </is>
      </c>
      <c r="E891" s="2" t="inlineStr">
        <is>
          <t>3</t>
        </is>
      </c>
      <c r="F891" s="2" t="inlineStr">
        <is>
          <t/>
        </is>
      </c>
      <c r="G891" t="inlineStr">
        <is>
          <t>всякакъв софтуер, включително уебсайт или част от уебсайт и приложения, включително мобилни приложения, използван от търговец или от негово име и служещ за предоставяне на достъп на клиентите до стоки или услуги на търговеца с цел извършване на сделка с тези стоки или услуги</t>
        </is>
      </c>
      <c r="H891" s="2" t="inlineStr">
        <is>
          <t>online rozhraní</t>
        </is>
      </c>
      <c r="I891" s="2" t="inlineStr">
        <is>
          <t>3</t>
        </is>
      </c>
      <c r="J891" s="2" t="inlineStr">
        <is>
          <t/>
        </is>
      </c>
      <c r="K891" t="inlineStr">
        <is>
          <t>jakýkoli software, včetně internetové stránky nebo její části, a aplikace, včetně mobilních aplikací</t>
        </is>
      </c>
      <c r="L891" s="2" t="inlineStr">
        <is>
          <t>onlinegrænseflade</t>
        </is>
      </c>
      <c r="M891" s="2" t="inlineStr">
        <is>
          <t>3</t>
        </is>
      </c>
      <c r="N891" s="2" t="inlineStr">
        <is>
          <t/>
        </is>
      </c>
      <c r="O891" t="inlineStr">
        <is>
          <t>enhver form for software, herunder et websted eller en del af et websted, og applikationer, herunder mobilapplikationer</t>
        </is>
      </c>
      <c r="P891" s="2" t="inlineStr">
        <is>
          <t>Online-Benutzeroberfläche</t>
        </is>
      </c>
      <c r="Q891" s="2" t="inlineStr">
        <is>
          <t>3</t>
        </is>
      </c>
      <c r="R891" s="2" t="inlineStr">
        <is>
          <t/>
        </is>
      </c>
      <c r="S891" t="inlineStr">
        <is>
          <t>eine Software, einschließlich Internetseiten oder Teile davon und Anwendungen, einschließlich mobiler Anwendungen, die von einem Anbieter oder in dessen Namen betrieben werden und dazu dienen, den Kunden Zugang zu den Waren oder Dienstleistungen des Anbieters zu gewähren mit dem Ziel, ein Geschäft über diese Waren oder Dienstleistungen zu tätigen</t>
        </is>
      </c>
      <c r="T891" s="2" t="inlineStr">
        <is>
          <t>επιγραμμική διεπαφή</t>
        </is>
      </c>
      <c r="U891" s="2" t="inlineStr">
        <is>
          <t>3</t>
        </is>
      </c>
      <c r="V891" s="2" t="inlineStr">
        <is>
          <t/>
        </is>
      </c>
      <c r="W891" t="inlineStr">
        <is>
          <t>κάθε λογισμικό, συμπεριλαμβανομένου ενός ιστότοπου ή μέρους αυτού, και εφαρμογές, συμπεριλαμβανομένων των εφαρμογών για φορητές συσκευές</t>
        </is>
      </c>
      <c r="X891" s="2" t="inlineStr">
        <is>
          <t>online interface</t>
        </is>
      </c>
      <c r="Y891" s="2" t="inlineStr">
        <is>
          <t>3</t>
        </is>
      </c>
      <c r="Z891" s="2" t="inlineStr">
        <is>
          <t/>
        </is>
      </c>
      <c r="AA891" t="inlineStr">
        <is>
          <t>any
software, including a website or a part thereof, and applications, including
mobile applications</t>
        </is>
      </c>
      <c r="AB891" s="2" t="inlineStr">
        <is>
          <t>interfaz en línea|
interfaz digital</t>
        </is>
      </c>
      <c r="AC891" s="2" t="inlineStr">
        <is>
          <t>3|
3</t>
        </is>
      </c>
      <c r="AD891" s="2" t="inlineStr">
        <is>
          <t xml:space="preserve">|
</t>
        </is>
      </c>
      <c r="AE891" t="inlineStr">
        <is>
          <t>Todo programa informático, incluidos los sitios web o partes de sitios 
web, y las aplicaciones, incluidas las aplicaciones móviles.</t>
        </is>
      </c>
      <c r="AF891" s="2" t="inlineStr">
        <is>
          <t>internetipõhine kasutajaliides</t>
        </is>
      </c>
      <c r="AG891" s="2" t="inlineStr">
        <is>
          <t>2</t>
        </is>
      </c>
      <c r="AH891" s="2" t="inlineStr">
        <is>
          <t/>
        </is>
      </c>
      <c r="AI891" t="inlineStr">
        <is>
          <t>tarkvara, sealhulgas veebisait või selle osa ja rakendused, sealhulgas mobiilirakendused, mida haldab kaupleja või mida hallatakse tema nimel, et teha kaupleja kaubad või teenused klientidele kättesaadavaks eesmärgiga teha nende kaupade või teenustega tehing</t>
        </is>
      </c>
      <c r="AJ891" s="2" t="inlineStr">
        <is>
          <t>verkkorajapinta</t>
        </is>
      </c>
      <c r="AK891" s="2" t="inlineStr">
        <is>
          <t>3</t>
        </is>
      </c>
      <c r="AL891" s="2" t="inlineStr">
        <is>
          <t/>
        </is>
      </c>
      <c r="AM891" t="inlineStr">
        <is>
          <t>mikä tahansa ohjelmisto, mukaan lukien
verkkosivusto tai sen osa, ja sovellukset, mobiilisovellukset mukaan luettuina</t>
        </is>
      </c>
      <c r="AN891" s="2" t="inlineStr">
        <is>
          <t>interface en ligne</t>
        </is>
      </c>
      <c r="AO891" s="2" t="inlineStr">
        <is>
          <t>3</t>
        </is>
      </c>
      <c r="AP891" s="2" t="inlineStr">
        <is>
          <t/>
        </is>
      </c>
      <c r="AQ891" t="inlineStr">
        <is>
          <t>Tout logiciel, y compris un site internet ou une section de site internet, et des applications, notamment des applications mobiles, exploité par un professionnel ou pour son compte et permettant aux clients d'accéder aux biens ou aux services qu'il propose en vue de réaliser une transaction portant sur ces biens ou services.</t>
        </is>
      </c>
      <c r="AR891" s="2" t="inlineStr">
        <is>
          <t>comhéadan ar líne</t>
        </is>
      </c>
      <c r="AS891" s="2" t="inlineStr">
        <is>
          <t>3</t>
        </is>
      </c>
      <c r="AT891" s="2" t="inlineStr">
        <is>
          <t/>
        </is>
      </c>
      <c r="AU891" t="inlineStr">
        <is>
          <t>aon
 bhogearraí, lena n‑áirítear suíomh gréasáin nó cuid de, agus feidhmchláir,
 lena n‑áirítear feidhmchláir shoghluaiste</t>
        </is>
      </c>
      <c r="AV891" s="2" t="inlineStr">
        <is>
          <t>internetsko sučelje</t>
        </is>
      </c>
      <c r="AW891" s="2" t="inlineStr">
        <is>
          <t>3</t>
        </is>
      </c>
      <c r="AX891" s="2" t="inlineStr">
        <is>
          <t/>
        </is>
      </c>
      <c r="AY891" t="inlineStr">
        <is>
          <t>svaki softver, uključujući internetske stranice ili njihove dijelove, i aplikacije, uključujući mobilne aplikacije</t>
        </is>
      </c>
      <c r="AZ891" s="2" t="inlineStr">
        <is>
          <t>online interfész|
elektronikus felület</t>
        </is>
      </c>
      <c r="BA891" s="2" t="inlineStr">
        <is>
          <t>3|
3</t>
        </is>
      </c>
      <c r="BB891" s="2" t="inlineStr">
        <is>
          <t xml:space="preserve">|
</t>
        </is>
      </c>
      <c r="BC891" t="inlineStr">
        <is>
          <t>bármely szoftver, weboldal vagy annak része, vagy alkalmazás (mobilalkalmazás is)</t>
        </is>
      </c>
      <c r="BD891" s="2" t="inlineStr">
        <is>
          <t>interfaccia online</t>
        </is>
      </c>
      <c r="BE891" s="2" t="inlineStr">
        <is>
          <t>3</t>
        </is>
      </c>
      <c r="BF891" s="2" t="inlineStr">
        <is>
          <t/>
        </is>
      </c>
      <c r="BG891" t="inlineStr">
        <is>
          <t>qualsiasi software, compresi i siti web o parti di essi e le applicazioni, incluse le applicazioni mobili</t>
        </is>
      </c>
      <c r="BH891" s="2" t="inlineStr">
        <is>
          <t>elektroninė sąsaja</t>
        </is>
      </c>
      <c r="BI891" s="2" t="inlineStr">
        <is>
          <t>3</t>
        </is>
      </c>
      <c r="BJ891" s="2" t="inlineStr">
        <is>
          <t/>
        </is>
      </c>
      <c r="BK891" t="inlineStr">
        <is>
          <t>verslininko
 arba tokio subjekto vardu naudojama programinė įranga, įskaitant interneto
 svetainę, jos dalis ir taikomąsias programas, be kita ko, mobiliųjų įrenginių
 taikomąsias programas, kuria klientams suteikiama prieiga prie verslininko
 prekių ir paslaugų, kad būtų sudaromi tų prekių ir paslaugų sandoriai</t>
        </is>
      </c>
      <c r="BL891" s="2" t="inlineStr">
        <is>
          <t>tiešsaistes saskarne</t>
        </is>
      </c>
      <c r="BM891" s="2" t="inlineStr">
        <is>
          <t>3</t>
        </is>
      </c>
      <c r="BN891" s="2" t="inlineStr">
        <is>
          <t/>
        </is>
      </c>
      <c r="BO891" t="inlineStr">
        <is>
          <t>jebkura programmatūra, tostarp tīmekļa vietne vai tīmekļa vietnes daļa un lietotnes, tostarp mobilās lietotnes, ko uztur tirgotājs vai kas tiek uzturētas tirgotāja vārdā, lai klientiem sniegtu piekļuvi tirgotāja precēm vai pakalpojumiem nolūkā veikt darījumu ar šīm precēm vai pakalpojumiem</t>
        </is>
      </c>
      <c r="BP891" s="2" t="inlineStr">
        <is>
          <t>interfaċċa online</t>
        </is>
      </c>
      <c r="BQ891" s="2" t="inlineStr">
        <is>
          <t>3</t>
        </is>
      </c>
      <c r="BR891" s="2" t="inlineStr">
        <is>
          <t/>
        </is>
      </c>
      <c r="BS891" t="inlineStr">
        <is>
          <t>kwalunkwe software, inkluż sit web jew parti minnu, u applikazzjonijiet, inklużi applikazzjonijiet tal-mobile</t>
        </is>
      </c>
      <c r="BT891" s="2" t="inlineStr">
        <is>
          <t>online-interface</t>
        </is>
      </c>
      <c r="BU891" s="2" t="inlineStr">
        <is>
          <t>3</t>
        </is>
      </c>
      <c r="BV891" s="2" t="inlineStr">
        <is>
          <t/>
        </is>
      </c>
      <c r="BW891" t="inlineStr">
        <is>
          <t>software,
 met inbegrip van een website of onderdeel ervan, en apps, met inbegrip van
 mobiele apps</t>
        </is>
      </c>
      <c r="BX891" s="2" t="inlineStr">
        <is>
          <t>interfejs internetowy</t>
        </is>
      </c>
      <c r="BY891" s="2" t="inlineStr">
        <is>
          <t>3</t>
        </is>
      </c>
      <c r="BZ891" s="2" t="inlineStr">
        <is>
          <t/>
        </is>
      </c>
      <c r="CA891" t="inlineStr">
        <is>
          <t>każde oprogramowanie komputerowe, w tym strona internetowa lub jej część, oraz aplikacje, w tym aplikacje mobilne</t>
        </is>
      </c>
      <c r="CB891" s="2" t="inlineStr">
        <is>
          <t>interface em linha</t>
        </is>
      </c>
      <c r="CC891" s="2" t="inlineStr">
        <is>
          <t>3</t>
        </is>
      </c>
      <c r="CD891" s="2" t="inlineStr">
        <is>
          <t/>
        </is>
      </c>
      <c r="CE891" t="inlineStr">
        <is>
          <t>&lt;i&gt;Software&lt;/i&gt;, incluindo um sítio Web ou uma parte dele e as aplicações, nomeadamente aplicações móveis.</t>
        </is>
      </c>
      <c r="CF891" s="2" t="inlineStr">
        <is>
          <t>interfață online</t>
        </is>
      </c>
      <c r="CG891" s="2" t="inlineStr">
        <is>
          <t>3</t>
        </is>
      </c>
      <c r="CH891" s="2" t="inlineStr">
        <is>
          <t/>
        </is>
      </c>
      <c r="CI891" t="inlineStr">
        <is>
          <t/>
        </is>
      </c>
      <c r="CJ891" s="2" t="inlineStr">
        <is>
          <t>online rozhranie</t>
        </is>
      </c>
      <c r="CK891" s="2" t="inlineStr">
        <is>
          <t>3</t>
        </is>
      </c>
      <c r="CL891" s="2" t="inlineStr">
        <is>
          <t/>
        </is>
      </c>
      <c r="CM891" t="inlineStr">
        <is>
          <t>akýkoľvek softvér vrátane webového sídla alebo jeho časti a aplikácií vrátane mobilných aplikácií, ktorý je prevádzkovaný obchodníkom alebo v jeho mene a prostredníctvom ktorého získavajú zákazníci prístup k tovaru alebo službám obchodníka s cieľom uskutočniť transakciu v súvislosti s týmto tovarom alebo službami</t>
        </is>
      </c>
      <c r="CN891" s="2" t="inlineStr">
        <is>
          <t>spletni vmesnik</t>
        </is>
      </c>
      <c r="CO891" s="2" t="inlineStr">
        <is>
          <t>3</t>
        </is>
      </c>
      <c r="CP891" s="2" t="inlineStr">
        <is>
          <t/>
        </is>
      </c>
      <c r="CQ891" t="inlineStr">
        <is>
          <t>vsa programska oprema, vključno s spletiščem ali njegovim delom in aplikacijami, tudi mobilnimi aplikacijami, ki jo upravlja trgovec ali se upravlja v njegovem imenu in je namenjena temu, da potrošnikom omogoča dostop do trgovčevega blaga ali storitev, z namenom sklepanja poslov, povezanih s tem blagom ali storitvami</t>
        </is>
      </c>
      <c r="CR891" s="2" t="inlineStr">
        <is>
          <t>onlinegränssnitt</t>
        </is>
      </c>
      <c r="CS891" s="2" t="inlineStr">
        <is>
          <t>3</t>
        </is>
      </c>
      <c r="CT891" s="2" t="inlineStr">
        <is>
          <t/>
        </is>
      </c>
      <c r="CU891" t="inlineStr">
        <is>
          <t>programvara, inbegripet
en webbplats eller en del av en sådan, och applikationer, inbegripet mobilappar</t>
        </is>
      </c>
    </row>
    <row r="892">
      <c r="A892" s="1" t="str">
        <f>HYPERLINK("https://iate.europa.eu/entry/result/3592188/all", "3592188")</f>
        <v>3592188</v>
      </c>
      <c r="B892" t="inlineStr">
        <is>
          <t>EDUCATION AND COMMUNICATIONS</t>
        </is>
      </c>
      <c r="C892" t="inlineStr">
        <is>
          <t>EDUCATION AND COMMUNICATIONS|information technology and data processing</t>
        </is>
      </c>
      <c r="D892" s="2" t="inlineStr">
        <is>
          <t>платформа на услуги за социална мрежа</t>
        </is>
      </c>
      <c r="E892" s="2" t="inlineStr">
        <is>
          <t>3</t>
        </is>
      </c>
      <c r="F892" s="2" t="inlineStr">
        <is>
          <t/>
        </is>
      </c>
      <c r="G892" t="inlineStr">
        <is>
          <t>платформа, позволяваща на крайните потребители да се свързват, споделят, откриват и общуват помежду си посредством множество устройства, и по-специално, чрез чатове, публикации, видеоклипове и препоръки</t>
        </is>
      </c>
      <c r="H892" s="2" t="inlineStr">
        <is>
          <t>platforma služeb sociálních sítí</t>
        </is>
      </c>
      <c r="I892" s="2" t="inlineStr">
        <is>
          <t>2</t>
        </is>
      </c>
      <c r="J892" s="2" t="inlineStr">
        <is>
          <t>proposed</t>
        </is>
      </c>
      <c r="K892" t="inlineStr">
        <is>
          <t/>
        </is>
      </c>
      <c r="L892" s="2" t="inlineStr">
        <is>
          <t>platform for sociale netværkstjenester</t>
        </is>
      </c>
      <c r="M892" s="2" t="inlineStr">
        <is>
          <t>3</t>
        </is>
      </c>
      <c r="N892" s="2" t="inlineStr">
        <is>
          <t/>
        </is>
      </c>
      <c r="O892" t="inlineStr">
        <is>
          <t>platform, der sætter slutbrugerne i stand til at forbinde, dele, opdage og kommunikere med hinanden på tværs af flere enheder, navnlig via chats, indlæg, videoer og anbefalinger</t>
        </is>
      </c>
      <c r="P892" s="2" t="inlineStr">
        <is>
          <t>Plattform für Dienste sozialer Netzwerke</t>
        </is>
      </c>
      <c r="Q892" s="2" t="inlineStr">
        <is>
          <t>3</t>
        </is>
      </c>
      <c r="R892" s="2" t="inlineStr">
        <is>
          <t/>
        </is>
      </c>
      <c r="S892" t="inlineStr">
        <is>
          <t>Plattform, auf der Endnutzer mit unterschiedlichen Geräten insbesondere durch Chats, Posts, Videos und Empfehlungen miteinander in Kontakt treten und kommunizieren sowie Inhalte teilen und entdecken können</t>
        </is>
      </c>
      <c r="T892" s="2" t="inlineStr">
        <is>
          <t>πλατφόρμα υπηρεσιών κοινωνικής δικτύωσης</t>
        </is>
      </c>
      <c r="U892" s="2" t="inlineStr">
        <is>
          <t>3</t>
        </is>
      </c>
      <c r="V892" s="2" t="inlineStr">
        <is>
          <t/>
        </is>
      </c>
      <c r="W892" t="inlineStr">
        <is>
          <t>πλατφόρμα που επιτρέπει στους τελικούς χρήστες να συνδέονται, να ανταλλάσσουν, να ανακαλύπτουν και να επικοινωνούν μεταξύ τους μέσω πολλαπλών συσκευών, και ιδίως μέσω συνομιλιών, αναρτήσεων, βίντεο και συστάσεων</t>
        </is>
      </c>
      <c r="X892" s="2" t="inlineStr">
        <is>
          <t>social networking services platform</t>
        </is>
      </c>
      <c r="Y892" s="2" t="inlineStr">
        <is>
          <t>3</t>
        </is>
      </c>
      <c r="Z892" s="2" t="inlineStr">
        <is>
          <t/>
        </is>
      </c>
      <c r="AA892" t="inlineStr">
        <is>
          <t>platform that enables end-users to connect, share, discover and
communicate with each other across multiple devices, and in particular via chats, posts, videos and recommendations</t>
        </is>
      </c>
      <c r="AB892" s="2" t="inlineStr">
        <is>
          <t>plataforma de servicios de redes sociales</t>
        </is>
      </c>
      <c r="AC892" s="2" t="inlineStr">
        <is>
          <t>3</t>
        </is>
      </c>
      <c r="AD892" s="2" t="inlineStr">
        <is>
          <t/>
        </is>
      </c>
      <c r="AE892" t="inlineStr">
        <is>
          <t>Plataforma que permite que los usuarios finales se conecten, compartan, descubran y
 se comuniquen entre sí a través de múltiples dispositivos y, en 
particular, mediante chats, publicaciones, vídeos y recomendaciones.</t>
        </is>
      </c>
      <c r="AF892" s="2" t="inlineStr">
        <is>
          <t>sotsiaalvõrguteenuse platvorm</t>
        </is>
      </c>
      <c r="AG892" s="2" t="inlineStr">
        <is>
          <t>3</t>
        </is>
      </c>
      <c r="AH892" s="2" t="inlineStr">
        <is>
          <t/>
        </is>
      </c>
      <c r="AI892" t="inlineStr">
        <is>
          <t>platvorm, mis võimaldab lõppkasutajatel vastastikku ühendust pidada, 
sisu jagada, teavet otsida ja suhelda mitme seadme kaudu, eelkõige 
vestluste, postituste, videote ja soovituste vormis</t>
        </is>
      </c>
      <c r="AJ892" s="2" t="inlineStr">
        <is>
          <t>verkkoyhteisöalusta</t>
        </is>
      </c>
      <c r="AK892" s="2" t="inlineStr">
        <is>
          <t>3</t>
        </is>
      </c>
      <c r="AL892" s="2" t="inlineStr">
        <is>
          <t/>
        </is>
      </c>
      <c r="AM892" t="inlineStr">
        <is>
          <t>alusta, jonka avulla loppukäyttäjät voivat olla
yhteydessä toisiinsa, jakaa sisältöä, hakea tietoa ja viestiä monenlaisilla
päätelaitteilla erityisesti pikaviestikeskustelujen, julkaisujen, videoiden ja
suositusten muodossa</t>
        </is>
      </c>
      <c r="AN892" s="2" t="inlineStr">
        <is>
          <t>plateforme de réseaux sociaux|
plateforme de services de réseaux sociaux</t>
        </is>
      </c>
      <c r="AO892" s="2" t="inlineStr">
        <is>
          <t>3|
3</t>
        </is>
      </c>
      <c r="AP892" s="2" t="inlineStr">
        <is>
          <t xml:space="preserve">|
</t>
        </is>
      </c>
      <c r="AQ892" t="inlineStr">
        <is>
          <t>plateforme
qui permet aux utilisateurs finaux de se connecter, de partager, de découvrir
et de communiquer entre eux sur plusieurs terminaux, notamment par conversations
en ligne, publications, vidéos et recommandations</t>
        </is>
      </c>
      <c r="AR892" s="2" t="inlineStr">
        <is>
          <t>ardán seirbhísí líonraithe shóisialta</t>
        </is>
      </c>
      <c r="AS892" s="2" t="inlineStr">
        <is>
          <t>3</t>
        </is>
      </c>
      <c r="AT892" s="2" t="inlineStr">
        <is>
          <t/>
        </is>
      </c>
      <c r="AU892" t="inlineStr">
        <is>
          <t>ardán
 lena gcumasaítear d’úsáideoirí deiridh nascadh le chéile agus nithe a
 chomhroinnt agus a aimsiú le chéile agus a chur in iúl dá chéile thar ghairis
 iomadúla, agus go háirithe, trí bhíthin comhráite, postálacha, físeán agus
 moltaí</t>
        </is>
      </c>
      <c r="AV892" s="2" t="inlineStr">
        <is>
          <t>platforma za usluge društvenih mreža</t>
        </is>
      </c>
      <c r="AW892" s="2" t="inlineStr">
        <is>
          <t>3</t>
        </is>
      </c>
      <c r="AX892" s="2" t="inlineStr">
        <is>
          <t/>
        </is>
      </c>
      <c r="AY892" t="inlineStr">
        <is>
          <t>platforma koja krajnjim korisnicima omogućuje da se međusobno povežu, dijele i otkrivaju sadržaj te da komuniciraju na više uređaja, a posebno putem razgovora, objava, videozapisa i preporuka</t>
        </is>
      </c>
      <c r="AZ892" s="2" t="inlineStr">
        <is>
          <t>közösségi hálózati szolgáltatási platform</t>
        </is>
      </c>
      <c r="BA892" s="2" t="inlineStr">
        <is>
          <t>2</t>
        </is>
      </c>
      <c r="BB892" s="2" t="inlineStr">
        <is>
          <t/>
        </is>
      </c>
      <c r="BC892" t="inlineStr">
        <is>
          <t>olyan platform, amely lehetővé teszi a végfelhasználók számára, hogy 
több eszközön keresztül kapcsolódjanak, tartalmakat osszanak meg és 
fedezzenek fel és kommunikáljanak egymással, különösen csevegések, 
bejegyzések, videók és ajánlások révén</t>
        </is>
      </c>
      <c r="BD892" s="2" t="inlineStr">
        <is>
          <t>piattaforma di servizi di social network</t>
        </is>
      </c>
      <c r="BE892" s="2" t="inlineStr">
        <is>
          <t>3</t>
        </is>
      </c>
      <c r="BF892" s="2" t="inlineStr">
        <is>
          <t/>
        </is>
      </c>
      <c r="BG892" t="inlineStr">
        <is>
          <t>piattaforma che consente agli utenti finali di entrare in contatto, condividere, scoprire e comunicare gli uni con gli altri su molteplici dispositivi e, in particolare, attraverso chat, post, video e raccomandazioni</t>
        </is>
      </c>
      <c r="BH892" s="2" t="inlineStr">
        <is>
          <t>socialinio tinklo paslaugų platforma</t>
        </is>
      </c>
      <c r="BI892" s="2" t="inlineStr">
        <is>
          <t>3</t>
        </is>
      </c>
      <c r="BJ892" s="2" t="inlineStr">
        <is>
          <t/>
        </is>
      </c>
      <c r="BK892" t="inlineStr">
        <is>
          <t>platforma, kurioje galutiniams naudotojams sudaromos sąlygos prisijungti, dalytis, rasti vienas kitą ir bendrauti naudojant įvairius prietaisus, visų pirma per pokalbius, įrašus, vaizdo įrašus ir rekomendacijas</t>
        </is>
      </c>
      <c r="BL892" s="2" t="inlineStr">
        <is>
          <t>sociālās tīklošanās pakalpojumu platforma</t>
        </is>
      </c>
      <c r="BM892" s="2" t="inlineStr">
        <is>
          <t>2</t>
        </is>
      </c>
      <c r="BN892" s="2" t="inlineStr">
        <is>
          <t/>
        </is>
      </c>
      <c r="BO892" t="inlineStr">
        <is>
          <t>platforma, kas ļauj galalietotājiem pieslēgties, koplietot saturu, atklāt informāciju un savstarpēji sazināties, izmantojot vairākas ierīces, jo īpaši ar tērzētavu, paziņojumu, video un ieteikumu starpniecību</t>
        </is>
      </c>
      <c r="BP892" s="2" t="inlineStr">
        <is>
          <t>pjattaforma ta' servizzi ta' networking soċjali</t>
        </is>
      </c>
      <c r="BQ892" s="2" t="inlineStr">
        <is>
          <t>3</t>
        </is>
      </c>
      <c r="BR892" s="2" t="inlineStr">
        <is>
          <t/>
        </is>
      </c>
      <c r="BS892" t="inlineStr">
        <is>
          <t>pjattaforma li permezz tagħha l-utenti aħħarin ikunu jistgħu jikkollegaw, jikkondividu u jikkomunikaw ma' xulxin kif ukoll jiskopru lil xulxin bl-użu ta' apparati multipli, u b'mod partikolari permezz ta' chats, posts, videos u rakkomandazzjonijiet</t>
        </is>
      </c>
      <c r="BT892" s="2" t="inlineStr">
        <is>
          <t>platform voor socialenetwerkdiensten</t>
        </is>
      </c>
      <c r="BU892" s="2" t="inlineStr">
        <is>
          <t>3</t>
        </is>
      </c>
      <c r="BV892" s="2" t="inlineStr">
        <is>
          <t/>
        </is>
      </c>
      <c r="BW892" t="inlineStr">
        <is>
          <t>platform
 dat eindgebruikers in staat stelt zich met elkaar te verbinden, te delen, te
 ontdekken en met elkaar te communiceren via meerdere apparaten, en met name
 via chats, posts, video’s en aanbevelingen</t>
        </is>
      </c>
      <c r="BX892" s="2" t="inlineStr">
        <is>
          <t>platforma usług sieci społecznościowych</t>
        </is>
      </c>
      <c r="BY892" s="2" t="inlineStr">
        <is>
          <t>3</t>
        </is>
      </c>
      <c r="BZ892" s="2" t="inlineStr">
        <is>
          <t/>
        </is>
      </c>
      <c r="CA892" t="inlineStr">
        <is>
          <t>platforma umożliwiająca użytkownikom końcowym łączenie się i komunikowanie ze sobą, a także udostępnianie i odkrywanie treści przy użyciu wielu urządzeń, w szczególności za pośrednictwem czatów, postów, filmów wideo i rekomendacji</t>
        </is>
      </c>
      <c r="CB892" s="2" t="inlineStr">
        <is>
          <t>plataforma de serviços de redes sociais</t>
        </is>
      </c>
      <c r="CC892" s="2" t="inlineStr">
        <is>
          <t>3</t>
        </is>
      </c>
      <c r="CD892" s="2" t="inlineStr">
        <is>
          <t/>
        </is>
      </c>
      <c r="CE892" t="inlineStr">
        <is>
          <t>&lt;div&gt;Plataforma que permite que utilizadores finais se conetem, 
partilhem, descubram e comuniquem entre si em vários dispositivos, 
especialmente por intermédio de conversas, publicações, vídeos e 
recomendações&lt;br&gt;&lt;/div&gt;</t>
        </is>
      </c>
      <c r="CF892" s="2" t="inlineStr">
        <is>
          <t>platformă de socializare|
platformă de servicii de socializare în rețea</t>
        </is>
      </c>
      <c r="CG892" s="2" t="inlineStr">
        <is>
          <t>2|
3</t>
        </is>
      </c>
      <c r="CH892" s="2" t="inlineStr">
        <is>
          <t xml:space="preserve">|
</t>
        </is>
      </c>
      <c r="CI892" t="inlineStr">
        <is>
          <t>platformă care le permite utilizatorilor finali să se conecteze, 
să partajeze, să descopere și să comunice între ei prin intermediul mai 
multor dispozitive, în special prin chat, postări, materiale video și 
recomandări</t>
        </is>
      </c>
      <c r="CJ892" s="2" t="inlineStr">
        <is>
          <t>platforma služieb sociálnej siete</t>
        </is>
      </c>
      <c r="CK892" s="2" t="inlineStr">
        <is>
          <t>3</t>
        </is>
      </c>
      <c r="CL892" s="2" t="inlineStr">
        <is>
          <t/>
        </is>
      </c>
      <c r="CM892" t="inlineStr">
        <is>
          <t>platforma, ktorá koncovým používateľom umožňuje vzájomné prepojenie, zdieľanie, objavovanie a komunikáciu prostredníctvom viacerých zariadení, a najmä prostredníctvom chatov, príspevkov, videí a odporúčaní;</t>
        </is>
      </c>
      <c r="CN892" s="2" t="inlineStr">
        <is>
          <t>platforma za storitve družbenega mreženja</t>
        </is>
      </c>
      <c r="CO892" s="2" t="inlineStr">
        <is>
          <t>3</t>
        </is>
      </c>
      <c r="CP892" s="2" t="inlineStr">
        <is>
          <t/>
        </is>
      </c>
      <c r="CQ892" t="inlineStr">
        <is>
          <t>platforma, ki končnim uporabnikom omogoča, da se povezujejo, si izmenjujejo vsebine, se spoznavajo in komunicirajo med seboj prek več naprav ter zlasti prek klepetov, objav, videoposnetkov in priporočil</t>
        </is>
      </c>
      <c r="CR892" s="2" t="inlineStr">
        <is>
          <t>plattform för sociala nätverkstjänster</t>
        </is>
      </c>
      <c r="CS892" s="2" t="inlineStr">
        <is>
          <t>3</t>
        </is>
      </c>
      <c r="CT892" s="2" t="inlineStr">
        <is>
          <t/>
        </is>
      </c>
      <c r="CU892" t="inlineStr">
        <is>
          <t>plattform som gör det möjligt för slutanvändare att interagera, dela och upptäcka innehåll, finna andra användare och kommunicera med andra via flera enheter, särskilt genom chattar, inlägg, videor och rekommendationer</t>
        </is>
      </c>
    </row>
    <row r="893">
      <c r="A893" s="1" t="str">
        <f>HYPERLINK("https://iate.europa.eu/entry/result/1875432/all", "1875432")</f>
        <v>1875432</v>
      </c>
      <c r="B893" t="inlineStr">
        <is>
          <t>PRODUCTION, TECHNOLOGY AND RESEARCH;EDUCATION AND COMMUNICATIONS</t>
        </is>
      </c>
      <c r="C893" t="inlineStr">
        <is>
          <t>PRODUCTION, TECHNOLOGY AND RESEARCH|research and intellectual property|research;EDUCATION AND COMMUNICATIONS|information technology and data processing</t>
        </is>
      </c>
      <c r="D893" s="2" t="inlineStr">
        <is>
          <t>квантова изчислителна технология</t>
        </is>
      </c>
      <c r="E893" s="2" t="inlineStr">
        <is>
          <t>3</t>
        </is>
      </c>
      <c r="F893" s="2" t="inlineStr">
        <is>
          <t/>
        </is>
      </c>
      <c r="G893" t="inlineStr">
        <is>
          <t/>
        </is>
      </c>
      <c r="H893" s="2" t="inlineStr">
        <is>
          <t>kvantová výpočetní technika</t>
        </is>
      </c>
      <c r="I893" s="2" t="inlineStr">
        <is>
          <t>3</t>
        </is>
      </c>
      <c r="J893" s="2" t="inlineStr">
        <is>
          <t/>
        </is>
      </c>
      <c r="K893" t="inlineStr">
        <is>
          <t>obor výpočetní techniky využívající počítačovou architekturu založenou na kvantové mechanice</t>
        </is>
      </c>
      <c r="L893" s="2" t="inlineStr">
        <is>
          <t>kvantecomputing|
kvantedatabehandling</t>
        </is>
      </c>
      <c r="M893" s="2" t="inlineStr">
        <is>
          <t>3|
3</t>
        </is>
      </c>
      <c r="N893" s="2" t="inlineStr">
        <is>
          <t xml:space="preserve">|
</t>
        </is>
      </c>
      <c r="O893" t="inlineStr">
        <is>
          <t>en computers beregning gennem udnyttelse af kvantemekanikkens love, ifølge hvilke fysiske størrelser ikke under alle omstændigheder kan tillægges bestemte værdier, men kan være en overlejring (superposition) af flere værdier. Kvantecomputeren vil principielt kunne regne på disse flere talværdier på samme tid, og dens regnehastighed vil dermed kunne overstige endog de hurtigste gængse computere.</t>
        </is>
      </c>
      <c r="P893" s="2" t="inlineStr">
        <is>
          <t>Quanteninformatik</t>
        </is>
      </c>
      <c r="Q893" s="2" t="inlineStr">
        <is>
          <t>3</t>
        </is>
      </c>
      <c r="R893" s="2" t="inlineStr">
        <is>
          <t/>
        </is>
      </c>
      <c r="S893" t="inlineStr">
        <is>
          <t>Wissenschaft von der Informationsverarbeitung mit Informationsträgern, die quantenmechanische Phänomene nutzen</t>
        </is>
      </c>
      <c r="T893" s="2" t="inlineStr">
        <is>
          <t>κβαντική υπολογιστική</t>
        </is>
      </c>
      <c r="U893" s="2" t="inlineStr">
        <is>
          <t>3</t>
        </is>
      </c>
      <c r="V893" s="2" t="inlineStr">
        <is>
          <t/>
        </is>
      </c>
      <c r="W893" t="inlineStr">
        <is>
          <t/>
        </is>
      </c>
      <c r="X893" s="2" t="inlineStr">
        <is>
          <t>quantum computing|
QC|
quantum computation</t>
        </is>
      </c>
      <c r="Y893" s="2" t="inlineStr">
        <is>
          <t>3|
2|
3</t>
        </is>
      </c>
      <c r="Z893" s="2" t="inlineStr">
        <is>
          <t xml:space="preserve">|
|
</t>
        </is>
      </c>
      <c r="AA893" t="inlineStr">
        <is>
          <t>computation based on quantum mechanical effects, such as superposition and entanglement, in addition to classical digital manipulations</t>
        </is>
      </c>
      <c r="AB893" s="2" t="inlineStr">
        <is>
          <t>computación cuántica|
informática cuántica</t>
        </is>
      </c>
      <c r="AC893" s="2" t="inlineStr">
        <is>
          <t>3|
3</t>
        </is>
      </c>
      <c r="AD893" s="2" t="inlineStr">
        <is>
          <t xml:space="preserve">|
</t>
        </is>
      </c>
      <c r="AE893" t="inlineStr">
        <is>
          <t>Computación basada en ordenadores cuyo comportamiento viene determinado de forma importante por las leyes de la mecánica cuántica, pues se basa en bits cuánticos o cúbits que pueden ser, por ejemplo, núcleos, puntos cuánticos semiconductores y similares.</t>
        </is>
      </c>
      <c r="AF893" s="2" t="inlineStr">
        <is>
          <t>kvantarvutus</t>
        </is>
      </c>
      <c r="AG893" s="2" t="inlineStr">
        <is>
          <t>3</t>
        </is>
      </c>
      <c r="AH893" s="2" t="inlineStr">
        <is>
          <t/>
        </is>
      </c>
      <c r="AI893" t="inlineStr">
        <is>
          <t/>
        </is>
      </c>
      <c r="AJ893" s="2" t="inlineStr">
        <is>
          <t>kvanttilaskenta</t>
        </is>
      </c>
      <c r="AK893" s="2" t="inlineStr">
        <is>
          <t>3</t>
        </is>
      </c>
      <c r="AL893" s="2" t="inlineStr">
        <is>
          <t/>
        </is>
      </c>
      <c r="AM893" t="inlineStr">
        <is>
          <t>kvantti-ilmiöihin perustuva uudenlainen tapa käsitellä informaatiota</t>
        </is>
      </c>
      <c r="AN893" s="2" t="inlineStr">
        <is>
          <t>informatique quantique|
IQ</t>
        </is>
      </c>
      <c r="AO893" s="2" t="inlineStr">
        <is>
          <t>4|
2</t>
        </is>
      </c>
      <c r="AP893" s="2" t="inlineStr">
        <is>
          <t xml:space="preserve">|
</t>
        </is>
      </c>
      <c r="AQ893" t="inlineStr">
        <is>
          <t>branche de l'informatique dans laquelle le bit quantique est utlisé comme unité de base de l'information</t>
        </is>
      </c>
      <c r="AR893" s="2" t="inlineStr">
        <is>
          <t>ríomhaireacht chandamach</t>
        </is>
      </c>
      <c r="AS893" s="2" t="inlineStr">
        <is>
          <t>3</t>
        </is>
      </c>
      <c r="AT893" s="2" t="inlineStr">
        <is>
          <t/>
        </is>
      </c>
      <c r="AU893" t="inlineStr">
        <is>
          <t/>
        </is>
      </c>
      <c r="AV893" s="2" t="inlineStr">
        <is>
          <t>kvantno računalstvo</t>
        </is>
      </c>
      <c r="AW893" s="2" t="inlineStr">
        <is>
          <t>3</t>
        </is>
      </c>
      <c r="AX893" s="2" t="inlineStr">
        <is>
          <t/>
        </is>
      </c>
      <c r="AY893" t="inlineStr">
        <is>
          <t/>
        </is>
      </c>
      <c r="AZ893" s="2" t="inlineStr">
        <is>
          <t>kvantuminformatika|
kvantum-számítástechnika</t>
        </is>
      </c>
      <c r="BA893" s="2" t="inlineStr">
        <is>
          <t>4|
3</t>
        </is>
      </c>
      <c r="BB893" s="2" t="inlineStr">
        <is>
          <t xml:space="preserve">|
</t>
        </is>
      </c>
      <c r="BC893" t="inlineStr">
        <is>
          <t>a kvantummechanika informatikai alkalmazásaival foglalkozó tudományág és technológia</t>
        </is>
      </c>
      <c r="BD893" s="2" t="inlineStr">
        <is>
          <t>computazione quantistica|
informatica quantistica</t>
        </is>
      </c>
      <c r="BE893" s="2" t="inlineStr">
        <is>
          <t>3|
2</t>
        </is>
      </c>
      <c r="BF893" s="2" t="inlineStr">
        <is>
          <t xml:space="preserve">|
</t>
        </is>
      </c>
      <c r="BG893" t="inlineStr">
        <is>
          <t>area di studi basata sull'idea che l'elaborazione e la memorizzazione di informazioni e lo scambio informativo dipendano dalle proprietà della fisica quantistica</t>
        </is>
      </c>
      <c r="BH893" s="2" t="inlineStr">
        <is>
          <t>kvantinė kompiuterija</t>
        </is>
      </c>
      <c r="BI893" s="2" t="inlineStr">
        <is>
          <t>3</t>
        </is>
      </c>
      <c r="BJ893" s="2" t="inlineStr">
        <is>
          <t/>
        </is>
      </c>
      <c r="BK893" t="inlineStr">
        <is>
          <t>ateities kompiuterių technologija skaičiavimams atlikti pagal kvantinės mechanikos dėsnius</t>
        </is>
      </c>
      <c r="BL893" s="2" t="inlineStr">
        <is>
          <t>kvantu skaitļošana|
kvantiskā datošana</t>
        </is>
      </c>
      <c r="BM893" s="2" t="inlineStr">
        <is>
          <t>2|
3</t>
        </is>
      </c>
      <c r="BN893" s="2" t="inlineStr">
        <is>
          <t>|
preferred</t>
        </is>
      </c>
      <c r="BO893" t="inlineStr">
        <is>
          <t/>
        </is>
      </c>
      <c r="BP893" s="2" t="inlineStr">
        <is>
          <t>computing kwantistiku</t>
        </is>
      </c>
      <c r="BQ893" s="2" t="inlineStr">
        <is>
          <t>3</t>
        </is>
      </c>
      <c r="BR893" s="2" t="inlineStr">
        <is>
          <t/>
        </is>
      </c>
      <c r="BS893" t="inlineStr">
        <is>
          <t>teknoloġija tal-ġejjieni għall-iddiżinjar tal-kompjuters ibbażata fuq il-mekkanika kwantistika</t>
        </is>
      </c>
      <c r="BT893" s="2" t="inlineStr">
        <is>
          <t>kwantumcomputing</t>
        </is>
      </c>
      <c r="BU893" s="2" t="inlineStr">
        <is>
          <t>3</t>
        </is>
      </c>
      <c r="BV893" s="2" t="inlineStr">
        <is>
          <t/>
        </is>
      </c>
      <c r="BW893" t="inlineStr">
        <is>
          <t/>
        </is>
      </c>
      <c r="BX893" s="2" t="inlineStr">
        <is>
          <t>informatyka kwantowa|
obliczenia kwantowe|
kwantowe technologie obliczeniowe</t>
        </is>
      </c>
      <c r="BY893" s="2" t="inlineStr">
        <is>
          <t>3|
3|
3</t>
        </is>
      </c>
      <c r="BZ893" s="2" t="inlineStr">
        <is>
          <t xml:space="preserve">|
|
</t>
        </is>
      </c>
      <c r="CA893" t="inlineStr">
        <is>
          <t>dziedzina łącząca informatykę i mechanikę kwantową, zajmująca się wykorzystaniem własności układów kwantowych do przesyłania i obróbki informacji</t>
        </is>
      </c>
      <c r="CB893" s="2" t="inlineStr">
        <is>
          <t>computação quântica</t>
        </is>
      </c>
      <c r="CC893" s="2" t="inlineStr">
        <is>
          <t>3</t>
        </is>
      </c>
      <c r="CD893" s="2" t="inlineStr">
        <is>
          <t/>
        </is>
      </c>
      <c r="CE893" t="inlineStr">
        <is>
          <t>Ciência que estuda as aplicações das teorias e propriedades da mecânica quântica na ciência da computação.</t>
        </is>
      </c>
      <c r="CF893" s="2" t="inlineStr">
        <is>
          <t>informatică cuantică</t>
        </is>
      </c>
      <c r="CG893" s="2" t="inlineStr">
        <is>
          <t>3</t>
        </is>
      </c>
      <c r="CH893" s="2" t="inlineStr">
        <is>
          <t/>
        </is>
      </c>
      <c r="CI893" t="inlineStr">
        <is>
          <t/>
        </is>
      </c>
      <c r="CJ893" s="2" t="inlineStr">
        <is>
          <t>kvantová výpočtová technika</t>
        </is>
      </c>
      <c r="CK893" s="2" t="inlineStr">
        <is>
          <t>3</t>
        </is>
      </c>
      <c r="CL893" s="2" t="inlineStr">
        <is>
          <t/>
        </is>
      </c>
      <c r="CM893" t="inlineStr">
        <is>
          <t/>
        </is>
      </c>
      <c r="CN893" s="2" t="inlineStr">
        <is>
          <t>kvantno računalništvo</t>
        </is>
      </c>
      <c r="CO893" s="2" t="inlineStr">
        <is>
          <t>3</t>
        </is>
      </c>
      <c r="CP893" s="2" t="inlineStr">
        <is>
          <t/>
        </is>
      </c>
      <c r="CQ893" t="inlineStr">
        <is>
          <t>tehnologija prihodnosti za snovanje računalnikov, ki temelji na kvantni mehaniki</t>
        </is>
      </c>
      <c r="CR893" s="2" t="inlineStr">
        <is>
          <t>kvantdatorteknik</t>
        </is>
      </c>
      <c r="CS893" s="2" t="inlineStr">
        <is>
          <t>3</t>
        </is>
      </c>
      <c r="CT893" s="2" t="inlineStr">
        <is>
          <t/>
        </is>
      </c>
      <c r="CU893" t="inlineStr">
        <is>
          <t/>
        </is>
      </c>
    </row>
    <row r="894">
      <c r="A894" s="1" t="str">
        <f>HYPERLINK("https://iate.europa.eu/entry/result/3592218/all", "3592218")</f>
        <v>3592218</v>
      </c>
      <c r="B894" t="inlineStr">
        <is>
          <t>SCIENCE</t>
        </is>
      </c>
      <c r="C894" t="inlineStr">
        <is>
          <t>SCIENCE|natural and applied sciences</t>
        </is>
      </c>
      <c r="D894" s="2" t="inlineStr">
        <is>
          <t>теория на управлението</t>
        </is>
      </c>
      <c r="E894" s="2" t="inlineStr">
        <is>
          <t>3</t>
        </is>
      </c>
      <c r="F894" s="2" t="inlineStr">
        <is>
          <t/>
        </is>
      </c>
      <c r="G894" t="inlineStr">
        <is>
          <t>теория в областта на инженерството и математиката, която се занимава с поведението на динамичните системи</t>
        </is>
      </c>
      <c r="H894" s="2" t="inlineStr">
        <is>
          <t>teorie řízení</t>
        </is>
      </c>
      <c r="I894" s="2" t="inlineStr">
        <is>
          <t>3</t>
        </is>
      </c>
      <c r="J894" s="2" t="inlineStr">
        <is>
          <t/>
        </is>
      </c>
      <c r="K894" t="inlineStr">
        <is>
          <t/>
        </is>
      </c>
      <c r="L894" s="2" t="inlineStr">
        <is>
          <t>kontrolteori</t>
        </is>
      </c>
      <c r="M894" s="2" t="inlineStr">
        <is>
          <t>3</t>
        </is>
      </c>
      <c r="N894" s="2" t="inlineStr">
        <is>
          <t/>
        </is>
      </c>
      <c r="O894" t="inlineStr">
        <is>
          <t>det matematiske studium af modellers afhængighed af kontrolparametre</t>
        </is>
      </c>
      <c r="P894" s="2" t="inlineStr">
        <is>
          <t>Regelungstheorie|
Kontrolltheorie|
Steuerungstheorie</t>
        </is>
      </c>
      <c r="Q894" s="2" t="inlineStr">
        <is>
          <t>3|
3|
3</t>
        </is>
      </c>
      <c r="R894" s="2" t="inlineStr">
        <is>
          <t xml:space="preserve">|
|
</t>
        </is>
      </c>
      <c r="S894" t="inlineStr">
        <is>
          <t>Teilgebiet
der angewandten Mathematik, das sich mit dynamischen Systemen befasst, deren Verhalten
durch Eingangsgrößen von außen beeinflusst werden können</t>
        </is>
      </c>
      <c r="T894" s="2" t="inlineStr">
        <is>
          <t>θεωρία ελέγχου</t>
        </is>
      </c>
      <c r="U894" s="2" t="inlineStr">
        <is>
          <t>3</t>
        </is>
      </c>
      <c r="V894" s="2" t="inlineStr">
        <is>
          <t/>
        </is>
      </c>
      <c r="W894" t="inlineStr">
        <is>
          <t>διεπιστημονικός κλάδος της μηχανικής και των μαθηματικών, ο οποίος ασχολείται με την συμπεριφορά των δυναμικών συστημάτων και έχει ως στόχο την θεμελίωση του θεωρητικού υπόβαθρου που διέπει ένα φυσικό σύστημα ελέγχου, αυτόνομο ή όχι</t>
        </is>
      </c>
      <c r="X894" s="2" t="inlineStr">
        <is>
          <t>control theory</t>
        </is>
      </c>
      <c r="Y894" s="2" t="inlineStr">
        <is>
          <t>3</t>
        </is>
      </c>
      <c r="Z894" s="2" t="inlineStr">
        <is>
          <t/>
        </is>
      </c>
      <c r="AA894" t="inlineStr">
        <is>
          <t>theory covering control of dynamical
systems in engineered processes and
machines</t>
        </is>
      </c>
      <c r="AB894" s="2" t="inlineStr">
        <is>
          <t>teoría del control</t>
        </is>
      </c>
      <c r="AC894" s="2" t="inlineStr">
        <is>
          <t>3</t>
        </is>
      </c>
      <c r="AD894" s="2" t="inlineStr">
        <is>
          <t/>
        </is>
      </c>
      <c r="AE894" t="inlineStr">
        <is>
          <t>En los campos de la ingeniería y las matemáticas, teoría que se ocupa del comportamiento de los sistemas dinámicos.</t>
        </is>
      </c>
      <c r="AF894" s="2" t="inlineStr">
        <is>
          <t>juhtimisteooria</t>
        </is>
      </c>
      <c r="AG894" s="2" t="inlineStr">
        <is>
          <t>3</t>
        </is>
      </c>
      <c r="AH894" s="2" t="inlineStr">
        <is>
          <t/>
        </is>
      </c>
      <c r="AI894" t="inlineStr">
        <is>
          <t>matemaatiline tehnikadistsipliin, mis käsitleb dünaamiliste süsteemide käitumist ja selle muutmist tagasiside abil</t>
        </is>
      </c>
      <c r="AJ894" t="inlineStr">
        <is>
          <t/>
        </is>
      </c>
      <c r="AK894" t="inlineStr">
        <is>
          <t/>
        </is>
      </c>
      <c r="AL894" t="inlineStr">
        <is>
          <t/>
        </is>
      </c>
      <c r="AM894" t="inlineStr">
        <is>
          <t/>
        </is>
      </c>
      <c r="AN894" s="2" t="inlineStr">
        <is>
          <t>théorie du contrôle</t>
        </is>
      </c>
      <c r="AO894" s="2" t="inlineStr">
        <is>
          <t>3</t>
        </is>
      </c>
      <c r="AP894" s="2" t="inlineStr">
        <is>
          <t/>
        </is>
      </c>
      <c r="AQ894" t="inlineStr">
        <is>
          <t>théorie mathématique permettant de déterminer des lois de guidage, d'action, sur un système dynamique donné</t>
        </is>
      </c>
      <c r="AR894" s="2" t="inlineStr">
        <is>
          <t>teoiric rialúcháin</t>
        </is>
      </c>
      <c r="AS894" s="2" t="inlineStr">
        <is>
          <t>3</t>
        </is>
      </c>
      <c r="AT894" s="2" t="inlineStr">
        <is>
          <t/>
        </is>
      </c>
      <c r="AU894" t="inlineStr">
        <is>
          <t/>
        </is>
      </c>
      <c r="AV894" s="2" t="inlineStr">
        <is>
          <t>teorija kontrole</t>
        </is>
      </c>
      <c r="AW894" s="2" t="inlineStr">
        <is>
          <t>3</t>
        </is>
      </c>
      <c r="AX894" s="2" t="inlineStr">
        <is>
          <t/>
        </is>
      </c>
      <c r="AY894" t="inlineStr">
        <is>
          <t>u inženjerstvu i matematici teorija koja se bavi ponašanjem dinamičkih sustava</t>
        </is>
      </c>
      <c r="AZ894" s="2" t="inlineStr">
        <is>
          <t>kontrollelmélet</t>
        </is>
      </c>
      <c r="BA894" s="2" t="inlineStr">
        <is>
          <t>3</t>
        </is>
      </c>
      <c r="BB894" s="2" t="inlineStr">
        <is>
          <t/>
        </is>
      </c>
      <c r="BC894" t="inlineStr">
        <is>
          <t>a mérnöki tudományban és a matematikában a dinamikus rendszerek viselkedésével foglalkozó elmélet</t>
        </is>
      </c>
      <c r="BD894" s="2" t="inlineStr">
        <is>
          <t>teoria dei controlli</t>
        </is>
      </c>
      <c r="BE894" s="2" t="inlineStr">
        <is>
          <t>3</t>
        </is>
      </c>
      <c r="BF894" s="2" t="inlineStr">
        <is>
          <t/>
        </is>
      </c>
      <c r="BG894" t="inlineStr">
        <is>
          <t>branca della scienza ed ingegneria che studia il comportamento di un sistema le cui grandezze siano soggette a variazioni nel tempo</t>
        </is>
      </c>
      <c r="BH894" s="2" t="inlineStr">
        <is>
          <t>valdymo teorija</t>
        </is>
      </c>
      <c r="BI894" s="2" t="inlineStr">
        <is>
          <t>3</t>
        </is>
      </c>
      <c r="BJ894" s="2" t="inlineStr">
        <is>
          <t/>
        </is>
      </c>
      <c r="BK894" t="inlineStr">
        <is>
          <t>inžinerijos ir matematikos srityse taikoma dinaminių sistemų elgesio nagrinėjimo teorija</t>
        </is>
      </c>
      <c r="BL894" s="2" t="inlineStr">
        <is>
          <t>kontroles teorija</t>
        </is>
      </c>
      <c r="BM894" s="2" t="inlineStr">
        <is>
          <t>3</t>
        </is>
      </c>
      <c r="BN894" s="2" t="inlineStr">
        <is>
          <t/>
        </is>
      </c>
      <c r="BO894" t="inlineStr">
        <is>
          <t>inženierijā un matemātikā - teorija, kas nodarbojas ar dinamikas sistēmu uzvedību</t>
        </is>
      </c>
      <c r="BP894" s="2" t="inlineStr">
        <is>
          <t>teorija tal-kontroll</t>
        </is>
      </c>
      <c r="BQ894" s="2" t="inlineStr">
        <is>
          <t>2</t>
        </is>
      </c>
      <c r="BR894" s="2" t="inlineStr">
        <is>
          <t/>
        </is>
      </c>
      <c r="BS894" t="inlineStr">
        <is>
          <t>fl-inġinerija u l-matematika, teorija li tittratta l-imġiba tas-sistemi dinamiċi</t>
        </is>
      </c>
      <c r="BT894" s="2" t="inlineStr">
        <is>
          <t>meet- en regeltechniek</t>
        </is>
      </c>
      <c r="BU894" s="2" t="inlineStr">
        <is>
          <t>3</t>
        </is>
      </c>
      <c r="BV894" s="2" t="inlineStr">
        <is>
          <t/>
        </is>
      </c>
      <c r="BW894" t="inlineStr">
        <is>
          <t>verzamelnaam voor alle technieken die worden gebruikt voor het meten en regelen van dynamische systemen</t>
        </is>
      </c>
      <c r="BX894" s="2" t="inlineStr">
        <is>
          <t>teoria sterowania</t>
        </is>
      </c>
      <c r="BY894" s="2" t="inlineStr">
        <is>
          <t>3</t>
        </is>
      </c>
      <c r="BZ894" s="2" t="inlineStr">
        <is>
          <t/>
        </is>
      </c>
      <c r="CA894" t="inlineStr">
        <is>
          <t>dziedzina zajmująca się teorią analizy i modelowania matematycznego obiektów i procesów różnej natury, zarówno fizycznych (np. chemicznych, cieplnych, mechanicznych, hydraulicznych, pneumatycznych, elektrycznych), jak i społecznych (np. ekonomia matematyczna), traktowanych jako układy dynamiczne ze sterowaniem</t>
        </is>
      </c>
      <c r="CB894" s="2" t="inlineStr">
        <is>
          <t>teoria de controlo</t>
        </is>
      </c>
      <c r="CC894" s="2" t="inlineStr">
        <is>
          <t>3</t>
        </is>
      </c>
      <c r="CD894" s="2" t="inlineStr">
        <is>
          <t/>
        </is>
      </c>
      <c r="CE894" t="inlineStr">
        <is>
          <t>Metodologia de modelação e simulação de sistemas por computador na qual se baseia a dinâmica de sistemas.</t>
        </is>
      </c>
      <c r="CF894" t="inlineStr">
        <is>
          <t/>
        </is>
      </c>
      <c r="CG894" t="inlineStr">
        <is>
          <t/>
        </is>
      </c>
      <c r="CH894" t="inlineStr">
        <is>
          <t/>
        </is>
      </c>
      <c r="CI894" t="inlineStr">
        <is>
          <t/>
        </is>
      </c>
      <c r="CJ894" t="inlineStr">
        <is>
          <t/>
        </is>
      </c>
      <c r="CK894" t="inlineStr">
        <is>
          <t/>
        </is>
      </c>
      <c r="CL894" t="inlineStr">
        <is>
          <t/>
        </is>
      </c>
      <c r="CM894" t="inlineStr">
        <is>
          <t/>
        </is>
      </c>
      <c r="CN894" s="2" t="inlineStr">
        <is>
          <t>teorija krmiljenja|
teorija vodenja|
teorija regulacij</t>
        </is>
      </c>
      <c r="CO894" s="2" t="inlineStr">
        <is>
          <t>3|
3|
3</t>
        </is>
      </c>
      <c r="CP894" s="2" t="inlineStr">
        <is>
          <t xml:space="preserve">|
|
</t>
        </is>
      </c>
      <c r="CQ894" t="inlineStr">
        <is>
          <t>veda,
ki se ukvarja s pricipi, metodami in postopki za vodenje sistemov s ciljem
reševanja osnovnih problemov vodenja</t>
        </is>
      </c>
      <c r="CR894" s="2" t="inlineStr">
        <is>
          <t>kontrollteori</t>
        </is>
      </c>
      <c r="CS894" s="2" t="inlineStr">
        <is>
          <t>3</t>
        </is>
      </c>
      <c r="CT894" s="2" t="inlineStr">
        <is>
          <t/>
        </is>
      </c>
      <c r="CU894" t="inlineStr">
        <is>
          <t/>
        </is>
      </c>
    </row>
    <row r="895">
      <c r="A895" s="1" t="str">
        <f>HYPERLINK("https://iate.europa.eu/entry/result/3574089/all", "3574089")</f>
        <v>3574089</v>
      </c>
      <c r="B895" t="inlineStr">
        <is>
          <t>EUROPEAN UNION;EDUCATION AND COMMUNICATIONS</t>
        </is>
      </c>
      <c r="C895" t="inlineStr">
        <is>
          <t>EUROPEAN UNION|EU institutions and European civil service|EU office or agency;EDUCATION AND COMMUNICATIONS|information technology and data processing|computer system|information security</t>
        </is>
      </c>
      <c r="D895" s="2" t="inlineStr">
        <is>
          <t>Европейски център за промишлени, технологични и изследователски експертни познания в областта на киберсигурността</t>
        </is>
      </c>
      <c r="E895" s="2" t="inlineStr">
        <is>
          <t>4</t>
        </is>
      </c>
      <c r="F895" s="2" t="inlineStr">
        <is>
          <t/>
        </is>
      </c>
      <c r="G895" t="inlineStr">
        <is>
          <t/>
        </is>
      </c>
      <c r="H895" s="2" t="inlineStr">
        <is>
          <t>Evropské centrum kompetencí pro kybernetickou bezpečnost|
Evropské průmyslové, technologické a výzkumné centrum kompetencí pro kybernetickou bezpečnost|
ECCC</t>
        </is>
      </c>
      <c r="I895" s="2" t="inlineStr">
        <is>
          <t>3|
4|
3</t>
        </is>
      </c>
      <c r="J895" s="2" t="inlineStr">
        <is>
          <t xml:space="preserve">|
|
</t>
        </is>
      </c>
      <c r="K895" t="inlineStr">
        <is>
          <t>centrum, jehož členy jsou Unie, zastoupená Komisí, a členské státy a které má zásadní úlohu při provádění části programu 
Digitální Evropa zaměřené na kybernetickou bezpečnost a přispívá 
k provádění Horizontu Evropa</t>
        </is>
      </c>
      <c r="L895" s="2" t="inlineStr">
        <is>
          <t>Det Europæiske Industri-, Teknologi- og Forskningskompetencecenter for Cybersikkerhed|
Det Europæiske Kompetencecenter for Cybersikkerhed</t>
        </is>
      </c>
      <c r="M895" s="2" t="inlineStr">
        <is>
          <t>4|
3</t>
        </is>
      </c>
      <c r="N895" s="2" t="inlineStr">
        <is>
          <t xml:space="preserve">|
</t>
        </is>
      </c>
      <c r="O895" t="inlineStr">
        <is>
          <t>enhed, hvis mission er at bistå Unionen med at:&lt;div&gt;a) styrke dens førende position og strategiske
autonomi på cybersikkerhedsområdet ved at fastholde og udvikle Unionens
forskningsmæssige, akademiske, samfundsmæssige, teknologiske og industrielle
cybersikkerhedskapaciteter og -evner, der er nødvendige for at styrke tilliden
til og sikkerheden, herunder fortroligheden, integriteten og tilgængeligheden
af data på det digitale indre marked&lt;/div&gt;&lt;div&gt;b) støtte Unionens teknologiske kapaciteter,
evner og færdigheder med hensyn til robustheden og pålideligheden af
infrastrukturen i net- og informationssystemer, herunder kritisk infrastruktur
og almindeligt anvendt hardware og software i Unionen, og&lt;/div&gt;&lt;div&gt;c) øge Unionens cybersikkerhedsindustris globale
konkurrenceevne, sikre høje cybersikkerhedsstandarder i hele Unionen og gøre
cybersikkerhed til en konkurrencemæssig fordel for andre industrier i Unionen&lt;/div&gt;</t>
        </is>
      </c>
      <c r="P895" s="2" t="inlineStr">
        <is>
          <t>Europäisches Kompetenzzentrum für Cybersicherheitsforschung|
Europäisches Kompetenzzentrum für Industrie, Technologie und Forschung im Bereich der Cybersicherheit</t>
        </is>
      </c>
      <c r="Q895" s="2" t="inlineStr">
        <is>
          <t>3|
4</t>
        </is>
      </c>
      <c r="R895" s="2" t="inlineStr">
        <is>
          <t xml:space="preserve">|
</t>
        </is>
      </c>
      <c r="S895" t="inlineStr">
        <is>
          <t>&lt;div&gt;Einheit mit dem Auftrag, die Union zu unterstützen bei&lt;/div&gt;a) der Stärkung ihrer Führungsrolle und strategischen Autonomie im Bereich der Cybersicherheit durch die Wahrung und Weiterentwicklung der forschungsbezogenen, wissenschaftlichen, gesellschaftsbezogenen, technologischen und industriellen Kapazitäten und Fähigkeiten der Union im Bereich der Cybersicherheit, die nötig sind, um das Vertrauen und die Sicherheit, einschließlich der Vertraulichkeit, Integrität und Zugänglichkeit von Daten, in den digitalen Binnenmarkt und auf diesem Markt zu steigern;&lt;div&gt;b) der Förderung der technologischen Kapazitäten, Fähigkeiten und Kompetenzen in der Union im Zusammenhang mit der Abwehrfähigkeit und Zuverlässigkeit der Infrastruktur der Netz- und Informationssysteme, darunter der kritischen Infrastruktur und der in der Union gängigen Hard- und Software; und&lt;br&gt;&lt;/div&gt;&lt;div&gt;c) der Steigerung der globalen Wettbewerbsfähigkeit der Cybersicherheitsbranche der Union, der Gewährleistung hoher Cybersicherheitsstandards in der gesamten Union und der Verwandlung der Cybersicherheit in einen Wettbewerbsvorteil für andere Wirtschaftszweige der Union.&lt;br&gt;&lt;/div&gt;</t>
        </is>
      </c>
      <c r="T895" s="2" t="inlineStr">
        <is>
          <t>Ευρωπαϊκό Κέντρο Αρμοδιότητας για Βιομηχανικά, Τεχνολογικά και Ερευνητικά Θέματα Κυβερνοασφάλειας|
ECCC</t>
        </is>
      </c>
      <c r="U895" s="2" t="inlineStr">
        <is>
          <t>4|
3</t>
        </is>
      </c>
      <c r="V895" s="2" t="inlineStr">
        <is>
          <t xml:space="preserve">|
</t>
        </is>
      </c>
      <c r="W895" t="inlineStr">
        <is>
          <t>οντότητα με αποστολή να βοηθήσει την Ένωση:&lt;div&gt;α) να ενισχύσει τον ηγετικό της ρόλο και τη στρατηγική αυτονομία της στον τομέα της κυβερνοασφάλειας με τη διατήρηση και ανάπτυξη των ερευνητικών, ακαδημαϊκών κοινωνικών, τεχνολογικών και βιομηχανικών ικανοτήτων και δυνατοτήτων της Ένωσης στον τομέα της κυβερνοασφάλειας, οι οποίες είναι απαραίτητες για την αύξηση της εμπιστοσύνης και της ασφάλειας, συμπεριλαμβανομένης της εμπιστευτικότητας, της ακεραιότητας και της προσβασιμότητας των δεδομένων, στην ψηφιακή ενιαία αγορά·&lt;/div&gt;&lt;div&gt;β) να υποστηρίξει τις ενωσιακές τεχνολογικές ικανότητες, δυνατότητες και δεξιότητες που συνδέονται με την ανθεκτικότητα και την αξιοπιστία των υποδομών των συστημάτων δικτύου και πληροφοριών, συμπεριλαμβανομένων των υποδομών ζωτικής σημασίας και του υλισμικού και λογισμικού που χρησιμοποιείται ευρέως στην Ένωση· και&lt;/div&gt;&lt;div&gt;γ) να αυξήσει την ανταγωνιστικότητα του ενωσιακού κλάδου της κυβερνοασφάλειας σε παγκόσμιο επίπεδο, να διασφαλίσει υψηλά πρότυπα κυβερνοασφάλειας σε ολόκληρη την Ένωση και να μετατρέψει την κυβερνοασφάλεια σε ανταγωνιστικό πλεονέκτημα άλλων ενωσιακών κλάδων.&lt;/div&gt;</t>
        </is>
      </c>
      <c r="X895" s="2" t="inlineStr">
        <is>
          <t>Cybersecurity Competence Centre|
European Cyber Security Research and Competence Centre|
European Cybersecurity Research and Competence Center|
European Cybersecurity Research and Competence Centre|
European Cybersecurity Industrial, Technology and Research Centre|
European Cyber Security Research and Competence Center|
European Cybersecurity Industrial, Technology and Research Competence Centre|
European Cybersecurity Competence Centre|
ECCC</t>
        </is>
      </c>
      <c r="Y895" s="2" t="inlineStr">
        <is>
          <t>1|
1|
1|
2|
2|
1|
4|
3|
3</t>
        </is>
      </c>
      <c r="Z895" s="2" t="inlineStr">
        <is>
          <t xml:space="preserve">|
|
|
obsolete|
obsolete|
|
|
|
</t>
        </is>
      </c>
      <c r="AA895" t="inlineStr">
        <is>
          <t>entity with the mission to help the Union to:&lt;div&gt;&lt;div&gt;&lt;div&gt;(a) strengthen its leadership and strategic autonomy in the area of cybersecurity by retaining and developing the Union’s research, academic, societal, technological and industrial cybersecurity capacities and capabilities necessary to enhance trust and security, including the confidentiality, integrity and accessibility of data, in the Digital Single Market;&lt;/div&gt;&lt;div&gt;(b) support Union technological capacities, capabilities and skills in relation to the resilience and reliability of the infrastructure of network and information systems, including critical infrastructure and commonly used hardware and software in the Union; and&lt;/div&gt;&lt;div&gt;(c) increase the global competitiveness of the Union’s cybersecurity industry, ensure high cybersecurity standards throughout the Union and turn cybersecurity into a competitive advantage for other Union industries.&lt;/div&gt;&lt;/div&gt;&lt;/div&gt;</t>
        </is>
      </c>
      <c r="AB895" s="2" t="inlineStr">
        <is>
          <t>Centro Europeo de Competencia Industrial, Tecnológica y de Investigación en Ciberseguridad|
Centro Europeo de Competencia en Ciberseguridad</t>
        </is>
      </c>
      <c r="AC895" s="2" t="inlineStr">
        <is>
          <t>3|
3</t>
        </is>
      </c>
      <c r="AD895" s="2" t="inlineStr">
        <is>
          <t xml:space="preserve">|
</t>
        </is>
      </c>
      <c r="AE895" t="inlineStr">
        <is>
          <t>&lt;div&gt;Entidad cuya misión es ayudar a la Unión a:&lt;/div&gt;&lt;div&gt;a) fortalecer su liderazgo y su autonomía estratégica en el ámbito de la
 ciberseguridad mediante el mantenimiento y el desarrollo de las capacidades y
 los medios tecnológicos, industriales, sociales, académicos y de
 investigación en materia de ciberseguridad necesarios para reforzar la
 confianza y la seguridad, también mediante la confidencialidad, integridad y
 accesibilidad de los datos, en el mercado único digital;&lt;/div&gt;&lt;div&gt;b) apoyar
 las capacidades, las competencias y los medios tecnológicos de la Unión en
 relación con la resiliencia y la fiabilidad de las infraestructuras de las
 redes y sistemas de información, también de las infraestructuras críticas y
 los equipos y programas informáticos de uso común en la Unión, y &lt;br&gt;&lt;/div&gt;&lt;div&gt;c) aumentar
 la competitividad mundial del sector de la ciberseguridad de la Unión,
 garantizar niveles elevados de ciberseguridad en toda la Unión y convertir la
 ciberseguridad en una ventaja competitiva para otras industrias de la Unión.&lt;/div&gt;</t>
        </is>
      </c>
      <c r="AF895" s="2" t="inlineStr">
        <is>
          <t>küberturvalisuse valdkonna tööstuse, tehnoloogia ja teadusuuringute Euroopa pädevuskeskus</t>
        </is>
      </c>
      <c r="AG895" s="2" t="inlineStr">
        <is>
          <t>4</t>
        </is>
      </c>
      <c r="AH895" s="2" t="inlineStr">
        <is>
          <t/>
        </is>
      </c>
      <c r="AI895" t="inlineStr">
        <is>
          <t>üksus, mille missioon on aidata liidul:&lt;div&gt;&lt;div&gt;&lt;div&gt;a) tugevdada oma juhtrolli ja strateegilist sõltumatust küberturvalisuse valdkonnas, säilitades ja arendades liidu küberturvalisuse alast teaduslikku, akadeemilist, ühiskondlikku, tehnoloogilist ja tööstuslikku suutlikkust ja võimekust, mida on vaja, et suurendada usaldusväärsust ja turvalisust, sealhulgas andmete konfidentsiaalsust, terviklust ja kättesaadavust digitaalsel ühtsel turul;&lt;/div&gt;&lt;div&gt;(b) toetada liidu tehnoloogilist suutlikkust, võimekust ja oskusi seoses võrgu- ja infosüsteemide taristu, sealhulgas kriitilise tähtsusega taristu ning liidus üldkasutatava riist- ja tarkvara vastupanuvõime ja usaldusväärsusega, ja&lt;/div&gt;&lt;div&gt;(c) suurendada liidu küberturvalisuse valdkonna üleilmset konkurentsivõimet, et tagada küberturvalisuse ranged standardid kogu liidus ja muuta küberturvalisus liidu muude tööstusharude jaoks konkurentsieeliseks&lt;/div&gt;&lt;/div&gt;&lt;/div&gt;</t>
        </is>
      </c>
      <c r="AJ895" s="2" t="inlineStr">
        <is>
          <t>Euroopan kyberturvallisuuden tutkimus- ja osaamiskeskus|
Euroopan kyberturvallisuuden teollisuus-, teknologia- ja tutkimusosaamiskeskus</t>
        </is>
      </c>
      <c r="AK895" s="2" t="inlineStr">
        <is>
          <t>3|
4</t>
        </is>
      </c>
      <c r="AL895" s="2" t="inlineStr">
        <is>
          <t xml:space="preserve">|
</t>
        </is>
      </c>
      <c r="AM895" t="inlineStr">
        <is>
          <t>yksikkö, jonka tavoitteena on auttaa Euroopan unionia
&lt;br&gt;a) vahvistamaan sen johtajuutta ja strategista itsenäisyyttä kyberturvallisuuden alalla säilyttämällä ja kehittämällä unionin kyberturvallisuusalan tutkimus-, akateemista, yhteiskunnallista, teknologista ja teollista kapasiteettia ja valmiuksia, joita tarvitaan luottamuksen ja turvallisuuden vahvistamiseksi, mukaan lukien tietojen luottamuksellisuus, eheys ja saatavuus, digitaalisilla sisämarkkinoilla;
&lt;br&gt;b) tukemaan unionin teknologista kapasiteettia, valmiuksia ja osaamista verkko- ja tietojärjestelmien infrastruktuurin resilienssin ja luotettavuuden osalta, mukaan lukien kriittinen infrastruktuuri ja unionissa yleisesti käytetyt laitteistot ja ohjelmistot; ja
&lt;br&gt;c) parantamaan unionin kyberturvallisuustoimialan globaalia kilpailukykyä, varmistamaan korkeat kyberturvallisuusstandardit koko unionissa ja tekemään kyberturvallisuudesta kilpailuedun unionin muille toimialoille.</t>
        </is>
      </c>
      <c r="AN895" s="2" t="inlineStr">
        <is>
          <t>Centre de compétences|
Centre de compétences européen en matière de cybersécurité|
Centre de compétences européen pour l'industrie, les technologies et la recherche en matière de cybersécurité</t>
        </is>
      </c>
      <c r="AO895" s="2" t="inlineStr">
        <is>
          <t>3|
3|
4</t>
        </is>
      </c>
      <c r="AP895" s="2" t="inlineStr">
        <is>
          <t xml:space="preserve">|
|
</t>
        </is>
      </c>
      <c r="AQ895" t="inlineStr">
        <is>
          <t>organisme dont la mission consiste à aider l'Union à:&lt;br&gt;a) renforcer son leadership et son autonomie stratégique dans le domaine de la cybersécurité en maintenant et développant les moyens et capacités académiques, sociétaux, technologiques, industriels et de recherche de l’Union en matière de cybersécurité nécessaires pour renforcer la confiance et la sécurité, y compris la confidentialité, l’intégrité et l’accessibilité des données, au sein du marché unique numérique;&lt;div&gt;b) soutenir les moyens, capacités, et compétences technologiques de l’Union en ce qui concerne la résilience et la fiabilité des infrastructures des réseaux et des systèmes d’information, y compris des infrastructures critiques ainsi que du matériel et des logiciels couramment utilisés dans l’Union; et&lt;/div&gt;&lt;div&gt;c) | accroître la compétitivité du secteur de la cybersécurité de l’Union au niveau mondial, à garantir des normes de cybersécurité élevées dans l’ensemble de l’Union et à transformer la cybersécurité en un avantage concurrentiel pour d’autres industries de l’Union&lt;br&gt;&lt;/div&gt;</t>
        </is>
      </c>
      <c r="AR895" s="2" t="inlineStr">
        <is>
          <t>an Lárionad Inniúlachta|
an Lárionad Eorpach Inniúlachta um Thionsclaíocht, Teicneolaíocht agus Taighde Cibearshlándála|
an Lárionad Eorpach um Inniúlachtaí Tionsclaíochta Cibearshlándála, Teicneolaíochta Cibearshlándála agus Taighde Cibearshlándála</t>
        </is>
      </c>
      <c r="AS895" s="2" t="inlineStr">
        <is>
          <t>4|
2|
4</t>
        </is>
      </c>
      <c r="AT895" s="2" t="inlineStr">
        <is>
          <t xml:space="preserve">|
|
</t>
        </is>
      </c>
      <c r="AU895" t="inlineStr">
        <is>
          <t>Is é misean an Lárionaid Inniúlachta agus an Líonra cabhrú leis an Aontas na nithe seo a leanas a dhéanamh: &lt;div&gt;(a) a cheannaireacht agus a neamhspleáchas straitéiseach a neartú i réimse na cibearshlándála trí acmhainneachtaí agus 
cumais taighde, acadúla, sochaíocha, teicneolaíochta agus tionsclaíochta cibearshlándála an Aontais, atá riachtanach 
chun iontaoibh agus slándáil, a fheabhsú, lena n-áirítear rúndacht, sláine agus inrochtaineacht sonraí, sa Mhargadh 
Aonair Digiteach; &lt;/div&gt;&lt;div&gt;(b) tacú le hacmhainneachtaí, cumais agus scileanna teicneolaíocha an Aontais i ndáil le hathléimneacht agus iontaofacht 
bhonneagar na gcóras gréasán agus faisnéise, lena n-áirítear bonneagar criticiúil agus crua-earraí agus bogearraí a 
úsáidtear go minic san Aontas; agus &lt;/div&gt;&lt;div&gt;(c) feabhas a chur ar iomaíochas domhanda thionscal cibearshlándála an Aontais, ardchaighdeáin chibearshlándála ar fud 
an Aontais a áirithiú agus buntáiste iomaíoch a dhéanamh as an gcibearshlándáil do thionscail eile an Aontais;&lt;/div&gt;</t>
        </is>
      </c>
      <c r="AV895" s="2" t="inlineStr">
        <is>
          <t>Europski stručni centar za industriju, tehnologiju i istraživanja u području kibersigurnosti</t>
        </is>
      </c>
      <c r="AW895" s="2" t="inlineStr">
        <is>
          <t>4</t>
        </is>
      </c>
      <c r="AX895" s="2" t="inlineStr">
        <is>
          <t/>
        </is>
      </c>
      <c r="AY895" t="inlineStr">
        <is>
          <t>tijelo EU-a u čijoj je nadležnosti promicanje istraživanja i inovacija u području kibersigurnosti te unapređivanje kapaciteta, sposobnosti, znanja i infrastrukture u području kibersigurnosti i promicanje njene sigurnosti i otpornosti</t>
        </is>
      </c>
      <c r="AZ895" s="2" t="inlineStr">
        <is>
          <t>Európai Kiberbiztonsági Ipari, Technológiai és Kutatási Kompetenciaközpont</t>
        </is>
      </c>
      <c r="BA895" s="2" t="inlineStr">
        <is>
          <t>4</t>
        </is>
      </c>
      <c r="BB895" s="2" t="inlineStr">
        <is>
          <t>preferred</t>
        </is>
      </c>
      <c r="BC895" t="inlineStr">
        <is>
          <t>szervezet, amelynek célja, hogy segítse az Uniót a
 következők vonatkozásában: &lt;br&gt;
 a) | vezető szerepének és stratégiai autonómiájának megerősítése a
 kiberbiztonság területén azáltal, hogy fenntartja és fejleszti az Unió azon
 kutatási, tudományos, társadalmi, technológiai és ipari kiberbiztonsági
 kapacitásait és képességeit, amelyek a bizalom és biztonság megerősítéséhez
 szükségesek, beleértve a digitális egységes piacon belüli adatok bizalmas
 jellegét, integritását és hozzáférhetőségét;
&lt;br&gt; b) | a
 hálózati és információs rendszerek infrastruktúrájának – köztük a kritikus
 infrastruktúráknak, valamint az Unióban rendszerint használt hardvereknek és
 szoftvereknek – a rezilienciájával és megbízhatóságával kapcsolatos uniós
 technológiai kapacitások, képességek és készségek támogatása; és
&lt;br&gt; c) | az uniós
 kiberbiztonsági ipar globális versenyképességének javítása annak érdekében,
 hogy Unió-szerte biztosítottak legyenek a magas szintű kiberbiztonsági
 szabványok, és a kiberbiztonság versenyelőnyre váltása a többi uniós iparág
 számára.</t>
        </is>
      </c>
      <c r="BD895" s="2" t="inlineStr">
        <is>
          <t>Centro europeo di competenza per la cibersicurezza nell’ambito industriale, tecnologico e della ricerca</t>
        </is>
      </c>
      <c r="BE895" s="2" t="inlineStr">
        <is>
          <t>4</t>
        </is>
      </c>
      <c r="BF895" s="2" t="inlineStr">
        <is>
          <t/>
        </is>
      </c>
      <c r="BG895" t="inlineStr">
        <is>
          <t>organismo
dell’Unione destinato a svolgere un ruolo essenziale nell’attuazione della
parte relativa alla &lt;a href="https://iate.europa.eu/entry/result/2229866/en-it" target="_blank"&gt;cibersicurezza&lt;/a&gt; del Programma Europa digitale e il cui obiettivo
generale è quello di promuovere la ricerca, l’innovazione e la diffusione nel
settore della cibersicurezza al fine di aiutare l’Unione a potenziare la sua
leadership e la sua autonomia strategica in materia di cibersicurezza, sostenere
le capacità, i mezzi e le competenze tecnologiche dell’Unione in relazione alla
resilienza e all’affidabilità dell’infrastruttura della rete e dei sistemi
informativi e aumentare la competitività globale dell’industria della
cibersicurezza dell’Unione</t>
        </is>
      </c>
      <c r="BH895" s="2" t="inlineStr">
        <is>
          <t>ECCC|
Europos kibernetinio saugumo pramonės, technologijų ir mokslinių tyrimų kompetencijos centras</t>
        </is>
      </c>
      <c r="BI895" s="2" t="inlineStr">
        <is>
          <t>3|
4</t>
        </is>
      </c>
      <c r="BJ895" s="2" t="inlineStr">
        <is>
          <t xml:space="preserve">|
</t>
        </is>
      </c>
      <c r="BK895" t="inlineStr">
        <is>
          <t>įstaiga, kurios misija yra padėti Sąjungai:&lt;div&gt;a) stiprinti jos lyderystę ir strateginę autonomiją kibernetinio saugumo srityje išlaikant ir plėtojant Sąjungos mokslinių tyrimų, akademinius, visuomeninius, technologinius ir pramonės kibernetinio saugumo pajėgumus ir gebėjimus, kurie reikalingi siekiant didinti pasitikėjimą ir saugumą, įskaitant duomenų konfidencialumą, vientisumą ir prieinamumą, bendrojoje skaitmeninėje rinkoje;&lt;/div&gt;&lt;div&gt;b) remti Sąjungos technologinius pajėgumus, gebėjimus ir įgūdžius, susijusius su tinklų ir informacinių sistemų, įskaitant ypatingos svarbos infrastruktūros objektus ir bendrai Sąjungoje naudojamą aparatinę ir programinę įrangą, atsparumu ir patikimumu, ir&lt;/div&gt;&lt;div&gt;c) didinti Sąjungos kibernetinio saugumo pramonės konkurencingumą pasaulyje, užtikrinti aukštus kibernetinio saugumo standartus visoje Sąjungoje ir paversti kibernetinį saugumą kitų Sąjungos verslo sektorių konkurenciniu pranašumu.&lt;br&gt;&lt;/div&gt;</t>
        </is>
      </c>
      <c r="BL895" s="2" t="inlineStr">
        <is>
          <t>Eiropas Industriālais, tehnoloģiskais un pētnieciskais kiberdrošības kompetenču centrs</t>
        </is>
      </c>
      <c r="BM895" s="2" t="inlineStr">
        <is>
          <t>4</t>
        </is>
      </c>
      <c r="BN895" s="2" t="inlineStr">
        <is>
          <t/>
        </is>
      </c>
      <c r="BO895" t="inlineStr">
        <is>
          <t>īstenošanas struktūra Savienības programmām, ar kurām atbalsta &lt;a href="https://iate.europa.eu/entry/result/2229866/lv" target="_blank"&gt;kiberdrošību&lt;/a&gt; un kuru uzdevums ir veicināt tehnoloģiju attīstību un ieviešanu kiberdrošības jomā un papildināt spēju veidošanas centienus šajā jomā ES un valstu līmenī</t>
        </is>
      </c>
      <c r="BP895" s="2" t="inlineStr">
        <is>
          <t>Ċentru Ewropew ta’ Kompetenza Industrijali, Teknoloġika u tar-Riċerka fil-qasam taċ-Ċibersigurtà|
Ċentru Ewropew ta’ Kompetenza Industrijali, Teknoloġika u tar-Riċerka fil-qasam taċ-Ċibersigurtà|
ECCC|
Ċentru ta’ Kompetenza</t>
        </is>
      </c>
      <c r="BQ895" s="2" t="inlineStr">
        <is>
          <t>4|
4|
3|
3</t>
        </is>
      </c>
      <c r="BR895" s="2" t="inlineStr">
        <is>
          <t xml:space="preserve">preferred|
|
|
</t>
        </is>
      </c>
      <c r="BS895" t="inlineStr">
        <is>
          <t>entità bil-missjoni li tgħin lill-Unjoni:&lt;br&gt;(a)issaħħaħ it-tmexxija u l-awtonomija strateġika tagħha fil-qasam taċ-ċibersigurtà permezz taż-żamma u l-iżvilupp tal-kapaċitajiet u l-abbiltajiet ta’ riċerka, dawk akkademiċi, soċjetali, teknoloġiċi u industrijali fil-qasam taċ-ċibersigurtà li huma meħtieġa biex jittejbu l-fiduċja u s-sigurtà, inklużi l-kunfidenzjalità, l-integrità u l-aċċessibbiltà tad-data, fis-Suq Uniku Diġitali;&lt;div&gt;(b) tappoġġa l-kapaċitajiet, l-abbiltajiet u l-ħiliet teknoloġiċi fl-Unjoni fir-rigward tar-reżiljenza u l-affidabbiltà tal-infrastruttura tan-networks u tas-sistemi tal-informazzjoni, inkluż infrastruttura kritika u hardware u software li jintużaw spiss fl-Unjoni; u&lt;/div&gt;&lt;div&gt;(c) iżżid il-kompetittività globali tal-industrija taċ-ċibersigurtà tal-Unjoni, tiżgura standards għolja ta’ ċibersigurtà fl-Unjoni kollha u tittrasforma ċ-ċibersigurtà f’vantaġġ kompetittiv għal industriji oħra tal-Unjoni.&lt;/div&gt;</t>
        </is>
      </c>
      <c r="BT895" s="2" t="inlineStr">
        <is>
          <t>Europees Kenniscentrum voor industrie, technologie en onderzoek op het gebied van cyberbeveiliging|
ECCC|
Europees Kenniscentrum voor cyberbeveiliging</t>
        </is>
      </c>
      <c r="BU895" s="2" t="inlineStr">
        <is>
          <t>4|
3|
3</t>
        </is>
      </c>
      <c r="BV895" s="2" t="inlineStr">
        <is>
          <t xml:space="preserve">|
|
</t>
        </is>
      </c>
      <c r="BW895" t="inlineStr">
        <is>
          <t>centrum voor onderzoek en deskundigheid op het gebied van cyberveiligheid dat moet bijdragen tot de ontwikkeling en toepassing van de nodige instrumenten en technologie om de voortdurend veranderende bedreigingen bij te kunnen benen en te waarborgen dat de verdedigingsmiddelen even geavanceerd zijn als de wapens van cybercriminelen</t>
        </is>
      </c>
      <c r="BX895" s="2" t="inlineStr">
        <is>
          <t>Europejskie Centrum Kompetencji Przemysłowych, Technologicznych i Badawczych w dziedzinie Cyberbezpieczeństwa|
Europejskie Centrum Kompetencji w dziedzinie Cyberbezpieczeństwa|
ECCC</t>
        </is>
      </c>
      <c r="BY895" s="2" t="inlineStr">
        <is>
          <t>4|
3|
3</t>
        </is>
      </c>
      <c r="BZ895" s="2" t="inlineStr">
        <is>
          <t xml:space="preserve">|
|
</t>
        </is>
      </c>
      <c r="CA895" t="inlineStr">
        <is>
          <t>podmiot, którego misją jest pomoc Unii w:&lt;div&gt;a) wzmocnieniu jej wiodącej pozycji i autonomii strategicznej w dziedzinie cyberbezpieczeństwa poprzez utrzymanie i rozwijanie badawczych, naukowych, społecznych, technologicznych i przemysłowych zdolności i możliwości Unii w dziedzinie cyberbezpieczeństwa, niezbędnych, by zwiększyć zaufanie i bezpieczeństwo, w tym poufność, integralność i dostępność danych na jednolitym rynku cyfrowym&lt;br&gt;b) wspieraniu unijnych zdolności, możliwości i umiejętności technologicznych w zakresie odporności i niezawodności infrastruktury sieci i systemów informatycznych, w tym infrastruktury krytycznej oraz powszechnie używanego sprzętu komputerowego i oprogramowania w Unii; oraz&lt;br&gt;c) zwiększaniu globalnej konkurencyjności unijnego sektora cyberbezpieczeństwa, zapewnianiu wysokich norm cyberbezpieczeństwa w Unii i sprawieniu, by cyberbezpieczeństwo stało się elementem decydującym o przewadze konkurencyjnej pozostałych sektorów przemysłu Unii&lt;br&gt;&lt;/div&gt;</t>
        </is>
      </c>
      <c r="CB895" s="2" t="inlineStr">
        <is>
          <t>Centro Europeu de Competências Industriais, Tecnológicas e de Investigação em Cibersegurança</t>
        </is>
      </c>
      <c r="CC895" s="2" t="inlineStr">
        <is>
          <t>4</t>
        </is>
      </c>
      <c r="CD895" s="2" t="inlineStr">
        <is>
          <t/>
        </is>
      </c>
      <c r="CE895" t="inlineStr">
        <is>
          <t>Organismo da UE cuja missão é reforçar a liderança e autonomia estratégica da União no domínio da cibersegurança, apoiar as capacidades tecnológicas da União em matéria de cibersegurança e de resiliência e fiabilidade das redes e sistemas de informação e aumentar a competitividade global da indústria de cibersegurança da União, atuando, quando apropriado, em colaboração com a &lt;a href="https://iate.europa.eu/entry/result/3578014/pt" target="_blank"&gt;Comunidade de Competências em Cibersegurança&lt;/a&gt;.</t>
        </is>
      </c>
      <c r="CF895" s="2" t="inlineStr">
        <is>
          <t>ECCC|
Centrul european de competențe în domeniul industrial, tehnologic și de cercetare în materie de securitate cibernetică|
Centrul european de competențe în materie de securitate cibernetică</t>
        </is>
      </c>
      <c r="CG895" s="2" t="inlineStr">
        <is>
          <t>2|
4|
2</t>
        </is>
      </c>
      <c r="CH895" s="2" t="inlineStr">
        <is>
          <t xml:space="preserve">|
preferred|
</t>
        </is>
      </c>
      <c r="CI895" t="inlineStr">
        <is>
          <t>&lt;div&gt;entitate cu misiunea de a ajuta Uniunea:&lt;/div&gt;&lt;div&gt;(a) să își consolideze poziția de lider și autonomia strategică în 
domeniul securității cibernetice prin menținerea și dezvoltarea 
capacităților și capabilităților de cercetare, academice, societale, 
tehnologice și industriale ale Uniunii în materie de securitate 
cibernetică necesare consolidării încrederii și securității, inclusiv a 
confidențialității, a integrității și a accesibilității datelor, pe 
piața unică digitală;&lt;br&gt;&lt;/div&gt;&lt;div&gt;(b) să sprijine capacitățile, capabilitățile și competențele în raport
 cu reziliența și fiabilitatea infrastructurii de rețele și de sisteme 
informatice din Uniune, inclusiv a infrastructurii critice și a 
echipamentelor hardware și software utilizate în mod obișnuit și&lt;br&gt;&lt;/div&gt;&lt;div&gt;(c) să sporească competitivitatea globală a sectorului securității 
cibernetice al Uniunii, să asigure standarde ridicate în materie de 
securitate cibernetică la nivelul întregii Uniuni și să transforme 
securitatea cibernetică într-un avantaj competitiv al altor sectoare ale
 Uniunii.&lt;br&gt;&lt;/div&gt;</t>
        </is>
      </c>
      <c r="CJ895" s="2" t="inlineStr">
        <is>
          <t>kompetenčné centrum|
Európske centrum priemyselných, technologických a výskumných kompetencií v oblasti kybernetickej bezpečnosti</t>
        </is>
      </c>
      <c r="CK895" s="2" t="inlineStr">
        <is>
          <t>4|
4</t>
        </is>
      </c>
      <c r="CL895" s="2" t="inlineStr">
        <is>
          <t xml:space="preserve">|
</t>
        </is>
      </c>
      <c r="CM895" t="inlineStr">
        <is>
          <t>subjekt, ktorého poslaním je pomáhať Únii:&lt;br&gt;a)posilňovať jej vedúce postavenie a strategickú autonómiu v oblasti kybernetickej bezpečnosti zachovávaním a rozvíjaním výskumných, akademických, spoločenských, technologických a priemyselných kapacít a spôsobilostí Únie v oblasti kybernetickej bezpečnosti, ktoré sú potrebné na zvyšovanie dôvery v Jednotný digitálny trh a jeho bezpečnosti vrátane dôvernosti, integrity a dostupnosti údajov;&lt;br&gt;b)podporovať technologické kapacity, spôsobilosti a zručnosti Únie v súvislosti s odolnosťou a spoľahlivosťou infraštruktúry sietí a informačných systémov vrátane kritickej infraštruktúry a hardvéru a softvéru bežne používaného v Únii; a&lt;br&gt;c)zvyšovať globálnu konkurencieschopnosť odvetvia kybernetickej bezpečnosti v Únii, zabezpečovať v celej Únii vysoké normy kybernetickej bezpečnosti a premieňať kybernetickú bezpečnosť na konkurenčnú výhodu iných priemyselných odvetví Únie</t>
        </is>
      </c>
      <c r="CN895" s="2" t="inlineStr">
        <is>
          <t>Evropski industrijski, tehnološki in raziskovalni kompetenčni center za kibernetsko varnost|
Kompetenčni center|
ECCC</t>
        </is>
      </c>
      <c r="CO895" s="2" t="inlineStr">
        <is>
          <t>4|
4|
3</t>
        </is>
      </c>
      <c r="CP895" s="2" t="inlineStr">
        <is>
          <t xml:space="preserve">|
|
</t>
        </is>
      </c>
      <c r="CQ895" t="inlineStr">
        <is>
          <t>&lt;div&gt;subjekt, katerega poslanstvo je Uniji pomagati:&lt;/div&gt;&lt;div&gt;(a) utrditi vodilno vlogo in strateško avtonomijo na področju kibernetske varnosti z ohranitvijo in razvojem njenih raziskovalnih, akademskih, družbenih, tehnoloških in industrijskih zmogljivosti in zmožnosti na področju kibernetske varnosti, potrebnih za okrepitev zaupanja v digitalni enotni trg in varnosti na njem, vključno z zaupnostjo, celovitostjo in dostopnostjo podatkov;&lt;br&gt;&lt;/div&gt;&lt;div&gt;(b) podpirati tehnološke zmogljivosti Unije in zmožnosti ter znanja in spretnosti v povezavi z odpornostjo in zanesljivostjo infrastrukture omrežij in informacijskih sistemov, vključno s kritično infrastrukturo, ter splošno uporabljane strojne in programske opreme v Uniji, ter&lt;br&gt;&lt;/div&gt;&lt;div&gt;(c) povečati globalno konkurenčnost industrije Unije na področju kibernetske varnosti, zagotoviti visoke standarde kibernetske varnosti po vsej Uniji in kibernetsko varnost pretvoriti v konkurenčno prednost za druge industrijske panoge Unije&lt;br&gt;&lt;/div&gt;</t>
        </is>
      </c>
      <c r="CR895" s="2" t="inlineStr">
        <is>
          <t>Europeiska kompetenscentrumet för cybersäkerhet inom näringsliv, teknik och forskning</t>
        </is>
      </c>
      <c r="CS895" s="2" t="inlineStr">
        <is>
          <t>4</t>
        </is>
      </c>
      <c r="CT895" s="2" t="inlineStr">
        <is>
          <t/>
        </is>
      </c>
      <c r="CU895" t="inlineStr">
        <is>
          <t/>
        </is>
      </c>
    </row>
    <row r="896">
      <c r="A896" s="1" t="str">
        <f>HYPERLINK("https://iate.europa.eu/entry/result/3591465/all", "3591465")</f>
        <v>3591465</v>
      </c>
      <c r="B896" t="inlineStr">
        <is>
          <t>EDUCATION AND COMMUNICATIONS</t>
        </is>
      </c>
      <c r="C896" t="inlineStr">
        <is>
          <t>EDUCATION AND COMMUNICATIONS|information technology and data processing</t>
        </is>
      </c>
      <c r="D896" s="2" t="inlineStr">
        <is>
          <t>подсилено дърво на решенията|
подсилено дърво</t>
        </is>
      </c>
      <c r="E896" s="2" t="inlineStr">
        <is>
          <t>3|
3</t>
        </is>
      </c>
      <c r="F896" s="2" t="inlineStr">
        <is>
          <t xml:space="preserve">|
</t>
        </is>
      </c>
      <c r="G896" t="inlineStr">
        <is>
          <t>&lt;p&gt;ансамблов метод за самообучение, при който всяко следващо дърво коригира грешките на предходното, като прогнозите се основават на съвкупността от всички дървета&lt;/p&gt;</t>
        </is>
      </c>
      <c r="H896" s="2" t="inlineStr">
        <is>
          <t>posílený rozhodovací strom</t>
        </is>
      </c>
      <c r="I896" s="2" t="inlineStr">
        <is>
          <t>3</t>
        </is>
      </c>
      <c r="J896" s="2" t="inlineStr">
        <is>
          <t/>
        </is>
      </c>
      <c r="K896" t="inlineStr">
        <is>
          <t>metoda učení kompletu, ve které druhý strom opravuje chyby prvního stromu, třetí strom pro chyby první a druhé stromy a tak dále</t>
        </is>
      </c>
      <c r="L896" s="2" t="inlineStr">
        <is>
          <t>boosted decision tree|
boosted tree|
boostet beslutningstræ</t>
        </is>
      </c>
      <c r="M896" s="2" t="inlineStr">
        <is>
          <t>3|
3|
3</t>
        </is>
      </c>
      <c r="N896" s="2" t="inlineStr">
        <is>
          <t xml:space="preserve">|
|
</t>
        </is>
      </c>
      <c r="O896" t="inlineStr">
        <is>
          <t>maskinlæringsværktøj, hvor modeller (&lt;a href="https://iate.europa.eu/entry/result/1638012/da" target="_blank"&gt;beslutningstræer&lt;/a&gt;) trænes i sekvenser, hvor forudsigelserne forbedres, ved at hvert træ lærer af de fejlklassificeringer, der blev begået i tidligere træer</t>
        </is>
      </c>
      <c r="P896" s="2" t="inlineStr">
        <is>
          <t>verstärkter Entscheidungsbaum|
verstärkte Entscheidungsstruktur</t>
        </is>
      </c>
      <c r="Q896" s="2" t="inlineStr">
        <is>
          <t>3|
3</t>
        </is>
      </c>
      <c r="R896" s="2" t="inlineStr">
        <is>
          <t xml:space="preserve">|
</t>
        </is>
      </c>
      <c r="S896" t="inlineStr">
        <is>
          <t>[maschinelle] ensemble-basierte Lernmethode, [bei der] die zweite Struktur [...] die Fehler der ersten Struktur [korrigiert], die dritte Struktur korrigiert die Fehler der ersten und zweiten Struktur und so weiter</t>
        </is>
      </c>
      <c r="T896" s="2" t="inlineStr">
        <is>
          <t>ενισχυμένo δενδροδιάγραμμα|
ενισχυμένo δενδροδιάγραμμα αποφάσεων</t>
        </is>
      </c>
      <c r="U896" s="2" t="inlineStr">
        <is>
          <t>3|
3</t>
        </is>
      </c>
      <c r="V896" s="2" t="inlineStr">
        <is>
          <t xml:space="preserve">|
</t>
        </is>
      </c>
      <c r="W896" t="inlineStr">
        <is>
          <t/>
        </is>
      </c>
      <c r="X896" s="2" t="inlineStr">
        <is>
          <t>boosted decision tree|
boosted tree</t>
        </is>
      </c>
      <c r="Y896" s="2" t="inlineStr">
        <is>
          <t>3|
3</t>
        </is>
      </c>
      <c r="Z896" s="2" t="inlineStr">
        <is>
          <t xml:space="preserve">|
</t>
        </is>
      </c>
      <c r="AA896" t="inlineStr">
        <is>
          <t>machine learning tool where models (trees) are trained in a sequential order, with each tree learning from the previous one</t>
        </is>
      </c>
      <c r="AB896" s="2" t="inlineStr">
        <is>
          <t>árbol potenciado|
árbol de decisión potenciado</t>
        </is>
      </c>
      <c r="AC896" s="2" t="inlineStr">
        <is>
          <t>3|
3</t>
        </is>
      </c>
      <c r="AD896" s="2" t="inlineStr">
        <is>
          <t xml:space="preserve">|
</t>
        </is>
      </c>
      <c r="AE896" t="inlineStr">
        <is>
          <t>Técnica de aprendizaje automático en la que los
modelos (los árboles de decisión) se entrenan de manera iterativa, en orden
secuencial, de modo que cada modelo aprende del anterior.</t>
        </is>
      </c>
      <c r="AF896" s="2" t="inlineStr">
        <is>
          <t>tüüpsete otsutuspuude kogum|
võimendatud otsustuspuu</t>
        </is>
      </c>
      <c r="AG896" s="2" t="inlineStr">
        <is>
          <t>2|
2</t>
        </is>
      </c>
      <c r="AH896" s="2" t="inlineStr">
        <is>
          <t xml:space="preserve">|
</t>
        </is>
      </c>
      <c r="AI896" t="inlineStr">
        <is>
          <t>masinõppe meetod, kus mudelite (otsustuspuude) treenimiseks kasutatakse järjekorda, mille puhul iga järgnev puu õpib eelmise puu väljundist</t>
        </is>
      </c>
      <c r="AJ896" s="2" t="inlineStr">
        <is>
          <t>tehostettu puu</t>
        </is>
      </c>
      <c r="AK896" s="2" t="inlineStr">
        <is>
          <t>3</t>
        </is>
      </c>
      <c r="AL896" s="2" t="inlineStr">
        <is>
          <t/>
        </is>
      </c>
      <c r="AM896" t="inlineStr">
        <is>
          <t>eräs koneoppimisen väline</t>
        </is>
      </c>
      <c r="AN896" s="2" t="inlineStr">
        <is>
          <t>boosting d'arbres|
boosting d'arbres de décision</t>
        </is>
      </c>
      <c r="AO896" s="2" t="inlineStr">
        <is>
          <t>3|
3</t>
        </is>
      </c>
      <c r="AP896" s="2" t="inlineStr">
        <is>
          <t xml:space="preserve">|
</t>
        </is>
      </c>
      <c r="AQ896" t="inlineStr">
        <is>
          <t>outil d'apprentissage automatique qui consiste à calculer une série d'arbres de décision (très) simple, où chaque arbre de décision consécutif est construit pour prévoir les résidus de la prévision de l'arbre précédent</t>
        </is>
      </c>
      <c r="AR896" s="2" t="inlineStr">
        <is>
          <t>crann cinnteoireachta treisithe</t>
        </is>
      </c>
      <c r="AS896" s="2" t="inlineStr">
        <is>
          <t>3</t>
        </is>
      </c>
      <c r="AT896" s="2" t="inlineStr">
        <is>
          <t/>
        </is>
      </c>
      <c r="AU896" t="inlineStr">
        <is>
          <t/>
        </is>
      </c>
      <c r="AV896" s="2" t="inlineStr">
        <is>
          <t>stablo odlučivanja|
metoda&lt;i&gt; boosted trees&lt;/i&gt;</t>
        </is>
      </c>
      <c r="AW896" s="2" t="inlineStr">
        <is>
          <t>3|
3</t>
        </is>
      </c>
      <c r="AX896" s="2" t="inlineStr">
        <is>
          <t xml:space="preserve">|
</t>
        </is>
      </c>
      <c r="AY896" t="inlineStr">
        <is>
          <t>alat strojnog učenja u kojem se modeli (stabla) osposobljavaju prema redoslijedu, pri čemu svako stablo uči od prethodnog</t>
        </is>
      </c>
      <c r="AZ896" t="inlineStr">
        <is>
          <t/>
        </is>
      </c>
      <c r="BA896" t="inlineStr">
        <is>
          <t/>
        </is>
      </c>
      <c r="BB896" t="inlineStr">
        <is>
          <t/>
        </is>
      </c>
      <c r="BC896" t="inlineStr">
        <is>
          <t/>
        </is>
      </c>
      <c r="BD896" s="2" t="inlineStr">
        <is>
          <t>albero con boosting</t>
        </is>
      </c>
      <c r="BE896" s="2" t="inlineStr">
        <is>
          <t>3</t>
        </is>
      </c>
      <c r="BF896" s="2" t="inlineStr">
        <is>
          <t/>
        </is>
      </c>
      <c r="BG896" t="inlineStr">
        <is>
          <t>tecnica di apprendimento automatico che prevede la generazione di molteplici
classificatori deboli (alberi) e la combinazione delle loro predizioni per formare una regola forte, generando regole deboli su distribuzioni differenti dell’insieme di dati ad ogni iterazione della fase di
addestramento dell’algoritmo</t>
        </is>
      </c>
      <c r="BH896" s="2" t="inlineStr">
        <is>
          <t>sprendimų medis</t>
        </is>
      </c>
      <c r="BI896" s="2" t="inlineStr">
        <is>
          <t>3</t>
        </is>
      </c>
      <c r="BJ896" s="2" t="inlineStr">
        <is>
          <t/>
        </is>
      </c>
      <c r="BK896" t="inlineStr">
        <is>
          <t/>
        </is>
      </c>
      <c r="BL896" s="2" t="inlineStr">
        <is>
          <t>pastiprinātais lēmumu koks|
pastiprinātais koks</t>
        </is>
      </c>
      <c r="BM896" s="2" t="inlineStr">
        <is>
          <t>2|
3</t>
        </is>
      </c>
      <c r="BN896" s="2" t="inlineStr">
        <is>
          <t xml:space="preserve">|
</t>
        </is>
      </c>
      <c r="BO896" t="inlineStr">
        <is>
          <t>mašīnu mācīšanās rīks, kur modeļi (koki) tiek apmācīti secīgā kārtībā, katram kokam mācoties no iepriekšējā</t>
        </is>
      </c>
      <c r="BP896" s="2" t="inlineStr">
        <is>
          <t>siġra tad-deċiżjonijiet imsaħħa</t>
        </is>
      </c>
      <c r="BQ896" s="2" t="inlineStr">
        <is>
          <t>3</t>
        </is>
      </c>
      <c r="BR896" s="2" t="inlineStr">
        <is>
          <t/>
        </is>
      </c>
      <c r="BS896" t="inlineStr">
        <is>
          <t>għodda ta' tagħlim awtomatiku li fiha mudelli (siġar) jiġu mħarrġa f'ordni sekwenzjali, fejn siġra titgħallem minn dik ta' qabilha</t>
        </is>
      </c>
      <c r="BT896" s="2" t="inlineStr">
        <is>
          <t>beslisboom</t>
        </is>
      </c>
      <c r="BU896" s="2" t="inlineStr">
        <is>
          <t>3</t>
        </is>
      </c>
      <c r="BV896" s="2" t="inlineStr">
        <is>
          <t/>
        </is>
      </c>
      <c r="BW896" t="inlineStr">
        <is>
          <t>instrument voor machinaal leren waarbij modellen (bomen) worden getraind in een sequentiële volgorde, en waarbij elke boom leert van de vorige</t>
        </is>
      </c>
      <c r="BX896" s="2" t="inlineStr">
        <is>
          <t>wzmocnione drzewo|
wzmocnione drzewo decyzyjne</t>
        </is>
      </c>
      <c r="BY896" s="2" t="inlineStr">
        <is>
          <t>3|
3</t>
        </is>
      </c>
      <c r="BZ896" s="2" t="inlineStr">
        <is>
          <t xml:space="preserve">|
</t>
        </is>
      </c>
      <c r="CA896" t="inlineStr">
        <is>
          <t>model uczenia maszynowego, który jest oparty na algorytmie drzew z podwyższaną decyzją; w tej metodzie uczenia się drugie drzewo jest zgodne z błędami pierwszego drzewa, trzecie drzewo jest odpowiednie dla błędów pierwszego i drugiego drzewa itd.</t>
        </is>
      </c>
      <c r="CB896" s="2" t="inlineStr">
        <is>
          <t>árvore de decisão impulsionada|
árvore de decisão potenciada</t>
        </is>
      </c>
      <c r="CC896" s="2" t="inlineStr">
        <is>
          <t>3|
2</t>
        </is>
      </c>
      <c r="CD896" s="2" t="inlineStr">
        <is>
          <t xml:space="preserve">|
</t>
        </is>
      </c>
      <c r="CE896" t="inlineStr">
        <is>
          <t>Método de &lt;a href="https://iate.europa.eu/entry/result/1327933/pt" target="_blank"&gt;aprendizagem automática&lt;/a&gt; sequencial (&lt;i&gt;gradient boosting&lt;/i&gt;), segundo o qual se parte de uma regra de previsão fraca e se evolui iterativamente para uma regra de previsão forte, uma vez que o modelo seguinte aprende com os erros do modelo anterior.</t>
        </is>
      </c>
      <c r="CF896" t="inlineStr">
        <is>
          <t/>
        </is>
      </c>
      <c r="CG896" t="inlineStr">
        <is>
          <t/>
        </is>
      </c>
      <c r="CH896" t="inlineStr">
        <is>
          <t/>
        </is>
      </c>
      <c r="CI896" t="inlineStr">
        <is>
          <t/>
        </is>
      </c>
      <c r="CJ896" t="inlineStr">
        <is>
          <t/>
        </is>
      </c>
      <c r="CK896" t="inlineStr">
        <is>
          <t/>
        </is>
      </c>
      <c r="CL896" t="inlineStr">
        <is>
          <t/>
        </is>
      </c>
      <c r="CM896" t="inlineStr">
        <is>
          <t/>
        </is>
      </c>
      <c r="CN896" s="2" t="inlineStr">
        <is>
          <t>pospešeno drevo|
pospešeno odločitveno drevo</t>
        </is>
      </c>
      <c r="CO896" s="2" t="inlineStr">
        <is>
          <t>3|
3</t>
        </is>
      </c>
      <c r="CP896" s="2" t="inlineStr">
        <is>
          <t xml:space="preserve">|
</t>
        </is>
      </c>
      <c r="CQ896" t="inlineStr">
        <is>
          <t/>
        </is>
      </c>
      <c r="CR896" s="2" t="inlineStr">
        <is>
          <t>förstärkt beslutsträd|
förstärkt träd</t>
        </is>
      </c>
      <c r="CS896" s="2" t="inlineStr">
        <is>
          <t>3|
3</t>
        </is>
      </c>
      <c r="CT896" s="2" t="inlineStr">
        <is>
          <t xml:space="preserve">|
</t>
        </is>
      </c>
      <c r="CU896" t="inlineStr">
        <is>
          <t/>
        </is>
      </c>
    </row>
    <row r="897">
      <c r="A897" s="1" t="str">
        <f>HYPERLINK("https://iate.europa.eu/entry/result/3592241/all", "3592241")</f>
        <v>3592241</v>
      </c>
      <c r="B897" t="inlineStr">
        <is>
          <t>EDUCATION AND COMMUNICATIONS</t>
        </is>
      </c>
      <c r="C897" t="inlineStr">
        <is>
          <t>EDUCATION AND COMMUNICATIONS|information and information processing|information processing|artificial intelligence</t>
        </is>
      </c>
      <c r="D897" s="2" t="inlineStr">
        <is>
          <t>роботизиран манипулатор|
манипулационен робот|
робот манипулатор</t>
        </is>
      </c>
      <c r="E897" s="2" t="inlineStr">
        <is>
          <t>3|
3|
3</t>
        </is>
      </c>
      <c r="F897" s="2" t="inlineStr">
        <is>
          <t xml:space="preserve">|
|
</t>
        </is>
      </c>
      <c r="G897" t="inlineStr">
        <is>
          <t>индустриален робот със специфично програмирана задача,
изпълнявана многократно, без отклонение и с висока прецизност по време на работния процес</t>
        </is>
      </c>
      <c r="H897" t="inlineStr">
        <is>
          <t/>
        </is>
      </c>
      <c r="I897" t="inlineStr">
        <is>
          <t/>
        </is>
      </c>
      <c r="J897" t="inlineStr">
        <is>
          <t/>
        </is>
      </c>
      <c r="K897" t="inlineStr">
        <is>
          <t/>
        </is>
      </c>
      <c r="L897" s="2" t="inlineStr">
        <is>
          <t>robotmanipulator</t>
        </is>
      </c>
      <c r="M897" s="2" t="inlineStr">
        <is>
          <t>3</t>
        </is>
      </c>
      <c r="N897" s="2" t="inlineStr">
        <is>
          <t/>
        </is>
      </c>
      <c r="O897" t="inlineStr">
        <is>
          <t>robotarmlignende mekanisme, der er designet til at manipulere eller flytte materialer, værktøjer og dele uden direkte menneskelig kontakt</t>
        </is>
      </c>
      <c r="P897" s="2" t="inlineStr">
        <is>
          <t>Roboter-Manipulator</t>
        </is>
      </c>
      <c r="Q897" s="2" t="inlineStr">
        <is>
          <t>3</t>
        </is>
      </c>
      <c r="R897" s="2" t="inlineStr">
        <is>
          <t/>
        </is>
      </c>
      <c r="S897" t="inlineStr">
        <is>
          <t/>
        </is>
      </c>
      <c r="T897" s="2" t="inlineStr">
        <is>
          <t>ρομποτικός χειριστής</t>
        </is>
      </c>
      <c r="U897" s="2" t="inlineStr">
        <is>
          <t>3</t>
        </is>
      </c>
      <c r="V897" s="2" t="inlineStr">
        <is>
          <t/>
        </is>
      </c>
      <c r="W897" t="inlineStr">
        <is>
          <t/>
        </is>
      </c>
      <c r="X897" s="2" t="inlineStr">
        <is>
          <t>robotic manipulator arm|
robotic manipulator|
robot manipulator</t>
        </is>
      </c>
      <c r="Y897" s="2" t="inlineStr">
        <is>
          <t>1|
3|
3</t>
        </is>
      </c>
      <c r="Z897" s="2" t="inlineStr">
        <is>
          <t xml:space="preserve">|
|
</t>
        </is>
      </c>
      <c r="AA897" t="inlineStr">
        <is>
          <t>intelligent robotic arm with similar functions to those
of a human arm</t>
        </is>
      </c>
      <c r="AB897" s="2" t="inlineStr">
        <is>
          <t>robot manipulador|
manipulador robótico</t>
        </is>
      </c>
      <c r="AC897" s="2" t="inlineStr">
        <is>
          <t>3|
3</t>
        </is>
      </c>
      <c r="AD897" s="2" t="inlineStr">
        <is>
          <t xml:space="preserve">|
</t>
        </is>
      </c>
      <c r="AE897" t="inlineStr">
        <is>
          <t>Brazo robótico constituido por elementos rígidos conectados entre sí por enlaces articulados, diseñado para manipular objetos o cargas sin que entren en contacto físico directo con el operario.</t>
        </is>
      </c>
      <c r="AF897" s="2" t="inlineStr">
        <is>
          <t>robotkäsi</t>
        </is>
      </c>
      <c r="AG897" s="2" t="inlineStr">
        <is>
          <t>2</t>
        </is>
      </c>
      <c r="AH897" s="2" t="inlineStr">
        <is>
          <t/>
        </is>
      </c>
      <c r="AI897" t="inlineStr">
        <is>
          <t/>
        </is>
      </c>
      <c r="AJ897" s="2" t="inlineStr">
        <is>
          <t>robottimanipulaattori</t>
        </is>
      </c>
      <c r="AK897" s="2" t="inlineStr">
        <is>
          <t>3</t>
        </is>
      </c>
      <c r="AL897" s="2" t="inlineStr">
        <is>
          <t/>
        </is>
      </c>
      <c r="AM897" t="inlineStr">
        <is>
          <t>älykäs robottikäsi, jonka toiminnot ovat samanlalsia kuin ihmisen kädellä</t>
        </is>
      </c>
      <c r="AN897" s="2" t="inlineStr">
        <is>
          <t>robot manipulateur intelligent|
robot manipulateur</t>
        </is>
      </c>
      <c r="AO897" s="2" t="inlineStr">
        <is>
          <t>3|
3</t>
        </is>
      </c>
      <c r="AP897" s="2" t="inlineStr">
        <is>
          <t xml:space="preserve">|
</t>
        </is>
      </c>
      <c r="AQ897" t="inlineStr">
        <is>
          <t>bras robotique intelligent ayant des fonctions similaires à celles d'un bras humain</t>
        </is>
      </c>
      <c r="AR897" s="2" t="inlineStr">
        <is>
          <t>ionramhálaí róbatach</t>
        </is>
      </c>
      <c r="AS897" s="2" t="inlineStr">
        <is>
          <t>3</t>
        </is>
      </c>
      <c r="AT897" s="2" t="inlineStr">
        <is>
          <t/>
        </is>
      </c>
      <c r="AU897" t="inlineStr">
        <is>
          <t/>
        </is>
      </c>
      <c r="AV897" s="2" t="inlineStr">
        <is>
          <t>robotski manipulator</t>
        </is>
      </c>
      <c r="AW897" s="2" t="inlineStr">
        <is>
          <t>3</t>
        </is>
      </c>
      <c r="AX897" s="2" t="inlineStr">
        <is>
          <t/>
        </is>
      </c>
      <c r="AY897" t="inlineStr">
        <is>
          <t>inteligentna robotska ruka sa sličnim funkcijama kao i ljudska ruka</t>
        </is>
      </c>
      <c r="AZ897" s="2" t="inlineStr">
        <is>
          <t>robot manipulátor</t>
        </is>
      </c>
      <c r="BA897" s="2" t="inlineStr">
        <is>
          <t>3</t>
        </is>
      </c>
      <c r="BB897" s="2" t="inlineStr">
        <is>
          <t/>
        </is>
      </c>
      <c r="BC897" t="inlineStr">
        <is>
          <t>intelligens robotkar, amely hasonló funkciókkal rendelkezik, mint az emberi kar</t>
        </is>
      </c>
      <c r="BD897" s="2" t="inlineStr">
        <is>
          <t>robot manipolatore|
manipolatore robotico</t>
        </is>
      </c>
      <c r="BE897" s="2" t="inlineStr">
        <is>
          <t>3|
3</t>
        </is>
      </c>
      <c r="BF897" s="2" t="inlineStr">
        <is>
          <t xml:space="preserve">|
</t>
        </is>
      </c>
      <c r="BG897" t="inlineStr">
        <is>
          <t>robot composto da una serie di segmenti scorrevoli o articolati assemblati per formare un manipolatore simile ad un braccio, in grado di muovere automaticamente gli oggetti entro un dato numero di gradi di libertà.</t>
        </is>
      </c>
      <c r="BH897" s="2" t="inlineStr">
        <is>
          <t>robotas manipuliatorius</t>
        </is>
      </c>
      <c r="BI897" s="2" t="inlineStr">
        <is>
          <t>3</t>
        </is>
      </c>
      <c r="BJ897" s="2" t="inlineStr">
        <is>
          <t/>
        </is>
      </c>
      <c r="BK897" t="inlineStr">
        <is>
          <t>išmanioji robotinė ranka, kuri gali atlikti panašias funkcijas kaip žmogaus ranka</t>
        </is>
      </c>
      <c r="BL897" s="2" t="inlineStr">
        <is>
          <t>robotiskais manipulators</t>
        </is>
      </c>
      <c r="BM897" s="2" t="inlineStr">
        <is>
          <t>3</t>
        </is>
      </c>
      <c r="BN897" s="2" t="inlineStr">
        <is>
          <t/>
        </is>
      </c>
      <c r="BO897" t="inlineStr">
        <is>
          <t>inteliģenta robota roka ar līdzīgām funkcijām kā cilvēka rokai</t>
        </is>
      </c>
      <c r="BP897" s="2" t="inlineStr">
        <is>
          <t>manipulatur robotiku</t>
        </is>
      </c>
      <c r="BQ897" s="2" t="inlineStr">
        <is>
          <t>3</t>
        </is>
      </c>
      <c r="BR897" s="2" t="inlineStr">
        <is>
          <t/>
        </is>
      </c>
      <c r="BS897" t="inlineStr">
        <is>
          <t>apparat robotiku intelliġenti b'funzjonijiet simili għal dawk ta' id ta' bniedem li kapaċi jimmanipula materjali differenti mingħajr kuntatt fiżiku dirett mill-operatur</t>
        </is>
      </c>
      <c r="BT897" s="2" t="inlineStr">
        <is>
          <t>robotmanipulator</t>
        </is>
      </c>
      <c r="BU897" s="2" t="inlineStr">
        <is>
          <t>3</t>
        </is>
      </c>
      <c r="BV897" s="2" t="inlineStr">
        <is>
          <t/>
        </is>
      </c>
      <c r="BW897" t="inlineStr">
        <is>
          <t>onderdeel van een industriële robot met functies die gelijkaardig zijn aan (en geïnspireerd zijn op) die van een menselijke arm</t>
        </is>
      </c>
      <c r="BX897" s="2" t="inlineStr">
        <is>
          <t>manipulator robotyczny</t>
        </is>
      </c>
      <c r="BY897" s="2" t="inlineStr">
        <is>
          <t>3</t>
        </is>
      </c>
      <c r="BZ897" s="2" t="inlineStr">
        <is>
          <t/>
        </is>
      </c>
      <c r="CA897" t="inlineStr">
        <is>
          <t>część robota pełniąca funkcję ludzkich kończyn górnych - „mechaniczne ramię”, stosowane głównie w fabrykach samochodów, automatycznych liniach produkcyjnych, fabrykach w których istnieje zagrożenie dla zdrowia ludzi itp.</t>
        </is>
      </c>
      <c r="CB897" s="2" t="inlineStr">
        <is>
          <t>manipulador robótico</t>
        </is>
      </c>
      <c r="CC897" s="2" t="inlineStr">
        <is>
          <t>3</t>
        </is>
      </c>
      <c r="CD897" s="2" t="inlineStr">
        <is>
          <t/>
        </is>
      </c>
      <c r="CE897" t="inlineStr">
        <is>
          <t>Dispositivo mecanicamente 
concebido para posicionar e 
orientar no espaço o seu 
órgão terminal: uma garra
ou uma ferramenta.</t>
        </is>
      </c>
      <c r="CF897" t="inlineStr">
        <is>
          <t/>
        </is>
      </c>
      <c r="CG897" t="inlineStr">
        <is>
          <t/>
        </is>
      </c>
      <c r="CH897" t="inlineStr">
        <is>
          <t/>
        </is>
      </c>
      <c r="CI897" t="inlineStr">
        <is>
          <t/>
        </is>
      </c>
      <c r="CJ897" t="inlineStr">
        <is>
          <t/>
        </is>
      </c>
      <c r="CK897" t="inlineStr">
        <is>
          <t/>
        </is>
      </c>
      <c r="CL897" t="inlineStr">
        <is>
          <t/>
        </is>
      </c>
      <c r="CM897" t="inlineStr">
        <is>
          <t/>
        </is>
      </c>
      <c r="CN897" s="2" t="inlineStr">
        <is>
          <t>robotski manipulator</t>
        </is>
      </c>
      <c r="CO897" s="2" t="inlineStr">
        <is>
          <t>3</t>
        </is>
      </c>
      <c r="CP897" s="2" t="inlineStr">
        <is>
          <t/>
        </is>
      </c>
      <c r="CQ897" t="inlineStr">
        <is>
          <t/>
        </is>
      </c>
      <c r="CR897" s="2" t="inlineStr">
        <is>
          <t>robotmanipulator</t>
        </is>
      </c>
      <c r="CS897" s="2" t="inlineStr">
        <is>
          <t>3</t>
        </is>
      </c>
      <c r="CT897" s="2" t="inlineStr">
        <is>
          <t/>
        </is>
      </c>
      <c r="CU897" t="inlineStr">
        <is>
          <t/>
        </is>
      </c>
    </row>
    <row r="898">
      <c r="A898" s="1" t="str">
        <f>HYPERLINK("https://iate.europa.eu/entry/result/3555811/all", "3555811")</f>
        <v>3555811</v>
      </c>
      <c r="B898" t="inlineStr">
        <is>
          <t>EDUCATION AND COMMUNICATIONS</t>
        </is>
      </c>
      <c r="C898" t="inlineStr">
        <is>
          <t>EDUCATION AND COMMUNICATIONS|information technology and data processing</t>
        </is>
      </c>
      <c r="D898" s="2" t="inlineStr">
        <is>
          <t>неструктурирани данни</t>
        </is>
      </c>
      <c r="E898" s="2" t="inlineStr">
        <is>
          <t>3</t>
        </is>
      </c>
      <c r="F898" s="2" t="inlineStr">
        <is>
          <t/>
        </is>
      </c>
      <c r="G898" t="inlineStr">
        <is>
          <t>информация, която или не разполага с
предварително определен организационен модел, или не може да се впише в
структурата на релационна база от данни</t>
        </is>
      </c>
      <c r="H898" s="2" t="inlineStr">
        <is>
          <t>nestrukturovaná data</t>
        </is>
      </c>
      <c r="I898" s="2" t="inlineStr">
        <is>
          <t>3</t>
        </is>
      </c>
      <c r="J898" s="2" t="inlineStr">
        <is>
          <t/>
        </is>
      </c>
      <c r="K898" t="inlineStr">
        <is>
          <t>data bez jakékoliv struktury/organizace neobsahující speciální
(metadatové) znaky umožňující vytvoření struktury dat</t>
        </is>
      </c>
      <c r="L898" s="2" t="inlineStr">
        <is>
          <t>ustrukturerede data</t>
        </is>
      </c>
      <c r="M898" s="2" t="inlineStr">
        <is>
          <t>3</t>
        </is>
      </c>
      <c r="N898" s="2" t="inlineStr">
        <is>
          <t/>
        </is>
      </c>
      <c r="O898" t="inlineStr">
        <is>
          <t>al information, der ikke er gemt i en
genkendelig struktur</t>
        </is>
      </c>
      <c r="P898" s="2" t="inlineStr">
        <is>
          <t>unstrukturierte Daten</t>
        </is>
      </c>
      <c r="Q898" s="2" t="inlineStr">
        <is>
          <t>3</t>
        </is>
      </c>
      <c r="R898" s="2" t="inlineStr">
        <is>
          <t/>
        </is>
      </c>
      <c r="S898" t="inlineStr">
        <is>
          <t>digitalisierte Informationen, die in einer nicht formalisierten
Struktur vorliegen und auf die dadurch von Computerprogrammen nicht über eine
einzelne Schnittstelle aggregiert zugegriffen
werden kann</t>
        </is>
      </c>
      <c r="T898" s="2" t="inlineStr">
        <is>
          <t>αδόμητα δεδομένα</t>
        </is>
      </c>
      <c r="U898" s="2" t="inlineStr">
        <is>
          <t>3</t>
        </is>
      </c>
      <c r="V898" s="2" t="inlineStr">
        <is>
          <t/>
        </is>
      </c>
      <c r="W898" t="inlineStr">
        <is>
          <t>δεδομένα που δεν έχουν οργανωθεί σύμφωνα με ένα προκαθορισμένο μοντέλο ή δεν έχουν
κάποια γνωστή οργάνωση</t>
        </is>
      </c>
      <c r="X898" s="2" t="inlineStr">
        <is>
          <t>unstructured data</t>
        </is>
      </c>
      <c r="Y898" s="2" t="inlineStr">
        <is>
          <t>3</t>
        </is>
      </c>
      <c r="Z898" s="2" t="inlineStr">
        <is>
          <t/>
        </is>
      </c>
      <c r="AA898" t="inlineStr">
        <is>
          <t>information that either does not have a pre-defined &lt;a href="https://iate.europa.eu/entry/result/1356009" target="_blank"&gt;data model&lt;/a&gt; or is not organised in a pre-defined manner</t>
        </is>
      </c>
      <c r="AB898" s="2" t="inlineStr">
        <is>
          <t>datos no estructurados</t>
        </is>
      </c>
      <c r="AC898" s="2" t="inlineStr">
        <is>
          <t>3</t>
        </is>
      </c>
      <c r="AD898" s="2" t="inlineStr">
        <is>
          <t/>
        </is>
      </c>
      <c r="AE898" t="inlineStr">
        <is>
          <t>Información (p. ej., una imagen o un fragmento de texto) que no está organizada de manera predefinida o de acuerdo con un &lt;a href="https://iate.europa.eu/entry/result/1356009/es" target="_blank"&gt;modelo de datos&lt;/a&gt; predefinido.</t>
        </is>
      </c>
      <c r="AF898" s="2" t="inlineStr">
        <is>
          <t>mittestruktureeritud andmed|
struktureerimata andmed</t>
        </is>
      </c>
      <c r="AG898" s="2" t="inlineStr">
        <is>
          <t>3|
3</t>
        </is>
      </c>
      <c r="AH898" s="2" t="inlineStr">
        <is>
          <t>|
preferred</t>
        </is>
      </c>
      <c r="AI898" t="inlineStr">
        <is>
          <t>tüüp &lt;i&gt;suurandmeid &lt;/i&gt;&lt;a href="/entry/result/3551299/all" id="ENTRY_TO_ENTRY_CONVERTER" target="_blank"&gt;IATE:3551299&lt;/a&gt;, millel puudub eelnevalt määratletud andmemudel või mis ei sobi relatsioonandmebaasidesse</t>
        </is>
      </c>
      <c r="AJ898" s="2" t="inlineStr">
        <is>
          <t>jäsentämätön data</t>
        </is>
      </c>
      <c r="AK898" s="2" t="inlineStr">
        <is>
          <t>3</t>
        </is>
      </c>
      <c r="AL898" s="2" t="inlineStr">
        <is>
          <t/>
        </is>
      </c>
      <c r="AM898" t="inlineStr">
        <is>
          <t>data, joka ei ei ole missään tunnetussa järjestyksessä (kuten kuvan tai tekstin sisältämä data)</t>
        </is>
      </c>
      <c r="AN898" s="2" t="inlineStr">
        <is>
          <t>données non structurées</t>
        </is>
      </c>
      <c r="AO898" s="2" t="inlineStr">
        <is>
          <t>3</t>
        </is>
      </c>
      <c r="AP898" s="2" t="inlineStr">
        <is>
          <t/>
        </is>
      </c>
      <c r="AQ898" t="inlineStr">
        <is>
          <t>toute donnée stockée en dehors de tout type de structure, ce qui la rend plus difficile à utiliser</t>
        </is>
      </c>
      <c r="AR898" s="2" t="inlineStr">
        <is>
          <t>sonraí neamhstructúrtha</t>
        </is>
      </c>
      <c r="AS898" s="2" t="inlineStr">
        <is>
          <t>3</t>
        </is>
      </c>
      <c r="AT898" s="2" t="inlineStr">
        <is>
          <t/>
        </is>
      </c>
      <c r="AU898" t="inlineStr">
        <is>
          <t/>
        </is>
      </c>
      <c r="AV898" s="2" t="inlineStr">
        <is>
          <t>nestrukturirani podaci</t>
        </is>
      </c>
      <c r="AW898" s="2" t="inlineStr">
        <is>
          <t>3</t>
        </is>
      </c>
      <c r="AX898" s="2" t="inlineStr">
        <is>
          <t/>
        </is>
      </c>
      <c r="AY898" t="inlineStr">
        <is>
          <t>informacije koje nemaju unaprijed određen podatkovni model ili koje nisu organizirane na unaprijed određen način</t>
        </is>
      </c>
      <c r="AZ898" s="2" t="inlineStr">
        <is>
          <t>nem strukturált adat|
strukturálatlan adat</t>
        </is>
      </c>
      <c r="BA898" s="2" t="inlineStr">
        <is>
          <t>3|
3</t>
        </is>
      </c>
      <c r="BB898" s="2" t="inlineStr">
        <is>
          <t xml:space="preserve">|
</t>
        </is>
      </c>
      <c r="BC898" t="inlineStr">
        <is>
          <t>olyan információk, amelyek vagy nem rendelkeznek előre meghatározott adatmodellel, vagy nincsenek előre meghatározott módon szervezve</t>
        </is>
      </c>
      <c r="BD898" s="2" t="inlineStr">
        <is>
          <t>dati non strutturati</t>
        </is>
      </c>
      <c r="BE898" s="2" t="inlineStr">
        <is>
          <t>3</t>
        </is>
      </c>
      <c r="BF898" s="2" t="inlineStr">
        <is>
          <t/>
        </is>
      </c>
      <c r="BG898" t="inlineStr">
        <is>
          <t>dati non organizzati secondo uno schema noto (come ad esempio immagini o porzioni di testo)</t>
        </is>
      </c>
      <c r="BH898" s="2" t="inlineStr">
        <is>
          <t>nestruktūruoti duomenys|
nestruktūrizuoti duomenys</t>
        </is>
      </c>
      <c r="BI898" s="2" t="inlineStr">
        <is>
          <t>3|
3</t>
        </is>
      </c>
      <c r="BJ898" s="2" t="inlineStr">
        <is>
          <t xml:space="preserve">|
</t>
        </is>
      </c>
      <c r="BK898" t="inlineStr">
        <is>
          <t/>
        </is>
      </c>
      <c r="BL898" s="2" t="inlineStr">
        <is>
          <t>nestrukturēti dati</t>
        </is>
      </c>
      <c r="BM898" s="2" t="inlineStr">
        <is>
          <t>3</t>
        </is>
      </c>
      <c r="BN898" s="2" t="inlineStr">
        <is>
          <t/>
        </is>
      </c>
      <c r="BO898" t="inlineStr">
        <is>
          <t>informācija, kurai nav iepriekš definēts &lt;a href="https://iate.europa.eu/entry/slideshow/1629207872665/1356009/en-lv" target="_blank"&gt;datu modelis&lt;/a&gt; vai kura nav organizēta iepriekš noteiktā veidā</t>
        </is>
      </c>
      <c r="BP898" s="2" t="inlineStr">
        <is>
          <t>data mhux strutturata</t>
        </is>
      </c>
      <c r="BQ898" s="2" t="inlineStr">
        <is>
          <t>3</t>
        </is>
      </c>
      <c r="BR898" s="2" t="inlineStr">
        <is>
          <t/>
        </is>
      </c>
      <c r="BS898" t="inlineStr">
        <is>
          <t>informazzjoni li ma tkunx maħżuna b'mod strutturat jew predefinit</t>
        </is>
      </c>
      <c r="BT898" s="2" t="inlineStr">
        <is>
          <t>ongestructureerde data|
ongestructureerde gegevens</t>
        </is>
      </c>
      <c r="BU898" s="2" t="inlineStr">
        <is>
          <t>3|
3</t>
        </is>
      </c>
      <c r="BV898" s="2" t="inlineStr">
        <is>
          <t xml:space="preserve">|
</t>
        </is>
      </c>
      <c r="BW898" t="inlineStr">
        <is>
          <t>gegevens die geen vastgesteld datamodel 
hebben en niet zijn geordend op een vastgestelde, vooraf 
vastgelegde manier</t>
        </is>
      </c>
      <c r="BX898" s="2" t="inlineStr">
        <is>
          <t>dane nieustrukturyzowane</t>
        </is>
      </c>
      <c r="BY898" s="2" t="inlineStr">
        <is>
          <t>3</t>
        </is>
      </c>
      <c r="BZ898" s="2" t="inlineStr">
        <is>
          <t/>
        </is>
      </c>
      <c r="CA898" t="inlineStr">
        <is>
          <t>informacje przechowywane w postaci nieustrukturyzowanej, np. w postaci luźnego tekstu lub plików audio oraz wideo</t>
        </is>
      </c>
      <c r="CB898" s="2" t="inlineStr">
        <is>
          <t>dados não estruturados</t>
        </is>
      </c>
      <c r="CC898" s="2" t="inlineStr">
        <is>
          <t>3</t>
        </is>
      </c>
      <c r="CD898" s="2" t="inlineStr">
        <is>
          <t/>
        </is>
      </c>
      <c r="CE898" t="inlineStr">
        <is>
          <t>Dados heterogéneos e não hierarquizados, de natureza não previsível e formato diverso, que não são sujeitos a atualizações e dificultam a 
tarefa de gestão da informação.</t>
        </is>
      </c>
      <c r="CF898" s="2" t="inlineStr">
        <is>
          <t>date nestructurate</t>
        </is>
      </c>
      <c r="CG898" s="2" t="inlineStr">
        <is>
          <t>3</t>
        </is>
      </c>
      <c r="CH898" s="2" t="inlineStr">
        <is>
          <t/>
        </is>
      </c>
      <c r="CI898" t="inlineStr">
        <is>
          <t>informații care
fie nu au model de date predefinit, fie nu sunt organizate într-un mod
predefinit</t>
        </is>
      </c>
      <c r="CJ898" s="2" t="inlineStr">
        <is>
          <t>neštruktúrované dáta</t>
        </is>
      </c>
      <c r="CK898" s="2" t="inlineStr">
        <is>
          <t>3</t>
        </is>
      </c>
      <c r="CL898" s="2" t="inlineStr">
        <is>
          <t/>
        </is>
      </c>
      <c r="CM898" t="inlineStr">
        <is>
          <t>údaje, ktoré nie
sú usporiadané známym spôsobom</t>
        </is>
      </c>
      <c r="CN898" s="2" t="inlineStr">
        <is>
          <t>nestrukturirani podatki</t>
        </is>
      </c>
      <c r="CO898" s="2" t="inlineStr">
        <is>
          <t>3</t>
        </is>
      </c>
      <c r="CP898" s="2" t="inlineStr">
        <is>
          <t/>
        </is>
      </c>
      <c r="CQ898" t="inlineStr">
        <is>
          <t/>
        </is>
      </c>
      <c r="CR898" s="2" t="inlineStr">
        <is>
          <t>ostrukturerade data</t>
        </is>
      </c>
      <c r="CS898" s="2" t="inlineStr">
        <is>
          <t>3</t>
        </is>
      </c>
      <c r="CT898" s="2" t="inlineStr">
        <is>
          <t/>
        </is>
      </c>
      <c r="CU898" t="inlineStr">
        <is>
          <t/>
        </is>
      </c>
    </row>
    <row r="899">
      <c r="A899" s="1" t="str">
        <f>HYPERLINK("https://iate.europa.eu/entry/result/3555810/all", "3555810")</f>
        <v>3555810</v>
      </c>
      <c r="B899" t="inlineStr">
        <is>
          <t>EDUCATION AND COMMUNICATIONS</t>
        </is>
      </c>
      <c r="C899" t="inlineStr">
        <is>
          <t>EDUCATION AND COMMUNICATIONS|information technology and data processing</t>
        </is>
      </c>
      <c r="D899" s="2" t="inlineStr">
        <is>
          <t>структурирани данни</t>
        </is>
      </c>
      <c r="E899" s="2" t="inlineStr">
        <is>
          <t>3</t>
        </is>
      </c>
      <c r="F899" s="2" t="inlineStr">
        <is>
          <t/>
        </is>
      </c>
      <c r="G899" t="inlineStr">
        <is>
          <t>данни, които са организирани съгласно предварително определени модели (напр. в релационни бази данни)</t>
        </is>
      </c>
      <c r="H899" s="2" t="inlineStr">
        <is>
          <t>strukturovaná data</t>
        </is>
      </c>
      <c r="I899" s="2" t="inlineStr">
        <is>
          <t>3</t>
        </is>
      </c>
      <c r="J899" s="2" t="inlineStr">
        <is>
          <t/>
        </is>
      </c>
      <c r="K899" t="inlineStr">
        <is>
          <t>data obsahující speciální znaky umožňující data strukturovat</t>
        </is>
      </c>
      <c r="L899" s="2" t="inlineStr">
        <is>
          <t>strukturerede data</t>
        </is>
      </c>
      <c r="M899" s="2" t="inlineStr">
        <is>
          <t>3</t>
        </is>
      </c>
      <c r="N899" s="2" t="inlineStr">
        <is>
          <t/>
        </is>
      </c>
      <c r="O899" t="inlineStr">
        <is>
          <t>data organiseret på en sådan måde, at man kan identificere individuelle sætninger og alle deres bestanddele på pålidelig vis</t>
        </is>
      </c>
      <c r="P899" s="2" t="inlineStr">
        <is>
          <t>strukturierte Daten</t>
        </is>
      </c>
      <c r="Q899" s="2" t="inlineStr">
        <is>
          <t>3</t>
        </is>
      </c>
      <c r="R899" s="2" t="inlineStr">
        <is>
          <t/>
        </is>
      </c>
      <c r="S899" t="inlineStr">
        <is>
          <t>Daten
in einem vordefinierten und standardisierten Format, die von Computern geparst,
organisiert und verarbeitet werden können</t>
        </is>
      </c>
      <c r="T899" s="2" t="inlineStr">
        <is>
          <t>δομημένα δεδομένα</t>
        </is>
      </c>
      <c r="U899" s="2" t="inlineStr">
        <is>
          <t>3</t>
        </is>
      </c>
      <c r="V899" s="2" t="inlineStr">
        <is>
          <t/>
        </is>
      </c>
      <c r="W899" t="inlineStr">
        <is>
          <t>δεδομένα που έχουν οργανωθεί σύμφωνα με προκαθορισμένα
μοντέλα (π.χ. αυτά που περιλαμβάνονται σε μια σχεσιακή βάση δεδομένων)</t>
        </is>
      </c>
      <c r="X899" s="2" t="inlineStr">
        <is>
          <t>structured data</t>
        </is>
      </c>
      <c r="Y899" s="2" t="inlineStr">
        <is>
          <t>3</t>
        </is>
      </c>
      <c r="Z899" s="2" t="inlineStr">
        <is>
          <t/>
        </is>
      </c>
      <c r="AA899" t="inlineStr">
        <is>
          <t>data organised in a way that allows reliable identification of individual statements of fact and all their components</t>
        </is>
      </c>
      <c r="AB899" s="2" t="inlineStr">
        <is>
          <t>datos estructurados</t>
        </is>
      </c>
      <c r="AC899" s="2" t="inlineStr">
        <is>
          <t>3</t>
        </is>
      </c>
      <c r="AD899" s="2" t="inlineStr">
        <is>
          <t/>
        </is>
      </c>
      <c r="AE899" t="inlineStr">
        <is>
          <t>Datos organizados de acuerdo con modelos predefinidos (como ocurre en el caso de las bases de datos relacionales o las hojas de cálculo), que permiten reconocer sin ambigüedad los hechos expuestos y sus componentes.</t>
        </is>
      </c>
      <c r="AF899" s="2" t="inlineStr">
        <is>
          <t>struktureeritud andmed</t>
        </is>
      </c>
      <c r="AG899" s="2" t="inlineStr">
        <is>
          <t>3</t>
        </is>
      </c>
      <c r="AH899" s="2" t="inlineStr">
        <is>
          <t/>
        </is>
      </c>
      <c r="AI899" t="inlineStr">
        <is>
          <t>1. tüüp &lt;i&gt;suurandmeid &lt;/i&gt;&lt;a href="/entry/result/3551299/all" id="ENTRY_TO_ENTRY_CONVERTER" target="_blank"&gt;IATE:3551299&lt;/a&gt;, mis hõlmavad vaid 5% andmetest ja kujutavad endast tabelipõhiseid andmeid, mida leiab arvutustabelites või vahenduspõhistes andmebaasides&lt;div&gt;2. andmed, mis on organiseeritud sellisel viisil, mis võimaldab üksikute faktiväidete ja kõigi nende osade usaldusväärset tuvastamist, nagu näiteks andmebaasides ja tabelites&lt;/div&gt;&lt;div&gt;3. eelnevalt määratletud ja standarditud vormingus andmed, mida saab arvutiga liigendada, korrastada ja töödelda&lt;/div&gt;</t>
        </is>
      </c>
      <c r="AJ899" s="2" t="inlineStr">
        <is>
          <t>rakenteinen data|
jäsennelty data</t>
        </is>
      </c>
      <c r="AK899" s="2" t="inlineStr">
        <is>
          <t>3|
3</t>
        </is>
      </c>
      <c r="AL899" s="2" t="inlineStr">
        <is>
          <t xml:space="preserve">|
</t>
        </is>
      </c>
      <c r="AM899" t="inlineStr">
        <is>
          <t>"data (koneluettava tieto), johon on liitetty metatietojen avulla määritetty rakenne, jonka avulla data voidaan jäsentää"</t>
        </is>
      </c>
      <c r="AN899" s="2" t="inlineStr">
        <is>
          <t>données structurées</t>
        </is>
      </c>
      <c r="AO899" s="2" t="inlineStr">
        <is>
          <t>3</t>
        </is>
      </c>
      <c r="AP899" s="2" t="inlineStr">
        <is>
          <t/>
        </is>
      </c>
      <c r="AQ899" t="inlineStr">
        <is>
          <t>données organisées de façon à permettre la reconnaissance sans ambiguïté de chaque fait exposé et de tous ses composants</t>
        </is>
      </c>
      <c r="AR899" s="2" t="inlineStr">
        <is>
          <t>sonraí struchtúrtha</t>
        </is>
      </c>
      <c r="AS899" s="2" t="inlineStr">
        <is>
          <t>3</t>
        </is>
      </c>
      <c r="AT899" s="2" t="inlineStr">
        <is>
          <t/>
        </is>
      </c>
      <c r="AU899" t="inlineStr">
        <is>
          <t/>
        </is>
      </c>
      <c r="AV899" s="2" t="inlineStr">
        <is>
          <t>strukturirani podaci</t>
        </is>
      </c>
      <c r="AW899" s="2" t="inlineStr">
        <is>
          <t>3</t>
        </is>
      </c>
      <c r="AX899" s="2" t="inlineStr">
        <is>
          <t/>
        </is>
      </c>
      <c r="AY899" t="inlineStr">
        <is>
          <t>podaci organizirani na način koji omogućuje pouzdanu identifikaciju pojedinačnih činjeničnih izjava i svih njihovih sastavnih dijelova</t>
        </is>
      </c>
      <c r="AZ899" s="2" t="inlineStr">
        <is>
          <t>strukturált adat</t>
        </is>
      </c>
      <c r="BA899" s="2" t="inlineStr">
        <is>
          <t>3</t>
        </is>
      </c>
      <c r="BB899" s="2" t="inlineStr">
        <is>
          <t/>
        </is>
      </c>
      <c r="BC899" t="inlineStr">
        <is>
          <t>az egyedi ténymegállapításoknak és azok elemeinek megbízható azonosítására alkalmas módon, például adatbázisokban és táblázatokban elrendezett adatok</t>
        </is>
      </c>
      <c r="BD899" s="2" t="inlineStr">
        <is>
          <t>dati strutturati</t>
        </is>
      </c>
      <c r="BE899" s="2" t="inlineStr">
        <is>
          <t>3</t>
        </is>
      </c>
      <c r="BF899" s="2" t="inlineStr">
        <is>
          <t/>
        </is>
      </c>
      <c r="BG899" t="inlineStr">
        <is>
          <t>dati organizzati secondo modelli predefiniti (come avviene in un database relazionale)</t>
        </is>
      </c>
      <c r="BH899" s="2" t="inlineStr">
        <is>
          <t>struktūruoti duomenys|
struktūrizuoti duomenys</t>
        </is>
      </c>
      <c r="BI899" s="2" t="inlineStr">
        <is>
          <t>3|
3</t>
        </is>
      </c>
      <c r="BJ899" s="2" t="inlineStr">
        <is>
          <t xml:space="preserve">|
</t>
        </is>
      </c>
      <c r="BK899" t="inlineStr">
        <is>
          <t>duomenys, organizuoti taip, kad būtų galima patikimai nustatyti konstatuojamus faktus ir visas jų sudedamąsias dalis, pavyzdžiui, duomenys duomenų bazėse ir skaičiuoklėse</t>
        </is>
      </c>
      <c r="BL899" s="2" t="inlineStr">
        <is>
          <t>strukturēti dati</t>
        </is>
      </c>
      <c r="BM899" s="2" t="inlineStr">
        <is>
          <t>3</t>
        </is>
      </c>
      <c r="BN899" s="2" t="inlineStr">
        <is>
          <t/>
        </is>
      </c>
      <c r="BO899" t="inlineStr">
        <is>
          <t>tādā veidā organizēti dati, kas ļauj nepārprotami atpazīt atsevišķus fakta konstatējumus un visas tā sastāvdaļas, piemēram, kā datubāzēs vai izklājlapās</t>
        </is>
      </c>
      <c r="BP899" s="2" t="inlineStr">
        <is>
          <t>data strutturata</t>
        </is>
      </c>
      <c r="BQ899" s="2" t="inlineStr">
        <is>
          <t>3</t>
        </is>
      </c>
      <c r="BR899" s="2" t="inlineStr">
        <is>
          <t/>
        </is>
      </c>
      <c r="BS899" t="inlineStr">
        <is>
          <t>data organizzata b’mod li jippermetti l-identifikazzjoni affidabbli ta’ dikjarazzjonijiet fattwali individwali u tal-komponenti kollha tagħhom</t>
        </is>
      </c>
      <c r="BT899" s="2" t="inlineStr">
        <is>
          <t>gestructureerde data|
gestructureerde gegevens</t>
        </is>
      </c>
      <c r="BU899" s="2" t="inlineStr">
        <is>
          <t>3|
3</t>
        </is>
      </c>
      <c r="BV899" s="2" t="inlineStr">
        <is>
          <t xml:space="preserve">|
</t>
        </is>
      </c>
      <c r="BW899" t="inlineStr">
        <is>
          <t>gegevens die voldoen aan een vooraf gedefinieerd datamodel, waardoor ze relatief eenvoudig uitleesbaar zijn voor andere systemen en analyseerbaar</t>
        </is>
      </c>
      <c r="BX899" s="2" t="inlineStr">
        <is>
          <t>dane ustrukturyzowane</t>
        </is>
      </c>
      <c r="BY899" s="2" t="inlineStr">
        <is>
          <t>3</t>
        </is>
      </c>
      <c r="BZ899" s="2" t="inlineStr">
        <is>
          <t/>
        </is>
      </c>
      <c r="CA899" t="inlineStr">
        <is>
          <t>dane uporządkowane w sposób umożliwiający niezawodną identyfikację poszczególnych stwierdzeń faktów oraz ich wszystkich składników</t>
        </is>
      </c>
      <c r="CB899" s="2" t="inlineStr">
        <is>
          <t>dados estruturados</t>
        </is>
      </c>
      <c r="CC899" s="2" t="inlineStr">
        <is>
          <t>3</t>
        </is>
      </c>
      <c r="CD899" s="2" t="inlineStr">
        <is>
          <t/>
        </is>
      </c>
      <c r="CE899" t="inlineStr">
        <is>
          <t>Dados organizados de modo a permitir a identificação fiável de declarações individuais de facto e de todos os seus componentes, tal como ilustrado em bases de dados e folhas de cálculo.</t>
        </is>
      </c>
      <c r="CF899" t="inlineStr">
        <is>
          <t/>
        </is>
      </c>
      <c r="CG899" t="inlineStr">
        <is>
          <t/>
        </is>
      </c>
      <c r="CH899" t="inlineStr">
        <is>
          <t/>
        </is>
      </c>
      <c r="CI899" t="inlineStr">
        <is>
          <t/>
        </is>
      </c>
      <c r="CJ899" s="2" t="inlineStr">
        <is>
          <t>štruktúrované dáta</t>
        </is>
      </c>
      <c r="CK899" s="2" t="inlineStr">
        <is>
          <t>3</t>
        </is>
      </c>
      <c r="CL899" s="2" t="inlineStr">
        <is>
          <t/>
        </is>
      </c>
      <c r="CM899" t="inlineStr">
        <is>
          <t>údaje, ktoré sú
usporiadané podľa vopred stanovených modelov (napríklad v relačnej databáze)</t>
        </is>
      </c>
      <c r="CN899" s="2" t="inlineStr">
        <is>
          <t>strukturirani podatki</t>
        </is>
      </c>
      <c r="CO899" s="2" t="inlineStr">
        <is>
          <t>3</t>
        </is>
      </c>
      <c r="CP899" s="2" t="inlineStr">
        <is>
          <t/>
        </is>
      </c>
      <c r="CQ899" t="inlineStr">
        <is>
          <t>podatki,
urejeni na način, ki omogoča zanesljivo prepoznavanje posameznih navedb dejstev
in vseh njihovih sestavnih delov, na primer v podatkovnih zbirkah in
preglednicah</t>
        </is>
      </c>
      <c r="CR899" s="2" t="inlineStr">
        <is>
          <t>strukturerade data</t>
        </is>
      </c>
      <c r="CS899" s="2" t="inlineStr">
        <is>
          <t>3</t>
        </is>
      </c>
      <c r="CT899" s="2" t="inlineStr">
        <is>
          <t/>
        </is>
      </c>
      <c r="CU899" t="inlineStr">
        <is>
          <t>data som organiserats på ett sätt som medger tillförlitlig identifiering av enskilda faktauppgifter och alla deras komponenter, så som illustreras i databaser och formulär</t>
        </is>
      </c>
    </row>
    <row r="900">
      <c r="A900" s="1" t="str">
        <f>HYPERLINK("https://iate.europa.eu/entry/result/3592139/all", "3592139")</f>
        <v>3592139</v>
      </c>
      <c r="B900" t="inlineStr">
        <is>
          <t>EDUCATION AND COMMUNICATIONS</t>
        </is>
      </c>
      <c r="C900" t="inlineStr">
        <is>
          <t>EDUCATION AND COMMUNICATIONS|information and information processing|information processing</t>
        </is>
      </c>
      <c r="D900" s="2" t="inlineStr">
        <is>
          <t>файл за възпроизвеждане</t>
        </is>
      </c>
      <c r="E900" s="2" t="inlineStr">
        <is>
          <t>2</t>
        </is>
      </c>
      <c r="F900" s="2" t="inlineStr">
        <is>
          <t/>
        </is>
      </c>
      <c r="G900" t="inlineStr">
        <is>
          <t>файл, който възпроизвежда всяка стъпка от процеса на разработване на дадена &lt;a href="https://iate.europa.eu/entry/result/3591198/bg" target="_blank"&gt;система с ИИ&lt;/a&gt; с цел улесняване на процеса на изпитване и възпроизвеждане на поведения</t>
        </is>
      </c>
      <c r="H900" s="2" t="inlineStr">
        <is>
          <t>soubor pro replikaci</t>
        </is>
      </c>
      <c r="I900" s="2" t="inlineStr">
        <is>
          <t>2</t>
        </is>
      </c>
      <c r="J900" s="2" t="inlineStr">
        <is>
          <t/>
        </is>
      </c>
      <c r="K900" t="inlineStr">
        <is>
          <t>soubor, který replikuje každý krok procesu vývoje systému umělé intelligence s
cílem usnadnit proces testování a reprodukování chování</t>
        </is>
      </c>
      <c r="L900" s="2" t="inlineStr">
        <is>
          <t>replikationsfil</t>
        </is>
      </c>
      <c r="M900" s="2" t="inlineStr">
        <is>
          <t>3</t>
        </is>
      </c>
      <c r="N900" s="2" t="inlineStr">
        <is>
          <t/>
        </is>
      </c>
      <c r="O900" t="inlineStr">
        <is>
          <t>fil, der gentager hvert trin i et &lt;a href="https://iate.europa.eu/entry/slideshow/1619770414562/3591198/da" target="_blank"&gt;kunstig intelligens-systems&lt;/a&gt; udviklingsproces, fra forskning og indledende dataindsamling til de endelige resultater, for at lette processen med at teste og reproducere adfærd</t>
        </is>
      </c>
      <c r="P900" s="2" t="inlineStr">
        <is>
          <t>Replikationsdatei</t>
        </is>
      </c>
      <c r="Q900" s="2" t="inlineStr">
        <is>
          <t>3</t>
        </is>
      </c>
      <c r="R900" s="2" t="inlineStr">
        <is>
          <t/>
        </is>
      </c>
      <c r="S900" t="inlineStr">
        <is>
          <t>Dateien, die jeden Schritt des Entwicklungsprozesses des AI-Modells nachbilden und so den Prozess der Prüfung und Reproduktion von Verhaltensweisen
erleichtern</t>
        </is>
      </c>
      <c r="T900" s="2" t="inlineStr">
        <is>
          <t>αρχείο αναπαραγωγής</t>
        </is>
      </c>
      <c r="U900" s="2" t="inlineStr">
        <is>
          <t>2</t>
        </is>
      </c>
      <c r="V900" s="2" t="inlineStr">
        <is>
          <t/>
        </is>
      </c>
      <c r="W900" t="inlineStr">
        <is>
          <t>αρχείο που αναπαράγει κάθε βήμα της διαδικασίας ανάπτυξης συστήματος ΤΝ, από την έρευνα και την αρχική
συλλογή δεδομένων έως τα αποτελέσματα, προκειμένου να διευκολύνει τη διαδικασία ελέγχου και αναπαραγωγής συμπεριφορών</t>
        </is>
      </c>
      <c r="X900" s="2" t="inlineStr">
        <is>
          <t>replication file</t>
        </is>
      </c>
      <c r="Y900" s="2" t="inlineStr">
        <is>
          <t>3</t>
        </is>
      </c>
      <c r="Z900" s="2" t="inlineStr">
        <is>
          <t/>
        </is>
      </c>
      <c r="AA900" t="inlineStr">
        <is>
          <t>file that
replicates each step of an AI system’s developmental
process in order to facilitate the process of testing and
reproducing behaviours</t>
        </is>
      </c>
      <c r="AB900" s="2" t="inlineStr">
        <is>
          <t>archivo de replicación</t>
        </is>
      </c>
      <c r="AC900" s="2" t="inlineStr">
        <is>
          <t>3</t>
        </is>
      </c>
      <c r="AD900" s="2" t="inlineStr">
        <is>
          <t/>
        </is>
      </c>
      <c r="AE900" t="inlineStr">
        <is>
          <t>Archivo que reproduce cada etapa del proceso de desarrollo de un sistema de inteligencia artificial (IA), desde la investigación y la recogida inicial de datos hasta los resultados, a fin de facilitar el proceso de ensayo y reproducción de comportamientos del sistema.</t>
        </is>
      </c>
      <c r="AF900" s="2" t="inlineStr">
        <is>
          <t>jäljendifail</t>
        </is>
      </c>
      <c r="AG900" s="2" t="inlineStr">
        <is>
          <t>2</t>
        </is>
      </c>
      <c r="AH900" s="2" t="inlineStr">
        <is>
          <t/>
        </is>
      </c>
      <c r="AI900" t="inlineStr">
        <is>
          <t>fail,
 mis jäljendab tehisintellektisüsteemi arenguprotsessi kõiki etappe, et
 hõlbustada käitumiste katsetamist ja reprodutseerimist</t>
        </is>
      </c>
      <c r="AJ900" s="2" t="inlineStr">
        <is>
          <t>replikointitiedosto</t>
        </is>
      </c>
      <c r="AK900" s="2" t="inlineStr">
        <is>
          <t>3</t>
        </is>
      </c>
      <c r="AL900" s="2" t="inlineStr">
        <is>
          <t/>
        </is>
      </c>
      <c r="AM900" t="inlineStr">
        <is>
          <t>tiedosto, jolla toistetaan jokainen tekoälyjärjestelmän kehitysprosessin vaihe tutkimuksesta ja alustavasta 
tietojen keräyksestä tuloksiin, jotta voidaan helpottaa 
testausprosessia ja käyttäytymisen toistamista</t>
        </is>
      </c>
      <c r="AN900" s="2" t="inlineStr">
        <is>
          <t>fichier de reproduction</t>
        </is>
      </c>
      <c r="AO900" s="2" t="inlineStr">
        <is>
          <t>2</t>
        </is>
      </c>
      <c r="AP900" s="2" t="inlineStr">
        <is>
          <t/>
        </is>
      </c>
      <c r="AQ900" t="inlineStr">
        <is>
          <t>fichier qui reproduit chaque étape du processus de mise au point du système d'IA, du stade de la recherche et de la
collecte initiale des données jusqu'au stade des résultats, afin de faciliter le
processus d'essai et de reproduction des comportements</t>
        </is>
      </c>
      <c r="AR900" s="2" t="inlineStr">
        <is>
          <t>comhad macasamhlaithe</t>
        </is>
      </c>
      <c r="AS900" s="2" t="inlineStr">
        <is>
          <t>3</t>
        </is>
      </c>
      <c r="AT900" s="2" t="inlineStr">
        <is>
          <t/>
        </is>
      </c>
      <c r="AU900" t="inlineStr">
        <is>
          <t/>
        </is>
      </c>
      <c r="AV900" s="2" t="inlineStr">
        <is>
          <t>spis o replikaciji</t>
        </is>
      </c>
      <c r="AW900" s="2" t="inlineStr">
        <is>
          <t>3</t>
        </is>
      </c>
      <c r="AX900" s="2" t="inlineStr">
        <is>
          <t/>
        </is>
      </c>
      <c r="AY900" t="inlineStr">
        <is>
          <t>datoteka koja replicira svaki korak razvojnog procesa sustava umjetne inteligencije kako bi se olakšao postupak ispitivanja i ponavljanja ponašanja</t>
        </is>
      </c>
      <c r="AZ900" t="inlineStr">
        <is>
          <t/>
        </is>
      </c>
      <c r="BA900" t="inlineStr">
        <is>
          <t/>
        </is>
      </c>
      <c r="BB900" t="inlineStr">
        <is>
          <t/>
        </is>
      </c>
      <c r="BC900" t="inlineStr">
        <is>
          <t/>
        </is>
      </c>
      <c r="BD900" s="2" t="inlineStr">
        <is>
          <t>file di replica</t>
        </is>
      </c>
      <c r="BE900" s="2" t="inlineStr">
        <is>
          <t>3</t>
        </is>
      </c>
      <c r="BF900" s="2" t="inlineStr">
        <is>
          <t/>
        </is>
      </c>
      <c r="BG900" t="inlineStr">
        <is>
          <t>file che replica ogni fase del processo di sviluppo del sistema di IA, dalla ricerca e dalla raccolta dei dati iniziali fino ai risultati, e che può facilitare il processo di prova e riproduzione dei comportamenti</t>
        </is>
      </c>
      <c r="BH900" s="2" t="inlineStr">
        <is>
          <t>dubliuotas failas</t>
        </is>
      </c>
      <c r="BI900" s="2" t="inlineStr">
        <is>
          <t>3</t>
        </is>
      </c>
      <c r="BJ900" s="2" t="inlineStr">
        <is>
          <t/>
        </is>
      </c>
      <c r="BK900" t="inlineStr">
        <is>
          <t>failas, kuriame atkartojamas kiekvienas DI sistemos kūrimo proceso etapas nuo tyrimo iki pradinių duomenų surinkimo ir rezultatų</t>
        </is>
      </c>
      <c r="BL900" s="2" t="inlineStr">
        <is>
          <t>atkārtošanas datne</t>
        </is>
      </c>
      <c r="BM900" s="2" t="inlineStr">
        <is>
          <t>3</t>
        </is>
      </c>
      <c r="BN900" s="2" t="inlineStr">
        <is>
          <t/>
        </is>
      </c>
      <c r="BO900" t="inlineStr">
        <is>
          <t>datne, kas atkārto katru AI sistēmas izstrādes procesa daļu – no pētniecības un sākotnējās datu vākšanas līdz rezultātiem</t>
        </is>
      </c>
      <c r="BP900" s="2" t="inlineStr">
        <is>
          <t>fajl ta' replika</t>
        </is>
      </c>
      <c r="BQ900" s="2" t="inlineStr">
        <is>
          <t>3</t>
        </is>
      </c>
      <c r="BR900" s="2" t="inlineStr">
        <is>
          <t/>
        </is>
      </c>
      <c r="BS900" t="inlineStr">
        <is>
          <t>fajl li jirreplika kull pass ta' proċess ta' żvilupp ta' sistema tal-AI sabiex jiffaċilitaw il-proċess ta’ ttestjar u ta’ riproduċibbiltà tal-imġibiet</t>
        </is>
      </c>
      <c r="BT900" s="2" t="inlineStr">
        <is>
          <t>replicatiebestand</t>
        </is>
      </c>
      <c r="BU900" s="2" t="inlineStr">
        <is>
          <t>3</t>
        </is>
      </c>
      <c r="BV900" s="2" t="inlineStr">
        <is>
          <t/>
        </is>
      </c>
      <c r="BW900" t="inlineStr">
        <is>
          <t>bestand dat elke stap van het ontwikkelingsproces van een AI-systeem repliceert om het proces van testen en reproduceren van gedragingen te vergemakkelijken</t>
        </is>
      </c>
      <c r="BX900" s="2" t="inlineStr">
        <is>
          <t>plik odtworzeniowy</t>
        </is>
      </c>
      <c r="BY900" s="2" t="inlineStr">
        <is>
          <t>2</t>
        </is>
      </c>
      <c r="BZ900" s="2" t="inlineStr">
        <is>
          <t/>
        </is>
      </c>
      <c r="CA900" t="inlineStr">
        <is>
          <t>plik rejestrujący każdy krok procesu rozwojowego systemu opartego na sztucznej inteligencji, co ułatwia proces testowania i odtwarzania zachowań systemu</t>
        </is>
      </c>
      <c r="CB900" s="2" t="inlineStr">
        <is>
          <t>ficheiro de replicação</t>
        </is>
      </c>
      <c r="CC900" s="2" t="inlineStr">
        <is>
          <t>3</t>
        </is>
      </c>
      <c r="CD900" s="2" t="inlineStr">
        <is>
          <t/>
        </is>
      </c>
      <c r="CE900" t="inlineStr">
        <is>
          <t>Ficheiro que replica cada etapa do processo de desenvolvimento do &lt;a href="https://iate.europa.eu/entry/result/3591198/pt" target="_blank"&gt;sistema de IA&lt;/a&gt;, desde a investigação e da recolha 
inicial de dados até aos resultados.</t>
        </is>
      </c>
      <c r="CF900" t="inlineStr">
        <is>
          <t/>
        </is>
      </c>
      <c r="CG900" t="inlineStr">
        <is>
          <t/>
        </is>
      </c>
      <c r="CH900" t="inlineStr">
        <is>
          <t/>
        </is>
      </c>
      <c r="CI900" t="inlineStr">
        <is>
          <t/>
        </is>
      </c>
      <c r="CJ900" t="inlineStr">
        <is>
          <t/>
        </is>
      </c>
      <c r="CK900" t="inlineStr">
        <is>
          <t/>
        </is>
      </c>
      <c r="CL900" t="inlineStr">
        <is>
          <t/>
        </is>
      </c>
      <c r="CM900" t="inlineStr">
        <is>
          <t/>
        </is>
      </c>
      <c r="CN900" s="2" t="inlineStr">
        <is>
          <t>datoteka za replikacijo</t>
        </is>
      </c>
      <c r="CO900" s="2" t="inlineStr">
        <is>
          <t>3</t>
        </is>
      </c>
      <c r="CP900" s="2" t="inlineStr">
        <is>
          <t/>
        </is>
      </c>
      <c r="CQ900" t="inlineStr">
        <is>
          <t>datoteka, ki bo ponovila vsak korak razvojnega procesa &lt;a href="https://iate.europa.eu/entry/result/3591198/sl" target="_blank"&gt;sistema umetne inteligence&lt;/a&gt;,
od raziskav in začetnega zbiranja podatkov do rezultatov; lahko olajša postopek
preskušanja in reproduciranja ravnanja</t>
        </is>
      </c>
      <c r="CR900" s="2" t="inlineStr">
        <is>
          <t>replikeringsfil</t>
        </is>
      </c>
      <c r="CS900" s="2" t="inlineStr">
        <is>
          <t>3</t>
        </is>
      </c>
      <c r="CT900" s="2" t="inlineStr">
        <is>
          <t/>
        </is>
      </c>
      <c r="CU900" t="inlineStr">
        <is>
          <t>fil som replikerar varje steg i ett &lt;a href="https://iate.europa.eu/entry/result/3591198/en-sv" target="_blank"&gt;AI-systems&lt;/a&gt; utvecklingsprocess, från forskning och inledande datainsamling till
resultat</t>
        </is>
      </c>
    </row>
    <row r="901">
      <c r="A901" s="1" t="str">
        <f>HYPERLINK("https://iate.europa.eu/entry/result/1437224/all", "1437224")</f>
        <v>1437224</v>
      </c>
      <c r="B901" t="inlineStr">
        <is>
          <t>EDUCATION AND COMMUNICATIONS</t>
        </is>
      </c>
      <c r="C901" t="inlineStr">
        <is>
          <t>EDUCATION AND COMMUNICATIONS|information technology and data processing</t>
        </is>
      </c>
      <c r="D901" s="2" t="inlineStr">
        <is>
          <t>клъстеризация</t>
        </is>
      </c>
      <c r="E901" s="2" t="inlineStr">
        <is>
          <t>3</t>
        </is>
      </c>
      <c r="F901" s="2" t="inlineStr">
        <is>
          <t/>
        </is>
      </c>
      <c r="G901" t="inlineStr">
        <is>
          <t>групиране на данни с помощта на алгоритъм в множество групи от подобни обекти</t>
        </is>
      </c>
      <c r="H901" s="2" t="inlineStr">
        <is>
          <t>klastrování|
shlukování</t>
        </is>
      </c>
      <c r="I901" s="2" t="inlineStr">
        <is>
          <t>3|
3</t>
        </is>
      </c>
      <c r="J901" s="2" t="inlineStr">
        <is>
          <t xml:space="preserve">|
</t>
        </is>
      </c>
      <c r="K901" t="inlineStr">
        <is>
          <t>řazení do skupin událostí, osob nebo věcí, a to prostřednictvím algoritmu, na základě jejich vzájemné podobnosti a podle dat o nich získaných</t>
        </is>
      </c>
      <c r="L901" s="2" t="inlineStr">
        <is>
          <t>gruppering|
clustering</t>
        </is>
      </c>
      <c r="M901" s="2" t="inlineStr">
        <is>
          <t>3|
3</t>
        </is>
      </c>
      <c r="N901" s="2" t="inlineStr">
        <is>
          <t xml:space="preserve">|
</t>
        </is>
      </c>
      <c r="O901" t="inlineStr">
        <is>
          <t>inddeling ved hjælp af en algoritme af personer, begivenheder eller ting,
der er sammenlignelige ud fra de
informationer, som dataene om dem indeholder</t>
        </is>
      </c>
      <c r="P901" s="2" t="inlineStr">
        <is>
          <t>Gruppierung|
Clustering</t>
        </is>
      </c>
      <c r="Q901" s="2" t="inlineStr">
        <is>
          <t>3|
3</t>
        </is>
      </c>
      <c r="R901" s="2" t="inlineStr">
        <is>
          <t xml:space="preserve">|
</t>
        </is>
      </c>
      <c r="S901" t="inlineStr">
        <is>
          <t/>
        </is>
      </c>
      <c r="T901" s="2" t="inlineStr">
        <is>
          <t>ομαδοποίηση</t>
        </is>
      </c>
      <c r="U901" s="2" t="inlineStr">
        <is>
          <t>3</t>
        </is>
      </c>
      <c r="V901" s="2" t="inlineStr">
        <is>
          <t/>
        </is>
      </c>
      <c r="W901" t="inlineStr">
        <is>
          <t>Η διάταξη σε σχετιζόμενες ομάδες,δεδομένων με κοινά χαρακτηριστικά.</t>
        </is>
      </c>
      <c r="X901" s="2" t="inlineStr">
        <is>
          <t>clustering</t>
        </is>
      </c>
      <c r="Y901" s="2" t="inlineStr">
        <is>
          <t>3</t>
        </is>
      </c>
      <c r="Z901" s="2" t="inlineStr">
        <is>
          <t/>
        </is>
      </c>
      <c r="AA901" t="inlineStr">
        <is>
          <t>grouping
by an algorithm of events, people or things based on their proximity to each
other, as reflected in the data gathered on them</t>
        </is>
      </c>
      <c r="AB901" s="2" t="inlineStr">
        <is>
          <t>agrupación|
agrupamiento</t>
        </is>
      </c>
      <c r="AC901" s="2" t="inlineStr">
        <is>
          <t>3|
3</t>
        </is>
      </c>
      <c r="AD901" s="2" t="inlineStr">
        <is>
          <t xml:space="preserve">|
</t>
        </is>
      </c>
      <c r="AE901" t="inlineStr">
        <is>
          <t>Técnica de &lt;a href="https://iate.europa.eu/entry/result/3576889/es" target="_blank"&gt;aprendizaje automático no supervisado&lt;/a&gt; que
se utiliza para clasificar por grupos un conjunto de datos que no tienen
atributos predefinidos; la clasificación se realiza mediante algoritmos que
efectúan inferencias sobre las similitudes estructurales entre
los datos.</t>
        </is>
      </c>
      <c r="AF901" s="2" t="inlineStr">
        <is>
          <t>klasterdamine</t>
        </is>
      </c>
      <c r="AG901" s="2" t="inlineStr">
        <is>
          <t>3</t>
        </is>
      </c>
      <c r="AH901" s="2" t="inlineStr">
        <is>
          <t/>
        </is>
      </c>
      <c r="AI901" t="inlineStr">
        <is>
          <t>sündmuste, inimeste või asjade algoritmi abil rühmitamine nende läheduse põhjal, mida kajastavad nende kohta kogutud andmed</t>
        </is>
      </c>
      <c r="AJ901" s="2" t="inlineStr">
        <is>
          <t>klusterointi</t>
        </is>
      </c>
      <c r="AK901" s="2" t="inlineStr">
        <is>
          <t>3</t>
        </is>
      </c>
      <c r="AL901" s="2" t="inlineStr">
        <is>
          <t/>
        </is>
      </c>
      <c r="AM901" t="inlineStr">
        <is>
          <t>algoritmin suorittama keskenään mahdollisimman samanlaisien, mutta toisaalta toisistaan mahdollisimman
erottuvien, osien ryhmittely</t>
        </is>
      </c>
      <c r="AN901" s="2" t="inlineStr">
        <is>
          <t>regroupement</t>
        </is>
      </c>
      <c r="AO901" s="2" t="inlineStr">
        <is>
          <t>3</t>
        </is>
      </c>
      <c r="AP901" s="2" t="inlineStr">
        <is>
          <t/>
        </is>
      </c>
      <c r="AQ901" t="inlineStr">
        <is>
          <t>en &lt;a href="https://iate.europa.eu/entry/result/3576889/fr" target="_blank"&gt;apprentissage automatique non supervisé&lt;/a&gt;, répartition, à l'aide d'un algorithme, de données en un certain nombre de groupes selon une similarité calculée à partir de leurs caractéristiques</t>
        </is>
      </c>
      <c r="AR901" s="2" t="inlineStr">
        <is>
          <t>braisliú</t>
        </is>
      </c>
      <c r="AS901" s="2" t="inlineStr">
        <is>
          <t>3</t>
        </is>
      </c>
      <c r="AT901" s="2" t="inlineStr">
        <is>
          <t/>
        </is>
      </c>
      <c r="AU901" t="inlineStr">
        <is>
          <t/>
        </is>
      </c>
      <c r="AV901" s="2" t="inlineStr">
        <is>
          <t>grupiranje</t>
        </is>
      </c>
      <c r="AW901" s="2" t="inlineStr">
        <is>
          <t>3</t>
        </is>
      </c>
      <c r="AX901" s="2" t="inlineStr">
        <is>
          <t/>
        </is>
      </c>
      <c r="AY901" t="inlineStr">
        <is>
          <t>grupiranje događanja, ljudi ili stvari s pomoću algoritma na temelju njihove međusobne blizine, što se odražava u podacima koji su o njima prikupljeni</t>
        </is>
      </c>
      <c r="AZ901" s="2" t="inlineStr">
        <is>
          <t>klaszterezés</t>
        </is>
      </c>
      <c r="BA901" s="2" t="inlineStr">
        <is>
          <t>3</t>
        </is>
      </c>
      <c r="BB901" s="2" t="inlineStr">
        <is>
          <t/>
        </is>
      </c>
      <c r="BC901" t="inlineStr">
        <is>
          <t>a gépi tanulás keretében egy olyan, nem ellenőrzött
típusú tanulási folyamat, amelynek célja egy
adathalmaz csoportokba szedése úgy, hogy az egy csoporton belüli elemek
hasonlósága a lehető legnagyobb legyen, a csoportok közt viszont a legkisebb</t>
        </is>
      </c>
      <c r="BD901" s="2" t="inlineStr">
        <is>
          <t>clustering</t>
        </is>
      </c>
      <c r="BE901" s="2" t="inlineStr">
        <is>
          <t>3</t>
        </is>
      </c>
      <c r="BF901" s="2" t="inlineStr">
        <is>
          <t/>
        </is>
      </c>
      <c r="BG901" t="inlineStr">
        <is>
          <t>tecnica di apprendimento automatico non supervisionata in grado di rilevare similarità strutturali tra le osservazioni di un insieme di dati</t>
        </is>
      </c>
      <c r="BH901" s="2" t="inlineStr">
        <is>
          <t>klasterizavimas</t>
        </is>
      </c>
      <c r="BI901" s="2" t="inlineStr">
        <is>
          <t>3</t>
        </is>
      </c>
      <c r="BJ901" s="2" t="inlineStr">
        <is>
          <t/>
        </is>
      </c>
      <c r="BK901" t="inlineStr">
        <is>
          <t>su įvykiais, žmonėmis ar dalykais susijusio algoritmo grupavimas pagal jų tarpusavio sąsajas, kurios atsispindi apie juos surinktuose duomenyse</t>
        </is>
      </c>
      <c r="BL901" s="2" t="inlineStr">
        <is>
          <t>klasterizācija|
klasterēšana</t>
        </is>
      </c>
      <c r="BM901" s="2" t="inlineStr">
        <is>
          <t>3|
3</t>
        </is>
      </c>
      <c r="BN901" s="2" t="inlineStr">
        <is>
          <t xml:space="preserve">|
</t>
        </is>
      </c>
      <c r="BO901" t="inlineStr">
        <is>
          <t>novēroto objektu
sadalīšana klasteros (grupās, apakškopās) pēc to līdzības pazīmēm</t>
        </is>
      </c>
      <c r="BP901" s="2" t="inlineStr">
        <is>
          <t>raggruppar</t>
        </is>
      </c>
      <c r="BQ901" s="2" t="inlineStr">
        <is>
          <t>3</t>
        </is>
      </c>
      <c r="BR901" s="2" t="inlineStr">
        <is>
          <t/>
        </is>
      </c>
      <c r="BS901" t="inlineStr">
        <is>
          <t>il-ġbir flimkien fi gruppi permezz ta' algoritmu ta' avvenimenti, persuni jew affarijiet ibbażati fuq il-prossimità tagħhom ma' xulxin, kif rifless fid-data miġbura fuqhom</t>
        </is>
      </c>
      <c r="BT901" s="2" t="inlineStr">
        <is>
          <t>clusteren|
groeperen|
clustering</t>
        </is>
      </c>
      <c r="BU901" s="2" t="inlineStr">
        <is>
          <t>3|
3|
3</t>
        </is>
      </c>
      <c r="BV901" s="2" t="inlineStr">
        <is>
          <t xml:space="preserve">|
|
</t>
        </is>
      </c>
      <c r="BW901" t="inlineStr">
        <is>
          <t>verkennende 
data-analysetechniek die wordt gebruikt om intuïtie 
te krijgen voor de structuur van beschikbare data</t>
        </is>
      </c>
      <c r="BX901" s="2" t="inlineStr">
        <is>
          <t>klasteryzacja|
analiza skupień|
analiza klasterowa</t>
        </is>
      </c>
      <c r="BY901" s="2" t="inlineStr">
        <is>
          <t>3|
3|
3</t>
        </is>
      </c>
      <c r="BZ901" s="2" t="inlineStr">
        <is>
          <t xml:space="preserve">|
|
</t>
        </is>
      </c>
      <c r="CA901" t="inlineStr">
        <is>
          <t>narzędzie do eksploatacyjnej analizy danych, której celem jest ułożenie obiektów w grupy w taki sposób, aby stopień powiązania obiektów z obiektami należącymi do tej samej grupy był jak największy, a z obiektami z pozostałych grup jak najmniejszy</t>
        </is>
      </c>
      <c r="CB901" s="2" t="inlineStr">
        <is>
          <t>agrupamento</t>
        </is>
      </c>
      <c r="CC901" s="2" t="inlineStr">
        <is>
          <t>3</t>
        </is>
      </c>
      <c r="CD901" s="2" t="inlineStr">
        <is>
          <t/>
        </is>
      </c>
      <c r="CE901" t="inlineStr">
        <is>
          <t>Técnica computacional que consiste em separar objetos por grupos com base nas suas características, com o intuito de colocar num mesmo grupo objetos similares de acordo 
com um critério pré-determinado (normalmente, uma função de dissimilaridade).</t>
        </is>
      </c>
      <c r="CF901" s="2" t="inlineStr">
        <is>
          <t>clustering|
grupare|
clusterizare</t>
        </is>
      </c>
      <c r="CG901" s="2" t="inlineStr">
        <is>
          <t>3|
3|
3</t>
        </is>
      </c>
      <c r="CH901" s="2" t="inlineStr">
        <is>
          <t xml:space="preserve">|
|
</t>
        </is>
      </c>
      <c r="CI901" t="inlineStr">
        <is>
          <t>grupare de către
un algoritm a unor evenimente, persoane sau lucruri pe baza proximității dintre
acestea, astfel cum indică datele colectate în privința lor</t>
        </is>
      </c>
      <c r="CJ901" s="2" t="inlineStr">
        <is>
          <t>tvorba klastrov|
klastrovanie</t>
        </is>
      </c>
      <c r="CK901" s="2" t="inlineStr">
        <is>
          <t>3|
3</t>
        </is>
      </c>
      <c r="CL901" s="2" t="inlineStr">
        <is>
          <t xml:space="preserve">|
</t>
        </is>
      </c>
      <c r="CM901" t="inlineStr">
        <is>
          <t>algoritmom
riadené zhlukovanie udalostí, osôb alebo vecí na základe ich vzájomnej
blízkosti, ktorá vyplýva zo zhromaždených údajov o nich</t>
        </is>
      </c>
      <c r="CN901" s="2" t="inlineStr">
        <is>
          <t>grozdenje</t>
        </is>
      </c>
      <c r="CO901" s="2" t="inlineStr">
        <is>
          <t>3</t>
        </is>
      </c>
      <c r="CP901" s="2" t="inlineStr">
        <is>
          <t/>
        </is>
      </c>
      <c r="CQ901" t="inlineStr">
        <is>
          <t>tvorjenje
skupin in razvrščanje (podobnih objektov, elementov itd.) v tako oblikovane skupine</t>
        </is>
      </c>
      <c r="CR901" s="2" t="inlineStr">
        <is>
          <t>gruppering</t>
        </is>
      </c>
      <c r="CS901" s="2" t="inlineStr">
        <is>
          <t>3</t>
        </is>
      </c>
      <c r="CT901" s="2" t="inlineStr">
        <is>
          <t/>
        </is>
      </c>
      <c r="CU901" t="inlineStr">
        <is>
          <t/>
        </is>
      </c>
    </row>
    <row r="902">
      <c r="A902" s="1" t="str">
        <f>HYPERLINK("https://iate.europa.eu/entry/result/1695474/all", "1695474")</f>
        <v>1695474</v>
      </c>
      <c r="B902" t="inlineStr">
        <is>
          <t>EDUCATION AND COMMUNICATIONS</t>
        </is>
      </c>
      <c r="C902" t="inlineStr">
        <is>
          <t>EDUCATION AND COMMUNICATIONS|information and information processing|information processing|artificial intelligence</t>
        </is>
      </c>
      <c r="D902" s="2" t="inlineStr">
        <is>
          <t>проследимост</t>
        </is>
      </c>
      <c r="E902" s="2" t="inlineStr">
        <is>
          <t>3</t>
        </is>
      </c>
      <c r="F902" s="2" t="inlineStr">
        <is>
          <t/>
        </is>
      </c>
      <c r="G902" t="inlineStr">
        <is>
          <t>възможност да се проследяват данните и процесите на разработване и внедряване на системата, обикновено чрез документирането им</t>
        </is>
      </c>
      <c r="H902" s="2" t="inlineStr">
        <is>
          <t>sledovatenost</t>
        </is>
      </c>
      <c r="I902" s="2" t="inlineStr">
        <is>
          <t>3</t>
        </is>
      </c>
      <c r="J902" s="2" t="inlineStr">
        <is>
          <t/>
        </is>
      </c>
      <c r="K902" t="inlineStr">
        <is>
          <t>schopnost sledovat procesy sběru dat, vývoje a zavádění systému,
obvykle prostřednictvím zdokumentované zaznamenané identifikace</t>
        </is>
      </c>
      <c r="L902" s="2" t="inlineStr">
        <is>
          <t>sporbarhed</t>
        </is>
      </c>
      <c r="M902" s="2" t="inlineStr">
        <is>
          <t>3</t>
        </is>
      </c>
      <c r="N902" s="2" t="inlineStr">
        <is>
          <t/>
        </is>
      </c>
      <c r="O902" t="inlineStr">
        <is>
          <t>mulighed for at kunne spore et &lt;a href="https://iate.europa.eu/entry/slideshow/1619770414562/3591198/da" target="_blank"&gt;kunstig intelligens-systems&lt;/a&gt; data-, udviklings- og udbredelsesprocesser, typisk ved hjælp af dokumenteret registreret identifikation</t>
        </is>
      </c>
      <c r="P902" s="2" t="inlineStr">
        <is>
          <t>Rückverfolgbarkeit</t>
        </is>
      </c>
      <c r="Q902" s="2" t="inlineStr">
        <is>
          <t>3</t>
        </is>
      </c>
      <c r="R902" s="2" t="inlineStr">
        <is>
          <t/>
        </is>
      </c>
      <c r="S902" t="inlineStr">
        <is>
          <t/>
        </is>
      </c>
      <c r="T902" s="2" t="inlineStr">
        <is>
          <t>ιχνηλασιμότητα</t>
        </is>
      </c>
      <c r="U902" s="2" t="inlineStr">
        <is>
          <t>3</t>
        </is>
      </c>
      <c r="V902" s="2" t="inlineStr">
        <is>
          <t/>
        </is>
      </c>
      <c r="W902" t="inlineStr">
        <is>
          <t>ικανότητα παρακολούθησης των διεργασιών
δεδομένων, ανάπτυξης και εγκατάστασης του συστήματος, κατά κανόνα μέσω καταγεγραμμένου
αναγνωριστικού</t>
        </is>
      </c>
      <c r="X902" s="2" t="inlineStr">
        <is>
          <t>traceability</t>
        </is>
      </c>
      <c r="Y902" s="2" t="inlineStr">
        <is>
          <t>3</t>
        </is>
      </c>
      <c r="Z902" s="2" t="inlineStr">
        <is>
          <t/>
        </is>
      </c>
      <c r="AA902" t="inlineStr">
        <is>
          <t>capability to keep track of an
AI system’s data, development and deployment processes, typically by documenting
them</t>
        </is>
      </c>
      <c r="AB902" s="2" t="inlineStr">
        <is>
          <t>trazabilidad</t>
        </is>
      </c>
      <c r="AC902" s="2" t="inlineStr">
        <is>
          <t>3</t>
        </is>
      </c>
      <c r="AD902" s="2" t="inlineStr">
        <is>
          <t/>
        </is>
      </c>
      <c r="AE902" t="inlineStr">
        <is>
          <t>Cualidad de los sistemas de inteligencia artificial que permite hacer un seguimiento de los datos, del desarrollo y del proceso de implantación del sistema, generalmente a través de un proceso de identificación y registro documentados.</t>
        </is>
      </c>
      <c r="AF902" s="2" t="inlineStr">
        <is>
          <t>jälgitavus|
jälitatavus</t>
        </is>
      </c>
      <c r="AG902" s="2" t="inlineStr">
        <is>
          <t>3|
3</t>
        </is>
      </c>
      <c r="AH902" s="2" t="inlineStr">
        <is>
          <t xml:space="preserve">|
</t>
        </is>
      </c>
      <c r="AI902" t="inlineStr">
        <is>
          <t>süsteemi
 andmete ning arendamis- ja kasutuselevõtuprotsesside jälgimise võimalus
 (tavaliselt dokumenteerimise teel)</t>
        </is>
      </c>
      <c r="AJ902" s="2" t="inlineStr">
        <is>
          <t>jäljitettävyys</t>
        </is>
      </c>
      <c r="AK902" s="2" t="inlineStr">
        <is>
          <t>3</t>
        </is>
      </c>
      <c r="AL902" s="2" t="inlineStr">
        <is>
          <t/>
        </is>
      </c>
      <c r="AM902" t="inlineStr">
        <is>
          <t>tekoälyjärjestelmän datan ja sen kehittämis- ja 
käyttöönottoprosessien seurattavuus yleensä dokumentoidun ja kirjatun tunnistamisen avulla</t>
        </is>
      </c>
      <c r="AN902" s="2" t="inlineStr">
        <is>
          <t>traçabilité</t>
        </is>
      </c>
      <c r="AO902" s="2" t="inlineStr">
        <is>
          <t>3</t>
        </is>
      </c>
      <c r="AP902" s="2" t="inlineStr">
        <is>
          <t/>
        </is>
      </c>
      <c r="AQ902" t="inlineStr">
        <is>
          <t>possibilité d'identifier les ensembles de données, les processus (notamment de collecte et d'étiquetage de données) et les algorithmes ayant conduit un système d'IA à prendre une décision</t>
        </is>
      </c>
      <c r="AR902" s="2" t="inlineStr">
        <is>
          <t>inrianaitheacht</t>
        </is>
      </c>
      <c r="AS902" s="2" t="inlineStr">
        <is>
          <t>3</t>
        </is>
      </c>
      <c r="AT902" s="2" t="inlineStr">
        <is>
          <t/>
        </is>
      </c>
      <c r="AU902" t="inlineStr">
        <is>
          <t/>
        </is>
      </c>
      <c r="AV902" s="2" t="inlineStr">
        <is>
          <t>sljedivost</t>
        </is>
      </c>
      <c r="AW902" s="2" t="inlineStr">
        <is>
          <t>3</t>
        </is>
      </c>
      <c r="AX902" s="2" t="inlineStr">
        <is>
          <t/>
        </is>
      </c>
      <c r="AY902" t="inlineStr">
        <is>
          <t>mogućnost praćenja podataka sustava umjetne inteligencije te procesa njegova
razvoja i uvođenja, obično putem evidentirane identifikacije</t>
        </is>
      </c>
      <c r="AZ902" s="2" t="inlineStr">
        <is>
          <t>nyomonkövethetőség</t>
        </is>
      </c>
      <c r="BA902" s="2" t="inlineStr">
        <is>
          <t>3</t>
        </is>
      </c>
      <c r="BB902" s="2" t="inlineStr">
        <is>
          <t/>
        </is>
      </c>
      <c r="BC902" t="inlineStr">
        <is>
          <t>az &lt;a href="https://iate.europa.eu/entry/slideshow/1625492119994/3591198/hu" target="_blank"&gt;MI-rendszer&lt;/a&gt; adatainak, fejlesztési és elterjesztési
folyamatainak – jellemzően dokumentált rögzített azonosítás révén történő –
nyomon követésére való képesség</t>
        </is>
      </c>
      <c r="BD902" s="2" t="inlineStr">
        <is>
          <t>tracciabilità</t>
        </is>
      </c>
      <c r="BE902" s="2" t="inlineStr">
        <is>
          <t>3</t>
        </is>
      </c>
      <c r="BF902" s="2" t="inlineStr">
        <is>
          <t/>
        </is>
      </c>
      <c r="BG902" t="inlineStr">
        <is>
          <t>la capacità di tenere traccia dei dati del sistema, dei processi di sviluppo e di 
distribuzione, generalmente tramite l'identificazione registrata documentata</t>
        </is>
      </c>
      <c r="BH902" s="2" t="inlineStr">
        <is>
          <t>atsekamumas</t>
        </is>
      </c>
      <c r="BI902" s="2" t="inlineStr">
        <is>
          <t>3</t>
        </is>
      </c>
      <c r="BJ902" s="2" t="inlineStr">
        <is>
          <t/>
        </is>
      </c>
      <c r="BK902" t="inlineStr">
        <is>
          <t>gebėjimas sekti sistemos duomenis, kūrimo ir diegimo procesus, paprastai tam naudojant dokumentuotus įrašytus identifikavimo duomenis</t>
        </is>
      </c>
      <c r="BL902" s="2" t="inlineStr">
        <is>
          <t>trasējamība</t>
        </is>
      </c>
      <c r="BM902" s="2" t="inlineStr">
        <is>
          <t>3</t>
        </is>
      </c>
      <c r="BN902" s="2" t="inlineStr">
        <is>
          <t/>
        </is>
      </c>
      <c r="BO902" t="inlineStr">
        <is>
          <t>spēja izsekot MI
sistēmas datiem, izstrādes un izmantošanas procesiem, ko parasti panāk ar to dokumentēšanu</t>
        </is>
      </c>
      <c r="BP902" s="2" t="inlineStr">
        <is>
          <t>traċċabilità</t>
        </is>
      </c>
      <c r="BQ902" s="2" t="inlineStr">
        <is>
          <t>3</t>
        </is>
      </c>
      <c r="BR902" s="2" t="inlineStr">
        <is>
          <t/>
        </is>
      </c>
      <c r="BS902" t="inlineStr">
        <is>
          <t>kapaċità li jiġu traċċati l-proċessi tad-data, tal-iżvilupp u tal-iskjerament tas-sistema, tipikament permezz ta’ identifikazzjoni rreġistrata dokumentata</t>
        </is>
      </c>
      <c r="BT902" s="2" t="inlineStr">
        <is>
          <t>traceerbaarheid</t>
        </is>
      </c>
      <c r="BU902" s="2" t="inlineStr">
        <is>
          <t>3</t>
        </is>
      </c>
      <c r="BV902" s="2" t="inlineStr">
        <is>
          <t/>
        </is>
      </c>
      <c r="BW902" t="inlineStr">
        <is>
          <t>beginsel volgens hetwelk de gegevenssets en de processen waaruit beslissingen van een AI-systeem voortkomen zo goed mogelijk moeten worden gedocumenteerd, zodat zij traceerbaar zijn</t>
        </is>
      </c>
      <c r="BX902" s="2" t="inlineStr">
        <is>
          <t>identyfikowalność</t>
        </is>
      </c>
      <c r="BY902" s="2" t="inlineStr">
        <is>
          <t>3</t>
        </is>
      </c>
      <c r="BZ902" s="2" t="inlineStr">
        <is>
          <t/>
        </is>
      </c>
      <c r="CA902" t="inlineStr">
        <is>
          <t>odpowiednie dokumentowanie zbiorów danych i procesów, które stanowią podstawę decyzji podejmowanych przez system SI,
w tym procesy gromadzenia i etykietowania danych, a także stosowanych algorytmów</t>
        </is>
      </c>
      <c r="CB902" s="2" t="inlineStr">
        <is>
          <t>rastreabilidade</t>
        </is>
      </c>
      <c r="CC902" s="2" t="inlineStr">
        <is>
          <t>3</t>
        </is>
      </c>
      <c r="CD902" s="2" t="inlineStr">
        <is>
          <t/>
        </is>
      </c>
      <c r="CE902" t="inlineStr">
        <is>
          <t>Capacidade de acompanhar os dados do sistema e os 
processos de desenvolvimento e implantação do mesmo, normalmente por meio de uma identificação 
registada documentada.</t>
        </is>
      </c>
      <c r="CF902" s="2" t="inlineStr">
        <is>
          <t>trasabilitate</t>
        </is>
      </c>
      <c r="CG902" s="2" t="inlineStr">
        <is>
          <t>3</t>
        </is>
      </c>
      <c r="CH902" s="2" t="inlineStr">
        <is>
          <t/>
        </is>
      </c>
      <c r="CI902" t="inlineStr">
        <is>
          <t>capacitate de a
ține evidența datelor și a proceselor de dezvoltare și de implementare ale
sistemului, în mod tipic prin intermediul identificării înregistrate și
documentate</t>
        </is>
      </c>
      <c r="CJ902" s="2" t="inlineStr">
        <is>
          <t>vysledovateľnosť</t>
        </is>
      </c>
      <c r="CK902" s="2" t="inlineStr">
        <is>
          <t>3</t>
        </is>
      </c>
      <c r="CL902" s="2" t="inlineStr">
        <is>
          <t/>
        </is>
      </c>
      <c r="CM902" t="inlineStr">
        <is>
          <t>schopnosť
sledovať údaje systému umelej inteligencie, procesy vývoja a zavádzania, a to obvykle
prostredníctvom zdokumentovaných zaznamenaných podkladov</t>
        </is>
      </c>
      <c r="CN902" s="2" t="inlineStr">
        <is>
          <t>sledljivost</t>
        </is>
      </c>
      <c r="CO902" s="2" t="inlineStr">
        <is>
          <t>3</t>
        </is>
      </c>
      <c r="CP902" s="2" t="inlineStr">
        <is>
          <t/>
        </is>
      </c>
      <c r="CQ902" t="inlineStr">
        <is>
          <t>zmožnost
sledenja podatkom &lt;a href="https://iate.europa.eu/entry/result/3591198/sl" target="_blank"&gt;sistema AI&lt;/a&gt; ter njegovim postopkom razvoja in uvajanja, običajno na podlagi
dokumentirane evidentirane identifikacije</t>
        </is>
      </c>
      <c r="CR902" s="2" t="inlineStr">
        <is>
          <t>spårbarhet</t>
        </is>
      </c>
      <c r="CS902" s="2" t="inlineStr">
        <is>
          <t>3</t>
        </is>
      </c>
      <c r="CT902" s="2" t="inlineStr">
        <is>
          <t/>
        </is>
      </c>
      <c r="CU902" t="inlineStr">
        <is>
          <t/>
        </is>
      </c>
    </row>
    <row r="903">
      <c r="A903" s="1" t="str">
        <f>HYPERLINK("https://iate.europa.eu/entry/result/3591966/all", "3591966")</f>
        <v>3591966</v>
      </c>
      <c r="B903" t="inlineStr">
        <is>
          <t>SCIENCE</t>
        </is>
      </c>
      <c r="C903" t="inlineStr">
        <is>
          <t>SCIENCE|natural and applied sciences|applied sciences|information science</t>
        </is>
      </c>
      <c r="D903" s="2" t="inlineStr">
        <is>
          <t>алгоритмична оценка на въздействието</t>
        </is>
      </c>
      <c r="E903" s="2" t="inlineStr">
        <is>
          <t>3</t>
        </is>
      </c>
      <c r="F903" s="2" t="inlineStr">
        <is>
          <t/>
        </is>
      </c>
      <c r="G903" t="inlineStr">
        <is>
          <t>средство за оценка на рисковете, свързани с използването на &lt;a href="https://iate.europa.eu/entry/result/3591198/bg" target="_blank"&gt;системи с ИИ&lt;/a&gt;, с цел свеждане до минимум на отрицателното въздействие</t>
        </is>
      </c>
      <c r="H903" s="2" t="inlineStr">
        <is>
          <t>algoritmické posuzování dopadů</t>
        </is>
      </c>
      <c r="I903" s="2" t="inlineStr">
        <is>
          <t>3</t>
        </is>
      </c>
      <c r="J903" s="2" t="inlineStr">
        <is>
          <t/>
        </is>
      </c>
      <c r="K903" t="inlineStr">
        <is>
          <t/>
        </is>
      </c>
      <c r="L903" s="2" t="inlineStr">
        <is>
          <t>algoritmisk konsekvensanalyse|
algoritmebaseret konsekvensanalyse</t>
        </is>
      </c>
      <c r="M903" s="2" t="inlineStr">
        <is>
          <t>3|
3</t>
        </is>
      </c>
      <c r="N903" s="2" t="inlineStr">
        <is>
          <t xml:space="preserve">|
</t>
        </is>
      </c>
      <c r="O903" t="inlineStr">
        <is>
          <t>værktøj, der skal hjælpe med at evaluere og mindske de risici, der er forbundet med anvendelse af et automatiseret beslutningssystem</t>
        </is>
      </c>
      <c r="P903" s="2" t="inlineStr">
        <is>
          <t>Algorithmen-Folgenabschätzung</t>
        </is>
      </c>
      <c r="Q903" s="2" t="inlineStr">
        <is>
          <t>3</t>
        </is>
      </c>
      <c r="R903" s="2" t="inlineStr">
        <is>
          <t/>
        </is>
      </c>
      <c r="S903" t="inlineStr">
        <is>
          <t/>
        </is>
      </c>
      <c r="T903" s="2" t="inlineStr">
        <is>
          <t>αλγοριθμική εκτίμηση επιπτώσεων</t>
        </is>
      </c>
      <c r="U903" s="2" t="inlineStr">
        <is>
          <t>3</t>
        </is>
      </c>
      <c r="V903" s="2" t="inlineStr">
        <is>
          <t/>
        </is>
      </c>
      <c r="W903" t="inlineStr">
        <is>
          <t/>
        </is>
      </c>
      <c r="X903" s="2" t="inlineStr">
        <is>
          <t>algorithmic impact assessment|
AIA</t>
        </is>
      </c>
      <c r="Y903" s="2" t="inlineStr">
        <is>
          <t>3|
3</t>
        </is>
      </c>
      <c r="Z903" s="2" t="inlineStr">
        <is>
          <t xml:space="preserve">|
</t>
        </is>
      </c>
      <c r="AA903" t="inlineStr">
        <is>
          <t>tool
 designed to help evaluate and mitigate the risks associated with deploying an
 automated decision system</t>
        </is>
      </c>
      <c r="AB903" s="2" t="inlineStr">
        <is>
          <t>evaluación de impacto algorítmico</t>
        </is>
      </c>
      <c r="AC903" s="2" t="inlineStr">
        <is>
          <t>3</t>
        </is>
      </c>
      <c r="AD903" s="2" t="inlineStr">
        <is>
          <t/>
        </is>
      </c>
      <c r="AE903" t="inlineStr">
        <is>
          <t>Evaluación realizada a partir de instrumentos (en general, cuestionarios) concebidos para ayudar a determinar y mitigar los riesgos asociados a la implantación de sistemas de decisión automatizados.</t>
        </is>
      </c>
      <c r="AF903" s="2" t="inlineStr">
        <is>
          <t>algoritmiline mõjuhinnang</t>
        </is>
      </c>
      <c r="AG903" s="2" t="inlineStr">
        <is>
          <t>2</t>
        </is>
      </c>
      <c r="AH903" s="2" t="inlineStr">
        <is>
          <t/>
        </is>
      </c>
      <c r="AI903" t="inlineStr">
        <is>
          <t>automaatotsuste süsteemi kasutuselevõtmisega seotud riskide hindamise ja maandamise vahend</t>
        </is>
      </c>
      <c r="AJ903" s="2" t="inlineStr">
        <is>
          <t>algoritminen vaikutustenarviointi</t>
        </is>
      </c>
      <c r="AK903" s="2" t="inlineStr">
        <is>
          <t>3</t>
        </is>
      </c>
      <c r="AL903" s="2" t="inlineStr">
        <is>
          <t/>
        </is>
      </c>
      <c r="AM903" t="inlineStr">
        <is>
          <t>väline, jolla arvioidaan ja lievennetään automaattisen päätöksentekojärjestelmän käyttöönottoon liittyviä riskejä</t>
        </is>
      </c>
      <c r="AN903" s="2" t="inlineStr">
        <is>
          <t>AIA|
analyse d'impact algorithmique|
évaluation de l'incidence algorithmique|
EIA</t>
        </is>
      </c>
      <c r="AO903" s="2" t="inlineStr">
        <is>
          <t>2|
3|
2|
2</t>
        </is>
      </c>
      <c r="AP903" s="2" t="inlineStr">
        <is>
          <t xml:space="preserve">|
|
|
</t>
        </is>
      </c>
      <c r="AQ903" t="inlineStr">
        <is>
          <t>questionnaire conçu pour aider à évaluer et à atténuer les risques associés au déploiement d'un système automatisé de prise de décisions</t>
        </is>
      </c>
      <c r="AR903" s="2" t="inlineStr">
        <is>
          <t>measúnú tionchair algartamaigh</t>
        </is>
      </c>
      <c r="AS903" s="2" t="inlineStr">
        <is>
          <t>3</t>
        </is>
      </c>
      <c r="AT903" s="2" t="inlineStr">
        <is>
          <t/>
        </is>
      </c>
      <c r="AU903" t="inlineStr">
        <is>
          <t/>
        </is>
      </c>
      <c r="AV903" s="2" t="inlineStr">
        <is>
          <t>algoritamska procjena učinka</t>
        </is>
      </c>
      <c r="AW903" s="2" t="inlineStr">
        <is>
          <t>3</t>
        </is>
      </c>
      <c r="AX903" s="2" t="inlineStr">
        <is>
          <t/>
        </is>
      </c>
      <c r="AY903" t="inlineStr">
        <is>
          <t>alat dizajniran za doprinos u procjeni i ublažavanju rizika povezanih s uvođenjem automatiziranog sustava odlučivanja</t>
        </is>
      </c>
      <c r="AZ903" t="inlineStr">
        <is>
          <t/>
        </is>
      </c>
      <c r="BA903" t="inlineStr">
        <is>
          <t/>
        </is>
      </c>
      <c r="BB903" t="inlineStr">
        <is>
          <t/>
        </is>
      </c>
      <c r="BC903" t="inlineStr">
        <is>
          <t/>
        </is>
      </c>
      <c r="BD903" s="2" t="inlineStr">
        <is>
          <t>valutazione d'impatto algoritmica</t>
        </is>
      </c>
      <c r="BE903" s="2" t="inlineStr">
        <is>
          <t>3</t>
        </is>
      </c>
      <c r="BF903" s="2" t="inlineStr">
        <is>
          <t/>
        </is>
      </c>
      <c r="BG903" t="inlineStr">
        <is>
          <t>strumento concepito per aiutare a valutare ed eventualmente mitigare i rischi associati all'impiego di un sistema di decisione automatico</t>
        </is>
      </c>
      <c r="BH903" s="2" t="inlineStr">
        <is>
          <t>algoritmo poveikio vertinimas</t>
        </is>
      </c>
      <c r="BI903" s="2" t="inlineStr">
        <is>
          <t>3</t>
        </is>
      </c>
      <c r="BJ903" s="2" t="inlineStr">
        <is>
          <t/>
        </is>
      </c>
      <c r="BK903" t="inlineStr">
        <is>
          <t>priemonė, kurios paskirtis - įvertinti ir kuo labiau sumažinti riziką, susijusią su automatizuotos sprendimų priėmimo sistemos diegimu</t>
        </is>
      </c>
      <c r="BL903" s="2" t="inlineStr">
        <is>
          <t>algoritmiskās ietekmes novērtējums</t>
        </is>
      </c>
      <c r="BM903" s="2" t="inlineStr">
        <is>
          <t>3</t>
        </is>
      </c>
      <c r="BN903" s="2" t="inlineStr">
        <is>
          <t/>
        </is>
      </c>
      <c r="BO903" t="inlineStr">
        <is>
          <t>rīks, kas paredzēts, lai palīdzētu novērtēt un mazināt risku, ko rada automātiskas lēmumu pieņemšanas sistēmas</t>
        </is>
      </c>
      <c r="BP903" s="2" t="inlineStr">
        <is>
          <t>valutazzjoni tal-impatt algoritmiku</t>
        </is>
      </c>
      <c r="BQ903" s="2" t="inlineStr">
        <is>
          <t>3</t>
        </is>
      </c>
      <c r="BR903" s="2" t="inlineStr">
        <is>
          <t/>
        </is>
      </c>
      <c r="BS903" t="inlineStr">
        <is>
          <t>għodda mfassla biex tgħin biex tevalwa u ttaffi r-riskji marbuta mal-użu ta' sistema ta' deċiżjoni awtomatizzata</t>
        </is>
      </c>
      <c r="BT903" s="2" t="inlineStr">
        <is>
          <t>algoritmische effectbeoordeling</t>
        </is>
      </c>
      <c r="BU903" s="2" t="inlineStr">
        <is>
          <t>3</t>
        </is>
      </c>
      <c r="BV903" s="2" t="inlineStr">
        <is>
          <t/>
        </is>
      </c>
      <c r="BW903" t="inlineStr">
        <is>
          <t>instrument om de risico's van de invoering van een geautomatiseerd besluitvormingssysteem te evalueren en te beperken</t>
        </is>
      </c>
      <c r="BX903" s="2" t="inlineStr">
        <is>
          <t>algorytmiczna ocena skutków</t>
        </is>
      </c>
      <c r="BY903" s="2" t="inlineStr">
        <is>
          <t>3</t>
        </is>
      </c>
      <c r="BZ903" s="2" t="inlineStr">
        <is>
          <t/>
        </is>
      </c>
      <c r="CA903" t="inlineStr">
        <is>
          <t>narzędzie opracowane do pomocy w ocenie i łagodzeniu ryzyka związanego ze stosowaniem zautomatyzowanego systemu podejmowania decyzji</t>
        </is>
      </c>
      <c r="CB903" s="2" t="inlineStr">
        <is>
          <t>avaliação do impacto algorítmico</t>
        </is>
      </c>
      <c r="CC903" s="2" t="inlineStr">
        <is>
          <t>3</t>
        </is>
      </c>
      <c r="CD903" s="2" t="inlineStr">
        <is>
          <t/>
        </is>
      </c>
      <c r="CE903" t="inlineStr">
        <is>
          <t>Ferramenta concebida para avaliação e redução dos riscos associados à implantação de um sistema automatizado de tomada de decisões.</t>
        </is>
      </c>
      <c r="CF903" t="inlineStr">
        <is>
          <t/>
        </is>
      </c>
      <c r="CG903" t="inlineStr">
        <is>
          <t/>
        </is>
      </c>
      <c r="CH903" t="inlineStr">
        <is>
          <t/>
        </is>
      </c>
      <c r="CI903" t="inlineStr">
        <is>
          <t/>
        </is>
      </c>
      <c r="CJ903" t="inlineStr">
        <is>
          <t/>
        </is>
      </c>
      <c r="CK903" t="inlineStr">
        <is>
          <t/>
        </is>
      </c>
      <c r="CL903" t="inlineStr">
        <is>
          <t/>
        </is>
      </c>
      <c r="CM903" t="inlineStr">
        <is>
          <t/>
        </is>
      </c>
      <c r="CN903" s="2" t="inlineStr">
        <is>
          <t>ocena algoritemskega učinka</t>
        </is>
      </c>
      <c r="CO903" s="2" t="inlineStr">
        <is>
          <t>2</t>
        </is>
      </c>
      <c r="CP903" s="2" t="inlineStr">
        <is>
          <t>proposed</t>
        </is>
      </c>
      <c r="CQ903" t="inlineStr">
        <is>
          <t/>
        </is>
      </c>
      <c r="CR903" s="2" t="inlineStr">
        <is>
          <t>algoritmisk konsekvensbedömning</t>
        </is>
      </c>
      <c r="CS903" s="2" t="inlineStr">
        <is>
          <t>3</t>
        </is>
      </c>
      <c r="CT903" s="2" t="inlineStr">
        <is>
          <t/>
        </is>
      </c>
      <c r="CU903" t="inlineStr">
        <is>
          <t>verktyg som ska bidra till utvärdering och begränsning av de risker som är kopplade till användningen av ett automatiserat beslutssystem</t>
        </is>
      </c>
    </row>
    <row r="904">
      <c r="A904" s="1" t="str">
        <f>HYPERLINK("https://iate.europa.eu/entry/result/3591660/all", "3591660")</f>
        <v>3591660</v>
      </c>
      <c r="B904" t="inlineStr">
        <is>
          <t>EDUCATION AND COMMUNICATIONS</t>
        </is>
      </c>
      <c r="C904" t="inlineStr">
        <is>
          <t>EDUCATION AND COMMUNICATIONS|information technology and data processing</t>
        </is>
      </c>
      <c r="D904" s="2" t="inlineStr">
        <is>
          <t>тестова кибератака с цел подобряване на сигурността</t>
        </is>
      </c>
      <c r="E904" s="2" t="inlineStr">
        <is>
          <t>3</t>
        </is>
      </c>
      <c r="F904" s="2" t="inlineStr">
        <is>
          <t/>
        </is>
      </c>
      <c r="G904" t="inlineStr">
        <is>
          <t>практика, при която екип за тестова кибератака с цел подобряване на сигурността („&lt;a href="https://iate.europa.eu/entry/result/3565973/bg" target="_blank"&gt;червен екип&lt;/a&gt;“) или независима група предизвиква дадена организация да подобри своята ефективност, като поема ролята или гледна точка на противник, по-специално с цел идентифициране и справяне с потенциалните уязвимости в сигурността</t>
        </is>
      </c>
      <c r="H904" s="2" t="inlineStr">
        <is>
          <t>nasazení červeného týmu</t>
        </is>
      </c>
      <c r="I904" s="2" t="inlineStr">
        <is>
          <t>2</t>
        </is>
      </c>
      <c r="J904" s="2" t="inlineStr">
        <is>
          <t/>
        </is>
      </c>
      <c r="K904" t="inlineStr">
        <is>
          <t>postup, při němž se důvěryhodné a rozličné tzv. &lt;a href="https://iate.europa.eu/entry/result/3565973/cs" target="_blank"&gt;červené týmy&lt;/a&gt; pokoušejí
„prolomit“ do systému IT a nalézt jeho slabá místa</t>
        </is>
      </c>
      <c r="L904" s="2" t="inlineStr">
        <is>
          <t>red teaming</t>
        </is>
      </c>
      <c r="M904" s="2" t="inlineStr">
        <is>
          <t>3</t>
        </is>
      </c>
      <c r="N904" s="2" t="inlineStr">
        <is>
          <t/>
        </is>
      </c>
      <c r="O904" t="inlineStr">
        <is>
          <t>praksis, hvorved betroede og forskelligartede "&lt;a href="https://iate.europa.eu/entry/result/3565973/da" target="_blank"&gt;røde teams&lt;/a&gt;" bevidst forsøger at "knække" et IT-system for at finde sårbarheder</t>
        </is>
      </c>
      <c r="P904" s="2" t="inlineStr">
        <is>
          <t>Red Teaming</t>
        </is>
      </c>
      <c r="Q904" s="2" t="inlineStr">
        <is>
          <t>3</t>
        </is>
      </c>
      <c r="R904" s="2" t="inlineStr">
        <is>
          <t/>
        </is>
      </c>
      <c r="S904" t="inlineStr">
        <is>
          <t>Angriffssimulation, bei der ein unabhängiges („rotes“) Team die Rolle oder Sichtweise eines Feindes übernimmt, insbesondere um Sicherheitslücken bei einer Organisation zu ermitteln</t>
        </is>
      </c>
      <c r="T904" s="2" t="inlineStr">
        <is>
          <t>red teaming</t>
        </is>
      </c>
      <c r="U904" s="2" t="inlineStr">
        <is>
          <t>3</t>
        </is>
      </c>
      <c r="V904" s="2" t="inlineStr">
        <is>
          <t/>
        </is>
      </c>
      <c r="W904" t="inlineStr">
        <is>
          <t>πρακτική που χρησιμοποιείται για τον εντοπισμό και την αντιμετώπιση πιθανών ευπαθειών ασφάλειας συστήματος στο πλαίσιο της οποίας μια ανεξάρτητη ομάδα (red team) «προκαλεί»
έναν οργανισμό να βελτιώσει την αποτελεσματικότητά του αναλαμβάνοντας τον ρόλο ή την οπτική γωνία
μιας αντίπαλης πλευράς</t>
        </is>
      </c>
      <c r="X904" s="2" t="inlineStr">
        <is>
          <t>red teaming</t>
        </is>
      </c>
      <c r="Y904" s="2" t="inlineStr">
        <is>
          <t>3</t>
        </is>
      </c>
      <c r="Z904" s="2" t="inlineStr">
        <is>
          <t/>
        </is>
      </c>
      <c r="AA904" t="inlineStr">
        <is>
          <t>practice
whereby trusted and
diverse &lt;em&gt;“red teams”&lt;/em&gt; &lt;a href="/entry/result/3565973/all" id="ENTRY_TO_ENTRY_CONVERTER" target="_blank"&gt;IATE:3565973&lt;/a&gt; deliberately attempt to “break” an IT system to find vulnerabilities</t>
        </is>
      </c>
      <c r="AB904" s="2" t="inlineStr">
        <is>
          <t>utilización de «equipos rojos»</t>
        </is>
      </c>
      <c r="AC904" s="2" t="inlineStr">
        <is>
          <t>3</t>
        </is>
      </c>
      <c r="AD904" s="2" t="inlineStr">
        <is>
          <t/>
        </is>
      </c>
      <c r="AE904" t="inlineStr">
        <is>
          <t>Procedimiento consistente en que un «&lt;a href="https://iate.europa.eu/entry/result/3565973/es" target="_blank"&gt;equipo rojo&lt;/a&gt;», organizado o contratado por la empresa u organización de que se trate, intente piratear un sistema informático a fin de detectar y resolver fallos potenciales de ciberseguridad.</t>
        </is>
      </c>
      <c r="AF904" s="2" t="inlineStr">
        <is>
          <t>punaste tiimide kasutamine</t>
        </is>
      </c>
      <c r="AG904" s="2" t="inlineStr">
        <is>
          <t>3</t>
        </is>
      </c>
      <c r="AH904" s="2" t="inlineStr">
        <is>
          <t/>
        </is>
      </c>
      <c r="AI904" t="inlineStr">
        <is>
          <t>praktika, mille kohaselt &lt;a href="https://iate.europa.eu/entry/result/3565973/et" target="_blank"&gt;&lt;i&gt;punane tiim&lt;/i&gt;&lt;/a&gt; ehk sõltumatu rühm paneb organisatsiooni selle tõhususe parandamiseks proovile, võttes vastase rolli või seisukoha</t>
        </is>
      </c>
      <c r="AJ904" s="2" t="inlineStr">
        <is>
          <t>"red teaming"</t>
        </is>
      </c>
      <c r="AK904" s="2" t="inlineStr">
        <is>
          <t>3</t>
        </is>
      </c>
      <c r="AL904" s="2" t="inlineStr">
        <is>
          <t/>
        </is>
      </c>
      <c r="AM904" t="inlineStr">
        <is>
          <t>käytäntö, jossa niin kutsuttu maaliosasto (”red team”) tai riippumaton ryhmä haastaa 
organisaation tehostamaan toimintaansa ottamalla vastustajan roolin tai vastakkaisen näkökannan; käytännön tarkoituksena on erityisesti turvallisuuteen liittyvien haavoittuvuuksien tunnistaminen ja korjaaminen</t>
        </is>
      </c>
      <c r="AN904" s="2" t="inlineStr">
        <is>
          <t>méthode de l'équipe rouge</t>
        </is>
      </c>
      <c r="AO904" s="2" t="inlineStr">
        <is>
          <t>3</t>
        </is>
      </c>
      <c r="AP904" s="2" t="inlineStr">
        <is>
          <t/>
        </is>
      </c>
      <c r="AQ904" t="inlineStr">
        <is>
          <t>pratique par laquelle une "&lt;a href="https://iate.europa.eu/entry/result/3565973/fr" target="_blank"&gt;équipe rouge&lt;/a&gt;" tente délibérément de pirater un système informatique afin d'identifier et de résoudre des failles
potentielles en matière de sécurité</t>
        </is>
      </c>
      <c r="AR904" t="inlineStr">
        <is>
          <t/>
        </is>
      </c>
      <c r="AS904" t="inlineStr">
        <is>
          <t/>
        </is>
      </c>
      <c r="AT904" t="inlineStr">
        <is>
          <t/>
        </is>
      </c>
      <c r="AU904" t="inlineStr">
        <is>
          <t/>
        </is>
      </c>
      <c r="AV904" s="2" t="inlineStr">
        <is>
          <t>penetracijsko testiranje</t>
        </is>
      </c>
      <c r="AW904" s="2" t="inlineStr">
        <is>
          <t>3</t>
        </is>
      </c>
      <c r="AX904" s="2" t="inlineStr">
        <is>
          <t/>
        </is>
      </c>
      <c r="AY904" t="inlineStr">
        <is>
          <t>praksa u kojoj pouzdani i raznoliki „crveni timovi” &lt;a href="/entry/result/3565973/hr" id="ENTRY_TO_ENTRY_CONVERTER" target="_blank"&gt;IATE:3565973/HR&lt;/a&gt; namjerno pokušavaju
„upasti” u IT sustav kako bi pronašli njegove slabosti</t>
        </is>
      </c>
      <c r="AZ904" s="2" t="inlineStr">
        <is>
          <t>red teaming vizsgálat</t>
        </is>
      </c>
      <c r="BA904" s="2" t="inlineStr">
        <is>
          <t>3</t>
        </is>
      </c>
      <c r="BB904" s="2" t="inlineStr">
        <is>
          <t/>
        </is>
      </c>
      <c r="BC904" t="inlineStr">
        <is>
          <t>&lt;a href="https://iate.europa.eu/entry/result/3565973/hu" target="_blank"&gt;vörös csapatok&lt;/a&gt; által egy adott szervezet felkérésére végzett
célirányos vizsgálat, melynek keretében ellenséges szerepbe helyezkedve igyekeznek
feltárni, hogy valós támadók a kisebb sérülékenységek együttes kiaknázásával
hogyan tudnának elérni a kijelölt végső célhoz</t>
        </is>
      </c>
      <c r="BD904" s="2" t="inlineStr">
        <is>
          <t>red teaming</t>
        </is>
      </c>
      <c r="BE904" s="2" t="inlineStr">
        <is>
          <t>3</t>
        </is>
      </c>
      <c r="BF904" s="2" t="inlineStr">
        <is>
          <t/>
        </is>
      </c>
      <c r="BG904" t="inlineStr">
        <is>
          <t>pratica in cui un&lt;a href="https://iate.europa.eu/entry/result/3565973/it" target="_blank"&gt; red team&lt;/a&gt; o un gruppo indipendente sfida un'organizzazione a migliorare la propria efficacia 
assumendo il ruolo o punto di vista di avversario, che viene impiegata soprattutto nell'ambito della 
sicurezza per contribuire a individuare e risolvere le potenziali vulnerabilità</t>
        </is>
      </c>
      <c r="BH904" s="2" t="inlineStr">
        <is>
          <t>etiškas įsilaužimas</t>
        </is>
      </c>
      <c r="BI904" s="2" t="inlineStr">
        <is>
          <t>3</t>
        </is>
      </c>
      <c r="BJ904" s="2" t="inlineStr">
        <is>
          <t/>
        </is>
      </c>
      <c r="BK904" t="inlineStr">
        <is>
          <t>praktika, kai etiško įsilaužimo grupė arba nepriklausoma grupė imituoja priešiškus veiksmus arba požiūrį ir nukreipia juos prieš organizaciją, kad ji galėtų patobulinti savo efektyvumą</t>
        </is>
      </c>
      <c r="BL904" s="2" t="inlineStr">
        <is>
          <t>sarkanās komandas izmantošana</t>
        </is>
      </c>
      <c r="BM904" s="2" t="inlineStr">
        <is>
          <t>3</t>
        </is>
      </c>
      <c r="BN904" s="2" t="inlineStr">
        <is>
          <t/>
        </is>
      </c>
      <c r="BO904" t="inlineStr">
        <is>
          <t>prakse izmantot &lt;a href="https://iate.europa.eu/entry/slideshow/1629364844227/3565973/en-lv" target="_blank"&gt;"sarkano komandu"&lt;/a&gt; jeb neatkarīgu grupu, kas, uzņemoties
pretinieka lomu vai uzskatus, panāk, lai organizācija uzlabo tās efektivitāti</t>
        </is>
      </c>
      <c r="BP904" s="2" t="inlineStr">
        <is>
          <t>użu ta' tim aħmar|
red teaming</t>
        </is>
      </c>
      <c r="BQ904" s="2" t="inlineStr">
        <is>
          <t>3|
3</t>
        </is>
      </c>
      <c r="BR904" s="2" t="inlineStr">
        <is>
          <t xml:space="preserve">|
</t>
        </is>
      </c>
      <c r="BS904" t="inlineStr">
        <is>
          <t>ittestjar għal sitwazzjonijiet avversi mi&lt;a href="https://iate.europa.eu/entry/result/3565973/all" target="_blank"&gt;t-tim l-aħmar&lt;/a&gt; fdat li jipprova “jegħleb” is-sistema apposta 
biex isib dgħufijiet</t>
        </is>
      </c>
      <c r="BT904" s="2" t="inlineStr">
        <is>
          <t>red teaming</t>
        </is>
      </c>
      <c r="BU904" s="2" t="inlineStr">
        <is>
          <t>2</t>
        </is>
      </c>
      <c r="BV904" s="2" t="inlineStr">
        <is>
          <t/>
        </is>
      </c>
      <c r="BW904" t="inlineStr">
        <is>
          <t>praktijk waarbij onafhankelijke 'goede' professionele hackers een IT-systeem testen op potentiële kwetsbaarheden</t>
        </is>
      </c>
      <c r="BX904" s="2" t="inlineStr">
        <is>
          <t>operacja &lt;i&gt;red teaming&lt;/i&gt;|
&lt;i&gt;red teaming&lt;/i&gt;</t>
        </is>
      </c>
      <c r="BY904" s="2" t="inlineStr">
        <is>
          <t>3|
3</t>
        </is>
      </c>
      <c r="BZ904" s="2" t="inlineStr">
        <is>
          <t xml:space="preserve">|
</t>
        </is>
      </c>
      <c r="CA904" t="inlineStr">
        <is>
          <t>kontrolowany atak hakerski polegający na tym, że różne zaufane "&lt;a href="https://iate.europa.eu/entry/result/3565973/pl" target="_blank"&gt;zespoły czerwone&lt;/a&gt;" (&lt;i&gt;red teams&lt;/i&gt;) usiłują złamać określony system informatyczny, by w ten sposób zidentyfikować jego słabe strony</t>
        </is>
      </c>
      <c r="CB904" s="2" t="inlineStr">
        <is>
          <t>simulação de ataques|
&lt;i&gt;red teaming&lt;/i&gt;</t>
        </is>
      </c>
      <c r="CC904" s="2" t="inlineStr">
        <is>
          <t>3|
3</t>
        </is>
      </c>
      <c r="CD904" s="2" t="inlineStr">
        <is>
          <t xml:space="preserve">|
</t>
        </is>
      </c>
      <c r="CE904" t="inlineStr">
        <is>
          <t>Prática em que uma "&lt;a href="https://iate.europa.eu/entry/result/3565973/pt" target="_blank"&gt;equipa vermelha&lt;/a&gt;" ou grupo independente desafia uma 
organização a melhorar a sua eficácia, assumindo um papel ou ponto de vista antagónico. É sobretudo utilizada 
para ajudar a identificar e solucionar eventuais vulnerabilidades de segurança.</t>
        </is>
      </c>
      <c r="CF904" t="inlineStr">
        <is>
          <t/>
        </is>
      </c>
      <c r="CG904" t="inlineStr">
        <is>
          <t/>
        </is>
      </c>
      <c r="CH904" t="inlineStr">
        <is>
          <t/>
        </is>
      </c>
      <c r="CI904" t="inlineStr">
        <is>
          <t/>
        </is>
      </c>
      <c r="CJ904" t="inlineStr">
        <is>
          <t/>
        </is>
      </c>
      <c r="CK904" t="inlineStr">
        <is>
          <t/>
        </is>
      </c>
      <c r="CL904" t="inlineStr">
        <is>
          <t/>
        </is>
      </c>
      <c r="CM904" t="inlineStr">
        <is>
          <t/>
        </is>
      </c>
      <c r="CN904" s="2" t="inlineStr">
        <is>
          <t>etični heking|
red teaming</t>
        </is>
      </c>
      <c r="CO904" s="2" t="inlineStr">
        <is>
          <t>3|
3</t>
        </is>
      </c>
      <c r="CP904" s="2" t="inlineStr">
        <is>
          <t xml:space="preserve">|
</t>
        </is>
      </c>
      <c r="CQ904" t="inlineStr">
        <is>
          <t>praksa,
pri kateri neodvisna skupina, imenovana „skupina za etični heking“ (ang. red
team), prevzame sovražno vlogo ali stališče in s tem organizacijo izzove, naj
izboljša svojo učinkovitost; uporablja se predvsem za pomoč pri opredelitvi in
reševanju morebitnih varnostnih ranljivosti</t>
        </is>
      </c>
      <c r="CR904" s="2" t="inlineStr">
        <is>
          <t>red teaming</t>
        </is>
      </c>
      <c r="CS904" s="2" t="inlineStr">
        <is>
          <t>3</t>
        </is>
      </c>
      <c r="CT904" s="2" t="inlineStr">
        <is>
          <t/>
        </is>
      </c>
      <c r="CU904" t="inlineStr">
        <is>
          <t>test av it-säkerhet där en grupp, &lt;i&gt;the red team&lt;/i&gt;, agerar angripare och letar efter sår­­bar­­heter i it‑systemet</t>
        </is>
      </c>
    </row>
    <row r="905">
      <c r="A905" s="1" t="str">
        <f>HYPERLINK("https://iate.europa.eu/entry/result/907001/all", "907001")</f>
        <v>907001</v>
      </c>
      <c r="B905" t="inlineStr">
        <is>
          <t>EDUCATION AND COMMUNICATIONS</t>
        </is>
      </c>
      <c r="C905" t="inlineStr">
        <is>
          <t>EDUCATION AND COMMUNICATIONS|information technology and data processing</t>
        </is>
      </c>
      <c r="D905" s="2" t="inlineStr">
        <is>
          <t>човешки надзор</t>
        </is>
      </c>
      <c r="E905" s="2" t="inlineStr">
        <is>
          <t>3</t>
        </is>
      </c>
      <c r="F905" s="2" t="inlineStr">
        <is>
          <t/>
        </is>
      </c>
      <c r="G905" t="inlineStr">
        <is>
          <t>участие, наблюдение или контрол от страна на човека в процесите на дадена &lt;a href="https://iate.europa.eu/entry/result/3591198/bg" target="_blank"&gt;система с ИИ&lt;/a&gt; с цел да се гарантира, че тази система не накърнява автономността на хората и не причинява други неблагоприятни последици</t>
        </is>
      </c>
      <c r="H905" s="2" t="inlineStr">
        <is>
          <t>lidský dohled</t>
        </is>
      </c>
      <c r="I905" s="2" t="inlineStr">
        <is>
          <t>3</t>
        </is>
      </c>
      <c r="J905" s="2" t="inlineStr">
        <is>
          <t/>
        </is>
      </c>
      <c r="K905" t="inlineStr">
        <is>
          <t>dohled, který pomáhá zajistit, aby systém UI nepodlamoval lidskou autonomii nebo
nepůsobil jiné negativní účinky</t>
        </is>
      </c>
      <c r="L905" s="2" t="inlineStr">
        <is>
          <t>menneskelig kontrol</t>
        </is>
      </c>
      <c r="M905" s="2" t="inlineStr">
        <is>
          <t>3</t>
        </is>
      </c>
      <c r="N905" s="2" t="inlineStr">
        <is>
          <t/>
        </is>
      </c>
      <c r="O905" t="inlineStr">
        <is>
          <t>sikring af, at mennesker bevarer den overordnede kontrol over AI-processer ved hjælp af forskellige styringsmekanismer</t>
        </is>
      </c>
      <c r="P905" s="2" t="inlineStr">
        <is>
          <t>menschliche Aufsicht</t>
        </is>
      </c>
      <c r="Q905" s="2" t="inlineStr">
        <is>
          <t>3</t>
        </is>
      </c>
      <c r="R905" s="2" t="inlineStr">
        <is>
          <t/>
        </is>
      </c>
      <c r="S905" t="inlineStr">
        <is>
          <t/>
        </is>
      </c>
      <c r="T905" s="2" t="inlineStr">
        <is>
          <t>ανθρώπινη εποπτεία</t>
        </is>
      </c>
      <c r="U905" s="2" t="inlineStr">
        <is>
          <t>3</t>
        </is>
      </c>
      <c r="V905" s="2" t="inlineStr">
        <is>
          <t/>
        </is>
      </c>
      <c r="W905" t="inlineStr">
        <is>
          <t>διασφάλιση ότι ένα σύστημα ΤΝ δεν
υπονομεύει την ανθρώπινη αυτονομία μέσω μηχανισμών διακυβέρνησης, όπως η προσέγγιση στην οποία ο άνθρωπος είναι
εκείνος που παρεμβαίνει (human-in-the-loop - HITL), εκείνος που εποπτεύει (human-on-the-loop - HOTL) ή
εκείνος που ελέγχει (human-in-command -HIC)</t>
        </is>
      </c>
      <c r="X905" s="2" t="inlineStr">
        <is>
          <t>human oversight</t>
        </is>
      </c>
      <c r="Y905" s="2" t="inlineStr">
        <is>
          <t>3</t>
        </is>
      </c>
      <c r="Z905" s="2" t="inlineStr">
        <is>
          <t/>
        </is>
      </c>
      <c r="AA905" t="inlineStr">
        <is>
          <t>ensuring that human beings remain in overall control of AI processes by using mechanisms such as&lt;i&gt; human-in-the-loop (HITL), human-on-the-loop (HOTL), &lt;/i&gt;or&lt;i&gt; human-in-command (HIC)&lt;/i&gt; approaches</t>
        </is>
      </c>
      <c r="AB905" s="2" t="inlineStr">
        <is>
          <t>supervisión humana</t>
        </is>
      </c>
      <c r="AC905" s="2" t="inlineStr">
        <is>
          <t>2</t>
        </is>
      </c>
      <c r="AD905" s="2" t="inlineStr">
        <is>
          <t/>
        </is>
      </c>
      <c r="AE905" t="inlineStr">
        <is>
          <t>Conjunto de medidas destinadas a garantizar que un
sistema de IA no merme la autonomía de las personas ni provoque otros efectos
adversos. La supervisión se puede llevar a cabo a través de mecanismos de
gobernanza, tales como la participación humana (&lt;i&gt;human-in-the-loop)&lt;/i&gt;, el control
humano (&lt;i&gt;human-on-the-loop&lt;/i&gt;), o el mando humano (&lt;i&gt;human-in-command&lt;/i&gt;).</t>
        </is>
      </c>
      <c r="AF905" s="2" t="inlineStr">
        <is>
          <t>inimjärelevalve</t>
        </is>
      </c>
      <c r="AG905" s="2" t="inlineStr">
        <is>
          <t>3</t>
        </is>
      </c>
      <c r="AH905" s="2" t="inlineStr">
        <is>
          <t/>
        </is>
      </c>
      <c r="AI905" t="inlineStr">
        <is>
          <t>selle tagamine, et tehisintellektisüsteem ei kahjusta inimeste sõltumatust ega
põhjusta muid kahjulikke mõjusid</t>
        </is>
      </c>
      <c r="AJ905" s="2" t="inlineStr">
        <is>
          <t>ihmisen suorittama valvonta</t>
        </is>
      </c>
      <c r="AK905" s="2" t="inlineStr">
        <is>
          <t>3</t>
        </is>
      </c>
      <c r="AL905" s="2" t="inlineStr">
        <is>
          <t/>
        </is>
      </c>
      <c r="AM905" t="inlineStr">
        <is>
          <t>sen varmistaminen, ettei tekoälyjärjestelmä heikennä ihmisen itsenäistä päätäntävaltaa tai aiheuta muita haitallisia vaikutuksia; valvonta voidaan toteuttaa eri hallintamekanismeilla, esimerkiksi ihmisen osallistumista edellyttävällä periaatteella (human-in-the-loop, HITL), ihmisen osallistumisen mahdollistavalla periaatteella (human-on-the-loop, HOTL) tai periaatteella, jonka mukaan ihminen määrää (human-in-command, HIC)</t>
        </is>
      </c>
      <c r="AN905" s="2" t="inlineStr">
        <is>
          <t>contrôle humain</t>
        </is>
      </c>
      <c r="AO905" s="2" t="inlineStr">
        <is>
          <t>3</t>
        </is>
      </c>
      <c r="AP905" s="2" t="inlineStr">
        <is>
          <t/>
        </is>
      </c>
      <c r="AQ905" t="inlineStr">
        <is>
          <t>fait que des êtres humains conservent un contrôle global sur les processus de travail des &lt;a href="https://iate.europa.eu/entry/result/3591198/fr" target="_blank"&gt;systèmes d'intelligence artificielle&lt;/a&gt; en recourant à des mécanismes
de gouvernance</t>
        </is>
      </c>
      <c r="AR905" s="2" t="inlineStr">
        <is>
          <t>formhaoirseacht dhaonna</t>
        </is>
      </c>
      <c r="AS905" s="2" t="inlineStr">
        <is>
          <t>3</t>
        </is>
      </c>
      <c r="AT905" s="2" t="inlineStr">
        <is>
          <t/>
        </is>
      </c>
      <c r="AU905" t="inlineStr">
        <is>
          <t/>
        </is>
      </c>
      <c r="AV905" s="2" t="inlineStr">
        <is>
          <t>ljudski nadzor</t>
        </is>
      </c>
      <c r="AW905" s="2" t="inlineStr">
        <is>
          <t>3</t>
        </is>
      </c>
      <c r="AX905" s="2" t="inlineStr">
        <is>
          <t/>
        </is>
      </c>
      <c r="AY905" t="inlineStr">
        <is>
          <t>osiguravanje toga da ljudi i dalje imaju kontrolu nad procesima umjetne inteligencije primjenom mehanizama kao što su ljudska intervencija (&lt;i&gt;human-in-the-loop&lt;/i&gt;, HITL), ljudski nadzor (&lt;i&gt;human-on-the-loop&lt;/i&gt;, HOTL) ili ljudsko odlučivanje
(&lt;i&gt;human-in-command&lt;/i&gt;, HIC)</t>
        </is>
      </c>
      <c r="AZ905" s="2" t="inlineStr">
        <is>
          <t>emberi felügyelet</t>
        </is>
      </c>
      <c r="BA905" s="2" t="inlineStr">
        <is>
          <t>3</t>
        </is>
      </c>
      <c r="BB905" s="2" t="inlineStr">
        <is>
          <t/>
        </is>
      </c>
      <c r="BC905" t="inlineStr">
        <is>
          <t>a nagy kockázatú MI-rendszerek észszerűen előrelátható rendellenes használata esetén felmerülő, az
egészséget, a biztonságot vagy az alapvető jogokat érintő kockázatok megelőzését
vagy minimálisra csökkentését célzó emberi tevékenység</t>
        </is>
      </c>
      <c r="BD905" s="2" t="inlineStr">
        <is>
          <t>sorveglianza umana</t>
        </is>
      </c>
      <c r="BE905" s="2" t="inlineStr">
        <is>
          <t>3</t>
        </is>
      </c>
      <c r="BF905" s="2" t="inlineStr">
        <is>
          <t/>
        </is>
      </c>
      <c r="BG905" t="inlineStr">
        <is>
          <t>il fatto di assicurarsi che un sistema di IA non comprometta 
l'autonomia umana o provochi altri effetti negativi, grazie a meccanismi di 
governance che consentano un approccio con intervento umano (human-in-the-loop - HITL), con supervisione 
umana (human-on-the-loop - HOTL) o con controllo umano (human-in-command - HIC)</t>
        </is>
      </c>
      <c r="BH905" s="2" t="inlineStr">
        <is>
          <t>žmogaus atliekama priežiūra</t>
        </is>
      </c>
      <c r="BI905" s="2" t="inlineStr">
        <is>
          <t>3</t>
        </is>
      </c>
      <c r="BJ905" s="2" t="inlineStr">
        <is>
          <t/>
        </is>
      </c>
      <c r="BK905" t="inlineStr">
        <is>
          <t>priežiūra, kuri padeda užtikrinti, kad DI sistema nesumažintų žmogaus autonomijos ir nesukeltų kitokio neigiamo poveikio, ir gali būti atliekama taikant valdymo mechanizmus, kuriais užtikrinama, kad žmogus dalyvautų procese (angl. Human-in-the-loop, HITL), jį prižiūrėtų (angl. Human-on-the-loop, HOTL) arba jį valdytų (angl. Human-in-command, HIC)</t>
        </is>
      </c>
      <c r="BL905" s="2" t="inlineStr">
        <is>
          <t>cilvēka virsvadība</t>
        </is>
      </c>
      <c r="BM905" s="2" t="inlineStr">
        <is>
          <t>3</t>
        </is>
      </c>
      <c r="BN905" s="2" t="inlineStr">
        <is>
          <t/>
        </is>
      </c>
      <c r="BO905" t="inlineStr">
        <is>
          <t>cilvēka veikta pārraudzība, kas nodrošina, ka nodrošināt, ka MI sistēma nekaitē cilvēka patstāvībai un nerada
citu nelabvēlīgu ietekmi</t>
        </is>
      </c>
      <c r="BP905" s="2" t="inlineStr">
        <is>
          <t>sorveljanza mill-bniedem</t>
        </is>
      </c>
      <c r="BQ905" s="2" t="inlineStr">
        <is>
          <t>3</t>
        </is>
      </c>
      <c r="BR905" s="2" t="inlineStr">
        <is>
          <t/>
        </is>
      </c>
      <c r="BS905" t="inlineStr">
        <is>
          <t>l-iżgurar li l-bnedmin jibqgħu fil-kontroll ġenerali tal-proċessi tal-IA bl-użu ta’ mekkaniżmi bħall-approċċ ta' &lt;i&gt;bniedem fiċ-ċirkwit&lt;/i&gt;&lt;i&gt; (HITL), bniedem fuq iċ-ċirkwit (HOTL), &lt;/i&gt;jew &lt;i&gt;bniedem fil-kmand (HIC)&lt;/i&gt;</t>
        </is>
      </c>
      <c r="BT905" s="2" t="inlineStr">
        <is>
          <t>menselijk toezicht</t>
        </is>
      </c>
      <c r="BU905" s="2" t="inlineStr">
        <is>
          <t>3</t>
        </is>
      </c>
      <c r="BV905" s="2" t="inlineStr">
        <is>
          <t/>
        </is>
      </c>
      <c r="BW905" t="inlineStr">
        <is>
          <t>beginsel volgens hetwelk de mens de algemene controle behoudt over de werkprocessen van AI-systemen door gebruik te maken van beheersmechanismen/benaderingen zoals &lt;a href="https://iate.europa.eu/entry/slideshow/1624969397173/1901872/nl" target="_blank"&gt;human-in-the-loop&lt;/a&gt;&lt;small&gt;, &lt;/small&gt; &lt;a href="https://iate.europa.eu/entry/slideshow/1624969428327/3580697/nl" target="_blank"&gt;human-on-the-loop&lt;/a&gt;, en &lt;a href="https://iate.europa.eu/entry/slideshow/1624969452564/3580708/nl" target="_blank"&gt;human-in-command&lt;/a&gt;</t>
        </is>
      </c>
      <c r="BX905" s="2" t="inlineStr">
        <is>
          <t>sprawowanie nadzoru przez człowieka</t>
        </is>
      </c>
      <c r="BY905" s="2" t="inlineStr">
        <is>
          <t>3</t>
        </is>
      </c>
      <c r="BZ905" s="2" t="inlineStr">
        <is>
          <t/>
        </is>
      </c>
      <c r="CA905" t="inlineStr">
        <is>
          <t>zapewnienie, aby system sztucznej inteligencji nie podważał autonomii człowieka ani nie powodował innych niekorzystnych skutków</t>
        </is>
      </c>
      <c r="CB905" s="2" t="inlineStr">
        <is>
          <t>supervisão humana</t>
        </is>
      </c>
      <c r="CC905" s="2" t="inlineStr">
        <is>
          <t>3</t>
        </is>
      </c>
      <c r="CD905" s="2" t="inlineStr">
        <is>
          <t/>
        </is>
      </c>
      <c r="CE905" t="inlineStr">
        <is>
          <t>Prerrogativa que assiste a um operador humano através da qual se garante que um sistema de IA não põe em causa a 
autonomia humana nem produz outros efeitos negativos.</t>
        </is>
      </c>
      <c r="CF905" s="2" t="inlineStr">
        <is>
          <t>supraveghere umană|
control uman</t>
        </is>
      </c>
      <c r="CG905" s="2" t="inlineStr">
        <is>
          <t>3|
3</t>
        </is>
      </c>
      <c r="CH905" s="2" t="inlineStr">
        <is>
          <t xml:space="preserve">|
</t>
        </is>
      </c>
      <c r="CI905" t="inlineStr">
        <is>
          <t>asigurarea
faptului că ființele umane mențin un control global asupra procesului de lucru
al &lt;a href="https://iate.europa.eu/entry/result/3591198/ro" target="_blank"&gt;sistemelor de inteligență artificială&lt;/a&gt; recurgând la mecanisme de guvernanță</t>
        </is>
      </c>
      <c r="CJ905" s="2" t="inlineStr">
        <is>
          <t>ľudský dohľad</t>
        </is>
      </c>
      <c r="CK905" s="2" t="inlineStr">
        <is>
          <t>3</t>
        </is>
      </c>
      <c r="CL905" s="2" t="inlineStr">
        <is>
          <t/>
        </is>
      </c>
      <c r="CM905" t="inlineStr">
        <is>
          <t>dohľad, ktorý pomáha
zabezpečiť, aby systém umelej inteligencie neoslaboval ľudskú autonómiu ani
nespôsoboval iné nepriaznivé účinky</t>
        </is>
      </c>
      <c r="CN905" s="2" t="inlineStr">
        <is>
          <t>človeški nadzor|
človekov nadzor</t>
        </is>
      </c>
      <c r="CO905" s="2" t="inlineStr">
        <is>
          <t>3|
3</t>
        </is>
      </c>
      <c r="CP905" s="2" t="inlineStr">
        <is>
          <t xml:space="preserve">|
</t>
        </is>
      </c>
      <c r="CQ905" t="inlineStr">
        <is>
          <t/>
        </is>
      </c>
      <c r="CR905" s="2" t="inlineStr">
        <is>
          <t>mänsklig tillsyn</t>
        </is>
      </c>
      <c r="CS905" s="2" t="inlineStr">
        <is>
          <t>3</t>
        </is>
      </c>
      <c r="CT905" s="2" t="inlineStr">
        <is>
          <t/>
        </is>
      </c>
      <c r="CU905" t="inlineStr">
        <is>
          <t/>
        </is>
      </c>
    </row>
    <row r="906">
      <c r="A906" s="1" t="str">
        <f>HYPERLINK("https://iate.europa.eu/entry/result/3591952/all", "3591952")</f>
        <v>3591952</v>
      </c>
      <c r="B906" t="inlineStr">
        <is>
          <t>EDUCATION AND COMMUNICATIONS</t>
        </is>
      </c>
      <c r="C906" t="inlineStr">
        <is>
          <t>EDUCATION AND COMMUNICATIONS|information and information processing|information processing|artificial intelligence</t>
        </is>
      </c>
      <c r="D906" s="2" t="inlineStr">
        <is>
          <t>списък за оценяване на надеждния ИИ</t>
        </is>
      </c>
      <c r="E906" s="2" t="inlineStr">
        <is>
          <t>3</t>
        </is>
      </c>
      <c r="F906" s="2" t="inlineStr">
        <is>
          <t/>
        </is>
      </c>
      <c r="G906" t="inlineStr">
        <is>
          <t>списък, изговен в рамките на „Насоките относно етичните аспекти за надежден ИИ&lt;em&gt;“&lt;/em&gt; от експертната група на високо равнище по въпросите на изкуствения интелект, създадена от Европейската комисия, с цел извършване на оценка на седемте ключови изисквания, на които трябва да отговарят &lt;a href="https://iate.europa.eu/entry/result/3591198/bg" target="_blank"&gt;системите с ИИ&lt;/a&gt;, за да създадат &lt;a href="https://iate.europa.eu/entry/slideshow/1624913356060/3580093/bg" target="_blank"&gt;надежден ИИ&lt;/a&gt;</t>
        </is>
      </c>
      <c r="H906" s="2" t="inlineStr">
        <is>
          <t>hodnotící seznam pro důvěryhodnou UI</t>
        </is>
      </c>
      <c r="I906" s="2" t="inlineStr">
        <is>
          <t>3</t>
        </is>
      </c>
      <c r="J906" s="2" t="inlineStr">
        <is>
          <t/>
        </is>
      </c>
      <c r="K906" t="inlineStr">
        <is>
          <t>seznam vytvořený odbornou skupinou na vysoké úrovni pro umělou inteligenci zřízenou Evropskou komisí s cílem posoudit sedm klíčových požadavků, jež by měly systémy umělé inteligence splnit, aby byla vytvořena umělá inteligence podle &lt;a href="https://digital-strategy.ec.europa.eu/en/library/ethics-guidelines-trustworthy-ai" target="_blank"&gt;Etických pokynů pro zajištění důvěryhodnosti UI&lt;time datetime="14. 7. 2021"&gt; (14. 7. 2021)&lt;/time&gt;&lt;/a&gt;</t>
        </is>
      </c>
      <c r="L906" s="2" t="inlineStr">
        <is>
          <t>evalueringsliste for pålidelig kunstig intelligens</t>
        </is>
      </c>
      <c r="M906" s="2" t="inlineStr">
        <is>
          <t>3</t>
        </is>
      </c>
      <c r="N906" s="2" t="inlineStr">
        <is>
          <t/>
        </is>
      </c>
      <c r="O906" t="inlineStr">
        <is>
          <t>liste oprettet af &lt;a href="https://iate.europa.eu/entry/slideshow/1619612660545/3579750/da" target="_blank"&gt;Ekspertgruppen på Højt Niveau vedrørende Kunstig Intelligens&lt;/a&gt; med henblik på evaluering af de syv centrale krav, som AI-systemer skal opfylde for at realisere pålidelig kunstig intelligens, i henhold til de &lt;a href="https://ec.europa.eu/newsroom/dae/document.cfm?doc_id=60420" target="_blank"&gt;etiske retningslinjer for pålidelig kunstig intelligens&lt;/a&gt;</t>
        </is>
      </c>
      <c r="P906" s="2" t="inlineStr">
        <is>
          <t>Bewertungsliste für vertrauenswürdige künstliche Intelligenz|
Bewertungsliste für vertrauenswürdige KI</t>
        </is>
      </c>
      <c r="Q906" s="2" t="inlineStr">
        <is>
          <t>3|
3</t>
        </is>
      </c>
      <c r="R906" s="2" t="inlineStr">
        <is>
          <t xml:space="preserve">|
</t>
        </is>
      </c>
      <c r="S906" t="inlineStr">
        <is>
          <t>von der
hochrangigen Expertengruppe für KI &lt;a href="/entry/result/3579750/all" id="ENTRY_TO_ENTRY_CONVERTER" target="_blank"&gt;IATE:3579750&lt;/a&gt; veröffentlichte Checkliste, anhand
derer Entwickler und Betreiber von KI-Systemen überprüfen können, ob ihre
Systeme die von der Gruppe aufgestellten sieben ethischen Kernanforderungen an KI in der
Praxis erfüllen</t>
        </is>
      </c>
      <c r="T906" s="2" t="inlineStr">
        <is>
          <t>κατάλογος αξιολόγησης της αξιοπιστίας της ΤΝ</t>
        </is>
      </c>
      <c r="U906" s="2" t="inlineStr">
        <is>
          <t>3</t>
        </is>
      </c>
      <c r="V906" s="2" t="inlineStr">
        <is>
          <t/>
        </is>
      </c>
      <c r="W906" t="inlineStr">
        <is>
          <t>κατάλογος ο οποίος μπορεί να συμβάλει στην επιχειρησιακή υλοποίηση των επτά απαιτήσεων τις οποίες τα συστήματα ΤΝ θα πρέπει να εφαρμόζουν και να τηρούν καθόλη τη διάρκεια του κύκλου ζωής τους, σύμφωνα με τις &lt;a href="https://ec.europa.eu/newsroom/dae/document.cfm?doc_id=60424" target="_blank"&gt;«Κατευθυντήριες γραμμές δεοντολογίας για αξιόπιστη τεχνητή νοημοσύνη»&lt;/a&gt;</t>
        </is>
      </c>
      <c r="X906" s="2" t="inlineStr">
        <is>
          <t>trustworthy AI assessment list</t>
        </is>
      </c>
      <c r="Y906" s="2" t="inlineStr">
        <is>
          <t>3</t>
        </is>
      </c>
      <c r="Z906" s="2" t="inlineStr">
        <is>
          <t/>
        </is>
      </c>
      <c r="AA906" t="inlineStr">
        <is>
          <t>list created by the HLEG on artificial intelligence set up by the European Commission to evaluate the seven key requirements that AI systems should meet in order to realise Trustworthy AI according to the &lt;a href="https://ec.europa.eu/futurium/en/ai-alliance-consultation" target="_blank"&gt;Ethics guidelines for trustworthy AI&lt;time datetime="20.11.2020"&gt; (20.11.2020)&lt;/time&gt;&lt;/a&gt;</t>
        </is>
      </c>
      <c r="AB906" s="2" t="inlineStr">
        <is>
          <t>lista de evaluación de la fiabilidad de la IA|
lista de evaluación para una IA fiable</t>
        </is>
      </c>
      <c r="AC906" s="2" t="inlineStr">
        <is>
          <t>3|
3</t>
        </is>
      </c>
      <c r="AD906" s="2" t="inlineStr">
        <is>
          <t xml:space="preserve">|
</t>
        </is>
      </c>
      <c r="AE906" t="inlineStr">
        <is>
          <t>Lista elaborada por el Grupo Independiente de Expertos de Alto Nivel sobre Inteligencia Artificial (IA) de la Comisión Europea, en el marco de las Directrices éticas para una IA fiable, destinada a guiar a los profesionales de la IA en el desarrollo, implantación y utilización de una IA fiable y a facilitar la verificación del cumplimiento de los siete requisitos clave que deberían cumplir los sistemas de IA para hacer realidad la IA fiable.</t>
        </is>
      </c>
      <c r="AF906" s="2" t="inlineStr">
        <is>
          <t>usaldusväärse tehisintellekti kontrollnimekiri</t>
        </is>
      </c>
      <c r="AG906" s="2" t="inlineStr">
        <is>
          <t>2</t>
        </is>
      </c>
      <c r="AH906" s="2" t="inlineStr">
        <is>
          <t/>
        </is>
      </c>
      <c r="AI906" t="inlineStr">
        <is>
          <t>Euroopa
 Komisjoni moodustatud tehisintellektialase kõrgetasemelise eksperdirühma koostatud
 nimekiri, mille alusel kontrollitakse seitset põhinõuet,
 millele tehisintellektisüsteemid peaksid usaldusväärse tehisintellekti arendamise eetikasuuniste
 kohaselt usaldusväärse tehisintellekti loomisel vastama</t>
        </is>
      </c>
      <c r="AJ906" s="2" t="inlineStr">
        <is>
          <t>luotettavan tekoälyn arviointilista</t>
        </is>
      </c>
      <c r="AK906" s="2" t="inlineStr">
        <is>
          <t>3</t>
        </is>
      </c>
      <c r="AL906" s="2" t="inlineStr">
        <is>
          <t/>
        </is>
      </c>
      <c r="AM906" t="inlineStr">
        <is>
          <t>tekoälyä käsittelevän korkean tason asiantuntijaryhmän laatima luettelo, jonka avulla konkretisoidaan seitsemän keskeistä vaatimusta, jotka tekoälyjärjestelmien olisi täytettävä 
luotettavan tekoälyn toteuttamiseksi</t>
        </is>
      </c>
      <c r="AN906" s="2" t="inlineStr">
        <is>
          <t>liste d'évaluation pour une IA digne de confiance</t>
        </is>
      </c>
      <c r="AO906" s="2" t="inlineStr">
        <is>
          <t>3</t>
        </is>
      </c>
      <c r="AP906" s="2" t="inlineStr">
        <is>
          <t/>
        </is>
      </c>
      <c r="AQ906" t="inlineStr">
        <is>
          <t>liste élaborée, dans le cadre des &lt;a href="https://iate.europa.eu/entry/result/3589113/fr" target="_blank"&gt;lignes directrices en matière d'éthique pour une IA digne de confiance&lt;/a&gt;, par le groupe d'experts de haut niveau sur l'intelligence artificielle constitué par la Commission européenne, qui doit servir à évaluer les sept exigences essentielles que tout système d’IA devrait respecter pour être considéré digne de confiance</t>
        </is>
      </c>
      <c r="AR906" s="2" t="inlineStr">
        <is>
          <t>liosta measúnaithe um an intleacht shaorga iontaofa</t>
        </is>
      </c>
      <c r="AS906" s="2" t="inlineStr">
        <is>
          <t>3</t>
        </is>
      </c>
      <c r="AT906" s="2" t="inlineStr">
        <is>
          <t/>
        </is>
      </c>
      <c r="AU906" t="inlineStr">
        <is>
          <t/>
        </is>
      </c>
      <c r="AV906" s="2" t="inlineStr">
        <is>
          <t>popis za procjenu pouzdane umjetne inteligencije</t>
        </is>
      </c>
      <c r="AW906" s="2" t="inlineStr">
        <is>
          <t>3</t>
        </is>
      </c>
      <c r="AX906" s="2" t="inlineStr">
        <is>
          <t/>
        </is>
      </c>
      <c r="AY906" t="inlineStr">
        <is>
          <t>popis koji je izradila stručna skupina na visokoj razini za umjetnu inteligenciju koju je Europska komisija osnovala kako bi ocijenila sedam ključnih zahtjeva koje bi sustavi umjetne inteligencije trebali ispuniti da bi se ostvarila pouzdana umjetna inteligencija u skladu s „Etičkim smjernicama za pouzdanu umjetnu inteligenciju”</t>
        </is>
      </c>
      <c r="AZ906" t="inlineStr">
        <is>
          <t/>
        </is>
      </c>
      <c r="BA906" t="inlineStr">
        <is>
          <t/>
        </is>
      </c>
      <c r="BB906" t="inlineStr">
        <is>
          <t/>
        </is>
      </c>
      <c r="BC906" t="inlineStr">
        <is>
          <t/>
        </is>
      </c>
      <c r="BD906" s="2" t="inlineStr">
        <is>
          <t>lista di controllo|
lista di controllo per la valutazione dell'affidabilità dell'IA</t>
        </is>
      </c>
      <c r="BE906" s="2" t="inlineStr">
        <is>
          <t>3|
3</t>
        </is>
      </c>
      <c r="BF906" s="2" t="inlineStr">
        <is>
          <t xml:space="preserve">|
</t>
        </is>
      </c>
      <c r="BG906" t="inlineStr">
        <is>
          <t>elenco creato dal gruppo di esperti ad alto livello sull'&lt;a href="https://iate.europa.eu/entry/result/3571274/it" target="_blank"&gt;intelligenza artificiale &lt;/a&gt;istituito dalla Commissione europea per valutare i sette requisiti chiave che i sistemi di IA dovrebbero soddisfare per realizzare un'&lt;a href="https://iate.europa.eu/entry/result/3580093/it" target="_blank"&gt;IA affidabile &lt;/a&gt;secondo gli &lt;a href="https://digital-strategy.ec.europa.eu/en/library/ethics-guidelines-trustworthy-ai" target="_blank"&gt;Orientamenti etici per un'IA affidabile &lt;sub&gt;(20.11.2020)&lt;/sub&gt;&lt;/a&gt;</t>
        </is>
      </c>
      <c r="BH906" s="2" t="inlineStr">
        <is>
          <t>patikimo DI vertinimo klausimų sąrašas</t>
        </is>
      </c>
      <c r="BI906" s="2" t="inlineStr">
        <is>
          <t>3</t>
        </is>
      </c>
      <c r="BJ906" s="2" t="inlineStr">
        <is>
          <t/>
        </is>
      </c>
      <c r="BK906" t="inlineStr">
        <is>
          <t>Komisijos įsteigtos Nepriklausomos aukšto lygio ekspertų grupės dirbtinio intelekto klausimais sudarytas sąrašas, pagal kurį vertinami septyni pagrindiniai reikalavimai, kuriuos turi atitikti DI sistemos, kad jas būtų galima laikyti patikimomis</t>
        </is>
      </c>
      <c r="BL906" s="2" t="inlineStr">
        <is>
          <t>uzticama MI novērtēšanas saraksts</t>
        </is>
      </c>
      <c r="BM906" s="2" t="inlineStr">
        <is>
          <t>2</t>
        </is>
      </c>
      <c r="BN906" s="2" t="inlineStr">
        <is>
          <t/>
        </is>
      </c>
      <c r="BO906" t="inlineStr">
        <is>
          <t>AI augsta līmeņa ekspertu grupas izveidots saraksts ar septiņām galvenajām prasībām, kuras MI sistēmām jāievēro, lai īstenotu uzticamu MI saskaņā ar &lt;a href="https://ec.europa.eu/newsroom/dae/document.cfm?doc_id=60432" target="_blank"&gt;"Ētikas vadlīnijām uzticamam mākslīgajam intelektam"&lt;time datetime="20.8.2021."&gt; (20.8.2021.)&lt;/time&gt;&lt;/a&gt;</t>
        </is>
      </c>
      <c r="BP906" s="2" t="inlineStr">
        <is>
          <t>lista ta' valutazzjoni għal AI affidabbli</t>
        </is>
      </c>
      <c r="BQ906" s="2" t="inlineStr">
        <is>
          <t>2</t>
        </is>
      </c>
      <c r="BR906" s="2" t="inlineStr">
        <is>
          <t/>
        </is>
      </c>
      <c r="BS906" t="inlineStr">
        <is>
          <t>lista maħluqa mill-Grupp ta’ Esperti ta’ Livell Għoli dwar l-Intelliġenza Artifiċjali stabbilita mill-Kummissjoni Ewropea biex tevalwa s-seba’ rekwiżiti ewlenin li s-sistemi tal-IA għandhom jissodisfaw sabiex titwettaq IA Affidabbli skont il-"Linji gwida dwar l-etika għal AI affidabbli"</t>
        </is>
      </c>
      <c r="BT906" s="2" t="inlineStr">
        <is>
          <t>controlelijst voor betrouwbare AI|
controlelijst voor betrouwbare KI</t>
        </is>
      </c>
      <c r="BU906" s="2" t="inlineStr">
        <is>
          <t>3|
2</t>
        </is>
      </c>
      <c r="BV906" s="2" t="inlineStr">
        <is>
          <t xml:space="preserve">preferred|
</t>
        </is>
      </c>
      <c r="BW906" t="inlineStr">
        <is>
          <t>lijst opgesteld door de deskundigengroep op hoog niveau inzake AI om de zeven belangrijkste vereisten te evalueren waaraan AI-systemen moeten voldoen om betrouwbare AI te realiseren</t>
        </is>
      </c>
      <c r="BX906" s="2" t="inlineStr">
        <is>
          <t>lista kontrolna oceny godnej zaufania sztucznej inteligencji</t>
        </is>
      </c>
      <c r="BY906" s="2" t="inlineStr">
        <is>
          <t>3</t>
        </is>
      </c>
      <c r="BZ906" s="2" t="inlineStr">
        <is>
          <t/>
        </is>
      </c>
      <c r="CA906" t="inlineStr">
        <is>
          <t>wykaz stworzony przez grupę ekspertów wysokiego szczebla i dotyczący siedmiu podstawowych wymogów, które musi spełnić &lt;a href="https://iate.europa.eu/entry/slideshow/1620398597940/3591198/pl" target="_blank"&gt;system sztucznej inteligencji&lt;/a&gt;, aby można go było uznać za godny zaufania</t>
        </is>
      </c>
      <c r="CB906" s="2" t="inlineStr">
        <is>
          <t>lista de avaliação de uma IA de confiança</t>
        </is>
      </c>
      <c r="CC906" s="2" t="inlineStr">
        <is>
          <t>3</t>
        </is>
      </c>
      <c r="CD906" s="2" t="inlineStr">
        <is>
          <t/>
        </is>
      </c>
      <c r="CE906" t="inlineStr">
        <is>
          <t>Lista criada pelo &lt;a href="https://iate.europa.eu/entry/result/3579750/pt" target="_blank"&gt;grupo de peritos de alto nível sobre a inteligência artificial&lt;/a&gt; para ajudar a operacionalizar os sete requisitos essenciais que os sistemas de IA 
devem satisfazer para concretizar uma IA de confiança, segundo as &lt;a href="https://op.europa.eu/pt/publication-detail/-/publication/d3988569-0434-11ea-8c1f-01aa75ed71a1" target="_blank"&gt;Orientações éticas para uma IA de confiança&lt;/a&gt;&lt;small&gt;.&lt;/small&gt;</t>
        </is>
      </c>
      <c r="CF906" t="inlineStr">
        <is>
          <t/>
        </is>
      </c>
      <c r="CG906" t="inlineStr">
        <is>
          <t/>
        </is>
      </c>
      <c r="CH906" t="inlineStr">
        <is>
          <t/>
        </is>
      </c>
      <c r="CI906" t="inlineStr">
        <is>
          <t/>
        </is>
      </c>
      <c r="CJ906" t="inlineStr">
        <is>
          <t/>
        </is>
      </c>
      <c r="CK906" t="inlineStr">
        <is>
          <t/>
        </is>
      </c>
      <c r="CL906" t="inlineStr">
        <is>
          <t/>
        </is>
      </c>
      <c r="CM906" t="inlineStr">
        <is>
          <t/>
        </is>
      </c>
      <c r="CN906" s="2" t="inlineStr">
        <is>
          <t>ocenjevalni seznam za zaupanja vredno AI|
ocenjevalni seznam za zaupanja vredno UI|
seznam za ocenjevanje zaupanja vredne AI|
seznam za ocenjevanje zaupanja vredne umetne inteligence|
seznam za ocenjevanje zaupanja vredne UI|
ocenjevalni seznam za zaupanja vredno umetno inteligenco</t>
        </is>
      </c>
      <c r="CO906" s="2" t="inlineStr">
        <is>
          <t>3|
3|
3|
3|
3|
3</t>
        </is>
      </c>
      <c r="CP906" s="2" t="inlineStr">
        <is>
          <t xml:space="preserve">proposed|
proposed|
proposed|
|
proposed|
</t>
        </is>
      </c>
      <c r="CQ906" t="inlineStr">
        <is>
          <t>seznam, ki ga je oblikovala strokovna skupina na visoki ravni za umetno inteligenco, ustanovljena v sklopu Evropske komisije, in na podlagi katerega naj bi ocenili sedem ključnih zahtev, ki bi jih morali izpolnjevati &lt;a href="https://iate.europa.eu/entry/result/3591198/sl" target="_blank"&gt;sistemi umetne inteligence&lt;/a&gt;, da bi šteli za zaupanja vredne</t>
        </is>
      </c>
      <c r="CR906" s="2" t="inlineStr">
        <is>
          <t>bedömningslista för tillförlitlig AI</t>
        </is>
      </c>
      <c r="CS906" s="2" t="inlineStr">
        <is>
          <t>3</t>
        </is>
      </c>
      <c r="CT906" s="2" t="inlineStr">
        <is>
          <t/>
        </is>
      </c>
      <c r="CU906" t="inlineStr">
        <is>
          <t>lista skapad av kommissionens &lt;a href="https://iate.europa.eu/entry/result/3579750/sv" target="_blank"&gt;högnivåexpertgrupp för artificiell intelligens&lt;/a&gt; i syfte att utvärdera de sju centrala krav som AI-system bör uppfylla för att förverkliga tillförlitlig AI i enlighet med de&lt;a href="https://ec.europa.eu/newsroom/dae/document.cfm?doc_id=60441" target="_blank"&gt; etiska riktlinjerna för tillförlitlig AI &lt;time datetime="26.4.2021"&gt;(1.7.2021)&lt;/time&gt;&lt;/a&gt;</t>
        </is>
      </c>
    </row>
    <row r="907">
      <c r="A907" s="1" t="str">
        <f>HYPERLINK("https://iate.europa.eu/entry/result/3591940/all", "3591940")</f>
        <v>3591940</v>
      </c>
      <c r="B907" t="inlineStr">
        <is>
          <t>EDUCATION AND COMMUNICATIONS</t>
        </is>
      </c>
      <c r="C907" t="inlineStr">
        <is>
          <t>EDUCATION AND COMMUNICATIONS|information and information processing|information processing|artificial intelligence</t>
        </is>
      </c>
      <c r="D907" s="2" t="inlineStr">
        <is>
          <t>етичен изкуствен интелект|
етичен ИИ</t>
        </is>
      </c>
      <c r="E907" s="2" t="inlineStr">
        <is>
          <t>3|
3</t>
        </is>
      </c>
      <c r="F907" s="2" t="inlineStr">
        <is>
          <t xml:space="preserve">|
</t>
        </is>
      </c>
      <c r="G907" t="inlineStr">
        <is>
          <t>разработване, внедряване и използване на ИИ, което гарантира спазването на етичните норми, включително основните права като специални морални права, етичните принципи и свързаните основни ценности</t>
        </is>
      </c>
      <c r="H907" s="2" t="inlineStr">
        <is>
          <t>etická UI|
etická umělá inteligence</t>
        </is>
      </c>
      <c r="I907" s="2" t="inlineStr">
        <is>
          <t>3|
3</t>
        </is>
      </c>
      <c r="J907" s="2" t="inlineStr">
        <is>
          <t xml:space="preserve">|
</t>
        </is>
      </c>
      <c r="K907" t="inlineStr">
        <is>
          <t>vývoj, zavádění a používání UI, která zajišťuje dodržování etických norem, včetně základních práv jako zvláštních morálních nároků, etických zásad a souvisejících základních hodnot</t>
        </is>
      </c>
      <c r="L907" s="2" t="inlineStr">
        <is>
          <t>etisk kunstig intelligens|
etisk AI</t>
        </is>
      </c>
      <c r="M907" s="2" t="inlineStr">
        <is>
          <t>3|
3</t>
        </is>
      </c>
      <c r="N907" s="2" t="inlineStr">
        <is>
          <t xml:space="preserve">|
</t>
        </is>
      </c>
      <c r="O907" t="inlineStr">
        <is>
          <t>udvikling, udbredelse og anvendelse af &lt;a href="https://iate.europa.eu/entry/slideshow/1619605771491/3571274/da" target="_blank"&gt;kunstig intelligens&lt;/a&gt;, som sikrer overensstemmelse med de etiske normer, herunder de grundlæggende rettigheder, som særlige moralske rettigheder, etiske principper og tilknyttede kerneværdier</t>
        </is>
      </c>
      <c r="P907" s="2" t="inlineStr">
        <is>
          <t>ethisch vertretbare künstliche Intelligenz|
ethisch vertretbare KI</t>
        </is>
      </c>
      <c r="Q907" s="2" t="inlineStr">
        <is>
          <t>3|
3</t>
        </is>
      </c>
      <c r="R907" s="2" t="inlineStr">
        <is>
          <t xml:space="preserve">|
</t>
        </is>
      </c>
      <c r="S907" t="inlineStr">
        <is>
          <t/>
        </is>
      </c>
      <c r="T907" s="2" t="inlineStr">
        <is>
          <t>δεοντολογική ΤΝ</t>
        </is>
      </c>
      <c r="U907" s="2" t="inlineStr">
        <is>
          <t>2</t>
        </is>
      </c>
      <c r="V907" s="2" t="inlineStr">
        <is>
          <t/>
        </is>
      </c>
      <c r="W907" t="inlineStr">
        <is>
          <t>ανάπτυξη, εγκατάσταση και χρήση ΤΝ που
διασφαλίζει τη συμμόρφωση με τους δεοντολογικούς κανόνες, συμπεριλαμβανομένων των θεμελιωδών
δικαιωμάτων ως ειδικών ηθικών δικαιωμάτων, τις δεοντολογικές αρχές και τις σχετικές βασικές αξίες</t>
        </is>
      </c>
      <c r="X907" s="2" t="inlineStr">
        <is>
          <t>ethical artificial intelligence|
ethical AI</t>
        </is>
      </c>
      <c r="Y907" s="2" t="inlineStr">
        <is>
          <t>3|
3</t>
        </is>
      </c>
      <c r="Z907" s="2" t="inlineStr">
        <is>
          <t xml:space="preserve">|
</t>
        </is>
      </c>
      <c r="AA907" t="inlineStr">
        <is>
          <t>development, deployment and use of AI that ensures compliance with ethical norms, including fundamental rights as special moral entitlements, ethical principles and related core values</t>
        </is>
      </c>
      <c r="AB907" s="2" t="inlineStr">
        <is>
          <t>inteligencia artificial ética|
IA ética</t>
        </is>
      </c>
      <c r="AC907" s="2" t="inlineStr">
        <is>
          <t>3|
3</t>
        </is>
      </c>
      <c r="AD907" s="2" t="inlineStr">
        <is>
          <t xml:space="preserve">|
</t>
        </is>
      </c>
      <c r="AE907" t="inlineStr">
        <is>
          <t>&lt;a href="https://iate.europa.eu/entry/result/3571274/es" target="_blank"&gt;Inteligencia artificial (IA)&lt;/a&gt; cuyo desarrollo, implantación y utilización garantizan el cumplimiento de las normas éticas, incluidos los derechos fundamentales, los principios éticos y los valores esenciales conexos.</t>
        </is>
      </c>
      <c r="AF907" s="2" t="inlineStr">
        <is>
          <t>eetiline intellektitehnika</t>
        </is>
      </c>
      <c r="AG907" s="2" t="inlineStr">
        <is>
          <t>3</t>
        </is>
      </c>
      <c r="AH907" s="2" t="inlineStr">
        <is>
          <t/>
        </is>
      </c>
      <c r="AI907" t="inlineStr">
        <is>
          <t>sellise
 tehisintellekti arendamine, kasutuselevõtmine ja kasutamine, mis tagab
 eetiliste normide, kaasa arvatud põhiõiguste kui spetsiaalsete moraalsete
 õiguste, eetikapõhimõtete ja seotud põhiväärtuste järgimise</t>
        </is>
      </c>
      <c r="AJ907" s="2" t="inlineStr">
        <is>
          <t>eettinen tekoäly</t>
        </is>
      </c>
      <c r="AK907" s="2" t="inlineStr">
        <is>
          <t>3</t>
        </is>
      </c>
      <c r="AL907" s="2" t="inlineStr">
        <is>
          <t/>
        </is>
      </c>
      <c r="AM907" t="inlineStr">
        <is>
          <t>sellainen tekoälyn kehittäminen, käyttöönotto ja käyttö, 
jolla varmistetaan eettisten normien, mukaan lukien perusoikeudet erityisinä moraalisina oikeuksina, eettisten 
periaatteiden ja niihin liittyvien ydinarvojen noudattaminen</t>
        </is>
      </c>
      <c r="AN907" s="2" t="inlineStr">
        <is>
          <t>IA éthique</t>
        </is>
      </c>
      <c r="AO907" s="2" t="inlineStr">
        <is>
          <t>3</t>
        </is>
      </c>
      <c r="AP907" s="2" t="inlineStr">
        <is>
          <t/>
        </is>
      </c>
      <c r="AQ907" t="inlineStr">
        <is>
          <t>intelligence artificielle dont la mise au point, le déploiement et l'utilisation garantissent une conformité avec les normes éthiques, y compris les droits fondamentaux en tant que droits
moraux spéciaux, les principes éthiques et les valeurs essentielles qui s'y rapportent</t>
        </is>
      </c>
      <c r="AR907" s="2" t="inlineStr">
        <is>
          <t>intleacht shaorga eiticiúil</t>
        </is>
      </c>
      <c r="AS907" s="2" t="inlineStr">
        <is>
          <t>3</t>
        </is>
      </c>
      <c r="AT907" s="2" t="inlineStr">
        <is>
          <t/>
        </is>
      </c>
      <c r="AU907" t="inlineStr">
        <is>
          <t/>
        </is>
      </c>
      <c r="AV907" s="2" t="inlineStr">
        <is>
          <t>etična umjetna inteligencija</t>
        </is>
      </c>
      <c r="AW907" s="2" t="inlineStr">
        <is>
          <t>3</t>
        </is>
      </c>
      <c r="AX907" s="2" t="inlineStr">
        <is>
          <t/>
        </is>
      </c>
      <c r="AY907" t="inlineStr">
        <is>
          <t>razvoj, uvođenje i upotreba umjetne inteligencije koja osigurava usklađenost s etičkim normama, uključujući temeljna prava kao
što su moralna prava, etička načela i povezane temeljne vrijednosti</t>
        </is>
      </c>
      <c r="AZ907" s="2" t="inlineStr">
        <is>
          <t>etikus mesterséges intelligencia</t>
        </is>
      </c>
      <c r="BA907" s="2" t="inlineStr">
        <is>
          <t>3</t>
        </is>
      </c>
      <c r="BB907" s="2" t="inlineStr">
        <is>
          <t/>
        </is>
      </c>
      <c r="BC907" t="inlineStr">
        <is>
          <t>olyan &lt;a href="https://iate.europa.eu/entry/result/3571274/hu" target="_blank"&gt;mesterséges intelligencia&lt;/a&gt;, melynek tervezése, kifejlesztése és használata során tiszteletben tartják a &lt;a href="https://iate.europa.eu/entry/result/3591940/hu" target="_blank"&gt;mesterséges intelligencia etikájának&lt;/a&gt; alapelveit</t>
        </is>
      </c>
      <c r="BD907" s="2" t="inlineStr">
        <is>
          <t>eticità dell'IA|
eticità dell'intelligenza artificiale</t>
        </is>
      </c>
      <c r="BE907" s="2" t="inlineStr">
        <is>
          <t>3|
3</t>
        </is>
      </c>
      <c r="BF907" s="2" t="inlineStr">
        <is>
          <t xml:space="preserve">|
</t>
        </is>
      </c>
      <c r="BG907" t="inlineStr">
        <is>
          <t>sviluppo, distribuzione e utilizzo dell'IA che assicura il rispetto delle norme etiche, compresi i diritti fondamentali, come diritti morali speciali, i principi etici e i valori fondamentali correlati</t>
        </is>
      </c>
      <c r="BH907" s="2" t="inlineStr">
        <is>
          <t>etiškas DI</t>
        </is>
      </c>
      <c r="BI907" s="2" t="inlineStr">
        <is>
          <t>3</t>
        </is>
      </c>
      <c r="BJ907" s="2" t="inlineStr">
        <is>
          <t/>
        </is>
      </c>
      <c r="BK907" t="inlineStr">
        <is>
          <t>DI, kurį kuriant, diegiant ir naudojant DI užtikrinamas etikos normų, įskaitant pagrindines teises (specialias moralines teises), etikos principų ir su tuo susijusių pagrindinių vertybių laikymasis</t>
        </is>
      </c>
      <c r="BL907" s="2" t="inlineStr">
        <is>
          <t>ētisks MI</t>
        </is>
      </c>
      <c r="BM907" s="2" t="inlineStr">
        <is>
          <t>2</t>
        </is>
      </c>
      <c r="BN907" s="2" t="inlineStr">
        <is>
          <t/>
        </is>
      </c>
      <c r="BO907" t="inlineStr">
        <is>
          <t>tāda MI izstrāde, izvietošana un izmantošana, kas nodrošina atbilstību ētikas normām, ietverot tādas pamattiesības kā īpašas morālas tiesības, ētikas principus un ar tiem saistītas pamatvērtības</t>
        </is>
      </c>
      <c r="BP907" s="2" t="inlineStr">
        <is>
          <t>IA etika|
intelliġenza artifiċjali etika</t>
        </is>
      </c>
      <c r="BQ907" s="2" t="inlineStr">
        <is>
          <t>3|
3</t>
        </is>
      </c>
      <c r="BR907" s="2" t="inlineStr">
        <is>
          <t xml:space="preserve">|
</t>
        </is>
      </c>
      <c r="BS907" t="inlineStr">
        <is>
          <t>żvilupp, tnedija u użu tal-IA li jiżguraw konformità man-normi etiċi, inkluż id-drittijiet fundamentali bħala intitolamenti morali speċjali, prinċipji etiċi u valuri ewlenin relatati</t>
        </is>
      </c>
      <c r="BT907" s="2" t="inlineStr">
        <is>
          <t>ethische KI|
ethische AI</t>
        </is>
      </c>
      <c r="BU907" s="2" t="inlineStr">
        <is>
          <t>3|
3</t>
        </is>
      </c>
      <c r="BV907" s="2" t="inlineStr">
        <is>
          <t xml:space="preserve">|
</t>
        </is>
      </c>
      <c r="BW907" t="inlineStr">
        <is>
          <t>inachtneming van ethische normen bij de ontwikkeling en het gebruik van AI en waarbij grondrechten als bijzondere morele rechten, ethische beginselen en verwante kernwaarden gewaarborgd zijn</t>
        </is>
      </c>
      <c r="BX907" s="2" t="inlineStr">
        <is>
          <t>etyczna SI|
etyczna sztuczna inteligencja</t>
        </is>
      </c>
      <c r="BY907" s="2" t="inlineStr">
        <is>
          <t>3|
3</t>
        </is>
      </c>
      <c r="BZ907" s="2" t="inlineStr">
        <is>
          <t xml:space="preserve">|
</t>
        </is>
      </c>
      <c r="CA907" t="inlineStr">
        <is>
          <t>tworzenie, upowszechnianie i zastosowanie sztucznej inteligencji, która zapewnia zgodność z normami etycznymi i powiązanymi z nimi podstawowymi wartościami</t>
        </is>
      </c>
      <c r="CB907" s="2" t="inlineStr">
        <is>
          <t>IA ética</t>
        </is>
      </c>
      <c r="CC907" s="2" t="inlineStr">
        <is>
          <t>3</t>
        </is>
      </c>
      <c r="CD907" s="2" t="inlineStr">
        <is>
          <t/>
        </is>
      </c>
      <c r="CE907" t="inlineStr">
        <is>
          <t>Desenvolvimento, implantação e utilização de IA que asseguram o cumprimento das normas éticas, incluindo direitos fundamentais como direitos 
morais especiais, princípios éticos e valores fundamentais com eles relacionados</t>
        </is>
      </c>
      <c r="CF907" t="inlineStr">
        <is>
          <t/>
        </is>
      </c>
      <c r="CG907" t="inlineStr">
        <is>
          <t/>
        </is>
      </c>
      <c r="CH907" t="inlineStr">
        <is>
          <t/>
        </is>
      </c>
      <c r="CI907" t="inlineStr">
        <is>
          <t/>
        </is>
      </c>
      <c r="CJ907" t="inlineStr">
        <is>
          <t/>
        </is>
      </c>
      <c r="CK907" t="inlineStr">
        <is>
          <t/>
        </is>
      </c>
      <c r="CL907" t="inlineStr">
        <is>
          <t/>
        </is>
      </c>
      <c r="CM907" t="inlineStr">
        <is>
          <t/>
        </is>
      </c>
      <c r="CN907" s="2" t="inlineStr">
        <is>
          <t>etična AI|
etična umetna inteligenca|
etična UI</t>
        </is>
      </c>
      <c r="CO907" s="2" t="inlineStr">
        <is>
          <t>3|
3|
3</t>
        </is>
      </c>
      <c r="CP907" s="2" t="inlineStr">
        <is>
          <t xml:space="preserve">|
|
</t>
        </is>
      </c>
      <c r="CQ907" t="inlineStr">
        <is>
          <t>razvoj,
uvajanje in uporaba umetne inteligence, ki zagotavlja skladnost z etičnimi
normami, vključno s temeljnimi pravicami kot posebnimi moralnimi pravicami,
etičnimi načeli in z njimi povezanimi temeljnimi vrednotami</t>
        </is>
      </c>
      <c r="CR907" s="2" t="inlineStr">
        <is>
          <t>etisk AI|
etisk artificiell intelligens</t>
        </is>
      </c>
      <c r="CS907" s="2" t="inlineStr">
        <is>
          <t>3|
3</t>
        </is>
      </c>
      <c r="CT907" s="2" t="inlineStr">
        <is>
          <t xml:space="preserve">|
</t>
        </is>
      </c>
      <c r="CU907" t="inlineStr">
        <is>
          <t/>
        </is>
      </c>
    </row>
    <row r="908">
      <c r="A908" s="1" t="str">
        <f>HYPERLINK("https://iate.europa.eu/entry/result/3591936/all", "3591936")</f>
        <v>3591936</v>
      </c>
      <c r="B908" t="inlineStr">
        <is>
          <t>EDUCATION AND COMMUNICATIONS</t>
        </is>
      </c>
      <c r="C908" t="inlineStr">
        <is>
          <t>EDUCATION AND COMMUNICATIONS|information and information processing|information processing|artificial intelligence</t>
        </is>
      </c>
      <c r="D908" s="2" t="inlineStr">
        <is>
          <t>етични аспекти на ИИ|
свързани с ИИ етични въпроси</t>
        </is>
      </c>
      <c r="E908" s="2" t="inlineStr">
        <is>
          <t>3|
3</t>
        </is>
      </c>
      <c r="F908" s="2" t="inlineStr">
        <is>
          <t xml:space="preserve">|
</t>
        </is>
      </c>
      <c r="G908" t="inlineStr">
        <is>
          <t>подобласт на приложната етика, която се занимава с етичните въпроси, възникнали във връзка с разработването, внедряването и използването на ИИ</t>
        </is>
      </c>
      <c r="H908" s="2" t="inlineStr">
        <is>
          <t>etika UI|
etika umělé inteligence</t>
        </is>
      </c>
      <c r="I908" s="2" t="inlineStr">
        <is>
          <t>3|
3</t>
        </is>
      </c>
      <c r="J908" s="2" t="inlineStr">
        <is>
          <t xml:space="preserve">|
</t>
        </is>
      </c>
      <c r="K908" t="inlineStr">
        <is>
          <t>podobor aplikované etiky, který se soustředí na etické otázky, které vyvolává vývoj, zavádění a používání UI</t>
        </is>
      </c>
      <c r="L908" s="2" t="inlineStr">
        <is>
          <t>etik i forbindelse med kunstig intelligens|
AI-etik</t>
        </is>
      </c>
      <c r="M908" s="2" t="inlineStr">
        <is>
          <t>3|
3</t>
        </is>
      </c>
      <c r="N908" s="2" t="inlineStr">
        <is>
          <t xml:space="preserve">|
</t>
        </is>
      </c>
      <c r="O908" t="inlineStr">
        <is>
          <t>gren af anvendt etik, som har fokus på de etiske spørgsmål, der rejses i relation til udviklingen, udbredelsen og anvendelsen af kunstig intelligens.</t>
        </is>
      </c>
      <c r="P908" s="2" t="inlineStr">
        <is>
          <t>KI-Ethik|
Ethik in der künstlichen Intelligenz</t>
        </is>
      </c>
      <c r="Q908" s="2" t="inlineStr">
        <is>
          <t>3|
3</t>
        </is>
      </c>
      <c r="R908" s="2" t="inlineStr">
        <is>
          <t xml:space="preserve">|
</t>
        </is>
      </c>
      <c r="S908" t="inlineStr">
        <is>
          <t>Teilbereich der angewandten Ethik, der sich mit den
ethischen Fragen beschäftigt, die durch die Entwicklung, Einführung und Nutzung
von KI aufgeworfen werden</t>
        </is>
      </c>
      <c r="T908" s="2" t="inlineStr">
        <is>
          <t>δεοντολογία της ΤΝ</t>
        </is>
      </c>
      <c r="U908" s="2" t="inlineStr">
        <is>
          <t>2</t>
        </is>
      </c>
      <c r="V908" s="2" t="inlineStr">
        <is>
          <t/>
        </is>
      </c>
      <c r="W908" t="inlineStr">
        <is>
          <t>κλάδος της εφαρμοσμένης ηθικής που εστιάζει στα κανονιστικά ζητήματα που εγείρει η ανάπτυξη, η
υλοποίηση και η χρήση της ΤΝ</t>
        </is>
      </c>
      <c r="X908" s="2" t="inlineStr">
        <is>
          <t>artificial intelligence ethics|
AI ethics</t>
        </is>
      </c>
      <c r="Y908" s="2" t="inlineStr">
        <is>
          <t>3|
3</t>
        </is>
      </c>
      <c r="Z908" s="2" t="inlineStr">
        <is>
          <t xml:space="preserve">|
</t>
        </is>
      </c>
      <c r="AA908" t="inlineStr">
        <is>
          <t>branch of applied ethics that focuses on the normative issues raised by the design, development, implementation and use of AI</t>
        </is>
      </c>
      <c r="AB908" s="2" t="inlineStr">
        <is>
          <t>ética de la IA|
ética de la inteligencia artificial</t>
        </is>
      </c>
      <c r="AC908" s="2" t="inlineStr">
        <is>
          <t>3|
3</t>
        </is>
      </c>
      <c r="AD908" s="2" t="inlineStr">
        <is>
          <t xml:space="preserve">|
</t>
        </is>
      </c>
      <c r="AE908" t="inlineStr">
        <is>
          <t>Rama de la ética aplicada que se centra en los problemas de orden ético que plantea el desarrollo, despliegue y utilización de la inteligencia artificial (IA).</t>
        </is>
      </c>
      <c r="AF908" s="2" t="inlineStr">
        <is>
          <t>intellektitehnikaga seotud eetika</t>
        </is>
      </c>
      <c r="AG908" s="2" t="inlineStr">
        <is>
          <t>2</t>
        </is>
      </c>
      <c r="AH908" s="2" t="inlineStr">
        <is>
          <t>proposed</t>
        </is>
      </c>
      <c r="AI908" t="inlineStr">
        <is>
          <t>rakenduseetika
 haru, mis keskendub tehisintellekti projekteerimisel, arendamisel,
 rakendamisel ja kasutamisel tekkivatele normatiivsetele probleemidele</t>
        </is>
      </c>
      <c r="AJ908" s="2" t="inlineStr">
        <is>
          <t>tekoälyn etiikka</t>
        </is>
      </c>
      <c r="AK908" s="2" t="inlineStr">
        <is>
          <t>3</t>
        </is>
      </c>
      <c r="AL908" s="2" t="inlineStr">
        <is>
          <t/>
        </is>
      </c>
      <c r="AM908" t="inlineStr">
        <is>
          <t>yksi soveltavan etiikan osa-alue, jossa 
keskitytään tekoälyn kehittämisen, käyttöönoton ja käytön herättämiin normatiivisiin kysymyksiin</t>
        </is>
      </c>
      <c r="AN908" s="2" t="inlineStr">
        <is>
          <t>éthique en matière d'IA</t>
        </is>
      </c>
      <c r="AO908" s="2" t="inlineStr">
        <is>
          <t>3</t>
        </is>
      </c>
      <c r="AP908" s="2" t="inlineStr">
        <is>
          <t/>
        </is>
      </c>
      <c r="AQ908" t="inlineStr">
        <is>
          <t>sous-domaine de l'éthique appliquée qui est axé sur les questions d'ordre
éthique soulevées par la mise au point, le déploiement et l'utilisation de l'intelligence artificielle</t>
        </is>
      </c>
      <c r="AR908" s="2" t="inlineStr">
        <is>
          <t>eitic intleachta saorga</t>
        </is>
      </c>
      <c r="AS908" s="2" t="inlineStr">
        <is>
          <t>3</t>
        </is>
      </c>
      <c r="AT908" s="2" t="inlineStr">
        <is>
          <t/>
        </is>
      </c>
      <c r="AU908" t="inlineStr">
        <is>
          <t/>
        </is>
      </c>
      <c r="AV908" s="2" t="inlineStr">
        <is>
          <t>etika umjetne inteligencije</t>
        </is>
      </c>
      <c r="AW908" s="2" t="inlineStr">
        <is>
          <t>3</t>
        </is>
      </c>
      <c r="AX908" s="2" t="inlineStr">
        <is>
          <t/>
        </is>
      </c>
      <c r="AY908" t="inlineStr">
        <is>
          <t>potpodručje primijenjene etike usmjereno na normativna pitanja koja se javljaju u vezi
s razvojem, uvođenjem i upotrebom umjetne inteligencije</t>
        </is>
      </c>
      <c r="AZ908" s="2" t="inlineStr">
        <is>
          <t>a mesterséges intelligencia etikája</t>
        </is>
      </c>
      <c r="BA908" s="2" t="inlineStr">
        <is>
          <t>3</t>
        </is>
      </c>
      <c r="BB908" s="2" t="inlineStr">
        <is>
          <t/>
        </is>
      </c>
      <c r="BC908" t="inlineStr">
        <is>
          <t>az alkalmazott etika olyan részterülete, amely a mesterséges intelligencia 
kifejlesztéséből, elterjesztéséből és használatából eredő etikai kérdéseket helyezi a középpontba</t>
        </is>
      </c>
      <c r="BD908" s="2" t="inlineStr">
        <is>
          <t>etica dell'IA|
etica dell'intelligenza artificiale</t>
        </is>
      </c>
      <c r="BE908" s="2" t="inlineStr">
        <is>
          <t>3|
3</t>
        </is>
      </c>
      <c r="BF908" s="2" t="inlineStr">
        <is>
          <t xml:space="preserve">|
</t>
        </is>
      </c>
      <c r="BG908" t="inlineStr">
        <is>
          <t>branca dell'etica applicata che si concentra sulle questioni normative sollevate dallo sviluppo, dalla distribuzione e dall'utilizzo dell'IA tali da 
garantire il rispetto delle norme etiche, compresi i diritti fondamentali in quanto diritti morali speciali, dei 
principi etici e dei valori fondamentali connessi</t>
        </is>
      </c>
      <c r="BH908" s="2" t="inlineStr">
        <is>
          <t>DI etika</t>
        </is>
      </c>
      <c r="BI908" s="2" t="inlineStr">
        <is>
          <t>3</t>
        </is>
      </c>
      <c r="BJ908" s="2" t="inlineStr">
        <is>
          <t/>
        </is>
      </c>
      <c r="BK908" t="inlineStr">
        <is>
          <t>taikomosios etikos mokslo šaka, kurioje daugiausia nagrinėjami norminiai klausimai, kurių kyla projektuojant, kuriant, įgyvendinant ir naudojant DI.</t>
        </is>
      </c>
      <c r="BL908" s="2" t="inlineStr">
        <is>
          <t>MI ētika</t>
        </is>
      </c>
      <c r="BM908" s="2" t="inlineStr">
        <is>
          <t>2</t>
        </is>
      </c>
      <c r="BN908" s="2" t="inlineStr">
        <is>
          <t/>
        </is>
      </c>
      <c r="BO908" t="inlineStr">
        <is>
          <t>lietišķās ētikas apakšnozare, kas orientēta uz MI projektēšanas, izstrādes,
izvietošanas un izmantošanas radītajām normatīvajām bažām</t>
        </is>
      </c>
      <c r="BP908" s="2" t="inlineStr">
        <is>
          <t>etika tal-intelliġenza artifiċjali|
etika tal-IA</t>
        </is>
      </c>
      <c r="BQ908" s="2" t="inlineStr">
        <is>
          <t>3|
3</t>
        </is>
      </c>
      <c r="BR908" s="2" t="inlineStr">
        <is>
          <t xml:space="preserve">|
</t>
        </is>
      </c>
      <c r="BS908" t="inlineStr">
        <is>
          <t>fergħa tal-etika applikata li tiffoka fuq il-kwistjonijiet normattivi li jitqajmu mid-disinn, l-iżvilupp, l-implimentazzjoni u l-użu tal-intelliġenza artifiċjali</t>
        </is>
      </c>
      <c r="BT908" s="2" t="inlineStr">
        <is>
          <t>AI-ethiek|
ethiek in artificiële intelligentie|
KI-ethiek</t>
        </is>
      </c>
      <c r="BU908" s="2" t="inlineStr">
        <is>
          <t>3|
3|
2</t>
        </is>
      </c>
      <c r="BV908" s="2" t="inlineStr">
        <is>
          <t xml:space="preserve">preferred|
|
</t>
        </is>
      </c>
      <c r="BW908" t="inlineStr">
        <is>
          <t>tak van de toegepaste ethiek die zich richt op de normatieve vraagstukken die ontstaan door het ontwerp, de ontwikkeling, de uitvoering en het gebruik van AI</t>
        </is>
      </c>
      <c r="BX908" s="2" t="inlineStr">
        <is>
          <t>etyka sztucznej inteligencji</t>
        </is>
      </c>
      <c r="BY908" s="2" t="inlineStr">
        <is>
          <t>3</t>
        </is>
      </c>
      <c r="BZ908" s="2" t="inlineStr">
        <is>
          <t/>
        </is>
      </c>
      <c r="CA908" t="inlineStr">
        <is>
          <t>gałąź etyki zajmująca się zastosowaniem teorii etycznych do rozwiązywania problemów, jakie rodzi upowszechnienie sztucznej inteligencji</t>
        </is>
      </c>
      <c r="CB908" s="2" t="inlineStr">
        <is>
          <t>ética da IA</t>
        </is>
      </c>
      <c r="CC908" s="2" t="inlineStr">
        <is>
          <t>3</t>
        </is>
      </c>
      <c r="CD908" s="2" t="inlineStr">
        <is>
          <t/>
        </is>
      </c>
      <c r="CE908" t="inlineStr">
        <is>
          <t>Ramo da ética aplicada que se centra nas questões 
normativas suscitadas pela conceção, pelo desenvolvimento, pela implantação e pela utilização da inteligência 
artificial.</t>
        </is>
      </c>
      <c r="CF908" t="inlineStr">
        <is>
          <t/>
        </is>
      </c>
      <c r="CG908" t="inlineStr">
        <is>
          <t/>
        </is>
      </c>
      <c r="CH908" t="inlineStr">
        <is>
          <t/>
        </is>
      </c>
      <c r="CI908" t="inlineStr">
        <is>
          <t/>
        </is>
      </c>
      <c r="CJ908" t="inlineStr">
        <is>
          <t/>
        </is>
      </c>
      <c r="CK908" t="inlineStr">
        <is>
          <t/>
        </is>
      </c>
      <c r="CL908" t="inlineStr">
        <is>
          <t/>
        </is>
      </c>
      <c r="CM908" t="inlineStr">
        <is>
          <t/>
        </is>
      </c>
      <c r="CN908" s="2" t="inlineStr">
        <is>
          <t>etika UI|
etika AI|
etika umetne inteligence</t>
        </is>
      </c>
      <c r="CO908" s="2" t="inlineStr">
        <is>
          <t>3|
3|
3</t>
        </is>
      </c>
      <c r="CP908" s="2" t="inlineStr">
        <is>
          <t xml:space="preserve">|
proposed|
</t>
        </is>
      </c>
      <c r="CQ908" t="inlineStr">
        <is>
          <t>uporabna
etika, osredotočena na normativna vprašanja, ki jih sprožajo načrtovanje,
razvoj, izvajanje in uporaba &lt;a href="https://iate.europa.eu/entry/slideshow/1627458530319/3571274/sl" target="_blank"&gt;umetne inteligence&lt;/a&gt;</t>
        </is>
      </c>
      <c r="CR908" s="2" t="inlineStr">
        <is>
          <t>AI-etik</t>
        </is>
      </c>
      <c r="CS908" s="2" t="inlineStr">
        <is>
          <t>3</t>
        </is>
      </c>
      <c r="CT908" s="2" t="inlineStr">
        <is>
          <t/>
        </is>
      </c>
      <c r="CU908" t="inlineStr">
        <is>
          <t/>
        </is>
      </c>
    </row>
    <row r="909">
      <c r="A909" s="1" t="str">
        <f>HYPERLINK("https://iate.europa.eu/entry/result/3591933/all", "3591933")</f>
        <v>3591933</v>
      </c>
      <c r="B909" t="inlineStr">
        <is>
          <t>EDUCATION AND COMMUNICATIONS</t>
        </is>
      </c>
      <c r="C909" t="inlineStr">
        <is>
          <t>EDUCATION AND COMMUNICATIONS|information and information processing|information processing|artificial intelligence</t>
        </is>
      </c>
      <c r="D909" s="2" t="inlineStr">
        <is>
          <t>специалист в областта на ИИ</t>
        </is>
      </c>
      <c r="E909" s="2" t="inlineStr">
        <is>
          <t>3</t>
        </is>
      </c>
      <c r="F909" s="2" t="inlineStr">
        <is>
          <t/>
        </is>
      </c>
      <c r="G909" t="inlineStr">
        <is>
          <t>физическо лице или организация, което разработва, внедрява или използва &lt;a href="https://iate.europa.eu/entry/result/3591198/bg" target="_blank"&gt;система с ИИ&lt;/a&gt;, но не е краен ползвател или потребител на тази система</t>
        </is>
      </c>
      <c r="H909" s="2" t="inlineStr">
        <is>
          <t>aplikující odborník v oblasti UI</t>
        </is>
      </c>
      <c r="I909" s="2" t="inlineStr">
        <is>
          <t>3</t>
        </is>
      </c>
      <c r="J909" s="2" t="inlineStr">
        <is>
          <t/>
        </is>
      </c>
      <c r="K909" t="inlineStr">
        <is>
          <t>všichni jednotlivci nebo všechny organizace, které vyvíjejí (včetně výzkumu, návrhu nebo poskytování dat), zavádějí (včetně pořízení) nebo používají systémy UI, vyjma osob, které systémy UI používají jako koneční uživatelé nebo spotřebitelé</t>
        </is>
      </c>
      <c r="L909" s="2" t="inlineStr">
        <is>
          <t>AI-aktør</t>
        </is>
      </c>
      <c r="M909" s="2" t="inlineStr">
        <is>
          <t>3</t>
        </is>
      </c>
      <c r="N909" s="2" t="inlineStr">
        <is>
          <t/>
        </is>
      </c>
      <c r="O909" t="inlineStr">
        <is>
          <t>person eller organisation, der udvikler (herunder gennem forskning i, design eller levering af data til), udbreder eller anvender AI-systemer, med undtagelse af aktører, der bruger AI-systemer som slutbrugere eller forbrugere</t>
        </is>
      </c>
      <c r="P909" s="2" t="inlineStr">
        <is>
          <t>KI-Praktiker|
KI-Anwender</t>
        </is>
      </c>
      <c r="Q909" s="2" t="inlineStr">
        <is>
          <t>3|
0</t>
        </is>
      </c>
      <c r="R909" s="2" t="inlineStr">
        <is>
          <t xml:space="preserve">|
</t>
        </is>
      </c>
      <c r="S909" t="inlineStr">
        <is>
          <t/>
        </is>
      </c>
      <c r="T909" s="2" t="inlineStr">
        <is>
          <t>επαγγελματίας του τομέα της ΤΝ</t>
        </is>
      </c>
      <c r="U909" s="2" t="inlineStr">
        <is>
          <t>2</t>
        </is>
      </c>
      <c r="V909" s="2" t="inlineStr">
        <is>
          <t/>
        </is>
      </c>
      <c r="W909" t="inlineStr">
        <is>
          <t>άτομο ή οργανισμός που αναπτύσσει (συμπεριλαμβανομένης της έρευνας, του σχεδιασμού ή της παροχής δεδομένων), εγκαθιστά (συμπεριλαμβανομένης της υλοποίησης) ή χρησιμοποιεί &lt;a href="https://iate.europa.eu/search/standard/result/1619190080081/1" target="_blank"&gt;συστήματα ΤΝ&lt;/a&gt;, εξαιρουμένων όσων
χρησιμοποιούν συστήματα ΤΝ υπό την ιδιότητα του τελικού χρήστη ή καταναλωτή.</t>
        </is>
      </c>
      <c r="X909" s="2" t="inlineStr">
        <is>
          <t>AI practitioner</t>
        </is>
      </c>
      <c r="Y909" s="2" t="inlineStr">
        <is>
          <t>3</t>
        </is>
      </c>
      <c r="Z909" s="2" t="inlineStr">
        <is>
          <t/>
        </is>
      </c>
      <c r="AA909" t="inlineStr">
        <is>
          <t>any individual or organisation that develops (including through research, design or provision of data), deploys or uses an AI system, but is not an end-user or consumer of the system</t>
        </is>
      </c>
      <c r="AB909" s="2" t="inlineStr">
        <is>
          <t>profesional de la IA</t>
        </is>
      </c>
      <c r="AC909" s="2" t="inlineStr">
        <is>
          <t>3</t>
        </is>
      </c>
      <c r="AD909" s="2" t="inlineStr">
        <is>
          <t/>
        </is>
      </c>
      <c r="AE909" t="inlineStr">
        <is>
          <t>Toda persona u organización dedicada al desarrollo (incluidas las labores de investigación, diseño o suministro de datos), despliegue (incluida la aplicación) o utilización de sistemas de inteligencia artificial (IA), con exclusión de aquellas que utilizan sistemas de IA en calidad de usuarios finales o consumidores.</t>
        </is>
      </c>
      <c r="AF909" s="2" t="inlineStr">
        <is>
          <t>intellektitehnika praktik</t>
        </is>
      </c>
      <c r="AG909" s="2" t="inlineStr">
        <is>
          <t>2</t>
        </is>
      </c>
      <c r="AH909" s="2" t="inlineStr">
        <is>
          <t>proposed</t>
        </is>
      </c>
      <c r="AI909" t="inlineStr">
        <is>
          <t>üksikisik või organisatsioon, kes tegeleb tehisintellektisüsteemide arendamisega (sealhulgas uurimise, projekteerimise ja nende jaoks andmete esitamisega), võtab tehisintellektisüsteeme kasutusele või kasutab neid, kuid ei ole süsteemi lõppkasutaja või tarbija</t>
        </is>
      </c>
      <c r="AJ909" s="2" t="inlineStr">
        <is>
          <t>tekoälyalan toimija</t>
        </is>
      </c>
      <c r="AK909" s="2" t="inlineStr">
        <is>
          <t>3</t>
        </is>
      </c>
      <c r="AL909" s="2" t="inlineStr">
        <is>
          <t/>
        </is>
      </c>
      <c r="AM909" t="inlineStr">
        <is>
          <t>henkilö tai organisaatio, joka kehittää (mukaan lukien 
tutkimus, suunnittelu tai tietojen toimittaminen), ottaa käyttöön (mukaan lukien toteutus) tai käyttää tekoälyjärjestelmiä ( määritelmä ei kata niitä, jotka käyttävät tekoälyjärjestelmiä loppukäyttäjän tai kuluttajan 
ominaisuudessa)</t>
        </is>
      </c>
      <c r="AN909" s="2" t="inlineStr">
        <is>
          <t>professionnel de l'IA</t>
        </is>
      </c>
      <c r="AO909" s="2" t="inlineStr">
        <is>
          <t>3</t>
        </is>
      </c>
      <c r="AP909" s="2" t="inlineStr">
        <is>
          <t/>
        </is>
      </c>
      <c r="AQ909" t="inlineStr">
        <is>
          <t>toute personne ou organisation qui met au point (ce qui
comprend la recherche, la conception et la fourniture de données), déploie (ce qui comprend la mise en
œuvre) ou utilise des systèmes d'IA, à l'exception de celles qui utilisent des systèmes d'IA en tant
qu'utilisateurs finaux ou consommateurs</t>
        </is>
      </c>
      <c r="AR909" s="2" t="inlineStr">
        <is>
          <t>cleachtóir IS|
cleachtóir intleachta saorga</t>
        </is>
      </c>
      <c r="AS909" s="2" t="inlineStr">
        <is>
          <t>3|
3</t>
        </is>
      </c>
      <c r="AT909" s="2" t="inlineStr">
        <is>
          <t xml:space="preserve">|
</t>
        </is>
      </c>
      <c r="AU909" t="inlineStr">
        <is>
          <t/>
        </is>
      </c>
      <c r="AV909" s="2" t="inlineStr">
        <is>
          <t>stručnjak za umjetnu inteligenciju</t>
        </is>
      </c>
      <c r="AW909" s="2" t="inlineStr">
        <is>
          <t>3</t>
        </is>
      </c>
      <c r="AX909" s="2" t="inlineStr">
        <is>
          <t/>
        </is>
      </c>
      <c r="AY909" t="inlineStr">
        <is>
          <t>svaki pojedinac ili organizacija koji razvijaju (uključujući
istraživanje, dizajniranje ili pružanje podataka), uvode ili upotrebljavaju sustave umjetne inteligencije, ali koji nisu krajnji korisnik ili potrošač sustava</t>
        </is>
      </c>
      <c r="AZ909" t="inlineStr">
        <is>
          <t/>
        </is>
      </c>
      <c r="BA909" t="inlineStr">
        <is>
          <t/>
        </is>
      </c>
      <c r="BB909" t="inlineStr">
        <is>
          <t/>
        </is>
      </c>
      <c r="BC909" t="inlineStr">
        <is>
          <t/>
        </is>
      </c>
      <c r="BD909" s="2" t="inlineStr">
        <is>
          <t>operatore del settore dell'IA</t>
        </is>
      </c>
      <c r="BE909" s="2" t="inlineStr">
        <is>
          <t>3</t>
        </is>
      </c>
      <c r="BF909" s="2" t="inlineStr">
        <is>
          <t/>
        </is>
      </c>
      <c r="BG909" t="inlineStr">
        <is>
          <t>individuo o organizzazione che sviluppa (compresa la ricerca, la progettazione o la fornitura di dati), 
distribuisce (compresa l'implementazione) o utilizza sistemi di IA, a esclusione di chi li utilizza in 
qualità di utente finale o di consumatore</t>
        </is>
      </c>
      <c r="BH909" s="2" t="inlineStr">
        <is>
          <t>DI specialistas</t>
        </is>
      </c>
      <c r="BI909" s="2" t="inlineStr">
        <is>
          <t>3</t>
        </is>
      </c>
      <c r="BJ909" s="2" t="inlineStr">
        <is>
          <t/>
        </is>
      </c>
      <c r="BK909" t="inlineStr">
        <is>
          <t>visi asmenys arba organizacijos, kurie kuria (įskaitant mokslinius tyrimus, projektavimą arba duomenų teikimą šiems tikslams), diegia (įskaitant įgyvendinimą) arba naudoja DI sistemas, išskyrus subjektus, kurie naudoja DI sistemas kaip galutiniai naudotojai arba vartotojai</t>
        </is>
      </c>
      <c r="BL909" s="2" t="inlineStr">
        <is>
          <t>MI jomas praktiķis</t>
        </is>
      </c>
      <c r="BM909" s="2" t="inlineStr">
        <is>
          <t>2</t>
        </is>
      </c>
      <c r="BN909" s="2" t="inlineStr">
        <is>
          <t/>
        </is>
      </c>
      <c r="BO909" t="inlineStr">
        <is>
          <t>personas un organizācijas, kas izstrādā, izvieto vai izmanto MI sistēmas, bet nav MI sistēmas galalietotāji vai patērētāji</t>
        </is>
      </c>
      <c r="BP909" s="2" t="inlineStr">
        <is>
          <t>speċjalist tal-intelliġenza artifiċjali|
speċjalist tal-IA</t>
        </is>
      </c>
      <c r="BQ909" s="2" t="inlineStr">
        <is>
          <t>3|
3</t>
        </is>
      </c>
      <c r="BR909" s="2" t="inlineStr">
        <is>
          <t xml:space="preserve">|
</t>
        </is>
      </c>
      <c r="BS909" t="inlineStr">
        <is>
          <t>kull individwu jew organizzazzjoni li tiżviluppa (fost oħrajn permezz ta' riċerka, disinn jew provvista ta' data), tniedi jew tuża sistema tal-intelliġenza artifiċjali, iżda ma tkunx utent aħħari jew konsumatur tas-sistema</t>
        </is>
      </c>
      <c r="BT909" s="2" t="inlineStr">
        <is>
          <t>beroepsbeoefenaar op het gebied van AI</t>
        </is>
      </c>
      <c r="BU909" s="2" t="inlineStr">
        <is>
          <t>3</t>
        </is>
      </c>
      <c r="BV909" s="2" t="inlineStr">
        <is>
          <t/>
        </is>
      </c>
      <c r="BW909" t="inlineStr">
        <is>
          <t>persoon of organisatie die een AI-systeem ontwikkelt, toepast of gebruikt, maar die geen eindgebruiker of consument van het systeem is</t>
        </is>
      </c>
      <c r="BX909" s="2" t="inlineStr">
        <is>
          <t>specjalista z dziedziny sztucznej inteligencji|
specjalistyczny podmiot z dziedziny sztucznej inteligencji</t>
        </is>
      </c>
      <c r="BY909" s="2" t="inlineStr">
        <is>
          <t>3|
3</t>
        </is>
      </c>
      <c r="BZ909" s="2" t="inlineStr">
        <is>
          <t xml:space="preserve">|
</t>
        </is>
      </c>
      <c r="CA909" t="inlineStr">
        <is>
          <t>osoba lub organizacja, która tworzy (również dzięki badaniom, projektowaniu lub dostarczaniu danych), wdraża bądź wykorzystuje &lt;a href="https://iate.europa.eu/entry/slideshow/1620397283756/3591198/pl" target="_blank"&gt;system sztucznej inteligencji&lt;/a&gt;, ale nie jest jego &lt;a href="https://iate.europa.eu/entry/slideshow/1620397832464/3576038/pl" target="_blank"&gt;użytkownikiem końcowym&lt;/a&gt;</t>
        </is>
      </c>
      <c r="CB909" s="2" t="inlineStr">
        <is>
          <t>profissional no domínio da IA</t>
        </is>
      </c>
      <c r="CC909" s="2" t="inlineStr">
        <is>
          <t>3</t>
        </is>
      </c>
      <c r="CD909" s="2" t="inlineStr">
        <is>
          <t/>
        </is>
      </c>
      <c r="CE909" t="inlineStr">
        <is>
          <t>Todos os indivíduos ou organizações que desenvolvem 
(incluindo investigação, conceção ou fornecimento de dados para o desenvolvimento), implantam (incluindo a 
aplicação) ou utilizam sistemas de IA, excluindo aqueles que os utilizam na qualidade de utilizador final ou 
consumidor.</t>
        </is>
      </c>
      <c r="CF909" t="inlineStr">
        <is>
          <t/>
        </is>
      </c>
      <c r="CG909" t="inlineStr">
        <is>
          <t/>
        </is>
      </c>
      <c r="CH909" t="inlineStr">
        <is>
          <t/>
        </is>
      </c>
      <c r="CI909" t="inlineStr">
        <is>
          <t/>
        </is>
      </c>
      <c r="CJ909" t="inlineStr">
        <is>
          <t/>
        </is>
      </c>
      <c r="CK909" t="inlineStr">
        <is>
          <t/>
        </is>
      </c>
      <c r="CL909" t="inlineStr">
        <is>
          <t/>
        </is>
      </c>
      <c r="CM909" t="inlineStr">
        <is>
          <t/>
        </is>
      </c>
      <c r="CN909" s="2" t="inlineStr">
        <is>
          <t>strokovnjak na področju umetne inteligence</t>
        </is>
      </c>
      <c r="CO909" s="2" t="inlineStr">
        <is>
          <t>3</t>
        </is>
      </c>
      <c r="CP909" s="2" t="inlineStr">
        <is>
          <t/>
        </is>
      </c>
      <c r="CQ909" t="inlineStr">
        <is>
          <t>posameznik
ali organizacija, ki razvija (vključno z raziskavami, načrtovanjem ali
zagotavljanjem podatkov), uvaja (vključno z izvajanjem) ali uporablja &lt;a href="https://iate.europa.eu/entry/result/3591198/sl" target="_blank"&gt;sisteme umetne inteligence&lt;/a&gt;;
to ni končni uporabnik ali potrošnik</t>
        </is>
      </c>
      <c r="CR909" s="2" t="inlineStr">
        <is>
          <t>yrkesmässig användare av AI-system</t>
        </is>
      </c>
      <c r="CS909" s="2" t="inlineStr">
        <is>
          <t>2</t>
        </is>
      </c>
      <c r="CT909" s="2" t="inlineStr">
        <is>
          <t/>
        </is>
      </c>
      <c r="CU909" t="inlineStr">
        <is>
          <t/>
        </is>
      </c>
    </row>
    <row r="910">
      <c r="A910" s="1" t="str">
        <f>HYPERLINK("https://iate.europa.eu/entry/result/3591932/all", "3591932")</f>
        <v>3591932</v>
      </c>
      <c r="B910" t="inlineStr">
        <is>
          <t>EDUCATION AND COMMUNICATIONS</t>
        </is>
      </c>
      <c r="C910" t="inlineStr">
        <is>
          <t>EDUCATION AND COMMUNICATIONS|information and information processing|information processing|artificial intelligence</t>
        </is>
      </c>
      <c r="D910" s="2" t="inlineStr">
        <is>
          <t>технология за идентифициране с ИИ</t>
        </is>
      </c>
      <c r="E910" s="2" t="inlineStr">
        <is>
          <t>3</t>
        </is>
      </c>
      <c r="F910" s="2" t="inlineStr">
        <is>
          <t/>
        </is>
      </c>
      <c r="G910" t="inlineStr">
        <is>
          <t>технология, която използва ИИ за идентифициране на отделни лица от публични и частни субекти</t>
        </is>
      </c>
      <c r="H910" s="2" t="inlineStr">
        <is>
          <t>technologie identifikace pomocí UI</t>
        </is>
      </c>
      <c r="I910" s="2" t="inlineStr">
        <is>
          <t>2</t>
        </is>
      </c>
      <c r="J910" s="2" t="inlineStr">
        <is>
          <t/>
        </is>
      </c>
      <c r="K910" t="inlineStr">
        <is>
          <t>technologie, která využívá UI k identifikaci jednotlivých osob veřejnými i soukromými subjekty.</t>
        </is>
      </c>
      <c r="L910" s="2" t="inlineStr">
        <is>
          <t>AI-identifikationsteknologi</t>
        </is>
      </c>
      <c r="M910" s="2" t="inlineStr">
        <is>
          <t>3</t>
        </is>
      </c>
      <c r="N910" s="2" t="inlineStr">
        <is>
          <t/>
        </is>
      </c>
      <c r="O910" t="inlineStr">
        <is>
          <t>teknologi, der anvender kunstig intelligens, og som benyttes af både offentlige og private enheder til at identificere personer</t>
        </is>
      </c>
      <c r="P910" s="2" t="inlineStr">
        <is>
          <t>KI-Identifikationstechnologie</t>
        </is>
      </c>
      <c r="Q910" s="2" t="inlineStr">
        <is>
          <t>3</t>
        </is>
      </c>
      <c r="R910" s="2" t="inlineStr">
        <is>
          <t/>
        </is>
      </c>
      <c r="S910" t="inlineStr">
        <is>
          <t/>
        </is>
      </c>
      <c r="T910" s="2" t="inlineStr">
        <is>
          <t>τεχνολογία ταυτοποίησης TN</t>
        </is>
      </c>
      <c r="U910" s="2" t="inlineStr">
        <is>
          <t>3</t>
        </is>
      </c>
      <c r="V910" s="2" t="inlineStr">
        <is>
          <t/>
        </is>
      </c>
      <c r="W910" t="inlineStr">
        <is>
          <t>τεχνολογία
που βασίζεται στην τεχνητή νοημοσύνη για την ταυτοποίηση μεμονωμένων προσώπων
τόσο από δημόσιους όσο και από ιδιωτικούς φορείς</t>
        </is>
      </c>
      <c r="X910" s="2" t="inlineStr">
        <is>
          <t>AI identification technology</t>
        </is>
      </c>
      <c r="Y910" s="2" t="inlineStr">
        <is>
          <t>3</t>
        </is>
      </c>
      <c r="Z910" s="2" t="inlineStr">
        <is>
          <t/>
        </is>
      </c>
      <c r="AA910" t="inlineStr">
        <is>
          <t>technology which uses AI for identification of individual persons by both public and private entities</t>
        </is>
      </c>
      <c r="AB910" s="2" t="inlineStr">
        <is>
          <t>tecnología de identificación mediante la IA</t>
        </is>
      </c>
      <c r="AC910" s="2" t="inlineStr">
        <is>
          <t>3</t>
        </is>
      </c>
      <c r="AD910" s="2" t="inlineStr">
        <is>
          <t/>
        </is>
      </c>
      <c r="AE910" t="inlineStr">
        <is>
          <t>Tecnología que emplea la inteligencia artificial para la identificación de personas por entidades tanto públicas como privadas.</t>
        </is>
      </c>
      <c r="AF910" s="2" t="inlineStr">
        <is>
          <t>tehisintellektipõhine tuvastamistehnoloogia</t>
        </is>
      </c>
      <c r="AG910" s="2" t="inlineStr">
        <is>
          <t>2</t>
        </is>
      </c>
      <c r="AH910" s="2" t="inlineStr">
        <is>
          <t/>
        </is>
      </c>
      <c r="AI910" t="inlineStr">
        <is>
          <t>tehnoloogia, mille puhul tehisintellekti kasutatakse nii avalikus kui ka erasektoris üksikisikute tuvastamiseks</t>
        </is>
      </c>
      <c r="AJ910" s="2" t="inlineStr">
        <is>
          <t>tekoälyyn perustuva tunnistusteknologia</t>
        </is>
      </c>
      <c r="AK910" s="2" t="inlineStr">
        <is>
          <t>3</t>
        </is>
      </c>
      <c r="AL910" s="2" t="inlineStr">
        <is>
          <t/>
        </is>
      </c>
      <c r="AM910" t="inlineStr">
        <is>
          <t>teknologia, jossa käytetyn tekoälyn avulla sekä julkiset että yksityiset toimijat voivat tunnistaa yksittäisiä henkilöitä</t>
        </is>
      </c>
      <c r="AN910" s="2" t="inlineStr">
        <is>
          <t>technologie d'identification fondée sur l'IA</t>
        </is>
      </c>
      <c r="AO910" s="2" t="inlineStr">
        <is>
          <t>2</t>
        </is>
      </c>
      <c r="AP910" s="2" t="inlineStr">
        <is>
          <t/>
        </is>
      </c>
      <c r="AQ910" t="inlineStr">
        <is>
          <t>technologie utilisant l'intelligence artificielle pour l'identification de personnes par des entités tant publiques que privées, notamment à l'aide de la
reconnaissance faciale et d'autres méthodes involontaires d'identification utilisant des données biométriques
(à savoir, détecteur de mensonges, évaluation de la personnalité au moyen de micro-expressions et détection
vocale automatique)</t>
        </is>
      </c>
      <c r="AR910" s="2" t="inlineStr">
        <is>
          <t>teicneolaíocht céannachta intleachta saorga</t>
        </is>
      </c>
      <c r="AS910" s="2" t="inlineStr">
        <is>
          <t>3</t>
        </is>
      </c>
      <c r="AT910" s="2" t="inlineStr">
        <is>
          <t/>
        </is>
      </c>
      <c r="AU910" t="inlineStr">
        <is>
          <t/>
        </is>
      </c>
      <c r="AV910" s="2" t="inlineStr">
        <is>
          <t>tehnologija umjetne inteligencije za identifikaciju</t>
        </is>
      </c>
      <c r="AW910" s="2" t="inlineStr">
        <is>
          <t>3</t>
        </is>
      </c>
      <c r="AX910" s="2" t="inlineStr">
        <is>
          <t/>
        </is>
      </c>
      <c r="AY910" t="inlineStr">
        <is>
          <t>tehnologija koja se koristi umjetnom inteligencijom za identifikaciju pojedinaca koju provode javni i privatni subjekti</t>
        </is>
      </c>
      <c r="AZ910" s="2" t="inlineStr">
        <is>
          <t>MI-alapú azonosítási technológia</t>
        </is>
      </c>
      <c r="BA910" s="2" t="inlineStr">
        <is>
          <t>3</t>
        </is>
      </c>
      <c r="BB910" s="2" t="inlineStr">
        <is>
          <t/>
        </is>
      </c>
      <c r="BC910" t="inlineStr">
        <is>
          <t>&lt;a href="https://iate.europa.eu/entry/result/3571274/hu" target="_blank"&gt;mesterséges intelligenciára&lt;/a&gt; támaszkodó olyan technológia, amely lehetővé teszi egyes személyek - akár közjogi, akár magánjogi személyek általi - azonosítását</t>
        </is>
      </c>
      <c r="BD910" s="2" t="inlineStr">
        <is>
          <t>tecnologia di identificazione tramite IA</t>
        </is>
      </c>
      <c r="BE910" s="2" t="inlineStr">
        <is>
          <t>3</t>
        </is>
      </c>
      <c r="BF910" s="2" t="inlineStr">
        <is>
          <t/>
        </is>
      </c>
      <c r="BG910" t="inlineStr">
        <is>
          <t>tecnologia che utilizza l’IA e che permette a organismi pubblici e privati di identificare in modo sempre più efficiente le singole persone</t>
        </is>
      </c>
      <c r="BH910" s="2" t="inlineStr">
        <is>
          <t>DI tapatybės nustatymo technologija</t>
        </is>
      </c>
      <c r="BI910" s="2" t="inlineStr">
        <is>
          <t>3</t>
        </is>
      </c>
      <c r="BJ910" s="2" t="inlineStr">
        <is>
          <t/>
        </is>
      </c>
      <c r="BK910" t="inlineStr">
        <is>
          <t>DI techologija, kurią viešojo ir privačiojo sektoriaus subjektai naudoja atskirų asmenų tapatybei nustatyti</t>
        </is>
      </c>
      <c r="BL910" s="2" t="inlineStr">
        <is>
          <t>MI balstīta identificēšanas tehnoloģija</t>
        </is>
      </c>
      <c r="BM910" s="2" t="inlineStr">
        <is>
          <t>2</t>
        </is>
      </c>
      <c r="BN910" s="2" t="inlineStr">
        <is>
          <t/>
        </is>
      </c>
      <c r="BO910" t="inlineStr">
        <is>
          <t>tehnoloģija, kas izmanto MI gan publiskā, gan privātā sektora personu identificēšanai</t>
        </is>
      </c>
      <c r="BP910" s="2" t="inlineStr">
        <is>
          <t>teknoloġija ta' identifikazzjoni bl-intelliġenza artifiċjali|
teknoloġija ta' identifikazzjoni bl-IA</t>
        </is>
      </c>
      <c r="BQ910" s="2" t="inlineStr">
        <is>
          <t>2|
2</t>
        </is>
      </c>
      <c r="BR910" s="2" t="inlineStr">
        <is>
          <t xml:space="preserve">|
</t>
        </is>
      </c>
      <c r="BS910" t="inlineStr">
        <is>
          <t>teknoloġija li tuża l-intelliġenza artifiċjali għall-identifikazzjoni ta' persuni individwali minn entitajiet kemm pubbliċi kif ukoll privati</t>
        </is>
      </c>
      <c r="BT910" s="2" t="inlineStr">
        <is>
          <t>AI-herkenningstechnologie|
AI-identificatietechnologie</t>
        </is>
      </c>
      <c r="BU910" s="2" t="inlineStr">
        <is>
          <t>3|
2</t>
        </is>
      </c>
      <c r="BV910" s="2" t="inlineStr">
        <is>
          <t xml:space="preserve">|
</t>
        </is>
      </c>
      <c r="BW910" t="inlineStr">
        <is>
          <t>technologie die gebruikmaakt van AI voor de identificatie/herkenning van individuele personen, dieren of planten</t>
        </is>
      </c>
      <c r="BX910" s="2" t="inlineStr">
        <is>
          <t>technologia identyfikacji oparta na sztucznej inteligencji</t>
        </is>
      </c>
      <c r="BY910" s="2" t="inlineStr">
        <is>
          <t>3</t>
        </is>
      </c>
      <c r="BZ910" s="2" t="inlineStr">
        <is>
          <t/>
        </is>
      </c>
      <c r="CA910" t="inlineStr">
        <is>
          <t>technologia wykorzystująca &lt;a href="https://iate.europa.eu/entry/slideshow/1620380720412/3571274/pl" target="_blank"&gt;sztuczną inteligencję&lt;/a&gt; do identyfikowania osób przez podmioty publiczne i prywatne</t>
        </is>
      </c>
      <c r="CB910" s="2" t="inlineStr">
        <is>
          <t>tecnologia de identificação baseada na IA</t>
        </is>
      </c>
      <c r="CC910" s="2" t="inlineStr">
        <is>
          <t>3</t>
        </is>
      </c>
      <c r="CD910" s="2" t="inlineStr">
        <is>
          <t/>
        </is>
      </c>
      <c r="CE910" t="inlineStr">
        <is>
          <t>Tecnologia, à qual recorrem tanto entidades públicas como privadas, que utiliza a IA para a identificação de indivíduos.</t>
        </is>
      </c>
      <c r="CF910" t="inlineStr">
        <is>
          <t/>
        </is>
      </c>
      <c r="CG910" t="inlineStr">
        <is>
          <t/>
        </is>
      </c>
      <c r="CH910" t="inlineStr">
        <is>
          <t/>
        </is>
      </c>
      <c r="CI910" t="inlineStr">
        <is>
          <t/>
        </is>
      </c>
      <c r="CJ910" t="inlineStr">
        <is>
          <t/>
        </is>
      </c>
      <c r="CK910" t="inlineStr">
        <is>
          <t/>
        </is>
      </c>
      <c r="CL910" t="inlineStr">
        <is>
          <t/>
        </is>
      </c>
      <c r="CM910" t="inlineStr">
        <is>
          <t/>
        </is>
      </c>
      <c r="CN910" s="2" t="inlineStr">
        <is>
          <t>umetnointeligenčna tehnologija za identifikacijo|
tehnologija umetne inteligence za identifikacijo|
tehnologija UI za identifikacijo|
tehnologija AI za identifikacijo</t>
        </is>
      </c>
      <c r="CO910" s="2" t="inlineStr">
        <is>
          <t>3|
3|
3|
3</t>
        </is>
      </c>
      <c r="CP910" s="2" t="inlineStr">
        <is>
          <t>proposed|
|
proposed|
proposed</t>
        </is>
      </c>
      <c r="CQ910" t="inlineStr">
        <is>
          <t/>
        </is>
      </c>
      <c r="CR910" s="2" t="inlineStr">
        <is>
          <t>AI-identifieringsteknik</t>
        </is>
      </c>
      <c r="CS910" s="2" t="inlineStr">
        <is>
          <t>2</t>
        </is>
      </c>
      <c r="CT910" s="2" t="inlineStr">
        <is>
          <t/>
        </is>
      </c>
      <c r="CU910" t="inlineStr">
        <is>
          <t/>
        </is>
      </c>
    </row>
    <row r="911">
      <c r="A911" s="1" t="str">
        <f>HYPERLINK("https://iate.europa.eu/entry/result/3591840/all", "3591840")</f>
        <v>3591840</v>
      </c>
      <c r="B911" t="inlineStr">
        <is>
          <t>EDUCATION AND COMMUNICATIONS</t>
        </is>
      </c>
      <c r="C911" t="inlineStr">
        <is>
          <t>EDUCATION AND COMMUNICATIONS|information and information processing|information processing|artificial intelligence</t>
        </is>
      </c>
      <c r="D911" s="2" t="inlineStr">
        <is>
          <t>базиран на ИИ хардуер</t>
        </is>
      </c>
      <c r="E911" s="2" t="inlineStr">
        <is>
          <t>3</t>
        </is>
      </c>
      <c r="F911" s="2" t="inlineStr">
        <is>
          <t/>
        </is>
      </c>
      <c r="G911" t="inlineStr">
        <is>
          <t>базирана на ИИ система, внедрена в хардуерно устройство</t>
        </is>
      </c>
      <c r="H911" s="2" t="inlineStr">
        <is>
          <t>hardware založený na technologii UI</t>
        </is>
      </c>
      <c r="I911" s="2" t="inlineStr">
        <is>
          <t>2</t>
        </is>
      </c>
      <c r="J911" s="2" t="inlineStr">
        <is>
          <t/>
        </is>
      </c>
      <c r="K911" t="inlineStr">
        <is>
          <t/>
        </is>
      </c>
      <c r="L911" s="2" t="inlineStr">
        <is>
          <t>AI-baseret hardware|
hardware baseret på kunstig intelligens|
AI-hardware</t>
        </is>
      </c>
      <c r="M911" s="2" t="inlineStr">
        <is>
          <t>3|
2|
2</t>
        </is>
      </c>
      <c r="N911" s="2" t="inlineStr">
        <is>
          <t xml:space="preserve">|
|
</t>
        </is>
      </c>
      <c r="O911" t="inlineStr">
        <is>
          <t>type af AI-accelerator, f.eks. en mikroprocessor eller mikrochip, der er designet til at muliggøre hurtigere behandling i AI-applikationer</t>
        </is>
      </c>
      <c r="P911" s="2" t="inlineStr">
        <is>
          <t>KI-gestützte Hardware</t>
        </is>
      </c>
      <c r="Q911" s="2" t="inlineStr">
        <is>
          <t>3</t>
        </is>
      </c>
      <c r="R911" s="2" t="inlineStr">
        <is>
          <t/>
        </is>
      </c>
      <c r="S911" t="inlineStr">
        <is>
          <t/>
        </is>
      </c>
      <c r="T911" s="2" t="inlineStr">
        <is>
          <t>υλισμικό που βασίζεται στην ΤΝ</t>
        </is>
      </c>
      <c r="U911" s="2" t="inlineStr">
        <is>
          <t>2</t>
        </is>
      </c>
      <c r="V911" s="2" t="inlineStr">
        <is>
          <t/>
        </is>
      </c>
      <c r="W911" t="inlineStr">
        <is>
          <t/>
        </is>
      </c>
      <c r="X911" s="2" t="inlineStr">
        <is>
          <t>AI-based hardware</t>
        </is>
      </c>
      <c r="Y911" s="2" t="inlineStr">
        <is>
          <t>3</t>
        </is>
      </c>
      <c r="Z911" s="2" t="inlineStr">
        <is>
          <t/>
        </is>
      </c>
      <c r="AA911" t="inlineStr">
        <is>
          <t>type of AI accelerator, such as a microprocessor or microchip, designed to enable faster processing of AI applications</t>
        </is>
      </c>
      <c r="AB911" s="2" t="inlineStr">
        <is>
          <t>&lt;i&gt;hardware &lt;/i&gt;optimizado para inteligencia artificial</t>
        </is>
      </c>
      <c r="AC911" s="2" t="inlineStr">
        <is>
          <t>3</t>
        </is>
      </c>
      <c r="AD911" s="2" t="inlineStr">
        <is>
          <t/>
        </is>
      </c>
      <c r="AE911" t="inlineStr">
        <is>
          <t>Equipo informático concebido para aumentar la eficiencia en las aplicaciones de inteligencia artificial, en aspectos como el aprendizaje automático, por ejemplo.</t>
        </is>
      </c>
      <c r="AF911" s="2" t="inlineStr">
        <is>
          <t>tehisintellektipõhine riistvara</t>
        </is>
      </c>
      <c r="AG911" s="2" t="inlineStr">
        <is>
          <t>3</t>
        </is>
      </c>
      <c r="AH911" s="2" t="inlineStr">
        <is>
          <t/>
        </is>
      </c>
      <c r="AI911" t="inlineStr">
        <is>
          <t>teatavat liiki tehisintellektikiirendi, näiteks mikroprotsessor või kiip, mis on kavandatud tehisintellektirakenduste töötluskiiruse suurendamiseks</t>
        </is>
      </c>
      <c r="AJ911" s="2" t="inlineStr">
        <is>
          <t>tekoälyyn perustuva laitteisto</t>
        </is>
      </c>
      <c r="AK911" s="2" t="inlineStr">
        <is>
          <t>3</t>
        </is>
      </c>
      <c r="AL911" s="2" t="inlineStr">
        <is>
          <t/>
        </is>
      </c>
      <c r="AM911" t="inlineStr">
        <is>
          <t/>
        </is>
      </c>
      <c r="AN911" s="2" t="inlineStr">
        <is>
          <t>matériel optimisé pour l'IA|
matériel fondé sur l'IA</t>
        </is>
      </c>
      <c r="AO911" s="2" t="inlineStr">
        <is>
          <t>2|
2</t>
        </is>
      </c>
      <c r="AP911" s="2" t="inlineStr">
        <is>
          <t xml:space="preserve">|
</t>
        </is>
      </c>
      <c r="AQ911" t="inlineStr">
        <is>
          <t/>
        </is>
      </c>
      <c r="AR911" s="2" t="inlineStr">
        <is>
          <t>crua-earraí le haghaidh optamú intleachta saorga</t>
        </is>
      </c>
      <c r="AS911" s="2" t="inlineStr">
        <is>
          <t>3</t>
        </is>
      </c>
      <c r="AT911" s="2" t="inlineStr">
        <is>
          <t/>
        </is>
      </c>
      <c r="AU911" t="inlineStr">
        <is>
          <t/>
        </is>
      </c>
      <c r="AV911" s="2" t="inlineStr">
        <is>
          <t>hardver koji se temelji na umjetnoj inteligenciji</t>
        </is>
      </c>
      <c r="AW911" s="2" t="inlineStr">
        <is>
          <t>3</t>
        </is>
      </c>
      <c r="AX911" s="2" t="inlineStr">
        <is>
          <t/>
        </is>
      </c>
      <c r="AY911" t="inlineStr">
        <is>
          <t>vrsta akceleratora umjetne inteligencije, kao što je mikroprocesor ili mikročip, dizajnirana za omogućavanje brže obrade aplikacija umjetne inteligencije</t>
        </is>
      </c>
      <c r="AZ911" t="inlineStr">
        <is>
          <t/>
        </is>
      </c>
      <c r="BA911" t="inlineStr">
        <is>
          <t/>
        </is>
      </c>
      <c r="BB911" t="inlineStr">
        <is>
          <t/>
        </is>
      </c>
      <c r="BC911" t="inlineStr">
        <is>
          <t/>
        </is>
      </c>
      <c r="BD911" s="2" t="inlineStr">
        <is>
          <t>hardware basato sull'IA|
hardware ottimizzato per l'IA</t>
        </is>
      </c>
      <c r="BE911" s="2" t="inlineStr">
        <is>
          <t>3|
3</t>
        </is>
      </c>
      <c r="BF911" s="2" t="inlineStr">
        <is>
          <t xml:space="preserve">|
</t>
        </is>
      </c>
      <c r="BG911" t="inlineStr">
        <is>
          <t/>
        </is>
      </c>
      <c r="BH911" s="2" t="inlineStr">
        <is>
          <t>DI pagrįsta aparatinė įranga</t>
        </is>
      </c>
      <c r="BI911" s="2" t="inlineStr">
        <is>
          <t>3</t>
        </is>
      </c>
      <c r="BJ911" s="2" t="inlineStr">
        <is>
          <t/>
        </is>
      </c>
      <c r="BK911" t="inlineStr">
        <is>
          <t>DI greitintuvas, pvz., mikroprocesorius ar lustas, kurio paskirtis - paspartinti DI prietaikų tvarkymą</t>
        </is>
      </c>
      <c r="BL911" s="2" t="inlineStr">
        <is>
          <t>MI balstīta aparatūra</t>
        </is>
      </c>
      <c r="BM911" s="2" t="inlineStr">
        <is>
          <t>2</t>
        </is>
      </c>
      <c r="BN911" s="2" t="inlineStr">
        <is>
          <t/>
        </is>
      </c>
      <c r="BO911" t="inlineStr">
        <is>
          <t>mākslīgā intelekta akseleratora veids, piemēram, mikroprocesors vai mikroshēma, kas izstrādāts, lai varētu ātrāk apstrādāt mākslīgā intelekta lietojumprogrammas</t>
        </is>
      </c>
      <c r="BP911" s="2" t="inlineStr">
        <is>
          <t>hardware bbażat fuq l-IA|
hardware bbażat fuq l-intelliġenza artifiċjali</t>
        </is>
      </c>
      <c r="BQ911" s="2" t="inlineStr">
        <is>
          <t>3|
3</t>
        </is>
      </c>
      <c r="BR911" s="2" t="inlineStr">
        <is>
          <t xml:space="preserve">|
</t>
        </is>
      </c>
      <c r="BS911" t="inlineStr">
        <is>
          <t>tip ta' aċċelleratur, bħal mikroproċessur jew mikroċippa, imfassal biex jippermetti pproċessar aktar rapidu ta' applikazzjonijiet ta' intelliġenza artifiċjali</t>
        </is>
      </c>
      <c r="BT911" s="2" t="inlineStr">
        <is>
          <t>AI-gerichte hardware|
AI-gebaseerde hardware</t>
        </is>
      </c>
      <c r="BU911" s="2" t="inlineStr">
        <is>
          <t>3|
3</t>
        </is>
      </c>
      <c r="BV911" s="2" t="inlineStr">
        <is>
          <t xml:space="preserve">|
</t>
        </is>
      </c>
      <c r="BW911" t="inlineStr">
        <is>
          <t>type AI-versneller, zoals een microprocessor of microchip, ontworpen om snellere verwerking van AI-toepassingen mogelijk te maken</t>
        </is>
      </c>
      <c r="BX911" s="2" t="inlineStr">
        <is>
          <t>sprzęt dla sztucznej inteligencji</t>
        </is>
      </c>
      <c r="BY911" s="2" t="inlineStr">
        <is>
          <t>3</t>
        </is>
      </c>
      <c r="BZ911" s="2" t="inlineStr">
        <is>
          <t/>
        </is>
      </c>
      <c r="CA911" t="inlineStr">
        <is>
          <t>rodzaj akceleratora, np. mikroprocesor lub układ scalony, pozwalający na szybsze działanie aplikacji z zakresu &lt;a href="https://iate.europa.eu/entry/slideshow/1620380720412/3571274/pl" target="_blank"&gt;sztucznej inteligencji&lt;/a&gt;</t>
        </is>
      </c>
      <c r="CB911" s="2" t="inlineStr">
        <is>
          <t>hardware baseado em IA|
hardware otimizado para IA</t>
        </is>
      </c>
      <c r="CC911" s="2" t="inlineStr">
        <is>
          <t>3|
3</t>
        </is>
      </c>
      <c r="CD911" s="2" t="inlineStr">
        <is>
          <t xml:space="preserve">|
</t>
        </is>
      </c>
      <c r="CE911" t="inlineStr">
        <is>
          <t>Equipamento, como um &lt;a href="https://iate.europa.eu/entry/result/1680494/pt" target="_blank"&gt;microprocessador &lt;/a&gt;ou um &lt;a href="https://iate.europa.eu/entry/result/1554132/pt" target="_blank"&gt;microcircuito&lt;/a&gt;, preparado para a IA e concebido para permitir um processamento mais rápido das aplicações de IA.</t>
        </is>
      </c>
      <c r="CF911" t="inlineStr">
        <is>
          <t/>
        </is>
      </c>
      <c r="CG911" t="inlineStr">
        <is>
          <t/>
        </is>
      </c>
      <c r="CH911" t="inlineStr">
        <is>
          <t/>
        </is>
      </c>
      <c r="CI911" t="inlineStr">
        <is>
          <t/>
        </is>
      </c>
      <c r="CJ911" t="inlineStr">
        <is>
          <t/>
        </is>
      </c>
      <c r="CK911" t="inlineStr">
        <is>
          <t/>
        </is>
      </c>
      <c r="CL911" t="inlineStr">
        <is>
          <t/>
        </is>
      </c>
      <c r="CM911" t="inlineStr">
        <is>
          <t/>
        </is>
      </c>
      <c r="CN911" s="2" t="inlineStr">
        <is>
          <t>na umetni inteligenci temelječa strojna oprema|
strojna oprema, temelječa na UI|
strojna oprema, temelječa na AI</t>
        </is>
      </c>
      <c r="CO911" s="2" t="inlineStr">
        <is>
          <t>3|
3|
3</t>
        </is>
      </c>
      <c r="CP911" s="2" t="inlineStr">
        <is>
          <t>proposed|
proposed|
proposed</t>
        </is>
      </c>
      <c r="CQ911" t="inlineStr">
        <is>
          <t/>
        </is>
      </c>
      <c r="CR911" s="2" t="inlineStr">
        <is>
          <t>AI-baserad maskinvara</t>
        </is>
      </c>
      <c r="CS911" s="2" t="inlineStr">
        <is>
          <t>3</t>
        </is>
      </c>
      <c r="CT911" s="2" t="inlineStr">
        <is>
          <t/>
        </is>
      </c>
      <c r="CU911" t="inlineStr">
        <is>
          <t/>
        </is>
      </c>
    </row>
    <row r="912">
      <c r="A912" s="1" t="str">
        <f>HYPERLINK("https://iate.europa.eu/entry/result/3591489/all", "3591489")</f>
        <v>3591489</v>
      </c>
      <c r="B912" t="inlineStr">
        <is>
          <t>EDUCATION AND COMMUNICATIONS</t>
        </is>
      </c>
      <c r="C912" t="inlineStr">
        <is>
          <t>EDUCATION AND COMMUNICATIONS|information and information processing|information processing|artificial intelligence</t>
        </is>
      </c>
      <c r="D912" s="2" t="inlineStr">
        <is>
          <t>социална система с ИИ</t>
        </is>
      </c>
      <c r="E912" s="2" t="inlineStr">
        <is>
          <t>3</t>
        </is>
      </c>
      <c r="F912" s="2" t="inlineStr">
        <is>
          <t/>
        </is>
      </c>
      <c r="G912" t="inlineStr">
        <is>
          <t>&lt;a href="https://iate.europa.eu/entry/result/3591198/bg" target="_blank"&gt;система с ИИ&lt;/a&gt;, която осъществява комуникация и взаимодействие с човешки същества, като симулира социално поведение</t>
        </is>
      </c>
      <c r="H912" t="inlineStr">
        <is>
          <t/>
        </is>
      </c>
      <c r="I912" t="inlineStr">
        <is>
          <t/>
        </is>
      </c>
      <c r="J912" t="inlineStr">
        <is>
          <t/>
        </is>
      </c>
      <c r="K912" t="inlineStr">
        <is>
          <t/>
        </is>
      </c>
      <c r="L912" s="2" t="inlineStr">
        <is>
          <t>social kunstig intelligens-system|
social AI-system</t>
        </is>
      </c>
      <c r="M912" s="2" t="inlineStr">
        <is>
          <t>3|
3</t>
        </is>
      </c>
      <c r="N912" s="2" t="inlineStr">
        <is>
          <t xml:space="preserve">|
</t>
        </is>
      </c>
      <c r="O912" t="inlineStr">
        <is>
          <t>&lt;a href="https://iate.europa.eu/entry/result/3591198/da" target="_blank"&gt;kunstig intelligens-system&lt;/a&gt;, der kommunikerer og interagerer med mennesker ved at simulere socialitet i interaktion med en menneskelig robot (integreret kunstig intelligens) eller som virtual reality-avatarer</t>
        </is>
      </c>
      <c r="P912" s="2" t="inlineStr">
        <is>
          <t>soziales KI-System</t>
        </is>
      </c>
      <c r="Q912" s="2" t="inlineStr">
        <is>
          <t>3</t>
        </is>
      </c>
      <c r="R912" s="2" t="inlineStr">
        <is>
          <t/>
        </is>
      </c>
      <c r="S912" t="inlineStr">
        <is>
          <t>KI-System, das mit Menschen kommuniziert und interagiert und das bei der Interaktion zwischen Mensch und Roboter
(eingebettete KI) oder als Avatar in einer virtuellen Realität Sozialität simuliert</t>
        </is>
      </c>
      <c r="T912" s="2" t="inlineStr">
        <is>
          <t>κοινωνικό σύστημα ΤΝ</t>
        </is>
      </c>
      <c r="U912" s="2" t="inlineStr">
        <is>
          <t>2</t>
        </is>
      </c>
      <c r="V912" s="2" t="inlineStr">
        <is>
          <t/>
        </is>
      </c>
      <c r="W912" t="inlineStr">
        <is>
          <t>σύστημα ΤΝ που επικοινωνεί και αλληλεπιδρά με τον άνθρωπο με προσομοίωση της κοινωνικότητας
στην αλληλεπίδραση με τη μορφή ανθρώπινων ρομπότ (ενσωματωμένη ΤΝ) ή ως άβαταρ σε εικονική πραγματικότητα</t>
        </is>
      </c>
      <c r="X912" s="2" t="inlineStr">
        <is>
          <t>social AI system</t>
        </is>
      </c>
      <c r="Y912" s="2" t="inlineStr">
        <is>
          <t>3</t>
        </is>
      </c>
      <c r="Z912" s="2" t="inlineStr">
        <is>
          <t/>
        </is>
      </c>
      <c r="AA912" t="inlineStr">
        <is>
          <t>system that is not only intelligent but also adopts human-like communication and behaviour patterns in social contexts</t>
        </is>
      </c>
      <c r="AB912" s="2" t="inlineStr">
        <is>
          <t>sistema de inteligencia artificial social|
sistema de IA social</t>
        </is>
      </c>
      <c r="AC912" s="2" t="inlineStr">
        <is>
          <t>3|
3</t>
        </is>
      </c>
      <c r="AD912" s="2" t="inlineStr">
        <is>
          <t xml:space="preserve">|
</t>
        </is>
      </c>
      <c r="AE912" t="inlineStr">
        <is>
          <t>&lt;a href="https://iate.europa.eu/entry/result/3591198/es" target="_blank"&gt;Sistema de inteligencia artificial (IA&lt;/a&gt;) que se comunica e interactúa con los seres humanos adoptando las pautas de comportamiento y socialización propias de una persona, ya sea en los procesos de interacción entre humanos y robots (IA integrada) o en forma de avatares en el ámbito de la realidad virtual.</t>
        </is>
      </c>
      <c r="AF912" s="2" t="inlineStr">
        <is>
          <t>sotsiaalne tehisintellektisüsteem</t>
        </is>
      </c>
      <c r="AG912" s="2" t="inlineStr">
        <is>
          <t>3</t>
        </is>
      </c>
      <c r="AH912" s="2" t="inlineStr">
        <is>
          <t/>
        </is>
      </c>
      <c r="AI912" t="inlineStr">
        <is>
          <t>tehisintellektisüsteem, mis vahetab inimestega teavet ja suhtleb nendega, imiteerides inimese ja roboti (integreeritud tehisintellekt) vahelises suhtlemises sotsiaalsust</t>
        </is>
      </c>
      <c r="AJ912" s="2" t="inlineStr">
        <is>
          <t>sosiaalinen tekoälyjärjestelmä</t>
        </is>
      </c>
      <c r="AK912" s="2" t="inlineStr">
        <is>
          <t>3</t>
        </is>
      </c>
      <c r="AL912" s="2" t="inlineStr">
        <is>
          <t/>
        </is>
      </c>
      <c r="AM912" t="inlineStr">
        <is>
          <t>tekoälyjärjestelmä, joka viestii ja on vuorovaikutuksessa ihmisten kanssa simuloiden sosiaalisuutta ihmisen ja 
robotin (kehollistettu tekoäly) välisessä vuorovaikutuksessa tai avatareina virtuaalitodellisuudessa</t>
        </is>
      </c>
      <c r="AN912" s="2" t="inlineStr">
        <is>
          <t>système d'IA social</t>
        </is>
      </c>
      <c r="AO912" s="2" t="inlineStr">
        <is>
          <t>2</t>
        </is>
      </c>
      <c r="AP912" s="2" t="inlineStr">
        <is>
          <t/>
        </is>
      </c>
      <c r="AQ912" t="inlineStr">
        <is>
          <t>système d'IA qui communique et interagit avec les êtres humains en simulant un comportement social dans
les interactions entre robots et humains (IA embarquée) ou comme avatars dans la réalité virtuelle</t>
        </is>
      </c>
      <c r="AR912" s="2" t="inlineStr">
        <is>
          <t>córas intleachta saorga sóisialta</t>
        </is>
      </c>
      <c r="AS912" s="2" t="inlineStr">
        <is>
          <t>3</t>
        </is>
      </c>
      <c r="AT912" s="2" t="inlineStr">
        <is>
          <t/>
        </is>
      </c>
      <c r="AU912" t="inlineStr">
        <is>
          <t/>
        </is>
      </c>
      <c r="AV912" s="2" t="inlineStr">
        <is>
          <t>socijalni sustav umjetne inteligencije</t>
        </is>
      </c>
      <c r="AW912" s="2" t="inlineStr">
        <is>
          <t>3</t>
        </is>
      </c>
      <c r="AX912" s="2" t="inlineStr">
        <is>
          <t/>
        </is>
      </c>
      <c r="AY912" t="inlineStr">
        <is>
          <t>sustav koji nije samo inteligentan već usto primjenjuje obrasce komunikacije i ponašanja slične ljudskima u društvenom kontekstu</t>
        </is>
      </c>
      <c r="AZ912" t="inlineStr">
        <is>
          <t/>
        </is>
      </c>
      <c r="BA912" t="inlineStr">
        <is>
          <t/>
        </is>
      </c>
      <c r="BB912" t="inlineStr">
        <is>
          <t/>
        </is>
      </c>
      <c r="BC912" t="inlineStr">
        <is>
          <t/>
        </is>
      </c>
      <c r="BD912" s="2" t="inlineStr">
        <is>
          <t>sistema di IA sociale</t>
        </is>
      </c>
      <c r="BE912" s="2" t="inlineStr">
        <is>
          <t>3</t>
        </is>
      </c>
      <c r="BF912" s="2" t="inlineStr">
        <is>
          <t/>
        </is>
      </c>
      <c r="BG912" t="inlineStr">
        <is>
          <t>sistema che non solo è intelligente, ma che adotta anche, in contesti sociali, modelli di comunicazione e comportamento simili a quelli umani</t>
        </is>
      </c>
      <c r="BH912" s="2" t="inlineStr">
        <is>
          <t>socialinė DI sistema</t>
        </is>
      </c>
      <c r="BI912" s="2" t="inlineStr">
        <is>
          <t>2</t>
        </is>
      </c>
      <c r="BJ912" s="2" t="inlineStr">
        <is>
          <t/>
        </is>
      </c>
      <c r="BK912" t="inlineStr">
        <is>
          <t>sistema, kuri ne tik yra išmani, bet socialiniuose kontekstuose prisitaiko prie į žmonių bendravimą ir jų elgseną panašių modelių</t>
        </is>
      </c>
      <c r="BL912" s="2" t="inlineStr">
        <is>
          <t>sociāla MI sistēma</t>
        </is>
      </c>
      <c r="BM912" s="2" t="inlineStr">
        <is>
          <t>2</t>
        </is>
      </c>
      <c r="BN912" s="2" t="inlineStr">
        <is>
          <t/>
        </is>
      </c>
      <c r="BO912" t="inlineStr">
        <is>
          <t>sistēma, kas ir ne tikai inteliģenta, bet arī pieņem cilvēkiem līdzīgus komunikācijas un uzvedības modeļus sociālos kontekstos</t>
        </is>
      </c>
      <c r="BP912" s="2" t="inlineStr">
        <is>
          <t>sistema ta' intelliġenza artifiċjali soċjali|
sistema ta' IA soċjali</t>
        </is>
      </c>
      <c r="BQ912" s="2" t="inlineStr">
        <is>
          <t>3|
3</t>
        </is>
      </c>
      <c r="BR912" s="2" t="inlineStr">
        <is>
          <t xml:space="preserve">|
</t>
        </is>
      </c>
      <c r="BS912" t="inlineStr">
        <is>
          <t>sistema li mhijiex biss intelliġenti iżda li tadotta wkoll, f'kuntesti soċjali, mudelli ta' komunikazzjoni u mġiba simili għal dawk tal-bniedem</t>
        </is>
      </c>
      <c r="BT912" s="2" t="inlineStr">
        <is>
          <t>sociaal AI-systeem|
sociaal KI-systeem</t>
        </is>
      </c>
      <c r="BU912" s="2" t="inlineStr">
        <is>
          <t>3|
2</t>
        </is>
      </c>
      <c r="BV912" s="2" t="inlineStr">
        <is>
          <t xml:space="preserve">preferred|
</t>
        </is>
      </c>
      <c r="BW912" t="inlineStr">
        <is>
          <t>systeem dat niet alleen intelligent is, maar ook menselijke communicatie- en gedragspatronen in sociale contexten aanneemt</t>
        </is>
      </c>
      <c r="BX912" s="2" t="inlineStr">
        <is>
          <t>społeczna sztuczna inteligencja</t>
        </is>
      </c>
      <c r="BY912" s="2" t="inlineStr">
        <is>
          <t>3</t>
        </is>
      </c>
      <c r="BZ912" s="2" t="inlineStr">
        <is>
          <t/>
        </is>
      </c>
      <c r="CA912" t="inlineStr">
        <is>
          <t>&lt;a href="https://iate.europa.eu/entry/slideshow/1620380870784/3591198/pl" target="_blank"&gt;system sztucznej inteligencji&lt;/a&gt; przejawiający ludzkie wzorce komunikacji i zachowań w sytuacjach społecznych</t>
        </is>
      </c>
      <c r="CB912" s="2" t="inlineStr">
        <is>
          <t>sistema de inteligência artificial social|
sistema social de IA</t>
        </is>
      </c>
      <c r="CC912" s="2" t="inlineStr">
        <is>
          <t>3|
3</t>
        </is>
      </c>
      <c r="CD912" s="2" t="inlineStr">
        <is>
          <t xml:space="preserve">|
</t>
        </is>
      </c>
      <c r="CE912" t="inlineStr">
        <is>
          <t>&lt;a href="https://iate.europa.eu/entry/slideshow/1632389275100/3591198/pt" target="_blank"&gt;Sistema de inteligência artificial&lt;/a&gt; que adota padrões de comunicação e de comportamento semelhantes aos humanos em contextos sociais.</t>
        </is>
      </c>
      <c r="CF912" s="2" t="inlineStr">
        <is>
          <t>sistem IA social</t>
        </is>
      </c>
      <c r="CG912" s="2" t="inlineStr">
        <is>
          <t>3</t>
        </is>
      </c>
      <c r="CH912" s="2" t="inlineStr">
        <is>
          <t/>
        </is>
      </c>
      <c r="CI912" t="inlineStr">
        <is>
          <t>sisteme IA care comunică și interacționează cu
oamenii, simulând socialitatea în interacțiunea dintre om și robot (IA
integrată), sau ca avataruri în realitatea virtuală</t>
        </is>
      </c>
      <c r="CJ912" t="inlineStr">
        <is>
          <t/>
        </is>
      </c>
      <c r="CK912" t="inlineStr">
        <is>
          <t/>
        </is>
      </c>
      <c r="CL912" t="inlineStr">
        <is>
          <t/>
        </is>
      </c>
      <c r="CM912" t="inlineStr">
        <is>
          <t/>
        </is>
      </c>
      <c r="CN912" s="2" t="inlineStr">
        <is>
          <t>družbeni sistem umetne inteligence</t>
        </is>
      </c>
      <c r="CO912" s="2" t="inlineStr">
        <is>
          <t>3</t>
        </is>
      </c>
      <c r="CP912" s="2" t="inlineStr">
        <is>
          <t/>
        </is>
      </c>
      <c r="CQ912" t="inlineStr">
        <is>
          <t>&lt;a href="https://iate.europa.eu/entry/result/3591198/sl" target="_blank"&gt;sistem umetne inteligence&lt;/a&gt;, ki komunicira in
sodeluje z ljudmi, tako da simulira družbenost v interakciji s človeškim
robotom (&lt;a href="https://iate.europa.eu/entry/slideshow/1627629344444/3592265/sl" target="_blank"&gt;utelešena umetna inteligenca&lt;/a&gt;) ali kot avatar v virtualni resničnosti;
s tem lahko spremeni naše družbeno-kulturne prakse in strukturo našega
družbenega življenja</t>
        </is>
      </c>
      <c r="CR912" s="2" t="inlineStr">
        <is>
          <t>socialt AI-system</t>
        </is>
      </c>
      <c r="CS912" s="2" t="inlineStr">
        <is>
          <t>3</t>
        </is>
      </c>
      <c r="CT912" s="2" t="inlineStr">
        <is>
          <t/>
        </is>
      </c>
      <c r="CU912" t="inlineStr">
        <is>
          <t/>
        </is>
      </c>
    </row>
    <row r="913">
      <c r="A913" s="1" t="str">
        <f>HYPERLINK("https://iate.europa.eu/entry/result/3591506/all", "3591506")</f>
        <v>3591506</v>
      </c>
      <c r="B913" t="inlineStr">
        <is>
          <t>EDUCATION AND COMMUNICATIONS</t>
        </is>
      </c>
      <c r="C913" t="inlineStr">
        <is>
          <t>EDUCATION AND COMMUNICATIONS|information and information processing|information processing|artificial intelligence</t>
        </is>
      </c>
      <c r="D913" s="2" t="inlineStr">
        <is>
          <t>рационална система със самообучение</t>
        </is>
      </c>
      <c r="E913" s="2" t="inlineStr">
        <is>
          <t>3</t>
        </is>
      </c>
      <c r="F913" s="2" t="inlineStr">
        <is>
          <t/>
        </is>
      </c>
      <c r="G913" t="inlineStr">
        <is>
          <t>&lt;a href="https://iate.europa.eu/entry/slideshow/1603444815806/3591499/bg" target="_blank"&gt;рационална система с ИИ&lt;/a&gt;, която след предприемането на дадено действие оценява новото състояние на средата (чрез възприятие), за да определи колко успешно е действието, и след това адаптира своите правила за разсъждение и методи на вземане на решения</t>
        </is>
      </c>
      <c r="H913" s="2" t="inlineStr">
        <is>
          <t>učící se racionální systém</t>
        </is>
      </c>
      <c r="I913" s="2" t="inlineStr">
        <is>
          <t>2</t>
        </is>
      </c>
      <c r="J913" s="2" t="inlineStr">
        <is>
          <t/>
        </is>
      </c>
      <c r="K913" t="inlineStr">
        <is>
          <t>racionální systém, který po provedení akce vyhodnotí nový stav prostředí (prostřednictvím vnímání), aby určil úspěšnost akce, a poté přizpůsobí svá pravidla pro usuzování a metody rozhodování</t>
        </is>
      </c>
      <c r="L913" s="2" t="inlineStr">
        <is>
          <t>lærende rationelt system</t>
        </is>
      </c>
      <c r="M913" s="2" t="inlineStr">
        <is>
          <t>3</t>
        </is>
      </c>
      <c r="N913" s="2" t="inlineStr">
        <is>
          <t/>
        </is>
      </c>
      <c r="O913" t="inlineStr">
        <is>
          <t>et &lt;a href="https://iate.europa.eu/entry/slideshow/1603444815806/3591499/da" target="_blank"&gt;rationelt kunstig intelligens-system&lt;/a&gt;, der efter at have udført en handling evaluerer den nye tilstand i miljøet (gennem opfattelse) for at afgøre, hvor vellykket handlingen var, og tilpasser derefter systemets ræsonnerende regler og beslutningstagningsmetoder</t>
        </is>
      </c>
      <c r="P913" s="2" t="inlineStr">
        <is>
          <t>lernendes rationales KI-System|
lernendes rationales System</t>
        </is>
      </c>
      <c r="Q913" s="2" t="inlineStr">
        <is>
          <t>3|
3</t>
        </is>
      </c>
      <c r="R913" s="2" t="inlineStr">
        <is>
          <t xml:space="preserve">|
</t>
        </is>
      </c>
      <c r="S913" t="inlineStr">
        <is>
          <t>KI-System, das 
(mittels Wahrnehmung) nach Ausführung einer Handlung den neuen Zustand der Umgebung bewertet, um festzustellen, wie 
erfolgreich sein Verhalten war, und daraufhin seine Regeln des Schlussfolgerns und seine 
Entscheidungsverfahren anpasst</t>
        </is>
      </c>
      <c r="T913" s="2" t="inlineStr">
        <is>
          <t>ορθολογικό σύστημα με δυνατότητες μάθησης</t>
        </is>
      </c>
      <c r="U913" s="2" t="inlineStr">
        <is>
          <t>2</t>
        </is>
      </c>
      <c r="V913" s="2" t="inlineStr">
        <is>
          <t/>
        </is>
      </c>
      <c r="W913" t="inlineStr">
        <is>
          <t>oρθολογικό σύστημα ΤΝ το οποίο αφού ενεργήσει, αξιολογεί τη νέα κατάσταση του περιβάλλοντος (μέσω της αντίληψης) για να κρίνει πόσο επιτυχημένη ήταν η ενέργειά του και εν συνεχεία προσαρμόζει τους κανόνες συλλογιστικής και τις
μεθόδους λήψης των αποφάσεών του</t>
        </is>
      </c>
      <c r="X913" s="2" t="inlineStr">
        <is>
          <t>learning rational system</t>
        </is>
      </c>
      <c r="Y913" s="2" t="inlineStr">
        <is>
          <t>3</t>
        </is>
      </c>
      <c r="Z913" s="2" t="inlineStr">
        <is>
          <t/>
        </is>
      </c>
      <c r="AA913" t="inlineStr">
        <is>
          <t>&lt;a href="https://iate.europa.eu/entry/slideshow/1603444815806/3591499/en" target="_blank"&gt;rational AI system&lt;/a&gt; that, after taking an
action, evaluates the new state of the environment (through perception) to determine how successful its action was,
and then adapts its reasoning rules and decision-making methods accordingly</t>
        </is>
      </c>
      <c r="AB913" s="2" t="inlineStr">
        <is>
          <t>sistema racional con capacidad de aprendizaje</t>
        </is>
      </c>
      <c r="AC913" s="2" t="inlineStr">
        <is>
          <t>3</t>
        </is>
      </c>
      <c r="AD913" s="2" t="inlineStr">
        <is>
          <t/>
        </is>
      </c>
      <c r="AE913" t="inlineStr">
        <is>
          <t>&lt;a href="https://iate.europa.eu/entry/result/3591499/es" target="_blank"&gt;Sistema de inteligencia artificial racional&lt;/a&gt; que, después de llevar a cabo una acción, evalúa el nuevo estado del entorno (a través de sus mecanismos de percepción) para determinar el grado de éxito de dicha acción y, en función del resultado, adapta sus reglas de razonamiento y sus métodos de toma de decisiones.</t>
        </is>
      </c>
      <c r="AF913" s="2" t="inlineStr">
        <is>
          <t>õppiv ratsionaalne süsteem</t>
        </is>
      </c>
      <c r="AG913" s="2" t="inlineStr">
        <is>
          <t>3</t>
        </is>
      </c>
      <c r="AH913" s="2" t="inlineStr">
        <is>
          <t/>
        </is>
      </c>
      <c r="AI913" t="inlineStr">
        <is>
          <t>ratsionaalne süsteem, mis pärast toimingu teostamist hindab (tajumise abil) keskkonna uut seisundit, et teha kindlaks, kui edukas see toiming oli, ning kohandab seejärel vastavalt oma loogikareegleid ja otsustamismeetodeid</t>
        </is>
      </c>
      <c r="AJ913" s="2" t="inlineStr">
        <is>
          <t>oppiva rationaalinen järjestelmä</t>
        </is>
      </c>
      <c r="AK913" s="2" t="inlineStr">
        <is>
          <t>3</t>
        </is>
      </c>
      <c r="AL913" s="2" t="inlineStr">
        <is>
          <t/>
        </is>
      </c>
      <c r="AM913" t="inlineStr">
        <is>
          <t>rationaalinen tekoälyjärjestelmä, joka toimen toteutettuaan arvioi ympäristön uuden tilan 
(havainnoimalla) määrittääkseen, kuinka menestyksellinen sen toimi oli, ja mukauttaa sitten päättelysääntöjään ja 
päätöksentekomenetelmiään</t>
        </is>
      </c>
      <c r="AN913" s="2" t="inlineStr">
        <is>
          <t>système rationnel apprenant</t>
        </is>
      </c>
      <c r="AO913" s="2" t="inlineStr">
        <is>
          <t>2</t>
        </is>
      </c>
      <c r="AP913" s="2" t="inlineStr">
        <is>
          <t/>
        </is>
      </c>
      <c r="AQ913" t="inlineStr">
        <is>
          <t>&lt;a href="https://iate.europa.eu/entry/result/3591499/fr" target="_blank"&gt;système d'IA rationnel&lt;/a&gt; qui, après avoir exécuté une action, évalue le nouvel état de l’environnement
(par perception) pour déterminer le niveau de succès de son action et adapte ensuite ses règles de raisonnement et
ses méthodes de prise de décisions</t>
        </is>
      </c>
      <c r="AR913" s="2" t="inlineStr">
        <is>
          <t>córas réasúnaíoch foghlama</t>
        </is>
      </c>
      <c r="AS913" s="2" t="inlineStr">
        <is>
          <t>3</t>
        </is>
      </c>
      <c r="AT913" s="2" t="inlineStr">
        <is>
          <t/>
        </is>
      </c>
      <c r="AU913" t="inlineStr">
        <is>
          <t/>
        </is>
      </c>
      <c r="AV913" s="2" t="inlineStr">
        <is>
          <t>racionalni sustav koji uči</t>
        </is>
      </c>
      <c r="AW913" s="2" t="inlineStr">
        <is>
          <t>3</t>
        </is>
      </c>
      <c r="AX913" s="2" t="inlineStr">
        <is>
          <t/>
        </is>
      </c>
      <c r="AY913" t="inlineStr">
        <is>
          <t>racionalni
sustav koji, nakon poduzimanja radnje, procjenjuje novo stanje okruženja (opažanjem) kako bi utvrdio uspješnost
radnje i zatim prilagođava svoja pravila zaključivanja i metode odlučivanja</t>
        </is>
      </c>
      <c r="AZ913" t="inlineStr">
        <is>
          <t/>
        </is>
      </c>
      <c r="BA913" t="inlineStr">
        <is>
          <t/>
        </is>
      </c>
      <c r="BB913" t="inlineStr">
        <is>
          <t/>
        </is>
      </c>
      <c r="BC913" t="inlineStr">
        <is>
          <t/>
        </is>
      </c>
      <c r="BD913" s="2" t="inlineStr">
        <is>
          <t>sistema razionale che apprende</t>
        </is>
      </c>
      <c r="BE913" s="2" t="inlineStr">
        <is>
          <t>3</t>
        </is>
      </c>
      <c r="BF913" s="2" t="inlineStr">
        <is>
          <t/>
        </is>
      </c>
      <c r="BG913" t="inlineStr">
        <is>
          <t>&lt;a href="https://iate.europa.eu/entry/slideshow/1603444815806/3591499/it" target="_blank"&gt;sistema di IA razionale &lt;/a&gt;che, dopo aver eseguito un'azione, valuta la nuova condizione 
dell'ambiente (attraverso la percezione) per misurare il successo dell'azione e quindi adatta le proprie regole di 
ragionamento e i propri metodi decisionali</t>
        </is>
      </c>
      <c r="BH913" s="2" t="inlineStr">
        <is>
          <t>besimokanti racionali sistema</t>
        </is>
      </c>
      <c r="BI913" s="2" t="inlineStr">
        <is>
          <t>3</t>
        </is>
      </c>
      <c r="BJ913" s="2" t="inlineStr">
        <is>
          <t/>
        </is>
      </c>
      <c r="BK913" t="inlineStr">
        <is>
          <t>racionali DI sistema, kuri imasi veiksmų ir įvertina pasikeitusią aplinką, nustato, ar jos veiksmai buvo sėkmingi, ir tada atitinkamai pritaiko savo mąstymo taisykles ir sprendimų priėmimo metodus</t>
        </is>
      </c>
      <c r="BL913" s="2" t="inlineStr">
        <is>
          <t>racionāla sistēma, kas mācās</t>
        </is>
      </c>
      <c r="BM913" s="2" t="inlineStr">
        <is>
          <t>3</t>
        </is>
      </c>
      <c r="BN913" s="2" t="inlineStr">
        <is>
          <t/>
        </is>
      </c>
      <c r="BO913" t="inlineStr">
        <is>
          <t>&lt;a href="https://iate.europa.eu/entry/slideshow/1603444815806/3591499/en-lv" target="_blank"&gt;racionāla MI sistēma&lt;/a&gt;, kas pēc darbības veikšanas novērtē
jauno vides stāvokli (izmantojot uztveri), lai noteiktu, cik sekmīga bijusi darbība, un pielāgo savus spriešanas
noteikumus un lēmumu pieņemšanas paņēmienus</t>
        </is>
      </c>
      <c r="BP913" s="2" t="inlineStr">
        <is>
          <t>sistema razzjonali li titgħallem</t>
        </is>
      </c>
      <c r="BQ913" s="2" t="inlineStr">
        <is>
          <t>3</t>
        </is>
      </c>
      <c r="BR913" s="2" t="inlineStr">
        <is>
          <t/>
        </is>
      </c>
      <c r="BS913" t="inlineStr">
        <is>
          <t>&lt;a href="https://iate.europa.eu/entry/slideshow/1624972136319/3591499/mt" target="_blank"&gt;sistema razzjonali tal-AI&lt;/a&gt; li, wara li tieħu azzjoni, tevalwa l-istat il-ġdid tal-ambjent (permezz tal-perċezzjoni) biex
tiddetermina kemm irnexxiet l-azzjoni tagħha, u mbagħad tadatta r-regoli dwar ir-raġunar u l-metodi ta’ teħid ta’
deċiżjoni tagħha</t>
        </is>
      </c>
      <c r="BT913" s="2" t="inlineStr">
        <is>
          <t>lerend rationeel systeem</t>
        </is>
      </c>
      <c r="BU913" s="2" t="inlineStr">
        <is>
          <t>3</t>
        </is>
      </c>
      <c r="BV913" s="2" t="inlineStr">
        <is>
          <t/>
        </is>
      </c>
      <c r="BW913" t="inlineStr">
        <is>
          <t>AI-systeem dat, nadat het een actie heeft ondernomen, de nieuwe toestand van de omgeving door middel van waarneming evalueert om te bepalen hoe succesvol zijn actie was, en vervolgens zijn redeneerregels en besluitvormingsmethoden aanpast</t>
        </is>
      </c>
      <c r="BX913" s="2" t="inlineStr">
        <is>
          <t>racjonalny system uczący się</t>
        </is>
      </c>
      <c r="BY913" s="2" t="inlineStr">
        <is>
          <t>3</t>
        </is>
      </c>
      <c r="BZ913" s="2" t="inlineStr">
        <is>
          <t/>
        </is>
      </c>
      <c r="CA913" t="inlineStr">
        <is>
          <t>&lt;a href="https://iate.europa.eu/entry/slideshow/1620384723005/3591499/pl" target="_blank"&gt;system racjonalnej sztucznej inteligencji&lt;/a&gt;, który po wykonaniu działania ocenia nową sytuację w swoim środowisku (za pomocą percepcji), aby oszacować, na ile skuteczne było działanie, a następnie odpowiednio dostosowuje zasady swojego rozumowania i metody podejmowania decyzji</t>
        </is>
      </c>
      <c r="CB913" s="2" t="inlineStr">
        <is>
          <t>sistema racional com aprendizagem</t>
        </is>
      </c>
      <c r="CC913" s="2" t="inlineStr">
        <is>
          <t>3</t>
        </is>
      </c>
      <c r="CD913" s="2" t="inlineStr">
        <is>
          <t/>
        </is>
      </c>
      <c r="CE913" t="inlineStr">
        <is>
          <t>&lt;a href="https://iate.europa.eu/entry/result/3591499/pt" target="_blank"&gt;Sistema racional de IA&lt;/a&gt; que, depois de executar uma ação, avalia o novo estado do 
ambiente (através da perceção) para determinar o nível de sucesso da ação e adapta, posteriormente, as suas regras 
de raciocínio e os seus métodos de decisão.</t>
        </is>
      </c>
      <c r="CF913" t="inlineStr">
        <is>
          <t/>
        </is>
      </c>
      <c r="CG913" t="inlineStr">
        <is>
          <t/>
        </is>
      </c>
      <c r="CH913" t="inlineStr">
        <is>
          <t/>
        </is>
      </c>
      <c r="CI913" t="inlineStr">
        <is>
          <t/>
        </is>
      </c>
      <c r="CJ913" t="inlineStr">
        <is>
          <t/>
        </is>
      </c>
      <c r="CK913" t="inlineStr">
        <is>
          <t/>
        </is>
      </c>
      <c r="CL913" t="inlineStr">
        <is>
          <t/>
        </is>
      </c>
      <c r="CM913" t="inlineStr">
        <is>
          <t/>
        </is>
      </c>
      <c r="CN913" s="2" t="inlineStr">
        <is>
          <t>učeči se racionalni sistem</t>
        </is>
      </c>
      <c r="CO913" s="2" t="inlineStr">
        <is>
          <t>3</t>
        </is>
      </c>
      <c r="CP913" s="2" t="inlineStr">
        <is>
          <t/>
        </is>
      </c>
      <c r="CQ913" t="inlineStr">
        <is>
          <t>racionalni sistem, ki po izvedbi ukrepa (z zaznavanjem) oceni novo
stanje okolja, da bi ugotovil, kako uspešen je bil njegov ukrep, nato pa
prilagodi svoja pravila sklepanja in metode odločanja</t>
        </is>
      </c>
      <c r="CR913" s="2" t="inlineStr">
        <is>
          <t>lärande rationellt system</t>
        </is>
      </c>
      <c r="CS913" s="2" t="inlineStr">
        <is>
          <t>2</t>
        </is>
      </c>
      <c r="CT913" s="2" t="inlineStr">
        <is>
          <t/>
        </is>
      </c>
      <c r="CU913" t="inlineStr">
        <is>
          <t/>
        </is>
      </c>
    </row>
    <row r="914">
      <c r="A914" s="1" t="str">
        <f>HYPERLINK("https://iate.europa.eu/entry/result/3592190/all", "3592190")</f>
        <v>3592190</v>
      </c>
      <c r="B914" t="inlineStr">
        <is>
          <t>EDUCATION AND COMMUNICATIONS</t>
        </is>
      </c>
      <c r="C914" t="inlineStr">
        <is>
          <t>EDUCATION AND COMMUNICATIONS|information technology and data processing</t>
        </is>
      </c>
      <c r="D914" s="2" t="inlineStr">
        <is>
          <t>Европейски регистър на уязвимостите</t>
        </is>
      </c>
      <c r="E914" s="2" t="inlineStr">
        <is>
          <t>3</t>
        </is>
      </c>
      <c r="F914" s="2" t="inlineStr">
        <is>
          <t/>
        </is>
      </c>
      <c r="G914" t="inlineStr">
        <is>
          <t/>
        </is>
      </c>
      <c r="H914" s="2" t="inlineStr">
        <is>
          <t>Evropský registr zranitelností</t>
        </is>
      </c>
      <c r="I914" s="2" t="inlineStr">
        <is>
          <t>2</t>
        </is>
      </c>
      <c r="J914" s="2" t="inlineStr">
        <is>
          <t>proposed</t>
        </is>
      </c>
      <c r="K914" t="inlineStr">
        <is>
          <t>registr, který bude spravovat agentura EU &lt;a href="https://iate.europa.eu/entry/result/3574069" target="_blank"&gt;ENISA&lt;/a&gt; a který bude zaznamenávat slabá místa produktů nebo služeb IKT a poskytovat přístup k informacím o nich zúčastněným stranám</t>
        </is>
      </c>
      <c r="L914" s="2" t="inlineStr">
        <is>
          <t>europæisk sårbarhedsregister</t>
        </is>
      </c>
      <c r="M914" s="2" t="inlineStr">
        <is>
          <t>3</t>
        </is>
      </c>
      <c r="N914" s="2" t="inlineStr">
        <is>
          <t/>
        </is>
      </c>
      <c r="O914" t="inlineStr">
        <is>
          <t>register, der
føres af &lt;a href="https://iate.europa.eu/entry/result/3574069" target="_blank"&gt;ENISA&lt;/a&gt;, med henblik på at afsløre og registrere sårbarheder i
IKT-produkter eller -tjenester samt at give alle interesserede parter adgang
til oplysningerne</t>
        </is>
      </c>
      <c r="P914" s="2" t="inlineStr">
        <is>
          <t>europäisches Schwachstellenregister</t>
        </is>
      </c>
      <c r="Q914" s="2" t="inlineStr">
        <is>
          <t>3</t>
        </is>
      </c>
      <c r="R914" s="2" t="inlineStr">
        <is>
          <t/>
        </is>
      </c>
      <c r="S914" t="inlineStr">
        <is>
          <t/>
        </is>
      </c>
      <c r="T914" s="2" t="inlineStr">
        <is>
          <t>ευρωπαϊκό μητρώο τρωτών σημείων</t>
        </is>
      </c>
      <c r="U914" s="2" t="inlineStr">
        <is>
          <t>3</t>
        </is>
      </c>
      <c r="V914" s="2" t="inlineStr">
        <is>
          <t/>
        </is>
      </c>
      <c r="W914" t="inlineStr">
        <is>
          <t>μητρώο που τηρείται από τον &lt;a href="https://iate.europa.eu/entry/result/3574069/en-el" target="_blank"&gt;ENISA&lt;/a&gt; και επιτρέπει σε βασικές και σημαντικές οντότητες και τους παρόχους τους να γνωστοποιούν, σε εθελοντική βάση, τρωτά σημεία που επηρεάζουν τα προϊόντα και τις υπηρεσίες &lt;a href="https://iate.europa.eu/entry/slideshow/1617537674391/866454/en-el" target="_blank"&gt;ΤΠΕ&lt;/a&gt; που προσφέρουν και να παρέχουν τις πληροφορίες σχετικά με αυτά οι οποίες επιτρέπουν στους χρήστες να λάβουν κατάλληλα μέτρα μετριασμού</t>
        </is>
      </c>
      <c r="X914" s="2" t="inlineStr">
        <is>
          <t>European vulnerability registry</t>
        </is>
      </c>
      <c r="Y914" s="2" t="inlineStr">
        <is>
          <t>3</t>
        </is>
      </c>
      <c r="Z914" s="2" t="inlineStr">
        <is>
          <t/>
        </is>
      </c>
      <c r="AA914" t="inlineStr">
        <is>
          <t>registry to be maintained by &lt;a href="https://iate.europa.eu/entry/result/3574069" target="_blank"&gt;ENISA&lt;/a&gt; for recording vulnerabilities in ICT products or ICT services and making them available to interested parties</t>
        </is>
      </c>
      <c r="AB914" s="2" t="inlineStr">
        <is>
          <t>Registro Europeo de Vulnerabilidades</t>
        </is>
      </c>
      <c r="AC914" s="2" t="inlineStr">
        <is>
          <t>3</t>
        </is>
      </c>
      <c r="AD914" s="2" t="inlineStr">
        <is>
          <t/>
        </is>
      </c>
      <c r="AE914" t="inlineStr">
        <is>
          <t>Regiestro mantenido por &lt;a href="https://iate.europa.eu/entry/result/3574069/es" target="_blank"&gt;ENISA&lt;/a&gt; para recoger las vulnerabilidades en servicios y productos de TIC y ponerlas a disposición de las partes interesadas.</t>
        </is>
      </c>
      <c r="AF914" s="2" t="inlineStr">
        <is>
          <t>Euroopa nõrkuste register</t>
        </is>
      </c>
      <c r="AG914" s="2" t="inlineStr">
        <is>
          <t>3</t>
        </is>
      </c>
      <c r="AH914" s="2" t="inlineStr">
        <is>
          <t/>
        </is>
      </c>
      <c r="AI914" t="inlineStr">
        <is>
          <t>ENISA poolt välja töötatav ja hallatav register, mille eesmärk on võimaldada elutähtsatel ja olulistel üksustel ning nende võrgu- ja infosüsteemide 
tarnijatel avalikustada ja registreerida IKT-toodete või -teenuste 
nõrkusi ning anda kõigile huvitatud isikutele juurdepääs registris 
sisalduvale nõrkusi käsitlevale teabele</t>
        </is>
      </c>
      <c r="AJ914" s="2" t="inlineStr">
        <is>
          <t>Euroopan haavoittuvuusrekisteri</t>
        </is>
      </c>
      <c r="AK914" s="2" t="inlineStr">
        <is>
          <t>3</t>
        </is>
      </c>
      <c r="AL914" s="2" t="inlineStr">
        <is>
          <t/>
        </is>
      </c>
      <c r="AM914" t="inlineStr">
        <is>
          <t>&lt;a href="https://iate.europa.eu/entry/result/3574069" target="_blank"&gt;ENISA&lt;/a&gt;n ylläpitämä rekisteri tieto- ja viestintäteknisissä tuotteissa tai palveluissa esiintyvien haavoittuvuuksien rekisteröimiseksi ja näiden haavoittuvuustietojen saattamiseksi asianomaisten osapuolten saataville</t>
        </is>
      </c>
      <c r="AN914" s="2" t="inlineStr">
        <is>
          <t>registre européen des vulnérabilités</t>
        </is>
      </c>
      <c r="AO914" s="2" t="inlineStr">
        <is>
          <t>3</t>
        </is>
      </c>
      <c r="AP914" s="2" t="inlineStr">
        <is>
          <t/>
        </is>
      </c>
      <c r="AQ914" t="inlineStr">
        <is>
          <t>registre
élaboré et tenu à jour par l’ENISA qui comprend notamment des informations
décrivant la vulnérabilité, le produit TIC ou les services TIC affectés</t>
        </is>
      </c>
      <c r="AR914" s="2" t="inlineStr">
        <is>
          <t>an chlárlann Eorpach um leochaileachtaí</t>
        </is>
      </c>
      <c r="AS914" s="2" t="inlineStr">
        <is>
          <t>3</t>
        </is>
      </c>
      <c r="AT914" s="2" t="inlineStr">
        <is>
          <t/>
        </is>
      </c>
      <c r="AU914" t="inlineStr">
        <is>
          <t/>
        </is>
      </c>
      <c r="AV914" s="2" t="inlineStr">
        <is>
          <t>europski registar ranjivosti</t>
        </is>
      </c>
      <c r="AW914" s="2" t="inlineStr">
        <is>
          <t>3</t>
        </is>
      </c>
      <c r="AX914" s="2" t="inlineStr">
        <is>
          <t/>
        </is>
      </c>
      <c r="AY914" t="inlineStr">
        <is>
          <t/>
        </is>
      </c>
      <c r="AZ914" s="2" t="inlineStr">
        <is>
          <t>európai biztonságirés-nyilvántartás</t>
        </is>
      </c>
      <c r="BA914" s="2" t="inlineStr">
        <is>
          <t>2</t>
        </is>
      </c>
      <c r="BB914" s="2" t="inlineStr">
        <is>
          <t/>
        </is>
      </c>
      <c r="BC914" t="inlineStr">
        <is>
          <t>az IKT-termékekben vagy az IKT-szolgáltatásokban található biztonsági rések nyilvántartására szolgáló, az ENISA által fenntartott európai adatbázis</t>
        </is>
      </c>
      <c r="BD914" s="2" t="inlineStr">
        <is>
          <t>registro europeo delle vulnerabilità</t>
        </is>
      </c>
      <c r="BE914" s="2" t="inlineStr">
        <is>
          <t>3</t>
        </is>
      </c>
      <c r="BF914" s="2" t="inlineStr">
        <is>
          <t/>
        </is>
      </c>
      <c r="BG914" t="inlineStr">
        <is>
          <t>registro sviluppato e mantenuto dall'ENISA in cui
i soggetti essenziali e importanti e i loro fornitori possano, su
base volontaria, divulgare le vulnerabilità presenti
nei prodotti TIC o nei servizi TIC e fornire informazioni su di esse
che consentano agli utenti di adottare adeguate misure di attenuazione</t>
        </is>
      </c>
      <c r="BH914" s="2" t="inlineStr">
        <is>
          <t>Europos pažeidžiamumų registras</t>
        </is>
      </c>
      <c r="BI914" s="2" t="inlineStr">
        <is>
          <t>3</t>
        </is>
      </c>
      <c r="BJ914" s="2" t="inlineStr">
        <is>
          <t/>
        </is>
      </c>
      <c r="BK914" t="inlineStr">
        <is>
          <t/>
        </is>
      </c>
      <c r="BL914" s="2" t="inlineStr">
        <is>
          <t>Eiropas neaizsargātības reģistrs</t>
        </is>
      </c>
      <c r="BM914" s="2" t="inlineStr">
        <is>
          <t>2</t>
        </is>
      </c>
      <c r="BN914" s="2" t="inlineStr">
        <is>
          <t/>
        </is>
      </c>
      <c r="BO914" t="inlineStr">
        <is>
          <t>&lt;i&gt;&lt;a href="https://iate.europa.eu/entry/result/3574069" target="_blank"&gt;ENISA&lt;/a&gt;&lt;/i&gt; uzturēts reģistrs neaizsargātu IKT produktu vai IKT pakalpojumu reģistrēšanai, ar kuru ieinteresētajām personām nodrošina piekļuvi šādiem produktiem vai pakalpojumiem</t>
        </is>
      </c>
      <c r="BP914" s="2" t="inlineStr">
        <is>
          <t>reġistru Ewropew tal-vulnerabbiltajiet</t>
        </is>
      </c>
      <c r="BQ914" s="2" t="inlineStr">
        <is>
          <t>3</t>
        </is>
      </c>
      <c r="BR914" s="2" t="inlineStr">
        <is>
          <t/>
        </is>
      </c>
      <c r="BS914" t="inlineStr">
        <is>
          <t>reġistru li se jinżamm mill-ENISA biex jiġu rreġistrati vulnerabbiltajiet fi prodotti tal-ICT jew f'servizzi tal-ICT u biex ikunu disponibbli għall-partijiet interessati</t>
        </is>
      </c>
      <c r="BT914" s="2" t="inlineStr">
        <is>
          <t>Europees kwetsbaarheidsregister</t>
        </is>
      </c>
      <c r="BU914" s="2" t="inlineStr">
        <is>
          <t>3</t>
        </is>
      </c>
      <c r="BV914" s="2" t="inlineStr">
        <is>
          <t/>
        </is>
      </c>
      <c r="BW914" t="inlineStr">
        <is>
          <t>door
 Enisa bijgehouden register waarin kwetsbaarheden in ICT-systemen of -diensten
 worden bekendgemaakt, vergezeld van informatie over de kwetsbaarheid op basis
 waarvan belanghebbenden passende beperkende maatregelen kunnen nemen</t>
        </is>
      </c>
      <c r="BX914" s="2" t="inlineStr">
        <is>
          <t>europejski rejestr podatności</t>
        </is>
      </c>
      <c r="BY914" s="2" t="inlineStr">
        <is>
          <t>3</t>
        </is>
      </c>
      <c r="BZ914" s="2" t="inlineStr">
        <is>
          <t/>
        </is>
      </c>
      <c r="CA914" t="inlineStr">
        <is>
          <t>opracowywany i prowadzony przez agencję ENISA rejestr podatności, zawierający informacje na temat podatności, produktu lub usług ICT, których ta podatność dotyczy, oraz dotkliwości podatności pod względem okoliczności, w jakich może ona zostać wykorzystana, dostępności powiązanych łat oraz, w przypadku braku dostępnych łat, wytyczne na temat sposobów ograniczania ryzyka wynikającego z ujawnionych podatności, skierowane do użytkowników produktów i usług, których ta podatność dotyczy</t>
        </is>
      </c>
      <c r="CB914" s="2" t="inlineStr">
        <is>
          <t>registo europeu de vulnerabilidades</t>
        </is>
      </c>
      <c r="CC914" s="2" t="inlineStr">
        <is>
          <t>3</t>
        </is>
      </c>
      <c r="CD914" s="2" t="inlineStr">
        <is>
          <t>proposed</t>
        </is>
      </c>
      <c r="CE914" t="inlineStr">
        <is>
          <t>&lt;div&gt;Registo mantido pela Agência da União Europeia para a Cibersegurança (ENISA) para divulgar e registar vulnerabilidades presentes nos produtos de TIC ou serviços de TIC, bem 
como proporcionar acesso às informações sobre vulnerabilidades 
constantes do registo a todas as partes interessadas.&lt;br&gt;&lt;/div&gt;</t>
        </is>
      </c>
      <c r="CF914" s="2" t="inlineStr">
        <is>
          <t>registrul european al vulnerabilităților</t>
        </is>
      </c>
      <c r="CG914" s="2" t="inlineStr">
        <is>
          <t>3</t>
        </is>
      </c>
      <c r="CH914" s="2" t="inlineStr">
        <is>
          <t/>
        </is>
      </c>
      <c r="CI914" t="inlineStr">
        <is>
          <t>registru menținut de ENISA în scopul înregistrării vulnerabilității produselor sau serviciilor TIC și al furnizării accesului părților interesate la aceste vulnerabilități</t>
        </is>
      </c>
      <c r="CJ914" s="2" t="inlineStr">
        <is>
          <t>európsky register zraniteľností</t>
        </is>
      </c>
      <c r="CK914" s="2" t="inlineStr">
        <is>
          <t>3</t>
        </is>
      </c>
      <c r="CL914" s="2" t="inlineStr">
        <is>
          <t/>
        </is>
      </c>
      <c r="CM914" t="inlineStr">
        <is>
          <t>register v pôsobnosti agentúry ENISA, ktorý má obsahovať informácie o zraniteľnostiach produktov alebo služieb IKT, ku ktorým budú mať prístup zainteresované strany</t>
        </is>
      </c>
      <c r="CN914" s="2" t="inlineStr">
        <is>
          <t>evropski register šibkih točk</t>
        </is>
      </c>
      <c r="CO914" s="2" t="inlineStr">
        <is>
          <t>3</t>
        </is>
      </c>
      <c r="CP914" s="2" t="inlineStr">
        <is>
          <t/>
        </is>
      </c>
      <c r="CQ914" t="inlineStr">
        <is>
          <t/>
        </is>
      </c>
      <c r="CR914" s="2" t="inlineStr">
        <is>
          <t>europeiskt sårbarhetsregister</t>
        </is>
      </c>
      <c r="CS914" s="2" t="inlineStr">
        <is>
          <t>3</t>
        </is>
      </c>
      <c r="CT914" s="2" t="inlineStr">
        <is>
          <t/>
        </is>
      </c>
      <c r="CU914" t="inlineStr">
        <is>
          <t/>
        </is>
      </c>
    </row>
    <row r="915">
      <c r="A915" s="1" t="str">
        <f>HYPERLINK("https://iate.europa.eu/entry/result/3590078/all", "3590078")</f>
        <v>3590078</v>
      </c>
      <c r="B915" t="inlineStr">
        <is>
          <t>EDUCATION AND COMMUNICATIONS</t>
        </is>
      </c>
      <c r="C915" t="inlineStr">
        <is>
          <t>EDUCATION AND COMMUNICATIONS|information technology and data processing|computer system|information security</t>
        </is>
      </c>
      <c r="D915" s="2" t="inlineStr">
        <is>
          <t>промишлена, технологична и научноизследователска програма в областта на киберсигурността</t>
        </is>
      </c>
      <c r="E915" s="2" t="inlineStr">
        <is>
          <t>2</t>
        </is>
      </c>
      <c r="F915" s="2" t="inlineStr">
        <is>
          <t>proposed</t>
        </is>
      </c>
      <c r="G915" t="inlineStr">
        <is>
          <t>програма, изготвена от &lt;a href="https://iate.europa.eu/entry/result/3574089/bg" target="_blank"&gt;Европейския промишлен, технологичен и изследователски център в областта на киберсигурността&lt;/a&gt;, в която са очертани препоръките и приоритетите за развитието и разрастването на европейския промишлен, технологичен и научноизследователски отрасъл на киберсигурността</t>
        </is>
      </c>
      <c r="H915" t="inlineStr">
        <is>
          <t/>
        </is>
      </c>
      <c r="I915" t="inlineStr">
        <is>
          <t/>
        </is>
      </c>
      <c r="J915" t="inlineStr">
        <is>
          <t/>
        </is>
      </c>
      <c r="K915" t="inlineStr">
        <is>
          <t/>
        </is>
      </c>
      <c r="L915" s="2" t="inlineStr">
        <is>
          <t>industriel, teknologisk og forskningsmæssig dagsorden for cybersikkerhed</t>
        </is>
      </c>
      <c r="M915" s="2" t="inlineStr">
        <is>
          <t>2</t>
        </is>
      </c>
      <c r="N915" s="2" t="inlineStr">
        <is>
          <t>proposed</t>
        </is>
      </c>
      <c r="O915" t="inlineStr">
        <is>
          <t>dagsorden udarbejdet af Det Europæiske Industri-, Teknologi- og Forskningscenter for Cybersikkerhed med fastsættelse af strategiske anbefalinger og prioriteter for udvikling af og vækst i den europæiske cybersikkerhedssektor</t>
        </is>
      </c>
      <c r="P915" s="2" t="inlineStr">
        <is>
          <t>Agenda für Industrie, Technologie und Forschung im Bereich der Cybersicherheit</t>
        </is>
      </c>
      <c r="Q915" s="2" t="inlineStr">
        <is>
          <t>2</t>
        </is>
      </c>
      <c r="R915" s="2" t="inlineStr">
        <is>
          <t>proposed</t>
        </is>
      </c>
      <c r="S915" t="inlineStr">
        <is>
          <t>vom &lt;a href="https://iate.europa.eu/entry/result/3574089/de" target="_blank"&gt;Europäischen Kompetenzzentrum für Cybersicherheit in Industrie, Technologie und Forschung&lt;/a&gt; auszuarbeitende Agenda, in der strategische Empfehlungen und Prioritäten für Entwicklung und Wachstum von Industrie, Technologie und Forschung im Bereich der Cybersicherheit festgelegt werden</t>
        </is>
      </c>
      <c r="T915" s="2" t="inlineStr">
        <is>
          <t>θεματολόγιο για τη βιομηχανική, τεχνολογική και ερευνητική κυβερνοασφάλεια</t>
        </is>
      </c>
      <c r="U915" s="2" t="inlineStr">
        <is>
          <t>2</t>
        </is>
      </c>
      <c r="V915" s="2" t="inlineStr">
        <is>
          <t/>
        </is>
      </c>
      <c r="W915" t="inlineStr">
        <is>
          <t/>
        </is>
      </c>
      <c r="X915" s="2" t="inlineStr">
        <is>
          <t>Cybersecurity Industrial, Technology and Research Agenda</t>
        </is>
      </c>
      <c r="Y915" s="2" t="inlineStr">
        <is>
          <t>3</t>
        </is>
      </c>
      <c r="Z915" s="2" t="inlineStr">
        <is>
          <t>proposed</t>
        </is>
      </c>
      <c r="AA915" t="inlineStr">
        <is>
          <t>agenda developed by the &lt;a href="https://iate.europa.eu/entry/result/3574089" target="_blank"&gt;European Cybersecurity Industrial, Technology and Research Centre&lt;/a&gt;, setting out strategic recommendations and priorities for the development and growth of the European cybersecurity industrial, technological and research sector</t>
        </is>
      </c>
      <c r="AB915" s="2" t="inlineStr">
        <is>
          <t>Programa Industrial, Tecnológico y de Investigación en Ciberseguridad</t>
        </is>
      </c>
      <c r="AC915" s="2" t="inlineStr">
        <is>
          <t>2</t>
        </is>
      </c>
      <c r="AD915" s="2" t="inlineStr">
        <is>
          <t>proposed</t>
        </is>
      </c>
      <c r="AE915" t="inlineStr">
        <is>
          <t>Programa que se prevé elabore el &lt;a href="https://iate.europa.eu/entry/result/3574089/es" target="_blank"&gt;Centro Europeo Industrial, Tecnológico y de Investigación en Ciberseguridad&lt;/a&gt; en el que se fijarán las recomendaciones estratégicas y las prioridades para el desarrollo y crecimiento del sector industrial, technológico y de investigación en materia de ciberseguridad.</t>
        </is>
      </c>
      <c r="AF915" s="2" t="inlineStr">
        <is>
          <t>küberturvalisuse tööstuslik, tehnoloogiline ja teaduslik tegevuskava</t>
        </is>
      </c>
      <c r="AG915" s="2" t="inlineStr">
        <is>
          <t>2</t>
        </is>
      </c>
      <c r="AH915" s="2" t="inlineStr">
        <is>
          <t>proposed</t>
        </is>
      </c>
      <c r="AI915" t="inlineStr">
        <is>
          <t>&lt;em&gt;Euroopa küberturvalisuse tööstus-, tehnoloogia- ja teaduskeskuse &lt;/em&gt;&lt;a href="/entry/result/3574089/all" id="ENTRY_TO_ENTRY_CONVERTER" target="_blank"&gt;IATE:3574089&lt;/a&gt; välja töötatud tegevuskava, milles sätestatakse Euroopa küberturvalisuse tööstus-, tehnoloogia- ja teadusvaldkonna arendamise ja kasvu strateegilised soovitused ja prioriteedid</t>
        </is>
      </c>
      <c r="AJ915" s="2" t="inlineStr">
        <is>
          <t>kyberturvallisuuden teollinen, teknologinen ja tutkimusohjelma</t>
        </is>
      </c>
      <c r="AK915" s="2" t="inlineStr">
        <is>
          <t>2</t>
        </is>
      </c>
      <c r="AL915" s="2" t="inlineStr">
        <is>
          <t/>
        </is>
      </c>
      <c r="AM915" t="inlineStr">
        <is>
          <t>&lt;a href="https://iate.europa.eu/entry/result/3574089/fi" target="_blank"&gt;Euroopan kyberturvallisuuden teollisuus-, teknologia- ja tutkimusosaamiskeskuksen&lt;/a&gt; kehittämä ohjelma, jossa esitetään strategiset suositukset ja prioriteetit Euroopan kyberturvallisuuden teollisen, teknologisen ja tutkimusalan kehitykselle ja kasvulle</t>
        </is>
      </c>
      <c r="AN915" s="2" t="inlineStr">
        <is>
          <t>programme industriel, technologique et de recherche en matière de cybersécurité</t>
        </is>
      </c>
      <c r="AO915" s="2" t="inlineStr">
        <is>
          <t>2</t>
        </is>
      </c>
      <c r="AP915" s="2" t="inlineStr">
        <is>
          <t>proposed</t>
        </is>
      </c>
      <c r="AQ915" t="inlineStr">
        <is>
          <t>programme élaboré par le &lt;a href="https://iate.europa.eu/entry/result/3574089/fr" target="_blank"&gt;Centre européen industriel, technologique et de recherche en matière de cybersécurité&lt;/a&gt;, qui formule des recommandations et priorités stratégiques en vue du développement d'un secteur européen industriel, technologique et de recherche en matière de cybersécurité</t>
        </is>
      </c>
      <c r="AR915" s="2" t="inlineStr">
        <is>
          <t>an Clár Oibre um Thionsclaíocht, Teicneolaíocht agus Taighde Cibearshlándála</t>
        </is>
      </c>
      <c r="AS915" s="2" t="inlineStr">
        <is>
          <t>3</t>
        </is>
      </c>
      <c r="AT915" s="2" t="inlineStr">
        <is>
          <t/>
        </is>
      </c>
      <c r="AU915" t="inlineStr">
        <is>
          <t/>
        </is>
      </c>
      <c r="AV915" s="2" t="inlineStr">
        <is>
          <t>agenda za industriju, tehnologiju i istraživanja u području kibersigurnosti</t>
        </is>
      </c>
      <c r="AW915" s="2" t="inlineStr">
        <is>
          <t>2</t>
        </is>
      </c>
      <c r="AX915" s="2" t="inlineStr">
        <is>
          <t>proposed</t>
        </is>
      </c>
      <c r="AY915" t="inlineStr">
        <is>
          <t>agenda koju je izradio &lt;a href="https://iate.europa.eu/entry/result/3574089/hr" target="_blank"&gt;Europski centar za industriju, tehnologiju i istraživanja u području kibersigurnosti&lt;time datetime="19.6.2020."&gt; (19.6.2020.)&lt;/time&gt;&lt;/a&gt; i u kojoj se utvrđuju strateške preporuke i prioriteti za razvoj i rast europskog sektora industrije, tehnologije i istraživanja u području kibersigurnosti</t>
        </is>
      </c>
      <c r="AZ915" s="2" t="inlineStr">
        <is>
          <t>kiberbiztonsági ipari, technológiai és kutatási program</t>
        </is>
      </c>
      <c r="BA915" s="2" t="inlineStr">
        <is>
          <t>2</t>
        </is>
      </c>
      <c r="BB915" s="2" t="inlineStr">
        <is>
          <t>proposed</t>
        </is>
      </c>
      <c r="BC915" t="inlineStr">
        <is>
          <t>az &lt;a href="https://iate.europa.eu/entry/result/3574089/en" target="_blank"&gt;Európai Kiberbiztonsági Ipari, Technológiai és Kutatási Központ&lt;/a&gt;által az európai ipari, technológiai és kutatási ágazat számára kidolgozandó, kiberbiztonsági munkaterv</t>
        </is>
      </c>
      <c r="BD915" s="2" t="inlineStr">
        <is>
          <t>agenda industriale, tecnologica e di ricerca sulla cibersicurezza</t>
        </is>
      </c>
      <c r="BE915" s="2" t="inlineStr">
        <is>
          <t>2</t>
        </is>
      </c>
      <c r="BF915" s="2" t="inlineStr">
        <is>
          <t>proposed</t>
        </is>
      </c>
      <c r="BG915" t="inlineStr">
        <is>
          <t>agenda sviluppata dal Centro europeo industriale, tecnologico e di ricerca sulla cibersicurezza al fine di stabilire raccomandazioni e priorità strategiche per lo sviluppo e la crescita dell'ecosistema europeo della cibersicurezza</t>
        </is>
      </c>
      <c r="BH915" s="2" t="inlineStr">
        <is>
          <t>Kibernetinio saugumo pramonės, technologijų ir mokslinių tyrimų darbotvarkė</t>
        </is>
      </c>
      <c r="BI915" s="2" t="inlineStr">
        <is>
          <t>3</t>
        </is>
      </c>
      <c r="BJ915" s="2" t="inlineStr">
        <is>
          <t/>
        </is>
      </c>
      <c r="BK915" t="inlineStr">
        <is>
          <t>Europos kibernetinio saugumo pramonės, technologijų ir mokslinių tyrimų centro parengta darbotvarkė, kurioje nustatomos strateginės rekomendacijos ir prioritetai, susiję su Europos kibernetinio saugumo pramonės, technologijų ir mokslinių tyrimų sektoriaus plėtojimu ir augimu</t>
        </is>
      </c>
      <c r="BL915" s="2" t="inlineStr">
        <is>
          <t>Industriālā, tehnoloģiskā un pētnieciskā kiberdrošības programma</t>
        </is>
      </c>
      <c r="BM915" s="2" t="inlineStr">
        <is>
          <t>2</t>
        </is>
      </c>
      <c r="BN915" s="2" t="inlineStr">
        <is>
          <t>proposed</t>
        </is>
      </c>
      <c r="BO915" t="inlineStr">
        <is>
          <t/>
        </is>
      </c>
      <c r="BP915" s="2" t="inlineStr">
        <is>
          <t>Aġenda Industrijali, Teknoloġika u tar-Riċerka fil-qasam taċ-Ċibersigurtà</t>
        </is>
      </c>
      <c r="BQ915" s="2" t="inlineStr">
        <is>
          <t>2</t>
        </is>
      </c>
      <c r="BR915" s="2" t="inlineStr">
        <is>
          <t/>
        </is>
      </c>
      <c r="BS915" t="inlineStr">
        <is>
          <t>aġenda żviluppata miċ-&lt;a href="https://iate.europa.eu/entry/result/3574089/mt" target="_blank"&gt;Ċentru Ewropew Industrijali, Teknoloġiku u tar-Riċerka fil-qasam taċ-Ċibersigurtà&lt;/a&gt;, li tagħti rakkomandazzjonijiet u prijoritajiet strateġiċi għall-iżvilupp u t-tkabbir tas-settur industrijali, teknoloġiku u tar-riċerka Ewropew fil-qasam taċ-ċibersigurtà</t>
        </is>
      </c>
      <c r="BT915" s="2" t="inlineStr">
        <is>
          <t>agenda voor industrie, technologie en onderzoek op het gebied van cyberbeveiliging</t>
        </is>
      </c>
      <c r="BU915" s="2" t="inlineStr">
        <is>
          <t>2</t>
        </is>
      </c>
      <c r="BV915" s="2" t="inlineStr">
        <is>
          <t>proposed</t>
        </is>
      </c>
      <c r="BW915" t="inlineStr">
        <is>
          <t>agenda die wordt opgesteld door het &lt;a href="https://iate.europa.eu/entry/result/3574089/nl" target="_blank"&gt;Europees kenniscentrum voor industrie, technologie en onderzoek op het gebied van cyberbeveiliging&lt;/a&gt;, die strategische doelstellingen en prioriteiten voor de ontwikkeling en groei van 
de Europese cyberbeveiligingssector bevat</t>
        </is>
      </c>
      <c r="BX915" s="2" t="inlineStr">
        <is>
          <t>program działań w zakresie cyberbezpieczeństwa w przemyśle, technologii i badaniach naukowych</t>
        </is>
      </c>
      <c r="BY915" s="2" t="inlineStr">
        <is>
          <t>2</t>
        </is>
      </c>
      <c r="BZ915" s="2" t="inlineStr">
        <is>
          <t/>
        </is>
      </c>
      <c r="CA915" t="inlineStr">
        <is>
          <t>program działań opracowywany przez &lt;a href="https://iate.europa.eu/entry/result/3574089/pl" target="_blank"&gt;Europejskie Centrum Cyberbezpieczeństwa w Przemyśle, Technologii i Badaniach Naukowych&lt;/a&gt; i przedstawiający strategiczne zalecenia i priorytety w zakresie rozwoju i wzrostu europejskiego sektora cyberbezpieczeństwa w przemyśle, technologii i badaniach naukowych</t>
        </is>
      </c>
      <c r="CB915" s="2" t="inlineStr">
        <is>
          <t>Agenda Industrial, Tecnológica e de Investigação em Cibersegurança</t>
        </is>
      </c>
      <c r="CC915" s="2" t="inlineStr">
        <is>
          <t>2</t>
        </is>
      </c>
      <c r="CD915" s="2" t="inlineStr">
        <is>
          <t>proposed</t>
        </is>
      </c>
      <c r="CE915" t="inlineStr">
        <is>
          <t>Agenda elaborada pelo &lt;a href="https://iate.europa.eu/entry/result/3574089" target="_blank"&gt;Centro Europeu Industrial, Tecnológico e de Investigação em Cibersegurança&lt;/a&gt;e que estabelece as recomendações estratégicas e as prioridades para o desenvolvimento e o crescimento do setor industrial, tecnológico e de investigação em ciberseguraça na Europa.</t>
        </is>
      </c>
      <c r="CF915" s="2" t="inlineStr">
        <is>
          <t>agenda industrială, tehnologică și de cercetare în materie de securitate cibernetică</t>
        </is>
      </c>
      <c r="CG915" s="2" t="inlineStr">
        <is>
          <t>2</t>
        </is>
      </c>
      <c r="CH915" s="2" t="inlineStr">
        <is>
          <t>proposed</t>
        </is>
      </c>
      <c r="CI915" t="inlineStr">
        <is>
          <t>agendă elaborată de &lt;a href="https://iate.europa.eu/entry/result/3574089/all" target="_blank"&gt;Centrul european industrial, tehnologic și de cercetare în materie de securitate cibernetică&lt;/a&gt;, care stabilește recomandări și priorități strategice în vederea dezvoltării și consolidării sectorului european industrial, tehnologic și de cercetare în materie de securitate cibernetică</t>
        </is>
      </c>
      <c r="CJ915" s="2" t="inlineStr">
        <is>
          <t>Priemyselný, technologický a výskumný program v oblasti kybernetickej bezpečnosti</t>
        </is>
      </c>
      <c r="CK915" s="2" t="inlineStr">
        <is>
          <t>3</t>
        </is>
      </c>
      <c r="CL915" s="2" t="inlineStr">
        <is>
          <t>proposed</t>
        </is>
      </c>
      <c r="CM915" t="inlineStr">
        <is>
          <t>program, ktorý vypracuje&lt;a href="https://iate.europa.eu/entry/result/3574089/sk" target="_blank"&gt; Európske priemyselné, technologické a výskumné centrum v oblasti kybernetickej bezpečnosti&lt;/a&gt; a v ktorom sa stanovia strategické odporúčania a priority rozvoja a rastu európskeho priemyselného, technologického a výskumného sektora kybernetickej bezpečnosti</t>
        </is>
      </c>
      <c r="CN915" s="2" t="inlineStr">
        <is>
          <t>industrijski, tehnološki in raziskovalni program za kibernetsko varnost</t>
        </is>
      </c>
      <c r="CO915" s="2" t="inlineStr">
        <is>
          <t>3</t>
        </is>
      </c>
      <c r="CP915" s="2" t="inlineStr">
        <is>
          <t>proposed</t>
        </is>
      </c>
      <c r="CQ915" t="inlineStr">
        <is>
          <t>program, ki ga razvije &lt;a href="https://iate.europa.eu/entry/result/3574089/sl" target="_blank"&gt;Evropski industrijski, tehnološki in raziskovalni strokovni center za kibernetsko varnost&lt;/a&gt; in v katerem so določena stateška priporočila in prednostne naloge za razvoj in rast evropskega industrijskega, tehnološkega in raziskovalnega sektorja za kibernetsko varnost</t>
        </is>
      </c>
      <c r="CR915" s="2" t="inlineStr">
        <is>
          <t>cybersäkerhetsagenda för näringsliv, teknik och forskning</t>
        </is>
      </c>
      <c r="CS915" s="2" t="inlineStr">
        <is>
          <t>2</t>
        </is>
      </c>
      <c r="CT915" s="2" t="inlineStr">
        <is>
          <t/>
        </is>
      </c>
      <c r="CU915" t="inlineStr">
        <is>
          <t/>
        </is>
      </c>
    </row>
    <row r="916">
      <c r="A916" s="1" t="str">
        <f>HYPERLINK("https://iate.europa.eu/entry/result/3591198/all", "3591198")</f>
        <v>3591198</v>
      </c>
      <c r="B916" t="inlineStr">
        <is>
          <t>EDUCATION AND COMMUNICATIONS</t>
        </is>
      </c>
      <c r="C916" t="inlineStr">
        <is>
          <t>EDUCATION AND COMMUNICATIONS|information and information processing|information processing|artificial intelligence</t>
        </is>
      </c>
      <c r="D916" s="2" t="inlineStr">
        <is>
          <t>система с ИИ|
система с изкуствен интелект</t>
        </is>
      </c>
      <c r="E916" s="2" t="inlineStr">
        <is>
          <t>3|
3</t>
        </is>
      </c>
      <c r="F916" s="2" t="inlineStr">
        <is>
          <t xml:space="preserve">|
</t>
        </is>
      </c>
      <c r="G916" t="inlineStr">
        <is>
          <t>&lt;div&gt;създадена от хора софтуерна и/или хардуерна система, която е способна да постигне зададена цел, като възприема заобикалящата я среда, тълкува събраните данни, разсъждава върху информацията, получена от тях, или я обработва и взема решение за предприемане на най-доброто действие за постигане на дадената цел&lt;br&gt;&lt;/div&gt;</t>
        </is>
      </c>
      <c r="H916" s="2" t="inlineStr">
        <is>
          <t>systém UI|
systém umělé inteligence</t>
        </is>
      </c>
      <c r="I916" s="2" t="inlineStr">
        <is>
          <t>3|
3</t>
        </is>
      </c>
      <c r="J916" s="2" t="inlineStr">
        <is>
          <t xml:space="preserve">|
</t>
        </is>
      </c>
      <c r="K916" t="inlineStr">
        <is>
          <t>softwarový (a případně také hardwarový) systém navržený lidmi, který má zadán složitý cíl a jedná ve fyzické nebo digitální dimenzi, přičemž vnímá své prostředí tím, že získává data, interpretuje shromážděná strukturovaná nebo nestrukturovaná data, usuzuje ze znalostí nebo zpracovává informace odvozené z těchto dat a rozhoduje o nejlepší akci či akcích k dosažení daného cíle&lt;div&gt;&lt;br&gt; 
 &lt;div&gt;Viz také &lt;a href="https://iate.europa.eu/entry/result/3571274/cs" target="_blank"&gt;umělá inteligence&lt;time datetime="1. 12. 2020"&gt; (1. 12. 2020)&lt;/time&gt;&lt;/a&gt;&lt;/div&gt;&lt;/div&gt;</t>
        </is>
      </c>
      <c r="L916" s="2" t="inlineStr">
        <is>
          <t>system med kunstig intelligens|
AI-system|
kunstig intelligens-system</t>
        </is>
      </c>
      <c r="M916" s="2" t="inlineStr">
        <is>
          <t>3|
3|
3</t>
        </is>
      </c>
      <c r="N916" s="2" t="inlineStr">
        <is>
          <t xml:space="preserve">|
|
</t>
        </is>
      </c>
      <c r="O916" t="inlineStr">
        <is>
          <t>software og/eller hardware designet af mennesker og i stand til at nå det mål, det er sat, ved at forstå det miljø, det er placeret i; indsamling, fortolkning og begrundelse om eller behandling af de opfattede data; og beslutte og implementere den bedste fremgangsmåde for at nå målet ved hjælp af &lt;a href="https://iate.europa.eu/entry/result/1680088/all" target="_blank"&gt;aktuatorer&lt;/a&gt;</t>
        </is>
      </c>
      <c r="P916" s="2" t="inlineStr">
        <is>
          <t>KI-System|
System für Künstliche Intelligenz</t>
        </is>
      </c>
      <c r="Q916" s="2" t="inlineStr">
        <is>
          <t>3|
3</t>
        </is>
      </c>
      <c r="R916" s="2" t="inlineStr">
        <is>
          <t xml:space="preserve">|
</t>
        </is>
      </c>
      <c r="S916" t="inlineStr">
        <is>
          <t/>
        </is>
      </c>
      <c r="T916" s="2" t="inlineStr">
        <is>
          <t>σύστημα τεχνητής νοημοσύνης|
σύστημα ΤΝ</t>
        </is>
      </c>
      <c r="U916" s="2" t="inlineStr">
        <is>
          <t>3|
3</t>
        </is>
      </c>
      <c r="V916" s="2" t="inlineStr">
        <is>
          <t xml:space="preserve">|
</t>
        </is>
      </c>
      <c r="W916" t="inlineStr">
        <is>
          <t>Σύστημα λογισμικού (ή
ενδεχομένως και υλισμικού) που σχεδιάζεται από ανθρώπους και, βάσει ενός
δεδομένου σύνθετου στόχου, ενεργεί στην υλική ή ψηφιακή διάσταση με το να
αντιλαμβάνεται το περιβάλλον του μέσω της απόκτησης δεδομένων, να ερμηνεύει τα
δομημένα ή αδόμητα δεδομένα που έχουν συλλεχθεί, να προβαίνει σε συλλογισμούς
με βάση τις γνώσεις ή να επεξεργάζεται τις πληροφορίες που εξάγονται από αυτά
τα δεδομένα, και να αποφασίζει ποια είναι η βέλτιστη ενέργεια (ή οι βέλτιστες
ενέργειες) που θα πρέπει να εκτελέσει για να επιτύχει τον δεδομένο στόχο.</t>
        </is>
      </c>
      <c r="X916" s="2" t="inlineStr">
        <is>
          <t>artificial intelligence system|
AI system</t>
        </is>
      </c>
      <c r="Y916" s="2" t="inlineStr">
        <is>
          <t>3|
3</t>
        </is>
      </c>
      <c r="Z916" s="2" t="inlineStr">
        <is>
          <t xml:space="preserve">|
</t>
        </is>
      </c>
      <c r="AA916" t="inlineStr">
        <is>
          <t>software
and/or hardware designed by humans and capable of achieving the goal it has
been set by perceiving the environment in which it is immersed;
collecting, interpreting and reasoning about or processing the data perceived;
and deciding on and
implementing the best course of action to achieve the goal by means of &lt;a href="https://iate.europa.eu/entry/result/1680088/en" target="_blank"&gt;actuators&lt;/a&gt;</t>
        </is>
      </c>
      <c r="AB916" s="2" t="inlineStr">
        <is>
          <t>sistema de inteligencia artificial|
sistema de IA</t>
        </is>
      </c>
      <c r="AC916" s="2" t="inlineStr">
        <is>
          <t>3|
3</t>
        </is>
      </c>
      <c r="AD916" s="2" t="inlineStr">
        <is>
          <t xml:space="preserve">|
</t>
        </is>
      </c>
      <c r="AE916" t="inlineStr">
        <is>
          <t>Sistema
de &lt;i&gt;software&lt;/i&gt; —y, en ocasiones, también de &lt;i&gt;hardware&lt;/i&gt;— diseñado por
seres humanos, que, para alcanzar el objetivo complejo que se le ha asignado, actúa en la dimensión física o digital
mediante:&lt;div&gt;a) la percepción de su entorno (a través de la obtención
de datos) &lt;/div&gt;&lt;div&gt;b) la interpretación de los &lt;a href="https://iate.europa.eu/entry/result/3555810/es" target="_blank"&gt;datos estructurados&lt;/a&gt; o no
estructurados que recopila &lt;/div&gt;&lt;div&gt;c) el razonamiento a partir del conocimiento así obtenido o el
procesamiento de la información derivada de esos datos, &lt;/div&gt;&lt;div&gt;con el fin de decidir y ejecutar la acción óptima para lograr el objetivo
establecido.&lt;/div&gt;</t>
        </is>
      </c>
      <c r="AF916" s="2" t="inlineStr">
        <is>
          <t>tehisintellekti süsteem|
tehisintellektisüsteem|
kratt</t>
        </is>
      </c>
      <c r="AG916" s="2" t="inlineStr">
        <is>
          <t>3|
3|
2</t>
        </is>
      </c>
      <c r="AH916" s="2" t="inlineStr">
        <is>
          <t xml:space="preserve">|
preferred|
</t>
        </is>
      </c>
      <c r="AI916" t="inlineStr">
        <is>
          <t>inimeste projekteeritud tarkvaraline ja võimalik et ka riistvaraline süsteem, millele antakse keerukas eesmärk ja mis toimib füüsilises või digitaalses mõõtmes, tajudes oma keskkonda
andmehõive abil, tõlgendades kogutud struktureeritud ja struktureerimata andmeid, tehes teadmuse põhjal
järeldusi või töödeldes kõnealustest andmetest saadud teavet ja otsustades, millised on antud eesmärgi
saavutamiseks parimad toimingud</t>
        </is>
      </c>
      <c r="AJ916" s="2" t="inlineStr">
        <is>
          <t>tekoälyjärjestelmä</t>
        </is>
      </c>
      <c r="AK916" s="2" t="inlineStr">
        <is>
          <t>2</t>
        </is>
      </c>
      <c r="AL916" s="2" t="inlineStr">
        <is>
          <t/>
        </is>
      </c>
      <c r="AM916" t="inlineStr">
        <is>
          <t>ihmisten suunnittelemat tekoälyyn perustuvat komponentit, ohjelmistot ja/tai laitteistot, jotka pystyvät saavuttamaan niille asetetun tavoitteen havainnoimalla järjestelmän ympäristöä sensorien avulla ja keräämällä ja tulkitsemalla tällä tavoin tietoja, tekemällä päätelmiä havainnoistaan tai käsittelemällä tästä datasta saatuja tietoja ja päättämällä, mikä on paras toimintatapa, ja toimimalla sitten tämän mukaisesti toimilaitteiden avulla ja muuttaen näin mahdollisesti ympäristöä</t>
        </is>
      </c>
      <c r="AN916" s="2" t="inlineStr">
        <is>
          <t>système d'intelligence artificielle|
système d'IA</t>
        </is>
      </c>
      <c r="AO916" s="2" t="inlineStr">
        <is>
          <t>3|
3</t>
        </is>
      </c>
      <c r="AP916" s="2" t="inlineStr">
        <is>
          <t xml:space="preserve">|
</t>
        </is>
      </c>
      <c r="AQ916" t="inlineStr">
        <is>
          <t>système logiciel (ou éventuellement matériel) conçu par des êtres humains et qui, ayant reçu un objectif complexe, agit dans le monde réel ou numérique en percevant son environnement par l'acquisition de données, en interprétant les données structurées ou non structurées collectées, en appliquant un raisonnement aux connaissances, ou en traitant les informations, dérivées de ces données et en décidant des meilleures actions à prendre pour atteindre l'objectif donné</t>
        </is>
      </c>
      <c r="AR916" s="2" t="inlineStr">
        <is>
          <t>córas IS|
córas intleachta saorga</t>
        </is>
      </c>
      <c r="AS916" s="2" t="inlineStr">
        <is>
          <t>2|
3</t>
        </is>
      </c>
      <c r="AT916" s="2" t="inlineStr">
        <is>
          <t xml:space="preserve">|
</t>
        </is>
      </c>
      <c r="AU916" t="inlineStr">
        <is>
          <t/>
        </is>
      </c>
      <c r="AV916" s="2" t="inlineStr">
        <is>
          <t>sustav umjetne inteligencije</t>
        </is>
      </c>
      <c r="AW916" s="2" t="inlineStr">
        <is>
          <t>3</t>
        </is>
      </c>
      <c r="AX916" s="2" t="inlineStr">
        <is>
          <t/>
        </is>
      </c>
      <c r="AY916" t="inlineStr">
        <is>
          <t/>
        </is>
      </c>
      <c r="AZ916" s="2" t="inlineStr">
        <is>
          <t>mesterséges intelligenciára épülő rendszer|
mesterségesintelligencia-rendszer|
MI-rendszer</t>
        </is>
      </c>
      <c r="BA916" s="2" t="inlineStr">
        <is>
          <t>3|
3|
3</t>
        </is>
      </c>
      <c r="BB916" s="2" t="inlineStr">
        <is>
          <t xml:space="preserve">|
|
</t>
        </is>
      </c>
      <c r="BC916" t="inlineStr">
        <is>
          <t>olyan szoftver, amely az ember által meghatározott célkitűzések adott csoportja tekintetében olyan kimeneteket, például tartalmat, előrejelzéseket, ajánlásokat vagy döntéseket képes generálni, amelyek befolyásolják azt a környezetet, amellyel kölcsönhatásba lépnek</t>
        </is>
      </c>
      <c r="BD916" s="2" t="inlineStr">
        <is>
          <t>sistema di intelligenza artificiale|
sistema di IA</t>
        </is>
      </c>
      <c r="BE916" s="2" t="inlineStr">
        <is>
          <t>3|
3</t>
        </is>
      </c>
      <c r="BF916" s="2" t="inlineStr">
        <is>
          <t xml:space="preserve">|
</t>
        </is>
      </c>
      <c r="BG916" t="inlineStr">
        <is>
          <t>sistemi software (ed eventualmente hardware) progettati dall'uomo che, dato un obiettivo complesso, agiscono nella dimensione fisica o digitale percependo il proprio ambiente 
attraverso l'acquisizione di dati, interpretando i dati strutturati o non strutturati raccolti, ragionando sulle 
conoscenze, o elaborando le informazioni derivate da questi dati e decidendo le migliori azioni da intraprendere 
per raggiungere l'obiettivo dato</t>
        </is>
      </c>
      <c r="BH916" s="2" t="inlineStr">
        <is>
          <t>dirbtinio intelekto sistema|
DI sistema</t>
        </is>
      </c>
      <c r="BI916" s="2" t="inlineStr">
        <is>
          <t>3|
3</t>
        </is>
      </c>
      <c r="BJ916" s="2" t="inlineStr">
        <is>
          <t xml:space="preserve">|
</t>
        </is>
      </c>
      <c r="BK916" t="inlineStr">
        <is>
          <t>sistemos, kurios demonstruoja
protingą ir sumanų elgesį, analizuodamos savo aplinką ir priimdamos gana savarankiškus sprendimus tikslui pasiekti</t>
        </is>
      </c>
      <c r="BL916" s="2" t="inlineStr">
        <is>
          <t>MI sistēma|
mākslīgā intelekta sistēma</t>
        </is>
      </c>
      <c r="BM916" s="2" t="inlineStr">
        <is>
          <t>3|
2</t>
        </is>
      </c>
      <c r="BN916" s="2" t="inlineStr">
        <is>
          <t xml:space="preserve">|
</t>
        </is>
      </c>
      <c r="BO916" t="inlineStr">
        <is>
          <t>cilvēku
izstrādāta programmatūra un/vai aparatūra, kas spēj sasniegt tai nosprausto
mērķi, tāpēc ka tā: spēj saprast savu apkārtējo vidi; apkopot un interpretēt tās rīcībā esošos datus un spriest par tiem jeb tos apstrādāt; pieņemt lēmumu par to, kā ar
&lt;a href="https://iate.europa.eu/entry/slideshow/1629448223095/1680088/en-lv" target="_blank"&gt;aktuatoru &lt;/a&gt;palīdzību vislabāk sasniegt mērķi, un šo savu lēmumu īstenot</t>
        </is>
      </c>
      <c r="BP916" s="2" t="inlineStr">
        <is>
          <t>sistema ta' intelliġenza artifiċjali</t>
        </is>
      </c>
      <c r="BQ916" s="2" t="inlineStr">
        <is>
          <t>3</t>
        </is>
      </c>
      <c r="BR916" s="2" t="inlineStr">
        <is>
          <t/>
        </is>
      </c>
      <c r="BS916" t="inlineStr">
        <is>
          <t>software u/jew hardware mfassal mill-bniedem u li kapaċi jikseb l-għan li ngħata billi jipperċepixxi l-ambjent li tpoġġa fih permezz ta' sensors, jiġbor, jinterpreta u jirraġuna dwar id-data perċeputa u jipproċessa din id-data filwaqt li jiddeċiedi dwar l-aħjar perkors ta' azzjoni u dwar kif se jimplimenta dan il-perkors biex jikseb l-għan permezz ta' attwaturi</t>
        </is>
      </c>
      <c r="BT916" s="2" t="inlineStr">
        <is>
          <t>AI-systeem|
KI-systeem|
artificiële-intelligentiesysteem|
kunstmatige-intelligentiesysteem</t>
        </is>
      </c>
      <c r="BU916" s="2" t="inlineStr">
        <is>
          <t>3|
2|
3|
2</t>
        </is>
      </c>
      <c r="BV916" s="2" t="inlineStr">
        <is>
          <t xml:space="preserve">preferred|
|
preferred|
</t>
        </is>
      </c>
      <c r="BW916" t="inlineStr">
        <is>
          <t>soft- of hardwaresysteem ontwikkeld door de mens dat in de reële of digitale wereld de omgeving waarneemt door gegevens te verzamelen, informatie te verwerken en te interpreteren en op basis hiervan beslist over de beste handelswijze om een bepaald doel te bereiken</t>
        </is>
      </c>
      <c r="BX916" s="2" t="inlineStr">
        <is>
          <t>system sztucznej inteligencji|
SSI</t>
        </is>
      </c>
      <c r="BY916" s="2" t="inlineStr">
        <is>
          <t>3|
3</t>
        </is>
      </c>
      <c r="BZ916" s="2" t="inlineStr">
        <is>
          <t xml:space="preserve">|
</t>
        </is>
      </c>
      <c r="CA916" t="inlineStr">
        <is>
          <t>system symulujący - w oparciu o nowe informacje i podejmowane decyzje - rozumowanie, którego ludzie używają do uczenia się</t>
        </is>
      </c>
      <c r="CB916" s="2" t="inlineStr">
        <is>
          <t>sistema de inteligência artificial|
sistema de IA</t>
        </is>
      </c>
      <c r="CC916" s="2" t="inlineStr">
        <is>
          <t>3|
3</t>
        </is>
      </c>
      <c r="CD916" s="2" t="inlineStr">
        <is>
          <t xml:space="preserve">|
</t>
        </is>
      </c>
      <c r="CE916" t="inlineStr">
        <is>
          <t>Tecnologia capaz de executar tarefas tradicionalmente associadas à inteligência humana, como a perceção visual, o reconhecimento de voz, a tomada de decisões e a tradução de idiomas.</t>
        </is>
      </c>
      <c r="CF916" s="2" t="inlineStr">
        <is>
          <t>sistem de inteligență artificială|
sistem de IA</t>
        </is>
      </c>
      <c r="CG916" s="2" t="inlineStr">
        <is>
          <t>3|
3</t>
        </is>
      </c>
      <c r="CH916" s="2" t="inlineStr">
        <is>
          <t xml:space="preserve">|
</t>
        </is>
      </c>
      <c r="CI916" t="inlineStr">
        <is>
          <t>sistem software și/sau hardware proiectat de oameni și capabil, în cazul în care i se dă un obiectiv complex, să acționeze în dimensiunea fizică sau digitală, percepând mediul prin intermediul
preluării datelor, prin
interpretarea datelor structurate sau nestructurate colectate, prin raționarea cu
privire la cunoștințe sau prin prelucrarea informațiilor obținute din aceste
date și prin deciderea celei/celor mai bune acțiuni care trebuie întreprinse
pentru a realiza obiectivul dat</t>
        </is>
      </c>
      <c r="CJ916" s="2" t="inlineStr">
        <is>
          <t>systém umelej inteligencie</t>
        </is>
      </c>
      <c r="CK916" s="2" t="inlineStr">
        <is>
          <t>3</t>
        </is>
      </c>
      <c r="CL916" s="2" t="inlineStr">
        <is>
          <t/>
        </is>
      </c>
      <c r="CM916" t="inlineStr">
        <is>
          <t>softvérový (a
prípadne aj hardvérový) systém navrhnutý človekom, ktorý vzhľadom na komplexnosť
úlohy, ktorú má vyriešiť, pôsobí vo fyzickom alebo digitálnom rozmere tak, že
vníma okolité prostredie získavaním údajov, interpretáciou zhromaždených štruktúrovaných alebo neštruktúrovaných údajov, odvodzovaním z nich alebo spracúvaním informácií odvodených z týchto
údajov a že rozhoduje o najvhodnejších krokoch na dosiahnutie danej úlohy</t>
        </is>
      </c>
      <c r="CN916" s="2" t="inlineStr">
        <is>
          <t>sistem UI|
umetnointeligenčni sistem|
sistem umetne inteligence</t>
        </is>
      </c>
      <c r="CO916" s="2" t="inlineStr">
        <is>
          <t>3|
3|
3</t>
        </is>
      </c>
      <c r="CP916" s="2" t="inlineStr">
        <is>
          <t xml:space="preserve">|
|
</t>
        </is>
      </c>
      <c r="CQ916" t="inlineStr">
        <is>
          <t>programska in/ali strojna oprema, ki so jo oblikovali ljudje in ki lahko zastavljeni cilj doseže z zaznavanjem
svojega okolja, zbiranjem in interpretiranjem podatkov, sklepanjem na podlagi teh podatkov ali njihovim obdelovanjem ter z odločanjem o najboljših
ukrepih za dosego zastavljenega cilja in udejanjanjem teh ukrepov</t>
        </is>
      </c>
      <c r="CR916" s="2" t="inlineStr">
        <is>
          <t>AI-system|
system för artificiell intelligens</t>
        </is>
      </c>
      <c r="CS916" s="2" t="inlineStr">
        <is>
          <t>3|
3</t>
        </is>
      </c>
      <c r="CT916" s="2" t="inlineStr">
        <is>
          <t xml:space="preserve">|
</t>
        </is>
      </c>
      <c r="CU916" t="inlineStr">
        <is>
          <t/>
        </is>
      </c>
    </row>
    <row r="917">
      <c r="A917" s="1" t="str">
        <f>HYPERLINK("https://iate.europa.eu/entry/result/3591488/all", "3591488")</f>
        <v>3591488</v>
      </c>
      <c r="B917" t="inlineStr">
        <is>
          <t>EDUCATION AND COMMUNICATIONS</t>
        </is>
      </c>
      <c r="C917" t="inlineStr">
        <is>
          <t>EDUCATION AND COMMUNICATIONS|information and information processing|information processing|artificial intelligence</t>
        </is>
      </c>
      <c r="D917" s="2" t="inlineStr">
        <is>
          <t>скрита система с ИИ</t>
        </is>
      </c>
      <c r="E917" s="2" t="inlineStr">
        <is>
          <t>3</t>
        </is>
      </c>
      <c r="F917" s="2" t="inlineStr">
        <is>
          <t/>
        </is>
      </c>
      <c r="G917" t="inlineStr">
        <is>
          <t>&lt;a href="https://iate.europa.eu/entry/result/3591198/bg" target="_blank"&gt;система с ИИ&lt;/a&gt;, която прикрива от човешките потребители факта, че си взаимодействат с компютърна система, а не с друг човек</t>
        </is>
      </c>
      <c r="H917" s="2" t="inlineStr">
        <is>
          <t>skrytý systém UI</t>
        </is>
      </c>
      <c r="I917" s="2" t="inlineStr">
        <is>
          <t>2</t>
        </is>
      </c>
      <c r="J917" s="2" t="inlineStr">
        <is>
          <t/>
        </is>
      </c>
      <c r="K917" t="inlineStr">
        <is>
          <t>systém umělé inteligence, který lidskému uživateli nepřiznává skutečnost, že komunikuje s počítačovým systémem, a nikoliv s člověkem</t>
        </is>
      </c>
      <c r="L917" s="2" t="inlineStr">
        <is>
          <t>skjult AI-system|
skjult kunstig intelligens-system</t>
        </is>
      </c>
      <c r="M917" s="2" t="inlineStr">
        <is>
          <t>3|
3</t>
        </is>
      </c>
      <c r="N917" s="2" t="inlineStr">
        <is>
          <t xml:space="preserve">|
</t>
        </is>
      </c>
      <c r="O917" t="inlineStr">
        <is>
          <t>&lt;a href="https://iate.europa.eu/entry/result/3591198/da" target="_blank"&gt;kunstig intelligens-system&lt;/a&gt;, der skjuler det faktum for de mennesker, som bruger systemet, at de interagerer med en maskine fremfor et andet menneske</t>
        </is>
      </c>
      <c r="P917" s="2" t="inlineStr">
        <is>
          <t>verdecktes KI-System</t>
        </is>
      </c>
      <c r="Q917" s="2" t="inlineStr">
        <is>
          <t>3</t>
        </is>
      </c>
      <c r="R917" s="2" t="inlineStr">
        <is>
          <t/>
        </is>
      </c>
      <c r="S917" t="inlineStr">
        <is>
          <t>KI-System, in dessen Fall der Mensch nicht weiß, ob er mit einem anderen Menschen oder einer Maschine interagiert</t>
        </is>
      </c>
      <c r="T917" s="2" t="inlineStr">
        <is>
          <t>συγκαλυμμένο σύστημα ΤΝ</t>
        </is>
      </c>
      <c r="U917" s="2" t="inlineStr">
        <is>
          <t>2</t>
        </is>
      </c>
      <c r="V917" s="2" t="inlineStr">
        <is>
          <t/>
        </is>
      </c>
      <c r="W917" t="inlineStr">
        <is>
          <t>σύστημα ΤΝ που αποκρύπτει από
τα φυσικά πρόσωπα-χρήστες το γεγονός ότι 
αλληλεπιδρούν με ένα σύστημα ΤΝ και όχι με άλλα φυσικά πρόσωπα</t>
        </is>
      </c>
      <c r="X917" s="2" t="inlineStr">
        <is>
          <t>covert AI system</t>
        </is>
      </c>
      <c r="Y917" s="2" t="inlineStr">
        <is>
          <t>3</t>
        </is>
      </c>
      <c r="Z917" s="2" t="inlineStr">
        <is>
          <t/>
        </is>
      </c>
      <c r="AA917" t="inlineStr">
        <is>
          <t>&lt;a href="https://iate.europa.eu/entry/result/3571274/en" target="_blank"&gt;artificial intelligence&lt;/a&gt; system that conceals from human users the fact that they are interacting with a computer system, rather than with another human</t>
        </is>
      </c>
      <c r="AB917" s="2" t="inlineStr">
        <is>
          <t>sistema de IA encubierto|
sistema de inteligencia artificial encubierto</t>
        </is>
      </c>
      <c r="AC917" s="2" t="inlineStr">
        <is>
          <t>3|
3</t>
        </is>
      </c>
      <c r="AD917" s="2" t="inlineStr">
        <is>
          <t xml:space="preserve">|
</t>
        </is>
      </c>
      <c r="AE917" t="inlineStr">
        <is>
          <t>&lt;a href="https://iate.europa.eu/entry/result/3591198/es" target="_blank"&gt;Sistema de inteligencia artificial&lt;/a&gt; (IA) que oculta a los usuarios humanos el hecho de que están interactuando con un sistema informático, y no con otro ser humano.</t>
        </is>
      </c>
      <c r="AF917" s="2" t="inlineStr">
        <is>
          <t>varjatud tehisintellektisüsteem</t>
        </is>
      </c>
      <c r="AG917" s="2" t="inlineStr">
        <is>
          <t>2</t>
        </is>
      </c>
      <c r="AH917" s="2" t="inlineStr">
        <is>
          <t/>
        </is>
      </c>
      <c r="AI917" t="inlineStr">
        <is>
          <t>tehisintellektisüsteem, mille puhul on inimkasutaja eest varjatud asjaolu, et ta suhtleb arvutisüsteemiga, mitte inimesega</t>
        </is>
      </c>
      <c r="AJ917" s="2" t="inlineStr">
        <is>
          <t>piilotettu tekoälyjärjestelmä</t>
        </is>
      </c>
      <c r="AK917" s="2" t="inlineStr">
        <is>
          <t>3</t>
        </is>
      </c>
      <c r="AL917" s="2" t="inlineStr">
        <is>
          <t/>
        </is>
      </c>
      <c r="AM917" t="inlineStr">
        <is>
          <t>tekoälyjärjestelmä, joka salaa sitä käyttäviltä ihmisiltä, että he ovat vuorovaikutuksessa tietokonejärjestelmän eikä toisen ihmisen kanssa</t>
        </is>
      </c>
      <c r="AN917" s="2" t="inlineStr">
        <is>
          <t>système d'IA caché|
système d'IA dissimulé</t>
        </is>
      </c>
      <c r="AO917" s="2" t="inlineStr">
        <is>
          <t>3|
3</t>
        </is>
      </c>
      <c r="AP917" s="2" t="inlineStr">
        <is>
          <t xml:space="preserve">|
</t>
        </is>
      </c>
      <c r="AQ917" t="inlineStr">
        <is>
          <t>&lt;a href="https://iate.europa.eu/entry/result/3571274/fr" target="_blank"&gt;système d'intelligence artificielle&lt;/a&gt; qui dissimule aux utilisateurs humains le fait
qu'ils interagissent avec un système informatique plutôt qu'avec un autre être
humain</t>
        </is>
      </c>
      <c r="AR917" s="2" t="inlineStr">
        <is>
          <t>córas intleachta saorga ceilte</t>
        </is>
      </c>
      <c r="AS917" s="2" t="inlineStr">
        <is>
          <t>3</t>
        </is>
      </c>
      <c r="AT917" s="2" t="inlineStr">
        <is>
          <t/>
        </is>
      </c>
      <c r="AU917" t="inlineStr">
        <is>
          <t/>
        </is>
      </c>
      <c r="AV917" s="2" t="inlineStr">
        <is>
          <t>prikriveni sustav umjetne inteligencije</t>
        </is>
      </c>
      <c r="AW917" s="2" t="inlineStr">
        <is>
          <t>3</t>
        </is>
      </c>
      <c r="AX917" s="2" t="inlineStr">
        <is>
          <t/>
        </is>
      </c>
      <c r="AY917" t="inlineStr">
        <is>
          <t>sustav umjetne inteligencije koji od ljudi skriva činjenicu da su u interakciji s računalnim sustavom, a ne s drugim čovjekom</t>
        </is>
      </c>
      <c r="AZ917" s="2" t="inlineStr">
        <is>
          <t>leplezett MI-rendszer</t>
        </is>
      </c>
      <c r="BA917" s="2" t="inlineStr">
        <is>
          <t>3</t>
        </is>
      </c>
      <c r="BB917" s="2" t="inlineStr">
        <is>
          <t/>
        </is>
      </c>
      <c r="BC917" t="inlineStr">
        <is>
          <t>olyan &lt;a href="https://iate.europa.eu/entry/result/3591198/hu" target="_blank"&gt;MI-rendszer&lt;/a&gt;, amely nem fedi fel az emberi felhasználók előtt, hogy valójában nem közvetlenül más emberi lénnyel, hanem géppel lépnek kapcsolatba</t>
        </is>
      </c>
      <c r="BD917" s="2" t="inlineStr">
        <is>
          <t>sistema di IA nascosto</t>
        </is>
      </c>
      <c r="BE917" s="2" t="inlineStr">
        <is>
          <t>3</t>
        </is>
      </c>
      <c r="BF917" s="2" t="inlineStr">
        <is>
          <t/>
        </is>
      </c>
      <c r="BG917" t="inlineStr">
        <is>
          <t>&lt;a href="https://iate.europa.eu/entry/result/3591198/it" target="_blank"&gt;sistema di IA &lt;/a&gt;che non rivela all'utente il fatto che sta interagendo con un 
computer e non con un essere umano</t>
        </is>
      </c>
      <c r="BH917" s="2" t="inlineStr">
        <is>
          <t>slapta DI sistema</t>
        </is>
      </c>
      <c r="BI917" s="2" t="inlineStr">
        <is>
          <t>2</t>
        </is>
      </c>
      <c r="BJ917" s="2" t="inlineStr">
        <is>
          <t/>
        </is>
      </c>
      <c r="BK917" t="inlineStr">
        <is>
          <t>DI sistema, kuri nuo žmonių vartotojų slepia tai, kad ji sąveikauja ne su kitu žmogumi, o su kompiuterine sistema</t>
        </is>
      </c>
      <c r="BL917" s="2" t="inlineStr">
        <is>
          <t>slēpta MI sistēma</t>
        </is>
      </c>
      <c r="BM917" s="2" t="inlineStr">
        <is>
          <t>2</t>
        </is>
      </c>
      <c r="BN917" s="2" t="inlineStr">
        <is>
          <t/>
        </is>
      </c>
      <c r="BO917" t="inlineStr">
        <is>
          <t>&lt;a href="https://iate.europa.eu/entry/result/3571274/en-lv" target="_blank"&gt;mākslīgā intelekta&lt;/a&gt; sistēma, kas no cilvēkiem lietotājiem slēpj faktu, ka tie kontaktējas ar datorsistēmu, nevis ar citu cilvēku</t>
        </is>
      </c>
      <c r="BP917" s="2" t="inlineStr">
        <is>
          <t>sistema ta' IA moħbija|
sistema ta' intelliġenza artifiċjali moħbija</t>
        </is>
      </c>
      <c r="BQ917" s="2" t="inlineStr">
        <is>
          <t>3|
3</t>
        </is>
      </c>
      <c r="BR917" s="2" t="inlineStr">
        <is>
          <t xml:space="preserve">|
</t>
        </is>
      </c>
      <c r="BS917" t="inlineStr">
        <is>
          <t>sistema ta' intelliġenza artifiċjali li taħbi mill-utenti tagħha l-fatt li qed jinteraġixxu ma' sistema ta' kompjuter u mhux ma' bniedem ieħor</t>
        </is>
      </c>
      <c r="BT917" s="2" t="inlineStr">
        <is>
          <t>onzichtbaar AI-systeem|
verborgen KI-systeem|
verborgen AI</t>
        </is>
      </c>
      <c r="BU917" s="2" t="inlineStr">
        <is>
          <t>3|
3|
3</t>
        </is>
      </c>
      <c r="BV917" s="2" t="inlineStr">
        <is>
          <t xml:space="preserve">|
|
</t>
        </is>
      </c>
      <c r="BW917" t="inlineStr">
        <is>
          <t>AI-systeem dat voor menselijke gebruikers verbergt dat zij met een computersysteem interageren, in plaats van met een ander mens</t>
        </is>
      </c>
      <c r="BX917" s="2" t="inlineStr">
        <is>
          <t>system ukrytej sztucznej inteligencji</t>
        </is>
      </c>
      <c r="BY917" s="2" t="inlineStr">
        <is>
          <t>3</t>
        </is>
      </c>
      <c r="BZ917" s="2" t="inlineStr">
        <is>
          <t/>
        </is>
      </c>
      <c r="CA917" t="inlineStr">
        <is>
          <t>&lt;a href="https://iate.europa.eu/entry/slideshow/1620380870784/3591198/pl" target="_blank"&gt;system sztucznej inteligencji&lt;/a&gt;, który ukrywa przed użytkownikiem fakt, że ma on do czynienia z systemem komputerowym, a nie z człowiekiem</t>
        </is>
      </c>
      <c r="CB917" s="2" t="inlineStr">
        <is>
          <t>sistema de IA secreto|
sistema de inteligência artificial secreto</t>
        </is>
      </c>
      <c r="CC917" s="2" t="inlineStr">
        <is>
          <t>3|
2</t>
        </is>
      </c>
      <c r="CD917" s="2" t="inlineStr">
        <is>
          <t xml:space="preserve">|
</t>
        </is>
      </c>
      <c r="CE917" t="inlineStr">
        <is>
          <t>&lt;a href="https://iate.europa.eu/entry/slideshow/1632389275100/3591198/pt" target="_blank"&gt;Sistema de inteligência aritificial&lt;/a&gt; que oculta dos utilizadores o facto de estarem a interagir com um sistema informático, e não com um humano.</t>
        </is>
      </c>
      <c r="CF917" t="inlineStr">
        <is>
          <t/>
        </is>
      </c>
      <c r="CG917" t="inlineStr">
        <is>
          <t/>
        </is>
      </c>
      <c r="CH917" t="inlineStr">
        <is>
          <t/>
        </is>
      </c>
      <c r="CI917" t="inlineStr">
        <is>
          <t/>
        </is>
      </c>
      <c r="CJ917" t="inlineStr">
        <is>
          <t/>
        </is>
      </c>
      <c r="CK917" t="inlineStr">
        <is>
          <t/>
        </is>
      </c>
      <c r="CL917" t="inlineStr">
        <is>
          <t/>
        </is>
      </c>
      <c r="CM917" t="inlineStr">
        <is>
          <t/>
        </is>
      </c>
      <c r="CN917" s="2" t="inlineStr">
        <is>
          <t>prikriti sistem umetne inteligence|
prikriti umetnointeligenčni sistem</t>
        </is>
      </c>
      <c r="CO917" s="2" t="inlineStr">
        <is>
          <t>3|
3</t>
        </is>
      </c>
      <c r="CP917" s="2" t="inlineStr">
        <is>
          <t>|
proposed</t>
        </is>
      </c>
      <c r="CQ917" t="inlineStr">
        <is>
          <t>&lt;a href="https://iate.europa.eu/entry/result/3591198/sl" target="_blank"&gt;sistem UI&lt;/a&gt;, pri katerem ljudje ne vedo vedno, ali
neposredno komunicirajo z drugim človekom ali strojem</t>
        </is>
      </c>
      <c r="CR917" s="2" t="inlineStr">
        <is>
          <t>dolt AI-system</t>
        </is>
      </c>
      <c r="CS917" s="2" t="inlineStr">
        <is>
          <t>2</t>
        </is>
      </c>
      <c r="CT917" s="2" t="inlineStr">
        <is>
          <t/>
        </is>
      </c>
      <c r="CU917" t="inlineStr">
        <is>
          <t>&lt;a href="https://iate.europa.eu/entry/result/3591198/sv" target="_blank"&gt;AI-system&lt;/a&gt; som döljer för de människor som använder systemet att de interagerar med ett datorsystem i stället för en annan människa</t>
        </is>
      </c>
    </row>
    <row r="918">
      <c r="A918" s="1" t="str">
        <f>HYPERLINK("https://iate.europa.eu/entry/result/3592217/all", "3592217")</f>
        <v>3592217</v>
      </c>
      <c r="B918" t="inlineStr">
        <is>
          <t>EDUCATION AND COMMUNICATIONS</t>
        </is>
      </c>
      <c r="C918" t="inlineStr">
        <is>
          <t>EDUCATION AND COMMUNICATIONS|information and information processing</t>
        </is>
      </c>
      <c r="D918" s="2" t="inlineStr">
        <is>
          <t>архитектура за контрол</t>
        </is>
      </c>
      <c r="E918" s="2" t="inlineStr">
        <is>
          <t>2</t>
        </is>
      </c>
      <c r="F918" s="2" t="inlineStr">
        <is>
          <t/>
        </is>
      </c>
      <c r="G918" t="inlineStr">
        <is>
          <t>рамка, която определя как основните възможности на дадена роботизирана система като възприятие, разсъждение, действие и обучение си взаимодействат помежду си и с други системи</t>
        </is>
      </c>
      <c r="H918" t="inlineStr">
        <is>
          <t/>
        </is>
      </c>
      <c r="I918" t="inlineStr">
        <is>
          <t/>
        </is>
      </c>
      <c r="J918" t="inlineStr">
        <is>
          <t/>
        </is>
      </c>
      <c r="K918" t="inlineStr">
        <is>
          <t/>
        </is>
      </c>
      <c r="L918" s="2" t="inlineStr">
        <is>
          <t>kontrolarkitektur</t>
        </is>
      </c>
      <c r="M918" s="2" t="inlineStr">
        <is>
          <t>3</t>
        </is>
      </c>
      <c r="N918" s="2" t="inlineStr">
        <is>
          <t/>
        </is>
      </c>
      <c r="O918" t="inlineStr">
        <is>
          <t>ramme for fastlæggelse af, hvordan et AI-systems centrale kapaciteter såsom opfattelse, ræsonnement, handling og læring interagerer med hinanden og eksternt</t>
        </is>
      </c>
      <c r="P918" s="2" t="inlineStr">
        <is>
          <t>Kontrollarchitektur|
Steuerungsarchitektur</t>
        </is>
      </c>
      <c r="Q918" s="2" t="inlineStr">
        <is>
          <t>2|
3</t>
        </is>
      </c>
      <c r="R918" s="2" t="inlineStr">
        <is>
          <t xml:space="preserve">|
</t>
        </is>
      </c>
      <c r="S918" t="inlineStr">
        <is>
          <t/>
        </is>
      </c>
      <c r="T918" s="2" t="inlineStr">
        <is>
          <t>αρχιτεκτονική ελέγχου</t>
        </is>
      </c>
      <c r="U918" s="2" t="inlineStr">
        <is>
          <t>3</t>
        </is>
      </c>
      <c r="V918" s="2" t="inlineStr">
        <is>
          <t/>
        </is>
      </c>
      <c r="W918" t="inlineStr">
        <is>
          <t/>
        </is>
      </c>
      <c r="X918" s="2" t="inlineStr">
        <is>
          <t>control architecture</t>
        </is>
      </c>
      <c r="Y918" s="2" t="inlineStr">
        <is>
          <t>3</t>
        </is>
      </c>
      <c r="Z918" s="2" t="inlineStr">
        <is>
          <t/>
        </is>
      </c>
      <c r="AA918" t="inlineStr">
        <is>
          <t>framework for determining how
the key capabilities
of an AI system, such as perception,
reasoning, action and learning, interact with each other and externally</t>
        </is>
      </c>
      <c r="AB918" s="2" t="inlineStr">
        <is>
          <t>arquitectura de control</t>
        </is>
      </c>
      <c r="AC918" s="2" t="inlineStr">
        <is>
          <t>3</t>
        </is>
      </c>
      <c r="AD918" s="2" t="inlineStr">
        <is>
          <t/>
        </is>
      </c>
      <c r="AE918" t="inlineStr">
        <is>
          <t>Estructura que determina el modo en que las capacidades fundamentales de un sistema de inteligencia artificial (percepción, razonamiento, acción, aprendizaje) o, en general, de un sistema informático interactúan entre sí y con otros sistemas.</t>
        </is>
      </c>
      <c r="AF918" s="2" t="inlineStr">
        <is>
          <t>juhtimisarhitektuur</t>
        </is>
      </c>
      <c r="AG918" s="2" t="inlineStr">
        <is>
          <t>2</t>
        </is>
      </c>
      <c r="AH918" s="2" t="inlineStr">
        <is>
          <t/>
        </is>
      </c>
      <c r="AI918" t="inlineStr">
        <is>
          <t/>
        </is>
      </c>
      <c r="AJ918" s="2" t="inlineStr">
        <is>
          <t>hallintarakenne</t>
        </is>
      </c>
      <c r="AK918" s="2" t="inlineStr">
        <is>
          <t>3</t>
        </is>
      </c>
      <c r="AL918" s="2" t="inlineStr">
        <is>
          <t/>
        </is>
      </c>
      <c r="AM918" t="inlineStr">
        <is>
          <t>rakenne, jossa määritetään miten tekoälyjärjestelmän keskeiset kyvyt kuten havainnointi, päättely, toiminta ja oppiminen toimivat vuorovaikutuksessa keskenään ja ulkoisesti</t>
        </is>
      </c>
      <c r="AN918" s="2" t="inlineStr">
        <is>
          <t>architecture de commande</t>
        </is>
      </c>
      <c r="AO918" s="2" t="inlineStr">
        <is>
          <t>3</t>
        </is>
      </c>
      <c r="AP918" s="2" t="inlineStr">
        <is>
          <t/>
        </is>
      </c>
      <c r="AQ918" t="inlineStr">
        <is>
          <t>organisation
des éléments qui commandent un système informatique</t>
        </is>
      </c>
      <c r="AR918" s="2" t="inlineStr">
        <is>
          <t>ailtireacht rialúcháin</t>
        </is>
      </c>
      <c r="AS918" s="2" t="inlineStr">
        <is>
          <t>3</t>
        </is>
      </c>
      <c r="AT918" s="2" t="inlineStr">
        <is>
          <t/>
        </is>
      </c>
      <c r="AU918" t="inlineStr">
        <is>
          <t/>
        </is>
      </c>
      <c r="AV918" s="2" t="inlineStr">
        <is>
          <t>arhitektura kontrole</t>
        </is>
      </c>
      <c r="AW918" s="2" t="inlineStr">
        <is>
          <t>3</t>
        </is>
      </c>
      <c r="AX918" s="2" t="inlineStr">
        <is>
          <t/>
        </is>
      </c>
      <c r="AY918" t="inlineStr">
        <is>
          <t>okvir za utvrđivanje načina na koji su ključne sposobnosti sustava umjetne inteligencije, kao što su opažanje, zaključivanje, djelovanje i učenje, u međusobnoj i vanjskoj interakciji</t>
        </is>
      </c>
      <c r="AZ918" s="2" t="inlineStr">
        <is>
          <t>vezérlő struktúra</t>
        </is>
      </c>
      <c r="BA918" s="2" t="inlineStr">
        <is>
          <t>3</t>
        </is>
      </c>
      <c r="BB918" s="2" t="inlineStr">
        <is>
          <t/>
        </is>
      </c>
      <c r="BC918" t="inlineStr">
        <is>
          <t>annak meghatározására szolgáló keret, hogy egy mesterséges intelligencia-rendszer kulcsfontosságú képességei, például az észlelés, az érvelés, a cselekvés és a tanulás, hogyan hatnak egymásra és a külvilágra</t>
        </is>
      </c>
      <c r="BD918" s="2" t="inlineStr">
        <is>
          <t>architettura di controllo</t>
        </is>
      </c>
      <c r="BE918" s="2" t="inlineStr">
        <is>
          <t>3</t>
        </is>
      </c>
      <c r="BF918" s="2" t="inlineStr">
        <is>
          <t/>
        </is>
      </c>
      <c r="BG918" t="inlineStr">
        <is>
          <t>organizzazione degli elementi che controllano un sistema informatico</t>
        </is>
      </c>
      <c r="BH918" s="2" t="inlineStr">
        <is>
          <t>kontrolės architektūra</t>
        </is>
      </c>
      <c r="BI918" s="2" t="inlineStr">
        <is>
          <t>3</t>
        </is>
      </c>
      <c r="BJ918" s="2" t="inlineStr">
        <is>
          <t/>
        </is>
      </c>
      <c r="BK918" t="inlineStr">
        <is>
          <t>sistema, naudojama svarbiausių DI sistemos suvokimo, loginio mąstymo, veikimo ir mokymosi gebėjimų tarpusavio bei išorės sąveikai nustatyti</t>
        </is>
      </c>
      <c r="BL918" s="2" t="inlineStr">
        <is>
          <t>kontroles arhitektūra</t>
        </is>
      </c>
      <c r="BM918" s="2" t="inlineStr">
        <is>
          <t>3</t>
        </is>
      </c>
      <c r="BN918" s="2" t="inlineStr">
        <is>
          <t/>
        </is>
      </c>
      <c r="BO918" t="inlineStr">
        <is>
          <t>struktūra, kura paredzēta tam, lai noteiktu, kā MI sistēmas galvenās spējas, piemēram, uztvere, spriešana, rīcība un mācīšanās, mijiedarbojas cita ar citu un ārēji</t>
        </is>
      </c>
      <c r="BP918" s="2" t="inlineStr">
        <is>
          <t>arkitettura ta' kontroll</t>
        </is>
      </c>
      <c r="BQ918" s="2" t="inlineStr">
        <is>
          <t>3</t>
        </is>
      </c>
      <c r="BR918" s="2" t="inlineStr">
        <is>
          <t/>
        </is>
      </c>
      <c r="BS918" t="inlineStr">
        <is>
          <t>qafas biex jiġi determinat kif il-kapaċitajiet ewlenin ta’ sistema tal-IA, bħall-perċezzjoni, ir-raġunament, l-azzjoni u t-tagħlim, jinteraġixxu ma’ xulxin u esternament</t>
        </is>
      </c>
      <c r="BT918" s="2" t="inlineStr">
        <is>
          <t>besturingsarchitectuur</t>
        </is>
      </c>
      <c r="BU918" s="2" t="inlineStr">
        <is>
          <t>3</t>
        </is>
      </c>
      <c r="BV918" s="2" t="inlineStr">
        <is>
          <t/>
        </is>
      </c>
      <c r="BW918" t="inlineStr">
        <is>
          <t>struc­tuur die computers en systeemprogramma's aandrijft</t>
        </is>
      </c>
      <c r="BX918" s="2" t="inlineStr">
        <is>
          <t>architektura sterowania</t>
        </is>
      </c>
      <c r="BY918" s="2" t="inlineStr">
        <is>
          <t>3</t>
        </is>
      </c>
      <c r="BZ918" s="2" t="inlineStr">
        <is>
          <t/>
        </is>
      </c>
      <c r="CA918" t="inlineStr">
        <is>
          <t/>
        </is>
      </c>
      <c r="CB918" s="2" t="inlineStr">
        <is>
          <t>arquitetura de controlo</t>
        </is>
      </c>
      <c r="CC918" s="2" t="inlineStr">
        <is>
          <t>3</t>
        </is>
      </c>
      <c r="CD918" s="2" t="inlineStr">
        <is>
          <t/>
        </is>
      </c>
      <c r="CE918" t="inlineStr">
        <is>
          <t>Estrutura que integra as principais capacidades de um sistema robótico, como a perceção, o raciocínio, a ação, a aprendizagem, bem como as capacidades de interação com outros sistemas.</t>
        </is>
      </c>
      <c r="CF918" t="inlineStr">
        <is>
          <t/>
        </is>
      </c>
      <c r="CG918" t="inlineStr">
        <is>
          <t/>
        </is>
      </c>
      <c r="CH918" t="inlineStr">
        <is>
          <t/>
        </is>
      </c>
      <c r="CI918" t="inlineStr">
        <is>
          <t/>
        </is>
      </c>
      <c r="CJ918" t="inlineStr">
        <is>
          <t/>
        </is>
      </c>
      <c r="CK918" t="inlineStr">
        <is>
          <t/>
        </is>
      </c>
      <c r="CL918" t="inlineStr">
        <is>
          <t/>
        </is>
      </c>
      <c r="CM918" t="inlineStr">
        <is>
          <t/>
        </is>
      </c>
      <c r="CN918" s="2" t="inlineStr">
        <is>
          <t>arhitektura vodenja</t>
        </is>
      </c>
      <c r="CO918" s="2" t="inlineStr">
        <is>
          <t>3</t>
        </is>
      </c>
      <c r="CP918" s="2" t="inlineStr">
        <is>
          <t/>
        </is>
      </c>
      <c r="CQ918" t="inlineStr">
        <is>
          <t>okvir za določitev, kako ključne zmožnosti &lt;a href="https://iate.europa.eu/entry/result/3591198/sl" target="_blank"&gt;sistema AI&lt;/a&gt;, kot so zaznavanje, sklepanje, ukrepanje in učenje, delujejo med sabo in kakšna je njihova interakcija z drugimi sistemi</t>
        </is>
      </c>
      <c r="CR918" s="2" t="inlineStr">
        <is>
          <t>kontrollarkitektur|
kontrollstruktur</t>
        </is>
      </c>
      <c r="CS918" s="2" t="inlineStr">
        <is>
          <t>3|
2</t>
        </is>
      </c>
      <c r="CT918" s="2" t="inlineStr">
        <is>
          <t xml:space="preserve">|
</t>
        </is>
      </c>
      <c r="CU918" t="inlineStr">
        <is>
          <t/>
        </is>
      </c>
    </row>
    <row r="919">
      <c r="A919" s="1" t="str">
        <f>HYPERLINK("https://iate.europa.eu/entry/result/3577965/all", "3577965")</f>
        <v>3577965</v>
      </c>
      <c r="B919" t="inlineStr">
        <is>
          <t>FINANCE</t>
        </is>
      </c>
      <c r="C919" t="inlineStr">
        <is>
          <t>FINANCE</t>
        </is>
      </c>
      <c r="D919" t="inlineStr">
        <is>
          <t/>
        </is>
      </c>
      <c r="E919" t="inlineStr">
        <is>
          <t/>
        </is>
      </c>
      <c r="F919" t="inlineStr">
        <is>
          <t/>
        </is>
      </c>
      <c r="G919" t="inlineStr">
        <is>
          <t/>
        </is>
      </c>
      <c r="H919" t="inlineStr">
        <is>
          <t/>
        </is>
      </c>
      <c r="I919" t="inlineStr">
        <is>
          <t/>
        </is>
      </c>
      <c r="J919" t="inlineStr">
        <is>
          <t/>
        </is>
      </c>
      <c r="K919" t="inlineStr">
        <is>
          <t/>
        </is>
      </c>
      <c r="L919" t="inlineStr">
        <is>
          <t/>
        </is>
      </c>
      <c r="M919" t="inlineStr">
        <is>
          <t/>
        </is>
      </c>
      <c r="N919" t="inlineStr">
        <is>
          <t/>
        </is>
      </c>
      <c r="O919" t="inlineStr">
        <is>
          <t/>
        </is>
      </c>
      <c r="P919" t="inlineStr">
        <is>
          <t/>
        </is>
      </c>
      <c r="Q919" t="inlineStr">
        <is>
          <t/>
        </is>
      </c>
      <c r="R919" t="inlineStr">
        <is>
          <t/>
        </is>
      </c>
      <c r="S919" t="inlineStr">
        <is>
          <t/>
        </is>
      </c>
      <c r="T919" t="inlineStr">
        <is>
          <t/>
        </is>
      </c>
      <c r="U919" t="inlineStr">
        <is>
          <t/>
        </is>
      </c>
      <c r="V919" t="inlineStr">
        <is>
          <t/>
        </is>
      </c>
      <c r="W919" t="inlineStr">
        <is>
          <t/>
        </is>
      </c>
      <c r="X919" s="2" t="inlineStr">
        <is>
          <t>income-producing real estate</t>
        </is>
      </c>
      <c r="Y919" s="2" t="inlineStr">
        <is>
          <t>3</t>
        </is>
      </c>
      <c r="Z919" s="2" t="inlineStr">
        <is>
          <t/>
        </is>
      </c>
      <c r="AA919" t="inlineStr">
        <is>
          <t>an immovable property with income generated by its rents or profits from its sale</t>
        </is>
      </c>
      <c r="AB919" t="inlineStr">
        <is>
          <t/>
        </is>
      </c>
      <c r="AC919" t="inlineStr">
        <is>
          <t/>
        </is>
      </c>
      <c r="AD919" t="inlineStr">
        <is>
          <t/>
        </is>
      </c>
      <c r="AE919" t="inlineStr">
        <is>
          <t/>
        </is>
      </c>
      <c r="AF919" t="inlineStr">
        <is>
          <t/>
        </is>
      </c>
      <c r="AG919" t="inlineStr">
        <is>
          <t/>
        </is>
      </c>
      <c r="AH919" t="inlineStr">
        <is>
          <t/>
        </is>
      </c>
      <c r="AI919" t="inlineStr">
        <is>
          <t/>
        </is>
      </c>
      <c r="AJ919" t="inlineStr">
        <is>
          <t/>
        </is>
      </c>
      <c r="AK919" t="inlineStr">
        <is>
          <t/>
        </is>
      </c>
      <c r="AL919" t="inlineStr">
        <is>
          <t/>
        </is>
      </c>
      <c r="AM919" t="inlineStr">
        <is>
          <t/>
        </is>
      </c>
      <c r="AN919" t="inlineStr">
        <is>
          <t/>
        </is>
      </c>
      <c r="AO919" t="inlineStr">
        <is>
          <t/>
        </is>
      </c>
      <c r="AP919" t="inlineStr">
        <is>
          <t/>
        </is>
      </c>
      <c r="AQ919" t="inlineStr">
        <is>
          <t/>
        </is>
      </c>
      <c r="AR919" t="inlineStr">
        <is>
          <t/>
        </is>
      </c>
      <c r="AS919" t="inlineStr">
        <is>
          <t/>
        </is>
      </c>
      <c r="AT919" t="inlineStr">
        <is>
          <t/>
        </is>
      </c>
      <c r="AU919" t="inlineStr">
        <is>
          <t/>
        </is>
      </c>
      <c r="AV919" t="inlineStr">
        <is>
          <t/>
        </is>
      </c>
      <c r="AW919" t="inlineStr">
        <is>
          <t/>
        </is>
      </c>
      <c r="AX919" t="inlineStr">
        <is>
          <t/>
        </is>
      </c>
      <c r="AY919" t="inlineStr">
        <is>
          <t/>
        </is>
      </c>
      <c r="AZ919" t="inlineStr">
        <is>
          <t/>
        </is>
      </c>
      <c r="BA919" t="inlineStr">
        <is>
          <t/>
        </is>
      </c>
      <c r="BB919" t="inlineStr">
        <is>
          <t/>
        </is>
      </c>
      <c r="BC919" t="inlineStr">
        <is>
          <t/>
        </is>
      </c>
      <c r="BD919" t="inlineStr">
        <is>
          <t/>
        </is>
      </c>
      <c r="BE919" t="inlineStr">
        <is>
          <t/>
        </is>
      </c>
      <c r="BF919" t="inlineStr">
        <is>
          <t/>
        </is>
      </c>
      <c r="BG919" t="inlineStr">
        <is>
          <t/>
        </is>
      </c>
      <c r="BH919" t="inlineStr">
        <is>
          <t/>
        </is>
      </c>
      <c r="BI919" t="inlineStr">
        <is>
          <t/>
        </is>
      </c>
      <c r="BJ919" t="inlineStr">
        <is>
          <t/>
        </is>
      </c>
      <c r="BK919" t="inlineStr">
        <is>
          <t/>
        </is>
      </c>
      <c r="BL919" s="2" t="inlineStr">
        <is>
          <t>ienākumus nesošs nekustamais īpašums</t>
        </is>
      </c>
      <c r="BM919" s="2" t="inlineStr">
        <is>
          <t>2</t>
        </is>
      </c>
      <c r="BN919" s="2" t="inlineStr">
        <is>
          <t/>
        </is>
      </c>
      <c r="BO919" t="inlineStr">
        <is>
          <t/>
        </is>
      </c>
      <c r="BP919" t="inlineStr">
        <is>
          <t/>
        </is>
      </c>
      <c r="BQ919" t="inlineStr">
        <is>
          <t/>
        </is>
      </c>
      <c r="BR919" t="inlineStr">
        <is>
          <t/>
        </is>
      </c>
      <c r="BS919" t="inlineStr">
        <is>
          <t/>
        </is>
      </c>
      <c r="BT919" t="inlineStr">
        <is>
          <t/>
        </is>
      </c>
      <c r="BU919" t="inlineStr">
        <is>
          <t/>
        </is>
      </c>
      <c r="BV919" t="inlineStr">
        <is>
          <t/>
        </is>
      </c>
      <c r="BW919" t="inlineStr">
        <is>
          <t/>
        </is>
      </c>
      <c r="BX919" s="2" t="inlineStr">
        <is>
          <t>nieruchomość przynosząca dochód</t>
        </is>
      </c>
      <c r="BY919" s="2" t="inlineStr">
        <is>
          <t>3</t>
        </is>
      </c>
      <c r="BZ919" s="2" t="inlineStr">
        <is>
          <t/>
        </is>
      </c>
      <c r="CA919" t="inlineStr">
        <is>
          <t>nieruchomość przynosząca dochód generowany przez czynsz lub zyski z ich sprzedaży</t>
        </is>
      </c>
      <c r="CB919" t="inlineStr">
        <is>
          <t/>
        </is>
      </c>
      <c r="CC919" t="inlineStr">
        <is>
          <t/>
        </is>
      </c>
      <c r="CD919" t="inlineStr">
        <is>
          <t/>
        </is>
      </c>
      <c r="CE919" t="inlineStr">
        <is>
          <t/>
        </is>
      </c>
      <c r="CF919" t="inlineStr">
        <is>
          <t/>
        </is>
      </c>
      <c r="CG919" t="inlineStr">
        <is>
          <t/>
        </is>
      </c>
      <c r="CH919" t="inlineStr">
        <is>
          <t/>
        </is>
      </c>
      <c r="CI919" t="inlineStr">
        <is>
          <t/>
        </is>
      </c>
      <c r="CJ919" t="inlineStr">
        <is>
          <t/>
        </is>
      </c>
      <c r="CK919" t="inlineStr">
        <is>
          <t/>
        </is>
      </c>
      <c r="CL919" t="inlineStr">
        <is>
          <t/>
        </is>
      </c>
      <c r="CM919" t="inlineStr">
        <is>
          <t/>
        </is>
      </c>
      <c r="CN919" t="inlineStr">
        <is>
          <t/>
        </is>
      </c>
      <c r="CO919" t="inlineStr">
        <is>
          <t/>
        </is>
      </c>
      <c r="CP919" t="inlineStr">
        <is>
          <t/>
        </is>
      </c>
      <c r="CQ919" t="inlineStr">
        <is>
          <t/>
        </is>
      </c>
      <c r="CR919" t="inlineStr">
        <is>
          <t/>
        </is>
      </c>
      <c r="CS919" t="inlineStr">
        <is>
          <t/>
        </is>
      </c>
      <c r="CT919" t="inlineStr">
        <is>
          <t/>
        </is>
      </c>
      <c r="CU919" t="inlineStr">
        <is>
          <t/>
        </is>
      </c>
    </row>
    <row r="920">
      <c r="A920" s="1" t="str">
        <f>HYPERLINK("https://iate.europa.eu/entry/result/2102653/all", "2102653")</f>
        <v>2102653</v>
      </c>
      <c r="B920" t="inlineStr">
        <is>
          <t>EDUCATION AND COMMUNICATIONS</t>
        </is>
      </c>
      <c r="C920" t="inlineStr">
        <is>
          <t>EDUCATION AND COMMUNICATIONS|information technology and data processing</t>
        </is>
      </c>
      <c r="D920" t="inlineStr">
        <is>
          <t/>
        </is>
      </c>
      <c r="E920" t="inlineStr">
        <is>
          <t/>
        </is>
      </c>
      <c r="F920" t="inlineStr">
        <is>
          <t/>
        </is>
      </c>
      <c r="G920" t="inlineStr">
        <is>
          <t/>
        </is>
      </c>
      <c r="H920" t="inlineStr">
        <is>
          <t/>
        </is>
      </c>
      <c r="I920" t="inlineStr">
        <is>
          <t/>
        </is>
      </c>
      <c r="J920" t="inlineStr">
        <is>
          <t/>
        </is>
      </c>
      <c r="K920" t="inlineStr">
        <is>
          <t/>
        </is>
      </c>
      <c r="L920" t="inlineStr">
        <is>
          <t/>
        </is>
      </c>
      <c r="M920" t="inlineStr">
        <is>
          <t/>
        </is>
      </c>
      <c r="N920" t="inlineStr">
        <is>
          <t/>
        </is>
      </c>
      <c r="O920" t="inlineStr">
        <is>
          <t/>
        </is>
      </c>
      <c r="P920" t="inlineStr">
        <is>
          <t/>
        </is>
      </c>
      <c r="Q920" t="inlineStr">
        <is>
          <t/>
        </is>
      </c>
      <c r="R920" t="inlineStr">
        <is>
          <t/>
        </is>
      </c>
      <c r="S920" t="inlineStr">
        <is>
          <t/>
        </is>
      </c>
      <c r="T920" t="inlineStr">
        <is>
          <t/>
        </is>
      </c>
      <c r="U920" t="inlineStr">
        <is>
          <t/>
        </is>
      </c>
      <c r="V920" t="inlineStr">
        <is>
          <t/>
        </is>
      </c>
      <c r="W920" t="inlineStr">
        <is>
          <t/>
        </is>
      </c>
      <c r="X920" s="2" t="inlineStr">
        <is>
          <t>data resource management|
data administration</t>
        </is>
      </c>
      <c r="Y920" s="2" t="inlineStr">
        <is>
          <t>1|
3</t>
        </is>
      </c>
      <c r="Z920" s="2" t="inlineStr">
        <is>
          <t xml:space="preserve">|
</t>
        </is>
      </c>
      <c r="AA920" t="inlineStr">
        <is>
          <t/>
        </is>
      </c>
      <c r="AB920" t="inlineStr">
        <is>
          <t/>
        </is>
      </c>
      <c r="AC920" t="inlineStr">
        <is>
          <t/>
        </is>
      </c>
      <c r="AD920" t="inlineStr">
        <is>
          <t/>
        </is>
      </c>
      <c r="AE920" t="inlineStr">
        <is>
          <t/>
        </is>
      </c>
      <c r="AF920" t="inlineStr">
        <is>
          <t/>
        </is>
      </c>
      <c r="AG920" t="inlineStr">
        <is>
          <t/>
        </is>
      </c>
      <c r="AH920" t="inlineStr">
        <is>
          <t/>
        </is>
      </c>
      <c r="AI920" t="inlineStr">
        <is>
          <t/>
        </is>
      </c>
      <c r="AJ920" t="inlineStr">
        <is>
          <t/>
        </is>
      </c>
      <c r="AK920" t="inlineStr">
        <is>
          <t/>
        </is>
      </c>
      <c r="AL920" t="inlineStr">
        <is>
          <t/>
        </is>
      </c>
      <c r="AM920" t="inlineStr">
        <is>
          <t/>
        </is>
      </c>
      <c r="AN920" s="2" t="inlineStr">
        <is>
          <t>administration de données|
administration des données</t>
        </is>
      </c>
      <c r="AO920" s="2" t="inlineStr">
        <is>
          <t>3|
3</t>
        </is>
      </c>
      <c r="AP920" s="2" t="inlineStr">
        <is>
          <t xml:space="preserve">|
</t>
        </is>
      </c>
      <c r="AQ920" t="inlineStr">
        <is>
          <t/>
        </is>
      </c>
      <c r="AR920" t="inlineStr">
        <is>
          <t/>
        </is>
      </c>
      <c r="AS920" t="inlineStr">
        <is>
          <t/>
        </is>
      </c>
      <c r="AT920" t="inlineStr">
        <is>
          <t/>
        </is>
      </c>
      <c r="AU920" t="inlineStr">
        <is>
          <t/>
        </is>
      </c>
      <c r="AV920" t="inlineStr">
        <is>
          <t/>
        </is>
      </c>
      <c r="AW920" t="inlineStr">
        <is>
          <t/>
        </is>
      </c>
      <c r="AX920" t="inlineStr">
        <is>
          <t/>
        </is>
      </c>
      <c r="AY920" t="inlineStr">
        <is>
          <t/>
        </is>
      </c>
      <c r="AZ920" t="inlineStr">
        <is>
          <t/>
        </is>
      </c>
      <c r="BA920" t="inlineStr">
        <is>
          <t/>
        </is>
      </c>
      <c r="BB920" t="inlineStr">
        <is>
          <t/>
        </is>
      </c>
      <c r="BC920" t="inlineStr">
        <is>
          <t/>
        </is>
      </c>
      <c r="BD920" t="inlineStr">
        <is>
          <t/>
        </is>
      </c>
      <c r="BE920" t="inlineStr">
        <is>
          <t/>
        </is>
      </c>
      <c r="BF920" t="inlineStr">
        <is>
          <t/>
        </is>
      </c>
      <c r="BG920" t="inlineStr">
        <is>
          <t/>
        </is>
      </c>
      <c r="BH920" t="inlineStr">
        <is>
          <t/>
        </is>
      </c>
      <c r="BI920" t="inlineStr">
        <is>
          <t/>
        </is>
      </c>
      <c r="BJ920" t="inlineStr">
        <is>
          <t/>
        </is>
      </c>
      <c r="BK920" t="inlineStr">
        <is>
          <t/>
        </is>
      </c>
      <c r="BL920" t="inlineStr">
        <is>
          <t/>
        </is>
      </c>
      <c r="BM920" t="inlineStr">
        <is>
          <t/>
        </is>
      </c>
      <c r="BN920" t="inlineStr">
        <is>
          <t/>
        </is>
      </c>
      <c r="BO920" t="inlineStr">
        <is>
          <t/>
        </is>
      </c>
      <c r="BP920" t="inlineStr">
        <is>
          <t/>
        </is>
      </c>
      <c r="BQ920" t="inlineStr">
        <is>
          <t/>
        </is>
      </c>
      <c r="BR920" t="inlineStr">
        <is>
          <t/>
        </is>
      </c>
      <c r="BS920" t="inlineStr">
        <is>
          <t/>
        </is>
      </c>
      <c r="BT920" s="2" t="inlineStr">
        <is>
          <t>gegevensbeheerder</t>
        </is>
      </c>
      <c r="BU920" s="2" t="inlineStr">
        <is>
          <t>3</t>
        </is>
      </c>
      <c r="BV920" s="2" t="inlineStr">
        <is>
          <t/>
        </is>
      </c>
      <c r="BW920" t="inlineStr">
        <is>
          <t/>
        </is>
      </c>
      <c r="BX920" t="inlineStr">
        <is>
          <t/>
        </is>
      </c>
      <c r="BY920" t="inlineStr">
        <is>
          <t/>
        </is>
      </c>
      <c r="BZ920" t="inlineStr">
        <is>
          <t/>
        </is>
      </c>
      <c r="CA920" t="inlineStr">
        <is>
          <t/>
        </is>
      </c>
      <c r="CB920" t="inlineStr">
        <is>
          <t/>
        </is>
      </c>
      <c r="CC920" t="inlineStr">
        <is>
          <t/>
        </is>
      </c>
      <c r="CD920" t="inlineStr">
        <is>
          <t/>
        </is>
      </c>
      <c r="CE920" t="inlineStr">
        <is>
          <t/>
        </is>
      </c>
      <c r="CF920" t="inlineStr">
        <is>
          <t/>
        </is>
      </c>
      <c r="CG920" t="inlineStr">
        <is>
          <t/>
        </is>
      </c>
      <c r="CH920" t="inlineStr">
        <is>
          <t/>
        </is>
      </c>
      <c r="CI920" t="inlineStr">
        <is>
          <t/>
        </is>
      </c>
      <c r="CJ920" t="inlineStr">
        <is>
          <t/>
        </is>
      </c>
      <c r="CK920" t="inlineStr">
        <is>
          <t/>
        </is>
      </c>
      <c r="CL920" t="inlineStr">
        <is>
          <t/>
        </is>
      </c>
      <c r="CM920" t="inlineStr">
        <is>
          <t/>
        </is>
      </c>
      <c r="CN920" t="inlineStr">
        <is>
          <t/>
        </is>
      </c>
      <c r="CO920" t="inlineStr">
        <is>
          <t/>
        </is>
      </c>
      <c r="CP920" t="inlineStr">
        <is>
          <t/>
        </is>
      </c>
      <c r="CQ920" t="inlineStr">
        <is>
          <t/>
        </is>
      </c>
      <c r="CR920" t="inlineStr">
        <is>
          <t/>
        </is>
      </c>
      <c r="CS920" t="inlineStr">
        <is>
          <t/>
        </is>
      </c>
      <c r="CT920" t="inlineStr">
        <is>
          <t/>
        </is>
      </c>
      <c r="CU920" t="inlineStr">
        <is>
          <t/>
        </is>
      </c>
    </row>
    <row r="921">
      <c r="A921" s="1" t="str">
        <f>HYPERLINK("https://iate.europa.eu/entry/result/1484555/all", "1484555")</f>
        <v>1484555</v>
      </c>
      <c r="B921" t="inlineStr">
        <is>
          <t>EDUCATION AND COMMUNICATIONS</t>
        </is>
      </c>
      <c r="C921" t="inlineStr">
        <is>
          <t>EDUCATION AND COMMUNICATIONS|information technology and data processing|computer system|computer network</t>
        </is>
      </c>
      <c r="D921" t="inlineStr">
        <is>
          <t/>
        </is>
      </c>
      <c r="E921" t="inlineStr">
        <is>
          <t/>
        </is>
      </c>
      <c r="F921" t="inlineStr">
        <is>
          <t/>
        </is>
      </c>
      <c r="G921" t="inlineStr">
        <is>
          <t/>
        </is>
      </c>
      <c r="H921" t="inlineStr">
        <is>
          <t/>
        </is>
      </c>
      <c r="I921" t="inlineStr">
        <is>
          <t/>
        </is>
      </c>
      <c r="J921" t="inlineStr">
        <is>
          <t/>
        </is>
      </c>
      <c r="K921" t="inlineStr">
        <is>
          <t/>
        </is>
      </c>
      <c r="L921" t="inlineStr">
        <is>
          <t/>
        </is>
      </c>
      <c r="M921" t="inlineStr">
        <is>
          <t/>
        </is>
      </c>
      <c r="N921" t="inlineStr">
        <is>
          <t/>
        </is>
      </c>
      <c r="O921" t="inlineStr">
        <is>
          <t/>
        </is>
      </c>
      <c r="P921" s="2" t="inlineStr">
        <is>
          <t>Software-Netz</t>
        </is>
      </c>
      <c r="Q921" s="2" t="inlineStr">
        <is>
          <t>3</t>
        </is>
      </c>
      <c r="R921" s="2" t="inlineStr">
        <is>
          <t/>
        </is>
      </c>
      <c r="S921" t="inlineStr">
        <is>
          <t/>
        </is>
      </c>
      <c r="T921" t="inlineStr">
        <is>
          <t/>
        </is>
      </c>
      <c r="U921" t="inlineStr">
        <is>
          <t/>
        </is>
      </c>
      <c r="V921" t="inlineStr">
        <is>
          <t/>
        </is>
      </c>
      <c r="W921" t="inlineStr">
        <is>
          <t/>
        </is>
      </c>
      <c r="X921" s="2" t="inlineStr">
        <is>
          <t>SDN|
software-defined network</t>
        </is>
      </c>
      <c r="Y921" s="2" t="inlineStr">
        <is>
          <t>3|
3</t>
        </is>
      </c>
      <c r="Z921" s="2" t="inlineStr">
        <is>
          <t xml:space="preserve">|
</t>
        </is>
      </c>
      <c r="AA921" t="inlineStr">
        <is>
          <t>network architecture wherein the &lt;a href="https://iate.europa.eu/entry/result/3575012/en" target="_blank"&gt;control plane&lt;/a&gt; and the forwarding functions (&lt;a href="https://iate.europa.eu/entry/result/3566011/en" target="_blank"&gt;data plane&lt;/a&gt;) are decoupled, enabling the network control to become directly programmable and the underlying infrastructure to be abstracted for applications and network services</t>
        </is>
      </c>
      <c r="AB921" t="inlineStr">
        <is>
          <t/>
        </is>
      </c>
      <c r="AC921" t="inlineStr">
        <is>
          <t/>
        </is>
      </c>
      <c r="AD921" t="inlineStr">
        <is>
          <t/>
        </is>
      </c>
      <c r="AE921" t="inlineStr">
        <is>
          <t/>
        </is>
      </c>
      <c r="AF921" t="inlineStr">
        <is>
          <t/>
        </is>
      </c>
      <c r="AG921" t="inlineStr">
        <is>
          <t/>
        </is>
      </c>
      <c r="AH921" t="inlineStr">
        <is>
          <t/>
        </is>
      </c>
      <c r="AI921" t="inlineStr">
        <is>
          <t/>
        </is>
      </c>
      <c r="AJ921" t="inlineStr">
        <is>
          <t/>
        </is>
      </c>
      <c r="AK921" t="inlineStr">
        <is>
          <t/>
        </is>
      </c>
      <c r="AL921" t="inlineStr">
        <is>
          <t/>
        </is>
      </c>
      <c r="AM921" t="inlineStr">
        <is>
          <t/>
        </is>
      </c>
      <c r="AN921" s="2" t="inlineStr">
        <is>
          <t>réseau SDN</t>
        </is>
      </c>
      <c r="AO921" s="2" t="inlineStr">
        <is>
          <t>3</t>
        </is>
      </c>
      <c r="AP921" s="2" t="inlineStr">
        <is>
          <t/>
        </is>
      </c>
      <c r="AQ921" t="inlineStr">
        <is>
          <t>réseau privé d'AT+T</t>
        </is>
      </c>
      <c r="AR921" t="inlineStr">
        <is>
          <t/>
        </is>
      </c>
      <c r="AS921" t="inlineStr">
        <is>
          <t/>
        </is>
      </c>
      <c r="AT921" t="inlineStr">
        <is>
          <t/>
        </is>
      </c>
      <c r="AU921" t="inlineStr">
        <is>
          <t/>
        </is>
      </c>
      <c r="AV921" t="inlineStr">
        <is>
          <t/>
        </is>
      </c>
      <c r="AW921" t="inlineStr">
        <is>
          <t/>
        </is>
      </c>
      <c r="AX921" t="inlineStr">
        <is>
          <t/>
        </is>
      </c>
      <c r="AY921" t="inlineStr">
        <is>
          <t/>
        </is>
      </c>
      <c r="AZ921" t="inlineStr">
        <is>
          <t/>
        </is>
      </c>
      <c r="BA921" t="inlineStr">
        <is>
          <t/>
        </is>
      </c>
      <c r="BB921" t="inlineStr">
        <is>
          <t/>
        </is>
      </c>
      <c r="BC921" t="inlineStr">
        <is>
          <t/>
        </is>
      </c>
      <c r="BD921" s="2" t="inlineStr">
        <is>
          <t>rete virtuale|
rete software</t>
        </is>
      </c>
      <c r="BE921" s="2" t="inlineStr">
        <is>
          <t>3|
3</t>
        </is>
      </c>
      <c r="BF921" s="2" t="inlineStr">
        <is>
          <t xml:space="preserve">|
</t>
        </is>
      </c>
      <c r="BG921" t="inlineStr">
        <is>
          <t/>
        </is>
      </c>
      <c r="BH921" t="inlineStr">
        <is>
          <t/>
        </is>
      </c>
      <c r="BI921" t="inlineStr">
        <is>
          <t/>
        </is>
      </c>
      <c r="BJ921" t="inlineStr">
        <is>
          <t/>
        </is>
      </c>
      <c r="BK921" t="inlineStr">
        <is>
          <t/>
        </is>
      </c>
      <c r="BL921" t="inlineStr">
        <is>
          <t/>
        </is>
      </c>
      <c r="BM921" t="inlineStr">
        <is>
          <t/>
        </is>
      </c>
      <c r="BN921" t="inlineStr">
        <is>
          <t/>
        </is>
      </c>
      <c r="BO921" t="inlineStr">
        <is>
          <t/>
        </is>
      </c>
      <c r="BP921" t="inlineStr">
        <is>
          <t/>
        </is>
      </c>
      <c r="BQ921" t="inlineStr">
        <is>
          <t/>
        </is>
      </c>
      <c r="BR921" t="inlineStr">
        <is>
          <t/>
        </is>
      </c>
      <c r="BS921" t="inlineStr">
        <is>
          <t/>
        </is>
      </c>
      <c r="BT921" s="2" t="inlineStr">
        <is>
          <t>programmatuur-gedefinieerd netwerk</t>
        </is>
      </c>
      <c r="BU921" s="2" t="inlineStr">
        <is>
          <t>3</t>
        </is>
      </c>
      <c r="BV921" s="2" t="inlineStr">
        <is>
          <t/>
        </is>
      </c>
      <c r="BW921" t="inlineStr">
        <is>
          <t/>
        </is>
      </c>
      <c r="BX921" t="inlineStr">
        <is>
          <t/>
        </is>
      </c>
      <c r="BY921" t="inlineStr">
        <is>
          <t/>
        </is>
      </c>
      <c r="BZ921" t="inlineStr">
        <is>
          <t/>
        </is>
      </c>
      <c r="CA921" t="inlineStr">
        <is>
          <t/>
        </is>
      </c>
      <c r="CB921" t="inlineStr">
        <is>
          <t/>
        </is>
      </c>
      <c r="CC921" t="inlineStr">
        <is>
          <t/>
        </is>
      </c>
      <c r="CD921" t="inlineStr">
        <is>
          <t/>
        </is>
      </c>
      <c r="CE921" t="inlineStr">
        <is>
          <t/>
        </is>
      </c>
      <c r="CF921" t="inlineStr">
        <is>
          <t/>
        </is>
      </c>
      <c r="CG921" t="inlineStr">
        <is>
          <t/>
        </is>
      </c>
      <c r="CH921" t="inlineStr">
        <is>
          <t/>
        </is>
      </c>
      <c r="CI921" t="inlineStr">
        <is>
          <t/>
        </is>
      </c>
      <c r="CJ921" t="inlineStr">
        <is>
          <t/>
        </is>
      </c>
      <c r="CK921" t="inlineStr">
        <is>
          <t/>
        </is>
      </c>
      <c r="CL921" t="inlineStr">
        <is>
          <t/>
        </is>
      </c>
      <c r="CM921" t="inlineStr">
        <is>
          <t/>
        </is>
      </c>
      <c r="CN921" t="inlineStr">
        <is>
          <t/>
        </is>
      </c>
      <c r="CO921" t="inlineStr">
        <is>
          <t/>
        </is>
      </c>
      <c r="CP921" t="inlineStr">
        <is>
          <t/>
        </is>
      </c>
      <c r="CQ921" t="inlineStr">
        <is>
          <t/>
        </is>
      </c>
      <c r="CR921" s="2" t="inlineStr">
        <is>
          <t>programvarudefinierat nät</t>
        </is>
      </c>
      <c r="CS921" s="2" t="inlineStr">
        <is>
          <t>3</t>
        </is>
      </c>
      <c r="CT921" s="2" t="inlineStr">
        <is>
          <t/>
        </is>
      </c>
      <c r="CU921" t="inlineStr">
        <is>
          <t>virtuellt privatnät i vilket många av privatnätets funktioner bibehållits (hyrda ledningar, nätinformation m.m.)men vissa kritiska element delas, t. ex. centralväxelfunktioner, trunkledningar och tjänster utanför nätet</t>
        </is>
      </c>
    </row>
    <row r="922">
      <c r="A922" s="1" t="str">
        <f>HYPERLINK("https://iate.europa.eu/entry/result/3593461/all", "3593461")</f>
        <v>3593461</v>
      </c>
      <c r="B922" t="inlineStr">
        <is>
          <t>EDUCATION AND COMMUNICATIONS</t>
        </is>
      </c>
      <c r="C922" t="inlineStr">
        <is>
          <t>EDUCATION AND COMMUNICATIONS|information technology and data processing|computer system|information security</t>
        </is>
      </c>
      <c r="D922" t="inlineStr">
        <is>
          <t/>
        </is>
      </c>
      <c r="E922" t="inlineStr">
        <is>
          <t/>
        </is>
      </c>
      <c r="F922" t="inlineStr">
        <is>
          <t/>
        </is>
      </c>
      <c r="G922" t="inlineStr">
        <is>
          <t/>
        </is>
      </c>
      <c r="H922" t="inlineStr">
        <is>
          <t/>
        </is>
      </c>
      <c r="I922" t="inlineStr">
        <is>
          <t/>
        </is>
      </c>
      <c r="J922" t="inlineStr">
        <is>
          <t/>
        </is>
      </c>
      <c r="K922" t="inlineStr">
        <is>
          <t/>
        </is>
      </c>
      <c r="L922" t="inlineStr">
        <is>
          <t/>
        </is>
      </c>
      <c r="M922" t="inlineStr">
        <is>
          <t/>
        </is>
      </c>
      <c r="N922" t="inlineStr">
        <is>
          <t/>
        </is>
      </c>
      <c r="O922" t="inlineStr">
        <is>
          <t/>
        </is>
      </c>
      <c r="P922" t="inlineStr">
        <is>
          <t/>
        </is>
      </c>
      <c r="Q922" t="inlineStr">
        <is>
          <t/>
        </is>
      </c>
      <c r="R922" t="inlineStr">
        <is>
          <t/>
        </is>
      </c>
      <c r="S922" t="inlineStr">
        <is>
          <t/>
        </is>
      </c>
      <c r="T922" t="inlineStr">
        <is>
          <t/>
        </is>
      </c>
      <c r="U922" t="inlineStr">
        <is>
          <t/>
        </is>
      </c>
      <c r="V922" t="inlineStr">
        <is>
          <t/>
        </is>
      </c>
      <c r="W922" t="inlineStr">
        <is>
          <t/>
        </is>
      </c>
      <c r="X922" s="2" t="inlineStr">
        <is>
          <t>SIEM|
security information and event management</t>
        </is>
      </c>
      <c r="Y922" s="2" t="inlineStr">
        <is>
          <t>3|
3</t>
        </is>
      </c>
      <c r="Z922" s="2" t="inlineStr">
        <is>
          <t xml:space="preserve">|
</t>
        </is>
      </c>
      <c r="AA922" t="inlineStr">
        <is>
          <t>security solution that offers real-time monitoring and analysis of security events as well as tracking and logging of security data for compliance or auditing purposes</t>
        </is>
      </c>
      <c r="AB922" t="inlineStr">
        <is>
          <t/>
        </is>
      </c>
      <c r="AC922" t="inlineStr">
        <is>
          <t/>
        </is>
      </c>
      <c r="AD922" t="inlineStr">
        <is>
          <t/>
        </is>
      </c>
      <c r="AE922" t="inlineStr">
        <is>
          <t/>
        </is>
      </c>
      <c r="AF922" t="inlineStr">
        <is>
          <t/>
        </is>
      </c>
      <c r="AG922" t="inlineStr">
        <is>
          <t/>
        </is>
      </c>
      <c r="AH922" t="inlineStr">
        <is>
          <t/>
        </is>
      </c>
      <c r="AI922" t="inlineStr">
        <is>
          <t/>
        </is>
      </c>
      <c r="AJ922" t="inlineStr">
        <is>
          <t/>
        </is>
      </c>
      <c r="AK922" t="inlineStr">
        <is>
          <t/>
        </is>
      </c>
      <c r="AL922" t="inlineStr">
        <is>
          <t/>
        </is>
      </c>
      <c r="AM922" t="inlineStr">
        <is>
          <t/>
        </is>
      </c>
      <c r="AN922" t="inlineStr">
        <is>
          <t/>
        </is>
      </c>
      <c r="AO922" t="inlineStr">
        <is>
          <t/>
        </is>
      </c>
      <c r="AP922" t="inlineStr">
        <is>
          <t/>
        </is>
      </c>
      <c r="AQ922" t="inlineStr">
        <is>
          <t/>
        </is>
      </c>
      <c r="AR922" t="inlineStr">
        <is>
          <t/>
        </is>
      </c>
      <c r="AS922" t="inlineStr">
        <is>
          <t/>
        </is>
      </c>
      <c r="AT922" t="inlineStr">
        <is>
          <t/>
        </is>
      </c>
      <c r="AU922" t="inlineStr">
        <is>
          <t/>
        </is>
      </c>
      <c r="AV922" t="inlineStr">
        <is>
          <t/>
        </is>
      </c>
      <c r="AW922" t="inlineStr">
        <is>
          <t/>
        </is>
      </c>
      <c r="AX922" t="inlineStr">
        <is>
          <t/>
        </is>
      </c>
      <c r="AY922" t="inlineStr">
        <is>
          <t/>
        </is>
      </c>
      <c r="AZ922" t="inlineStr">
        <is>
          <t/>
        </is>
      </c>
      <c r="BA922" t="inlineStr">
        <is>
          <t/>
        </is>
      </c>
      <c r="BB922" t="inlineStr">
        <is>
          <t/>
        </is>
      </c>
      <c r="BC922" t="inlineStr">
        <is>
          <t/>
        </is>
      </c>
      <c r="BD922" t="inlineStr">
        <is>
          <t/>
        </is>
      </c>
      <c r="BE922" t="inlineStr">
        <is>
          <t/>
        </is>
      </c>
      <c r="BF922" t="inlineStr">
        <is>
          <t/>
        </is>
      </c>
      <c r="BG922" t="inlineStr">
        <is>
          <t/>
        </is>
      </c>
      <c r="BH922" t="inlineStr">
        <is>
          <t/>
        </is>
      </c>
      <c r="BI922" t="inlineStr">
        <is>
          <t/>
        </is>
      </c>
      <c r="BJ922" t="inlineStr">
        <is>
          <t/>
        </is>
      </c>
      <c r="BK922" t="inlineStr">
        <is>
          <t/>
        </is>
      </c>
      <c r="BL922" t="inlineStr">
        <is>
          <t/>
        </is>
      </c>
      <c r="BM922" t="inlineStr">
        <is>
          <t/>
        </is>
      </c>
      <c r="BN922" t="inlineStr">
        <is>
          <t/>
        </is>
      </c>
      <c r="BO922" t="inlineStr">
        <is>
          <t/>
        </is>
      </c>
      <c r="BP922" t="inlineStr">
        <is>
          <t/>
        </is>
      </c>
      <c r="BQ922" t="inlineStr">
        <is>
          <t/>
        </is>
      </c>
      <c r="BR922" t="inlineStr">
        <is>
          <t/>
        </is>
      </c>
      <c r="BS922" t="inlineStr">
        <is>
          <t/>
        </is>
      </c>
      <c r="BT922" t="inlineStr">
        <is>
          <t/>
        </is>
      </c>
      <c r="BU922" t="inlineStr">
        <is>
          <t/>
        </is>
      </c>
      <c r="BV922" t="inlineStr">
        <is>
          <t/>
        </is>
      </c>
      <c r="BW922" t="inlineStr">
        <is>
          <t/>
        </is>
      </c>
      <c r="BX922" t="inlineStr">
        <is>
          <t/>
        </is>
      </c>
      <c r="BY922" t="inlineStr">
        <is>
          <t/>
        </is>
      </c>
      <c r="BZ922" t="inlineStr">
        <is>
          <t/>
        </is>
      </c>
      <c r="CA922" t="inlineStr">
        <is>
          <t/>
        </is>
      </c>
      <c r="CB922" t="inlineStr">
        <is>
          <t/>
        </is>
      </c>
      <c r="CC922" t="inlineStr">
        <is>
          <t/>
        </is>
      </c>
      <c r="CD922" t="inlineStr">
        <is>
          <t/>
        </is>
      </c>
      <c r="CE922" t="inlineStr">
        <is>
          <t/>
        </is>
      </c>
      <c r="CF922" t="inlineStr">
        <is>
          <t/>
        </is>
      </c>
      <c r="CG922" t="inlineStr">
        <is>
          <t/>
        </is>
      </c>
      <c r="CH922" t="inlineStr">
        <is>
          <t/>
        </is>
      </c>
      <c r="CI922" t="inlineStr">
        <is>
          <t/>
        </is>
      </c>
      <c r="CJ922" t="inlineStr">
        <is>
          <t/>
        </is>
      </c>
      <c r="CK922" t="inlineStr">
        <is>
          <t/>
        </is>
      </c>
      <c r="CL922" t="inlineStr">
        <is>
          <t/>
        </is>
      </c>
      <c r="CM922" t="inlineStr">
        <is>
          <t/>
        </is>
      </c>
      <c r="CN922" t="inlineStr">
        <is>
          <t/>
        </is>
      </c>
      <c r="CO922" t="inlineStr">
        <is>
          <t/>
        </is>
      </c>
      <c r="CP922" t="inlineStr">
        <is>
          <t/>
        </is>
      </c>
      <c r="CQ922" t="inlineStr">
        <is>
          <t/>
        </is>
      </c>
      <c r="CR922" s="2" t="inlineStr">
        <is>
          <t>säkerhetsinformation och händelsehantering|
SIEM</t>
        </is>
      </c>
      <c r="CS922" s="2" t="inlineStr">
        <is>
          <t>3|
3</t>
        </is>
      </c>
      <c r="CT922" s="2" t="inlineStr">
        <is>
          <t xml:space="preserve">|
</t>
        </is>
      </c>
      <c r="CU922" t="inlineStr">
        <is>
          <t>teknik för att sammanställa och analysera information från it-säkerhetssystem</t>
        </is>
      </c>
    </row>
    <row r="923">
      <c r="A923" s="1" t="str">
        <f>HYPERLINK("https://iate.europa.eu/entry/result/1570240/all", "1570240")</f>
        <v>1570240</v>
      </c>
      <c r="B923" t="inlineStr">
        <is>
          <t>EDUCATION AND COMMUNICATIONS</t>
        </is>
      </c>
      <c r="C923" t="inlineStr">
        <is>
          <t>EDUCATION AND COMMUNICATIONS|information and information processing</t>
        </is>
      </c>
      <c r="D923" s="2" t="inlineStr">
        <is>
          <t>матрично разлагане|
разлагане на матрица</t>
        </is>
      </c>
      <c r="E923" s="2" t="inlineStr">
        <is>
          <t>3|
3</t>
        </is>
      </c>
      <c r="F923" s="2" t="inlineStr">
        <is>
          <t xml:space="preserve">|
</t>
        </is>
      </c>
      <c r="G923" t="inlineStr">
        <is>
          <t>метод за разлагане на матрица на множество матрици</t>
        </is>
      </c>
      <c r="H923" s="2" t="inlineStr">
        <is>
          <t>faktorizace matic</t>
        </is>
      </c>
      <c r="I923" s="2" t="inlineStr">
        <is>
          <t>3</t>
        </is>
      </c>
      <c r="J923" s="2" t="inlineStr">
        <is>
          <t/>
        </is>
      </c>
      <c r="K923" t="inlineStr">
        <is>
          <t>postup rozložení matice na několik matic</t>
        </is>
      </c>
      <c r="L923" s="2" t="inlineStr">
        <is>
          <t>faktormatrix|
matrixfaktorisering</t>
        </is>
      </c>
      <c r="M923" s="2" t="inlineStr">
        <is>
          <t>3|
3</t>
        </is>
      </c>
      <c r="N923" s="2" t="inlineStr">
        <is>
          <t xml:space="preserve">|
</t>
        </is>
      </c>
      <c r="O923" t="inlineStr">
        <is>
          <t>metode til opdeling af en matrix i flere matricer</t>
        </is>
      </c>
      <c r="P923" s="2" t="inlineStr">
        <is>
          <t>Matrixzerlegung|
Matrixfaktorisierung</t>
        </is>
      </c>
      <c r="Q923" s="2" t="inlineStr">
        <is>
          <t>3|
3</t>
        </is>
      </c>
      <c r="R923" s="2" t="inlineStr">
        <is>
          <t xml:space="preserve">|
</t>
        </is>
      </c>
      <c r="S923" t="inlineStr">
        <is>
          <t>Zerlegung einer Matrix in ihre Bestandteile, um andere Operationen einfacher und numerisch stabiler zu machen</t>
        </is>
      </c>
      <c r="T923" s="2" t="inlineStr">
        <is>
          <t>πίνακας παραγόντων|
παραγοντοποίηση πινάκων</t>
        </is>
      </c>
      <c r="U923" s="2" t="inlineStr">
        <is>
          <t>3|
2</t>
        </is>
      </c>
      <c r="V923" s="2" t="inlineStr">
        <is>
          <t xml:space="preserve">|
</t>
        </is>
      </c>
      <c r="W923" t="inlineStr">
        <is>
          <t/>
        </is>
      </c>
      <c r="X923" s="2" t="inlineStr">
        <is>
          <t>matrix factorisation</t>
        </is>
      </c>
      <c r="Y923" s="2" t="inlineStr">
        <is>
          <t>3</t>
        </is>
      </c>
      <c r="Z923" s="2" t="inlineStr">
        <is>
          <t/>
        </is>
      </c>
      <c r="AA923" t="inlineStr">
        <is>
          <t>method for decomposing any matrix into multiple matrices</t>
        </is>
      </c>
      <c r="AB923" s="2" t="inlineStr">
        <is>
          <t>factorización de matrices|
factorización matricial</t>
        </is>
      </c>
      <c r="AC923" s="2" t="inlineStr">
        <is>
          <t>3|
3</t>
        </is>
      </c>
      <c r="AD923" s="2" t="inlineStr">
        <is>
          <t xml:space="preserve">|
</t>
        </is>
      </c>
      <c r="AE923" t="inlineStr">
        <is>
          <t>En el contexto del aprendizaje automático, descomposición de una matriz en un producto de dos o más matrices a fin de reducir el rango de la matriz inicial conservando tanta información como sea posible.</t>
        </is>
      </c>
      <c r="AF923" s="2" t="inlineStr">
        <is>
          <t>maatriksi faktoriseerimine</t>
        </is>
      </c>
      <c r="AG923" s="2" t="inlineStr">
        <is>
          <t>3</t>
        </is>
      </c>
      <c r="AH923" s="2" t="inlineStr">
        <is>
          <t/>
        </is>
      </c>
      <c r="AI923" t="inlineStr">
        <is>
          <t>meetod, mille abil maatriks lahutatakse mitmeks maatriksiks</t>
        </is>
      </c>
      <c r="AJ923" s="2" t="inlineStr">
        <is>
          <t>matriisin faktorointi</t>
        </is>
      </c>
      <c r="AK923" s="2" t="inlineStr">
        <is>
          <t>3</t>
        </is>
      </c>
      <c r="AL923" s="2" t="inlineStr">
        <is>
          <t/>
        </is>
      </c>
      <c r="AM923" t="inlineStr">
        <is>
          <t>menetelmä, jossa matriisi hajotetaan useiksi matriiseiksi</t>
        </is>
      </c>
      <c r="AN923" s="2" t="inlineStr">
        <is>
          <t>factorisation matricielle|
factorisation de matrices</t>
        </is>
      </c>
      <c r="AO923" s="2" t="inlineStr">
        <is>
          <t>3|
2</t>
        </is>
      </c>
      <c r="AP923" s="2" t="inlineStr">
        <is>
          <t xml:space="preserve">|
</t>
        </is>
      </c>
      <c r="AQ923" t="inlineStr">
        <is>
          <t>décomposition en valeurs singulières de matrices de données</t>
        </is>
      </c>
      <c r="AR923" s="2" t="inlineStr">
        <is>
          <t>fachtóiriú maitríse</t>
        </is>
      </c>
      <c r="AS923" s="2" t="inlineStr">
        <is>
          <t>3</t>
        </is>
      </c>
      <c r="AT923" s="2" t="inlineStr">
        <is>
          <t/>
        </is>
      </c>
      <c r="AU923" t="inlineStr">
        <is>
          <t/>
        </is>
      </c>
      <c r="AV923" s="2" t="inlineStr">
        <is>
          <t>faktorizacija matrice</t>
        </is>
      </c>
      <c r="AW923" s="2" t="inlineStr">
        <is>
          <t>3</t>
        </is>
      </c>
      <c r="AX923" s="2" t="inlineStr">
        <is>
          <t/>
        </is>
      </c>
      <c r="AY923" t="inlineStr">
        <is>
          <t>metoda dekompozicije bilo koje matrice u više matrica</t>
        </is>
      </c>
      <c r="AZ923" s="2" t="inlineStr">
        <is>
          <t>mátrixfaktorizáció</t>
        </is>
      </c>
      <c r="BA923" s="2" t="inlineStr">
        <is>
          <t>3</t>
        </is>
      </c>
      <c r="BB923" s="2" t="inlineStr">
        <is>
          <t/>
        </is>
      </c>
      <c r="BC923" t="inlineStr">
        <is>
          <t>a mátrix szorzattá alakítása</t>
        </is>
      </c>
      <c r="BD923" s="2" t="inlineStr">
        <is>
          <t>decomposizione di una matrice|
fattorizzazione di una matrice|
decomposizione matriciale|
fattorizzazione matriciale</t>
        </is>
      </c>
      <c r="BE923" s="2" t="inlineStr">
        <is>
          <t>3|
3|
3|
3</t>
        </is>
      </c>
      <c r="BF923" s="2" t="inlineStr">
        <is>
          <t xml:space="preserve">|
|
|
</t>
        </is>
      </c>
      <c r="BG923" t="inlineStr">
        <is>
          <t>scrittura di una data matrice come prodotto di altre matrici</t>
        </is>
      </c>
      <c r="BH923" s="2" t="inlineStr">
        <is>
          <t>matricos skaidymas</t>
        </is>
      </c>
      <c r="BI923" s="2" t="inlineStr">
        <is>
          <t>2</t>
        </is>
      </c>
      <c r="BJ923" s="2" t="inlineStr">
        <is>
          <t/>
        </is>
      </c>
      <c r="BK923" t="inlineStr">
        <is>
          <t>matricos suskaidymo į daugelį matricų metodas</t>
        </is>
      </c>
      <c r="BL923" s="2" t="inlineStr">
        <is>
          <t>matricu faktorizācija</t>
        </is>
      </c>
      <c r="BM923" s="2" t="inlineStr">
        <is>
          <t>3</t>
        </is>
      </c>
      <c r="BN923" s="2" t="inlineStr">
        <is>
          <t/>
        </is>
      </c>
      <c r="BO923" t="inlineStr">
        <is>
          <t>matricas sadalīšana vairākās matricās</t>
        </is>
      </c>
      <c r="BP923" s="2" t="inlineStr">
        <is>
          <t>fattorizzazzjoni tal-matriċi</t>
        </is>
      </c>
      <c r="BQ923" s="2" t="inlineStr">
        <is>
          <t>3</t>
        </is>
      </c>
      <c r="BR923" s="2" t="inlineStr">
        <is>
          <t/>
        </is>
      </c>
      <c r="BS923" t="inlineStr">
        <is>
          <t>metodu għad-dekompożizzjoni ta' kwalunkwe matriċi f'matriċi multipli</t>
        </is>
      </c>
      <c r="BT923" s="2" t="inlineStr">
        <is>
          <t>matrixfactorisatie|
matrixontbinding</t>
        </is>
      </c>
      <c r="BU923" s="2" t="inlineStr">
        <is>
          <t>3|
3</t>
        </is>
      </c>
      <c r="BV923" s="2" t="inlineStr">
        <is>
          <t xml:space="preserve">|
</t>
        </is>
      </c>
      <c r="BW923" t="inlineStr">
        <is>
          <t>bepaling van twee of meer matrices die de originele matrix geven wanneer ze in een bepaalde volgorde vermenigvuldigd worden</t>
        </is>
      </c>
      <c r="BX923" s="2" t="inlineStr">
        <is>
          <t>faktoryzacja macierzy</t>
        </is>
      </c>
      <c r="BY923" s="2" t="inlineStr">
        <is>
          <t>3</t>
        </is>
      </c>
      <c r="BZ923" s="2" t="inlineStr">
        <is>
          <t/>
        </is>
      </c>
      <c r="CA923" t="inlineStr">
        <is>
          <t>metoda rozkładu macierzy na macierze wielokrotne</t>
        </is>
      </c>
      <c r="CB923" s="2" t="inlineStr">
        <is>
          <t>fatorização de matrizes|
fatorização matricial</t>
        </is>
      </c>
      <c r="CC923" s="2" t="inlineStr">
        <is>
          <t>3|
3</t>
        </is>
      </c>
      <c r="CD923" s="2" t="inlineStr">
        <is>
          <t xml:space="preserve">|
</t>
        </is>
      </c>
      <c r="CE923" t="inlineStr">
        <is>
          <t>Método de decomposição de uma matriz em múltiplas matrizes.</t>
        </is>
      </c>
      <c r="CF923" s="2" t="inlineStr">
        <is>
          <t>factorizare a unei matrice</t>
        </is>
      </c>
      <c r="CG923" s="2" t="inlineStr">
        <is>
          <t>3</t>
        </is>
      </c>
      <c r="CH923" s="2" t="inlineStr">
        <is>
          <t/>
        </is>
      </c>
      <c r="CI923" t="inlineStr">
        <is>
          <t>metodă de
descompunere a unei matrice în matrice multiple</t>
        </is>
      </c>
      <c r="CJ923" s="2" t="inlineStr">
        <is>
          <t>maticová faktorizácia|
maticová dekompozícia</t>
        </is>
      </c>
      <c r="CK923" s="2" t="inlineStr">
        <is>
          <t>3|
3</t>
        </is>
      </c>
      <c r="CL923" s="2" t="inlineStr">
        <is>
          <t xml:space="preserve">|
</t>
        </is>
      </c>
      <c r="CM923" t="inlineStr">
        <is>
          <t>matematická operácia
rozkladajúca pôvodnú maticu na produkt matíc</t>
        </is>
      </c>
      <c r="CN923" s="2" t="inlineStr">
        <is>
          <t>matrična faktorizacija</t>
        </is>
      </c>
      <c r="CO923" s="2" t="inlineStr">
        <is>
          <t>3</t>
        </is>
      </c>
      <c r="CP923" s="2" t="inlineStr">
        <is>
          <t/>
        </is>
      </c>
      <c r="CQ923" t="inlineStr">
        <is>
          <t/>
        </is>
      </c>
      <c r="CR923" s="2" t="inlineStr">
        <is>
          <t>matrisfaktorisering</t>
        </is>
      </c>
      <c r="CS923" s="2" t="inlineStr">
        <is>
          <t>3</t>
        </is>
      </c>
      <c r="CT923" s="2" t="inlineStr">
        <is>
          <t/>
        </is>
      </c>
      <c r="CU923" t="inlineStr">
        <is>
          <t>uppdelning av en matris i flera matriser</t>
        </is>
      </c>
    </row>
    <row r="924">
      <c r="A924" s="1" t="str">
        <f>HYPERLINK("https://iate.europa.eu/entry/result/1401798/all", "1401798")</f>
        <v>1401798</v>
      </c>
      <c r="B924" t="inlineStr">
        <is>
          <t>INDUSTRY</t>
        </is>
      </c>
      <c r="C924" t="inlineStr">
        <is>
          <t>INDUSTRY|building and public works|public works|road building;INDUSTRY|mechanical engineering|mechanical engineering|general mechanical engineering</t>
        </is>
      </c>
      <c r="D924" t="inlineStr">
        <is>
          <t/>
        </is>
      </c>
      <c r="E924" t="inlineStr">
        <is>
          <t/>
        </is>
      </c>
      <c r="F924" t="inlineStr">
        <is>
          <t/>
        </is>
      </c>
      <c r="G924" t="inlineStr">
        <is>
          <t/>
        </is>
      </c>
      <c r="H924" t="inlineStr">
        <is>
          <t/>
        </is>
      </c>
      <c r="I924" t="inlineStr">
        <is>
          <t/>
        </is>
      </c>
      <c r="J924" t="inlineStr">
        <is>
          <t/>
        </is>
      </c>
      <c r="K924" t="inlineStr">
        <is>
          <t/>
        </is>
      </c>
      <c r="L924" s="2" t="inlineStr">
        <is>
          <t>sammenpakning|
komprimering|
jordkomprimering|
jordpakning|
kompaktering|
tromling|
jordkompaktering|
jordsammenpakning|
kompaktion</t>
        </is>
      </c>
      <c r="M924" s="2" t="inlineStr">
        <is>
          <t>3|
3|
3|
3|
3|
3|
4|
4|
3</t>
        </is>
      </c>
      <c r="N924" s="2" t="inlineStr">
        <is>
          <t xml:space="preserve">|
|
|
|
|
|
|
|
</t>
        </is>
      </c>
      <c r="O924" t="inlineStr">
        <is>
          <t/>
        </is>
      </c>
      <c r="P924" s="2" t="inlineStr">
        <is>
          <t>Kompaktierung|
Verdichtung|
Bodenverdichtung</t>
        </is>
      </c>
      <c r="Q924" s="2" t="inlineStr">
        <is>
          <t>3|
3|
3</t>
        </is>
      </c>
      <c r="R924" s="2" t="inlineStr">
        <is>
          <t xml:space="preserve">|
|
</t>
        </is>
      </c>
      <c r="S924" t="inlineStr">
        <is>
          <t/>
        </is>
      </c>
      <c r="T924" s="2" t="inlineStr">
        <is>
          <t>συμπίεση|
συμπύκνωση|
συμπίεσης|
συμπιεκτικότης του εδάφους|
δημιουργία συμπαγούς|
συμπύκνωση του εδάφους</t>
        </is>
      </c>
      <c r="U924" s="2" t="inlineStr">
        <is>
          <t>3|
3|
3|
3|
3|
3</t>
        </is>
      </c>
      <c r="V924" s="2" t="inlineStr">
        <is>
          <t xml:space="preserve">|
|
|
|
|
</t>
        </is>
      </c>
      <c r="W924" t="inlineStr">
        <is>
          <t/>
        </is>
      </c>
      <c r="X924" s="2" t="inlineStr">
        <is>
          <t>compaction|
soil compaction</t>
        </is>
      </c>
      <c r="Y924" s="2" t="inlineStr">
        <is>
          <t>3|
3</t>
        </is>
      </c>
      <c r="Z924" s="2" t="inlineStr">
        <is>
          <t xml:space="preserve">|
</t>
        </is>
      </c>
      <c r="AA924" t="inlineStr">
        <is>
          <t>artificial increase of the dry density of a granular soil by mechanical means such as rolling the surface layers, or - for deep compaction - driving sand piles, vibroflotation, or impact methods</t>
        </is>
      </c>
      <c r="AB924" s="2" t="inlineStr">
        <is>
          <t>compactación|
consolidación del suelo|
compresión|
compactación del suelo|
compactación de suelo|
apisonado del suelo</t>
        </is>
      </c>
      <c r="AC924" s="2" t="inlineStr">
        <is>
          <t>3|
3|
3|
3|
3|
3</t>
        </is>
      </c>
      <c r="AD924" s="2" t="inlineStr">
        <is>
          <t xml:space="preserve">|
|
|
|
|
</t>
        </is>
      </c>
      <c r="AE924" t="inlineStr">
        <is>
          <t/>
        </is>
      </c>
      <c r="AF924" s="2" t="inlineStr">
        <is>
          <t>pinnase tihenemine</t>
        </is>
      </c>
      <c r="AG924" s="2" t="inlineStr">
        <is>
          <t>3</t>
        </is>
      </c>
      <c r="AH924" s="2" t="inlineStr">
        <is>
          <t/>
        </is>
      </c>
      <c r="AI924" t="inlineStr">
        <is>
          <t/>
        </is>
      </c>
      <c r="AJ924" s="2" t="inlineStr">
        <is>
          <t>maan tiivistys|
maan tiivistyminen|
maaperän tiivistyminen</t>
        </is>
      </c>
      <c r="AK924" s="2" t="inlineStr">
        <is>
          <t>3|
3|
3</t>
        </is>
      </c>
      <c r="AL924" s="2" t="inlineStr">
        <is>
          <t xml:space="preserve">|
|
</t>
        </is>
      </c>
      <c r="AM924" t="inlineStr">
        <is>
          <t/>
        </is>
      </c>
      <c r="AN924" s="2" t="inlineStr">
        <is>
          <t>tassement du terrain|
compactage du sol|
compactage|
durcissement du sol|
tassement du sol|
terrassement des terres</t>
        </is>
      </c>
      <c r="AO924" s="2" t="inlineStr">
        <is>
          <t>3|
3|
3|
3|
3|
3</t>
        </is>
      </c>
      <c r="AP924" s="2" t="inlineStr">
        <is>
          <t xml:space="preserve">|
|
|
|
|
</t>
        </is>
      </c>
      <c r="AQ924" t="inlineStr">
        <is>
          <t>opération qui a pour but d'augmenter la densité sèche d'un sol, en chassant l'air qu'il contient, par pression, vibration ou percussion</t>
        </is>
      </c>
      <c r="AR924" t="inlineStr">
        <is>
          <t/>
        </is>
      </c>
      <c r="AS924" t="inlineStr">
        <is>
          <t/>
        </is>
      </c>
      <c r="AT924" t="inlineStr">
        <is>
          <t/>
        </is>
      </c>
      <c r="AU924" t="inlineStr">
        <is>
          <t/>
        </is>
      </c>
      <c r="AV924" t="inlineStr">
        <is>
          <t/>
        </is>
      </c>
      <c r="AW924" t="inlineStr">
        <is>
          <t/>
        </is>
      </c>
      <c r="AX924" t="inlineStr">
        <is>
          <t/>
        </is>
      </c>
      <c r="AY924" t="inlineStr">
        <is>
          <t/>
        </is>
      </c>
      <c r="AZ924" s="2" t="inlineStr">
        <is>
          <t>tömörítés|
talajtömörítés</t>
        </is>
      </c>
      <c r="BA924" s="2" t="inlineStr">
        <is>
          <t>3|
3</t>
        </is>
      </c>
      <c r="BB924" s="2" t="inlineStr">
        <is>
          <t xml:space="preserve">|
</t>
        </is>
      </c>
      <c r="BC924" t="inlineStr">
        <is>
          <t>a talaj egységnyi térfogatsűrűségének mechanikus eljárásokkal történő növelése</t>
        </is>
      </c>
      <c r="BD924" s="2" t="inlineStr">
        <is>
          <t>indurimento del terreno|
affondamento del terreno|
costipamento|
compattazione|
calpestamento|
compattazione del suolo|
consolidamento del terreno|
compattamento|
costipamento del terreno</t>
        </is>
      </c>
      <c r="BE924" s="2" t="inlineStr">
        <is>
          <t>3|
3|
3|
3|
3|
3|
3|
3|
3</t>
        </is>
      </c>
      <c r="BF924" s="2" t="inlineStr">
        <is>
          <t xml:space="preserve">|
|
|
|
|
|
|
|
</t>
        </is>
      </c>
      <c r="BG924" t="inlineStr">
        <is>
          <t/>
        </is>
      </c>
      <c r="BH924" s="2" t="inlineStr">
        <is>
          <t>tankinimas</t>
        </is>
      </c>
      <c r="BI924" s="2" t="inlineStr">
        <is>
          <t>1</t>
        </is>
      </c>
      <c r="BJ924" s="2" t="inlineStr">
        <is>
          <t/>
        </is>
      </c>
      <c r="BK924" t="inlineStr">
        <is>
          <t/>
        </is>
      </c>
      <c r="BL924" s="2" t="inlineStr">
        <is>
          <t>blietēšana|
augsnes sablīvēšanās</t>
        </is>
      </c>
      <c r="BM924" s="2" t="inlineStr">
        <is>
          <t>3|
2</t>
        </is>
      </c>
      <c r="BN924" s="2" t="inlineStr">
        <is>
          <t xml:space="preserve">|
</t>
        </is>
      </c>
      <c r="BO924" t="inlineStr">
        <is>
          <t>augsnes degradācijas veids, kas samazina augsnes porainību un caurlaidību, tās spēju uzsūkt ūdeni un piegādāt skābekli augu saknēm, un kas var izraisīt applūšanu un veicinat citus augsnes degradācijas procesus</t>
        </is>
      </c>
      <c r="BP924" t="inlineStr">
        <is>
          <t/>
        </is>
      </c>
      <c r="BQ924" t="inlineStr">
        <is>
          <t/>
        </is>
      </c>
      <c r="BR924" t="inlineStr">
        <is>
          <t/>
        </is>
      </c>
      <c r="BS924" t="inlineStr">
        <is>
          <t/>
        </is>
      </c>
      <c r="BT924" s="2" t="inlineStr">
        <is>
          <t>compact maken|
compactie|
grondverdichting|
bodem-/grondverdichting|
bodemverdichting|
samendrukking|
verdichting|
verdichten|
compact doen worden</t>
        </is>
      </c>
      <c r="BU924" s="2" t="inlineStr">
        <is>
          <t>3|
3|
3|
3|
3|
3|
3|
3|
3</t>
        </is>
      </c>
      <c r="BV924" s="2" t="inlineStr">
        <is>
          <t xml:space="preserve">|
|
|
|
|
|
|
|
</t>
        </is>
      </c>
      <c r="BW924" t="inlineStr">
        <is>
          <t>dicht, vast en opeengedrongen maken van een grond of grondlaag(1); het dichter, vaster maken van de grond(2)</t>
        </is>
      </c>
      <c r="BX924" s="2" t="inlineStr">
        <is>
          <t>zagęszczanie gleby</t>
        </is>
      </c>
      <c r="BY924" s="2" t="inlineStr">
        <is>
          <t>3</t>
        </is>
      </c>
      <c r="BZ924" s="2" t="inlineStr">
        <is>
          <t/>
        </is>
      </c>
      <c r="CA924" t="inlineStr">
        <is>
          <t/>
        </is>
      </c>
      <c r="CB924" s="2" t="inlineStr">
        <is>
          <t>abatimento do terreno|
consolidação do solo|
compactação do solo|
compactação</t>
        </is>
      </c>
      <c r="CC924" s="2" t="inlineStr">
        <is>
          <t>3|
3|
3|
3</t>
        </is>
      </c>
      <c r="CD924" s="2" t="inlineStr">
        <is>
          <t xml:space="preserve">|
|
|
</t>
        </is>
      </c>
      <c r="CE924" t="inlineStr">
        <is>
          <t>consolidação forçada por acções mecânicas(apiloamento,cilindramento,vibração,etc.)</t>
        </is>
      </c>
      <c r="CF924" t="inlineStr">
        <is>
          <t/>
        </is>
      </c>
      <c r="CG924" t="inlineStr">
        <is>
          <t/>
        </is>
      </c>
      <c r="CH924" t="inlineStr">
        <is>
          <t/>
        </is>
      </c>
      <c r="CI924" t="inlineStr">
        <is>
          <t/>
        </is>
      </c>
      <c r="CJ924" t="inlineStr">
        <is>
          <t/>
        </is>
      </c>
      <c r="CK924" t="inlineStr">
        <is>
          <t/>
        </is>
      </c>
      <c r="CL924" t="inlineStr">
        <is>
          <t/>
        </is>
      </c>
      <c r="CM924" t="inlineStr">
        <is>
          <t/>
        </is>
      </c>
      <c r="CN924" s="2" t="inlineStr">
        <is>
          <t>konsolidacija tal</t>
        </is>
      </c>
      <c r="CO924" s="2" t="inlineStr">
        <is>
          <t>3</t>
        </is>
      </c>
      <c r="CP924" s="2" t="inlineStr">
        <is>
          <t/>
        </is>
      </c>
      <c r="CQ924" t="inlineStr">
        <is>
          <t/>
        </is>
      </c>
      <c r="CR924" s="2" t="inlineStr">
        <is>
          <t>packning|
jordpackning|
markkompaktering|
markpackning</t>
        </is>
      </c>
      <c r="CS924" s="2" t="inlineStr">
        <is>
          <t>3|
3|
3|
3</t>
        </is>
      </c>
      <c r="CT924" s="2" t="inlineStr">
        <is>
          <t xml:space="preserve">|
|
|
</t>
        </is>
      </c>
      <c r="CU924" t="inlineStr">
        <is>
          <t/>
        </is>
      </c>
    </row>
    <row r="925">
      <c r="A925" s="1" t="str">
        <f>HYPERLINK("https://iate.europa.eu/entry/result/1598992/all", "1598992")</f>
        <v>1598992</v>
      </c>
      <c r="B925" t="inlineStr">
        <is>
          <t>INDUSTRY</t>
        </is>
      </c>
      <c r="C925" t="inlineStr">
        <is>
          <t>INDUSTRY|mechanical engineering|mechanical engineering|railway industry</t>
        </is>
      </c>
      <c r="D925" t="inlineStr">
        <is>
          <t/>
        </is>
      </c>
      <c r="E925" t="inlineStr">
        <is>
          <t/>
        </is>
      </c>
      <c r="F925" t="inlineStr">
        <is>
          <t/>
        </is>
      </c>
      <c r="G925" t="inlineStr">
        <is>
          <t/>
        </is>
      </c>
      <c r="H925" s="2" t="inlineStr">
        <is>
          <t>dieselelektrická lokomotiva</t>
        </is>
      </c>
      <c r="I925" s="2" t="inlineStr">
        <is>
          <t>3</t>
        </is>
      </c>
      <c r="J925" s="2" t="inlineStr">
        <is>
          <t/>
        </is>
      </c>
      <c r="K925" t="inlineStr">
        <is>
          <t>motorová lokomotiva s elektrickým přenosem výkonu</t>
        </is>
      </c>
      <c r="L925" s="2" t="inlineStr">
        <is>
          <t>dieselelektrisk lokomotiv</t>
        </is>
      </c>
      <c r="M925" s="2" t="inlineStr">
        <is>
          <t>3</t>
        </is>
      </c>
      <c r="N925" s="2" t="inlineStr">
        <is>
          <t/>
        </is>
      </c>
      <c r="O925" t="inlineStr">
        <is>
          <t>diesellokomotiv med elektrisk transmission</t>
        </is>
      </c>
      <c r="P925" s="2" t="inlineStr">
        <is>
          <t>dieselektrische Lokomotive</t>
        </is>
      </c>
      <c r="Q925" s="2" t="inlineStr">
        <is>
          <t>3</t>
        </is>
      </c>
      <c r="R925" s="2" t="inlineStr">
        <is>
          <t/>
        </is>
      </c>
      <c r="S925" t="inlineStr">
        <is>
          <t/>
        </is>
      </c>
      <c r="T925" s="2" t="inlineStr">
        <is>
          <t>μηχανή ντίζελ με ηλεκτρική μετάδοση|
ντιζελοηλεκτρική μηχανή|
ντιζεληλεκτράμαξα</t>
        </is>
      </c>
      <c r="U925" s="2" t="inlineStr">
        <is>
          <t>3|
3|
3</t>
        </is>
      </c>
      <c r="V925" s="2" t="inlineStr">
        <is>
          <t xml:space="preserve">|
|
</t>
        </is>
      </c>
      <c r="W925" t="inlineStr">
        <is>
          <t/>
        </is>
      </c>
      <c r="X925" s="2" t="inlineStr">
        <is>
          <t>diesel-electric locomotive</t>
        </is>
      </c>
      <c r="Y925" s="2" t="inlineStr">
        <is>
          <t>3</t>
        </is>
      </c>
      <c r="Z925" s="2" t="inlineStr">
        <is>
          <t/>
        </is>
      </c>
      <c r="AA925" t="inlineStr">
        <is>
          <t>&lt;a href="https://iate.europa.eu/entry/result/1598991/en" target="_blank"&gt;diesel locomotive&lt;/a&gt; that uses electric
 transmission</t>
        </is>
      </c>
      <c r="AB925" s="2" t="inlineStr">
        <is>
          <t>locomotora diésel eléctrica</t>
        </is>
      </c>
      <c r="AC925" s="2" t="inlineStr">
        <is>
          <t>3</t>
        </is>
      </c>
      <c r="AD925" s="2" t="inlineStr">
        <is>
          <t/>
        </is>
      </c>
      <c r="AE925" t="inlineStr">
        <is>
          <t>Locomotora que como elemento motriz utiliza uno o varios motores eléctricos que, en lugar de tomar la energía eléctrica de un conductor externo, la obtienen de un generador diésel montado sobre el propio vehículo.</t>
        </is>
      </c>
      <c r="AF925" s="2" t="inlineStr">
        <is>
          <t>diiselelektrivedur</t>
        </is>
      </c>
      <c r="AG925" s="2" t="inlineStr">
        <is>
          <t>3</t>
        </is>
      </c>
      <c r="AH925" s="2" t="inlineStr">
        <is>
          <t/>
        </is>
      </c>
      <c r="AI925" t="inlineStr">
        <is>
          <t>vedur, mis liigub elektrimootori jõul ja saab energiat
diiselgeneraatorist</t>
        </is>
      </c>
      <c r="AJ925" s="2" t="inlineStr">
        <is>
          <t>dieselsähköveturi</t>
        </is>
      </c>
      <c r="AK925" s="2" t="inlineStr">
        <is>
          <t>3</t>
        </is>
      </c>
      <c r="AL925" s="2" t="inlineStr">
        <is>
          <t/>
        </is>
      </c>
      <c r="AM925" t="inlineStr">
        <is>
          <t>veturi, jossa on dieselsähköinen voimansiirto</t>
        </is>
      </c>
      <c r="AN925" s="2" t="inlineStr">
        <is>
          <t>locomotive Diesel électrique|
locomotive Diesel à transmission électrique</t>
        </is>
      </c>
      <c r="AO925" s="2" t="inlineStr">
        <is>
          <t>3|
3</t>
        </is>
      </c>
      <c r="AP925" s="2" t="inlineStr">
        <is>
          <t xml:space="preserve">|
</t>
        </is>
      </c>
      <c r="AQ925" t="inlineStr">
        <is>
          <t/>
        </is>
      </c>
      <c r="AR925" s="2" t="inlineStr">
        <is>
          <t>inneall féinghluaiste díosail-leictreach</t>
        </is>
      </c>
      <c r="AS925" s="2" t="inlineStr">
        <is>
          <t>3</t>
        </is>
      </c>
      <c r="AT925" s="2" t="inlineStr">
        <is>
          <t/>
        </is>
      </c>
      <c r="AU925" t="inlineStr">
        <is>
          <t/>
        </is>
      </c>
      <c r="AV925" t="inlineStr">
        <is>
          <t/>
        </is>
      </c>
      <c r="AW925" t="inlineStr">
        <is>
          <t/>
        </is>
      </c>
      <c r="AX925" t="inlineStr">
        <is>
          <t/>
        </is>
      </c>
      <c r="AY925" t="inlineStr">
        <is>
          <t/>
        </is>
      </c>
      <c r="AZ925" t="inlineStr">
        <is>
          <t/>
        </is>
      </c>
      <c r="BA925" t="inlineStr">
        <is>
          <t/>
        </is>
      </c>
      <c r="BB925" t="inlineStr">
        <is>
          <t/>
        </is>
      </c>
      <c r="BC925" t="inlineStr">
        <is>
          <t/>
        </is>
      </c>
      <c r="BD925" s="2" t="inlineStr">
        <is>
          <t>locomotiva diesel-elettrica</t>
        </is>
      </c>
      <c r="BE925" s="2" t="inlineStr">
        <is>
          <t>3</t>
        </is>
      </c>
      <c r="BF925" s="2" t="inlineStr">
        <is>
          <t/>
        </is>
      </c>
      <c r="BG925" t="inlineStr">
        <is>
          <t>&lt;div&gt;&lt;div&gt;&lt;div&gt;&lt;div&gt;&lt;div&gt;&lt;div&gt;
locomotiva
diesel con trasmissione elettrica&lt;/div&gt;&lt;/div&gt;&lt;/div&gt;&lt;/div&gt;&lt;/div&gt;&lt;/div&gt;</t>
        </is>
      </c>
      <c r="BH925" s="2" t="inlineStr">
        <is>
          <t>dyzelinis elektrovežis</t>
        </is>
      </c>
      <c r="BI925" s="2" t="inlineStr">
        <is>
          <t>3</t>
        </is>
      </c>
      <c r="BJ925" s="2" t="inlineStr">
        <is>
          <t/>
        </is>
      </c>
      <c r="BK925" t="inlineStr">
        <is>
          <t>elektrovežis, turintis du variklius – dyzelinį ir elektros. Gali dirbti tiek autonomiškai, tiek iš kontaktinio tinklo</t>
        </is>
      </c>
      <c r="BL925" s="2" t="inlineStr">
        <is>
          <t>dīzeļelektriskā lokomotīve</t>
        </is>
      </c>
      <c r="BM925" s="2" t="inlineStr">
        <is>
          <t>2</t>
        </is>
      </c>
      <c r="BN925" s="2" t="inlineStr">
        <is>
          <t/>
        </is>
      </c>
      <c r="BO925" t="inlineStr">
        <is>
          <t>dīzeļlokomotīve [ &lt;a href="https://iate.europa.eu/entry/result/1598991/all" target="_blank"&gt;1598991&lt;/a&gt; ], kura izmanto elektrisko pārvadu</t>
        </is>
      </c>
      <c r="BP925" s="2" t="inlineStr">
        <is>
          <t>lokomottiva diżil-elettrika</t>
        </is>
      </c>
      <c r="BQ925" s="2" t="inlineStr">
        <is>
          <t>3</t>
        </is>
      </c>
      <c r="BR925" s="2" t="inlineStr">
        <is>
          <t/>
        </is>
      </c>
      <c r="BS925" t="inlineStr">
        <is>
          <t>lokomottiva diżil [ &lt;a href="/entry/result/1598991/all" id="ENTRY_TO_ENTRY_CONVERTER" target="_blank"&gt;IATE:1598991&lt;/a&gt; ] li taħdem permezz ta’
muturi elettriċi u li tieħu l-enerġija minn ġeneratur li jaħdem bid-diżil</t>
        </is>
      </c>
      <c r="BT925" s="2" t="inlineStr">
        <is>
          <t>dieselelektrische locomotief</t>
        </is>
      </c>
      <c r="BU925" s="2" t="inlineStr">
        <is>
          <t>3</t>
        </is>
      </c>
      <c r="BV925" s="2" t="inlineStr">
        <is>
          <t/>
        </is>
      </c>
      <c r="BW925" t="inlineStr">
        <is>
          <t>locomotief met een dieselmotor die een generator aandrijft, waarbij de elektriciteit deels wordt opgeslagen in een batterij waarmee de elektromotoren gevoed worden, die uiteindelijk de wielen aandrijven, en zo de trekkracht leveren</t>
        </is>
      </c>
      <c r="BX925" s="2" t="inlineStr">
        <is>
          <t>lokomotywa spalinowo-elektryczna</t>
        </is>
      </c>
      <c r="BY925" s="2" t="inlineStr">
        <is>
          <t>3</t>
        </is>
      </c>
      <c r="BZ925" s="2" t="inlineStr">
        <is>
          <t/>
        </is>
      </c>
      <c r="CA925" t="inlineStr">
        <is>
          <t>lokomotywa napędzana silnikiem elektrycznym i czerpiąca energię z zespołu prądnicowego z silnikiem wysokoprężnym; klasyfikuje się ją jako lokomotywę spalinową</t>
        </is>
      </c>
      <c r="CB925" s="2" t="inlineStr">
        <is>
          <t>locomotiva Diesel-elétrica</t>
        </is>
      </c>
      <c r="CC925" s="2" t="inlineStr">
        <is>
          <t>3</t>
        </is>
      </c>
      <c r="CD925" s="2" t="inlineStr">
        <is>
          <t/>
        </is>
      </c>
      <c r="CE925" t="inlineStr">
        <is>
          <t>Locomotiva com motores elétricos e que obtem energia a partir de um gerador &lt;i&gt;diesel&lt;/i&gt;.</t>
        </is>
      </c>
      <c r="CF925" s="2" t="inlineStr">
        <is>
          <t>locomotivă diesel-electrică</t>
        </is>
      </c>
      <c r="CG925" s="2" t="inlineStr">
        <is>
          <t>3</t>
        </is>
      </c>
      <c r="CH925" s="2" t="inlineStr">
        <is>
          <t/>
        </is>
      </c>
      <c r="CI925" t="inlineStr">
        <is>
          <t>locomotivă electrică a cărei sursă de energie este furnizată de un generator de curent pus în funcțiune de un motor diesel</t>
        </is>
      </c>
      <c r="CJ925" s="2" t="inlineStr">
        <is>
          <t>dieselelektrický rušeň</t>
        </is>
      </c>
      <c r="CK925" s="2" t="inlineStr">
        <is>
          <t>3</t>
        </is>
      </c>
      <c r="CL925" s="2" t="inlineStr">
        <is>
          <t/>
        </is>
      </c>
      <c r="CM925" t="inlineStr">
        <is>
          <t>rušeň, ktorý je poháňaný elektrickým motorm a energiu získava z naftového generátora</t>
        </is>
      </c>
      <c r="CN925" s="2" t="inlineStr">
        <is>
          <t>dizelsko-električna lokomotiva</t>
        </is>
      </c>
      <c r="CO925" s="2" t="inlineStr">
        <is>
          <t>3</t>
        </is>
      </c>
      <c r="CP925" s="2" t="inlineStr">
        <is>
          <t/>
        </is>
      </c>
      <c r="CQ925" t="inlineStr">
        <is>
          <t>lokomotiva, pri kateri se moč na pogonska kolesa prenaša prek hidravličnih menjalnikov. Dizelski motor poganja enega ali več generatorjev, ti pa proizvajajo tok 
za električne pogonske motorje.</t>
        </is>
      </c>
      <c r="CR925" t="inlineStr">
        <is>
          <t/>
        </is>
      </c>
      <c r="CS925" t="inlineStr">
        <is>
          <t/>
        </is>
      </c>
      <c r="CT925" t="inlineStr">
        <is>
          <t/>
        </is>
      </c>
      <c r="CU925" t="inlineStr">
        <is>
          <t/>
        </is>
      </c>
    </row>
    <row r="926">
      <c r="A926" s="1" t="str">
        <f>HYPERLINK("https://iate.europa.eu/entry/result/862638/all", "862638")</f>
        <v>862638</v>
      </c>
      <c r="B926" t="inlineStr">
        <is>
          <t>AGRICULTURE, FORESTRY AND FISHERIES;TRADE;INDUSTRY;EUROPEAN UNION;ENVIRONMENT</t>
        </is>
      </c>
      <c r="C926" t="inlineStr">
        <is>
          <t>AGRICULTURE, FORESTRY AND FISHERIES|forestry;TRADE|international trade|international trade|primary product;INDUSTRY|wood industry|wood industry|wood product;EUROPEAN UNION|European construction|EU relations;ENVIRONMENT</t>
        </is>
      </c>
      <c r="D926" s="2" t="inlineStr">
        <is>
          <t>Международeн съвет за тропически дървен материал</t>
        </is>
      </c>
      <c r="E926" s="2" t="inlineStr">
        <is>
          <t>4</t>
        </is>
      </c>
      <c r="F926" s="2" t="inlineStr">
        <is>
          <t/>
        </is>
      </c>
      <c r="G926" t="inlineStr">
        <is>
          <t/>
        </is>
      </c>
      <c r="H926" s="2" t="inlineStr">
        <is>
          <t>ITTC|
Mezinárodní rada pro tropické dřevo</t>
        </is>
      </c>
      <c r="I926" s="2" t="inlineStr">
        <is>
          <t>2|
3</t>
        </is>
      </c>
      <c r="J926" s="2" t="inlineStr">
        <is>
          <t xml:space="preserve">|
</t>
        </is>
      </c>
      <c r="K926" t="inlineStr">
        <is>
          <t>nejvyšší orgán &lt;a href="https://iate.europa.eu/entry/slideshow/1616167152472/778727/cs" target="_blank"&gt;Mezinárodní organizace pro tropické dřevo&lt;/a&gt;, jenž je složen ze všech členů organizace a je
odpovědný za plnění všech funkcí, které
jsou potřebné pro vykonávání ustanovení &lt;a href="https://iate.europa.eu/entry/slideshow/1616167188926/2243771/cs" target="_blank"&gt;Mezinárodní dohody o tropickém dřevě&lt;/a&gt;</t>
        </is>
      </c>
      <c r="L926" s="2" t="inlineStr">
        <is>
          <t>Det Internationale Råd for Tropisk Træ|
ITTC</t>
        </is>
      </c>
      <c r="M926" s="2" t="inlineStr">
        <is>
          <t>3|
3</t>
        </is>
      </c>
      <c r="N926" s="2" t="inlineStr">
        <is>
          <t xml:space="preserve">|
</t>
        </is>
      </c>
      <c r="O926" t="inlineStr">
        <is>
          <t>højeste myndighed for &lt;a href="https://iate.europa.eu/entry/slideshow/1616424703343/778727/da" target="_blank"&gt;ITTO&lt;/a&gt; bestående af en repræsentant for hver af organisationens medlemmer med ansvar for gennemførelsen af &lt;a href="https://iate.europa.eu/entry/slideshow/1616425003606/2243771/da" target="_blank"&gt;den internationale overenskomst om tropisk træ&lt;/a&gt;</t>
        </is>
      </c>
      <c r="P926" s="2" t="inlineStr">
        <is>
          <t>Internationaler Tropenholzrat</t>
        </is>
      </c>
      <c r="Q926" s="2" t="inlineStr">
        <is>
          <t>4</t>
        </is>
      </c>
      <c r="R926" s="2" t="inlineStr">
        <is>
          <t/>
        </is>
      </c>
      <c r="S926" t="inlineStr">
        <is>
          <t>höchste Instanz der &lt;a href="https://iate.europa.eu/entry/result/778727/DE" target="_blank"&gt;Internationalen Tropenholzorganisation&lt;/a&gt;, in der jedes Mitglied durch einen Vertreter vertreten ist und die für die Durchführung des &lt;a href="https://iate.europa.eu/entry/result/2243771/DE" target="_blank"&gt;Internationalen Tropenholz-Übereinkommens&lt;/a&gt; verantwortlich ist</t>
        </is>
      </c>
      <c r="T926" s="2" t="inlineStr">
        <is>
          <t>Διεθνές Συμβούλιο Τροπικής Ξυλείας|
ITTC</t>
        </is>
      </c>
      <c r="U926" s="2" t="inlineStr">
        <is>
          <t>4|
4</t>
        </is>
      </c>
      <c r="V926" s="2" t="inlineStr">
        <is>
          <t xml:space="preserve">|
</t>
        </is>
      </c>
      <c r="W926" t="inlineStr">
        <is>
          <t>ανώτατη αρχή του &lt;a href="https://iate.europa.eu/entry/result/778727" target="_blank"&gt;Διεθνούς Οργανισμού για την Τροπική Ξυλεία&lt;/a&gt;</t>
        </is>
      </c>
      <c r="X926" s="2" t="inlineStr">
        <is>
          <t>ITTC|
International Tropical Timber Council</t>
        </is>
      </c>
      <c r="Y926" s="2" t="inlineStr">
        <is>
          <t>3|
3</t>
        </is>
      </c>
      <c r="Z926" s="2" t="inlineStr">
        <is>
          <t xml:space="preserve">|
</t>
        </is>
      </c>
      <c r="AA926" t="inlineStr">
        <is>
          <t>highest authority of the &lt;a href="https://iate.europa.eu/entry/result/778727" target="_blank"&gt;International Tropical Timber Organization&lt;/a&gt;, consisting of one representative for each of the members of the Organisation and responsible for the implementation of the &lt;a href="https://iate.europa.eu/entry/result/2243771" target="_blank"&gt;International Tropical Timber Agreement&lt;/a&gt;</t>
        </is>
      </c>
      <c r="AB926" s="2" t="inlineStr">
        <is>
          <t>Consejo Internacional de las Maderas Tropicales</t>
        </is>
      </c>
      <c r="AC926" s="2" t="inlineStr">
        <is>
          <t>3</t>
        </is>
      </c>
      <c r="AD926" s="2" t="inlineStr">
        <is>
          <t/>
        </is>
      </c>
      <c r="AE926" t="inlineStr">
        <is>
          <t>Órgano rector de la &lt;a href="https://iate.europa.eu/entry/result/778727/es" target="_blank"&gt;Organización Internacional de las Maderas Tropicales&lt;/a&gt; (OIMT).</t>
        </is>
      </c>
      <c r="AF926" s="2" t="inlineStr">
        <is>
          <t>rahvusvaheline troopilise puidu nõukogu</t>
        </is>
      </c>
      <c r="AG926" s="2" t="inlineStr">
        <is>
          <t>3</t>
        </is>
      </c>
      <c r="AH926" s="2" t="inlineStr">
        <is>
          <t/>
        </is>
      </c>
      <c r="AI926" t="inlineStr">
        <is>
          <t>&lt;i&gt;Rahvusvahelise Troopilise Puidu Organisatsiooni&lt;/i&gt; &lt;a href="/entry/result/778727/all" id="ENTRY_TO_ENTRY_CONVERTER" target="_blank"&gt;IATE:778727&lt;/a&gt; kõrgeim organ, kuhu kuulub üks esindaja igast organisatsiooni liikmesriigist ja mis vastutab&lt;i&gt; rahvusvahelise troopilise puidu lepingu&lt;/i&gt; &lt;a href="/entry/result/2243771/all" id="ENTRY_TO_ENTRY_CONVERTER" target="_blank"&gt;IATE:2243771&lt;/a&gt; rakendamise eest</t>
        </is>
      </c>
      <c r="AJ926" s="2" t="inlineStr">
        <is>
          <t>kansainvälinen trooppisen puun neuvosto</t>
        </is>
      </c>
      <c r="AK926" s="2" t="inlineStr">
        <is>
          <t>3</t>
        </is>
      </c>
      <c r="AL926" s="2" t="inlineStr">
        <is>
          <t/>
        </is>
      </c>
      <c r="AM926" t="inlineStr">
        <is>
          <t>kansainvälisen trooppisen puun järjestön ylin toimielin, johon kuuluvat järjestön kaikki jäsenet</t>
        </is>
      </c>
      <c r="AN926" s="2" t="inlineStr">
        <is>
          <t>CIBT|
Conseil international des bois tropicaux</t>
        </is>
      </c>
      <c r="AO926" s="2" t="inlineStr">
        <is>
          <t>4|
4</t>
        </is>
      </c>
      <c r="AP926" s="2" t="inlineStr">
        <is>
          <t xml:space="preserve">|
</t>
        </is>
      </c>
      <c r="AQ926" t="inlineStr">
        <is>
          <t>autorité suprême de l’&lt;a href="https://iate.europa.eu/entry/result/778727/en-fr" target="_blank"&gt;Organisation internationale des bois tropicaux&lt;/a&gt;, se composant d'un représentant de chaque membre de l’organisation et exerçant tous les pouvoirs et s’acquittant, ou veillant à l’accomplissement,
de toutes les fonctions qui sont nécessaires à l’application des dispositions de l'&lt;a href="https://iate.europa.eu/entry/result/2243771/en-fr" target="_blank"&gt;accord international sur les bois tropicaux&lt;/a&gt;</t>
        </is>
      </c>
      <c r="AR926" s="2" t="inlineStr">
        <is>
          <t>an Chomhairle Idirnáisiúnta um Adhmad Trópaiceach</t>
        </is>
      </c>
      <c r="AS926" s="2" t="inlineStr">
        <is>
          <t>3</t>
        </is>
      </c>
      <c r="AT926" s="2" t="inlineStr">
        <is>
          <t/>
        </is>
      </c>
      <c r="AU926" t="inlineStr">
        <is>
          <t/>
        </is>
      </c>
      <c r="AV926" s="2" t="inlineStr">
        <is>
          <t>Međunarodno vijeće za tropsko drvo</t>
        </is>
      </c>
      <c r="AW926" s="2" t="inlineStr">
        <is>
          <t>3</t>
        </is>
      </c>
      <c r="AX926" s="2" t="inlineStr">
        <is>
          <t/>
        </is>
      </c>
      <c r="AY926" t="inlineStr">
        <is>
          <t/>
        </is>
      </c>
      <c r="AZ926" s="2" t="inlineStr">
        <is>
          <t>Trópusi Faanyagok Nemzetközi Tanácsa</t>
        </is>
      </c>
      <c r="BA926" s="2" t="inlineStr">
        <is>
          <t>4</t>
        </is>
      </c>
      <c r="BB926" s="2" t="inlineStr">
        <is>
          <t/>
        </is>
      </c>
      <c r="BC926" t="inlineStr">
        <is>
          <t>a &lt;a href="https://iate.europa.eu/entry/result/778727/hu" target="_blank"&gt;Trópusi Faanyagok Nemzetközi Szervezetének&lt;/a&gt; legfelsőbb
hatósága, amelyben a szervezet valamennyi tagja egy-egy küldöttel képviselteti
magát, és amely gyakorolja mindazokat a hatásköröket és ellátja mindazokat a
feladatokat, illetve gondoskodik mindazon feladatok ellátásáról, amelyek &lt;a href="https://iate.europa.eu/entry/result/2243771/hu" target="_blank"&gt;a trópusi faanyagokról szóló nemzetközi megállapodás&lt;/a&gt; rendelkezéseinek
végrehajtásához szükségesek</t>
        </is>
      </c>
      <c r="BD926" s="2" t="inlineStr">
        <is>
          <t>Consiglio internazionale dei legni tropicali</t>
        </is>
      </c>
      <c r="BE926" s="2" t="inlineStr">
        <is>
          <t>3</t>
        </is>
      </c>
      <c r="BF926" s="2" t="inlineStr">
        <is>
          <t/>
        </is>
      </c>
      <c r="BG926" t="inlineStr">
        <is>
          <t/>
        </is>
      </c>
      <c r="BH926" s="2" t="inlineStr">
        <is>
          <t>Tarptautinė atogrąžų medienos taryba</t>
        </is>
      </c>
      <c r="BI926" s="2" t="inlineStr">
        <is>
          <t>3</t>
        </is>
      </c>
      <c r="BJ926" s="2" t="inlineStr">
        <is>
          <t/>
        </is>
      </c>
      <c r="BK926" t="inlineStr">
        <is>
          <t>aukščiausia &lt;a href="https://iate.europa.eu/entry/result/778727" target="_blank"&gt;Tarptautinės atogrąžų medienos organizacijos&lt;/a&gt; institucija, kurią sudaro po vieną kiekvienos organizacijos narės atstovą</t>
        </is>
      </c>
      <c r="BL926" s="2" t="inlineStr">
        <is>
          <t>Starptautiskā Tropu kokmateriālu padome</t>
        </is>
      </c>
      <c r="BM926" s="2" t="inlineStr">
        <is>
          <t>3</t>
        </is>
      </c>
      <c r="BN926" s="2" t="inlineStr">
        <is>
          <t/>
        </is>
      </c>
      <c r="BO926" t="inlineStr">
        <is>
          <t>&lt;a href="https://iate.europa.eu/entry/result/778727/en-lv" target="_blank"&gt;Starptautiskās Tropu kokmateriālu organizācijas&lt;/a&gt; augstākā iestāde, kurā piedalās visi organizācijas locekļi</t>
        </is>
      </c>
      <c r="BP926" s="2" t="inlineStr">
        <is>
          <t>Kunsill Internazzjonali tal-Injam Tropikali|
ITTC</t>
        </is>
      </c>
      <c r="BQ926" s="2" t="inlineStr">
        <is>
          <t>3|
3</t>
        </is>
      </c>
      <c r="BR926" s="2" t="inlineStr">
        <is>
          <t xml:space="preserve">|
</t>
        </is>
      </c>
      <c r="BS926" t="inlineStr">
        <is>
          <t>l-ogħla awtorità tal-&lt;a href="https://iate.europa.eu/entry/result/778727/mt" target="_blank"&gt;Organizzazzjoni Internazzjonali tal-Injam Tropikali&lt;/a&gt;, li tikkonsisti minn rappreżentant wieħed għal kull membru tal-Organizzazzjoni u li hija responsabbli għall-implimentazzjoni tal-&lt;a href="https://iate.europa.eu/entry/result/2243771/mt" target="_blank"&gt;Ftehim Internazzjonali dwar l-Injam Tropikali&lt;/a&gt;</t>
        </is>
      </c>
      <c r="BT926" s="2" t="inlineStr">
        <is>
          <t>Internationale Raad voor Tropisch Hout</t>
        </is>
      </c>
      <c r="BU926" s="2" t="inlineStr">
        <is>
          <t>3</t>
        </is>
      </c>
      <c r="BV926" s="2" t="inlineStr">
        <is>
          <t/>
        </is>
      </c>
      <c r="BW926" t="inlineStr">
        <is>
          <t>bij de &lt;a href="http://iate.europa.eu/entry/result/2243771" target="_blank"&gt;Internationale Overeenkomst inzake tropisch hout&lt;/a&gt;, opgerichte hoogste autoriteit van de &lt;a href="http://iate.europa.eu/entry/result/778727/all" target="_blank"&gt;Internationale Organisatie voor Tropisch Hout&lt;/a&gt;</t>
        </is>
      </c>
      <c r="BX926" s="2" t="inlineStr">
        <is>
          <t>Międzynarodowa Rada ds. Drewna Tropikalnego</t>
        </is>
      </c>
      <c r="BY926" s="2" t="inlineStr">
        <is>
          <t>3</t>
        </is>
      </c>
      <c r="BZ926" s="2" t="inlineStr">
        <is>
          <t/>
        </is>
      </c>
      <c r="CA926" t="inlineStr">
        <is>
          <t>najważniejszy organ &lt;a href="https://iate.europa.eu/entry/result/778727/en-fr" target="_blank"&gt;Międzynarodowej Organizacji ds. Drewna Tropikalnego&lt;time datetime="22.3.2021"&gt; (22.3.2021)&lt;/time&gt;&lt;/a&gt;</t>
        </is>
      </c>
      <c r="CB926" s="2" t="inlineStr">
        <is>
          <t>Conselho Internacional das Madeiras Tropicais|
CIMT</t>
        </is>
      </c>
      <c r="CC926" s="2" t="inlineStr">
        <is>
          <t>3|
2</t>
        </is>
      </c>
      <c r="CD926" s="2" t="inlineStr">
        <is>
          <t xml:space="preserve">|
</t>
        </is>
      </c>
      <c r="CE926" t="inlineStr">
        <is>
          <t>Autoridade suprema da &lt;a href="https://iate.europa.eu/entry/result/778727" target="_blank"&gt;Organização Internacional das Madeira Tropicais&lt;/a&gt; instituída em 1983, que é composta por um representante único por cada um dos membros da Organização e responsável pela aplicação das disposições do &lt;a href="https://iate.europa.eu/entry/result/2243771" target="_blank"&gt;Acordo Internacional sobre as Madeiras Tropicais&lt;/a&gt;.</t>
        </is>
      </c>
      <c r="CF926" s="2" t="inlineStr">
        <is>
          <t>Consiliul internațional pentru esențele de lemn tropical</t>
        </is>
      </c>
      <c r="CG926" s="2" t="inlineStr">
        <is>
          <t>3</t>
        </is>
      </c>
      <c r="CH926" s="2" t="inlineStr">
        <is>
          <t/>
        </is>
      </c>
      <c r="CI926" t="inlineStr">
        <is>
          <t>autoritatea supremă a &lt;a href="https://iate.europa.eu/entry/slideshow/1616489587503/778727/ro" target="_blank"&gt;Organizației Internaționale pentru Esențele de Lemn Tropical&lt;/a&gt;&lt;small&gt;,&lt;/small&gt; în care fiecare membru al organizației are câte un reprezentant și care îndeplinește sau veghează la îndeplinirea tuturor funcțiilor necesare la pentru punerea în aplicare a &lt;a href="https://iate.europa.eu/entry/slideshow/1616489448093/2243771/ro" target="_blank"&gt;Acordului Internațional privind esențele de lemn tropical&lt;/a&gt;</t>
        </is>
      </c>
      <c r="CJ926" s="2" t="inlineStr">
        <is>
          <t>rada Medzinárodnej organizácie pre tropické drevo|
ITTC</t>
        </is>
      </c>
      <c r="CK926" s="2" t="inlineStr">
        <is>
          <t>3|
3</t>
        </is>
      </c>
      <c r="CL926" s="2" t="inlineStr">
        <is>
          <t xml:space="preserve">|
</t>
        </is>
      </c>
      <c r="CM926" t="inlineStr">
        <is>
          <t>najvyšší orgán &lt;a href="https://iate.europa.eu/entry/slideshow/1616167152472/778727/sk" target="_blank"&gt;Medzinárodnej organizácie pre tropické drevo&lt;/a&gt;, ktorý sa skladá zo všetkých členov organizácie a zodpovedá za výkon všetkých funkcií, ktoré sú potrebné na vykonávanie ustanovení &lt;a href="https://iate.europa.eu/entry/slideshow/1616167188926/2243771/sk" target="_blank"&gt;Medzinárodnej dohody o tropickom dreve&lt;/a&gt;</t>
        </is>
      </c>
      <c r="CN926" t="inlineStr">
        <is>
          <t/>
        </is>
      </c>
      <c r="CO926" t="inlineStr">
        <is>
          <t/>
        </is>
      </c>
      <c r="CP926" t="inlineStr">
        <is>
          <t/>
        </is>
      </c>
      <c r="CQ926" t="inlineStr">
        <is>
          <t/>
        </is>
      </c>
      <c r="CR926" s="2" t="inlineStr">
        <is>
          <t>Internationella rådet för tropiskt timmer</t>
        </is>
      </c>
      <c r="CS926" s="2" t="inlineStr">
        <is>
          <t>3</t>
        </is>
      </c>
      <c r="CT926" s="2" t="inlineStr">
        <is>
          <t/>
        </is>
      </c>
      <c r="CU926" t="inlineStr">
        <is>
          <t/>
        </is>
      </c>
    </row>
    <row r="927">
      <c r="A927" s="1" t="str">
        <f>HYPERLINK("https://iate.europa.eu/entry/result/1467444/all", "1467444")</f>
        <v>1467444</v>
      </c>
      <c r="B927" t="inlineStr">
        <is>
          <t>INTERNATIONAL RELATIONS</t>
        </is>
      </c>
      <c r="C927" t="inlineStr">
        <is>
          <t>INTERNATIONAL RELATIONS|defence</t>
        </is>
      </c>
      <c r="D927" t="inlineStr">
        <is>
          <t/>
        </is>
      </c>
      <c r="E927" t="inlineStr">
        <is>
          <t/>
        </is>
      </c>
      <c r="F927" t="inlineStr">
        <is>
          <t/>
        </is>
      </c>
      <c r="G927" t="inlineStr">
        <is>
          <t/>
        </is>
      </c>
      <c r="H927" s="2" t="inlineStr">
        <is>
          <t>klamání</t>
        </is>
      </c>
      <c r="I927" s="2" t="inlineStr">
        <is>
          <t>1</t>
        </is>
      </c>
      <c r="J927" s="2" t="inlineStr">
        <is>
          <t/>
        </is>
      </c>
      <c r="K927" t="inlineStr">
        <is>
          <t/>
        </is>
      </c>
      <c r="L927" s="2" t="inlineStr">
        <is>
          <t>militær vildledning|
vildledning</t>
        </is>
      </c>
      <c r="M927" s="2" t="inlineStr">
        <is>
          <t>4|
3</t>
        </is>
      </c>
      <c r="N927" s="2" t="inlineStr">
        <is>
          <t xml:space="preserve">|
</t>
        </is>
      </c>
      <c r="O927" t="inlineStr">
        <is>
          <t/>
        </is>
      </c>
      <c r="P927" s="2" t="inlineStr">
        <is>
          <t>militärisches Täuschen</t>
        </is>
      </c>
      <c r="Q927" s="2" t="inlineStr">
        <is>
          <t>3</t>
        </is>
      </c>
      <c r="R927" s="2" t="inlineStr">
        <is>
          <t/>
        </is>
      </c>
      <c r="S927" t="inlineStr">
        <is>
          <t>Maßnahmen zur absichtlichen Irreführung der gegnerischen militärischen Entscheidungsträger, was die eigenen militärischen Fähigkeiten, Absichten und Operationen anbelangt, wodurch der Gegner zu spezifischen Handlungen (oder zur Unterlassung von Handlungen) veranlasst wird, die zur erfolgreichen Durchführung des eigenen Auftrags beitragen</t>
        </is>
      </c>
      <c r="T927" t="inlineStr">
        <is>
          <t/>
        </is>
      </c>
      <c r="U927" t="inlineStr">
        <is>
          <t/>
        </is>
      </c>
      <c r="V927" t="inlineStr">
        <is>
          <t/>
        </is>
      </c>
      <c r="W927" t="inlineStr">
        <is>
          <t/>
        </is>
      </c>
      <c r="X927" s="2" t="inlineStr">
        <is>
          <t>deception</t>
        </is>
      </c>
      <c r="Y927" s="2" t="inlineStr">
        <is>
          <t>3</t>
        </is>
      </c>
      <c r="Z927" s="2" t="inlineStr">
        <is>
          <t/>
        </is>
      </c>
      <c r="AA927" t="inlineStr">
        <is>
          <t>those measures designed to mislead the enemy by manipulation,distortion,or falsification of evidence to induce him to react in a manner prejudicial to his interests</t>
        </is>
      </c>
      <c r="AB927" t="inlineStr">
        <is>
          <t/>
        </is>
      </c>
      <c r="AC927" t="inlineStr">
        <is>
          <t/>
        </is>
      </c>
      <c r="AD927" t="inlineStr">
        <is>
          <t/>
        </is>
      </c>
      <c r="AE927" t="inlineStr">
        <is>
          <t/>
        </is>
      </c>
      <c r="AF927" t="inlineStr">
        <is>
          <t/>
        </is>
      </c>
      <c r="AG927" t="inlineStr">
        <is>
          <t/>
        </is>
      </c>
      <c r="AH927" t="inlineStr">
        <is>
          <t/>
        </is>
      </c>
      <c r="AI927" t="inlineStr">
        <is>
          <t/>
        </is>
      </c>
      <c r="AJ927" t="inlineStr">
        <is>
          <t/>
        </is>
      </c>
      <c r="AK927" t="inlineStr">
        <is>
          <t/>
        </is>
      </c>
      <c r="AL927" t="inlineStr">
        <is>
          <t/>
        </is>
      </c>
      <c r="AM927" t="inlineStr">
        <is>
          <t/>
        </is>
      </c>
      <c r="AN927" s="2" t="inlineStr">
        <is>
          <t>déception|
leurrage</t>
        </is>
      </c>
      <c r="AO927" s="2" t="inlineStr">
        <is>
          <t>3|
3</t>
        </is>
      </c>
      <c r="AP927" s="2" t="inlineStr">
        <is>
          <t xml:space="preserve">|
</t>
        </is>
      </c>
      <c r="AQ927" t="inlineStr">
        <is>
          <t>mesures visant à induire l'ennemi en erreur, grâce à des truquages, des déformations de la réalité; ou des falsifications, en vue de l'inciter à réagir d'une manière préjudiciable à ses propres intérêts</t>
        </is>
      </c>
      <c r="AR927" t="inlineStr">
        <is>
          <t/>
        </is>
      </c>
      <c r="AS927" t="inlineStr">
        <is>
          <t/>
        </is>
      </c>
      <c r="AT927" t="inlineStr">
        <is>
          <t/>
        </is>
      </c>
      <c r="AU927" t="inlineStr">
        <is>
          <t/>
        </is>
      </c>
      <c r="AV927" t="inlineStr">
        <is>
          <t/>
        </is>
      </c>
      <c r="AW927" t="inlineStr">
        <is>
          <t/>
        </is>
      </c>
      <c r="AX927" t="inlineStr">
        <is>
          <t/>
        </is>
      </c>
      <c r="AY927" t="inlineStr">
        <is>
          <t/>
        </is>
      </c>
      <c r="AZ927" s="2" t="inlineStr">
        <is>
          <t>megtévesztés</t>
        </is>
      </c>
      <c r="BA927" s="2" t="inlineStr">
        <is>
          <t>3</t>
        </is>
      </c>
      <c r="BB927" s="2" t="inlineStr">
        <is>
          <t/>
        </is>
      </c>
      <c r="BC927" t="inlineStr">
        <is>
          <t>az ellenség félrevezetése a tények
manipulálásával, torzításával vagy meghamisításával, abból a célból, hogy
érdekeivel ellentétes reagálásra késztessék</t>
        </is>
      </c>
      <c r="BD927" t="inlineStr">
        <is>
          <t/>
        </is>
      </c>
      <c r="BE927" t="inlineStr">
        <is>
          <t/>
        </is>
      </c>
      <c r="BF927" t="inlineStr">
        <is>
          <t/>
        </is>
      </c>
      <c r="BG927" t="inlineStr">
        <is>
          <t/>
        </is>
      </c>
      <c r="BH927" s="2" t="inlineStr">
        <is>
          <t>apgaulė</t>
        </is>
      </c>
      <c r="BI927" s="2" t="inlineStr">
        <is>
          <t>1</t>
        </is>
      </c>
      <c r="BJ927" s="2" t="inlineStr">
        <is>
          <t/>
        </is>
      </c>
      <c r="BK927" t="inlineStr">
        <is>
          <t/>
        </is>
      </c>
      <c r="BL927" t="inlineStr">
        <is>
          <t/>
        </is>
      </c>
      <c r="BM927" t="inlineStr">
        <is>
          <t/>
        </is>
      </c>
      <c r="BN927" t="inlineStr">
        <is>
          <t/>
        </is>
      </c>
      <c r="BO927" t="inlineStr">
        <is>
          <t/>
        </is>
      </c>
      <c r="BP927" t="inlineStr">
        <is>
          <t/>
        </is>
      </c>
      <c r="BQ927" t="inlineStr">
        <is>
          <t/>
        </is>
      </c>
      <c r="BR927" t="inlineStr">
        <is>
          <t/>
        </is>
      </c>
      <c r="BS927" t="inlineStr">
        <is>
          <t/>
        </is>
      </c>
      <c r="BT927" t="inlineStr">
        <is>
          <t/>
        </is>
      </c>
      <c r="BU927" t="inlineStr">
        <is>
          <t/>
        </is>
      </c>
      <c r="BV927" t="inlineStr">
        <is>
          <t/>
        </is>
      </c>
      <c r="BW927" t="inlineStr">
        <is>
          <t/>
        </is>
      </c>
      <c r="BX927" t="inlineStr">
        <is>
          <t/>
        </is>
      </c>
      <c r="BY927" t="inlineStr">
        <is>
          <t/>
        </is>
      </c>
      <c r="BZ927" t="inlineStr">
        <is>
          <t/>
        </is>
      </c>
      <c r="CA927" t="inlineStr">
        <is>
          <t/>
        </is>
      </c>
      <c r="CB927" t="inlineStr">
        <is>
          <t/>
        </is>
      </c>
      <c r="CC927" t="inlineStr">
        <is>
          <t/>
        </is>
      </c>
      <c r="CD927" t="inlineStr">
        <is>
          <t/>
        </is>
      </c>
      <c r="CE927" t="inlineStr">
        <is>
          <t/>
        </is>
      </c>
      <c r="CF927" t="inlineStr">
        <is>
          <t/>
        </is>
      </c>
      <c r="CG927" t="inlineStr">
        <is>
          <t/>
        </is>
      </c>
      <c r="CH927" t="inlineStr">
        <is>
          <t/>
        </is>
      </c>
      <c r="CI927" t="inlineStr">
        <is>
          <t/>
        </is>
      </c>
      <c r="CJ927" t="inlineStr">
        <is>
          <t/>
        </is>
      </c>
      <c r="CK927" t="inlineStr">
        <is>
          <t/>
        </is>
      </c>
      <c r="CL927" t="inlineStr">
        <is>
          <t/>
        </is>
      </c>
      <c r="CM927" t="inlineStr">
        <is>
          <t/>
        </is>
      </c>
      <c r="CN927" t="inlineStr">
        <is>
          <t/>
        </is>
      </c>
      <c r="CO927" t="inlineStr">
        <is>
          <t/>
        </is>
      </c>
      <c r="CP927" t="inlineStr">
        <is>
          <t/>
        </is>
      </c>
      <c r="CQ927" t="inlineStr">
        <is>
          <t/>
        </is>
      </c>
      <c r="CR927" s="2" t="inlineStr">
        <is>
          <t>militär vilseledning</t>
        </is>
      </c>
      <c r="CS927" s="2" t="inlineStr">
        <is>
          <t>3</t>
        </is>
      </c>
      <c r="CT927" s="2" t="inlineStr">
        <is>
          <t/>
        </is>
      </c>
      <c r="CU927" t="inlineStr">
        <is>
          <t/>
        </is>
      </c>
    </row>
    <row r="928">
      <c r="A928" s="1" t="str">
        <f>HYPERLINK("https://iate.europa.eu/entry/result/3620710/all", "3620710")</f>
        <v>3620710</v>
      </c>
      <c r="B928" t="inlineStr">
        <is>
          <t>PRODUCTION, TECHNOLOGY AND RESEARCH</t>
        </is>
      </c>
      <c r="C928" t="inlineStr">
        <is>
          <t>PRODUCTION, TECHNOLOGY AND RESEARCH|research and intellectual property|research policy|EU research policy</t>
        </is>
      </c>
      <c r="D928" t="inlineStr">
        <is>
          <t/>
        </is>
      </c>
      <c r="E928" t="inlineStr">
        <is>
          <t/>
        </is>
      </c>
      <c r="F928" t="inlineStr">
        <is>
          <t/>
        </is>
      </c>
      <c r="G928" t="inlineStr">
        <is>
          <t/>
        </is>
      </c>
      <c r="H928" t="inlineStr">
        <is>
          <t/>
        </is>
      </c>
      <c r="I928" t="inlineStr">
        <is>
          <t/>
        </is>
      </c>
      <c r="J928" t="inlineStr">
        <is>
          <t/>
        </is>
      </c>
      <c r="K928" t="inlineStr">
        <is>
          <t/>
        </is>
      </c>
      <c r="L928" t="inlineStr">
        <is>
          <t/>
        </is>
      </c>
      <c r="M928" t="inlineStr">
        <is>
          <t/>
        </is>
      </c>
      <c r="N928" t="inlineStr">
        <is>
          <t/>
        </is>
      </c>
      <c r="O928" t="inlineStr">
        <is>
          <t/>
        </is>
      </c>
      <c r="P928" t="inlineStr">
        <is>
          <t/>
        </is>
      </c>
      <c r="Q928" t="inlineStr">
        <is>
          <t/>
        </is>
      </c>
      <c r="R928" t="inlineStr">
        <is>
          <t/>
        </is>
      </c>
      <c r="S928" t="inlineStr">
        <is>
          <t/>
        </is>
      </c>
      <c r="T928" t="inlineStr">
        <is>
          <t/>
        </is>
      </c>
      <c r="U928" t="inlineStr">
        <is>
          <t/>
        </is>
      </c>
      <c r="V928" t="inlineStr">
        <is>
          <t/>
        </is>
      </c>
      <c r="W928" t="inlineStr">
        <is>
          <t/>
        </is>
      </c>
      <c r="X928" s="2" t="inlineStr">
        <is>
          <t>stakeholder forum</t>
        </is>
      </c>
      <c r="Y928" s="2" t="inlineStr">
        <is>
          <t>3</t>
        </is>
      </c>
      <c r="Z928" s="2" t="inlineStr">
        <is>
          <t/>
        </is>
      </c>
      <c r="AA928" t="inlineStr">
        <is>
          <t>platform open to representatives of Union institutions, national, regional and local authorities, organised interests and individual entities from business, higher education, research, associations, civil society and cluster organisations, as well as other interested parties from across the &lt;a href="https://iate.europa.eu/entry/result/2210948/en" target="_blank"&gt;knowledge triangle&lt;/a&gt;</t>
        </is>
      </c>
      <c r="AB928" t="inlineStr">
        <is>
          <t/>
        </is>
      </c>
      <c r="AC928" t="inlineStr">
        <is>
          <t/>
        </is>
      </c>
      <c r="AD928" t="inlineStr">
        <is>
          <t/>
        </is>
      </c>
      <c r="AE928" t="inlineStr">
        <is>
          <t/>
        </is>
      </c>
      <c r="AF928" t="inlineStr">
        <is>
          <t/>
        </is>
      </c>
      <c r="AG928" t="inlineStr">
        <is>
          <t/>
        </is>
      </c>
      <c r="AH928" t="inlineStr">
        <is>
          <t/>
        </is>
      </c>
      <c r="AI928" t="inlineStr">
        <is>
          <t/>
        </is>
      </c>
      <c r="AJ928" t="inlineStr">
        <is>
          <t/>
        </is>
      </c>
      <c r="AK928" t="inlineStr">
        <is>
          <t/>
        </is>
      </c>
      <c r="AL928" t="inlineStr">
        <is>
          <t/>
        </is>
      </c>
      <c r="AM928" t="inlineStr">
        <is>
          <t/>
        </is>
      </c>
      <c r="AN928" t="inlineStr">
        <is>
          <t/>
        </is>
      </c>
      <c r="AO928" t="inlineStr">
        <is>
          <t/>
        </is>
      </c>
      <c r="AP928" t="inlineStr">
        <is>
          <t/>
        </is>
      </c>
      <c r="AQ928" t="inlineStr">
        <is>
          <t/>
        </is>
      </c>
      <c r="AR928" t="inlineStr">
        <is>
          <t/>
        </is>
      </c>
      <c r="AS928" t="inlineStr">
        <is>
          <t/>
        </is>
      </c>
      <c r="AT928" t="inlineStr">
        <is>
          <t/>
        </is>
      </c>
      <c r="AU928" t="inlineStr">
        <is>
          <t/>
        </is>
      </c>
      <c r="AV928" t="inlineStr">
        <is>
          <t/>
        </is>
      </c>
      <c r="AW928" t="inlineStr">
        <is>
          <t/>
        </is>
      </c>
      <c r="AX928" t="inlineStr">
        <is>
          <t/>
        </is>
      </c>
      <c r="AY928" t="inlineStr">
        <is>
          <t/>
        </is>
      </c>
      <c r="AZ928" t="inlineStr">
        <is>
          <t/>
        </is>
      </c>
      <c r="BA928" t="inlineStr">
        <is>
          <t/>
        </is>
      </c>
      <c r="BB928" t="inlineStr">
        <is>
          <t/>
        </is>
      </c>
      <c r="BC928" t="inlineStr">
        <is>
          <t/>
        </is>
      </c>
      <c r="BD928" t="inlineStr">
        <is>
          <t/>
        </is>
      </c>
      <c r="BE928" t="inlineStr">
        <is>
          <t/>
        </is>
      </c>
      <c r="BF928" t="inlineStr">
        <is>
          <t/>
        </is>
      </c>
      <c r="BG928" t="inlineStr">
        <is>
          <t/>
        </is>
      </c>
      <c r="BH928" t="inlineStr">
        <is>
          <t/>
        </is>
      </c>
      <c r="BI928" t="inlineStr">
        <is>
          <t/>
        </is>
      </c>
      <c r="BJ928" t="inlineStr">
        <is>
          <t/>
        </is>
      </c>
      <c r="BK928" t="inlineStr">
        <is>
          <t/>
        </is>
      </c>
      <c r="BL928" t="inlineStr">
        <is>
          <t/>
        </is>
      </c>
      <c r="BM928" t="inlineStr">
        <is>
          <t/>
        </is>
      </c>
      <c r="BN928" t="inlineStr">
        <is>
          <t/>
        </is>
      </c>
      <c r="BO928" t="inlineStr">
        <is>
          <t/>
        </is>
      </c>
      <c r="BP928" t="inlineStr">
        <is>
          <t/>
        </is>
      </c>
      <c r="BQ928" t="inlineStr">
        <is>
          <t/>
        </is>
      </c>
      <c r="BR928" t="inlineStr">
        <is>
          <t/>
        </is>
      </c>
      <c r="BS928" t="inlineStr">
        <is>
          <t/>
        </is>
      </c>
      <c r="BT928" t="inlineStr">
        <is>
          <t/>
        </is>
      </c>
      <c r="BU928" t="inlineStr">
        <is>
          <t/>
        </is>
      </c>
      <c r="BV928" t="inlineStr">
        <is>
          <t/>
        </is>
      </c>
      <c r="BW928" t="inlineStr">
        <is>
          <t/>
        </is>
      </c>
      <c r="BX928" s="2" t="inlineStr">
        <is>
          <t>forum zainteresowanych stron</t>
        </is>
      </c>
      <c r="BY928" s="2" t="inlineStr">
        <is>
          <t>3</t>
        </is>
      </c>
      <c r="BZ928" s="2" t="inlineStr">
        <is>
          <t/>
        </is>
      </c>
      <c r="CA928" t="inlineStr">
        <is>
          <t>platforma otwarta dla przedstawicieli instytucji Unii, organów krajowych, regionalnych i lokalnych, zorganizowanych grup interesu i indywidualnych podmiotów z kręgów przedsiębiorczości, szkolnictwa wyższego, badań naukowych, stowarzyszeń, społeczeństwa obywatelskiego i klastrów, a także dla innych zainteresowanych stron z całego &lt;a href="https://iate.europa.eu/entry/result/2210948/pl" target="_blank"&gt;trójkąta wiedzy&lt;/a&gt;</t>
        </is>
      </c>
      <c r="CB928" t="inlineStr">
        <is>
          <t/>
        </is>
      </c>
      <c r="CC928" t="inlineStr">
        <is>
          <t/>
        </is>
      </c>
      <c r="CD928" t="inlineStr">
        <is>
          <t/>
        </is>
      </c>
      <c r="CE928" t="inlineStr">
        <is>
          <t/>
        </is>
      </c>
      <c r="CF928" t="inlineStr">
        <is>
          <t/>
        </is>
      </c>
      <c r="CG928" t="inlineStr">
        <is>
          <t/>
        </is>
      </c>
      <c r="CH928" t="inlineStr">
        <is>
          <t/>
        </is>
      </c>
      <c r="CI928" t="inlineStr">
        <is>
          <t/>
        </is>
      </c>
      <c r="CJ928" t="inlineStr">
        <is>
          <t/>
        </is>
      </c>
      <c r="CK928" t="inlineStr">
        <is>
          <t/>
        </is>
      </c>
      <c r="CL928" t="inlineStr">
        <is>
          <t/>
        </is>
      </c>
      <c r="CM928" t="inlineStr">
        <is>
          <t/>
        </is>
      </c>
      <c r="CN928" t="inlineStr">
        <is>
          <t/>
        </is>
      </c>
      <c r="CO928" t="inlineStr">
        <is>
          <t/>
        </is>
      </c>
      <c r="CP928" t="inlineStr">
        <is>
          <t/>
        </is>
      </c>
      <c r="CQ928" t="inlineStr">
        <is>
          <t/>
        </is>
      </c>
      <c r="CR928" t="inlineStr">
        <is>
          <t/>
        </is>
      </c>
      <c r="CS928" t="inlineStr">
        <is>
          <t/>
        </is>
      </c>
      <c r="CT928" t="inlineStr">
        <is>
          <t/>
        </is>
      </c>
      <c r="CU928" t="inlineStr">
        <is>
          <t/>
        </is>
      </c>
    </row>
    <row r="929">
      <c r="A929" s="1" t="str">
        <f>HYPERLINK("https://iate.europa.eu/entry/result/3620711/all", "3620711")</f>
        <v>3620711</v>
      </c>
      <c r="B929" t="inlineStr">
        <is>
          <t>EUROPEAN UNION</t>
        </is>
      </c>
      <c r="C929" t="inlineStr">
        <is>
          <t>EUROPEAN UNION|EU institutions and European civil service|EU office or agency|European Institute of Innovation and Technology</t>
        </is>
      </c>
      <c r="D929" t="inlineStr">
        <is>
          <t/>
        </is>
      </c>
      <c r="E929" t="inlineStr">
        <is>
          <t/>
        </is>
      </c>
      <c r="F929" t="inlineStr">
        <is>
          <t/>
        </is>
      </c>
      <c r="G929" t="inlineStr">
        <is>
          <t/>
        </is>
      </c>
      <c r="H929" t="inlineStr">
        <is>
          <t/>
        </is>
      </c>
      <c r="I929" t="inlineStr">
        <is>
          <t/>
        </is>
      </c>
      <c r="J929" t="inlineStr">
        <is>
          <t/>
        </is>
      </c>
      <c r="K929" t="inlineStr">
        <is>
          <t/>
        </is>
      </c>
      <c r="L929" t="inlineStr">
        <is>
          <t/>
        </is>
      </c>
      <c r="M929" t="inlineStr">
        <is>
          <t/>
        </is>
      </c>
      <c r="N929" t="inlineStr">
        <is>
          <t/>
        </is>
      </c>
      <c r="O929" t="inlineStr">
        <is>
          <t/>
        </is>
      </c>
      <c r="P929" t="inlineStr">
        <is>
          <t/>
        </is>
      </c>
      <c r="Q929" t="inlineStr">
        <is>
          <t/>
        </is>
      </c>
      <c r="R929" t="inlineStr">
        <is>
          <t/>
        </is>
      </c>
      <c r="S929" t="inlineStr">
        <is>
          <t/>
        </is>
      </c>
      <c r="T929" t="inlineStr">
        <is>
          <t/>
        </is>
      </c>
      <c r="U929" t="inlineStr">
        <is>
          <t/>
        </is>
      </c>
      <c r="V929" t="inlineStr">
        <is>
          <t/>
        </is>
      </c>
      <c r="W929" t="inlineStr">
        <is>
          <t/>
        </is>
      </c>
      <c r="X929" s="2" t="inlineStr">
        <is>
          <t>cross-KIC activities</t>
        </is>
      </c>
      <c r="Y929" s="2" t="inlineStr">
        <is>
          <t>3</t>
        </is>
      </c>
      <c r="Z929" s="2" t="inlineStr">
        <is>
          <t/>
        </is>
      </c>
      <c r="AA929" t="inlineStr">
        <is>
          <t>activities that aim to enhance cooperation and synergies between &lt;a href="https://iate.europa.eu/entry/result/2242188/en" target="_blank"&gt;KIC&lt;/a&gt;s, foster a more inter-disciplinary approach and create a critical mass among &lt;a href="https://iate.europa.eu/entry/result/2242188/en" target="_blank"&gt;KIC&lt;/a&gt;s to tackle topics of common interest</t>
        </is>
      </c>
      <c r="AB929" t="inlineStr">
        <is>
          <t/>
        </is>
      </c>
      <c r="AC929" t="inlineStr">
        <is>
          <t/>
        </is>
      </c>
      <c r="AD929" t="inlineStr">
        <is>
          <t/>
        </is>
      </c>
      <c r="AE929" t="inlineStr">
        <is>
          <t/>
        </is>
      </c>
      <c r="AF929" t="inlineStr">
        <is>
          <t/>
        </is>
      </c>
      <c r="AG929" t="inlineStr">
        <is>
          <t/>
        </is>
      </c>
      <c r="AH929" t="inlineStr">
        <is>
          <t/>
        </is>
      </c>
      <c r="AI929" t="inlineStr">
        <is>
          <t/>
        </is>
      </c>
      <c r="AJ929" t="inlineStr">
        <is>
          <t/>
        </is>
      </c>
      <c r="AK929" t="inlineStr">
        <is>
          <t/>
        </is>
      </c>
      <c r="AL929" t="inlineStr">
        <is>
          <t/>
        </is>
      </c>
      <c r="AM929" t="inlineStr">
        <is>
          <t/>
        </is>
      </c>
      <c r="AN929" t="inlineStr">
        <is>
          <t/>
        </is>
      </c>
      <c r="AO929" t="inlineStr">
        <is>
          <t/>
        </is>
      </c>
      <c r="AP929" t="inlineStr">
        <is>
          <t/>
        </is>
      </c>
      <c r="AQ929" t="inlineStr">
        <is>
          <t/>
        </is>
      </c>
      <c r="AR929" t="inlineStr">
        <is>
          <t/>
        </is>
      </c>
      <c r="AS929" t="inlineStr">
        <is>
          <t/>
        </is>
      </c>
      <c r="AT929" t="inlineStr">
        <is>
          <t/>
        </is>
      </c>
      <c r="AU929" t="inlineStr">
        <is>
          <t/>
        </is>
      </c>
      <c r="AV929" t="inlineStr">
        <is>
          <t/>
        </is>
      </c>
      <c r="AW929" t="inlineStr">
        <is>
          <t/>
        </is>
      </c>
      <c r="AX929" t="inlineStr">
        <is>
          <t/>
        </is>
      </c>
      <c r="AY929" t="inlineStr">
        <is>
          <t/>
        </is>
      </c>
      <c r="AZ929" t="inlineStr">
        <is>
          <t/>
        </is>
      </c>
      <c r="BA929" t="inlineStr">
        <is>
          <t/>
        </is>
      </c>
      <c r="BB929" t="inlineStr">
        <is>
          <t/>
        </is>
      </c>
      <c r="BC929" t="inlineStr">
        <is>
          <t/>
        </is>
      </c>
      <c r="BD929" t="inlineStr">
        <is>
          <t/>
        </is>
      </c>
      <c r="BE929" t="inlineStr">
        <is>
          <t/>
        </is>
      </c>
      <c r="BF929" t="inlineStr">
        <is>
          <t/>
        </is>
      </c>
      <c r="BG929" t="inlineStr">
        <is>
          <t/>
        </is>
      </c>
      <c r="BH929" t="inlineStr">
        <is>
          <t/>
        </is>
      </c>
      <c r="BI929" t="inlineStr">
        <is>
          <t/>
        </is>
      </c>
      <c r="BJ929" t="inlineStr">
        <is>
          <t/>
        </is>
      </c>
      <c r="BK929" t="inlineStr">
        <is>
          <t/>
        </is>
      </c>
      <c r="BL929" t="inlineStr">
        <is>
          <t/>
        </is>
      </c>
      <c r="BM929" t="inlineStr">
        <is>
          <t/>
        </is>
      </c>
      <c r="BN929" t="inlineStr">
        <is>
          <t/>
        </is>
      </c>
      <c r="BO929" t="inlineStr">
        <is>
          <t/>
        </is>
      </c>
      <c r="BP929" t="inlineStr">
        <is>
          <t/>
        </is>
      </c>
      <c r="BQ929" t="inlineStr">
        <is>
          <t/>
        </is>
      </c>
      <c r="BR929" t="inlineStr">
        <is>
          <t/>
        </is>
      </c>
      <c r="BS929" t="inlineStr">
        <is>
          <t/>
        </is>
      </c>
      <c r="BT929" t="inlineStr">
        <is>
          <t/>
        </is>
      </c>
      <c r="BU929" t="inlineStr">
        <is>
          <t/>
        </is>
      </c>
      <c r="BV929" t="inlineStr">
        <is>
          <t/>
        </is>
      </c>
      <c r="BW929" t="inlineStr">
        <is>
          <t/>
        </is>
      </c>
      <c r="BX929" s="2" t="inlineStr">
        <is>
          <t>wspólne działania WWiI</t>
        </is>
      </c>
      <c r="BY929" s="2" t="inlineStr">
        <is>
          <t>3</t>
        </is>
      </c>
      <c r="BZ929" s="2" t="inlineStr">
        <is>
          <t/>
        </is>
      </c>
      <c r="CA929" t="inlineStr">
        <is>
          <t>działania, których celem jest wzmocnienie współpracy i synergii między WWiI, wspieranie bardziej interdyscyplinarnego podejścia oraz stworzenie masy krytycznej między WWiI, aby zająć się zagadnieniami będącymi przedmiotem wspólnego zainteresowania</t>
        </is>
      </c>
      <c r="CB929" t="inlineStr">
        <is>
          <t/>
        </is>
      </c>
      <c r="CC929" t="inlineStr">
        <is>
          <t/>
        </is>
      </c>
      <c r="CD929" t="inlineStr">
        <is>
          <t/>
        </is>
      </c>
      <c r="CE929" t="inlineStr">
        <is>
          <t/>
        </is>
      </c>
      <c r="CF929" t="inlineStr">
        <is>
          <t/>
        </is>
      </c>
      <c r="CG929" t="inlineStr">
        <is>
          <t/>
        </is>
      </c>
      <c r="CH929" t="inlineStr">
        <is>
          <t/>
        </is>
      </c>
      <c r="CI929" t="inlineStr">
        <is>
          <t/>
        </is>
      </c>
      <c r="CJ929" t="inlineStr">
        <is>
          <t/>
        </is>
      </c>
      <c r="CK929" t="inlineStr">
        <is>
          <t/>
        </is>
      </c>
      <c r="CL929" t="inlineStr">
        <is>
          <t/>
        </is>
      </c>
      <c r="CM929" t="inlineStr">
        <is>
          <t/>
        </is>
      </c>
      <c r="CN929" t="inlineStr">
        <is>
          <t/>
        </is>
      </c>
      <c r="CO929" t="inlineStr">
        <is>
          <t/>
        </is>
      </c>
      <c r="CP929" t="inlineStr">
        <is>
          <t/>
        </is>
      </c>
      <c r="CQ929" t="inlineStr">
        <is>
          <t/>
        </is>
      </c>
      <c r="CR929" t="inlineStr">
        <is>
          <t/>
        </is>
      </c>
      <c r="CS929" t="inlineStr">
        <is>
          <t/>
        </is>
      </c>
      <c r="CT929" t="inlineStr">
        <is>
          <t/>
        </is>
      </c>
      <c r="CU929" t="inlineStr">
        <is>
          <t/>
        </is>
      </c>
    </row>
    <row r="930">
      <c r="A930" s="1" t="str">
        <f>HYPERLINK("https://iate.europa.eu/entry/result/3620707/all", "3620707")</f>
        <v>3620707</v>
      </c>
      <c r="B930" t="inlineStr">
        <is>
          <t>EUROPEAN UNION</t>
        </is>
      </c>
      <c r="C930" t="inlineStr">
        <is>
          <t>EUROPEAN UNION|EU institutions and European civil service|EU office or agency|European Institute of Innovation and Technology</t>
        </is>
      </c>
      <c r="D930" t="inlineStr">
        <is>
          <t/>
        </is>
      </c>
      <c r="E930" t="inlineStr">
        <is>
          <t/>
        </is>
      </c>
      <c r="F930" t="inlineStr">
        <is>
          <t/>
        </is>
      </c>
      <c r="G930" t="inlineStr">
        <is>
          <t/>
        </is>
      </c>
      <c r="H930" t="inlineStr">
        <is>
          <t/>
        </is>
      </c>
      <c r="I930" t="inlineStr">
        <is>
          <t/>
        </is>
      </c>
      <c r="J930" t="inlineStr">
        <is>
          <t/>
        </is>
      </c>
      <c r="K930" t="inlineStr">
        <is>
          <t/>
        </is>
      </c>
      <c r="L930" t="inlineStr">
        <is>
          <t/>
        </is>
      </c>
      <c r="M930" t="inlineStr">
        <is>
          <t/>
        </is>
      </c>
      <c r="N930" t="inlineStr">
        <is>
          <t/>
        </is>
      </c>
      <c r="O930" t="inlineStr">
        <is>
          <t/>
        </is>
      </c>
      <c r="P930" t="inlineStr">
        <is>
          <t/>
        </is>
      </c>
      <c r="Q930" t="inlineStr">
        <is>
          <t/>
        </is>
      </c>
      <c r="R930" t="inlineStr">
        <is>
          <t/>
        </is>
      </c>
      <c r="S930" t="inlineStr">
        <is>
          <t/>
        </is>
      </c>
      <c r="T930" t="inlineStr">
        <is>
          <t/>
        </is>
      </c>
      <c r="U930" t="inlineStr">
        <is>
          <t/>
        </is>
      </c>
      <c r="V930" t="inlineStr">
        <is>
          <t/>
        </is>
      </c>
      <c r="W930" t="inlineStr">
        <is>
          <t/>
        </is>
      </c>
      <c r="X930" s="2" t="inlineStr">
        <is>
          <t>EIT community</t>
        </is>
      </c>
      <c r="Y930" s="2" t="inlineStr">
        <is>
          <t>3</t>
        </is>
      </c>
      <c r="Z930" s="2" t="inlineStr">
        <is>
          <t/>
        </is>
      </c>
      <c r="AA930" t="inlineStr">
        <is>
          <t>&lt;a href="https://iate.europa.eu/entry/result/1018889/en" target="_blank"&gt;EIT&lt;/a&gt; and the active community of individuals and legal entities which benefited or benefit from the EIT support or financial contribution</t>
        </is>
      </c>
      <c r="AB930" t="inlineStr">
        <is>
          <t/>
        </is>
      </c>
      <c r="AC930" t="inlineStr">
        <is>
          <t/>
        </is>
      </c>
      <c r="AD930" t="inlineStr">
        <is>
          <t/>
        </is>
      </c>
      <c r="AE930" t="inlineStr">
        <is>
          <t/>
        </is>
      </c>
      <c r="AF930" t="inlineStr">
        <is>
          <t/>
        </is>
      </c>
      <c r="AG930" t="inlineStr">
        <is>
          <t/>
        </is>
      </c>
      <c r="AH930" t="inlineStr">
        <is>
          <t/>
        </is>
      </c>
      <c r="AI930" t="inlineStr">
        <is>
          <t/>
        </is>
      </c>
      <c r="AJ930" t="inlineStr">
        <is>
          <t/>
        </is>
      </c>
      <c r="AK930" t="inlineStr">
        <is>
          <t/>
        </is>
      </c>
      <c r="AL930" t="inlineStr">
        <is>
          <t/>
        </is>
      </c>
      <c r="AM930" t="inlineStr">
        <is>
          <t/>
        </is>
      </c>
      <c r="AN930" t="inlineStr">
        <is>
          <t/>
        </is>
      </c>
      <c r="AO930" t="inlineStr">
        <is>
          <t/>
        </is>
      </c>
      <c r="AP930" t="inlineStr">
        <is>
          <t/>
        </is>
      </c>
      <c r="AQ930" t="inlineStr">
        <is>
          <t/>
        </is>
      </c>
      <c r="AR930" t="inlineStr">
        <is>
          <t/>
        </is>
      </c>
      <c r="AS930" t="inlineStr">
        <is>
          <t/>
        </is>
      </c>
      <c r="AT930" t="inlineStr">
        <is>
          <t/>
        </is>
      </c>
      <c r="AU930" t="inlineStr">
        <is>
          <t/>
        </is>
      </c>
      <c r="AV930" t="inlineStr">
        <is>
          <t/>
        </is>
      </c>
      <c r="AW930" t="inlineStr">
        <is>
          <t/>
        </is>
      </c>
      <c r="AX930" t="inlineStr">
        <is>
          <t/>
        </is>
      </c>
      <c r="AY930" t="inlineStr">
        <is>
          <t/>
        </is>
      </c>
      <c r="AZ930" t="inlineStr">
        <is>
          <t/>
        </is>
      </c>
      <c r="BA930" t="inlineStr">
        <is>
          <t/>
        </is>
      </c>
      <c r="BB930" t="inlineStr">
        <is>
          <t/>
        </is>
      </c>
      <c r="BC930" t="inlineStr">
        <is>
          <t/>
        </is>
      </c>
      <c r="BD930" t="inlineStr">
        <is>
          <t/>
        </is>
      </c>
      <c r="BE930" t="inlineStr">
        <is>
          <t/>
        </is>
      </c>
      <c r="BF930" t="inlineStr">
        <is>
          <t/>
        </is>
      </c>
      <c r="BG930" t="inlineStr">
        <is>
          <t/>
        </is>
      </c>
      <c r="BH930" t="inlineStr">
        <is>
          <t/>
        </is>
      </c>
      <c r="BI930" t="inlineStr">
        <is>
          <t/>
        </is>
      </c>
      <c r="BJ930" t="inlineStr">
        <is>
          <t/>
        </is>
      </c>
      <c r="BK930" t="inlineStr">
        <is>
          <t/>
        </is>
      </c>
      <c r="BL930" t="inlineStr">
        <is>
          <t/>
        </is>
      </c>
      <c r="BM930" t="inlineStr">
        <is>
          <t/>
        </is>
      </c>
      <c r="BN930" t="inlineStr">
        <is>
          <t/>
        </is>
      </c>
      <c r="BO930" t="inlineStr">
        <is>
          <t/>
        </is>
      </c>
      <c r="BP930" t="inlineStr">
        <is>
          <t/>
        </is>
      </c>
      <c r="BQ930" t="inlineStr">
        <is>
          <t/>
        </is>
      </c>
      <c r="BR930" t="inlineStr">
        <is>
          <t/>
        </is>
      </c>
      <c r="BS930" t="inlineStr">
        <is>
          <t/>
        </is>
      </c>
      <c r="BT930" t="inlineStr">
        <is>
          <t/>
        </is>
      </c>
      <c r="BU930" t="inlineStr">
        <is>
          <t/>
        </is>
      </c>
      <c r="BV930" t="inlineStr">
        <is>
          <t/>
        </is>
      </c>
      <c r="BW930" t="inlineStr">
        <is>
          <t/>
        </is>
      </c>
      <c r="BX930" s="2" t="inlineStr">
        <is>
          <t>wspólnota EIT</t>
        </is>
      </c>
      <c r="BY930" s="2" t="inlineStr">
        <is>
          <t>3</t>
        </is>
      </c>
      <c r="BZ930" s="2" t="inlineStr">
        <is>
          <t/>
        </is>
      </c>
      <c r="CA930" t="inlineStr">
        <is>
          <t>EIT oraz aktywna wspólnota osób i podmiotów prawnych, które skorzystały lub korzystają ze wsparcia lub wkładu finansowego EIT</t>
        </is>
      </c>
      <c r="CB930" t="inlineStr">
        <is>
          <t/>
        </is>
      </c>
      <c r="CC930" t="inlineStr">
        <is>
          <t/>
        </is>
      </c>
      <c r="CD930" t="inlineStr">
        <is>
          <t/>
        </is>
      </c>
      <c r="CE930" t="inlineStr">
        <is>
          <t/>
        </is>
      </c>
      <c r="CF930" t="inlineStr">
        <is>
          <t/>
        </is>
      </c>
      <c r="CG930" t="inlineStr">
        <is>
          <t/>
        </is>
      </c>
      <c r="CH930" t="inlineStr">
        <is>
          <t/>
        </is>
      </c>
      <c r="CI930" t="inlineStr">
        <is>
          <t/>
        </is>
      </c>
      <c r="CJ930" t="inlineStr">
        <is>
          <t/>
        </is>
      </c>
      <c r="CK930" t="inlineStr">
        <is>
          <t/>
        </is>
      </c>
      <c r="CL930" t="inlineStr">
        <is>
          <t/>
        </is>
      </c>
      <c r="CM930" t="inlineStr">
        <is>
          <t/>
        </is>
      </c>
      <c r="CN930" t="inlineStr">
        <is>
          <t/>
        </is>
      </c>
      <c r="CO930" t="inlineStr">
        <is>
          <t/>
        </is>
      </c>
      <c r="CP930" t="inlineStr">
        <is>
          <t/>
        </is>
      </c>
      <c r="CQ930" t="inlineStr">
        <is>
          <t/>
        </is>
      </c>
      <c r="CR930" t="inlineStr">
        <is>
          <t/>
        </is>
      </c>
      <c r="CS930" t="inlineStr">
        <is>
          <t/>
        </is>
      </c>
      <c r="CT930" t="inlineStr">
        <is>
          <t/>
        </is>
      </c>
      <c r="CU930" t="inlineStr">
        <is>
          <t/>
        </is>
      </c>
    </row>
    <row r="931">
      <c r="A931" s="1" t="str">
        <f>HYPERLINK("https://iate.europa.eu/entry/result/3620709/all", "3620709")</f>
        <v>3620709</v>
      </c>
      <c r="B931" t="inlineStr">
        <is>
          <t>PRODUCTION, TECHNOLOGY AND RESEARCH</t>
        </is>
      </c>
      <c r="C931" t="inlineStr">
        <is>
          <t>PRODUCTION, TECHNOLOGY AND RESEARCH|research and intellectual property|research policy|EU research policy</t>
        </is>
      </c>
      <c r="D931" t="inlineStr">
        <is>
          <t/>
        </is>
      </c>
      <c r="E931" t="inlineStr">
        <is>
          <t/>
        </is>
      </c>
      <c r="F931" t="inlineStr">
        <is>
          <t/>
        </is>
      </c>
      <c r="G931" t="inlineStr">
        <is>
          <t/>
        </is>
      </c>
      <c r="H931" t="inlineStr">
        <is>
          <t/>
        </is>
      </c>
      <c r="I931" t="inlineStr">
        <is>
          <t/>
        </is>
      </c>
      <c r="J931" t="inlineStr">
        <is>
          <t/>
        </is>
      </c>
      <c r="K931" t="inlineStr">
        <is>
          <t/>
        </is>
      </c>
      <c r="L931" t="inlineStr">
        <is>
          <t/>
        </is>
      </c>
      <c r="M931" t="inlineStr">
        <is>
          <t/>
        </is>
      </c>
      <c r="N931" t="inlineStr">
        <is>
          <t/>
        </is>
      </c>
      <c r="O931" t="inlineStr">
        <is>
          <t/>
        </is>
      </c>
      <c r="P931" t="inlineStr">
        <is>
          <t/>
        </is>
      </c>
      <c r="Q931" t="inlineStr">
        <is>
          <t/>
        </is>
      </c>
      <c r="R931" t="inlineStr">
        <is>
          <t/>
        </is>
      </c>
      <c r="S931" t="inlineStr">
        <is>
          <t/>
        </is>
      </c>
      <c r="T931" t="inlineStr">
        <is>
          <t/>
        </is>
      </c>
      <c r="U931" t="inlineStr">
        <is>
          <t/>
        </is>
      </c>
      <c r="V931" t="inlineStr">
        <is>
          <t/>
        </is>
      </c>
      <c r="W931" t="inlineStr">
        <is>
          <t/>
        </is>
      </c>
      <c r="X931" s="2" t="inlineStr">
        <is>
          <t>research organisation</t>
        </is>
      </c>
      <c r="Y931" s="2" t="inlineStr">
        <is>
          <t>3</t>
        </is>
      </c>
      <c r="Z931" s="2" t="inlineStr">
        <is>
          <t/>
        </is>
      </c>
      <c r="AA931" t="inlineStr">
        <is>
          <t>public or private legal entity which undertakes research or technological development as one of its main objectives</t>
        </is>
      </c>
      <c r="AB931" t="inlineStr">
        <is>
          <t/>
        </is>
      </c>
      <c r="AC931" t="inlineStr">
        <is>
          <t/>
        </is>
      </c>
      <c r="AD931" t="inlineStr">
        <is>
          <t/>
        </is>
      </c>
      <c r="AE931" t="inlineStr">
        <is>
          <t/>
        </is>
      </c>
      <c r="AF931" t="inlineStr">
        <is>
          <t/>
        </is>
      </c>
      <c r="AG931" t="inlineStr">
        <is>
          <t/>
        </is>
      </c>
      <c r="AH931" t="inlineStr">
        <is>
          <t/>
        </is>
      </c>
      <c r="AI931" t="inlineStr">
        <is>
          <t/>
        </is>
      </c>
      <c r="AJ931" t="inlineStr">
        <is>
          <t/>
        </is>
      </c>
      <c r="AK931" t="inlineStr">
        <is>
          <t/>
        </is>
      </c>
      <c r="AL931" t="inlineStr">
        <is>
          <t/>
        </is>
      </c>
      <c r="AM931" t="inlineStr">
        <is>
          <t/>
        </is>
      </c>
      <c r="AN931" t="inlineStr">
        <is>
          <t/>
        </is>
      </c>
      <c r="AO931" t="inlineStr">
        <is>
          <t/>
        </is>
      </c>
      <c r="AP931" t="inlineStr">
        <is>
          <t/>
        </is>
      </c>
      <c r="AQ931" t="inlineStr">
        <is>
          <t/>
        </is>
      </c>
      <c r="AR931" t="inlineStr">
        <is>
          <t/>
        </is>
      </c>
      <c r="AS931" t="inlineStr">
        <is>
          <t/>
        </is>
      </c>
      <c r="AT931" t="inlineStr">
        <is>
          <t/>
        </is>
      </c>
      <c r="AU931" t="inlineStr">
        <is>
          <t/>
        </is>
      </c>
      <c r="AV931" t="inlineStr">
        <is>
          <t/>
        </is>
      </c>
      <c r="AW931" t="inlineStr">
        <is>
          <t/>
        </is>
      </c>
      <c r="AX931" t="inlineStr">
        <is>
          <t/>
        </is>
      </c>
      <c r="AY931" t="inlineStr">
        <is>
          <t/>
        </is>
      </c>
      <c r="AZ931" t="inlineStr">
        <is>
          <t/>
        </is>
      </c>
      <c r="BA931" t="inlineStr">
        <is>
          <t/>
        </is>
      </c>
      <c r="BB931" t="inlineStr">
        <is>
          <t/>
        </is>
      </c>
      <c r="BC931" t="inlineStr">
        <is>
          <t/>
        </is>
      </c>
      <c r="BD931" t="inlineStr">
        <is>
          <t/>
        </is>
      </c>
      <c r="BE931" t="inlineStr">
        <is>
          <t/>
        </is>
      </c>
      <c r="BF931" t="inlineStr">
        <is>
          <t/>
        </is>
      </c>
      <c r="BG931" t="inlineStr">
        <is>
          <t/>
        </is>
      </c>
      <c r="BH931" t="inlineStr">
        <is>
          <t/>
        </is>
      </c>
      <c r="BI931" t="inlineStr">
        <is>
          <t/>
        </is>
      </c>
      <c r="BJ931" t="inlineStr">
        <is>
          <t/>
        </is>
      </c>
      <c r="BK931" t="inlineStr">
        <is>
          <t/>
        </is>
      </c>
      <c r="BL931" t="inlineStr">
        <is>
          <t/>
        </is>
      </c>
      <c r="BM931" t="inlineStr">
        <is>
          <t/>
        </is>
      </c>
      <c r="BN931" t="inlineStr">
        <is>
          <t/>
        </is>
      </c>
      <c r="BO931" t="inlineStr">
        <is>
          <t/>
        </is>
      </c>
      <c r="BP931" t="inlineStr">
        <is>
          <t/>
        </is>
      </c>
      <c r="BQ931" t="inlineStr">
        <is>
          <t/>
        </is>
      </c>
      <c r="BR931" t="inlineStr">
        <is>
          <t/>
        </is>
      </c>
      <c r="BS931" t="inlineStr">
        <is>
          <t/>
        </is>
      </c>
      <c r="BT931" t="inlineStr">
        <is>
          <t/>
        </is>
      </c>
      <c r="BU931" t="inlineStr">
        <is>
          <t/>
        </is>
      </c>
      <c r="BV931" t="inlineStr">
        <is>
          <t/>
        </is>
      </c>
      <c r="BW931" t="inlineStr">
        <is>
          <t/>
        </is>
      </c>
      <c r="BX931" s="2" t="inlineStr">
        <is>
          <t>instytucja badawcza</t>
        </is>
      </c>
      <c r="BY931" s="2" t="inlineStr">
        <is>
          <t>3</t>
        </is>
      </c>
      <c r="BZ931" s="2" t="inlineStr">
        <is>
          <t/>
        </is>
      </c>
      <c r="CA931" t="inlineStr">
        <is>
          <t>publiczna lub prywatna osoba prawna, której jednym z głównych celów są badania naukowe lub rozwój technologiczny</t>
        </is>
      </c>
      <c r="CB931" t="inlineStr">
        <is>
          <t/>
        </is>
      </c>
      <c r="CC931" t="inlineStr">
        <is>
          <t/>
        </is>
      </c>
      <c r="CD931" t="inlineStr">
        <is>
          <t/>
        </is>
      </c>
      <c r="CE931" t="inlineStr">
        <is>
          <t/>
        </is>
      </c>
      <c r="CF931" t="inlineStr">
        <is>
          <t/>
        </is>
      </c>
      <c r="CG931" t="inlineStr">
        <is>
          <t/>
        </is>
      </c>
      <c r="CH931" t="inlineStr">
        <is>
          <t/>
        </is>
      </c>
      <c r="CI931" t="inlineStr">
        <is>
          <t/>
        </is>
      </c>
      <c r="CJ931" t="inlineStr">
        <is>
          <t/>
        </is>
      </c>
      <c r="CK931" t="inlineStr">
        <is>
          <t/>
        </is>
      </c>
      <c r="CL931" t="inlineStr">
        <is>
          <t/>
        </is>
      </c>
      <c r="CM931" t="inlineStr">
        <is>
          <t/>
        </is>
      </c>
      <c r="CN931" t="inlineStr">
        <is>
          <t/>
        </is>
      </c>
      <c r="CO931" t="inlineStr">
        <is>
          <t/>
        </is>
      </c>
      <c r="CP931" t="inlineStr">
        <is>
          <t/>
        </is>
      </c>
      <c r="CQ931" t="inlineStr">
        <is>
          <t/>
        </is>
      </c>
      <c r="CR931" t="inlineStr">
        <is>
          <t/>
        </is>
      </c>
      <c r="CS931" t="inlineStr">
        <is>
          <t/>
        </is>
      </c>
      <c r="CT931" t="inlineStr">
        <is>
          <t/>
        </is>
      </c>
      <c r="CU931" t="inlineStr">
        <is>
          <t/>
        </is>
      </c>
    </row>
    <row r="932">
      <c r="A932" s="1" t="str">
        <f>HYPERLINK("https://iate.europa.eu/entry/result/3620425/all", "3620425")</f>
        <v>3620425</v>
      </c>
      <c r="B932" t="inlineStr">
        <is>
          <t>ECONOMICS;ENVIRONMENT</t>
        </is>
      </c>
      <c r="C932" t="inlineStr">
        <is>
          <t>ECONOMICS|economic policy;ENVIRONMENT|environmental policy</t>
        </is>
      </c>
      <c r="D932" t="inlineStr">
        <is>
          <t/>
        </is>
      </c>
      <c r="E932" t="inlineStr">
        <is>
          <t/>
        </is>
      </c>
      <c r="F932" t="inlineStr">
        <is>
          <t/>
        </is>
      </c>
      <c r="G932" t="inlineStr">
        <is>
          <t/>
        </is>
      </c>
      <c r="H932" t="inlineStr">
        <is>
          <t/>
        </is>
      </c>
      <c r="I932" t="inlineStr">
        <is>
          <t/>
        </is>
      </c>
      <c r="J932" t="inlineStr">
        <is>
          <t/>
        </is>
      </c>
      <c r="K932" t="inlineStr">
        <is>
          <t/>
        </is>
      </c>
      <c r="L932" t="inlineStr">
        <is>
          <t/>
        </is>
      </c>
      <c r="M932" t="inlineStr">
        <is>
          <t/>
        </is>
      </c>
      <c r="N932" t="inlineStr">
        <is>
          <t/>
        </is>
      </c>
      <c r="O932" t="inlineStr">
        <is>
          <t/>
        </is>
      </c>
      <c r="P932" t="inlineStr">
        <is>
          <t/>
        </is>
      </c>
      <c r="Q932" t="inlineStr">
        <is>
          <t/>
        </is>
      </c>
      <c r="R932" t="inlineStr">
        <is>
          <t/>
        </is>
      </c>
      <c r="S932" t="inlineStr">
        <is>
          <t/>
        </is>
      </c>
      <c r="T932" t="inlineStr">
        <is>
          <t/>
        </is>
      </c>
      <c r="U932" t="inlineStr">
        <is>
          <t/>
        </is>
      </c>
      <c r="V932" t="inlineStr">
        <is>
          <t/>
        </is>
      </c>
      <c r="W932" t="inlineStr">
        <is>
          <t/>
        </is>
      </c>
      <c r="X932" s="2" t="inlineStr">
        <is>
          <t>green innovation voucher</t>
        </is>
      </c>
      <c r="Y932" s="2" t="inlineStr">
        <is>
          <t>3</t>
        </is>
      </c>
      <c r="Z932" s="2" t="inlineStr">
        <is>
          <t/>
        </is>
      </c>
      <c r="AA932" t="inlineStr">
        <is>
          <t>innovation vouchers that focus on particular sectors or areas with positive environmental impact</t>
        </is>
      </c>
      <c r="AB932" t="inlineStr">
        <is>
          <t/>
        </is>
      </c>
      <c r="AC932" t="inlineStr">
        <is>
          <t/>
        </is>
      </c>
      <c r="AD932" t="inlineStr">
        <is>
          <t/>
        </is>
      </c>
      <c r="AE932" t="inlineStr">
        <is>
          <t/>
        </is>
      </c>
      <c r="AF932" t="inlineStr">
        <is>
          <t/>
        </is>
      </c>
      <c r="AG932" t="inlineStr">
        <is>
          <t/>
        </is>
      </c>
      <c r="AH932" t="inlineStr">
        <is>
          <t/>
        </is>
      </c>
      <c r="AI932" t="inlineStr">
        <is>
          <t/>
        </is>
      </c>
      <c r="AJ932" s="2" t="inlineStr">
        <is>
          <t>vihreä innovaatioseteli</t>
        </is>
      </c>
      <c r="AK932" s="2" t="inlineStr">
        <is>
          <t>3</t>
        </is>
      </c>
      <c r="AL932" s="2" t="inlineStr">
        <is>
          <t/>
        </is>
      </c>
      <c r="AM932" t="inlineStr">
        <is>
          <t/>
        </is>
      </c>
      <c r="AN932" t="inlineStr">
        <is>
          <t/>
        </is>
      </c>
      <c r="AO932" t="inlineStr">
        <is>
          <t/>
        </is>
      </c>
      <c r="AP932" t="inlineStr">
        <is>
          <t/>
        </is>
      </c>
      <c r="AQ932" t="inlineStr">
        <is>
          <t/>
        </is>
      </c>
      <c r="AR932" t="inlineStr">
        <is>
          <t/>
        </is>
      </c>
      <c r="AS932" t="inlineStr">
        <is>
          <t/>
        </is>
      </c>
      <c r="AT932" t="inlineStr">
        <is>
          <t/>
        </is>
      </c>
      <c r="AU932" t="inlineStr">
        <is>
          <t/>
        </is>
      </c>
      <c r="AV932" t="inlineStr">
        <is>
          <t/>
        </is>
      </c>
      <c r="AW932" t="inlineStr">
        <is>
          <t/>
        </is>
      </c>
      <c r="AX932" t="inlineStr">
        <is>
          <t/>
        </is>
      </c>
      <c r="AY932" t="inlineStr">
        <is>
          <t/>
        </is>
      </c>
      <c r="AZ932" t="inlineStr">
        <is>
          <t/>
        </is>
      </c>
      <c r="BA932" t="inlineStr">
        <is>
          <t/>
        </is>
      </c>
      <c r="BB932" t="inlineStr">
        <is>
          <t/>
        </is>
      </c>
      <c r="BC932" t="inlineStr">
        <is>
          <t/>
        </is>
      </c>
      <c r="BD932" t="inlineStr">
        <is>
          <t/>
        </is>
      </c>
      <c r="BE932" t="inlineStr">
        <is>
          <t/>
        </is>
      </c>
      <c r="BF932" t="inlineStr">
        <is>
          <t/>
        </is>
      </c>
      <c r="BG932" t="inlineStr">
        <is>
          <t/>
        </is>
      </c>
      <c r="BH932" t="inlineStr">
        <is>
          <t/>
        </is>
      </c>
      <c r="BI932" t="inlineStr">
        <is>
          <t/>
        </is>
      </c>
      <c r="BJ932" t="inlineStr">
        <is>
          <t/>
        </is>
      </c>
      <c r="BK932" t="inlineStr">
        <is>
          <t/>
        </is>
      </c>
      <c r="BL932" t="inlineStr">
        <is>
          <t/>
        </is>
      </c>
      <c r="BM932" t="inlineStr">
        <is>
          <t/>
        </is>
      </c>
      <c r="BN932" t="inlineStr">
        <is>
          <t/>
        </is>
      </c>
      <c r="BO932" t="inlineStr">
        <is>
          <t/>
        </is>
      </c>
      <c r="BP932" t="inlineStr">
        <is>
          <t/>
        </is>
      </c>
      <c r="BQ932" t="inlineStr">
        <is>
          <t/>
        </is>
      </c>
      <c r="BR932" t="inlineStr">
        <is>
          <t/>
        </is>
      </c>
      <c r="BS932" t="inlineStr">
        <is>
          <t/>
        </is>
      </c>
      <c r="BT932" t="inlineStr">
        <is>
          <t/>
        </is>
      </c>
      <c r="BU932" t="inlineStr">
        <is>
          <t/>
        </is>
      </c>
      <c r="BV932" t="inlineStr">
        <is>
          <t/>
        </is>
      </c>
      <c r="BW932" t="inlineStr">
        <is>
          <t/>
        </is>
      </c>
      <c r="BX932" t="inlineStr">
        <is>
          <t/>
        </is>
      </c>
      <c r="BY932" t="inlineStr">
        <is>
          <t/>
        </is>
      </c>
      <c r="BZ932" t="inlineStr">
        <is>
          <t/>
        </is>
      </c>
      <c r="CA932" t="inlineStr">
        <is>
          <t/>
        </is>
      </c>
      <c r="CB932" t="inlineStr">
        <is>
          <t/>
        </is>
      </c>
      <c r="CC932" t="inlineStr">
        <is>
          <t/>
        </is>
      </c>
      <c r="CD932" t="inlineStr">
        <is>
          <t/>
        </is>
      </c>
      <c r="CE932" t="inlineStr">
        <is>
          <t/>
        </is>
      </c>
      <c r="CF932" t="inlineStr">
        <is>
          <t/>
        </is>
      </c>
      <c r="CG932" t="inlineStr">
        <is>
          <t/>
        </is>
      </c>
      <c r="CH932" t="inlineStr">
        <is>
          <t/>
        </is>
      </c>
      <c r="CI932" t="inlineStr">
        <is>
          <t/>
        </is>
      </c>
      <c r="CJ932" t="inlineStr">
        <is>
          <t/>
        </is>
      </c>
      <c r="CK932" t="inlineStr">
        <is>
          <t/>
        </is>
      </c>
      <c r="CL932" t="inlineStr">
        <is>
          <t/>
        </is>
      </c>
      <c r="CM932" t="inlineStr">
        <is>
          <t/>
        </is>
      </c>
      <c r="CN932" t="inlineStr">
        <is>
          <t/>
        </is>
      </c>
      <c r="CO932" t="inlineStr">
        <is>
          <t/>
        </is>
      </c>
      <c r="CP932" t="inlineStr">
        <is>
          <t/>
        </is>
      </c>
      <c r="CQ932" t="inlineStr">
        <is>
          <t/>
        </is>
      </c>
      <c r="CR932" t="inlineStr">
        <is>
          <t/>
        </is>
      </c>
      <c r="CS932" t="inlineStr">
        <is>
          <t/>
        </is>
      </c>
      <c r="CT932" t="inlineStr">
        <is>
          <t/>
        </is>
      </c>
      <c r="CU932" t="inlineStr">
        <is>
          <t/>
        </is>
      </c>
    </row>
    <row r="933">
      <c r="A933" s="1" t="str">
        <f>HYPERLINK("https://iate.europa.eu/entry/result/3619874/all", "3619874")</f>
        <v>3619874</v>
      </c>
      <c r="B933" t="inlineStr">
        <is>
          <t>PRODUCTION, TECHNOLOGY AND RESEARCH;BUSINESS AND COMPETITION</t>
        </is>
      </c>
      <c r="C933" t="inlineStr">
        <is>
          <t>PRODUCTION, TECHNOLOGY AND RESEARCH|technology and technical regulations|technology|technological change;BUSINESS AND COMPETITION|management|management techniques|management planning</t>
        </is>
      </c>
      <c r="D933" t="inlineStr">
        <is>
          <t/>
        </is>
      </c>
      <c r="E933" t="inlineStr">
        <is>
          <t/>
        </is>
      </c>
      <c r="F933" t="inlineStr">
        <is>
          <t/>
        </is>
      </c>
      <c r="G933" t="inlineStr">
        <is>
          <t/>
        </is>
      </c>
      <c r="H933" t="inlineStr">
        <is>
          <t/>
        </is>
      </c>
      <c r="I933" t="inlineStr">
        <is>
          <t/>
        </is>
      </c>
      <c r="J933" t="inlineStr">
        <is>
          <t/>
        </is>
      </c>
      <c r="K933" t="inlineStr">
        <is>
          <t/>
        </is>
      </c>
      <c r="L933" t="inlineStr">
        <is>
          <t/>
        </is>
      </c>
      <c r="M933" t="inlineStr">
        <is>
          <t/>
        </is>
      </c>
      <c r="N933" t="inlineStr">
        <is>
          <t/>
        </is>
      </c>
      <c r="O933" t="inlineStr">
        <is>
          <t/>
        </is>
      </c>
      <c r="P933" t="inlineStr">
        <is>
          <t/>
        </is>
      </c>
      <c r="Q933" t="inlineStr">
        <is>
          <t/>
        </is>
      </c>
      <c r="R933" t="inlineStr">
        <is>
          <t/>
        </is>
      </c>
      <c r="S933" t="inlineStr">
        <is>
          <t/>
        </is>
      </c>
      <c r="T933" t="inlineStr">
        <is>
          <t/>
        </is>
      </c>
      <c r="U933" t="inlineStr">
        <is>
          <t/>
        </is>
      </c>
      <c r="V933" t="inlineStr">
        <is>
          <t/>
        </is>
      </c>
      <c r="W933" t="inlineStr">
        <is>
          <t/>
        </is>
      </c>
      <c r="X933" s="2" t="inlineStr">
        <is>
          <t>weak signal</t>
        </is>
      </c>
      <c r="Y933" s="2" t="inlineStr">
        <is>
          <t>3</t>
        </is>
      </c>
      <c r="Z933" s="2" t="inlineStr">
        <is>
          <t/>
        </is>
      </c>
      <c r="AA933" t="inlineStr">
        <is>
          <t>an indication of an emerging issue or an early sign of a potential change that may be meaningful in the future</t>
        </is>
      </c>
      <c r="AB933" t="inlineStr">
        <is>
          <t/>
        </is>
      </c>
      <c r="AC933" t="inlineStr">
        <is>
          <t/>
        </is>
      </c>
      <c r="AD933" t="inlineStr">
        <is>
          <t/>
        </is>
      </c>
      <c r="AE933" t="inlineStr">
        <is>
          <t/>
        </is>
      </c>
      <c r="AF933" t="inlineStr">
        <is>
          <t/>
        </is>
      </c>
      <c r="AG933" t="inlineStr">
        <is>
          <t/>
        </is>
      </c>
      <c r="AH933" t="inlineStr">
        <is>
          <t/>
        </is>
      </c>
      <c r="AI933" t="inlineStr">
        <is>
          <t/>
        </is>
      </c>
      <c r="AJ933" s="2" t="inlineStr">
        <is>
          <t>heikko signaali</t>
        </is>
      </c>
      <c r="AK933" s="2" t="inlineStr">
        <is>
          <t>3</t>
        </is>
      </c>
      <c r="AL933" s="2" t="inlineStr">
        <is>
          <t/>
        </is>
      </c>
      <c r="AM933" t="inlineStr">
        <is>
          <t>merkki nousevasta asiasta tai ensioire mahdollisesta muutoksesta, joka saattaa olla tulevaisuudessa merkittävä</t>
        </is>
      </c>
      <c r="AN933" t="inlineStr">
        <is>
          <t/>
        </is>
      </c>
      <c r="AO933" t="inlineStr">
        <is>
          <t/>
        </is>
      </c>
      <c r="AP933" t="inlineStr">
        <is>
          <t/>
        </is>
      </c>
      <c r="AQ933" t="inlineStr">
        <is>
          <t/>
        </is>
      </c>
      <c r="AR933" t="inlineStr">
        <is>
          <t/>
        </is>
      </c>
      <c r="AS933" t="inlineStr">
        <is>
          <t/>
        </is>
      </c>
      <c r="AT933" t="inlineStr">
        <is>
          <t/>
        </is>
      </c>
      <c r="AU933" t="inlineStr">
        <is>
          <t/>
        </is>
      </c>
      <c r="AV933" t="inlineStr">
        <is>
          <t/>
        </is>
      </c>
      <c r="AW933" t="inlineStr">
        <is>
          <t/>
        </is>
      </c>
      <c r="AX933" t="inlineStr">
        <is>
          <t/>
        </is>
      </c>
      <c r="AY933" t="inlineStr">
        <is>
          <t/>
        </is>
      </c>
      <c r="AZ933" t="inlineStr">
        <is>
          <t/>
        </is>
      </c>
      <c r="BA933" t="inlineStr">
        <is>
          <t/>
        </is>
      </c>
      <c r="BB933" t="inlineStr">
        <is>
          <t/>
        </is>
      </c>
      <c r="BC933" t="inlineStr">
        <is>
          <t/>
        </is>
      </c>
      <c r="BD933" t="inlineStr">
        <is>
          <t/>
        </is>
      </c>
      <c r="BE933" t="inlineStr">
        <is>
          <t/>
        </is>
      </c>
      <c r="BF933" t="inlineStr">
        <is>
          <t/>
        </is>
      </c>
      <c r="BG933" t="inlineStr">
        <is>
          <t/>
        </is>
      </c>
      <c r="BH933" t="inlineStr">
        <is>
          <t/>
        </is>
      </c>
      <c r="BI933" t="inlineStr">
        <is>
          <t/>
        </is>
      </c>
      <c r="BJ933" t="inlineStr">
        <is>
          <t/>
        </is>
      </c>
      <c r="BK933" t="inlineStr">
        <is>
          <t/>
        </is>
      </c>
      <c r="BL933" t="inlineStr">
        <is>
          <t/>
        </is>
      </c>
      <c r="BM933" t="inlineStr">
        <is>
          <t/>
        </is>
      </c>
      <c r="BN933" t="inlineStr">
        <is>
          <t/>
        </is>
      </c>
      <c r="BO933" t="inlineStr">
        <is>
          <t/>
        </is>
      </c>
      <c r="BP933" t="inlineStr">
        <is>
          <t/>
        </is>
      </c>
      <c r="BQ933" t="inlineStr">
        <is>
          <t/>
        </is>
      </c>
      <c r="BR933" t="inlineStr">
        <is>
          <t/>
        </is>
      </c>
      <c r="BS933" t="inlineStr">
        <is>
          <t/>
        </is>
      </c>
      <c r="BT933" t="inlineStr">
        <is>
          <t/>
        </is>
      </c>
      <c r="BU933" t="inlineStr">
        <is>
          <t/>
        </is>
      </c>
      <c r="BV933" t="inlineStr">
        <is>
          <t/>
        </is>
      </c>
      <c r="BW933" t="inlineStr">
        <is>
          <t/>
        </is>
      </c>
      <c r="BX933" t="inlineStr">
        <is>
          <t/>
        </is>
      </c>
      <c r="BY933" t="inlineStr">
        <is>
          <t/>
        </is>
      </c>
      <c r="BZ933" t="inlineStr">
        <is>
          <t/>
        </is>
      </c>
      <c r="CA933" t="inlineStr">
        <is>
          <t/>
        </is>
      </c>
      <c r="CB933" t="inlineStr">
        <is>
          <t/>
        </is>
      </c>
      <c r="CC933" t="inlineStr">
        <is>
          <t/>
        </is>
      </c>
      <c r="CD933" t="inlineStr">
        <is>
          <t/>
        </is>
      </c>
      <c r="CE933" t="inlineStr">
        <is>
          <t/>
        </is>
      </c>
      <c r="CF933" t="inlineStr">
        <is>
          <t/>
        </is>
      </c>
      <c r="CG933" t="inlineStr">
        <is>
          <t/>
        </is>
      </c>
      <c r="CH933" t="inlineStr">
        <is>
          <t/>
        </is>
      </c>
      <c r="CI933" t="inlineStr">
        <is>
          <t/>
        </is>
      </c>
      <c r="CJ933" t="inlineStr">
        <is>
          <t/>
        </is>
      </c>
      <c r="CK933" t="inlineStr">
        <is>
          <t/>
        </is>
      </c>
      <c r="CL933" t="inlineStr">
        <is>
          <t/>
        </is>
      </c>
      <c r="CM933" t="inlineStr">
        <is>
          <t/>
        </is>
      </c>
      <c r="CN933" t="inlineStr">
        <is>
          <t/>
        </is>
      </c>
      <c r="CO933" t="inlineStr">
        <is>
          <t/>
        </is>
      </c>
      <c r="CP933" t="inlineStr">
        <is>
          <t/>
        </is>
      </c>
      <c r="CQ933" t="inlineStr">
        <is>
          <t/>
        </is>
      </c>
      <c r="CR933" t="inlineStr">
        <is>
          <t/>
        </is>
      </c>
      <c r="CS933" t="inlineStr">
        <is>
          <t/>
        </is>
      </c>
      <c r="CT933" t="inlineStr">
        <is>
          <t/>
        </is>
      </c>
      <c r="CU933" t="inlineStr">
        <is>
          <t/>
        </is>
      </c>
    </row>
    <row r="934">
      <c r="A934" s="1" t="str">
        <f>HYPERLINK("https://iate.europa.eu/entry/result/3619884/all", "3619884")</f>
        <v>3619884</v>
      </c>
      <c r="B934" t="inlineStr">
        <is>
          <t>SOCIAL QUESTIONS</t>
        </is>
      </c>
      <c r="C934" t="inlineStr">
        <is>
          <t>SOCIAL QUESTIONS|construction and town planning</t>
        </is>
      </c>
      <c r="D934" t="inlineStr">
        <is>
          <t/>
        </is>
      </c>
      <c r="E934" t="inlineStr">
        <is>
          <t/>
        </is>
      </c>
      <c r="F934" t="inlineStr">
        <is>
          <t/>
        </is>
      </c>
      <c r="G934" t="inlineStr">
        <is>
          <t/>
        </is>
      </c>
      <c r="H934" t="inlineStr">
        <is>
          <t/>
        </is>
      </c>
      <c r="I934" t="inlineStr">
        <is>
          <t/>
        </is>
      </c>
      <c r="J934" t="inlineStr">
        <is>
          <t/>
        </is>
      </c>
      <c r="K934" t="inlineStr">
        <is>
          <t/>
        </is>
      </c>
      <c r="L934" t="inlineStr">
        <is>
          <t/>
        </is>
      </c>
      <c r="M934" t="inlineStr">
        <is>
          <t/>
        </is>
      </c>
      <c r="N934" t="inlineStr">
        <is>
          <t/>
        </is>
      </c>
      <c r="O934" t="inlineStr">
        <is>
          <t/>
        </is>
      </c>
      <c r="P934" t="inlineStr">
        <is>
          <t/>
        </is>
      </c>
      <c r="Q934" t="inlineStr">
        <is>
          <t/>
        </is>
      </c>
      <c r="R934" t="inlineStr">
        <is>
          <t/>
        </is>
      </c>
      <c r="S934" t="inlineStr">
        <is>
          <t/>
        </is>
      </c>
      <c r="T934" t="inlineStr">
        <is>
          <t/>
        </is>
      </c>
      <c r="U934" t="inlineStr">
        <is>
          <t/>
        </is>
      </c>
      <c r="V934" t="inlineStr">
        <is>
          <t/>
        </is>
      </c>
      <c r="W934" t="inlineStr">
        <is>
          <t/>
        </is>
      </c>
      <c r="X934" s="2" t="inlineStr">
        <is>
          <t>complete renovation</t>
        </is>
      </c>
      <c r="Y934" s="2" t="inlineStr">
        <is>
          <t>2</t>
        </is>
      </c>
      <c r="Z934" s="2" t="inlineStr">
        <is>
          <t/>
        </is>
      </c>
      <c r="AA934" t="inlineStr">
        <is>
          <t/>
        </is>
      </c>
      <c r="AB934" t="inlineStr">
        <is>
          <t/>
        </is>
      </c>
      <c r="AC934" t="inlineStr">
        <is>
          <t/>
        </is>
      </c>
      <c r="AD934" t="inlineStr">
        <is>
          <t/>
        </is>
      </c>
      <c r="AE934" t="inlineStr">
        <is>
          <t/>
        </is>
      </c>
      <c r="AF934" t="inlineStr">
        <is>
          <t/>
        </is>
      </c>
      <c r="AG934" t="inlineStr">
        <is>
          <t/>
        </is>
      </c>
      <c r="AH934" t="inlineStr">
        <is>
          <t/>
        </is>
      </c>
      <c r="AI934" t="inlineStr">
        <is>
          <t/>
        </is>
      </c>
      <c r="AJ934" t="inlineStr">
        <is>
          <t/>
        </is>
      </c>
      <c r="AK934" t="inlineStr">
        <is>
          <t/>
        </is>
      </c>
      <c r="AL934" t="inlineStr">
        <is>
          <t/>
        </is>
      </c>
      <c r="AM934" t="inlineStr">
        <is>
          <t/>
        </is>
      </c>
      <c r="AN934" t="inlineStr">
        <is>
          <t/>
        </is>
      </c>
      <c r="AO934" t="inlineStr">
        <is>
          <t/>
        </is>
      </c>
      <c r="AP934" t="inlineStr">
        <is>
          <t/>
        </is>
      </c>
      <c r="AQ934" t="inlineStr">
        <is>
          <t/>
        </is>
      </c>
      <c r="AR934" t="inlineStr">
        <is>
          <t/>
        </is>
      </c>
      <c r="AS934" t="inlineStr">
        <is>
          <t/>
        </is>
      </c>
      <c r="AT934" t="inlineStr">
        <is>
          <t/>
        </is>
      </c>
      <c r="AU934" t="inlineStr">
        <is>
          <t/>
        </is>
      </c>
      <c r="AV934" t="inlineStr">
        <is>
          <t/>
        </is>
      </c>
      <c r="AW934" t="inlineStr">
        <is>
          <t/>
        </is>
      </c>
      <c r="AX934" t="inlineStr">
        <is>
          <t/>
        </is>
      </c>
      <c r="AY934" t="inlineStr">
        <is>
          <t/>
        </is>
      </c>
      <c r="AZ934" t="inlineStr">
        <is>
          <t/>
        </is>
      </c>
      <c r="BA934" t="inlineStr">
        <is>
          <t/>
        </is>
      </c>
      <c r="BB934" t="inlineStr">
        <is>
          <t/>
        </is>
      </c>
      <c r="BC934" t="inlineStr">
        <is>
          <t/>
        </is>
      </c>
      <c r="BD934" t="inlineStr">
        <is>
          <t/>
        </is>
      </c>
      <c r="BE934" t="inlineStr">
        <is>
          <t/>
        </is>
      </c>
      <c r="BF934" t="inlineStr">
        <is>
          <t/>
        </is>
      </c>
      <c r="BG934" t="inlineStr">
        <is>
          <t/>
        </is>
      </c>
      <c r="BH934" t="inlineStr">
        <is>
          <t/>
        </is>
      </c>
      <c r="BI934" t="inlineStr">
        <is>
          <t/>
        </is>
      </c>
      <c r="BJ934" t="inlineStr">
        <is>
          <t/>
        </is>
      </c>
      <c r="BK934" t="inlineStr">
        <is>
          <t/>
        </is>
      </c>
      <c r="BL934" s="2" t="inlineStr">
        <is>
          <t>pilnīga renovācija</t>
        </is>
      </c>
      <c r="BM934" s="2" t="inlineStr">
        <is>
          <t>3</t>
        </is>
      </c>
      <c r="BN934" s="2" t="inlineStr">
        <is>
          <t/>
        </is>
      </c>
      <c r="BO934" t="inlineStr">
        <is>
          <t/>
        </is>
      </c>
      <c r="BP934" t="inlineStr">
        <is>
          <t/>
        </is>
      </c>
      <c r="BQ934" t="inlineStr">
        <is>
          <t/>
        </is>
      </c>
      <c r="BR934" t="inlineStr">
        <is>
          <t/>
        </is>
      </c>
      <c r="BS934" t="inlineStr">
        <is>
          <t/>
        </is>
      </c>
      <c r="BT934" t="inlineStr">
        <is>
          <t/>
        </is>
      </c>
      <c r="BU934" t="inlineStr">
        <is>
          <t/>
        </is>
      </c>
      <c r="BV934" t="inlineStr">
        <is>
          <t/>
        </is>
      </c>
      <c r="BW934" t="inlineStr">
        <is>
          <t/>
        </is>
      </c>
      <c r="BX934" t="inlineStr">
        <is>
          <t/>
        </is>
      </c>
      <c r="BY934" t="inlineStr">
        <is>
          <t/>
        </is>
      </c>
      <c r="BZ934" t="inlineStr">
        <is>
          <t/>
        </is>
      </c>
      <c r="CA934" t="inlineStr">
        <is>
          <t/>
        </is>
      </c>
      <c r="CB934" t="inlineStr">
        <is>
          <t/>
        </is>
      </c>
      <c r="CC934" t="inlineStr">
        <is>
          <t/>
        </is>
      </c>
      <c r="CD934" t="inlineStr">
        <is>
          <t/>
        </is>
      </c>
      <c r="CE934" t="inlineStr">
        <is>
          <t/>
        </is>
      </c>
      <c r="CF934" t="inlineStr">
        <is>
          <t/>
        </is>
      </c>
      <c r="CG934" t="inlineStr">
        <is>
          <t/>
        </is>
      </c>
      <c r="CH934" t="inlineStr">
        <is>
          <t/>
        </is>
      </c>
      <c r="CI934" t="inlineStr">
        <is>
          <t/>
        </is>
      </c>
      <c r="CJ934" t="inlineStr">
        <is>
          <t/>
        </is>
      </c>
      <c r="CK934" t="inlineStr">
        <is>
          <t/>
        </is>
      </c>
      <c r="CL934" t="inlineStr">
        <is>
          <t/>
        </is>
      </c>
      <c r="CM934" t="inlineStr">
        <is>
          <t/>
        </is>
      </c>
      <c r="CN934" t="inlineStr">
        <is>
          <t/>
        </is>
      </c>
      <c r="CO934" t="inlineStr">
        <is>
          <t/>
        </is>
      </c>
      <c r="CP934" t="inlineStr">
        <is>
          <t/>
        </is>
      </c>
      <c r="CQ934" t="inlineStr">
        <is>
          <t/>
        </is>
      </c>
      <c r="CR934" t="inlineStr">
        <is>
          <t/>
        </is>
      </c>
      <c r="CS934" t="inlineStr">
        <is>
          <t/>
        </is>
      </c>
      <c r="CT934" t="inlineStr">
        <is>
          <t/>
        </is>
      </c>
      <c r="CU934" t="inlineStr">
        <is>
          <t/>
        </is>
      </c>
    </row>
    <row r="935">
      <c r="A935" s="1" t="str">
        <f>HYPERLINK("https://iate.europa.eu/entry/result/3620708/all", "3620708")</f>
        <v>3620708</v>
      </c>
      <c r="B935" t="inlineStr">
        <is>
          <t>EUROPEAN UNION</t>
        </is>
      </c>
      <c r="C935" t="inlineStr">
        <is>
          <t>EUROPEAN UNION|EU institutions and European civil service|EU office or agency|European Institute of Innovation and Technology</t>
        </is>
      </c>
      <c r="D935" t="inlineStr">
        <is>
          <t/>
        </is>
      </c>
      <c r="E935" t="inlineStr">
        <is>
          <t/>
        </is>
      </c>
      <c r="F935" t="inlineStr">
        <is>
          <t/>
        </is>
      </c>
      <c r="G935" t="inlineStr">
        <is>
          <t/>
        </is>
      </c>
      <c r="H935" t="inlineStr">
        <is>
          <t/>
        </is>
      </c>
      <c r="I935" t="inlineStr">
        <is>
          <t/>
        </is>
      </c>
      <c r="J935" t="inlineStr">
        <is>
          <t/>
        </is>
      </c>
      <c r="K935" t="inlineStr">
        <is>
          <t/>
        </is>
      </c>
      <c r="L935" t="inlineStr">
        <is>
          <t/>
        </is>
      </c>
      <c r="M935" t="inlineStr">
        <is>
          <t/>
        </is>
      </c>
      <c r="N935" t="inlineStr">
        <is>
          <t/>
        </is>
      </c>
      <c r="O935" t="inlineStr">
        <is>
          <t/>
        </is>
      </c>
      <c r="P935" t="inlineStr">
        <is>
          <t/>
        </is>
      </c>
      <c r="Q935" t="inlineStr">
        <is>
          <t/>
        </is>
      </c>
      <c r="R935" t="inlineStr">
        <is>
          <t/>
        </is>
      </c>
      <c r="S935" t="inlineStr">
        <is>
          <t/>
        </is>
      </c>
      <c r="T935" t="inlineStr">
        <is>
          <t/>
        </is>
      </c>
      <c r="U935" t="inlineStr">
        <is>
          <t/>
        </is>
      </c>
      <c r="V935" t="inlineStr">
        <is>
          <t/>
        </is>
      </c>
      <c r="W935" t="inlineStr">
        <is>
          <t/>
        </is>
      </c>
      <c r="X935" s="2" t="inlineStr">
        <is>
          <t>RIS hub</t>
        </is>
      </c>
      <c r="Y935" s="2" t="inlineStr">
        <is>
          <t>3</t>
        </is>
      </c>
      <c r="Z935" s="2" t="inlineStr">
        <is>
          <t/>
        </is>
      </c>
      <c r="AA935" t="inlineStr">
        <is>
          <t>physical hub, established by a &lt;a href="https://iate.europa.eu/entry/result/2242188/en" target="_blank"&gt;KIC&lt;/a&gt; and forming part of its structure, in a Member State or in an associated country targeted by the &lt;a href="https://iate.europa.eu/entry/result/3572969/en" target="_blank"&gt;RIS&lt;/a&gt; that serves as focal point for the &lt;a href="https://iate.europa.eu/entry/result/2242188/en" target="_blank"&gt;KIC&lt;/a&gt;’s activities and for the mobilisation and involvement of local knowledge triangle actors in the activities of the &lt;a href="https://iate.europa.eu/entry/result/2242188/en" target="_blank"&gt;KIC&lt;/a&gt;</t>
        </is>
      </c>
      <c r="AB935" t="inlineStr">
        <is>
          <t/>
        </is>
      </c>
      <c r="AC935" t="inlineStr">
        <is>
          <t/>
        </is>
      </c>
      <c r="AD935" t="inlineStr">
        <is>
          <t/>
        </is>
      </c>
      <c r="AE935" t="inlineStr">
        <is>
          <t/>
        </is>
      </c>
      <c r="AF935" t="inlineStr">
        <is>
          <t/>
        </is>
      </c>
      <c r="AG935" t="inlineStr">
        <is>
          <t/>
        </is>
      </c>
      <c r="AH935" t="inlineStr">
        <is>
          <t/>
        </is>
      </c>
      <c r="AI935" t="inlineStr">
        <is>
          <t/>
        </is>
      </c>
      <c r="AJ935" t="inlineStr">
        <is>
          <t/>
        </is>
      </c>
      <c r="AK935" t="inlineStr">
        <is>
          <t/>
        </is>
      </c>
      <c r="AL935" t="inlineStr">
        <is>
          <t/>
        </is>
      </c>
      <c r="AM935" t="inlineStr">
        <is>
          <t/>
        </is>
      </c>
      <c r="AN935" t="inlineStr">
        <is>
          <t/>
        </is>
      </c>
      <c r="AO935" t="inlineStr">
        <is>
          <t/>
        </is>
      </c>
      <c r="AP935" t="inlineStr">
        <is>
          <t/>
        </is>
      </c>
      <c r="AQ935" t="inlineStr">
        <is>
          <t/>
        </is>
      </c>
      <c r="AR935" t="inlineStr">
        <is>
          <t/>
        </is>
      </c>
      <c r="AS935" t="inlineStr">
        <is>
          <t/>
        </is>
      </c>
      <c r="AT935" t="inlineStr">
        <is>
          <t/>
        </is>
      </c>
      <c r="AU935" t="inlineStr">
        <is>
          <t/>
        </is>
      </c>
      <c r="AV935" t="inlineStr">
        <is>
          <t/>
        </is>
      </c>
      <c r="AW935" t="inlineStr">
        <is>
          <t/>
        </is>
      </c>
      <c r="AX935" t="inlineStr">
        <is>
          <t/>
        </is>
      </c>
      <c r="AY935" t="inlineStr">
        <is>
          <t/>
        </is>
      </c>
      <c r="AZ935" t="inlineStr">
        <is>
          <t/>
        </is>
      </c>
      <c r="BA935" t="inlineStr">
        <is>
          <t/>
        </is>
      </c>
      <c r="BB935" t="inlineStr">
        <is>
          <t/>
        </is>
      </c>
      <c r="BC935" t="inlineStr">
        <is>
          <t/>
        </is>
      </c>
      <c r="BD935" t="inlineStr">
        <is>
          <t/>
        </is>
      </c>
      <c r="BE935" t="inlineStr">
        <is>
          <t/>
        </is>
      </c>
      <c r="BF935" t="inlineStr">
        <is>
          <t/>
        </is>
      </c>
      <c r="BG935" t="inlineStr">
        <is>
          <t/>
        </is>
      </c>
      <c r="BH935" t="inlineStr">
        <is>
          <t/>
        </is>
      </c>
      <c r="BI935" t="inlineStr">
        <is>
          <t/>
        </is>
      </c>
      <c r="BJ935" t="inlineStr">
        <is>
          <t/>
        </is>
      </c>
      <c r="BK935" t="inlineStr">
        <is>
          <t/>
        </is>
      </c>
      <c r="BL935" t="inlineStr">
        <is>
          <t/>
        </is>
      </c>
      <c r="BM935" t="inlineStr">
        <is>
          <t/>
        </is>
      </c>
      <c r="BN935" t="inlineStr">
        <is>
          <t/>
        </is>
      </c>
      <c r="BO935" t="inlineStr">
        <is>
          <t/>
        </is>
      </c>
      <c r="BP935" t="inlineStr">
        <is>
          <t/>
        </is>
      </c>
      <c r="BQ935" t="inlineStr">
        <is>
          <t/>
        </is>
      </c>
      <c r="BR935" t="inlineStr">
        <is>
          <t/>
        </is>
      </c>
      <c r="BS935" t="inlineStr">
        <is>
          <t/>
        </is>
      </c>
      <c r="BT935" t="inlineStr">
        <is>
          <t/>
        </is>
      </c>
      <c r="BU935" t="inlineStr">
        <is>
          <t/>
        </is>
      </c>
      <c r="BV935" t="inlineStr">
        <is>
          <t/>
        </is>
      </c>
      <c r="BW935" t="inlineStr">
        <is>
          <t/>
        </is>
      </c>
      <c r="BX935" s="2" t="inlineStr">
        <is>
          <t>centrum RSI</t>
        </is>
      </c>
      <c r="BY935" s="2" t="inlineStr">
        <is>
          <t>3</t>
        </is>
      </c>
      <c r="BZ935" s="2" t="inlineStr">
        <is>
          <t/>
        </is>
      </c>
      <c r="CA935" t="inlineStr">
        <is>
          <t>fizyczne centrum utworzone przez &lt;a href="https://iate.europa.eu/entry/result/2242188/pl" target="_blank"&gt;WWiI&lt;/a&gt; i stanowiące część jej struktury w państwie członkowskim lub państwie stowarzyszonym, do którego skierowany jest &lt;a href="https://iate.europa.eu/entry/result/3572969/pl" target="_blank"&gt;RSI&lt;/a&gt;, służące jako centralny punkt działalności &lt;a href="https://iate.europa.eu/entry/result/2242188/pl" target="_blank"&gt;WWiI&lt;/a&gt; oraz mobilizacji i angażowania lokalnych podmiotów trójkąta wiedzy w działania &lt;a href="https://iate.europa.eu/entry/result/2242188/pl" target="_blank"&gt;WWiI&lt;/a&gt;</t>
        </is>
      </c>
      <c r="CB935" t="inlineStr">
        <is>
          <t/>
        </is>
      </c>
      <c r="CC935" t="inlineStr">
        <is>
          <t/>
        </is>
      </c>
      <c r="CD935" t="inlineStr">
        <is>
          <t/>
        </is>
      </c>
      <c r="CE935" t="inlineStr">
        <is>
          <t/>
        </is>
      </c>
      <c r="CF935" t="inlineStr">
        <is>
          <t/>
        </is>
      </c>
      <c r="CG935" t="inlineStr">
        <is>
          <t/>
        </is>
      </c>
      <c r="CH935" t="inlineStr">
        <is>
          <t/>
        </is>
      </c>
      <c r="CI935" t="inlineStr">
        <is>
          <t/>
        </is>
      </c>
      <c r="CJ935" t="inlineStr">
        <is>
          <t/>
        </is>
      </c>
      <c r="CK935" t="inlineStr">
        <is>
          <t/>
        </is>
      </c>
      <c r="CL935" t="inlineStr">
        <is>
          <t/>
        </is>
      </c>
      <c r="CM935" t="inlineStr">
        <is>
          <t/>
        </is>
      </c>
      <c r="CN935" t="inlineStr">
        <is>
          <t/>
        </is>
      </c>
      <c r="CO935" t="inlineStr">
        <is>
          <t/>
        </is>
      </c>
      <c r="CP935" t="inlineStr">
        <is>
          <t/>
        </is>
      </c>
      <c r="CQ935" t="inlineStr">
        <is>
          <t/>
        </is>
      </c>
      <c r="CR935" t="inlineStr">
        <is>
          <t/>
        </is>
      </c>
      <c r="CS935" t="inlineStr">
        <is>
          <t/>
        </is>
      </c>
      <c r="CT935" t="inlineStr">
        <is>
          <t/>
        </is>
      </c>
      <c r="CU935" t="inlineStr">
        <is>
          <t/>
        </is>
      </c>
    </row>
    <row r="936">
      <c r="A936" s="1" t="str">
        <f>HYPERLINK("https://iate.europa.eu/entry/result/3620522/all", "3620522")</f>
        <v>3620522</v>
      </c>
      <c r="B936" t="inlineStr">
        <is>
          <t>LAW;SOCIAL QUESTIONS</t>
        </is>
      </c>
      <c r="C936" t="inlineStr">
        <is>
          <t>LAW|rights and freedoms|rights of the individual|children's rights;SOCIAL QUESTIONS;LAW|criminal law|offence|crime against individuals|sexual offence</t>
        </is>
      </c>
      <c r="D936" t="inlineStr">
        <is>
          <t/>
        </is>
      </c>
      <c r="E936" t="inlineStr">
        <is>
          <t/>
        </is>
      </c>
      <c r="F936" t="inlineStr">
        <is>
          <t/>
        </is>
      </c>
      <c r="G936" t="inlineStr">
        <is>
          <t/>
        </is>
      </c>
      <c r="H936" t="inlineStr">
        <is>
          <t/>
        </is>
      </c>
      <c r="I936" t="inlineStr">
        <is>
          <t/>
        </is>
      </c>
      <c r="J936" t="inlineStr">
        <is>
          <t/>
        </is>
      </c>
      <c r="K936" t="inlineStr">
        <is>
          <t/>
        </is>
      </c>
      <c r="L936" t="inlineStr">
        <is>
          <t/>
        </is>
      </c>
      <c r="M936" t="inlineStr">
        <is>
          <t/>
        </is>
      </c>
      <c r="N936" t="inlineStr">
        <is>
          <t/>
        </is>
      </c>
      <c r="O936" t="inlineStr">
        <is>
          <t/>
        </is>
      </c>
      <c r="P936" t="inlineStr">
        <is>
          <t/>
        </is>
      </c>
      <c r="Q936" t="inlineStr">
        <is>
          <t/>
        </is>
      </c>
      <c r="R936" t="inlineStr">
        <is>
          <t/>
        </is>
      </c>
      <c r="S936" t="inlineStr">
        <is>
          <t/>
        </is>
      </c>
      <c r="T936" t="inlineStr">
        <is>
          <t/>
        </is>
      </c>
      <c r="U936" t="inlineStr">
        <is>
          <t/>
        </is>
      </c>
      <c r="V936" t="inlineStr">
        <is>
          <t/>
        </is>
      </c>
      <c r="W936" t="inlineStr">
        <is>
          <t/>
        </is>
      </c>
      <c r="X936" s="2" t="inlineStr">
        <is>
          <t>online sexual crimes against children|
online sexual crime against children</t>
        </is>
      </c>
      <c r="Y936" s="2" t="inlineStr">
        <is>
          <t>3|
1</t>
        </is>
      </c>
      <c r="Z936" s="2" t="inlineStr">
        <is>
          <t xml:space="preserve">|
</t>
        </is>
      </c>
      <c r="AA936" t="inlineStr">
        <is>
          <t>a range of crimes from distributing and possessing child pornography, production of child pornography, to sexual solicitation</t>
        </is>
      </c>
      <c r="AB936" t="inlineStr">
        <is>
          <t/>
        </is>
      </c>
      <c r="AC936" t="inlineStr">
        <is>
          <t/>
        </is>
      </c>
      <c r="AD936" t="inlineStr">
        <is>
          <t/>
        </is>
      </c>
      <c r="AE936" t="inlineStr">
        <is>
          <t/>
        </is>
      </c>
      <c r="AF936" t="inlineStr">
        <is>
          <t/>
        </is>
      </c>
      <c r="AG936" t="inlineStr">
        <is>
          <t/>
        </is>
      </c>
      <c r="AH936" t="inlineStr">
        <is>
          <t/>
        </is>
      </c>
      <c r="AI936" t="inlineStr">
        <is>
          <t/>
        </is>
      </c>
      <c r="AJ936" s="2" t="inlineStr">
        <is>
          <t>verkkovälitteiset lapsiin kohdistuvat seksuaalirikokset</t>
        </is>
      </c>
      <c r="AK936" s="2" t="inlineStr">
        <is>
          <t>3</t>
        </is>
      </c>
      <c r="AL936" s="2" t="inlineStr">
        <is>
          <t/>
        </is>
      </c>
      <c r="AM936" t="inlineStr">
        <is>
          <t/>
        </is>
      </c>
      <c r="AN936" t="inlineStr">
        <is>
          <t/>
        </is>
      </c>
      <c r="AO936" t="inlineStr">
        <is>
          <t/>
        </is>
      </c>
      <c r="AP936" t="inlineStr">
        <is>
          <t/>
        </is>
      </c>
      <c r="AQ936" t="inlineStr">
        <is>
          <t/>
        </is>
      </c>
      <c r="AR936" t="inlineStr">
        <is>
          <t/>
        </is>
      </c>
      <c r="AS936" t="inlineStr">
        <is>
          <t/>
        </is>
      </c>
      <c r="AT936" t="inlineStr">
        <is>
          <t/>
        </is>
      </c>
      <c r="AU936" t="inlineStr">
        <is>
          <t/>
        </is>
      </c>
      <c r="AV936" t="inlineStr">
        <is>
          <t/>
        </is>
      </c>
      <c r="AW936" t="inlineStr">
        <is>
          <t/>
        </is>
      </c>
      <c r="AX936" t="inlineStr">
        <is>
          <t/>
        </is>
      </c>
      <c r="AY936" t="inlineStr">
        <is>
          <t/>
        </is>
      </c>
      <c r="AZ936" t="inlineStr">
        <is>
          <t/>
        </is>
      </c>
      <c r="BA936" t="inlineStr">
        <is>
          <t/>
        </is>
      </c>
      <c r="BB936" t="inlineStr">
        <is>
          <t/>
        </is>
      </c>
      <c r="BC936" t="inlineStr">
        <is>
          <t/>
        </is>
      </c>
      <c r="BD936" t="inlineStr">
        <is>
          <t/>
        </is>
      </c>
      <c r="BE936" t="inlineStr">
        <is>
          <t/>
        </is>
      </c>
      <c r="BF936" t="inlineStr">
        <is>
          <t/>
        </is>
      </c>
      <c r="BG936" t="inlineStr">
        <is>
          <t/>
        </is>
      </c>
      <c r="BH936" t="inlineStr">
        <is>
          <t/>
        </is>
      </c>
      <c r="BI936" t="inlineStr">
        <is>
          <t/>
        </is>
      </c>
      <c r="BJ936" t="inlineStr">
        <is>
          <t/>
        </is>
      </c>
      <c r="BK936" t="inlineStr">
        <is>
          <t/>
        </is>
      </c>
      <c r="BL936" t="inlineStr">
        <is>
          <t/>
        </is>
      </c>
      <c r="BM936" t="inlineStr">
        <is>
          <t/>
        </is>
      </c>
      <c r="BN936" t="inlineStr">
        <is>
          <t/>
        </is>
      </c>
      <c r="BO936" t="inlineStr">
        <is>
          <t/>
        </is>
      </c>
      <c r="BP936" t="inlineStr">
        <is>
          <t/>
        </is>
      </c>
      <c r="BQ936" t="inlineStr">
        <is>
          <t/>
        </is>
      </c>
      <c r="BR936" t="inlineStr">
        <is>
          <t/>
        </is>
      </c>
      <c r="BS936" t="inlineStr">
        <is>
          <t/>
        </is>
      </c>
      <c r="BT936" t="inlineStr">
        <is>
          <t/>
        </is>
      </c>
      <c r="BU936" t="inlineStr">
        <is>
          <t/>
        </is>
      </c>
      <c r="BV936" t="inlineStr">
        <is>
          <t/>
        </is>
      </c>
      <c r="BW936" t="inlineStr">
        <is>
          <t/>
        </is>
      </c>
      <c r="BX936" t="inlineStr">
        <is>
          <t/>
        </is>
      </c>
      <c r="BY936" t="inlineStr">
        <is>
          <t/>
        </is>
      </c>
      <c r="BZ936" t="inlineStr">
        <is>
          <t/>
        </is>
      </c>
      <c r="CA936" t="inlineStr">
        <is>
          <t/>
        </is>
      </c>
      <c r="CB936" t="inlineStr">
        <is>
          <t/>
        </is>
      </c>
      <c r="CC936" t="inlineStr">
        <is>
          <t/>
        </is>
      </c>
      <c r="CD936" t="inlineStr">
        <is>
          <t/>
        </is>
      </c>
      <c r="CE936" t="inlineStr">
        <is>
          <t/>
        </is>
      </c>
      <c r="CF936" t="inlineStr">
        <is>
          <t/>
        </is>
      </c>
      <c r="CG936" t="inlineStr">
        <is>
          <t/>
        </is>
      </c>
      <c r="CH936" t="inlineStr">
        <is>
          <t/>
        </is>
      </c>
      <c r="CI936" t="inlineStr">
        <is>
          <t/>
        </is>
      </c>
      <c r="CJ936" t="inlineStr">
        <is>
          <t/>
        </is>
      </c>
      <c r="CK936" t="inlineStr">
        <is>
          <t/>
        </is>
      </c>
      <c r="CL936" t="inlineStr">
        <is>
          <t/>
        </is>
      </c>
      <c r="CM936" t="inlineStr">
        <is>
          <t/>
        </is>
      </c>
      <c r="CN936" t="inlineStr">
        <is>
          <t/>
        </is>
      </c>
      <c r="CO936" t="inlineStr">
        <is>
          <t/>
        </is>
      </c>
      <c r="CP936" t="inlineStr">
        <is>
          <t/>
        </is>
      </c>
      <c r="CQ936" t="inlineStr">
        <is>
          <t/>
        </is>
      </c>
      <c r="CR936" t="inlineStr">
        <is>
          <t/>
        </is>
      </c>
      <c r="CS936" t="inlineStr">
        <is>
          <t/>
        </is>
      </c>
      <c r="CT936" t="inlineStr">
        <is>
          <t/>
        </is>
      </c>
      <c r="CU936" t="inlineStr">
        <is>
          <t/>
        </is>
      </c>
    </row>
    <row r="937">
      <c r="A937" s="1" t="str">
        <f>HYPERLINK("https://iate.europa.eu/entry/result/3577900/all", "3577900")</f>
        <v>3577900</v>
      </c>
      <c r="B937" t="inlineStr">
        <is>
          <t>TRANSPORT;EDUCATION AND COMMUNICATIONS</t>
        </is>
      </c>
      <c r="C937" t="inlineStr">
        <is>
          <t>TRANSPORT|land transport|land transport;EDUCATION AND COMMUNICATIONS|information technology and data processing</t>
        </is>
      </c>
      <c r="D937" s="2" t="inlineStr">
        <is>
          <t>свързана и автоматизирана мобилност</t>
        </is>
      </c>
      <c r="E937" s="2" t="inlineStr">
        <is>
          <t>3</t>
        </is>
      </c>
      <c r="F937" s="2" t="inlineStr">
        <is>
          <t/>
        </is>
      </c>
      <c r="G937" t="inlineStr">
        <is>
          <t>мобилност посредством 
&lt;i&gt;автоматични управляеми превозни средства&lt;/i&gt;
[ &lt;a href="/entry/result/3569210/all" id="ENTRY_TO_ENTRY_CONVERTER" target="_blank"&gt;IATE:3569210&lt;/a&gt; ], &lt;i&gt;свързани превозни средства&lt;/i&gt; 
 [ &lt;a href="/entry/result/1095359/all" id="ENTRY_TO_ENTRY_CONVERTER" target="_blank"&gt;IATE:1095359&lt;/a&gt; ] или &lt;i&gt;
автомобили без шофьор &lt;/i&gt; [ &lt;a href="/entry/result/3564263/all" id="ENTRY_TO_ENTRY_CONVERTER" target="_blank"&gt;IATE:3564263&lt;/a&gt; ]</t>
        </is>
      </c>
      <c r="H937" s="2" t="inlineStr">
        <is>
          <t>propojená a automatizovaná mobilita</t>
        </is>
      </c>
      <c r="I937" s="2" t="inlineStr">
        <is>
          <t>3</t>
        </is>
      </c>
      <c r="J937" s="2" t="inlineStr">
        <is>
          <t/>
        </is>
      </c>
      <c r="K937" t="inlineStr">
        <is>
          <t/>
        </is>
      </c>
      <c r="L937" s="2" t="inlineStr">
        <is>
          <t>opkoblet og automatiseret mobilitet</t>
        </is>
      </c>
      <c r="M937" s="2" t="inlineStr">
        <is>
          <t>3</t>
        </is>
      </c>
      <c r="N937" s="2" t="inlineStr">
        <is>
          <t/>
        </is>
      </c>
      <c r="O937" t="inlineStr">
        <is>
          <t/>
        </is>
      </c>
      <c r="P937" s="2" t="inlineStr">
        <is>
          <t>vernetzte und automatisierte Mobilität</t>
        </is>
      </c>
      <c r="Q937" s="2" t="inlineStr">
        <is>
          <t>3</t>
        </is>
      </c>
      <c r="R937" s="2" t="inlineStr">
        <is>
          <t/>
        </is>
      </c>
      <c r="S937" t="inlineStr">
        <is>
          <t/>
        </is>
      </c>
      <c r="T937" s="2" t="inlineStr">
        <is>
          <t>συνδεδεμένη και αυτοματοποιημένη κινητικότητα</t>
        </is>
      </c>
      <c r="U937" s="2" t="inlineStr">
        <is>
          <t>3</t>
        </is>
      </c>
      <c r="V937" s="2" t="inlineStr">
        <is>
          <t/>
        </is>
      </c>
      <c r="W937" t="inlineStr">
        <is>
          <t>κινητικότητα που βασίζεται σε &lt;i&gt;αυτόνομα οχήματα&lt;/i&gt; [ &lt;a href="/entry/result/3569210/all" id="ENTRY_TO_ENTRY_CONVERTER" target="_blank"&gt;IATE:3569210&lt;/a&gt; ], &lt;i&gt;συνδεδεμένα οχήματα&lt;/i&gt; [ &lt;a href="/entry/result/1095359/all" id="ENTRY_TO_ENTRY_CONVERTER" target="_blank"&gt;IATE:1095359&lt;/a&gt; ] ή &lt;i&gt;αυτοοδηγούμενα αυτοκίνητα&lt;/i&gt; [ &lt;a href="/entry/result/3564263/all" id="ENTRY_TO_ENTRY_CONVERTER" target="_blank"&gt;IATE:3564263&lt;/a&gt; ]</t>
        </is>
      </c>
      <c r="X937" s="2" t="inlineStr">
        <is>
          <t>CAM|
connected and automated mobility|
connected and automated driving</t>
        </is>
      </c>
      <c r="Y937" s="2" t="inlineStr">
        <is>
          <t>3|
3|
1</t>
        </is>
      </c>
      <c r="Z937" s="2" t="inlineStr">
        <is>
          <t xml:space="preserve">|
|
</t>
        </is>
      </c>
      <c r="AA937" t="inlineStr">
        <is>
          <t>mobility by means of &lt;i&gt;autonomous vehicles&lt;/i&gt; [ &lt;a href="/entry/result/3569210/all" id="ENTRY_TO_ENTRY_CONVERTER" target="_blank"&gt;IATE:3569210&lt;/a&gt; ], &lt;i&gt;connected vehicles&lt;/i&gt; [ &lt;a href="/entry/result/1095359/all" id="ENTRY_TO_ENTRY_CONVERTER" target="_blank"&gt;IATE:1095359&lt;/a&gt; ] or &lt;i&gt;self-driving cars&lt;/i&gt; [ &lt;a href="/entry/result/3564263/all" id="ENTRY_TO_ENTRY_CONVERTER" target="_blank"&gt;IATE:3564263&lt;/a&gt; ]</t>
        </is>
      </c>
      <c r="AB937" s="2" t="inlineStr">
        <is>
          <t>movilidad conectada y automatizada|
MCA</t>
        </is>
      </c>
      <c r="AC937" s="2" t="inlineStr">
        <is>
          <t>2|
3</t>
        </is>
      </c>
      <c r="AD937" s="2" t="inlineStr">
        <is>
          <t xml:space="preserve">|
</t>
        </is>
      </c>
      <c r="AE937" t="inlineStr">
        <is>
          <t>Una visión de futuro de la UE relacionada con la movilidad que pretende transformar la forma en que nos desplazamos y el modo en que se utilizan, venden y poseen los vehículos, por ejemplo a través de la conducción de vehículos autónomos [ &lt;a href="/entry/result/3569210/all" id="ENTRY_TO_ENTRY_CONVERTER" target="_blank"&gt;IATE:3569210&lt;/a&gt; ] y vehículos conectados [ &lt;a href="/entry/result/1095359/all" id="ENTRY_TO_ENTRY_CONVERTER" target="_blank"&gt;IATE:1095359&lt;/a&gt; ].</t>
        </is>
      </c>
      <c r="AF937" s="2" t="inlineStr">
        <is>
          <t>ühendatud ja automatiseeritud liikuvus</t>
        </is>
      </c>
      <c r="AG937" s="2" t="inlineStr">
        <is>
          <t>3</t>
        </is>
      </c>
      <c r="AH937" s="2" t="inlineStr">
        <is>
          <t/>
        </is>
      </c>
      <c r="AI937" t="inlineStr">
        <is>
          <t/>
        </is>
      </c>
      <c r="AJ937" s="2" t="inlineStr">
        <is>
          <t>verkottunut ja automatisoitu liikkuvuus</t>
        </is>
      </c>
      <c r="AK937" s="2" t="inlineStr">
        <is>
          <t>3</t>
        </is>
      </c>
      <c r="AL937" s="2" t="inlineStr">
        <is>
          <t/>
        </is>
      </c>
      <c r="AM937" t="inlineStr">
        <is>
          <t/>
        </is>
      </c>
      <c r="AN937" s="2" t="inlineStr">
        <is>
          <t>mobilité connectée et automatisée</t>
        </is>
      </c>
      <c r="AO937" s="2" t="inlineStr">
        <is>
          <t>3</t>
        </is>
      </c>
      <c r="AP937" s="2" t="inlineStr">
        <is>
          <t/>
        </is>
      </c>
      <c r="AQ937" t="inlineStr">
        <is>
          <t>mobilité reposant sur des véhicules autonomes, capables de communiquer entre eux et avec l’infrastructure routière ainsi qu'avec les autres usagers de la route</t>
        </is>
      </c>
      <c r="AR937" s="2" t="inlineStr">
        <is>
          <t>soghluaisteacht nasctha agus uathoibrithe</t>
        </is>
      </c>
      <c r="AS937" s="2" t="inlineStr">
        <is>
          <t>3</t>
        </is>
      </c>
      <c r="AT937" s="2" t="inlineStr">
        <is>
          <t/>
        </is>
      </c>
      <c r="AU937" t="inlineStr">
        <is>
          <t/>
        </is>
      </c>
      <c r="AV937" s="2" t="inlineStr">
        <is>
          <t>povezana i automatizirana mobilnost</t>
        </is>
      </c>
      <c r="AW937" s="2" t="inlineStr">
        <is>
          <t>3</t>
        </is>
      </c>
      <c r="AX937" s="2" t="inlineStr">
        <is>
          <t/>
        </is>
      </c>
      <c r="AY937" t="inlineStr">
        <is>
          <t/>
        </is>
      </c>
      <c r="AZ937" s="2" t="inlineStr">
        <is>
          <t>összekapcsolt és automatizált mobilitás</t>
        </is>
      </c>
      <c r="BA937" s="2" t="inlineStr">
        <is>
          <t>3</t>
        </is>
      </c>
      <c r="BB937" s="2" t="inlineStr">
        <is>
          <t/>
        </is>
      </c>
      <c r="BC937" t="inlineStr">
        <is>
          <t>autonóm [ &lt;a href="/entry/result/3569210/all" id="ENTRY_TO_ENTRY_CONVERTER" target="_blank"&gt;IATE:3569210&lt;/a&gt; ], hálózatba kapcsolt [ &lt;a href="/entry/result/1095359/all" id="ENTRY_TO_ENTRY_CONVERTER" target="_blank"&gt;IATE:1095359&lt;/a&gt; ] vagy önvezető járművekkel [ &lt;a href="/entry/result/3564263/all" id="ENTRY_TO_ENTRY_CONVERTER" target="_blank"&gt;IATE:3564263&lt;/a&gt; ] történő közlekedés</t>
        </is>
      </c>
      <c r="BD937" s="2" t="inlineStr">
        <is>
          <t>mobilità connessa e automatizzata</t>
        </is>
      </c>
      <c r="BE937" s="2" t="inlineStr">
        <is>
          <t>3</t>
        </is>
      </c>
      <c r="BF937" s="2" t="inlineStr">
        <is>
          <t/>
        </is>
      </c>
      <c r="BG937" t="inlineStr">
        <is>
          <t>mobilità tramite
&lt;a href="https://iate.europa.eu/entry/result/3569210/en-it" target="_blank"&gt;veicoli autonomi&lt;/a&gt; e&lt;a href="https://iate.europa.eu/entry/result/1095359/en-it" target="_blank"&gt; veicoli connessi &lt;/a&gt;in grado di comunicare tra loro, con
l'infrastruttura stradale e con altri utenti della strada</t>
        </is>
      </c>
      <c r="BH937" s="2" t="inlineStr">
        <is>
          <t>SAJ|
susietasis ir automatizuotas judumas</t>
        </is>
      </c>
      <c r="BI937" s="2" t="inlineStr">
        <is>
          <t>2|
3</t>
        </is>
      </c>
      <c r="BJ937" s="2" t="inlineStr">
        <is>
          <t xml:space="preserve">|
</t>
        </is>
      </c>
      <c r="BK937" t="inlineStr">
        <is>
          <t/>
        </is>
      </c>
      <c r="BL937" s="2" t="inlineStr">
        <is>
          <t>satīklota un automatizēta mobilitāte</t>
        </is>
      </c>
      <c r="BM937" s="2" t="inlineStr">
        <is>
          <t>3</t>
        </is>
      </c>
      <c r="BN937" s="2" t="inlineStr">
        <is>
          <t/>
        </is>
      </c>
      <c r="BO937" t="inlineStr">
        <is>
          <t/>
        </is>
      </c>
      <c r="BP937" s="2" t="inlineStr">
        <is>
          <t>mobbiltà konnessa u awtomatizzata|
MKA</t>
        </is>
      </c>
      <c r="BQ937" s="2" t="inlineStr">
        <is>
          <t>3|
3</t>
        </is>
      </c>
      <c r="BR937" s="2" t="inlineStr">
        <is>
          <t xml:space="preserve">|
</t>
        </is>
      </c>
      <c r="BS937" t="inlineStr">
        <is>
          <t>mobbiltà permezz ta' vetturi awtonomi&lt;sup&gt;1&lt;/sup&gt;, vetturi konnessi&lt;sup&gt;2&lt;/sup&gt; jew karozzi li jsuqu waħedhom&lt;sup&gt;3&lt;/sup&gt;&lt;p&gt;&lt;sup&gt;1&lt;/sup&gt; vettura awtonoma [ &lt;a href="/entry/result/3569210/all" id="ENTRY_TO_ENTRY_CONVERTER" target="_blank"&gt;IATE:3569210&lt;/a&gt; ] &lt;br&gt;&lt;sup&gt;2&lt;/sup&gt; vettura konnessa [ &lt;a href="/entry/result/1095359/all" id="ENTRY_TO_ENTRY_CONVERTER" target="_blank"&gt;IATE:1095359&lt;/a&gt; ] &lt;br&gt;&lt;sup&gt;3&lt;/sup&gt; karozza li ssuq waħedha [ &lt;a href="/entry/result/3564263/all" id="ENTRY_TO_ENTRY_CONVERTER" target="_blank"&gt;IATE:3564263&lt;/a&gt; ]&lt;/p&gt;</t>
        </is>
      </c>
      <c r="BT937" s="2" t="inlineStr">
        <is>
          <t>geconnecteerde en geautomatiseerde mobiliteit</t>
        </is>
      </c>
      <c r="BU937" s="2" t="inlineStr">
        <is>
          <t>3</t>
        </is>
      </c>
      <c r="BV937" s="2" t="inlineStr">
        <is>
          <t/>
        </is>
      </c>
      <c r="BW937" t="inlineStr">
        <is>
          <t/>
        </is>
      </c>
      <c r="BX937" s="2" t="inlineStr">
        <is>
          <t>oparta na sieci i zautomatyzowana mobilność</t>
        </is>
      </c>
      <c r="BY937" s="2" t="inlineStr">
        <is>
          <t>3</t>
        </is>
      </c>
      <c r="BZ937" s="2" t="inlineStr">
        <is>
          <t/>
        </is>
      </c>
      <c r="CA937" t="inlineStr">
        <is>
          <t>&lt;i&gt;pojazdy autonomiczne&lt;/i&gt; [ &lt;a href="/entry/result/3569210/all" id="ENTRY_TO_ENTRY_CONVERTER" target="_blank"&gt;IATE:3569210&lt;/a&gt; ], &lt;i&gt;pojazdy podłączone do sieci &lt;/i&gt; [ &lt;a href="/entry/result/1095359/all" id="ENTRY_TO_ENTRY_CONVERTER" target="_blank"&gt;IATE:1095359&lt;/a&gt; ] lub &lt;i&gt;samochody bezzałogowe&lt;/i&gt; [ &lt;a href="/entry/result/3564263/all" id="ENTRY_TO_ENTRY_CONVERTER" target="_blank"&gt;IATE:3564263&lt;/a&gt; ]</t>
        </is>
      </c>
      <c r="CB937" s="2" t="inlineStr">
        <is>
          <t>MCA|
mobilidade conectada e automatizada</t>
        </is>
      </c>
      <c r="CC937" s="2" t="inlineStr">
        <is>
          <t>3|
3</t>
        </is>
      </c>
      <c r="CD937" s="2" t="inlineStr">
        <is>
          <t xml:space="preserve">|
</t>
        </is>
      </c>
      <c r="CE937" t="inlineStr">
        <is>
          <t/>
        </is>
      </c>
      <c r="CF937" s="2" t="inlineStr">
        <is>
          <t>mobilitate conectată și automatizată</t>
        </is>
      </c>
      <c r="CG937" s="2" t="inlineStr">
        <is>
          <t>3</t>
        </is>
      </c>
      <c r="CH937" s="2" t="inlineStr">
        <is>
          <t/>
        </is>
      </c>
      <c r="CI937" t="inlineStr">
        <is>
          <t/>
        </is>
      </c>
      <c r="CJ937" s="2" t="inlineStr">
        <is>
          <t>prepojená a automatizovaná mobilita</t>
        </is>
      </c>
      <c r="CK937" s="2" t="inlineStr">
        <is>
          <t>3</t>
        </is>
      </c>
      <c r="CL937" s="2" t="inlineStr">
        <is>
          <t/>
        </is>
      </c>
      <c r="CM937" t="inlineStr">
        <is>
          <t>mobilita prostredníctvom autonómnych vozidiel, prepojených vozidiel alebo samoriadiacich áut</t>
        </is>
      </c>
      <c r="CN937" s="2" t="inlineStr">
        <is>
          <t>povezana in avtomatizirana mobilnost</t>
        </is>
      </c>
      <c r="CO937" s="2" t="inlineStr">
        <is>
          <t>3</t>
        </is>
      </c>
      <c r="CP937" s="2" t="inlineStr">
        <is>
          <t/>
        </is>
      </c>
      <c r="CQ937" t="inlineStr">
        <is>
          <t/>
        </is>
      </c>
      <c r="CR937" s="2" t="inlineStr">
        <is>
          <t>uppkopplad och automatiserad mobilitet</t>
        </is>
      </c>
      <c r="CS937" s="2" t="inlineStr">
        <is>
          <t>3</t>
        </is>
      </c>
      <c r="CT937" s="2" t="inlineStr">
        <is>
          <t/>
        </is>
      </c>
      <c r="CU937" t="inlineStr">
        <is>
          <t>mobilitet i form av &lt;i&gt;automonoma fordon&lt;/i&gt; [ &lt;a href="/entry/result/3569210/all" id="ENTRY_TO_ENTRY_CONVERTER" target="_blank"&gt;IATE:3569210&lt;/a&gt; ], &lt;i&gt;uppkopplade fordon&lt;/i&gt; [ &lt;a href="/entry/result/1095359/all" id="ENTRY_TO_ENTRY_CONVERTER" target="_blank"&gt;IATE:1095359&lt;/a&gt; ] eller &lt;i&gt;självkörande bilar&lt;/i&gt; [ &lt;a href="/entry/result/3564263/all" id="ENTRY_TO_ENTRY_CONVERTER" target="_blank"&gt;IATE:3564263&lt;/a&gt; ]</t>
        </is>
      </c>
    </row>
    <row r="938">
      <c r="A938" s="1" t="str">
        <f>HYPERLINK("https://iate.europa.eu/entry/result/1436958/all", "1436958")</f>
        <v>1436958</v>
      </c>
      <c r="B938" t="inlineStr">
        <is>
          <t>EDUCATION AND COMMUNICATIONS</t>
        </is>
      </c>
      <c r="C938" t="inlineStr">
        <is>
          <t>EDUCATION AND COMMUNICATIONS|information technology and data processing</t>
        </is>
      </c>
      <c r="D938" t="inlineStr">
        <is>
          <t/>
        </is>
      </c>
      <c r="E938" t="inlineStr">
        <is>
          <t/>
        </is>
      </c>
      <c r="F938" t="inlineStr">
        <is>
          <t/>
        </is>
      </c>
      <c r="G938" t="inlineStr">
        <is>
          <t/>
        </is>
      </c>
      <c r="H938" t="inlineStr">
        <is>
          <t/>
        </is>
      </c>
      <c r="I938" t="inlineStr">
        <is>
          <t/>
        </is>
      </c>
      <c r="J938" t="inlineStr">
        <is>
          <t/>
        </is>
      </c>
      <c r="K938" t="inlineStr">
        <is>
          <t/>
        </is>
      </c>
      <c r="L938" s="2" t="inlineStr">
        <is>
          <t>datastyring|
dataforvaltning</t>
        </is>
      </c>
      <c r="M938" s="2" t="inlineStr">
        <is>
          <t>3|
3</t>
        </is>
      </c>
      <c r="N938" s="2" t="inlineStr">
        <is>
          <t xml:space="preserve">|
</t>
        </is>
      </c>
      <c r="O938" t="inlineStr">
        <is>
          <t>opbevaring og formidling af data, herunder af det datagrundlag, der ligger nede under publikationer, fx forsøgsprotokoller, observationsdata, statistikmateriale og computerprogrammer eller data til administrative formål</t>
        </is>
      </c>
      <c r="P938" s="2" t="inlineStr">
        <is>
          <t>Datenverwaltung</t>
        </is>
      </c>
      <c r="Q938" s="2" t="inlineStr">
        <is>
          <t>3</t>
        </is>
      </c>
      <c r="R938" s="2" t="inlineStr">
        <is>
          <t/>
        </is>
      </c>
      <c r="S938" t="inlineStr">
        <is>
          <t>gezielte Handhabung von Daten, von der Erfassung zur Verarbeitung, Speicherung und Ausgabe</t>
        </is>
      </c>
      <c r="T938" s="2" t="inlineStr">
        <is>
          <t>Διαχείρηση δεδομένων</t>
        </is>
      </c>
      <c r="U938" s="2" t="inlineStr">
        <is>
          <t>3</t>
        </is>
      </c>
      <c r="V938" s="2" t="inlineStr">
        <is>
          <t/>
        </is>
      </c>
      <c r="W938" t="inlineStr">
        <is>
          <t>1.Η λειτουργία ελέγχου της απόκτησης,ανάλυσης,απομνημόνευσης,ανάκτησης και διάνομής δεδομένων.2.Σε ένα λειτουργικό σύστημα τα προγράμματα υπολογιστή που επιτρέπουν πρόσβαση στα δεδομένα,εκτελούν και ελέγχουν την απομνημόνευση δεδομένων και ελέγχουν τις συσκευές εισόδου-εξόδου.</t>
        </is>
      </c>
      <c r="X938" s="2" t="inlineStr">
        <is>
          <t>DM|
data management</t>
        </is>
      </c>
      <c r="Y938" s="2" t="inlineStr">
        <is>
          <t>3|
3</t>
        </is>
      </c>
      <c r="Z938" s="2" t="inlineStr">
        <is>
          <t xml:space="preserve">|
</t>
        </is>
      </c>
      <c r="AA938" t="inlineStr">
        <is>
          <t>the function of controlling the acquisition, analysis, storage, retrieval, and distribution of data; 2.in an operating system, the computer programs that provide access to data, perform or monitors storage of data, and control input-output devices</t>
        </is>
      </c>
      <c r="AB938" s="2" t="inlineStr">
        <is>
          <t>manejo de datos|
gestión de los datos</t>
        </is>
      </c>
      <c r="AC938" s="2" t="inlineStr">
        <is>
          <t>3|
3</t>
        </is>
      </c>
      <c r="AD938" s="2" t="inlineStr">
        <is>
          <t xml:space="preserve">|
</t>
        </is>
      </c>
      <c r="AE938" t="inlineStr">
        <is>
          <t>término general para designar aquellas funciones programadas de control que proporcionan acceso a grupos de datos, refuerzo de las convenciones de almacenamiento de datos, y regulación del uso de los dispositivos de entrada-salida</t>
        </is>
      </c>
      <c r="AF938" t="inlineStr">
        <is>
          <t/>
        </is>
      </c>
      <c r="AG938" t="inlineStr">
        <is>
          <t/>
        </is>
      </c>
      <c r="AH938" t="inlineStr">
        <is>
          <t/>
        </is>
      </c>
      <c r="AI938" t="inlineStr">
        <is>
          <t/>
        </is>
      </c>
      <c r="AJ938" s="2" t="inlineStr">
        <is>
          <t>tiedonhallinta</t>
        </is>
      </c>
      <c r="AK938" s="2" t="inlineStr">
        <is>
          <t>3</t>
        </is>
      </c>
      <c r="AL938" s="2" t="inlineStr">
        <is>
          <t/>
        </is>
      </c>
      <c r="AM938" t="inlineStr">
        <is>
          <t/>
        </is>
      </c>
      <c r="AN938" s="2" t="inlineStr">
        <is>
          <t>gestion des données</t>
        </is>
      </c>
      <c r="AO938" s="2" t="inlineStr">
        <is>
          <t>3</t>
        </is>
      </c>
      <c r="AP938" s="2" t="inlineStr">
        <is>
          <t/>
        </is>
      </c>
      <c r="AQ938" t="inlineStr">
        <is>
          <t>terme général désignant les fonctions du programme de contrôle qui permettent l'accès aux ensembles de données, l'organisation de ces ensembles et l'utilisation optimisée des unités d'entrée/ sortie</t>
        </is>
      </c>
      <c r="AR938" t="inlineStr">
        <is>
          <t/>
        </is>
      </c>
      <c r="AS938" t="inlineStr">
        <is>
          <t/>
        </is>
      </c>
      <c r="AT938" t="inlineStr">
        <is>
          <t/>
        </is>
      </c>
      <c r="AU938" t="inlineStr">
        <is>
          <t/>
        </is>
      </c>
      <c r="AV938" t="inlineStr">
        <is>
          <t/>
        </is>
      </c>
      <c r="AW938" t="inlineStr">
        <is>
          <t/>
        </is>
      </c>
      <c r="AX938" t="inlineStr">
        <is>
          <t/>
        </is>
      </c>
      <c r="AY938" t="inlineStr">
        <is>
          <t/>
        </is>
      </c>
      <c r="AZ938" s="2" t="inlineStr">
        <is>
          <t>adatgazdálkodás</t>
        </is>
      </c>
      <c r="BA938" s="2" t="inlineStr">
        <is>
          <t>4</t>
        </is>
      </c>
      <c r="BB938" s="2" t="inlineStr">
        <is>
          <t/>
        </is>
      </c>
      <c r="BC938" t="inlineStr">
        <is>
          <t/>
        </is>
      </c>
      <c r="BD938" s="2" t="inlineStr">
        <is>
          <t>gestione dei dati|
gestione dati</t>
        </is>
      </c>
      <c r="BE938" s="2" t="inlineStr">
        <is>
          <t>3|
3</t>
        </is>
      </c>
      <c r="BF938" s="2" t="inlineStr">
        <is>
          <t xml:space="preserve">|
</t>
        </is>
      </c>
      <c r="BG938" t="inlineStr">
        <is>
          <t/>
        </is>
      </c>
      <c r="BH938" s="2" t="inlineStr">
        <is>
          <t>duomenų tvarkymas</t>
        </is>
      </c>
      <c r="BI938" s="2" t="inlineStr">
        <is>
          <t>4</t>
        </is>
      </c>
      <c r="BJ938" s="2" t="inlineStr">
        <is>
          <t/>
        </is>
      </c>
      <c r="BK938" t="inlineStr">
        <is>
          <t>bet kokia automatizuotomis arba neautomatizuotomis priemonėmis su asmens duomenimis ar jų rinkiniu atliekama operacija ar operacijų seka, pavyzdžiui, rinkimas, įrašymas, rūšiavimas, sisteminimas, saugojimas, adaptavimas ar keitimas, išgava, paieška, naudojimas, atskleidimas persiunčiant, platinant ar kitu būdu sudarant galimybę jais naudotis, taip pat sugretinimas ar sujungimas su kitais duomenimis, ištrynimas ar sunaikinimas</t>
        </is>
      </c>
      <c r="BL938" t="inlineStr">
        <is>
          <t/>
        </is>
      </c>
      <c r="BM938" t="inlineStr">
        <is>
          <t/>
        </is>
      </c>
      <c r="BN938" t="inlineStr">
        <is>
          <t/>
        </is>
      </c>
      <c r="BO938" t="inlineStr">
        <is>
          <t/>
        </is>
      </c>
      <c r="BP938" t="inlineStr">
        <is>
          <t/>
        </is>
      </c>
      <c r="BQ938" t="inlineStr">
        <is>
          <t/>
        </is>
      </c>
      <c r="BR938" t="inlineStr">
        <is>
          <t/>
        </is>
      </c>
      <c r="BS938" t="inlineStr">
        <is>
          <t/>
        </is>
      </c>
      <c r="BT938" t="inlineStr">
        <is>
          <t/>
        </is>
      </c>
      <c r="BU938" t="inlineStr">
        <is>
          <t/>
        </is>
      </c>
      <c r="BV938" t="inlineStr">
        <is>
          <t/>
        </is>
      </c>
      <c r="BW938" t="inlineStr">
        <is>
          <t/>
        </is>
      </c>
      <c r="BX938" t="inlineStr">
        <is>
          <t/>
        </is>
      </c>
      <c r="BY938" t="inlineStr">
        <is>
          <t/>
        </is>
      </c>
      <c r="BZ938" t="inlineStr">
        <is>
          <t/>
        </is>
      </c>
      <c r="CA938" t="inlineStr">
        <is>
          <t/>
        </is>
      </c>
      <c r="CB938" s="2" t="inlineStr">
        <is>
          <t>gestão de dados</t>
        </is>
      </c>
      <c r="CC938" s="2" t="inlineStr">
        <is>
          <t>3</t>
        </is>
      </c>
      <c r="CD938" s="2" t="inlineStr">
        <is>
          <t/>
        </is>
      </c>
      <c r="CE938" t="inlineStr">
        <is>
          <t>Termo genérico que designa as funções do programa de controlo que permitem o acesso aos conjuntos de dados, a organização destes conjuntos e a utilização optimizada das unidades de entrada/saída</t>
        </is>
      </c>
      <c r="CF938" t="inlineStr">
        <is>
          <t/>
        </is>
      </c>
      <c r="CG938" t="inlineStr">
        <is>
          <t/>
        </is>
      </c>
      <c r="CH938" t="inlineStr">
        <is>
          <t/>
        </is>
      </c>
      <c r="CI938" t="inlineStr">
        <is>
          <t/>
        </is>
      </c>
      <c r="CJ938" s="2" t="inlineStr">
        <is>
          <t>správa údajov</t>
        </is>
      </c>
      <c r="CK938" s="2" t="inlineStr">
        <is>
          <t>3</t>
        </is>
      </c>
      <c r="CL938" s="2" t="inlineStr">
        <is>
          <t/>
        </is>
      </c>
      <c r="CM938" t="inlineStr">
        <is>
          <t>kontrolovanie nadobúdania, analýza, uchovávanie, vyhľadávanie a šírenie údajov</t>
        </is>
      </c>
      <c r="CN938" t="inlineStr">
        <is>
          <t/>
        </is>
      </c>
      <c r="CO938" t="inlineStr">
        <is>
          <t/>
        </is>
      </c>
      <c r="CP938" t="inlineStr">
        <is>
          <t/>
        </is>
      </c>
      <c r="CQ938" t="inlineStr">
        <is>
          <t/>
        </is>
      </c>
      <c r="CR938" s="2" t="inlineStr">
        <is>
          <t>datahantering</t>
        </is>
      </c>
      <c r="CS938" s="2" t="inlineStr">
        <is>
          <t>3</t>
        </is>
      </c>
      <c r="CT938" s="2" t="inlineStr">
        <is>
          <t/>
        </is>
      </c>
      <c r="CU938" t="inlineStr">
        <is>
          <t>huvudfunktion i ett databehandlingssystem</t>
        </is>
      </c>
    </row>
    <row r="939">
      <c r="A939" s="1" t="str">
        <f>HYPERLINK("https://iate.europa.eu/entry/result/3576676/all", "3576676")</f>
        <v>3576676</v>
      </c>
      <c r="B939" t="inlineStr">
        <is>
          <t>EDUCATION AND COMMUNICATIONS;INTERNATIONAL RELATIONS;EUROPEAN UNION</t>
        </is>
      </c>
      <c r="C939" t="inlineStr">
        <is>
          <t>EDUCATION AND COMMUNICATIONS|information technology and data processing|computer system|information security;INTERNATIONAL RELATIONS|international balance|foreign policy;EUROPEAN UNION|European construction|European Union|common foreign and security policy</t>
        </is>
      </c>
      <c r="D939" t="inlineStr">
        <is>
          <t/>
        </is>
      </c>
      <c r="E939" t="inlineStr">
        <is>
          <t/>
        </is>
      </c>
      <c r="F939" t="inlineStr">
        <is>
          <t/>
        </is>
      </c>
      <c r="G939" t="inlineStr">
        <is>
          <t/>
        </is>
      </c>
      <c r="H939" t="inlineStr">
        <is>
          <t/>
        </is>
      </c>
      <c r="I939" t="inlineStr">
        <is>
          <t/>
        </is>
      </c>
      <c r="J939" t="inlineStr">
        <is>
          <t/>
        </is>
      </c>
      <c r="K939" t="inlineStr">
        <is>
          <t/>
        </is>
      </c>
      <c r="L939" s="2" t="inlineStr">
        <is>
          <t>resiliens</t>
        </is>
      </c>
      <c r="M939" s="2" t="inlineStr">
        <is>
          <t>3</t>
        </is>
      </c>
      <c r="N939" s="2" t="inlineStr">
        <is>
          <t/>
        </is>
      </c>
      <c r="O939" t="inlineStr">
        <is>
          <t/>
        </is>
      </c>
      <c r="P939" s="2" t="inlineStr">
        <is>
          <t>Resilienz</t>
        </is>
      </c>
      <c r="Q939" s="2" t="inlineStr">
        <is>
          <t>3</t>
        </is>
      </c>
      <c r="R939" s="2" t="inlineStr">
        <is>
          <t/>
        </is>
      </c>
      <c r="S939" t="inlineStr">
        <is>
          <t>Fähigkeit von Staaten und Gesellschaften Reformen durchzuführen und so internen und externen Krisen zu widerstehen und sich von ihnen zu erholen zu können</t>
        </is>
      </c>
      <c r="T939" t="inlineStr">
        <is>
          <t/>
        </is>
      </c>
      <c r="U939" t="inlineStr">
        <is>
          <t/>
        </is>
      </c>
      <c r="V939" t="inlineStr">
        <is>
          <t/>
        </is>
      </c>
      <c r="W939" t="inlineStr">
        <is>
          <t/>
        </is>
      </c>
      <c r="X939" s="2" t="inlineStr">
        <is>
          <t>resilience</t>
        </is>
      </c>
      <c r="Y939" s="2" t="inlineStr">
        <is>
          <t>3</t>
        </is>
      </c>
      <c r="Z939" s="2" t="inlineStr">
        <is>
          <t/>
        </is>
      </c>
      <c r="AA939" t="inlineStr">
        <is>
          <t>ability to remain functional and capable in the face of an external threat or danger, or to resume functioning rapidly following any disruption</t>
        </is>
      </c>
      <c r="AB939" t="inlineStr">
        <is>
          <t/>
        </is>
      </c>
      <c r="AC939" t="inlineStr">
        <is>
          <t/>
        </is>
      </c>
      <c r="AD939" t="inlineStr">
        <is>
          <t/>
        </is>
      </c>
      <c r="AE939" t="inlineStr">
        <is>
          <t/>
        </is>
      </c>
      <c r="AF939" s="2" t="inlineStr">
        <is>
          <t>kerksus</t>
        </is>
      </c>
      <c r="AG939" s="2" t="inlineStr">
        <is>
          <t>3</t>
        </is>
      </c>
      <c r="AH939" s="2" t="inlineStr">
        <is>
          <t/>
        </is>
      </c>
      <c r="AI939" t="inlineStr">
        <is>
          <t>ühiskonna võime kiiresti taastuda negatiivsete ilmingute mõjudest, taastada oma tugevus, toonus ja edukus</t>
        </is>
      </c>
      <c r="AJ939" t="inlineStr">
        <is>
          <t/>
        </is>
      </c>
      <c r="AK939" t="inlineStr">
        <is>
          <t/>
        </is>
      </c>
      <c r="AL939" t="inlineStr">
        <is>
          <t/>
        </is>
      </c>
      <c r="AM939" t="inlineStr">
        <is>
          <t/>
        </is>
      </c>
      <c r="AN939" s="2" t="inlineStr">
        <is>
          <t>résilience</t>
        </is>
      </c>
      <c r="AO939" s="2" t="inlineStr">
        <is>
          <t>3</t>
        </is>
      </c>
      <c r="AP939" s="2" t="inlineStr">
        <is>
          <t/>
        </is>
      </c>
      <c r="AQ939" t="inlineStr">
        <is>
          <t>aptitude d'une société à résister à des chocs majeurs venant de l'extérieur, à les prévenir et à s’en remettre aisément et rapidement</t>
        </is>
      </c>
      <c r="AR939" s="2" t="inlineStr">
        <is>
          <t>athléimneacht</t>
        </is>
      </c>
      <c r="AS939" s="2" t="inlineStr">
        <is>
          <t>2</t>
        </is>
      </c>
      <c r="AT939" s="2" t="inlineStr">
        <is>
          <t/>
        </is>
      </c>
      <c r="AU939" t="inlineStr">
        <is>
          <t/>
        </is>
      </c>
      <c r="AV939" t="inlineStr">
        <is>
          <t/>
        </is>
      </c>
      <c r="AW939" t="inlineStr">
        <is>
          <t/>
        </is>
      </c>
      <c r="AX939" t="inlineStr">
        <is>
          <t/>
        </is>
      </c>
      <c r="AY939" t="inlineStr">
        <is>
          <t/>
        </is>
      </c>
      <c r="AZ939" t="inlineStr">
        <is>
          <t/>
        </is>
      </c>
      <c r="BA939" t="inlineStr">
        <is>
          <t/>
        </is>
      </c>
      <c r="BB939" t="inlineStr">
        <is>
          <t/>
        </is>
      </c>
      <c r="BC939" t="inlineStr">
        <is>
          <t/>
        </is>
      </c>
      <c r="BD939" t="inlineStr">
        <is>
          <t/>
        </is>
      </c>
      <c r="BE939" t="inlineStr">
        <is>
          <t/>
        </is>
      </c>
      <c r="BF939" t="inlineStr">
        <is>
          <t/>
        </is>
      </c>
      <c r="BG939" t="inlineStr">
        <is>
          <t/>
        </is>
      </c>
      <c r="BH939" t="inlineStr">
        <is>
          <t/>
        </is>
      </c>
      <c r="BI939" t="inlineStr">
        <is>
          <t/>
        </is>
      </c>
      <c r="BJ939" t="inlineStr">
        <is>
          <t/>
        </is>
      </c>
      <c r="BK939" t="inlineStr">
        <is>
          <t/>
        </is>
      </c>
      <c r="BL939" s="2" t="inlineStr">
        <is>
          <t>noturība|
izturētspēja</t>
        </is>
      </c>
      <c r="BM939" s="2" t="inlineStr">
        <is>
          <t>2|
2</t>
        </is>
      </c>
      <c r="BN939" s="2" t="inlineStr">
        <is>
          <t xml:space="preserve">|
</t>
        </is>
      </c>
      <c r="BO939" t="inlineStr">
        <is>
          <t>spēja pretoties jebkādiem ārējiem draudiem vai krīzes situācijām un ātri no tiem atgūties</t>
        </is>
      </c>
      <c r="BP939" s="2" t="inlineStr">
        <is>
          <t>reżiljenza</t>
        </is>
      </c>
      <c r="BQ939" s="2" t="inlineStr">
        <is>
          <t>3</t>
        </is>
      </c>
      <c r="BR939" s="2" t="inlineStr">
        <is>
          <t/>
        </is>
      </c>
      <c r="BS939" t="inlineStr">
        <is>
          <t>kapaċità tal-istati u tas-soċjetajiet li jirriformaw, u b'hekk jirreżistu għal kriżijiet interni u esterni u jirkupraw minnhom</t>
        </is>
      </c>
      <c r="BT939" t="inlineStr">
        <is>
          <t/>
        </is>
      </c>
      <c r="BU939" t="inlineStr">
        <is>
          <t/>
        </is>
      </c>
      <c r="BV939" t="inlineStr">
        <is>
          <t/>
        </is>
      </c>
      <c r="BW939" t="inlineStr">
        <is>
          <t/>
        </is>
      </c>
      <c r="BX939" s="2" t="inlineStr">
        <is>
          <t>żywotność|
odporność</t>
        </is>
      </c>
      <c r="BY939" s="2" t="inlineStr">
        <is>
          <t>2|
2</t>
        </is>
      </c>
      <c r="BZ939" s="2" t="inlineStr">
        <is>
          <t xml:space="preserve">|
</t>
        </is>
      </c>
      <c r="CA939" t="inlineStr">
        <is>
          <t>zdolność państw i społeczeństw do reformowania się, a tym samym przeciwstawiania się wewnętrznym i zewnętrznym kryzysom oraz odbudowa po nich</t>
        </is>
      </c>
      <c r="CB939" t="inlineStr">
        <is>
          <t/>
        </is>
      </c>
      <c r="CC939" t="inlineStr">
        <is>
          <t/>
        </is>
      </c>
      <c r="CD939" t="inlineStr">
        <is>
          <t/>
        </is>
      </c>
      <c r="CE939" t="inlineStr">
        <is>
          <t/>
        </is>
      </c>
      <c r="CF939" t="inlineStr">
        <is>
          <t/>
        </is>
      </c>
      <c r="CG939" t="inlineStr">
        <is>
          <t/>
        </is>
      </c>
      <c r="CH939" t="inlineStr">
        <is>
          <t/>
        </is>
      </c>
      <c r="CI939" t="inlineStr">
        <is>
          <t/>
        </is>
      </c>
      <c r="CJ939" t="inlineStr">
        <is>
          <t/>
        </is>
      </c>
      <c r="CK939" t="inlineStr">
        <is>
          <t/>
        </is>
      </c>
      <c r="CL939" t="inlineStr">
        <is>
          <t/>
        </is>
      </c>
      <c r="CM939" t="inlineStr">
        <is>
          <t/>
        </is>
      </c>
      <c r="CN939" t="inlineStr">
        <is>
          <t/>
        </is>
      </c>
      <c r="CO939" t="inlineStr">
        <is>
          <t/>
        </is>
      </c>
      <c r="CP939" t="inlineStr">
        <is>
          <t/>
        </is>
      </c>
      <c r="CQ939" t="inlineStr">
        <is>
          <t/>
        </is>
      </c>
      <c r="CR939" s="2" t="inlineStr">
        <is>
          <t>resiliens</t>
        </is>
      </c>
      <c r="CS939" s="2" t="inlineStr">
        <is>
          <t>3</t>
        </is>
      </c>
      <c r="CT939" s="2" t="inlineStr">
        <is>
          <t/>
        </is>
      </c>
      <c r="CU939" t="inlineStr">
        <is>
          <t/>
        </is>
      </c>
    </row>
    <row r="940">
      <c r="A940" s="1" t="str">
        <f>HYPERLINK("https://iate.europa.eu/entry/result/3623342/all", "3623342")</f>
        <v>3623342</v>
      </c>
      <c r="B940" t="inlineStr">
        <is>
          <t>EDUCATION AND COMMUNICATIONS</t>
        </is>
      </c>
      <c r="C940" t="inlineStr">
        <is>
          <t>EDUCATION AND COMMUNICATIONS|information and information processing|information processing|artificial intelligence</t>
        </is>
      </c>
      <c r="D940" t="inlineStr">
        <is>
          <t/>
        </is>
      </c>
      <c r="E940" t="inlineStr">
        <is>
          <t/>
        </is>
      </c>
      <c r="F940" t="inlineStr">
        <is>
          <t/>
        </is>
      </c>
      <c r="G940" t="inlineStr">
        <is>
          <t/>
        </is>
      </c>
      <c r="H940" t="inlineStr">
        <is>
          <t/>
        </is>
      </c>
      <c r="I940" t="inlineStr">
        <is>
          <t/>
        </is>
      </c>
      <c r="J940" t="inlineStr">
        <is>
          <t/>
        </is>
      </c>
      <c r="K940" t="inlineStr">
        <is>
          <t/>
        </is>
      </c>
      <c r="L940" t="inlineStr">
        <is>
          <t/>
        </is>
      </c>
      <c r="M940" t="inlineStr">
        <is>
          <t/>
        </is>
      </c>
      <c r="N940" t="inlineStr">
        <is>
          <t/>
        </is>
      </c>
      <c r="O940" t="inlineStr">
        <is>
          <t/>
        </is>
      </c>
      <c r="P940" t="inlineStr">
        <is>
          <t/>
        </is>
      </c>
      <c r="Q940" t="inlineStr">
        <is>
          <t/>
        </is>
      </c>
      <c r="R940" t="inlineStr">
        <is>
          <t/>
        </is>
      </c>
      <c r="S940" t="inlineStr">
        <is>
          <t/>
        </is>
      </c>
      <c r="T940" t="inlineStr">
        <is>
          <t/>
        </is>
      </c>
      <c r="U940" t="inlineStr">
        <is>
          <t/>
        </is>
      </c>
      <c r="V940" t="inlineStr">
        <is>
          <t/>
        </is>
      </c>
      <c r="W940" t="inlineStr">
        <is>
          <t/>
        </is>
      </c>
      <c r="X940" s="2" t="inlineStr">
        <is>
          <t>data enhancement tool</t>
        </is>
      </c>
      <c r="Y940" s="2" t="inlineStr">
        <is>
          <t>3</t>
        </is>
      </c>
      <c r="Z940" s="2" t="inlineStr">
        <is>
          <t/>
        </is>
      </c>
      <c r="AA940" t="inlineStr">
        <is>
          <t>tool enabling improvements
to data sets, such as visual clarification&lt;b&gt;&lt;sup&gt;1&lt;/sup&gt;,&lt;/b&gt; expansion&lt;b&gt;&lt;sup&gt;2&lt;/sup&gt;&lt;/b&gt; or
checking&lt;b&gt;&lt;sup&gt;3&lt;/sup&gt;&lt;/b&gt; of the data</t>
        </is>
      </c>
      <c r="AB940" t="inlineStr">
        <is>
          <t/>
        </is>
      </c>
      <c r="AC940" t="inlineStr">
        <is>
          <t/>
        </is>
      </c>
      <c r="AD940" t="inlineStr">
        <is>
          <t/>
        </is>
      </c>
      <c r="AE940" t="inlineStr">
        <is>
          <t/>
        </is>
      </c>
      <c r="AF940" t="inlineStr">
        <is>
          <t/>
        </is>
      </c>
      <c r="AG940" t="inlineStr">
        <is>
          <t/>
        </is>
      </c>
      <c r="AH940" t="inlineStr">
        <is>
          <t/>
        </is>
      </c>
      <c r="AI940" t="inlineStr">
        <is>
          <t/>
        </is>
      </c>
      <c r="AJ940" t="inlineStr">
        <is>
          <t/>
        </is>
      </c>
      <c r="AK940" t="inlineStr">
        <is>
          <t/>
        </is>
      </c>
      <c r="AL940" t="inlineStr">
        <is>
          <t/>
        </is>
      </c>
      <c r="AM940" t="inlineStr">
        <is>
          <t/>
        </is>
      </c>
      <c r="AN940" s="2" t="inlineStr">
        <is>
          <t>outil de valorisation des données</t>
        </is>
      </c>
      <c r="AO940" s="2" t="inlineStr">
        <is>
          <t>3</t>
        </is>
      </c>
      <c r="AP940" s="2" t="inlineStr">
        <is>
          <t/>
        </is>
      </c>
      <c r="AQ940" t="inlineStr">
        <is>
          <t>outil permettant de restituer des données sous des formes diverses et de les mettre en valeur</t>
        </is>
      </c>
      <c r="AR940" t="inlineStr">
        <is>
          <t/>
        </is>
      </c>
      <c r="AS940" t="inlineStr">
        <is>
          <t/>
        </is>
      </c>
      <c r="AT940" t="inlineStr">
        <is>
          <t/>
        </is>
      </c>
      <c r="AU940" t="inlineStr">
        <is>
          <t/>
        </is>
      </c>
      <c r="AV940" t="inlineStr">
        <is>
          <t/>
        </is>
      </c>
      <c r="AW940" t="inlineStr">
        <is>
          <t/>
        </is>
      </c>
      <c r="AX940" t="inlineStr">
        <is>
          <t/>
        </is>
      </c>
      <c r="AY940" t="inlineStr">
        <is>
          <t/>
        </is>
      </c>
      <c r="AZ940" t="inlineStr">
        <is>
          <t/>
        </is>
      </c>
      <c r="BA940" t="inlineStr">
        <is>
          <t/>
        </is>
      </c>
      <c r="BB940" t="inlineStr">
        <is>
          <t/>
        </is>
      </c>
      <c r="BC940" t="inlineStr">
        <is>
          <t/>
        </is>
      </c>
      <c r="BD940" t="inlineStr">
        <is>
          <t/>
        </is>
      </c>
      <c r="BE940" t="inlineStr">
        <is>
          <t/>
        </is>
      </c>
      <c r="BF940" t="inlineStr">
        <is>
          <t/>
        </is>
      </c>
      <c r="BG940" t="inlineStr">
        <is>
          <t/>
        </is>
      </c>
      <c r="BH940" t="inlineStr">
        <is>
          <t/>
        </is>
      </c>
      <c r="BI940" t="inlineStr">
        <is>
          <t/>
        </is>
      </c>
      <c r="BJ940" t="inlineStr">
        <is>
          <t/>
        </is>
      </c>
      <c r="BK940" t="inlineStr">
        <is>
          <t/>
        </is>
      </c>
      <c r="BL940" t="inlineStr">
        <is>
          <t/>
        </is>
      </c>
      <c r="BM940" t="inlineStr">
        <is>
          <t/>
        </is>
      </c>
      <c r="BN940" t="inlineStr">
        <is>
          <t/>
        </is>
      </c>
      <c r="BO940" t="inlineStr">
        <is>
          <t/>
        </is>
      </c>
      <c r="BP940" t="inlineStr">
        <is>
          <t/>
        </is>
      </c>
      <c r="BQ940" t="inlineStr">
        <is>
          <t/>
        </is>
      </c>
      <c r="BR940" t="inlineStr">
        <is>
          <t/>
        </is>
      </c>
      <c r="BS940" t="inlineStr">
        <is>
          <t/>
        </is>
      </c>
      <c r="BT940" t="inlineStr">
        <is>
          <t/>
        </is>
      </c>
      <c r="BU940" t="inlineStr">
        <is>
          <t/>
        </is>
      </c>
      <c r="BV940" t="inlineStr">
        <is>
          <t/>
        </is>
      </c>
      <c r="BW940" t="inlineStr">
        <is>
          <t/>
        </is>
      </c>
      <c r="BX940" t="inlineStr">
        <is>
          <t/>
        </is>
      </c>
      <c r="BY940" t="inlineStr">
        <is>
          <t/>
        </is>
      </c>
      <c r="BZ940" t="inlineStr">
        <is>
          <t/>
        </is>
      </c>
      <c r="CA940" t="inlineStr">
        <is>
          <t/>
        </is>
      </c>
      <c r="CB940" t="inlineStr">
        <is>
          <t/>
        </is>
      </c>
      <c r="CC940" t="inlineStr">
        <is>
          <t/>
        </is>
      </c>
      <c r="CD940" t="inlineStr">
        <is>
          <t/>
        </is>
      </c>
      <c r="CE940" t="inlineStr">
        <is>
          <t/>
        </is>
      </c>
      <c r="CF940" t="inlineStr">
        <is>
          <t/>
        </is>
      </c>
      <c r="CG940" t="inlineStr">
        <is>
          <t/>
        </is>
      </c>
      <c r="CH940" t="inlineStr">
        <is>
          <t/>
        </is>
      </c>
      <c r="CI940" t="inlineStr">
        <is>
          <t/>
        </is>
      </c>
      <c r="CJ940" t="inlineStr">
        <is>
          <t/>
        </is>
      </c>
      <c r="CK940" t="inlineStr">
        <is>
          <t/>
        </is>
      </c>
      <c r="CL940" t="inlineStr">
        <is>
          <t/>
        </is>
      </c>
      <c r="CM940" t="inlineStr">
        <is>
          <t/>
        </is>
      </c>
      <c r="CN940" t="inlineStr">
        <is>
          <t/>
        </is>
      </c>
      <c r="CO940" t="inlineStr">
        <is>
          <t/>
        </is>
      </c>
      <c r="CP940" t="inlineStr">
        <is>
          <t/>
        </is>
      </c>
      <c r="CQ940" t="inlineStr">
        <is>
          <t/>
        </is>
      </c>
      <c r="CR940" t="inlineStr">
        <is>
          <t/>
        </is>
      </c>
      <c r="CS940" t="inlineStr">
        <is>
          <t/>
        </is>
      </c>
      <c r="CT940" t="inlineStr">
        <is>
          <t/>
        </is>
      </c>
      <c r="CU940" t="inlineStr">
        <is>
          <t/>
        </is>
      </c>
    </row>
    <row r="941">
      <c r="A941" s="1" t="str">
        <f>HYPERLINK("https://iate.europa.eu/entry/result/3623191/all", "3623191")</f>
        <v>3623191</v>
      </c>
      <c r="B941" t="inlineStr">
        <is>
          <t>EDUCATION AND COMMUNICATIONS</t>
        </is>
      </c>
      <c r="C941" t="inlineStr">
        <is>
          <t>EDUCATION AND COMMUNICATIONS|information and information processing|information processing|artificial intelligence</t>
        </is>
      </c>
      <c r="D941" t="inlineStr">
        <is>
          <t/>
        </is>
      </c>
      <c r="E941" t="inlineStr">
        <is>
          <t/>
        </is>
      </c>
      <c r="F941" t="inlineStr">
        <is>
          <t/>
        </is>
      </c>
      <c r="G941" t="inlineStr">
        <is>
          <t/>
        </is>
      </c>
      <c r="H941" t="inlineStr">
        <is>
          <t/>
        </is>
      </c>
      <c r="I941" t="inlineStr">
        <is>
          <t/>
        </is>
      </c>
      <c r="J941" t="inlineStr">
        <is>
          <t/>
        </is>
      </c>
      <c r="K941" t="inlineStr">
        <is>
          <t/>
        </is>
      </c>
      <c r="L941" t="inlineStr">
        <is>
          <t/>
        </is>
      </c>
      <c r="M941" t="inlineStr">
        <is>
          <t/>
        </is>
      </c>
      <c r="N941" t="inlineStr">
        <is>
          <t/>
        </is>
      </c>
      <c r="O941" t="inlineStr">
        <is>
          <t/>
        </is>
      </c>
      <c r="P941" t="inlineStr">
        <is>
          <t/>
        </is>
      </c>
      <c r="Q941" t="inlineStr">
        <is>
          <t/>
        </is>
      </c>
      <c r="R941" t="inlineStr">
        <is>
          <t/>
        </is>
      </c>
      <c r="S941" t="inlineStr">
        <is>
          <t/>
        </is>
      </c>
      <c r="T941" t="inlineStr">
        <is>
          <t/>
        </is>
      </c>
      <c r="U941" t="inlineStr">
        <is>
          <t/>
        </is>
      </c>
      <c r="V941" t="inlineStr">
        <is>
          <t/>
        </is>
      </c>
      <c r="W941" t="inlineStr">
        <is>
          <t/>
        </is>
      </c>
      <c r="X941" s="2" t="inlineStr">
        <is>
          <t>video manipulation</t>
        </is>
      </c>
      <c r="Y941" s="2" t="inlineStr">
        <is>
          <t>3</t>
        </is>
      </c>
      <c r="Z941" s="2" t="inlineStr">
        <is>
          <t/>
        </is>
      </c>
      <c r="AA941" t="inlineStr">
        <is>
          <t>computer-generated manipulation of digital video using
video processing and video editing techniques</t>
        </is>
      </c>
      <c r="AB941" t="inlineStr">
        <is>
          <t/>
        </is>
      </c>
      <c r="AC941" t="inlineStr">
        <is>
          <t/>
        </is>
      </c>
      <c r="AD941" t="inlineStr">
        <is>
          <t/>
        </is>
      </c>
      <c r="AE941" t="inlineStr">
        <is>
          <t/>
        </is>
      </c>
      <c r="AF941" t="inlineStr">
        <is>
          <t/>
        </is>
      </c>
      <c r="AG941" t="inlineStr">
        <is>
          <t/>
        </is>
      </c>
      <c r="AH941" t="inlineStr">
        <is>
          <t/>
        </is>
      </c>
      <c r="AI941" t="inlineStr">
        <is>
          <t/>
        </is>
      </c>
      <c r="AJ941" t="inlineStr">
        <is>
          <t/>
        </is>
      </c>
      <c r="AK941" t="inlineStr">
        <is>
          <t/>
        </is>
      </c>
      <c r="AL941" t="inlineStr">
        <is>
          <t/>
        </is>
      </c>
      <c r="AM941" t="inlineStr">
        <is>
          <t/>
        </is>
      </c>
      <c r="AN941" s="2" t="inlineStr">
        <is>
          <t>manipulation de vidéos|
trucage vidéo</t>
        </is>
      </c>
      <c r="AO941" s="2" t="inlineStr">
        <is>
          <t>3|
3</t>
        </is>
      </c>
      <c r="AP941" s="2" t="inlineStr">
        <is>
          <t xml:space="preserve">|
</t>
        </is>
      </c>
      <c r="AQ941" t="inlineStr">
        <is>
          <t/>
        </is>
      </c>
      <c r="AR941" t="inlineStr">
        <is>
          <t/>
        </is>
      </c>
      <c r="AS941" t="inlineStr">
        <is>
          <t/>
        </is>
      </c>
      <c r="AT941" t="inlineStr">
        <is>
          <t/>
        </is>
      </c>
      <c r="AU941" t="inlineStr">
        <is>
          <t/>
        </is>
      </c>
      <c r="AV941" t="inlineStr">
        <is>
          <t/>
        </is>
      </c>
      <c r="AW941" t="inlineStr">
        <is>
          <t/>
        </is>
      </c>
      <c r="AX941" t="inlineStr">
        <is>
          <t/>
        </is>
      </c>
      <c r="AY941" t="inlineStr">
        <is>
          <t/>
        </is>
      </c>
      <c r="AZ941" t="inlineStr">
        <is>
          <t/>
        </is>
      </c>
      <c r="BA941" t="inlineStr">
        <is>
          <t/>
        </is>
      </c>
      <c r="BB941" t="inlineStr">
        <is>
          <t/>
        </is>
      </c>
      <c r="BC941" t="inlineStr">
        <is>
          <t/>
        </is>
      </c>
      <c r="BD941" t="inlineStr">
        <is>
          <t/>
        </is>
      </c>
      <c r="BE941" t="inlineStr">
        <is>
          <t/>
        </is>
      </c>
      <c r="BF941" t="inlineStr">
        <is>
          <t/>
        </is>
      </c>
      <c r="BG941" t="inlineStr">
        <is>
          <t/>
        </is>
      </c>
      <c r="BH941" t="inlineStr">
        <is>
          <t/>
        </is>
      </c>
      <c r="BI941" t="inlineStr">
        <is>
          <t/>
        </is>
      </c>
      <c r="BJ941" t="inlineStr">
        <is>
          <t/>
        </is>
      </c>
      <c r="BK941" t="inlineStr">
        <is>
          <t/>
        </is>
      </c>
      <c r="BL941" t="inlineStr">
        <is>
          <t/>
        </is>
      </c>
      <c r="BM941" t="inlineStr">
        <is>
          <t/>
        </is>
      </c>
      <c r="BN941" t="inlineStr">
        <is>
          <t/>
        </is>
      </c>
      <c r="BO941" t="inlineStr">
        <is>
          <t/>
        </is>
      </c>
      <c r="BP941" t="inlineStr">
        <is>
          <t/>
        </is>
      </c>
      <c r="BQ941" t="inlineStr">
        <is>
          <t/>
        </is>
      </c>
      <c r="BR941" t="inlineStr">
        <is>
          <t/>
        </is>
      </c>
      <c r="BS941" t="inlineStr">
        <is>
          <t/>
        </is>
      </c>
      <c r="BT941" t="inlineStr">
        <is>
          <t/>
        </is>
      </c>
      <c r="BU941" t="inlineStr">
        <is>
          <t/>
        </is>
      </c>
      <c r="BV941" t="inlineStr">
        <is>
          <t/>
        </is>
      </c>
      <c r="BW941" t="inlineStr">
        <is>
          <t/>
        </is>
      </c>
      <c r="BX941" t="inlineStr">
        <is>
          <t/>
        </is>
      </c>
      <c r="BY941" t="inlineStr">
        <is>
          <t/>
        </is>
      </c>
      <c r="BZ941" t="inlineStr">
        <is>
          <t/>
        </is>
      </c>
      <c r="CA941" t="inlineStr">
        <is>
          <t/>
        </is>
      </c>
      <c r="CB941" t="inlineStr">
        <is>
          <t/>
        </is>
      </c>
      <c r="CC941" t="inlineStr">
        <is>
          <t/>
        </is>
      </c>
      <c r="CD941" t="inlineStr">
        <is>
          <t/>
        </is>
      </c>
      <c r="CE941" t="inlineStr">
        <is>
          <t/>
        </is>
      </c>
      <c r="CF941" t="inlineStr">
        <is>
          <t/>
        </is>
      </c>
      <c r="CG941" t="inlineStr">
        <is>
          <t/>
        </is>
      </c>
      <c r="CH941" t="inlineStr">
        <is>
          <t/>
        </is>
      </c>
      <c r="CI941" t="inlineStr">
        <is>
          <t/>
        </is>
      </c>
      <c r="CJ941" t="inlineStr">
        <is>
          <t/>
        </is>
      </c>
      <c r="CK941" t="inlineStr">
        <is>
          <t/>
        </is>
      </c>
      <c r="CL941" t="inlineStr">
        <is>
          <t/>
        </is>
      </c>
      <c r="CM941" t="inlineStr">
        <is>
          <t/>
        </is>
      </c>
      <c r="CN941" t="inlineStr">
        <is>
          <t/>
        </is>
      </c>
      <c r="CO941" t="inlineStr">
        <is>
          <t/>
        </is>
      </c>
      <c r="CP941" t="inlineStr">
        <is>
          <t/>
        </is>
      </c>
      <c r="CQ941" t="inlineStr">
        <is>
          <t/>
        </is>
      </c>
      <c r="CR941" t="inlineStr">
        <is>
          <t/>
        </is>
      </c>
      <c r="CS941" t="inlineStr">
        <is>
          <t/>
        </is>
      </c>
      <c r="CT941" t="inlineStr">
        <is>
          <t/>
        </is>
      </c>
      <c r="CU941" t="inlineStr">
        <is>
          <t/>
        </is>
      </c>
    </row>
    <row r="942">
      <c r="A942" s="1" t="str">
        <f>HYPERLINK("https://iate.europa.eu/entry/result/3549504/all", "3549504")</f>
        <v>3549504</v>
      </c>
      <c r="B942" t="inlineStr">
        <is>
          <t>INTERNATIONAL RELATIONS</t>
        </is>
      </c>
      <c r="C942" t="inlineStr">
        <is>
          <t>INTERNATIONAL RELATIONS</t>
        </is>
      </c>
      <c r="D942" t="inlineStr">
        <is>
          <t/>
        </is>
      </c>
      <c r="E942" t="inlineStr">
        <is>
          <t/>
        </is>
      </c>
      <c r="F942" t="inlineStr">
        <is>
          <t/>
        </is>
      </c>
      <c r="G942" t="inlineStr">
        <is>
          <t/>
        </is>
      </c>
      <c r="H942" t="inlineStr">
        <is>
          <t/>
        </is>
      </c>
      <c r="I942" t="inlineStr">
        <is>
          <t/>
        </is>
      </c>
      <c r="J942" t="inlineStr">
        <is>
          <t/>
        </is>
      </c>
      <c r="K942" t="inlineStr">
        <is>
          <t/>
        </is>
      </c>
      <c r="L942" t="inlineStr">
        <is>
          <t/>
        </is>
      </c>
      <c r="M942" t="inlineStr">
        <is>
          <t/>
        </is>
      </c>
      <c r="N942" t="inlineStr">
        <is>
          <t/>
        </is>
      </c>
      <c r="O942" t="inlineStr">
        <is>
          <t/>
        </is>
      </c>
      <c r="P942" t="inlineStr">
        <is>
          <t/>
        </is>
      </c>
      <c r="Q942" t="inlineStr">
        <is>
          <t/>
        </is>
      </c>
      <c r="R942" t="inlineStr">
        <is>
          <t/>
        </is>
      </c>
      <c r="S942" t="inlineStr">
        <is>
          <t/>
        </is>
      </c>
      <c r="T942" t="inlineStr">
        <is>
          <t/>
        </is>
      </c>
      <c r="U942" t="inlineStr">
        <is>
          <t/>
        </is>
      </c>
      <c r="V942" t="inlineStr">
        <is>
          <t/>
        </is>
      </c>
      <c r="W942" t="inlineStr">
        <is>
          <t/>
        </is>
      </c>
      <c r="X942" s="2" t="inlineStr">
        <is>
          <t>CISE|
Common Information Sharing Environment for the EU maritime domain|
Common Information Sharing Environment for the surveillance of the EU maritime domain|
Maritime CISE</t>
        </is>
      </c>
      <c r="Y942" s="2" t="inlineStr">
        <is>
          <t>0|
0|
0|
0</t>
        </is>
      </c>
      <c r="Z942" s="2" t="inlineStr">
        <is>
          <t xml:space="preserve">|
|
|
</t>
        </is>
      </c>
      <c r="AA942" t="inlineStr">
        <is>
          <t>is a voluntary collaborative process in the European Union seeking to further enhance and promote relevant information sharing between authorities involved in maritime surveillance</t>
        </is>
      </c>
      <c r="AB942" t="inlineStr">
        <is>
          <t/>
        </is>
      </c>
      <c r="AC942" t="inlineStr">
        <is>
          <t/>
        </is>
      </c>
      <c r="AD942" t="inlineStr">
        <is>
          <t/>
        </is>
      </c>
      <c r="AE942" t="inlineStr">
        <is>
          <t/>
        </is>
      </c>
      <c r="AF942" t="inlineStr">
        <is>
          <t/>
        </is>
      </c>
      <c r="AG942" t="inlineStr">
        <is>
          <t/>
        </is>
      </c>
      <c r="AH942" t="inlineStr">
        <is>
          <t/>
        </is>
      </c>
      <c r="AI942" t="inlineStr">
        <is>
          <t/>
        </is>
      </c>
      <c r="AJ942" t="inlineStr">
        <is>
          <t/>
        </is>
      </c>
      <c r="AK942" t="inlineStr">
        <is>
          <t/>
        </is>
      </c>
      <c r="AL942" t="inlineStr">
        <is>
          <t/>
        </is>
      </c>
      <c r="AM942" t="inlineStr">
        <is>
          <t/>
        </is>
      </c>
      <c r="AN942" t="inlineStr">
        <is>
          <t/>
        </is>
      </c>
      <c r="AO942" t="inlineStr">
        <is>
          <t/>
        </is>
      </c>
      <c r="AP942" t="inlineStr">
        <is>
          <t/>
        </is>
      </c>
      <c r="AQ942" t="inlineStr">
        <is>
          <t/>
        </is>
      </c>
      <c r="AR942" t="inlineStr">
        <is>
          <t/>
        </is>
      </c>
      <c r="AS942" t="inlineStr">
        <is>
          <t/>
        </is>
      </c>
      <c r="AT942" t="inlineStr">
        <is>
          <t/>
        </is>
      </c>
      <c r="AU942" t="inlineStr">
        <is>
          <t/>
        </is>
      </c>
      <c r="AV942" t="inlineStr">
        <is>
          <t/>
        </is>
      </c>
      <c r="AW942" t="inlineStr">
        <is>
          <t/>
        </is>
      </c>
      <c r="AX942" t="inlineStr">
        <is>
          <t/>
        </is>
      </c>
      <c r="AY942" t="inlineStr">
        <is>
          <t/>
        </is>
      </c>
      <c r="AZ942" s="2" t="inlineStr">
        <is>
          <t>az EU tengeri területeire kiterjedő közös információmegosztási környezet|
közös tengerfelügyeleti információmegosztási környezet</t>
        </is>
      </c>
      <c r="BA942" s="2" t="inlineStr">
        <is>
          <t>3|
4</t>
        </is>
      </c>
      <c r="BB942" s="2" t="inlineStr">
        <is>
          <t>admitted|
preferred</t>
        </is>
      </c>
      <c r="BC942" t="inlineStr">
        <is>
          <t>önkéntes együttműködési folyamat az Európai Unión belül, amely atengerfelügyeletben részt vevő hatóságok közötti fontos információcsere továbbfejlesztését éselőmozdítását célozza</t>
        </is>
      </c>
      <c r="BD942" t="inlineStr">
        <is>
          <t/>
        </is>
      </c>
      <c r="BE942" t="inlineStr">
        <is>
          <t/>
        </is>
      </c>
      <c r="BF942" t="inlineStr">
        <is>
          <t/>
        </is>
      </c>
      <c r="BG942" t="inlineStr">
        <is>
          <t/>
        </is>
      </c>
      <c r="BH942" t="inlineStr">
        <is>
          <t/>
        </is>
      </c>
      <c r="BI942" t="inlineStr">
        <is>
          <t/>
        </is>
      </c>
      <c r="BJ942" t="inlineStr">
        <is>
          <t/>
        </is>
      </c>
      <c r="BK942" t="inlineStr">
        <is>
          <t/>
        </is>
      </c>
      <c r="BL942" t="inlineStr">
        <is>
          <t/>
        </is>
      </c>
      <c r="BM942" t="inlineStr">
        <is>
          <t/>
        </is>
      </c>
      <c r="BN942" t="inlineStr">
        <is>
          <t/>
        </is>
      </c>
      <c r="BO942" t="inlineStr">
        <is>
          <t/>
        </is>
      </c>
      <c r="BP942" t="inlineStr">
        <is>
          <t/>
        </is>
      </c>
      <c r="BQ942" t="inlineStr">
        <is>
          <t/>
        </is>
      </c>
      <c r="BR942" t="inlineStr">
        <is>
          <t/>
        </is>
      </c>
      <c r="BS942" t="inlineStr">
        <is>
          <t/>
        </is>
      </c>
      <c r="BT942" t="inlineStr">
        <is>
          <t/>
        </is>
      </c>
      <c r="BU942" t="inlineStr">
        <is>
          <t/>
        </is>
      </c>
      <c r="BV942" t="inlineStr">
        <is>
          <t/>
        </is>
      </c>
      <c r="BW942" t="inlineStr">
        <is>
          <t/>
        </is>
      </c>
      <c r="BX942" t="inlineStr">
        <is>
          <t/>
        </is>
      </c>
      <c r="BY942" t="inlineStr">
        <is>
          <t/>
        </is>
      </c>
      <c r="BZ942" t="inlineStr">
        <is>
          <t/>
        </is>
      </c>
      <c r="CA942" t="inlineStr">
        <is>
          <t/>
        </is>
      </c>
      <c r="CB942" t="inlineStr">
        <is>
          <t/>
        </is>
      </c>
      <c r="CC942" t="inlineStr">
        <is>
          <t/>
        </is>
      </c>
      <c r="CD942" t="inlineStr">
        <is>
          <t/>
        </is>
      </c>
      <c r="CE942" t="inlineStr">
        <is>
          <t/>
        </is>
      </c>
      <c r="CF942" t="inlineStr">
        <is>
          <t/>
        </is>
      </c>
      <c r="CG942" t="inlineStr">
        <is>
          <t/>
        </is>
      </c>
      <c r="CH942" t="inlineStr">
        <is>
          <t/>
        </is>
      </c>
      <c r="CI942" t="inlineStr">
        <is>
          <t/>
        </is>
      </c>
      <c r="CJ942" t="inlineStr">
        <is>
          <t/>
        </is>
      </c>
      <c r="CK942" t="inlineStr">
        <is>
          <t/>
        </is>
      </c>
      <c r="CL942" t="inlineStr">
        <is>
          <t/>
        </is>
      </c>
      <c r="CM942" t="inlineStr">
        <is>
          <t/>
        </is>
      </c>
      <c r="CN942" t="inlineStr">
        <is>
          <t/>
        </is>
      </c>
      <c r="CO942" t="inlineStr">
        <is>
          <t/>
        </is>
      </c>
      <c r="CP942" t="inlineStr">
        <is>
          <t/>
        </is>
      </c>
      <c r="CQ942" t="inlineStr">
        <is>
          <t/>
        </is>
      </c>
      <c r="CR942" t="inlineStr">
        <is>
          <t/>
        </is>
      </c>
      <c r="CS942" t="inlineStr">
        <is>
          <t/>
        </is>
      </c>
      <c r="CT942" t="inlineStr">
        <is>
          <t/>
        </is>
      </c>
      <c r="CU942" t="inlineStr">
        <is>
          <t/>
        </is>
      </c>
    </row>
    <row r="943">
      <c r="A943" s="1" t="str">
        <f>HYPERLINK("https://iate.europa.eu/entry/result/768371/all", "768371")</f>
        <v>768371</v>
      </c>
      <c r="B943" t="inlineStr">
        <is>
          <t>EUROPEAN UNION</t>
        </is>
      </c>
      <c r="C943" t="inlineStr">
        <is>
          <t>EUROPEAN UNION|EU finance|Community budget</t>
        </is>
      </c>
      <c r="D943" s="2" t="inlineStr">
        <is>
          <t>наименование</t>
        </is>
      </c>
      <c r="E943" s="2" t="inlineStr">
        <is>
          <t>4</t>
        </is>
      </c>
      <c r="F943" s="2" t="inlineStr">
        <is>
          <t/>
        </is>
      </c>
      <c r="G943" t="inlineStr">
        <is>
          <t>заглавие в бюджета на ЕС , което може да описва дял, глава, статия или бюджетна позиция</t>
        </is>
      </c>
      <c r="H943" s="2" t="inlineStr">
        <is>
          <t>název|
rozpočtová položka</t>
        </is>
      </c>
      <c r="I943" s="2" t="inlineStr">
        <is>
          <t>3|
4</t>
        </is>
      </c>
      <c r="J943" s="2" t="inlineStr">
        <is>
          <t xml:space="preserve">|
</t>
        </is>
      </c>
      <c r="K943" t="inlineStr">
        <is>
          <t/>
        </is>
      </c>
      <c r="L943" s="2" t="inlineStr">
        <is>
          <t>tekst</t>
        </is>
      </c>
      <c r="M943" s="2" t="inlineStr">
        <is>
          <t>4</t>
        </is>
      </c>
      <c r="N943" s="2" t="inlineStr">
        <is>
          <t/>
        </is>
      </c>
      <c r="O943" t="inlineStr">
        <is>
          <t>Rubrik i budgettet, der indeholder den tekst, der er knyttet til kapitel-, artikel- og kontonumrene.</t>
        </is>
      </c>
      <c r="P943" s="2" t="inlineStr">
        <is>
          <t>Bezeichnung|
Linie|
Haushaltslinie</t>
        </is>
      </c>
      <c r="Q943" s="2" t="inlineStr">
        <is>
          <t>3|
3|
3</t>
        </is>
      </c>
      <c r="R943" s="2" t="inlineStr">
        <is>
          <t xml:space="preserve">|
|
</t>
        </is>
      </c>
      <c r="S943" t="inlineStr">
        <is>
          <t>Bezeichnung einer Haushaltslinie – Titel, Kapitel, Artikel oder Posten – im Gesamthaushaltsplan der EU</t>
        </is>
      </c>
      <c r="T943" s="2" t="inlineStr">
        <is>
          <t>γραμμή|
γραμμή του προϋπολογισμού</t>
        </is>
      </c>
      <c r="U943" s="2" t="inlineStr">
        <is>
          <t>3|
3</t>
        </is>
      </c>
      <c r="V943" s="2" t="inlineStr">
        <is>
          <t xml:space="preserve">|
</t>
        </is>
      </c>
      <c r="W943" t="inlineStr">
        <is>
          <t/>
        </is>
      </c>
      <c r="X943" s="2" t="inlineStr">
        <is>
          <t>heading|
budget heading</t>
        </is>
      </c>
      <c r="Y943" s="2" t="inlineStr">
        <is>
          <t>3|
3</t>
        </is>
      </c>
      <c r="Z943" s="2" t="inlineStr">
        <is>
          <t xml:space="preserve">|
</t>
        </is>
      </c>
      <c r="AA943" t="inlineStr">
        <is>
          <t>the title of each budget line used in the EU general budget which may describe a budget title, a chapter, an article or an item</t>
        </is>
      </c>
      <c r="AB943" s="2" t="inlineStr">
        <is>
          <t>rúbrica</t>
        </is>
      </c>
      <c r="AC943" s="2" t="inlineStr">
        <is>
          <t>3</t>
        </is>
      </c>
      <c r="AD943" s="2" t="inlineStr">
        <is>
          <t/>
        </is>
      </c>
      <c r="AE943" t="inlineStr">
        <is>
          <t/>
        </is>
      </c>
      <c r="AF943" s="2" t="inlineStr">
        <is>
          <t>rubriik</t>
        </is>
      </c>
      <c r="AG943" s="2" t="inlineStr">
        <is>
          <t>3</t>
        </is>
      </c>
      <c r="AH943" s="2" t="inlineStr">
        <is>
          <t/>
        </is>
      </c>
      <c r="AI943" t="inlineStr">
        <is>
          <t/>
        </is>
      </c>
      <c r="AJ943" s="2" t="inlineStr">
        <is>
          <t>nimike</t>
        </is>
      </c>
      <c r="AK943" s="2" t="inlineStr">
        <is>
          <t>3</t>
        </is>
      </c>
      <c r="AL943" s="2" t="inlineStr">
        <is>
          <t/>
        </is>
      </c>
      <c r="AM943" t="inlineStr">
        <is>
          <t/>
        </is>
      </c>
      <c r="AN943" s="2" t="inlineStr">
        <is>
          <t>ligne budgétaire|
intitulé</t>
        </is>
      </c>
      <c r="AO943" s="2" t="inlineStr">
        <is>
          <t>2|
3</t>
        </is>
      </c>
      <c r="AP943" s="2" t="inlineStr">
        <is>
          <t xml:space="preserve">|
</t>
        </is>
      </c>
      <c r="AQ943" t="inlineStr">
        <is>
          <t>Intitulé de chaque ligne budgétaire du budget général de l'Union, qui peut être un titre, un chapitre, un article ou un poste.</t>
        </is>
      </c>
      <c r="AR943" s="2" t="inlineStr">
        <is>
          <t>ceannteideal buiséid</t>
        </is>
      </c>
      <c r="AS943" s="2" t="inlineStr">
        <is>
          <t>3</t>
        </is>
      </c>
      <c r="AT943" s="2" t="inlineStr">
        <is>
          <t/>
        </is>
      </c>
      <c r="AU943" t="inlineStr">
        <is>
          <t/>
        </is>
      </c>
      <c r="AV943" s="2" t="inlineStr">
        <is>
          <t>naslov</t>
        </is>
      </c>
      <c r="AW943" s="2" t="inlineStr">
        <is>
          <t>3</t>
        </is>
      </c>
      <c r="AX943" s="2" t="inlineStr">
        <is>
          <t/>
        </is>
      </c>
      <c r="AY943" t="inlineStr">
        <is>
          <t/>
        </is>
      </c>
      <c r="AZ943" s="2" t="inlineStr">
        <is>
          <t>megnevezés</t>
        </is>
      </c>
      <c r="BA943" s="2" t="inlineStr">
        <is>
          <t>4</t>
        </is>
      </c>
      <c r="BB943" s="2" t="inlineStr">
        <is>
          <t/>
        </is>
      </c>
      <c r="BC943" t="inlineStr">
        <is>
          <t/>
        </is>
      </c>
      <c r="BD943" s="2" t="inlineStr">
        <is>
          <t>linea|
denominazione|
linea di bilancio</t>
        </is>
      </c>
      <c r="BE943" s="2" t="inlineStr">
        <is>
          <t>2|
3|
3</t>
        </is>
      </c>
      <c r="BF943" s="2" t="inlineStr">
        <is>
          <t xml:space="preserve">|
|
</t>
        </is>
      </c>
      <c r="BG943" t="inlineStr">
        <is>
          <t/>
        </is>
      </c>
      <c r="BH943" s="2" t="inlineStr">
        <is>
          <t>išlaidų kategorija|
biudžeto išlaidų kategorija</t>
        </is>
      </c>
      <c r="BI943" s="2" t="inlineStr">
        <is>
          <t>2|
2</t>
        </is>
      </c>
      <c r="BJ943" s="2" t="inlineStr">
        <is>
          <t xml:space="preserve">|
</t>
        </is>
      </c>
      <c r="BK943" t="inlineStr">
        <is>
          <t/>
        </is>
      </c>
      <c r="BL943" s="2" t="inlineStr">
        <is>
          <t>budžeta pozīcija|
pozīcija</t>
        </is>
      </c>
      <c r="BM943" s="2" t="inlineStr">
        <is>
          <t>3|
3</t>
        </is>
      </c>
      <c r="BN943" s="2" t="inlineStr">
        <is>
          <t xml:space="preserve">|
</t>
        </is>
      </c>
      <c r="BO943" t="inlineStr">
        <is>
          <t>ES vispārējā budžeta struktūras elements, kas var būt budžeta sadaļa, nodaļa, pants vai postenis.</t>
        </is>
      </c>
      <c r="BP943" s="2" t="inlineStr">
        <is>
          <t>intestatura tal-baġit|
intestatura</t>
        </is>
      </c>
      <c r="BQ943" s="2" t="inlineStr">
        <is>
          <t>3|
3</t>
        </is>
      </c>
      <c r="BR943" s="2" t="inlineStr">
        <is>
          <t xml:space="preserve">|
</t>
        </is>
      </c>
      <c r="BS943" t="inlineStr">
        <is>
          <t>it-tismija ta' kull linja tal-baġit użata fil-baġit ġenerali tal-UE li tista' tiddeskrivi titolu, kapitolu, artikolu jew partita tal-baġit</t>
        </is>
      </c>
      <c r="BT943" s="2" t="inlineStr">
        <is>
          <t>begrotingsonderdeel</t>
        </is>
      </c>
      <c r="BU943" s="2" t="inlineStr">
        <is>
          <t>3</t>
        </is>
      </c>
      <c r="BV943" s="2" t="inlineStr">
        <is>
          <t/>
        </is>
      </c>
      <c r="BW943" t="inlineStr">
        <is>
          <t>in de context van de begroting: kop van brede kolom met omschrijving van artikelen en posten</t>
        </is>
      </c>
      <c r="BX943" s="2" t="inlineStr">
        <is>
          <t>dział</t>
        </is>
      </c>
      <c r="BY943" s="2" t="inlineStr">
        <is>
          <t>3</t>
        </is>
      </c>
      <c r="BZ943" s="2" t="inlineStr">
        <is>
          <t/>
        </is>
      </c>
      <c r="CA943" t="inlineStr">
        <is>
          <t/>
        </is>
      </c>
      <c r="CB943" s="2" t="inlineStr">
        <is>
          <t>rubrica|
rubrica orçamental</t>
        </is>
      </c>
      <c r="CC943" s="2" t="inlineStr">
        <is>
          <t>3|
3</t>
        </is>
      </c>
      <c r="CD943" s="2" t="inlineStr">
        <is>
          <t xml:space="preserve">|
</t>
        </is>
      </c>
      <c r="CE943" t="inlineStr">
        <is>
          <t/>
        </is>
      </c>
      <c r="CF943" s="2" t="inlineStr">
        <is>
          <t>rubrică</t>
        </is>
      </c>
      <c r="CG943" s="2" t="inlineStr">
        <is>
          <t>4</t>
        </is>
      </c>
      <c r="CH943" s="2" t="inlineStr">
        <is>
          <t/>
        </is>
      </c>
      <c r="CI943" t="inlineStr">
        <is>
          <t/>
        </is>
      </c>
      <c r="CJ943" t="inlineStr">
        <is>
          <t/>
        </is>
      </c>
      <c r="CK943" t="inlineStr">
        <is>
          <t/>
        </is>
      </c>
      <c r="CL943" t="inlineStr">
        <is>
          <t/>
        </is>
      </c>
      <c r="CM943" t="inlineStr">
        <is>
          <t/>
        </is>
      </c>
      <c r="CN943" s="2" t="inlineStr">
        <is>
          <t>postavka</t>
        </is>
      </c>
      <c r="CO943" s="2" t="inlineStr">
        <is>
          <t>3</t>
        </is>
      </c>
      <c r="CP943" s="2" t="inlineStr">
        <is>
          <t/>
        </is>
      </c>
      <c r="CQ943" t="inlineStr">
        <is>
          <t/>
        </is>
      </c>
      <c r="CR943" s="2" t="inlineStr">
        <is>
          <t>budgetrubrik</t>
        </is>
      </c>
      <c r="CS943" s="2" t="inlineStr">
        <is>
          <t>3</t>
        </is>
      </c>
      <c r="CT943" s="2" t="inlineStr">
        <is>
          <t/>
        </is>
      </c>
      <c r="CU943" t="inlineStr">
        <is>
          <t/>
        </is>
      </c>
    </row>
    <row r="944">
      <c r="A944" s="1" t="str">
        <f>HYPERLINK("https://iate.europa.eu/entry/result/3564184/all", "3564184")</f>
        <v>3564184</v>
      </c>
      <c r="B944" t="inlineStr">
        <is>
          <t>PRODUCTION, TECHNOLOGY AND RESEARCH;SCIENCE;SOCIAL QUESTIONS;EDUCATION AND COMMUNICATIONS</t>
        </is>
      </c>
      <c r="C944" t="inlineStr">
        <is>
          <t>PRODUCTION, TECHNOLOGY AND RESEARCH|technology and technical regulations|technology|digital technology;SCIENCE|natural and applied sciences|applied sciences;SOCIAL QUESTIONS|social affairs|social policy;EDUCATION AND COMMUNICATIONS|information technology and data processing|information technology industry</t>
        </is>
      </c>
      <c r="D944" s="2" t="inlineStr">
        <is>
          <t>индекс за навлизането на цифровите технологии в икономиката и обществото|
DESI</t>
        </is>
      </c>
      <c r="E944" s="2" t="inlineStr">
        <is>
          <t>3|
3</t>
        </is>
      </c>
      <c r="F944" s="2" t="inlineStr">
        <is>
          <t xml:space="preserve">|
</t>
        </is>
      </c>
      <c r="G944" t="inlineStr">
        <is>
          <t>сложен съставен показател, разработен от Европейската комисия (и по-конкретно от ГД „Съобщителни мрежи, съдържание и технологии“), за оценка на напредъка на държавите от ЕС към цифрова икономика и цифрово общество</t>
        </is>
      </c>
      <c r="H944" s="2" t="inlineStr">
        <is>
          <t>index digitální ekonomiky a společnosti|
DESI</t>
        </is>
      </c>
      <c r="I944" s="2" t="inlineStr">
        <is>
          <t>3|
3</t>
        </is>
      </c>
      <c r="J944" s="2" t="inlineStr">
        <is>
          <t xml:space="preserve">|
</t>
        </is>
      </c>
      <c r="K944" t="inlineStr">
        <is>
          <t>index kombinující více než 30 ukazatelů přepočítaných pomocí vážicích koeficientů, jenž hodnotí každou zemi na základě výkonu v digitální oblasti</t>
        </is>
      </c>
      <c r="L944" t="inlineStr">
        <is>
          <t/>
        </is>
      </c>
      <c r="M944" t="inlineStr">
        <is>
          <t/>
        </is>
      </c>
      <c r="N944" t="inlineStr">
        <is>
          <t/>
        </is>
      </c>
      <c r="O944" t="inlineStr">
        <is>
          <t/>
        </is>
      </c>
      <c r="P944" s="2" t="inlineStr">
        <is>
          <t>DESI-Index|
Index für die digitale Wirtschaft und Gesellschaft</t>
        </is>
      </c>
      <c r="Q944" s="2" t="inlineStr">
        <is>
          <t>3|
3</t>
        </is>
      </c>
      <c r="R944" s="2" t="inlineStr">
        <is>
          <t xml:space="preserve">|
</t>
        </is>
      </c>
      <c r="S944" t="inlineStr">
        <is>
          <t>Index, mit dem die allgemeine Leistung Europas im Bereich der 
Digitalisierung und die Fortschritte der EU-Mitgliedstaaten bei der 
digitalen Wettbewerbsfähigkeit abgebildet werden</t>
        </is>
      </c>
      <c r="T944" s="2" t="inlineStr">
        <is>
          <t>δείκτης ψηφιακής οικονομίας και κοινωνίας|
δείκτης DESI</t>
        </is>
      </c>
      <c r="U944" s="2" t="inlineStr">
        <is>
          <t>3|
3</t>
        </is>
      </c>
      <c r="V944" s="2" t="inlineStr">
        <is>
          <t xml:space="preserve">|
</t>
        </is>
      </c>
      <c r="W944" t="inlineStr">
        <is>
          <t>σύνθετος δείκτης ο οποίος καταγράφει την πρόοδο που σημειώνουν τα κράτη μέλη ως προς την ψηφιοποίησή τους.</t>
        </is>
      </c>
      <c r="X944" s="2" t="inlineStr">
        <is>
          <t>Digital Economy and Society Index|
DESI index|
DESI</t>
        </is>
      </c>
      <c r="Y944" s="2" t="inlineStr">
        <is>
          <t>3|
1|
3</t>
        </is>
      </c>
      <c r="Z944" s="2" t="inlineStr">
        <is>
          <t xml:space="preserve">|
|
</t>
        </is>
      </c>
      <c r="AA944" t="inlineStr">
        <is>
          <t>composite index that summarises relevant indicators on Europe’s digital performance and tracks the evolution of EU member states in digital competitiveness</t>
        </is>
      </c>
      <c r="AB944" s="2" t="inlineStr">
        <is>
          <t>Índice de la Economía y la Sociedad Digitales|
Índice de Economía y Sociedad Digital</t>
        </is>
      </c>
      <c r="AC944" s="2" t="inlineStr">
        <is>
          <t>3|
3</t>
        </is>
      </c>
      <c r="AD944" s="2" t="inlineStr">
        <is>
          <t>|
admitted</t>
        </is>
      </c>
      <c r="AE944" t="inlineStr">
        <is>
          <t>Índice compuesto
que resume cinco indicadores del rendimiento digital en Europa y permite un
seguimiento de la evolución de la competitividad digital en en los Estados
miembros de la UE.</t>
        </is>
      </c>
      <c r="AF944" s="2" t="inlineStr">
        <is>
          <t>digitaalmajanduse ja -ühiskonna indeks|
DESI</t>
        </is>
      </c>
      <c r="AG944" s="2" t="inlineStr">
        <is>
          <t>3|
3</t>
        </is>
      </c>
      <c r="AH944" s="2" t="inlineStr">
        <is>
          <t xml:space="preserve">|
</t>
        </is>
      </c>
      <c r="AI944" t="inlineStr">
        <is>
          <t>liitindeks, millega mõõdetakse ELi liikmesriikide edusamme digitaalmajanduse ja -ühiskonna suunas liikumisel</t>
        </is>
      </c>
      <c r="AJ944" s="2" t="inlineStr">
        <is>
          <t>digitaalitalouden ja -yhteiskunnan indeksi|
DESI-indeksi</t>
        </is>
      </c>
      <c r="AK944" s="2" t="inlineStr">
        <is>
          <t>3|
3</t>
        </is>
      </c>
      <c r="AL944" s="2" t="inlineStr">
        <is>
          <t xml:space="preserve">|
</t>
        </is>
      </c>
      <c r="AM944" t="inlineStr">
        <is>
          <t/>
        </is>
      </c>
      <c r="AN944" s="2" t="inlineStr">
        <is>
          <t>DESI|
indice relatif à l'économie et à la société numériques</t>
        </is>
      </c>
      <c r="AO944" s="2" t="inlineStr">
        <is>
          <t>3|
3</t>
        </is>
      </c>
      <c r="AP944" s="2" t="inlineStr">
        <is>
          <t xml:space="preserve">|
</t>
        </is>
      </c>
      <c r="AQ944" t="inlineStr">
        <is>
          <t>indice composite permettant de mesurer les progrès accomplis par les États membres de l'Union Européenne vers une économie et une société numériques</t>
        </is>
      </c>
      <c r="AR944" s="2" t="inlineStr">
        <is>
          <t>an tInnéacs um an nGeilleagar Digiteach agus an tSochaí Dhigiteach</t>
        </is>
      </c>
      <c r="AS944" s="2" t="inlineStr">
        <is>
          <t>3</t>
        </is>
      </c>
      <c r="AT944" s="2" t="inlineStr">
        <is>
          <t/>
        </is>
      </c>
      <c r="AU944" t="inlineStr">
        <is>
          <t/>
        </is>
      </c>
      <c r="AV944" s="2" t="inlineStr">
        <is>
          <t>Indeks gospodarske i društvene digitalizacije</t>
        </is>
      </c>
      <c r="AW944" s="2" t="inlineStr">
        <is>
          <t>3</t>
        </is>
      </c>
      <c r="AX944" s="2" t="inlineStr">
        <is>
          <t/>
        </is>
      </c>
      <c r="AY944" t="inlineStr">
        <is>
          <t>pokazatelj
kojim se uspoređuje digitalna uspješnost država članica EU-a i određenih trećih
zemalja u pet područja: povezivost, ljudski kapital i digitalne vještine,
raširenost korištenja interneta među građanima, integracija tehnologije i
digitalne javne usluge</t>
        </is>
      </c>
      <c r="AZ944" s="2" t="inlineStr">
        <is>
          <t>a digitális gazdaság és társadalom fejlettségét mérő mutató|
DESI</t>
        </is>
      </c>
      <c r="BA944" s="2" t="inlineStr">
        <is>
          <t>4|
4</t>
        </is>
      </c>
      <c r="BB944" s="2" t="inlineStr">
        <is>
          <t xml:space="preserve">|
</t>
        </is>
      </c>
      <c r="BC944" t="inlineStr">
        <is>
          <t>olyan összetett mutató, amely Európa digitális teljesítményét, valamint az uniós tagállamok e téren elért eredményeit mutatja</t>
        </is>
      </c>
      <c r="BD944" s="2" t="inlineStr">
        <is>
          <t>indice di digitalizzazione dell'economia e della società|
DESI</t>
        </is>
      </c>
      <c r="BE944" s="2" t="inlineStr">
        <is>
          <t>3|
3</t>
        </is>
      </c>
      <c r="BF944" s="2" t="inlineStr">
        <is>
          <t xml:space="preserve">|
</t>
        </is>
      </c>
      <c r="BG944" t="inlineStr">
        <is>
          <t>indice UE che analizza la performance degli Stati membri e dell’UE nel suo complesso sulla base di 5 indicatori principali (connettività, capitale umano, utilizzo di Internet, integrazione delle tecnologie digitali, servizi pubblici digitali)</t>
        </is>
      </c>
      <c r="BH944" s="2" t="inlineStr">
        <is>
          <t>skaitmeninės ekonomikos ir visuomenės indeksas|
DESI</t>
        </is>
      </c>
      <c r="BI944" s="2" t="inlineStr">
        <is>
          <t>3|
3</t>
        </is>
      </c>
      <c r="BJ944" s="2" t="inlineStr">
        <is>
          <t xml:space="preserve">|
</t>
        </is>
      </c>
      <c r="BK944" t="inlineStr">
        <is>
          <t/>
        </is>
      </c>
      <c r="BL944" s="2" t="inlineStr">
        <is>
          <t>Digitālās ekonomikas un sabiedrības indekss|
DESI</t>
        </is>
      </c>
      <c r="BM944" s="2" t="inlineStr">
        <is>
          <t>3|
3</t>
        </is>
      </c>
      <c r="BN944" s="2" t="inlineStr">
        <is>
          <t xml:space="preserve">|
</t>
        </is>
      </c>
      <c r="BO944" t="inlineStr">
        <is>
          <t>Eiropas Komisijas izveidots indekss, kura mērķis ir sniegt pārskatu par digitālās jomas attīstību Eiropā, šajā nolūkā apkopojot vairāk nekā 30 rādītājus par sniegumu digitālajā jomā sadalījumā pa valstīm</t>
        </is>
      </c>
      <c r="BP944" s="2" t="inlineStr">
        <is>
          <t>DESI|
Indiċi tal-Ekonomija u s-Soċjetà Diġitali</t>
        </is>
      </c>
      <c r="BQ944" s="2" t="inlineStr">
        <is>
          <t>3|
3</t>
        </is>
      </c>
      <c r="BR944" s="2" t="inlineStr">
        <is>
          <t xml:space="preserve">|
</t>
        </is>
      </c>
      <c r="BS944" t="inlineStr">
        <is>
          <t>indiċi kompost li jagħti sinteżi tal-indikaturi rilevanti dwar il-prestazzjoni diġitali tal-Ewropa u jsegwi l-iżvilupp tal-Istati Membri tal-UE fil-qasam tal-kompetittività diġitali</t>
        </is>
      </c>
      <c r="BT944" s="2" t="inlineStr">
        <is>
          <t>DESI|
index van de digitale economie en samenleving</t>
        </is>
      </c>
      <c r="BU944" s="2" t="inlineStr">
        <is>
          <t>3|
3</t>
        </is>
      </c>
      <c r="BV944" s="2" t="inlineStr">
        <is>
          <t xml:space="preserve">|
</t>
        </is>
      </c>
      <c r="BW944" t="inlineStr">
        <is>
          <t>samengestelde index die de vooruitgang meet van de EU-lidstaten naar een digitale economie en samenleving</t>
        </is>
      </c>
      <c r="BX944" s="2" t="inlineStr">
        <is>
          <t>DESI|
indeks gospodarki cyfrowej i społeczeństwa cyfrowego</t>
        </is>
      </c>
      <c r="BY944" s="2" t="inlineStr">
        <is>
          <t>3|
3</t>
        </is>
      </c>
      <c r="BZ944" s="2" t="inlineStr">
        <is>
          <t xml:space="preserve">|
</t>
        </is>
      </c>
      <c r="CA944" t="inlineStr">
        <is>
          <t>wskaźnik mierzący postęp w dziedzinie cyfryzacji, opracowywany na podstawie pięciu czynników składowych: konektywność (jakość łączności internetowej), kapitał ludzki (korzystanie z internetu, umiejętności cyfrowe), wykorzystanie internetu, integracja technologii cyfrowej (np. przez przedsiębiorstwa; handel elektroniczny) oraz cyfrowe usługi publiczne (e-administracja)</t>
        </is>
      </c>
      <c r="CB944" s="2" t="inlineStr">
        <is>
          <t>índice de digitalidade da economia e da sociedade|
IDES</t>
        </is>
      </c>
      <c r="CC944" s="2" t="inlineStr">
        <is>
          <t>3|
3</t>
        </is>
      </c>
      <c r="CD944" s="2" t="inlineStr">
        <is>
          <t xml:space="preserve">|
</t>
        </is>
      </c>
      <c r="CE944" t="inlineStr">
        <is>
          <t>Índice compósito elaborado pela Comissão Europeia (DG CNECT) para avaliar a evolução dos países da UE em direção a uma economia e uma sociedade digitais.</t>
        </is>
      </c>
      <c r="CF944" s="2" t="inlineStr">
        <is>
          <t>indice al economiei și societății digitale|
DESI</t>
        </is>
      </c>
      <c r="CG944" s="2" t="inlineStr">
        <is>
          <t>3|
3</t>
        </is>
      </c>
      <c r="CH944" s="2" t="inlineStr">
        <is>
          <t xml:space="preserve">|
</t>
        </is>
      </c>
      <c r="CI944" t="inlineStr">
        <is>
          <t>indice compozit, calculat anual, utilizat pentru a monitoriza performanțele statelor membre în materie de conectivitate digitală, competențe digitale, activitate online, digitalizare a întreprinderilor și servicii publice digitale</t>
        </is>
      </c>
      <c r="CJ944" s="2" t="inlineStr">
        <is>
          <t>index digitálnej ekonomiky a spoločnosti|
DESI</t>
        </is>
      </c>
      <c r="CK944" s="2" t="inlineStr">
        <is>
          <t>3|
3</t>
        </is>
      </c>
      <c r="CL944" s="2" t="inlineStr">
        <is>
          <t xml:space="preserve">|
</t>
        </is>
      </c>
      <c r="CM944" t="inlineStr">
        <is>
          <t>index založený na 30 relevantných ukazovateľoch digitálnej výkonnosti a vývoja v členských štátoch, ktorý vyvinula Európska komisia s cieľom poskytnúť prehľad o digitálnej situácii v Európe</t>
        </is>
      </c>
      <c r="CN944" s="2" t="inlineStr">
        <is>
          <t>indeks digitalnega gospodarstva in družbe|
indeks DESI</t>
        </is>
      </c>
      <c r="CO944" s="2" t="inlineStr">
        <is>
          <t>3|
2</t>
        </is>
      </c>
      <c r="CP944" s="2" t="inlineStr">
        <is>
          <t xml:space="preserve">|
</t>
        </is>
      </c>
      <c r="CQ944" t="inlineStr">
        <is>
          <t>indeks, s katerim Evropska komisija spremlja digitalno konkurenčnost držav članic</t>
        </is>
      </c>
      <c r="CR944" s="2" t="inlineStr">
        <is>
          <t>Desi|
index för digital ekonomi och digitalt samhälle</t>
        </is>
      </c>
      <c r="CS944" s="2" t="inlineStr">
        <is>
          <t>3|
3</t>
        </is>
      </c>
      <c r="CT944" s="2" t="inlineStr">
        <is>
          <t xml:space="preserve">|
</t>
        </is>
      </c>
      <c r="CU944" t="inlineStr">
        <is>
          <t>sammansatt
index som sammanfattar viktiga indikatorer i fråga om EU:s digitala prestanda
och följer EU-medlemsstaternas utveckling i fråga om digital konkurrenskraft</t>
        </is>
      </c>
    </row>
    <row r="945">
      <c r="A945" s="1" t="str">
        <f>HYPERLINK("https://iate.europa.eu/entry/result/3588581/all", "3588581")</f>
        <v>3588581</v>
      </c>
      <c r="B945" t="inlineStr">
        <is>
          <t>EDUCATION AND COMMUNICATIONS</t>
        </is>
      </c>
      <c r="C945" t="inlineStr">
        <is>
          <t>EDUCATION AND COMMUNICATIONS|information technology and data processing|computer system|information security</t>
        </is>
      </c>
      <c r="D945" s="2" t="inlineStr">
        <is>
          <t>Европейска рамка за сертифициране на киберсигурността</t>
        </is>
      </c>
      <c r="E945" s="2" t="inlineStr">
        <is>
          <t>3</t>
        </is>
      </c>
      <c r="F945" s="2" t="inlineStr">
        <is>
          <t/>
        </is>
      </c>
      <c r="G945" t="inlineStr">
        <is>
          <t>рамка, създадена с &lt;a href="https://iate.europa.eu/entry/result/3580175/bg" target="_blank"&gt;Акта за киберсигурността&lt;/a&gt;, за да се хармонизира гарантирането на киберсигурността на &lt;a href="https://iate.europa.eu/entry/result/866454/bg" target="_blank"&gt;ИКТ&lt;/a&gt; продуктите, услугите и процесите, като по този начин се укрепи доверието в цифровия вътрешен пазар и неговата конкурентоспособност</t>
        </is>
      </c>
      <c r="H945" s="2" t="inlineStr">
        <is>
          <t>evropský rámec pro certifikaci kybernetické bezpečnosti</t>
        </is>
      </c>
      <c r="I945" s="2" t="inlineStr">
        <is>
          <t>3</t>
        </is>
      </c>
      <c r="J945" s="2" t="inlineStr">
        <is>
          <t/>
        </is>
      </c>
      <c r="K945" t="inlineStr">
        <is>
          <t>rámec zřízený &lt;a href="https://iate.europa.eu/entry/result/3580175/cs" target="_blank"&gt;&lt;i&gt;&lt;b&gt;aktem o kybernetické bezpečnosti&lt;/b&gt;&lt;/i&gt; &lt;/a&gt;s cílem zvýšit transparentnost kybernetické bezpečnosti produktů, služeb
a procesů IKT, a posílit tak důvěru v digitální vnitřní trh a jeho
konkurenceschopnost</t>
        </is>
      </c>
      <c r="L945" s="2" t="inlineStr">
        <is>
          <t>europæisk ramme for cybersecuritycertificering</t>
        </is>
      </c>
      <c r="M945" s="2" t="inlineStr">
        <is>
          <t>3</t>
        </is>
      </c>
      <c r="N945" s="2" t="inlineStr">
        <is>
          <t/>
        </is>
      </c>
      <c r="O945" t="inlineStr">
        <is>
          <t>ramme ertableret i forordningen om cybersikkerhed med henblik på at harmonisere IKT-produkters, -tjenesters og -processers cybersikkerhedstillidsniveau og dermed styrke tilliden til det digitale indre marked og dets konkurrenceevne</t>
        </is>
      </c>
      <c r="P945" s="2" t="inlineStr">
        <is>
          <t>europäischer Rahmen für die Cybersicherheitszertifizierung|
europäischer Zertifizierungsrahmen für die Cybersicherheit</t>
        </is>
      </c>
      <c r="Q945" s="2" t="inlineStr">
        <is>
          <t>3|
3</t>
        </is>
      </c>
      <c r="R945" s="2" t="inlineStr">
        <is>
          <t xml:space="preserve">|
</t>
        </is>
      </c>
      <c r="S945" t="inlineStr">
        <is>
          <t>durch den Rechtsakt zur Cybersicherheit (VO (EU) 2019/881) geschaffener Rahmen zur Festlegung eines Mechanismus zur Schaffung europäischer Schemata für die Cybersicherheitszertifizierung &lt;a href="/entry/result/3574165/all" id="ENTRY_TO_ENTRY_CONVERTER" target="_blank"&gt;IATE:3574165&lt;/a&gt; , der der Bescheinigung dient, dass die nach einem solchen Schema bewerteten IKT-Produkte, -Dienste und -Prozesse den festgelegten Sicherheitsanforderungen genügen</t>
        </is>
      </c>
      <c r="T945" s="2" t="inlineStr">
        <is>
          <t>ευρωπαϊκό πλαίσιο πιστοποίησης της κυβερνοασφάλειας</t>
        </is>
      </c>
      <c r="U945" s="2" t="inlineStr">
        <is>
          <t>3</t>
        </is>
      </c>
      <c r="V945" s="2" t="inlineStr">
        <is>
          <t/>
        </is>
      </c>
      <c r="W945" t="inlineStr">
        <is>
          <t/>
        </is>
      </c>
      <c r="X945" s="2" t="inlineStr">
        <is>
          <t>EU cybersecurity certification framework|
European cybersecurity certification framework|
European certification framework</t>
        </is>
      </c>
      <c r="Y945" s="2" t="inlineStr">
        <is>
          <t>1|
3|
1</t>
        </is>
      </c>
      <c r="Z945" s="2" t="inlineStr">
        <is>
          <t xml:space="preserve">|
|
</t>
        </is>
      </c>
      <c r="AA945" t="inlineStr">
        <is>
          <t>framework established by the &lt;a href="https://iate.europa.eu/entry/result/3580175/en" target="_blank"&gt;Cybersecurity Act&lt;/a&gt; in order to harmonise the cybersecurity assurance of &lt;a href="https://iate.europa.eu/entry/result/866454/en" target="_blank"&gt;ICT&lt;/a&gt; products, services and processes, thereby strengthening trust in the digital internal market and its competitiveness</t>
        </is>
      </c>
      <c r="AB945" s="2" t="inlineStr">
        <is>
          <t>marco europeo de certificación de la ciberseguridad</t>
        </is>
      </c>
      <c r="AC945" s="2" t="inlineStr">
        <is>
          <t>3</t>
        </is>
      </c>
      <c r="AD945" s="2" t="inlineStr">
        <is>
          <t/>
        </is>
      </c>
      <c r="AE945" t="inlineStr">
        <is>
          <t>Marco establecido en virtud del &lt;a href="https://eur-lex.europa.eu/legal-content/ES/TXT/?uri=CELEX:32019R0881&amp;amp;from=ES" target="_blank"&gt;Reglamento sobre la Ciberseguridad&lt;/a&gt; con el objetivo de armonizar los requisitos de seguridad que deben cumplir los productos, servicios y procesos de TIC [&lt;a href="/entry/result/866454/all" id="ENTRY_TO_ENTRY_CONVERTER" target="_blank"&gt;IATE:866454&lt;/a&gt;] en la Unión Europea y por el cual deben regirse los esquemas europeos de certificación de la ciberseguridad [&lt;a href="/entry/result/3574165/all" id="ENTRY_TO_ENTRY_CONVERTER" target="_blank"&gt;IATE:3574165&lt;/a&gt;].</t>
        </is>
      </c>
      <c r="AF945" s="2" t="inlineStr">
        <is>
          <t>Euroopa küberturvalisuse sertifitseerimise raamistik</t>
        </is>
      </c>
      <c r="AG945" s="2" t="inlineStr">
        <is>
          <t>3</t>
        </is>
      </c>
      <c r="AH945" s="2" t="inlineStr">
        <is>
          <t/>
        </is>
      </c>
      <c r="AI945" t="inlineStr">
        <is>
          <t>&lt;i&gt;küberturvalisuse määrusega&lt;/i&gt; &lt;a href="/entry/result/3580175/all" id="ENTRY_TO_ENTRY_CONVERTER" target="_blank"&gt;IATE:3580175&lt;/a&gt; loodud raamistik, mille eesmärk on parandada siseturu toimimise tingimusi, suurendades liidus küberturvalisuse taset ja võimaldades liidu tasandil ühtlustatud lähenemisviisi Euroopa küberturvalisuse sertifitseerimise kavadele, eesmärgiga luua IKT-toodete, -teenuste ja -protsesside jaoks digitaalne ühtne turg</t>
        </is>
      </c>
      <c r="AJ945" s="2" t="inlineStr">
        <is>
          <t>eurooppalainen kyberturvallisuuden sertifiointikehys</t>
        </is>
      </c>
      <c r="AK945" s="2" t="inlineStr">
        <is>
          <t>3</t>
        </is>
      </c>
      <c r="AL945" s="2" t="inlineStr">
        <is>
          <t/>
        </is>
      </c>
      <c r="AM945" t="inlineStr">
        <is>
          <t>&lt;a href="https://iate.europa.eu/entry/result/3580175/fi" target="_blank"&gt;Kyberturvallisuusasetuksella&lt;/a&gt; luotu kehys, jolla lisätään avoimuutta tieto- ja viestintätekniikan tuotteiden, palvelujen ja prosessien kyberturvallisuuden varmistuksessa ja vahvistetaan luottamusta digitaalisiin sisämarkkinoihin.</t>
        </is>
      </c>
      <c r="AN945" s="2" t="inlineStr">
        <is>
          <t>cadre européen de certification de cybersécurité</t>
        </is>
      </c>
      <c r="AO945" s="2" t="inlineStr">
        <is>
          <t>3</t>
        </is>
      </c>
      <c r="AP945" s="2" t="inlineStr">
        <is>
          <t/>
        </is>
      </c>
      <c r="AQ945" t="inlineStr">
        <is>
          <t>cadre établi par le &lt;a href="https://iate.europa.eu/entry/result/3580175/fr" target="_blank"&gt;règlement sur la cybersécurité&lt;/a&gt; afin d'harmoniser, au niveau de l'Union, les méthodes d'évaluation et les différents niveaux d'assurance de la certification en matière de cybersécurité des produits, services et processus &lt;a href="https://iate.europa.eu/entry/result/866454/fr" target="_blank"&gt;TIC&lt;/a&gt;&lt;small&gt;, et de renforcer ainsi la confiance dans le marché intérieur numérique&lt;/small&gt;</t>
        </is>
      </c>
      <c r="AR945" s="2" t="inlineStr">
        <is>
          <t>creat Eorpach um dheimhniú cibearshlándála</t>
        </is>
      </c>
      <c r="AS945" s="2" t="inlineStr">
        <is>
          <t>3</t>
        </is>
      </c>
      <c r="AT945" s="2" t="inlineStr">
        <is>
          <t/>
        </is>
      </c>
      <c r="AU945" t="inlineStr">
        <is>
          <t/>
        </is>
      </c>
      <c r="AV945" t="inlineStr">
        <is>
          <t/>
        </is>
      </c>
      <c r="AW945" t="inlineStr">
        <is>
          <t/>
        </is>
      </c>
      <c r="AX945" t="inlineStr">
        <is>
          <t/>
        </is>
      </c>
      <c r="AY945" t="inlineStr">
        <is>
          <t/>
        </is>
      </c>
      <c r="AZ945" s="2" t="inlineStr">
        <is>
          <t>európai kiberbiztonsági tanúsítási keretrendszer</t>
        </is>
      </c>
      <c r="BA945" s="2" t="inlineStr">
        <is>
          <t>3</t>
        </is>
      </c>
      <c r="BB945" s="2" t="inlineStr">
        <is>
          <t/>
        </is>
      </c>
      <c r="BC945" t="inlineStr">
        <is>
          <t>a &lt;a href="https://iate.europa.eu/entry/result/3580175/hu" target="_blank"&gt;kiberbiztonsági jogszabály&lt;/a&gt; által létrehozott keret, amelynek célja az &lt;a href="https://iate.europa.eu/entry/result/866454/hu" target="_blank"&gt;ikt&lt;/a&gt;-termékek,
-szolgáltatások és -folyamatok kiberbiztonsági megbízhatóságának harmonizálása, erősítve ezáltal a digitális belső piacba és annak
versenyképességébe vetett bizalmat</t>
        </is>
      </c>
      <c r="BD945" s="2" t="inlineStr">
        <is>
          <t>quadro europeo di certificazione della cibersicurezza</t>
        </is>
      </c>
      <c r="BE945" s="2" t="inlineStr">
        <is>
          <t>3</t>
        </is>
      </c>
      <c r="BF945" s="2" t="inlineStr">
        <is>
          <t/>
        </is>
      </c>
      <c r="BG945" t="inlineStr">
        <is>
          <t>quadro istituito dal &lt;a href="https://iate.europa.eu/entry/result/3580175/it" target="_blank"&gt;regolamento sulla cibersicurezza&lt;time datetime="31.3.2020"&gt; (31.3.2020)&lt;/time&gt;&lt;/a&gt; per armonizzare il livello di affidabilità di prodotti, servizi e processi TIC in termini di cibersicurezza, rafforzando in tal modo la fiducia nel mercato unico digitale e la sua competitività</t>
        </is>
      </c>
      <c r="BH945" s="2" t="inlineStr">
        <is>
          <t>Europos kibernetinio saugumo sertifikavimo sistema</t>
        </is>
      </c>
      <c r="BI945" s="2" t="inlineStr">
        <is>
          <t>3</t>
        </is>
      </c>
      <c r="BJ945" s="2" t="inlineStr">
        <is>
          <t/>
        </is>
      </c>
      <c r="BK945" t="inlineStr">
        <is>
          <t>Kibernetinio saugumo aktu (&lt;a href="/entry/result/3580175/all" id="ENTRY_TO_ENTRY_CONVERTER" target="_blank"&gt;IATE:3580175&lt;/a&gt;) nustatyta sistema, kuria siekiama gerinti vidaus rinkos veikimo sąlygas didinant kibernetinio saugumo lygį Sąjungoje ir sudarant sąlygas Sąjungos lygmeniu suderintai taikyti Europos kibernetinio saugumo sertifikavimo schemas, kad būtų sukurta IRT produktų, paslaugų ir procesų bendroji skaitmeninė rinka</t>
        </is>
      </c>
      <c r="BL945" s="2" t="inlineStr">
        <is>
          <t>Eiropas kiberdrošības sertifikācijas satvars</t>
        </is>
      </c>
      <c r="BM945" s="2" t="inlineStr">
        <is>
          <t>3</t>
        </is>
      </c>
      <c r="BN945" s="2" t="inlineStr">
        <is>
          <t/>
        </is>
      </c>
      <c r="BO945" t="inlineStr">
        <is>
          <t>ar Kiberdrošības aktu izveidots satvars, kura mērķis ir uzlabot iekšējā tirgus darbības nosacījumus, palielinot kiberdrošības līmeni Savienībā un dodot iespēju Savienības līmenī izmantot saskaņotu pieeju attiecībā uz Eiropas kiberdrošības sertifikācijas shēmām nolūkā izveidot IKT produktu, IKT pakalpojumu un IKT procesu digitālu vienoto tirgu</t>
        </is>
      </c>
      <c r="BP945" s="2" t="inlineStr">
        <is>
          <t>qafas Ewropew taċ-ċertifikazzjoni taċ-ċibersigurtà</t>
        </is>
      </c>
      <c r="BQ945" s="2" t="inlineStr">
        <is>
          <t>3</t>
        </is>
      </c>
      <c r="BR945" s="2" t="inlineStr">
        <is>
          <t/>
        </is>
      </c>
      <c r="BS945" t="inlineStr">
        <is>
          <t>qafas stabbilit mill-&lt;a href="http://iate.europa.eu/entry/result/3580175/mt" target="_blank"&gt;Att dwar iċ-Ċibersigurtà &lt;/a&gt;biex tiġi armonizzata l-assigurazzjoni taċ-ċibersigurtà tal-prodotti, is-servizzi u l-proċessi tal-&lt;a href="http://iate.europa.eu/entry/result/866454/mt" target="_blank"&gt;ICT&lt;/a&gt; biex b'hekk tissaħħaħ il-fiduċja fis-suq intern diġitali u l-kompetittività tiegħu</t>
        </is>
      </c>
      <c r="BT945" s="2" t="inlineStr">
        <is>
          <t>Europees kader voor cyberbeveiligingscertificering</t>
        </is>
      </c>
      <c r="BU945" s="2" t="inlineStr">
        <is>
          <t>3</t>
        </is>
      </c>
      <c r="BV945" s="2" t="inlineStr">
        <is>
          <t/>
        </is>
      </c>
      <c r="BW945" t="inlineStr">
        <is>
          <t>kader opgezet binnen de cyberbeveiligingsverordening [ &lt;a href="/entry/result/3580175/all" id="ENTRY_TO_ENTRY_CONVERTER" target="_blank"&gt;IATE:3580175&lt;/a&gt; ] om de transparantie van de cyberbeveiligingszekerheid van ICT-producten, diensten en -processen, en daarmee het vertrouwen in en het concurrentievermogen van de digitale interne markt, te vergroten</t>
        </is>
      </c>
      <c r="BX945" s="2" t="inlineStr">
        <is>
          <t>europejskie ramy certyfikacji cyberbezpieczeństwa</t>
        </is>
      </c>
      <c r="BY945" s="2" t="inlineStr">
        <is>
          <t>3</t>
        </is>
      </c>
      <c r="BZ945" s="2" t="inlineStr">
        <is>
          <t/>
        </is>
      </c>
      <c r="CA945" t="inlineStr">
        <is>
          <t>kompleksowy zbiór przepisów, wymogów technicznych, norm i procedur, uzgodnionych na szczeblu europejskim w celu oceny związanych z cyberbezpieczeństwem właściwości określonych produktów, usług i procesów</t>
        </is>
      </c>
      <c r="CB945" s="2" t="inlineStr">
        <is>
          <t>enquadramento europeu para a certificação da cibersegurança</t>
        </is>
      </c>
      <c r="CC945" s="2" t="inlineStr">
        <is>
          <t>3</t>
        </is>
      </c>
      <c r="CD945" s="2" t="inlineStr">
        <is>
          <t/>
        </is>
      </c>
      <c r="CE945" t="inlineStr">
        <is>
          <t>Instrumento criado pelo Regulamento Cibersegurança e estabelecido de forma homogénea em todos os Estados-Membros para ajudar a aumentar a confiança nos produtos, serviços e processos de TIC que tenham sido certificados ao abrigo dos sistemas europeus de certificação da cibersegurança e para ajudar a evitar a multiplicação de sistemas nacionais de certificações da cibersegurança que entrem em conflito ou que se sobreponham.</t>
        </is>
      </c>
      <c r="CF945" s="2" t="inlineStr">
        <is>
          <t>cadru european de certificare a securității cibernetice</t>
        </is>
      </c>
      <c r="CG945" s="2" t="inlineStr">
        <is>
          <t>3</t>
        </is>
      </c>
      <c r="CH945" s="2" t="inlineStr">
        <is>
          <t/>
        </is>
      </c>
      <c r="CI945" t="inlineStr">
        <is>
          <t>cadru instituit de &lt;a href="https://iate.europa.eu/entry/result/3580175/ro" target="_blank"&gt;Regulamentul privind securitatea cibernetică&lt;/a&gt; pentru îmbunătățirea condițiilor de funcționare a pieței interne prin creșterea nivelului de securitate cibernetică în Uniune și prin permiterea unei abordări armonizate la nivelul Uniunii în privința sistemelor europene de certificare a securității cibernetice, în scopul creării unei piețe unice digitale pentru produsele TIC, serviciile TIC și procesele TIC</t>
        </is>
      </c>
      <c r="CJ945" s="2" t="inlineStr">
        <is>
          <t>európsky rámec certifikácie kybernetickej bezpečnosti</t>
        </is>
      </c>
      <c r="CK945" s="2" t="inlineStr">
        <is>
          <t>3</t>
        </is>
      </c>
      <c r="CL945" s="2" t="inlineStr">
        <is>
          <t/>
        </is>
      </c>
      <c r="CM945" t="inlineStr">
        <is>
          <t>rámec zriadený &lt;a href="https://iate.europa.eu/entry/result/3580175/sk" target="_blank"&gt;aktom o kybernetickej bezpečnosti&lt;/a&gt;, v ktorom sú stanovené základné horizontálne požiadavky na &lt;a href="https://iate.europa.eu/entry/result/3574165/sk" target="_blank"&gt;európske systémy certifikácie kybernetickej bezpečnosti&lt;/a&gt;</t>
        </is>
      </c>
      <c r="CN945" s="2" t="inlineStr">
        <is>
          <t>evropski certifikacijski okvir za kibernetsko varnost</t>
        </is>
      </c>
      <c r="CO945" s="2" t="inlineStr">
        <is>
          <t>3</t>
        </is>
      </c>
      <c r="CP945" s="2" t="inlineStr">
        <is>
          <t/>
        </is>
      </c>
      <c r="CQ945" t="inlineStr">
        <is>
          <t>okvir, vzpostavljen z &lt;a href="https://iate.europa.eu/entry/result/3580175/sl" target="_blank"&gt;Aktom o kibernetski varnosti&lt;/a&gt;,
za omogočanje harmoniziranega pristopa na ravni Unije glede &lt;a href="https://iate.europa.eu/entry/result/3574165/sl" target="_blank"&gt;evropskih certifikacijskih shem za kibernetsko varnost&lt;/a&gt;,
da bi se oblikoval enotni digitalni trg za proizvode, storitve in
postopke &lt;a href="https://iate.europa.eu/entry/result/866454/sl" target="_blank"&gt;IKT&lt;/a&gt;, s čimer bi se zvišala raven kibernetske varnosti v Uniji</t>
        </is>
      </c>
      <c r="CR945" s="2" t="inlineStr">
        <is>
          <t>europeiskt ramverk för cybersäkerhetscertifiering</t>
        </is>
      </c>
      <c r="CS945" s="2" t="inlineStr">
        <is>
          <t>3</t>
        </is>
      </c>
      <c r="CT945" s="2" t="inlineStr">
        <is>
          <t/>
        </is>
      </c>
      <c r="CU945" t="inlineStr">
        <is>
          <t/>
        </is>
      </c>
    </row>
    <row r="946">
      <c r="A946" s="1" t="str">
        <f>HYPERLINK("https://iate.europa.eu/entry/result/3589682/all", "3589682")</f>
        <v>3589682</v>
      </c>
      <c r="B946" t="inlineStr">
        <is>
          <t>ECONOMICS;EUROPEAN UNION</t>
        </is>
      </c>
      <c r="C946" t="inlineStr">
        <is>
          <t>ECONOMICS|economic policy;EUROPEAN UNION|EU institutions and European civil service|EU body|European Economic and Social Committee</t>
        </is>
      </c>
      <c r="D946" s="2" t="inlineStr">
        <is>
          <t>подкомитет „Възстановяване и реконструкция след COVID-19“</t>
        </is>
      </c>
      <c r="E946" s="2" t="inlineStr">
        <is>
          <t>3</t>
        </is>
      </c>
      <c r="F946" s="2" t="inlineStr">
        <is>
          <t/>
        </is>
      </c>
      <c r="G946" t="inlineStr">
        <is>
          <t>подкомитет, създаден с цел да подготви общата позиция на ЕИСК относно възстановяването след кризата, свързана с COVID</t>
        </is>
      </c>
      <c r="H946" s="2" t="inlineStr">
        <is>
          <t>podvýbor Oživení a rekonstrukce po skončení pandemie COVID-19</t>
        </is>
      </c>
      <c r="I946" s="2" t="inlineStr">
        <is>
          <t>3</t>
        </is>
      </c>
      <c r="J946" s="2" t="inlineStr">
        <is>
          <t/>
        </is>
      </c>
      <c r="K946" t="inlineStr">
        <is>
          <t>dočasný
orgán EHSV, který má připravit celkový postoj Výboru k oživení po skončení
pandemie COVID-19</t>
        </is>
      </c>
      <c r="L946" s="2" t="inlineStr">
        <is>
          <t>Underudvalget for Genopretning og Genopbygning efter Covid-19</t>
        </is>
      </c>
      <c r="M946" s="2" t="inlineStr">
        <is>
          <t>3</t>
        </is>
      </c>
      <c r="N946" s="2" t="inlineStr">
        <is>
          <t/>
        </is>
      </c>
      <c r="O946" t="inlineStr">
        <is>
          <t>underudvalg i Det Europæiske Økonomiske og Sociale Udvalg (EØSU), der har til formål at udarbejde EØSU's generelle holdning til genopretningen efter covid-19-krisen</t>
        </is>
      </c>
      <c r="P946" s="2" t="inlineStr">
        <is>
          <t>Unterausschuss „Wirtschaftliche Erholung und Wiederaufbau nach der COVID-19-Krise“</t>
        </is>
      </c>
      <c r="Q946" s="2" t="inlineStr">
        <is>
          <t>4</t>
        </is>
      </c>
      <c r="R946" s="2" t="inlineStr">
        <is>
          <t/>
        </is>
      </c>
      <c r="S946" t="inlineStr">
        <is>
          <t>Unterausschuss, der den allgemeinen Standpunkt des EWSA zum Wiederaufbau nach der COVID-19-Pandemie erarbeitet</t>
        </is>
      </c>
      <c r="T946" s="2" t="inlineStr">
        <is>
          <t>υποεπιτροπή «Ανάκαμψη και ανασυγκρότηση μετά την πανδημία COVID-19»</t>
        </is>
      </c>
      <c r="U946" s="2" t="inlineStr">
        <is>
          <t>4</t>
        </is>
      </c>
      <c r="V946" s="2" t="inlineStr">
        <is>
          <t>preferred</t>
        </is>
      </c>
      <c r="W946" t="inlineStr">
        <is>
          <t>&lt;a href="https://iate.europa.eu/entry/result/3541381/el" target="_blank"&gt;υποεπιτροπή&lt;/a&gt; επιφορτισμένη με το καθήκον της προετοιμασίας των γενικών θέσεων της Ευρωπαϊκής Οικονομικής και Κοινωνικής Επιτροπής (&lt;a href="https://iate.europa.eu/entry/result/780939/el" target="_blank"&gt;ΕΟΚΕ&lt;/a&gt;) μετά την κρίση της νόσου COVID-19.</t>
        </is>
      </c>
      <c r="X946" s="2" t="inlineStr">
        <is>
          <t>Subcommittee on post-COVID recovery|
Subcommittee on post-COVID recovery and reconstruction</t>
        </is>
      </c>
      <c r="Y946" s="2" t="inlineStr">
        <is>
          <t>1|
3</t>
        </is>
      </c>
      <c r="Z946" s="2" t="inlineStr">
        <is>
          <t xml:space="preserve">|
</t>
        </is>
      </c>
      <c r="AA946" t="inlineStr">
        <is>
          <t>subcommittee set up to
prepare the general position of the EESC on the recovery from the post-Covid crisis</t>
        </is>
      </c>
      <c r="AB946" s="2" t="inlineStr">
        <is>
          <t>Subcomité sobre la Recuperación y la Reconstrucción después de la COVID-19</t>
        </is>
      </c>
      <c r="AC946" s="2" t="inlineStr">
        <is>
          <t>3</t>
        </is>
      </c>
      <c r="AD946" s="2" t="inlineStr">
        <is>
          <t/>
        </is>
      </c>
      <c r="AE946" t="inlineStr">
        <is>
          <t>Órgano del Comité Económico y Social Europeo establecido para preparar la posición general del CESE sobre la recuperación y reconstrucción posteriores a la pandemia de COVID-19.</t>
        </is>
      </c>
      <c r="AF946" s="2" t="inlineStr">
        <is>
          <t>allkomitee „Ülesehitus ja taastamine pärast COVID-19 kriisi“</t>
        </is>
      </c>
      <c r="AG946" s="2" t="inlineStr">
        <is>
          <t>3</t>
        </is>
      </c>
      <c r="AH946" s="2" t="inlineStr">
        <is>
          <t/>
        </is>
      </c>
      <c r="AI946" t="inlineStr">
        <is>
          <t>allkomitee, mis moodustati Euroopa Majandus- ja Sotsiaalkomitees (&lt;a href="/entry/result/780939/all" id="ENTRY_TO_ENTRY_CONVERTER" target="_blank"&gt;IATE:780939&lt;/a&gt;) selleks, et valmistada ette komitee üldine seisukoht COVID-19 kriisist taastumise kohta</t>
        </is>
      </c>
      <c r="AJ946" s="2" t="inlineStr">
        <is>
          <t>alakomitea ”elvytys ja jälleenrakentaminen covid-19-kriisin jälkeen”</t>
        </is>
      </c>
      <c r="AK946" s="2" t="inlineStr">
        <is>
          <t>3</t>
        </is>
      </c>
      <c r="AL946" s="2" t="inlineStr">
        <is>
          <t/>
        </is>
      </c>
      <c r="AM946" t="inlineStr">
        <is>
          <t>Euroopan talous- ja sosiaalikomitean jäsenistä muodostuva ryhmä, jonka tehtävänä on laatia komitean yleinen kannanotto covid-19-kriisin jälkeiseen elpymiseen</t>
        </is>
      </c>
      <c r="AN946" s="2" t="inlineStr">
        <is>
          <t>sous-comité «Relance et reconstruction après la COVID-19»</t>
        </is>
      </c>
      <c r="AO946" s="2" t="inlineStr">
        <is>
          <t>3</t>
        </is>
      </c>
      <c r="AP946" s="2" t="inlineStr">
        <is>
          <t/>
        </is>
      </c>
      <c r="AQ946" t="inlineStr">
        <is>
          <t>structure interne du &lt;a href="https://iate.europa.eu/entry/result/780939/fr-all" target="_blank"&gt;CESE&lt;/a&gt; chargée de préparer la position générale du Comité sur la relance après la crise de la COVID-19</t>
        </is>
      </c>
      <c r="AR946" s="2" t="inlineStr">
        <is>
          <t>Fochoiste iar-Covid-19 um théarnamh agus atógáil</t>
        </is>
      </c>
      <c r="AS946" s="2" t="inlineStr">
        <is>
          <t>3</t>
        </is>
      </c>
      <c r="AT946" s="2" t="inlineStr">
        <is>
          <t/>
        </is>
      </c>
      <c r="AU946" t="inlineStr">
        <is>
          <t>fochoiste a bunaíodh chun seasamh ginearálta CESE maidir le téarmamh ón ngéarchéim iar-Covid a ullmhú</t>
        </is>
      </c>
      <c r="AV946" s="2" t="inlineStr">
        <is>
          <t>Pododbor za oporavak i obnovu nakon COVID-a</t>
        </is>
      </c>
      <c r="AW946" s="2" t="inlineStr">
        <is>
          <t>4</t>
        </is>
      </c>
      <c r="AX946" s="2" t="inlineStr">
        <is>
          <t/>
        </is>
      </c>
      <c r="AY946" t="inlineStr">
        <is>
          <t>interno tijelo &lt;a href="https://iate.europa.eu/entry/result/780939/hr" target="_blank"&gt;&lt;i&gt;Europskog gospodarskog i socijalnog odbor&lt;/i&gt;&lt;/a&gt;&lt;i&gt;a&lt;/i&gt; uspostavljena za pripremu općeg stava Odbora o
oporavku nakon krize izazvane COVID-om</t>
        </is>
      </c>
      <c r="AZ946" s="2" t="inlineStr">
        <is>
          <t>a Covid19-válság utáni helyzettel foglalkozó albizottság|
poszt-Covid albizottság|
a Covid19-válság utáni helyreállítással és újjáépítéssel foglalkozó albizottság</t>
        </is>
      </c>
      <c r="BA946" s="2" t="inlineStr">
        <is>
          <t>3|
2|
3</t>
        </is>
      </c>
      <c r="BB946" s="2" t="inlineStr">
        <is>
          <t xml:space="preserve">|
admitted|
</t>
        </is>
      </c>
      <c r="BC946" t="inlineStr">
        <is>
          <t>a Covid19-válság utáni gazdasági helyreállítással kapcsolatos EGSZB-álláspont kidolgozásával foglalkozó csoport</t>
        </is>
      </c>
      <c r="BD946" s="2" t="inlineStr">
        <is>
          <t>sottocomitato Ripresa e ricostruzione dopo la pandemia di COVID-19</t>
        </is>
      </c>
      <c r="BE946" s="2" t="inlineStr">
        <is>
          <t>4</t>
        </is>
      </c>
      <c r="BF946" s="2" t="inlineStr">
        <is>
          <t/>
        </is>
      </c>
      <c r="BG946" t="inlineStr">
        <is>
          <t>sottocomitato incaricato di preparare la posizione generale del CESE sulla ripresa dopo la pandemia di COVID-19</t>
        </is>
      </c>
      <c r="BH946" s="2" t="inlineStr">
        <is>
          <t>Pakomitetis dėl ekonomikos atgaivinimo ir atstatymo po COVID-19 protrūkio|
Post-Covid pakomitetis</t>
        </is>
      </c>
      <c r="BI946" s="2" t="inlineStr">
        <is>
          <t>2|
2</t>
        </is>
      </c>
      <c r="BJ946" s="2" t="inlineStr">
        <is>
          <t xml:space="preserve">|
</t>
        </is>
      </c>
      <c r="BK946" t="inlineStr">
        <is>
          <t>EESRK padalinys, atsakingas už Komiteto pozicijos dėl ekonomikos atgaivinimo ir atstatymo po COVID-19 protrūkio parengimą</t>
        </is>
      </c>
      <c r="BL946" s="2" t="inlineStr">
        <is>
          <t>apakškomiteja "Atveseļošana un pārveide pēc Covid-19"</t>
        </is>
      </c>
      <c r="BM946" s="2" t="inlineStr">
        <is>
          <t>3</t>
        </is>
      </c>
      <c r="BN946" s="2" t="inlineStr">
        <is>
          <t/>
        </is>
      </c>
      <c r="BO946" t="inlineStr">
        <is>
          <t>iekšēja EESK struktūra, kuras uzdevums ir izstrādāt Komitejas vispārējo nostāju saistībā ar atveseļošanu pēc koronavīrusa krīzes</t>
        </is>
      </c>
      <c r="BP946" s="2" t="inlineStr">
        <is>
          <t>Sottokumitat Post-Covid|
Sottokumitat dwar l-irkupru u l-bini mill-ġdid wara l-pandemija tal-COVID-19</t>
        </is>
      </c>
      <c r="BQ946" s="2" t="inlineStr">
        <is>
          <t>3|
3</t>
        </is>
      </c>
      <c r="BR946" s="2" t="inlineStr">
        <is>
          <t xml:space="preserve">|
</t>
        </is>
      </c>
      <c r="BS946" t="inlineStr">
        <is>
          <t>sottokumitat maħluq biex iħejji l-pożizzjoni ġenerali tal-KESE dwar l-irkupru mill-kriżi tal-COVID-19</t>
        </is>
      </c>
      <c r="BT946" s="2" t="inlineStr">
        <is>
          <t>subcomité Herstel en wederopbouw na COVID-19</t>
        </is>
      </c>
      <c r="BU946" s="2" t="inlineStr">
        <is>
          <t>4</t>
        </is>
      </c>
      <c r="BV946" s="2" t="inlineStr">
        <is>
          <t/>
        </is>
      </c>
      <c r="BW946" t="inlineStr">
        <is>
          <t>orgaan dat werd opgericht om het standpunt van het EESC inzake het herstel na de COVID-19-crisis te bepalen</t>
        </is>
      </c>
      <c r="BX946" s="2" t="inlineStr">
        <is>
          <t>podkomitet ds. ożywienia i odbudowy po pandemii COVID-19</t>
        </is>
      </c>
      <c r="BY946" s="2" t="inlineStr">
        <is>
          <t>3</t>
        </is>
      </c>
      <c r="BZ946" s="2" t="inlineStr">
        <is>
          <t/>
        </is>
      </c>
      <c r="CA946" t="inlineStr">
        <is>
          <t>struktura utworzona w celu opracowania stanowiska Europejskiego Komitetu Ekonomiczno-Społecznego w sprawie odbudowy po kryzysie związanym z pandemią COVID-19</t>
        </is>
      </c>
      <c r="CB946" s="2" t="inlineStr">
        <is>
          <t>Subcomité pós-COVID|
Subcomité para a Retoma e a Reconstrução pós-COVID</t>
        </is>
      </c>
      <c r="CC946" s="2" t="inlineStr">
        <is>
          <t>2|
3</t>
        </is>
      </c>
      <c r="CD946" s="2" t="inlineStr">
        <is>
          <t xml:space="preserve">|
</t>
        </is>
      </c>
      <c r="CE946" t="inlineStr">
        <is>
          <t>Subcomité criado pelo Comité Económico e Social Europeu (&lt;a href="/entry/result/780939/all" id="ENTRY_TO_ENTRY_CONVERTER" target="_blank"&gt;IATE:780939&lt;/a&gt;) a fim de preparar a posição global do CESE sobre a recuperação após a crise decorrente do surto de COVID-19.</t>
        </is>
      </c>
      <c r="CF946" s="2" t="inlineStr">
        <is>
          <t>subcomitetul „Redresare și reconstrucție după COVID-19”</t>
        </is>
      </c>
      <c r="CG946" s="2" t="inlineStr">
        <is>
          <t>4</t>
        </is>
      </c>
      <c r="CH946" s="2" t="inlineStr">
        <is>
          <t/>
        </is>
      </c>
      <c r="CI946" t="inlineStr">
        <is>
          <t>structură internă a CESE, însărcinată cu pregătirea poziției generale a Comitetului privind redresarea după criza provocată de pandemia COVID-19</t>
        </is>
      </c>
      <c r="CJ946" s="2" t="inlineStr">
        <is>
          <t>podvýbor Hospodárske oživenie a obnova po odznení pandémie COVID-19|
podvýbor pre opatrenia po pandémii COVID-19</t>
        </is>
      </c>
      <c r="CK946" s="2" t="inlineStr">
        <is>
          <t>2|
2</t>
        </is>
      </c>
      <c r="CL946" s="2" t="inlineStr">
        <is>
          <t xml:space="preserve">|
</t>
        </is>
      </c>
      <c r="CM946" t="inlineStr">
        <is>
          <t>dočasný pracovný orgán EHSV, ktorý má vypracovať všeobecnú pozíciu výboru k obnove po kríze spôsobenej pandémiou ochorenia COVID-19</t>
        </is>
      </c>
      <c r="CN946" s="2" t="inlineStr">
        <is>
          <t>pododbor za okrevanje in obnovo po COVID-19</t>
        </is>
      </c>
      <c r="CO946" s="2" t="inlineStr">
        <is>
          <t>3</t>
        </is>
      </c>
      <c r="CP946" s="2" t="inlineStr">
        <is>
          <t/>
        </is>
      </c>
      <c r="CQ946" t="inlineStr">
        <is>
          <t>organ, pristojen za oblikovanje splošnega stališča
EESO o okrevanju po krizi zaradi COVID-19, da bi se v času okrevanja v Uniji upoštevalo
mnenje evropske civilne družbe</t>
        </is>
      </c>
      <c r="CR946" s="2" t="inlineStr">
        <is>
          <t>underkommittén för tiden efter covid-19-krisen|
underkommittén för återhämtning och återuppbyggnad efter covid-19-krisen</t>
        </is>
      </c>
      <c r="CS946" s="2" t="inlineStr">
        <is>
          <t>3|
3</t>
        </is>
      </c>
      <c r="CT946" s="2" t="inlineStr">
        <is>
          <t xml:space="preserve">|
</t>
        </is>
      </c>
      <c r="CU946" t="inlineStr">
        <is>
          <t>grupp som inrättats för att utarbeta Europeiska ekonomiska och sociala kommitténs (&lt;a href="/entry/result/780939/all" id="ENTRY_TO_ENTRY_CONVERTER" target="_blank"&gt;IATE:780939&lt;/a&gt;) allmänna ståndpunkt om återhämtningen efter covid-19-krisen</t>
        </is>
      </c>
    </row>
    <row r="947">
      <c r="A947" s="1" t="str">
        <f>HYPERLINK("https://iate.europa.eu/entry/result/3598800/all", "3598800")</f>
        <v>3598800</v>
      </c>
      <c r="B947" t="inlineStr">
        <is>
          <t>PRODUCTION, TECHNOLOGY AND RESEARCH;BUSINESS AND COMPETITION</t>
        </is>
      </c>
      <c r="C947" t="inlineStr">
        <is>
          <t>PRODUCTION, TECHNOLOGY AND RESEARCH|technology and technical regulations|technology|digital technology;BUSINESS AND COMPETITION|business classification|size of business|small and medium-sized enterprises</t>
        </is>
      </c>
      <c r="D947" t="inlineStr">
        <is>
          <t/>
        </is>
      </c>
      <c r="E947" t="inlineStr">
        <is>
          <t/>
        </is>
      </c>
      <c r="F947" t="inlineStr">
        <is>
          <t/>
        </is>
      </c>
      <c r="G947" t="inlineStr">
        <is>
          <t/>
        </is>
      </c>
      <c r="H947" s="2" t="inlineStr">
        <is>
          <t>udržitelná digitalizace|
udržitelná digitální transformace</t>
        </is>
      </c>
      <c r="I947" s="2" t="inlineStr">
        <is>
          <t>3|
3</t>
        </is>
      </c>
      <c r="J947" s="2" t="inlineStr">
        <is>
          <t xml:space="preserve">|
</t>
        </is>
      </c>
      <c r="K947" t="inlineStr">
        <is>
          <t>proces digitalizace hospodářství dlouhodobým, ekologickým a organickým způsobem</t>
        </is>
      </c>
      <c r="L947" t="inlineStr">
        <is>
          <t/>
        </is>
      </c>
      <c r="M947" t="inlineStr">
        <is>
          <t/>
        </is>
      </c>
      <c r="N947" t="inlineStr">
        <is>
          <t/>
        </is>
      </c>
      <c r="O947" t="inlineStr">
        <is>
          <t/>
        </is>
      </c>
      <c r="P947" t="inlineStr">
        <is>
          <t/>
        </is>
      </c>
      <c r="Q947" t="inlineStr">
        <is>
          <t/>
        </is>
      </c>
      <c r="R947" t="inlineStr">
        <is>
          <t/>
        </is>
      </c>
      <c r="S947" t="inlineStr">
        <is>
          <t/>
        </is>
      </c>
      <c r="T947" t="inlineStr">
        <is>
          <t/>
        </is>
      </c>
      <c r="U947" t="inlineStr">
        <is>
          <t/>
        </is>
      </c>
      <c r="V947" t="inlineStr">
        <is>
          <t/>
        </is>
      </c>
      <c r="W947" t="inlineStr">
        <is>
          <t/>
        </is>
      </c>
      <c r="X947" s="2" t="inlineStr">
        <is>
          <t>sustainable digitalisation|
sustainable digital transformation</t>
        </is>
      </c>
      <c r="Y947" s="2" t="inlineStr">
        <is>
          <t>3|
3</t>
        </is>
      </c>
      <c r="Z947" s="2" t="inlineStr">
        <is>
          <t xml:space="preserve">|
</t>
        </is>
      </c>
      <c r="AA947" t="inlineStr">
        <is>
          <t>process of digitalising the economy in a long-lasting, green, and organic way</t>
        </is>
      </c>
      <c r="AB947" t="inlineStr">
        <is>
          <t/>
        </is>
      </c>
      <c r="AC947" t="inlineStr">
        <is>
          <t/>
        </is>
      </c>
      <c r="AD947" t="inlineStr">
        <is>
          <t/>
        </is>
      </c>
      <c r="AE947" t="inlineStr">
        <is>
          <t/>
        </is>
      </c>
      <c r="AF947" t="inlineStr">
        <is>
          <t/>
        </is>
      </c>
      <c r="AG947" t="inlineStr">
        <is>
          <t/>
        </is>
      </c>
      <c r="AH947" t="inlineStr">
        <is>
          <t/>
        </is>
      </c>
      <c r="AI947" t="inlineStr">
        <is>
          <t/>
        </is>
      </c>
      <c r="AJ947" s="2" t="inlineStr">
        <is>
          <t>kestävä digitaalinen siirtymä|
kestävä digitalisaatio</t>
        </is>
      </c>
      <c r="AK947" s="2" t="inlineStr">
        <is>
          <t>3|
3</t>
        </is>
      </c>
      <c r="AL947" s="2" t="inlineStr">
        <is>
          <t xml:space="preserve">|
</t>
        </is>
      </c>
      <c r="AM947" t="inlineStr">
        <is>
          <t>talouden digitalisointi pitkäaikaisella, vihreällä ja luonnollisella tavalla</t>
        </is>
      </c>
      <c r="AN947" t="inlineStr">
        <is>
          <t/>
        </is>
      </c>
      <c r="AO947" t="inlineStr">
        <is>
          <t/>
        </is>
      </c>
      <c r="AP947" t="inlineStr">
        <is>
          <t/>
        </is>
      </c>
      <c r="AQ947" t="inlineStr">
        <is>
          <t/>
        </is>
      </c>
      <c r="AR947" s="2" t="inlineStr">
        <is>
          <t>digiteáil inbhuanaithe</t>
        </is>
      </c>
      <c r="AS947" s="2" t="inlineStr">
        <is>
          <t>3</t>
        </is>
      </c>
      <c r="AT947" s="2" t="inlineStr">
        <is>
          <t/>
        </is>
      </c>
      <c r="AU947" t="inlineStr">
        <is>
          <t/>
        </is>
      </c>
      <c r="AV947" t="inlineStr">
        <is>
          <t/>
        </is>
      </c>
      <c r="AW947" t="inlineStr">
        <is>
          <t/>
        </is>
      </c>
      <c r="AX947" t="inlineStr">
        <is>
          <t/>
        </is>
      </c>
      <c r="AY947" t="inlineStr">
        <is>
          <t/>
        </is>
      </c>
      <c r="AZ947" t="inlineStr">
        <is>
          <t/>
        </is>
      </c>
      <c r="BA947" t="inlineStr">
        <is>
          <t/>
        </is>
      </c>
      <c r="BB947" t="inlineStr">
        <is>
          <t/>
        </is>
      </c>
      <c r="BC947" t="inlineStr">
        <is>
          <t/>
        </is>
      </c>
      <c r="BD947" t="inlineStr">
        <is>
          <t/>
        </is>
      </c>
      <c r="BE947" t="inlineStr">
        <is>
          <t/>
        </is>
      </c>
      <c r="BF947" t="inlineStr">
        <is>
          <t/>
        </is>
      </c>
      <c r="BG947" t="inlineStr">
        <is>
          <t/>
        </is>
      </c>
      <c r="BH947" s="2" t="inlineStr">
        <is>
          <t>darni skaitmeninė transformacija|
darni skaitmenizacija</t>
        </is>
      </c>
      <c r="BI947" s="2" t="inlineStr">
        <is>
          <t>3|
3</t>
        </is>
      </c>
      <c r="BJ947" s="2" t="inlineStr">
        <is>
          <t xml:space="preserve">|
</t>
        </is>
      </c>
      <c r="BK947" t="inlineStr">
        <is>
          <t/>
        </is>
      </c>
      <c r="BL947" t="inlineStr">
        <is>
          <t/>
        </is>
      </c>
      <c r="BM947" t="inlineStr">
        <is>
          <t/>
        </is>
      </c>
      <c r="BN947" t="inlineStr">
        <is>
          <t/>
        </is>
      </c>
      <c r="BO947" t="inlineStr">
        <is>
          <t/>
        </is>
      </c>
      <c r="BP947" s="2" t="inlineStr">
        <is>
          <t>trasformazzjoni diġitali sostenibbli|
diġitalizzazzjoni sostenibbli</t>
        </is>
      </c>
      <c r="BQ947" s="2" t="inlineStr">
        <is>
          <t>3|
3</t>
        </is>
      </c>
      <c r="BR947" s="2" t="inlineStr">
        <is>
          <t xml:space="preserve">|
</t>
        </is>
      </c>
      <c r="BS947" t="inlineStr">
        <is>
          <t>il-proċess tad-diġitalizzazzjoni tal-ekonomija b'mod organiku, ekoloġiku u li jdum</t>
        </is>
      </c>
      <c r="BT947" t="inlineStr">
        <is>
          <t/>
        </is>
      </c>
      <c r="BU947" t="inlineStr">
        <is>
          <t/>
        </is>
      </c>
      <c r="BV947" t="inlineStr">
        <is>
          <t/>
        </is>
      </c>
      <c r="BW947" t="inlineStr">
        <is>
          <t/>
        </is>
      </c>
      <c r="BX947" s="2" t="inlineStr">
        <is>
          <t>zrównoważona cyfryzacja|
zrównoważona transformacja cyfrowa</t>
        </is>
      </c>
      <c r="BY947" s="2" t="inlineStr">
        <is>
          <t>3|
3</t>
        </is>
      </c>
      <c r="BZ947" s="2" t="inlineStr">
        <is>
          <t xml:space="preserve">|
</t>
        </is>
      </c>
      <c r="CA947" t="inlineStr">
        <is>
          <t>proces cyfryzacji gospodarki w sposób zgodny z zasadami zrównoważonego rozwoju</t>
        </is>
      </c>
      <c r="CB947" s="2" t="inlineStr">
        <is>
          <t>digitalização sustentável</t>
        </is>
      </c>
      <c r="CC947" s="2" t="inlineStr">
        <is>
          <t>3</t>
        </is>
      </c>
      <c r="CD947" s="2" t="inlineStr">
        <is>
          <t/>
        </is>
      </c>
      <c r="CE947" t="inlineStr">
        <is>
          <t>Processo de digitalização da economia de forma duradoura, ecológica e orgânica.</t>
        </is>
      </c>
      <c r="CF947" s="2" t="inlineStr">
        <is>
          <t>transformare digitală sustenabilă|
digitalizare sustenabilă</t>
        </is>
      </c>
      <c r="CG947" s="2" t="inlineStr">
        <is>
          <t>3|
3</t>
        </is>
      </c>
      <c r="CH947" s="2" t="inlineStr">
        <is>
          <t xml:space="preserve">|
</t>
        </is>
      </c>
      <c r="CI947" t="inlineStr">
        <is>
          <t/>
        </is>
      </c>
      <c r="CJ947" t="inlineStr">
        <is>
          <t/>
        </is>
      </c>
      <c r="CK947" t="inlineStr">
        <is>
          <t/>
        </is>
      </c>
      <c r="CL947" t="inlineStr">
        <is>
          <t/>
        </is>
      </c>
      <c r="CM947" t="inlineStr">
        <is>
          <t/>
        </is>
      </c>
      <c r="CN947" s="2" t="inlineStr">
        <is>
          <t>trajnostna digitalizacija</t>
        </is>
      </c>
      <c r="CO947" s="2" t="inlineStr">
        <is>
          <t>3</t>
        </is>
      </c>
      <c r="CP947" s="2" t="inlineStr">
        <is>
          <t/>
        </is>
      </c>
      <c r="CQ947" t="inlineStr">
        <is>
          <t/>
        </is>
      </c>
      <c r="CR947" t="inlineStr">
        <is>
          <t/>
        </is>
      </c>
      <c r="CS947" t="inlineStr">
        <is>
          <t/>
        </is>
      </c>
      <c r="CT947" t="inlineStr">
        <is>
          <t/>
        </is>
      </c>
      <c r="CU947" t="inlineStr">
        <is>
          <t/>
        </is>
      </c>
    </row>
    <row r="948">
      <c r="A948" s="1" t="str">
        <f>HYPERLINK("https://iate.europa.eu/entry/result/3593358/all", "3593358")</f>
        <v>3593358</v>
      </c>
      <c r="B948" t="inlineStr">
        <is>
          <t>SCIENCE;EDUCATION AND COMMUNICATIONS;POLITICS</t>
        </is>
      </c>
      <c r="C948" t="inlineStr">
        <is>
          <t>SCIENCE;EDUCATION AND COMMUNICATIONS|documentation|documentation;POLITICS|executive power and public service|public administration</t>
        </is>
      </c>
      <c r="D948" s="2" t="inlineStr">
        <is>
          <t>най-добрите налични научни знания</t>
        </is>
      </c>
      <c r="E948" s="2" t="inlineStr">
        <is>
          <t>3</t>
        </is>
      </c>
      <c r="F948" s="2" t="inlineStr">
        <is>
          <t/>
        </is>
      </c>
      <c r="G948" t="inlineStr">
        <is>
          <t/>
        </is>
      </c>
      <c r="H948" s="2" t="inlineStr">
        <is>
          <t>nejlepší dostupné vědecké poznatky</t>
        </is>
      </c>
      <c r="I948" s="2" t="inlineStr">
        <is>
          <t>3</t>
        </is>
      </c>
      <c r="J948" s="2" t="inlineStr">
        <is>
          <t/>
        </is>
      </c>
      <c r="K948" t="inlineStr">
        <is>
          <t>vědecké poznatky, které maximalizují kvalitu, objektivitu a integritu informací, včetně informací statistických, vycházejí z recenzovaných a veřejně dostupných údajů a jasně informují o rizicích a nejasnostech ve vědeckém základě a dokumentují je</t>
        </is>
      </c>
      <c r="L948" s="2" t="inlineStr">
        <is>
          <t>bedste tilgængelige videnskab</t>
        </is>
      </c>
      <c r="M948" s="2" t="inlineStr">
        <is>
          <t>3</t>
        </is>
      </c>
      <c r="N948" s="2" t="inlineStr">
        <is>
          <t/>
        </is>
      </c>
      <c r="O948" t="inlineStr">
        <is>
          <t/>
        </is>
      </c>
      <c r="P948" s="2" t="inlineStr">
        <is>
          <t>beste wissenschaftliche Erkenntnis</t>
        </is>
      </c>
      <c r="Q948" s="2" t="inlineStr">
        <is>
          <t>3</t>
        </is>
      </c>
      <c r="R948" s="2" t="inlineStr">
        <is>
          <t/>
        </is>
      </c>
      <c r="S948" t="inlineStr">
        <is>
          <t/>
        </is>
      </c>
      <c r="T948" s="2" t="inlineStr">
        <is>
          <t>βέλτιστα διαθέσιμα επιστημονικά δεδομένα</t>
        </is>
      </c>
      <c r="U948" s="2" t="inlineStr">
        <is>
          <t>3</t>
        </is>
      </c>
      <c r="V948" s="2" t="inlineStr">
        <is>
          <t/>
        </is>
      </c>
      <c r="W948" t="inlineStr">
        <is>
          <t/>
        </is>
      </c>
      <c r="X948" s="2" t="inlineStr">
        <is>
          <t>best available science</t>
        </is>
      </c>
      <c r="Y948" s="2" t="inlineStr">
        <is>
          <t>3</t>
        </is>
      </c>
      <c r="Z948" s="2" t="inlineStr">
        <is>
          <t/>
        </is>
      </c>
      <c r="AA948" t="inlineStr">
        <is>
          <t>science that is reliable and unbiased</t>
        </is>
      </c>
      <c r="AB948" s="2" t="inlineStr">
        <is>
          <t>mejor conocimiento científico disponible</t>
        </is>
      </c>
      <c r="AC948" s="2" t="inlineStr">
        <is>
          <t>3</t>
        </is>
      </c>
      <c r="AD948" s="2" t="inlineStr">
        <is>
          <t/>
        </is>
      </c>
      <c r="AE948" t="inlineStr">
        <is>
          <t/>
        </is>
      </c>
      <c r="AF948" s="2" t="inlineStr">
        <is>
          <t>parimad olemasolevad teadusandmed</t>
        </is>
      </c>
      <c r="AG948" s="2" t="inlineStr">
        <is>
          <t>2</t>
        </is>
      </c>
      <c r="AH948" s="2" t="inlineStr">
        <is>
          <t/>
        </is>
      </c>
      <c r="AI948" t="inlineStr">
        <is>
          <t/>
        </is>
      </c>
      <c r="AJ948" s="2" t="inlineStr">
        <is>
          <t>paras saatavilla oleva tieteellinen tieto</t>
        </is>
      </c>
      <c r="AK948" s="2" t="inlineStr">
        <is>
          <t>3</t>
        </is>
      </c>
      <c r="AL948" s="2" t="inlineStr">
        <is>
          <t/>
        </is>
      </c>
      <c r="AM948" t="inlineStr">
        <is>
          <t>tieto, joka on mahdollisimman laadukasta, objektiivista ja kokonaisvaltaista, joka hyödyntää vertaisarvioitua ja julkisesti saatavalla olevaa tietoa ja joka viestii selkeästi tiedon tieteellisen pohjan rajoituksista</t>
        </is>
      </c>
      <c r="AN948" s="2" t="inlineStr">
        <is>
          <t>meilleures données scientifiques disponibles</t>
        </is>
      </c>
      <c r="AO948" s="2" t="inlineStr">
        <is>
          <t>3</t>
        </is>
      </c>
      <c r="AP948" s="2" t="inlineStr">
        <is>
          <t/>
        </is>
      </c>
      <c r="AQ948" t="inlineStr">
        <is>
          <t>données fiables, étayées, objectives et collectées
conformément aux bonnes pratiques scientifiques</t>
        </is>
      </c>
      <c r="AR948" s="2" t="inlineStr">
        <is>
          <t>an eolaíocht is fearr dá bhfuil ar fáil</t>
        </is>
      </c>
      <c r="AS948" s="2" t="inlineStr">
        <is>
          <t>3</t>
        </is>
      </c>
      <c r="AT948" s="2" t="inlineStr">
        <is>
          <t/>
        </is>
      </c>
      <c r="AU948" t="inlineStr">
        <is>
          <t/>
        </is>
      </c>
      <c r="AV948" s="2" t="inlineStr">
        <is>
          <t>najbolje dostupne znanstvene spoznaje</t>
        </is>
      </c>
      <c r="AW948" s="2" t="inlineStr">
        <is>
          <t>3</t>
        </is>
      </c>
      <c r="AX948" s="2" t="inlineStr">
        <is>
          <t/>
        </is>
      </c>
      <c r="AY948" t="inlineStr">
        <is>
          <t/>
        </is>
      </c>
      <c r="AZ948" s="2" t="inlineStr">
        <is>
          <t>a rendelkezésre álló legjobb tudományos ismeretek</t>
        </is>
      </c>
      <c r="BA948" s="2" t="inlineStr">
        <is>
          <t>3</t>
        </is>
      </c>
      <c r="BB948" s="2" t="inlineStr">
        <is>
          <t/>
        </is>
      </c>
      <c r="BC948" t="inlineStr">
        <is>
          <t>a tudományágban járatos más szakértők által felülvizsgált, mindenki számára elérhető olyan tudományos ismeret, amely az információ minőségének és tárgyilagosságának maximalizálására törekszik, egyértelműen megjelölve a kockázatokat és a bizonytalanságokat is</t>
        </is>
      </c>
      <c r="BD948" s="2" t="inlineStr">
        <is>
          <t>migliori conoscenze scientifiche disponibili</t>
        </is>
      </c>
      <c r="BE948" s="2" t="inlineStr">
        <is>
          <t>3</t>
        </is>
      </c>
      <c r="BF948" s="2" t="inlineStr">
        <is>
          <t/>
        </is>
      </c>
      <c r="BG948" t="inlineStr">
        <is>
          <t/>
        </is>
      </c>
      <c r="BH948" s="2" t="inlineStr">
        <is>
          <t>geriausi turimi mokslo duomenys</t>
        </is>
      </c>
      <c r="BI948" s="2" t="inlineStr">
        <is>
          <t>3</t>
        </is>
      </c>
      <c r="BJ948" s="2" t="inlineStr">
        <is>
          <t/>
        </is>
      </c>
      <c r="BK948" t="inlineStr">
        <is>
          <t/>
        </is>
      </c>
      <c r="BL948" s="2" t="inlineStr">
        <is>
          <t>labākās pieejamās zinātniskās atziņas</t>
        </is>
      </c>
      <c r="BM948" s="2" t="inlineStr">
        <is>
          <t>2</t>
        </is>
      </c>
      <c r="BN948" s="2" t="inlineStr">
        <is>
          <t/>
        </is>
      </c>
      <c r="BO948" t="inlineStr">
        <is>
          <t/>
        </is>
      </c>
      <c r="BP948" s="2" t="inlineStr">
        <is>
          <t>l-aqwa xjenza disponibbli|
l-aħjar xjenza disponibbli</t>
        </is>
      </c>
      <c r="BQ948" s="2" t="inlineStr">
        <is>
          <t>3|
3</t>
        </is>
      </c>
      <c r="BR948" s="2" t="inlineStr">
        <is>
          <t xml:space="preserve">|
</t>
        </is>
      </c>
      <c r="BS948" t="inlineStr">
        <is>
          <t>xjenza li:&lt;br&gt;- timmassimizza l-kwalità, l-objettività, u l-integrità tal-informazzjoni, inkluża l-informazzjoni statistika;&lt;br&gt;- tuża &lt;i&gt;data&lt;/i&gt; li tkun ġiet rieżaminata bejn il-pari u li tkun disponibbli għall-pubbliku; &lt;br&gt;- tiddokumenta u tikkomunika b'mod ċar ir-riskji u l-inċertezzi fil-bażijiet xjentifiċi għall-proġetti kkonċernati</t>
        </is>
      </c>
      <c r="BT948" s="2" t="inlineStr">
        <is>
          <t>beste beschikbare wetenschap|
beste wetenschappelijke inzichten|
beste beschikbare wetenschappelijke kennis</t>
        </is>
      </c>
      <c r="BU948" s="2" t="inlineStr">
        <is>
          <t>2|
2|
3</t>
        </is>
      </c>
      <c r="BV948" s="2" t="inlineStr">
        <is>
          <t xml:space="preserve">|
|
</t>
        </is>
      </c>
      <c r="BW948" t="inlineStr">
        <is>
          <t>meest
 kwaliteitsvolle, complete, objectieve en vrij toegankelijke wetenschappelijke
 kennis binnen een bepaald domein die ook de risico's en onzekerheden van het
 domeinspecifieke onderzoek beschrijft en die beoordeeld is door een of
 meerdere vakgenoten</t>
        </is>
      </c>
      <c r="BX948" s="2" t="inlineStr">
        <is>
          <t>najlepsze dostępne dane naukowe</t>
        </is>
      </c>
      <c r="BY948" s="2" t="inlineStr">
        <is>
          <t>3</t>
        </is>
      </c>
      <c r="BZ948" s="2" t="inlineStr">
        <is>
          <t/>
        </is>
      </c>
      <c r="CA948" t="inlineStr">
        <is>
          <t/>
        </is>
      </c>
      <c r="CB948" s="2" t="inlineStr">
        <is>
          <t>melhores dados científicos disponíveis</t>
        </is>
      </c>
      <c r="CC948" s="2" t="inlineStr">
        <is>
          <t>3</t>
        </is>
      </c>
      <c r="CD948" s="2" t="inlineStr">
        <is>
          <t/>
        </is>
      </c>
      <c r="CE948" t="inlineStr">
        <is>
          <t/>
        </is>
      </c>
      <c r="CF948" s="2" t="inlineStr">
        <is>
          <t>cele mai bune cunoștințe științifice disponibile</t>
        </is>
      </c>
      <c r="CG948" s="2" t="inlineStr">
        <is>
          <t>3</t>
        </is>
      </c>
      <c r="CH948" s="2" t="inlineStr">
        <is>
          <t/>
        </is>
      </c>
      <c r="CI948" t="inlineStr">
        <is>
          <t/>
        </is>
      </c>
      <c r="CJ948" s="2" t="inlineStr">
        <is>
          <t>najlepšie dostupné vedecké poznatky</t>
        </is>
      </c>
      <c r="CK948" s="2" t="inlineStr">
        <is>
          <t>3</t>
        </is>
      </c>
      <c r="CL948" s="2" t="inlineStr">
        <is>
          <t/>
        </is>
      </c>
      <c r="CM948" t="inlineStr">
        <is>
          <t>vedecké poznatky používajúce recenzované a verejne dostupné údaje, ktoré maximalizujú kvalitu, objektivitu a integritu informácií vrátane štatistických informácií a ktoré na vedeckom základe zreteľne dokumentujú a oznamujú riziká a neistoty</t>
        </is>
      </c>
      <c r="CN948" s="2" t="inlineStr">
        <is>
          <t>najboljša razpoložljiva znanstvena dognanja</t>
        </is>
      </c>
      <c r="CO948" s="2" t="inlineStr">
        <is>
          <t>3</t>
        </is>
      </c>
      <c r="CP948" s="2" t="inlineStr">
        <is>
          <t/>
        </is>
      </c>
      <c r="CQ948" t="inlineStr">
        <is>
          <t/>
        </is>
      </c>
      <c r="CR948" s="2" t="inlineStr">
        <is>
          <t>bästa tillgängliga vetenskapliga rön|
bästa tillgängliga vetenskap</t>
        </is>
      </c>
      <c r="CS948" s="2" t="inlineStr">
        <is>
          <t>3|
3</t>
        </is>
      </c>
      <c r="CT948" s="2" t="inlineStr">
        <is>
          <t xml:space="preserve">|
</t>
        </is>
      </c>
      <c r="CU948" t="inlineStr">
        <is>
          <t/>
        </is>
      </c>
    </row>
    <row r="949">
      <c r="A949" s="1" t="str">
        <f>HYPERLINK("https://iate.europa.eu/entry/result/3590016/all", "3590016")</f>
        <v>3590016</v>
      </c>
      <c r="B949" t="inlineStr">
        <is>
          <t>EMPLOYMENT AND WORKING CONDITIONS;SOCIAL QUESTIONS;INTERNATIONAL RELATIONS</t>
        </is>
      </c>
      <c r="C949" t="inlineStr">
        <is>
          <t>EMPLOYMENT AND WORKING CONDITIONS|labour market|labour force;SOCIAL QUESTIONS|health|illness|epidemic;INTERNATIONAL RELATIONS|cooperation policy|aid policy|emergency aid</t>
        </is>
      </c>
      <c r="D949" s="2" t="inlineStr">
        <is>
          <t>пътуващ от основно значение</t>
        </is>
      </c>
      <c r="E949" s="2" t="inlineStr">
        <is>
          <t>3</t>
        </is>
      </c>
      <c r="F949" s="2" t="inlineStr">
        <is>
          <t/>
        </is>
      </c>
      <c r="G949" t="inlineStr">
        <is>
          <t/>
        </is>
      </c>
      <c r="H949" s="2" t="inlineStr">
        <is>
          <t>osoba podnikající nezbytně nutnou cestu</t>
        </is>
      </c>
      <c r="I949" s="2" t="inlineStr">
        <is>
          <t>3</t>
        </is>
      </c>
      <c r="J949" s="2" t="inlineStr">
        <is>
          <t/>
        </is>
      </c>
      <c r="K949" t="inlineStr">
        <is>
          <t>osoba s nezbytnou funkcí či potřebou, na kterou se tudíž nevztahují dočasná cestovní omezení zavedená v mimořádné situaci, jako je &lt;a href="https://iate.europa.eu/entry/result/CE4C7E7F2BEA4EB98A8A3559BB7A7035/cs?forceEcas=true" target="_blank"&gt;krize v oblasti veřejného zdraví&lt;/a&gt;</t>
        </is>
      </c>
      <c r="L949" s="2" t="inlineStr">
        <is>
          <t>person, der af tvingende grunde er nødt til at rejse</t>
        </is>
      </c>
      <c r="M949" s="2" t="inlineStr">
        <is>
          <t>3</t>
        </is>
      </c>
      <c r="N949" s="2" t="inlineStr">
        <is>
          <t/>
        </is>
      </c>
      <c r="O949" t="inlineStr">
        <is>
          <t>person, der har et væsentligt behov eller varetager en væsentlig funktion, og
som derfor ikke er omfattet af midlertidige rejserestriktioner indført i en
nødsituation såsom en folkesundhedskrise</t>
        </is>
      </c>
      <c r="P949" s="2" t="inlineStr">
        <is>
          <t>Person, die aus zwingenden Gründen reisen muss</t>
        </is>
      </c>
      <c r="Q949" s="2" t="inlineStr">
        <is>
          <t>3</t>
        </is>
      </c>
      <c r="R949" s="2" t="inlineStr">
        <is>
          <t/>
        </is>
      </c>
      <c r="S949" t="inlineStr">
        <is>
          <t/>
        </is>
      </c>
      <c r="T949" s="2" t="inlineStr">
        <is>
          <t>ταξιδιώτης με ουσιώδη καθήκοντα ή ανάγκες</t>
        </is>
      </c>
      <c r="U949" s="2" t="inlineStr">
        <is>
          <t>3</t>
        </is>
      </c>
      <c r="V949" s="2" t="inlineStr">
        <is>
          <t/>
        </is>
      </c>
      <c r="W949" t="inlineStr">
        <is>
          <t>άτομο που εξαιρείται από ταξιδιωτικούς περιορισμούς που έχουν επιβληθεί σε καταστάσεις έκτακτης ανάγκης, όπως σε περίπτωση κρίσης δημόσιας υγείας, λόγω του γεγονότος ότι ταξιδεύει επειδή εκτελεί ένα ουσιώδες καθήκον ή για να καλύψει μια ουσιώδη ανάγκη</t>
        </is>
      </c>
      <c r="X949" s="2" t="inlineStr">
        <is>
          <t>essential traveller</t>
        </is>
      </c>
      <c r="Y949" s="2" t="inlineStr">
        <is>
          <t>3</t>
        </is>
      </c>
      <c r="Z949" s="2" t="inlineStr">
        <is>
          <t/>
        </is>
      </c>
      <c r="AA949" t="inlineStr">
        <is>
          <t>person with an essential need or function and thus not subject to temporary travel restrictions introduced under an emergency
situation such as a public health crisis</t>
        </is>
      </c>
      <c r="AB949" s="2" t="inlineStr">
        <is>
          <t>viajero esencial</t>
        </is>
      </c>
      <c r="AC949" s="2" t="inlineStr">
        <is>
          <t>3</t>
        </is>
      </c>
      <c r="AD949" s="2" t="inlineStr">
        <is>
          <t/>
        </is>
      </c>
      <c r="AE949" t="inlineStr">
        <is>
          <t>Persona
con una función o necesidad esencial y a la que por consiguiente no se le
aplica una restricción temporal de los viajes introducida en una situación tal
como una crisis de salud pública.</t>
        </is>
      </c>
      <c r="AF949" s="2" t="inlineStr">
        <is>
          <t>vältimatu reisivajadusega inimene</t>
        </is>
      </c>
      <c r="AG949" s="2" t="inlineStr">
        <is>
          <t>3</t>
        </is>
      </c>
      <c r="AH949" s="2" t="inlineStr">
        <is>
          <t/>
        </is>
      </c>
      <c r="AI949" t="inlineStr">
        <is>
          <t/>
        </is>
      </c>
      <c r="AJ949" s="2" t="inlineStr">
        <is>
          <t>keskeinen matkustaja</t>
        </is>
      </c>
      <c r="AK949" s="2" t="inlineStr">
        <is>
          <t>3</t>
        </is>
      </c>
      <c r="AL949" s="2" t="inlineStr">
        <is>
          <t/>
        </is>
      </c>
      <c r="AM949" t="inlineStr">
        <is>
          <t/>
        </is>
      </c>
      <c r="AN949" s="2" t="inlineStr">
        <is>
          <t>voyageur essentiel</t>
        </is>
      </c>
      <c r="AO949" s="2" t="inlineStr">
        <is>
          <t>3</t>
        </is>
      </c>
      <c r="AP949" s="2" t="inlineStr">
        <is>
          <t/>
        </is>
      </c>
      <c r="AQ949" t="inlineStr">
        <is>
          <t>personne qui, en raison de ses besoins ou de ses fonctions, ne fait pas l’objet de restrictions temporaires de déplacement introduites dans une situation d’urgence telle qu’une crise de santé publique</t>
        </is>
      </c>
      <c r="AR949" s="2" t="inlineStr">
        <is>
          <t>taistealaí riachtanach</t>
        </is>
      </c>
      <c r="AS949" s="2" t="inlineStr">
        <is>
          <t>3</t>
        </is>
      </c>
      <c r="AT949" s="2" t="inlineStr">
        <is>
          <t/>
        </is>
      </c>
      <c r="AU949" t="inlineStr">
        <is>
          <t/>
        </is>
      </c>
      <c r="AV949" s="2" t="inlineStr">
        <is>
          <t>ključni putnik</t>
        </is>
      </c>
      <c r="AW949" s="2" t="inlineStr">
        <is>
          <t>3</t>
        </is>
      </c>
      <c r="AX949" s="2" t="inlineStr">
        <is>
          <t/>
        </is>
      </c>
      <c r="AY949" t="inlineStr">
        <is>
          <t/>
        </is>
      </c>
      <c r="AZ949" s="2" t="inlineStr">
        <is>
          <t>alapvető szükségből utazó</t>
        </is>
      </c>
      <c r="BA949" s="2" t="inlineStr">
        <is>
          <t>3</t>
        </is>
      </c>
      <c r="BB949" s="2" t="inlineStr">
        <is>
          <t/>
        </is>
      </c>
      <c r="BC949" t="inlineStr">
        <is>
          <t>elengedhetetlen okból (munkaügyben)
utazó személy, aki mentesül a Covid19-világjárvány miatt hozott utazási korlátozások (karanténkötelezettség, beutazási tilalom) hatálya alól</t>
        </is>
      </c>
      <c r="BD949" s="2" t="inlineStr">
        <is>
          <t>viaggiatore essenziale</t>
        </is>
      </c>
      <c r="BE949" s="2" t="inlineStr">
        <is>
          <t>3</t>
        </is>
      </c>
      <c r="BF949" s="2" t="inlineStr">
        <is>
          <t/>
        </is>
      </c>
      <c r="BG949" t="inlineStr">
        <is>
          <t>viaggiatore avente una
funzione o una necessità essenziale e quindi esentato da restrizioni temporanee
dei viaggi dovute a un’emergenza come una crisi sanitaria</t>
        </is>
      </c>
      <c r="BH949" s="2" t="inlineStr">
        <is>
          <t>į būtiną kelionę vykstantis asmuo</t>
        </is>
      </c>
      <c r="BI949" s="2" t="inlineStr">
        <is>
          <t>3</t>
        </is>
      </c>
      <c r="BJ949" s="2" t="inlineStr">
        <is>
          <t/>
        </is>
      </c>
      <c r="BK949" t="inlineStr">
        <is>
          <t/>
        </is>
      </c>
      <c r="BL949" s="2" t="inlineStr">
        <is>
          <t>persona ar būtisku ceļošanas iemeslu</t>
        </is>
      </c>
      <c r="BM949" s="2" t="inlineStr">
        <is>
          <t>2</t>
        </is>
      </c>
      <c r="BN949" s="2" t="inlineStr">
        <is>
          <t/>
        </is>
      </c>
      <c r="BO949" t="inlineStr">
        <is>
          <t>persona, kurai ir būtiska vajadzība ceļot vai kas pilda būtiskas funkcijas un kam tāpēc nepiemēro pagaidu ceļošanas ierobežojumus, kas ieviesti saistībā ar ārkārtas situāciju, piemēram, sabiedrības veselības krīzi</t>
        </is>
      </c>
      <c r="BP949" s="2" t="inlineStr">
        <is>
          <t>vjaġġatur essenzjali</t>
        </is>
      </c>
      <c r="BQ949" s="2" t="inlineStr">
        <is>
          <t>3</t>
        </is>
      </c>
      <c r="BR949" s="2" t="inlineStr">
        <is>
          <t/>
        </is>
      </c>
      <c r="BS949" t="inlineStr">
        <is>
          <t>persuna bi ħtieġa jew funzjoni essenzjali u għaldaqstant mhux soġġetta għal restrizzjonijiet temporanji għall-ivvjaġġar introdotti f'sitwazzjoni ta' emerġenza bħal kriżi tas-saħħa pubblika</t>
        </is>
      </c>
      <c r="BT949" s="2" t="inlineStr">
        <is>
          <t>essentiële reiziger</t>
        </is>
      </c>
      <c r="BU949" s="2" t="inlineStr">
        <is>
          <t>3</t>
        </is>
      </c>
      <c r="BV949" s="2" t="inlineStr">
        <is>
          <t/>
        </is>
      </c>
      <c r="BW949" t="inlineStr">
        <is>
          <t>persoon
 met een essentiële behoefte of functie die bijgevolg niet onderworpen is aan
 tijdelijke reisbeperkingen in een noodsituatie zoals een
 volksgezondheidscrisis</t>
        </is>
      </c>
      <c r="BX949" s="2" t="inlineStr">
        <is>
          <t>osoba odbywająca podróż niezbędną</t>
        </is>
      </c>
      <c r="BY949" s="2" t="inlineStr">
        <is>
          <t>3</t>
        </is>
      </c>
      <c r="BZ949" s="2" t="inlineStr">
        <is>
          <t/>
        </is>
      </c>
      <c r="CA949" t="inlineStr">
        <is>
          <t/>
        </is>
      </c>
      <c r="CB949" s="2" t="inlineStr">
        <is>
          <t>viajante com funções ou necessidades essenciais|
viajante por razões essenciais</t>
        </is>
      </c>
      <c r="CC949" s="2" t="inlineStr">
        <is>
          <t>3|
3</t>
        </is>
      </c>
      <c r="CD949" s="2" t="inlineStr">
        <is>
          <t xml:space="preserve">|
</t>
        </is>
      </c>
      <c r="CE949" t="inlineStr">
        <is>
          <t/>
        </is>
      </c>
      <c r="CF949" s="2" t="inlineStr">
        <is>
          <t>călător cu rol esențial</t>
        </is>
      </c>
      <c r="CG949" s="2" t="inlineStr">
        <is>
          <t>3</t>
        </is>
      </c>
      <c r="CH949" s="2" t="inlineStr">
        <is>
          <t/>
        </is>
      </c>
      <c r="CI949" t="inlineStr">
        <is>
          <t>persoane cu rol esențial care nu ar trebui sa fie supuse restricțiilor de călătorie introduse în situații de urgență; de exemplu, șoferii de camioane, mecanicii de locomotivă, precum și membrii echipajelor aeronavelor și navelor</t>
        </is>
      </c>
      <c r="CJ949" s="2" t="inlineStr">
        <is>
          <t>osoba cestujúca z nevyhnutných dôvodov</t>
        </is>
      </c>
      <c r="CK949" s="2" t="inlineStr">
        <is>
          <t>3</t>
        </is>
      </c>
      <c r="CL949" s="2" t="inlineStr">
        <is>
          <t/>
        </is>
      </c>
      <c r="CM949" t="inlineStr">
        <is>
          <t>osoba s nevyhnutnou funkciou alebo potrebou, na ktorú sa preto nevzťahuje dočasné obmedzenie ciest zavedené v núdzové situácii, ako je &lt;a href="https://iate.europa.eu/entry/slideshow/1605176643195/3589365/sk" target="_blank"&gt;kríza v oblasti verejného zdravia&lt;/a&gt;</t>
        </is>
      </c>
      <c r="CN949" s="2" t="inlineStr">
        <is>
          <t>potnik iz nujnih razlogov</t>
        </is>
      </c>
      <c r="CO949" s="2" t="inlineStr">
        <is>
          <t>2</t>
        </is>
      </c>
      <c r="CP949" s="2" t="inlineStr">
        <is>
          <t/>
        </is>
      </c>
      <c r="CQ949" t="inlineStr">
        <is>
          <t/>
        </is>
      </c>
      <c r="CR949" s="2" t="inlineStr">
        <is>
          <t>resenär med en nödvändig funktion eller ett nödvändigt behov</t>
        </is>
      </c>
      <c r="CS949" s="2" t="inlineStr">
        <is>
          <t>3</t>
        </is>
      </c>
      <c r="CT949" s="2" t="inlineStr">
        <is>
          <t/>
        </is>
      </c>
      <c r="CU949" t="inlineStr">
        <is>
          <t/>
        </is>
      </c>
    </row>
    <row r="950">
      <c r="A950" s="1" t="str">
        <f>HYPERLINK("https://iate.europa.eu/entry/result/3590427/all", "3590427")</f>
        <v>3590427</v>
      </c>
      <c r="B950" t="inlineStr">
        <is>
          <t>PRODUCTION, TECHNOLOGY AND RESEARCH;AGRICULTURE, FORESTRY AND FISHERIES</t>
        </is>
      </c>
      <c r="C950" t="inlineStr">
        <is>
          <t>PRODUCTION, TECHNOLOGY AND RESEARCH|research and intellectual property;AGRICULTURE, FORESTRY AND FISHERIES|agricultural activity|crop production|plant variety right</t>
        </is>
      </c>
      <c r="D950" t="inlineStr">
        <is>
          <t/>
        </is>
      </c>
      <c r="E950" t="inlineStr">
        <is>
          <t/>
        </is>
      </c>
      <c r="F950" t="inlineStr">
        <is>
          <t/>
        </is>
      </c>
      <c r="G950" t="inlineStr">
        <is>
          <t/>
        </is>
      </c>
      <c r="H950" t="inlineStr">
        <is>
          <t/>
        </is>
      </c>
      <c r="I950" t="inlineStr">
        <is>
          <t/>
        </is>
      </c>
      <c r="J950" t="inlineStr">
        <is>
          <t/>
        </is>
      </c>
      <c r="K950" t="inlineStr">
        <is>
          <t/>
        </is>
      </c>
      <c r="L950" t="inlineStr">
        <is>
          <t/>
        </is>
      </c>
      <c r="M950" t="inlineStr">
        <is>
          <t/>
        </is>
      </c>
      <c r="N950" t="inlineStr">
        <is>
          <t/>
        </is>
      </c>
      <c r="O950" t="inlineStr">
        <is>
          <t/>
        </is>
      </c>
      <c r="P950" t="inlineStr">
        <is>
          <t/>
        </is>
      </c>
      <c r="Q950" t="inlineStr">
        <is>
          <t/>
        </is>
      </c>
      <c r="R950" t="inlineStr">
        <is>
          <t/>
        </is>
      </c>
      <c r="S950" t="inlineStr">
        <is>
          <t/>
        </is>
      </c>
      <c r="T950" s="2" t="inlineStr">
        <is>
          <t>εξαίρεση για τους βελτιωτές</t>
        </is>
      </c>
      <c r="U950" s="2" t="inlineStr">
        <is>
          <t>3</t>
        </is>
      </c>
      <c r="V950" s="2" t="inlineStr">
        <is>
          <t/>
        </is>
      </c>
      <c r="W950" t="inlineStr">
        <is>
          <t/>
        </is>
      </c>
      <c r="X950" s="2" t="inlineStr">
        <is>
          <t>exception to the breeder’s right|
breeders’ exemption</t>
        </is>
      </c>
      <c r="Y950" s="2" t="inlineStr">
        <is>
          <t>1|
3</t>
        </is>
      </c>
      <c r="Z950" s="2" t="inlineStr">
        <is>
          <t xml:space="preserve">|
</t>
        </is>
      </c>
      <c r="AA950" t="inlineStr">
        <is>
          <t>&lt;div&gt;exemption that allows breeders to use protected varieties as sources of initial variation to breed new varieties of plants or for other experimental purposes without authorization of the breeder being required &lt;br&gt;&lt;/div&gt;</t>
        </is>
      </c>
      <c r="AB950" s="2" t="inlineStr">
        <is>
          <t>exención del obtentor</t>
        </is>
      </c>
      <c r="AC950" s="2" t="inlineStr">
        <is>
          <t>3</t>
        </is>
      </c>
      <c r="AD950" s="2" t="inlineStr">
        <is>
          <t/>
        </is>
      </c>
      <c r="AE950" t="inlineStr">
        <is>
          <t>Exención que permite a los obtentores utilizar variedades protegidas con fines de fitomejoramiento.</t>
        </is>
      </c>
      <c r="AF950" t="inlineStr">
        <is>
          <t/>
        </is>
      </c>
      <c r="AG950" t="inlineStr">
        <is>
          <t/>
        </is>
      </c>
      <c r="AH950" t="inlineStr">
        <is>
          <t/>
        </is>
      </c>
      <c r="AI950" t="inlineStr">
        <is>
          <t/>
        </is>
      </c>
      <c r="AJ950" t="inlineStr">
        <is>
          <t/>
        </is>
      </c>
      <c r="AK950" t="inlineStr">
        <is>
          <t/>
        </is>
      </c>
      <c r="AL950" t="inlineStr">
        <is>
          <t/>
        </is>
      </c>
      <c r="AM950" t="inlineStr">
        <is>
          <t/>
        </is>
      </c>
      <c r="AN950" t="inlineStr">
        <is>
          <t/>
        </is>
      </c>
      <c r="AO950" t="inlineStr">
        <is>
          <t/>
        </is>
      </c>
      <c r="AP950" t="inlineStr">
        <is>
          <t/>
        </is>
      </c>
      <c r="AQ950" t="inlineStr">
        <is>
          <t/>
        </is>
      </c>
      <c r="AR950" s="2" t="inlineStr">
        <is>
          <t>díolúine na bpóraitheoirí</t>
        </is>
      </c>
      <c r="AS950" s="2" t="inlineStr">
        <is>
          <t>3</t>
        </is>
      </c>
      <c r="AT950" s="2" t="inlineStr">
        <is>
          <t/>
        </is>
      </c>
      <c r="AU950" t="inlineStr">
        <is>
          <t/>
        </is>
      </c>
      <c r="AV950" t="inlineStr">
        <is>
          <t/>
        </is>
      </c>
      <c r="AW950" t="inlineStr">
        <is>
          <t/>
        </is>
      </c>
      <c r="AX950" t="inlineStr">
        <is>
          <t/>
        </is>
      </c>
      <c r="AY950" t="inlineStr">
        <is>
          <t/>
        </is>
      </c>
      <c r="AZ950" t="inlineStr">
        <is>
          <t/>
        </is>
      </c>
      <c r="BA950" t="inlineStr">
        <is>
          <t/>
        </is>
      </c>
      <c r="BB950" t="inlineStr">
        <is>
          <t/>
        </is>
      </c>
      <c r="BC950" t="inlineStr">
        <is>
          <t/>
        </is>
      </c>
      <c r="BD950" t="inlineStr">
        <is>
          <t/>
        </is>
      </c>
      <c r="BE950" t="inlineStr">
        <is>
          <t/>
        </is>
      </c>
      <c r="BF950" t="inlineStr">
        <is>
          <t/>
        </is>
      </c>
      <c r="BG950" t="inlineStr">
        <is>
          <t/>
        </is>
      </c>
      <c r="BH950" s="2" t="inlineStr">
        <is>
          <t>išimtis selekcininkams</t>
        </is>
      </c>
      <c r="BI950" s="2" t="inlineStr">
        <is>
          <t>3</t>
        </is>
      </c>
      <c r="BJ950" s="2" t="inlineStr">
        <is>
          <t/>
        </is>
      </c>
      <c r="BK950" t="inlineStr">
        <is>
          <t/>
        </is>
      </c>
      <c r="BL950" t="inlineStr">
        <is>
          <t/>
        </is>
      </c>
      <c r="BM950" t="inlineStr">
        <is>
          <t/>
        </is>
      </c>
      <c r="BN950" t="inlineStr">
        <is>
          <t/>
        </is>
      </c>
      <c r="BO950" t="inlineStr">
        <is>
          <t/>
        </is>
      </c>
      <c r="BP950" s="2" t="inlineStr">
        <is>
          <t>eżenzjoni tan-nissiela</t>
        </is>
      </c>
      <c r="BQ950" s="2" t="inlineStr">
        <is>
          <t>3</t>
        </is>
      </c>
      <c r="BR950" s="2" t="inlineStr">
        <is>
          <t/>
        </is>
      </c>
      <c r="BS950" t="inlineStr">
        <is>
          <t>eżenżjoni li permezz tagħha n-nissiela jistgħu jużaw varjetajiet protetti bħala sorsi ta' varjazzjoni inizjali biex inisslu varjetajiet ġodda ta' pjanti jew għal skopijiet sperimentali oħra mingħajr ma tkun meħtieġa l-awtorizzazzjoni tan-nissiel</t>
        </is>
      </c>
      <c r="BT950" s="2" t="inlineStr">
        <is>
          <t>kwekersvrijstelling</t>
        </is>
      </c>
      <c r="BU950" s="2" t="inlineStr">
        <is>
          <t>3</t>
        </is>
      </c>
      <c r="BV950" s="2" t="inlineStr">
        <is>
          <t/>
        </is>
      </c>
      <c r="BW950" t="inlineStr">
        <is>
          <t>vrijstelling die kwekers het recht geeft om voor het kweken van nieuwe plantenrassen gebruik te maken van beschermde planten, zonder toestemming van de kwekersrechthouder</t>
        </is>
      </c>
      <c r="BX950" s="2" t="inlineStr">
        <is>
          <t>odstępstwo dla hodowców</t>
        </is>
      </c>
      <c r="BY950" s="2" t="inlineStr">
        <is>
          <t>3</t>
        </is>
      </c>
      <c r="BZ950" s="2" t="inlineStr">
        <is>
          <t/>
        </is>
      </c>
      <c r="CA950" t="inlineStr">
        <is>
          <t/>
        </is>
      </c>
      <c r="CB950" s="2" t="inlineStr">
        <is>
          <t>isenção do obtentor</t>
        </is>
      </c>
      <c r="CC950" s="2" t="inlineStr">
        <is>
          <t>3</t>
        </is>
      </c>
      <c r="CD950" s="2" t="inlineStr">
        <is>
          <t/>
        </is>
      </c>
      <c r="CE950" t="inlineStr">
        <is>
          <t>Isenção que estabelece que
um cultivar protegido pode ser livremente utilizado para criar novos cultivares.</t>
        </is>
      </c>
      <c r="CF950" s="2" t="inlineStr">
        <is>
          <t>scutirea amelioratorilor</t>
        </is>
      </c>
      <c r="CG950" s="2" t="inlineStr">
        <is>
          <t>3</t>
        </is>
      </c>
      <c r="CH950" s="2" t="inlineStr">
        <is>
          <t/>
        </is>
      </c>
      <c r="CI950" t="inlineStr">
        <is>
          <t/>
        </is>
      </c>
      <c r="CJ950" t="inlineStr">
        <is>
          <t/>
        </is>
      </c>
      <c r="CK950" t="inlineStr">
        <is>
          <t/>
        </is>
      </c>
      <c r="CL950" t="inlineStr">
        <is>
          <t/>
        </is>
      </c>
      <c r="CM950" t="inlineStr">
        <is>
          <t/>
        </is>
      </c>
      <c r="CN950" s="2" t="inlineStr">
        <is>
          <t>žlahtniteljska izjema</t>
        </is>
      </c>
      <c r="CO950" s="2" t="inlineStr">
        <is>
          <t>3</t>
        </is>
      </c>
      <c r="CP950" s="2" t="inlineStr">
        <is>
          <t/>
        </is>
      </c>
      <c r="CQ950" t="inlineStr">
        <is>
          <t/>
        </is>
      </c>
      <c r="CR950" s="2" t="inlineStr">
        <is>
          <t>undantag för förädlare</t>
        </is>
      </c>
      <c r="CS950" s="2" t="inlineStr">
        <is>
          <t>3</t>
        </is>
      </c>
      <c r="CT950" s="2" t="inlineStr">
        <is>
          <t/>
        </is>
      </c>
      <c r="CU950" t="inlineStr">
        <is>
          <t/>
        </is>
      </c>
    </row>
    <row r="951">
      <c r="A951" s="1" t="str">
        <f>HYPERLINK("https://iate.europa.eu/entry/result/3590751/all", "3590751")</f>
        <v>3590751</v>
      </c>
      <c r="B951" t="inlineStr">
        <is>
          <t>INDUSTRY;ENERGY;SOCIAL QUESTIONS</t>
        </is>
      </c>
      <c r="C951" t="inlineStr">
        <is>
          <t>INDUSTRY|building and public works|building industry;ENERGY|energy policy;SOCIAL QUESTIONS|construction and town planning</t>
        </is>
      </c>
      <c r="D951" s="2" t="inlineStr">
        <is>
          <t>подготвена за интелигентно управление услуга</t>
        </is>
      </c>
      <c r="E951" s="2" t="inlineStr">
        <is>
          <t>3</t>
        </is>
      </c>
      <c r="F951" s="2" t="inlineStr">
        <is>
          <t/>
        </is>
      </c>
      <c r="G951" t="inlineStr">
        <is>
          <t>функция или съвкупност от функции, осигурявани от един(а) или повече технически компоненти или инсталации; при подготвената за интелигентно управление услуга се ползват подготвени за интелигентно управление технологии, като чрез организирането им се осъществяват функции на по-високо равнище</t>
        </is>
      </c>
      <c r="H951" s="2" t="inlineStr">
        <is>
          <t>služba připravená na chytrá řešení</t>
        </is>
      </c>
      <c r="I951" s="2" t="inlineStr">
        <is>
          <t>3</t>
        </is>
      </c>
      <c r="J951" s="2" t="inlineStr">
        <is>
          <t/>
        </is>
      </c>
      <c r="K951" t="inlineStr">
        <is>
          <t>funkce nebo souhrn funkcí poskytovaných jedním nebo více technickými 
složkami či systémy</t>
        </is>
      </c>
      <c r="L951" s="2" t="inlineStr">
        <is>
          <t>intelligensparat tjeneste</t>
        </is>
      </c>
      <c r="M951" s="2" t="inlineStr">
        <is>
          <t>3</t>
        </is>
      </c>
      <c r="N951" s="2" t="inlineStr">
        <is>
          <t/>
        </is>
      </c>
      <c r="O951" t="inlineStr">
        <is>
          <t>funktion eller samling af funktioner, der leveres af en/et eller flere
tekniske komponenter eller installationer/systemer</t>
        </is>
      </c>
      <c r="P951" s="2" t="inlineStr">
        <is>
          <t>Intelligenzfähigkeitsdienst</t>
        </is>
      </c>
      <c r="Q951" s="2" t="inlineStr">
        <is>
          <t>3</t>
        </is>
      </c>
      <c r="R951" s="2" t="inlineStr">
        <is>
          <t/>
        </is>
      </c>
      <c r="S951" t="inlineStr">
        <is>
          <t>Funktion oder eine Reihe von Funktionen, die von einem oder mehreren technischen Komponenten oder Systemen erfüllt wird/werden</t>
        </is>
      </c>
      <c r="T951" s="2" t="inlineStr">
        <is>
          <t>έτοιμη για έξυπνες εφαρμογές υπηρεσία</t>
        </is>
      </c>
      <c r="U951" s="2" t="inlineStr">
        <is>
          <t>3</t>
        </is>
      </c>
      <c r="V951" s="2" t="inlineStr">
        <is>
          <t/>
        </is>
      </c>
      <c r="W951" t="inlineStr">
        <is>
          <t/>
        </is>
      </c>
      <c r="X951" s="2" t="inlineStr">
        <is>
          <t>smart-ready service</t>
        </is>
      </c>
      <c r="Y951" s="2" t="inlineStr">
        <is>
          <t>3</t>
        </is>
      </c>
      <c r="Z951" s="2" t="inlineStr">
        <is>
          <t/>
        </is>
      </c>
      <c r="AA951" t="inlineStr">
        <is>
          <t>function or aggregation of functions provided
by one or more technical components or systems</t>
        </is>
      </c>
      <c r="AB951" s="2" t="inlineStr">
        <is>
          <t>servicio preparado para aplicaciones inteligentes</t>
        </is>
      </c>
      <c r="AC951" s="2" t="inlineStr">
        <is>
          <t>3</t>
        </is>
      </c>
      <c r="AD951" s="2" t="inlineStr">
        <is>
          <t/>
        </is>
      </c>
      <c r="AE951" t="inlineStr">
        <is>
          <t>Función o un conjunto de funciones
proporcionadas por uno o varios componentes o sistemas técnicos.</t>
        </is>
      </c>
      <c r="AF951" s="2" t="inlineStr">
        <is>
          <t>nutivalmis teenus</t>
        </is>
      </c>
      <c r="AG951" s="2" t="inlineStr">
        <is>
          <t>3</t>
        </is>
      </c>
      <c r="AH951" s="2" t="inlineStr">
        <is>
          <t/>
        </is>
      </c>
      <c r="AI951" t="inlineStr">
        <is>
          <t>ühe või mitme tehnilise komponendi või süsteemi funktsioon
või funktsioonide kogum. Nutivalmis teenuse osutamisel kasutatakse nutivalmis
tehnoloogialahendusi, ühendades need kõrgema taseme funktsioonideks</t>
        </is>
      </c>
      <c r="AJ951" s="2" t="inlineStr">
        <is>
          <t>älyvalmiuspalvelu</t>
        </is>
      </c>
      <c r="AK951" s="2" t="inlineStr">
        <is>
          <t>3</t>
        </is>
      </c>
      <c r="AL951" s="2" t="inlineStr">
        <is>
          <t/>
        </is>
      </c>
      <c r="AM951" t="inlineStr">
        <is>
          <t>yhden tai useamman teknisen komponentin tai järjestelmän hoitama tehtävä tai tehtäväkokonaisuus</t>
        </is>
      </c>
      <c r="AN951" s="2" t="inlineStr">
        <is>
          <t>service à potentiel d’intelligence</t>
        </is>
      </c>
      <c r="AO951" s="2" t="inlineStr">
        <is>
          <t>3</t>
        </is>
      </c>
      <c r="AP951" s="2" t="inlineStr">
        <is>
          <t/>
        </is>
      </c>
      <c r="AQ951" t="inlineStr">
        <is>
          <t>fonction ou agrégat de fonctions assurés par
un ou plusieurs composants ou systèmes techniques, utilisant des technologies à potentiel d’intelligence et les
organisant sous la forme de fonctions de niveau supérieur</t>
        </is>
      </c>
      <c r="AR951" s="2" t="inlineStr">
        <is>
          <t>seirbhís ullmhachta cliste</t>
        </is>
      </c>
      <c r="AS951" s="2" t="inlineStr">
        <is>
          <t>3</t>
        </is>
      </c>
      <c r="AT951" s="2" t="inlineStr">
        <is>
          <t/>
        </is>
      </c>
      <c r="AU951" t="inlineStr">
        <is>
          <t/>
        </is>
      </c>
      <c r="AV951" s="2" t="inlineStr">
        <is>
          <t>funkcija s podrškom za pametne tehnologije</t>
        </is>
      </c>
      <c r="AW951" s="2" t="inlineStr">
        <is>
          <t>3</t>
        </is>
      </c>
      <c r="AX951" s="2" t="inlineStr">
        <is>
          <t/>
        </is>
      </c>
      <c r="AY951" t="inlineStr">
        <is>
          <t>funkcija ili skup funkcija koju omogućuju jedna ili više tehničkih komponenti ili sustava</t>
        </is>
      </c>
      <c r="AZ951" s="2" t="inlineStr">
        <is>
          <t>okos funkciók fogadására alkalmas szolgáltatás</t>
        </is>
      </c>
      <c r="BA951" s="2" t="inlineStr">
        <is>
          <t>3</t>
        </is>
      </c>
      <c r="BB951" s="2" t="inlineStr">
        <is>
          <t/>
        </is>
      </c>
      <c r="BC951" t="inlineStr">
        <is>
          <t>egy vagy több műszaki alkotóelem vagy rendszer által biztosított funkció
 vagy funkciók összessége</t>
        </is>
      </c>
      <c r="BD951" s="2" t="inlineStr">
        <is>
          <t>servizio predisposto all'intelligenza</t>
        </is>
      </c>
      <c r="BE951" s="2" t="inlineStr">
        <is>
          <t>3</t>
        </is>
      </c>
      <c r="BF951" s="2" t="inlineStr">
        <is>
          <t/>
        </is>
      </c>
      <c r="BG951" t="inlineStr">
        <is>
          <t>funzione o aggregazione di funzioni fornita da uno o più componenti o sistemi tecnici organizzate in funzioni di livello superiore</t>
        </is>
      </c>
      <c r="BH951" s="2" t="inlineStr">
        <is>
          <t>pažangiojo parengtumo paslauga</t>
        </is>
      </c>
      <c r="BI951" s="2" t="inlineStr">
        <is>
          <t>2</t>
        </is>
      </c>
      <c r="BJ951" s="2" t="inlineStr">
        <is>
          <t/>
        </is>
      </c>
      <c r="BK951" t="inlineStr">
        <is>
          <t>vieno arba daugiau techninių komponentų arba sistemų atliekama funkcija arba funkcijų visuma</t>
        </is>
      </c>
      <c r="BL951" s="2" t="inlineStr">
        <is>
          <t>viedgatavs pakalpojums</t>
        </is>
      </c>
      <c r="BM951" s="2" t="inlineStr">
        <is>
          <t>3</t>
        </is>
      </c>
      <c r="BN951" s="2" t="inlineStr">
        <is>
          <t/>
        </is>
      </c>
      <c r="BO951" t="inlineStr">
        <is>
          <t>&lt;div&gt;funkcija vai funkciju kopums, ko nodrošina viens vai vairāki tehniskie komponenti vai sistēmas&lt;br&gt;&lt;/div&gt;</t>
        </is>
      </c>
      <c r="BP951" s="2" t="inlineStr">
        <is>
          <t>servizz b'potenzjal ta' intelliġenza</t>
        </is>
      </c>
      <c r="BQ951" s="2" t="inlineStr">
        <is>
          <t>3</t>
        </is>
      </c>
      <c r="BR951" s="2" t="inlineStr">
        <is>
          <t/>
        </is>
      </c>
      <c r="BS951" t="inlineStr">
        <is>
          <t>funzjoni jew aggregazzjoni ta’ funzjonijiet provduti minn komponent tekniku wieħed jew sistema teknika waħda jew aktar</t>
        </is>
      </c>
      <c r="BT951" s="2" t="inlineStr">
        <is>
          <t>dienst die gereed is voor slimme toepassingen</t>
        </is>
      </c>
      <c r="BU951" s="2" t="inlineStr">
        <is>
          <t>3</t>
        </is>
      </c>
      <c r="BV951" s="2" t="inlineStr">
        <is>
          <t/>
        </is>
      </c>
      <c r="BW951" t="inlineStr">
        <is>
          <t>"functie
 of bundeling van functies waarin een of meer technische componenten of
 systemen voorzien"</t>
        </is>
      </c>
      <c r="BX951" s="2" t="inlineStr">
        <is>
          <t>usługa przeznaczona do obsługi inteligentnych sieci</t>
        </is>
      </c>
      <c r="BY951" s="2" t="inlineStr">
        <is>
          <t>3</t>
        </is>
      </c>
      <c r="BZ951" s="2" t="inlineStr">
        <is>
          <t/>
        </is>
      </c>
      <c r="CA951" t="inlineStr">
        <is>
          <t>funkcja lub zespół funkcji wykonywanych przez co najmniej jeden komponent lub system., wykorzystująca technologie gotowe do obsługi inteligentnych sieci i organizuje je w funkcje wyższego szczebla</t>
        </is>
      </c>
      <c r="CB951" s="2" t="inlineStr">
        <is>
          <t>serviço com aptidão para tecnologias inteligentes</t>
        </is>
      </c>
      <c r="CC951" s="2" t="inlineStr">
        <is>
          <t>3</t>
        </is>
      </c>
      <c r="CD951" s="2" t="inlineStr">
        <is>
          <t/>
        </is>
      </c>
      <c r="CE951" t="inlineStr">
        <is>
          <t>Função ou conjunto agregado de funções asseguradas por um ou mais
componentes ou sistemas técnicos.</t>
        </is>
      </c>
      <c r="CF951" s="2" t="inlineStr">
        <is>
          <t>serviciu de pregătire pentru soluții inteligente</t>
        </is>
      </c>
      <c r="CG951" s="2" t="inlineStr">
        <is>
          <t>3</t>
        </is>
      </c>
      <c r="CH951" s="2" t="inlineStr">
        <is>
          <t/>
        </is>
      </c>
      <c r="CI951" t="inlineStr">
        <is>
          <t/>
        </is>
      </c>
      <c r="CJ951" s="2" t="inlineStr">
        <is>
          <t>služba pripravená na inteligentné riešenia</t>
        </is>
      </c>
      <c r="CK951" s="2" t="inlineStr">
        <is>
          <t>3</t>
        </is>
      </c>
      <c r="CL951" s="2" t="inlineStr">
        <is>
          <t/>
        </is>
      </c>
      <c r="CM951" t="inlineStr">
        <is>
          <t>funkcia alebo súhrn funkcií, ktoré poskytuje jeden alebo viacero technických
komponentov alebo systémov</t>
        </is>
      </c>
      <c r="CN951" s="2" t="inlineStr">
        <is>
          <t>na pametne sisteme pripravljena storitev</t>
        </is>
      </c>
      <c r="CO951" s="2" t="inlineStr">
        <is>
          <t>3</t>
        </is>
      </c>
      <c r="CP951" s="2" t="inlineStr">
        <is>
          <t/>
        </is>
      </c>
      <c r="CQ951" t="inlineStr">
        <is>
          <t>funkcija ali nabor funkcij, ki jih zagotavlja en ali več tehničnih sestavnih delov ali sistemov</t>
        </is>
      </c>
      <c r="CR951" s="2" t="inlineStr">
        <is>
          <t>smartberedd tjänst</t>
        </is>
      </c>
      <c r="CS951" s="2" t="inlineStr">
        <is>
          <t>3</t>
        </is>
      </c>
      <c r="CT951" s="2" t="inlineStr">
        <is>
          <t/>
        </is>
      </c>
      <c r="CU951" t="inlineStr">
        <is>
          <t>funktion eller aggregering av funktioner som tillhandahålls av en eller flera tekniska komponenter eller ett eller flera tekniska system</t>
        </is>
      </c>
    </row>
    <row r="952">
      <c r="A952" s="1" t="str">
        <f>HYPERLINK("https://iate.europa.eu/entry/result/3590746/all", "3590746")</f>
        <v>3590746</v>
      </c>
      <c r="B952" t="inlineStr">
        <is>
          <t>INDUSTRY;ENERGY;SOCIAL QUESTIONS</t>
        </is>
      </c>
      <c r="C952" t="inlineStr">
        <is>
          <t>INDUSTRY|building and public works|building industry;ENERGY|energy policy|energy policy;SOCIAL QUESTIONS|construction and town planning</t>
        </is>
      </c>
      <c r="D952" s="2" t="inlineStr">
        <is>
          <t>схема за определяне на показателя за подготвеност на сградите за интелигентно управление</t>
        </is>
      </c>
      <c r="E952" s="2" t="inlineStr">
        <is>
          <t>3</t>
        </is>
      </c>
      <c r="F952" s="2" t="inlineStr">
        <is>
          <t/>
        </is>
      </c>
      <c r="G952" t="inlineStr">
        <is>
          <t>система за издаване на сертификати за
подготвеността на сградите за интелигентно управление</t>
        </is>
      </c>
      <c r="H952" s="2" t="inlineStr">
        <is>
          <t>systém ukazatele připravenosti pro chytrá řešení</t>
        </is>
      </c>
      <c r="I952" s="2" t="inlineStr">
        <is>
          <t>3</t>
        </is>
      </c>
      <c r="J952" s="2" t="inlineStr">
        <is>
          <t/>
        </is>
      </c>
      <c r="K952" t="inlineStr">
        <is>
          <t>systém certifikace &lt;a href="https://iate.europa.eu/entry/result/3573099/cs" target="_blank"&gt;připravenosti&lt;/a&gt; budov &lt;a href="https://iate.europa.eu/entry/result/3573099/cs" target="_blank"&gt;pro chytrá řešení&lt;/a&gt;</t>
        </is>
      </c>
      <c r="L952" s="2" t="inlineStr">
        <is>
          <t>ordning med indikatoren for intelligensparathed</t>
        </is>
      </c>
      <c r="M952" s="2" t="inlineStr">
        <is>
          <t>3</t>
        </is>
      </c>
      <c r="N952" s="2" t="inlineStr">
        <is>
          <t/>
        </is>
      </c>
      <c r="O952" t="inlineStr">
        <is>
          <t>system til attestering af bygningers intelligensparathed</t>
        </is>
      </c>
      <c r="P952" s="2" t="inlineStr">
        <is>
          <t>System für den Intelligenzfähigkeitsindikator</t>
        </is>
      </c>
      <c r="Q952" s="2" t="inlineStr">
        <is>
          <t>3</t>
        </is>
      </c>
      <c r="R952" s="2" t="inlineStr">
        <is>
          <t/>
        </is>
      </c>
      <c r="S952" t="inlineStr">
        <is>
          <t>System zur Zertifizierung der Intelligenzfähigkeit von Gebäuden</t>
        </is>
      </c>
      <c r="T952" s="2" t="inlineStr">
        <is>
          <t>σύστημα δείκτη ευφυούς ετοιμότητας</t>
        </is>
      </c>
      <c r="U952" s="2" t="inlineStr">
        <is>
          <t>3</t>
        </is>
      </c>
      <c r="V952" s="2" t="inlineStr">
        <is>
          <t/>
        </is>
      </c>
      <c r="W952" t="inlineStr">
        <is>
          <t/>
        </is>
      </c>
      <c r="X952" s="2" t="inlineStr">
        <is>
          <t>smart readiness indicator scheme</t>
        </is>
      </c>
      <c r="Y952" s="2" t="inlineStr">
        <is>
          <t>3</t>
        </is>
      </c>
      <c r="Z952" s="2" t="inlineStr">
        <is>
          <t/>
        </is>
      </c>
      <c r="AA952" t="inlineStr">
        <is>
          <t>system of certification of &lt;a href="https://iate.europa.eu/entry/result/3573099/en" target="_blank"&gt;smart readiness&lt;/a&gt; of buildings</t>
        </is>
      </c>
      <c r="AB952" s="2" t="inlineStr">
        <is>
          <t>régimen del indicador de preparación para aplicaciones inteligentes</t>
        </is>
      </c>
      <c r="AC952" s="2" t="inlineStr">
        <is>
          <t>3</t>
        </is>
      </c>
      <c r="AD952" s="2" t="inlineStr">
        <is>
          <t/>
        </is>
      </c>
      <c r="AE952" t="inlineStr">
        <is>
          <t>Sistema de certificación del grado de
&lt;a href="https://iate.europa.eu/entry/result/3573099/es" target="_blank"&gt;preparación para aplicaciones inteligentes&lt;/a&gt; de los edificios.</t>
        </is>
      </c>
      <c r="AF952" s="2" t="inlineStr">
        <is>
          <t>nutivalmiduse näitaja kava</t>
        </is>
      </c>
      <c r="AG952" s="2" t="inlineStr">
        <is>
          <t>3</t>
        </is>
      </c>
      <c r="AH952" s="2" t="inlineStr">
        <is>
          <t/>
        </is>
      </c>
      <c r="AI952" t="inlineStr">
        <is>
          <t>hoonete nutivalmiduse sertifitseerimise süsteem</t>
        </is>
      </c>
      <c r="AJ952" s="2" t="inlineStr">
        <is>
          <t>älyvalmiusindikaattorijärjestelmä</t>
        </is>
      </c>
      <c r="AK952" s="2" t="inlineStr">
        <is>
          <t>3</t>
        </is>
      </c>
      <c r="AL952" s="2" t="inlineStr">
        <is>
          <t/>
        </is>
      </c>
      <c r="AM952" t="inlineStr">
        <is>
          <t>järjestelmä, jossa rakennuksille annetaan todistus &lt;a href="https://iate.europa.eu/entry/result/3573099/fi" target="_blank"&gt;älyvalmiudesta&lt;/a&gt;</t>
        </is>
      </c>
      <c r="AN952" s="2" t="inlineStr">
        <is>
          <t>système d’indicateur de potentiel d’intelligence</t>
        </is>
      </c>
      <c r="AO952" s="2" t="inlineStr">
        <is>
          <t>3</t>
        </is>
      </c>
      <c r="AP952" s="2" t="inlineStr">
        <is>
          <t/>
        </is>
      </c>
      <c r="AQ952" t="inlineStr">
        <is>
          <t>système de certification du &lt;a href="https://iate.europa.eu/entry/result/3573099/fr" target="_blank"&gt;potentiel d’intelligence&lt;/a&gt; des bâtiments</t>
        </is>
      </c>
      <c r="AR952" s="2" t="inlineStr">
        <is>
          <t>scéim táscairí ullmhachta cliste</t>
        </is>
      </c>
      <c r="AS952" s="2" t="inlineStr">
        <is>
          <t>3</t>
        </is>
      </c>
      <c r="AT952" s="2" t="inlineStr">
        <is>
          <t/>
        </is>
      </c>
      <c r="AU952" t="inlineStr">
        <is>
          <t/>
        </is>
      </c>
      <c r="AV952" s="2" t="inlineStr">
        <is>
          <t>sustav pokazatelja pripremljenosti za pametne tehnologije</t>
        </is>
      </c>
      <c r="AW952" s="2" t="inlineStr">
        <is>
          <t>2</t>
        </is>
      </c>
      <c r="AX952" s="2" t="inlineStr">
        <is>
          <t/>
        </is>
      </c>
      <c r="AY952" t="inlineStr">
        <is>
          <t>sustav za certificiranje pripremljenosti zgrada za pametne tehnologije</t>
        </is>
      </c>
      <c r="AZ952" s="2" t="inlineStr">
        <is>
          <t>okosépület-mutatórendszer</t>
        </is>
      </c>
      <c r="BA952" s="2" t="inlineStr">
        <is>
          <t>3</t>
        </is>
      </c>
      <c r="BB952" s="2" t="inlineStr">
        <is>
          <t/>
        </is>
      </c>
      <c r="BC952" t="inlineStr">
        <is>
          <t>az épületek okos funkciók fogadására való alkalmasságának tanúsítására szolgáló rendszer</t>
        </is>
      </c>
      <c r="BD952" s="2" t="inlineStr">
        <is>
          <t>sistema di indicatore di predisposizione all'intelligenza</t>
        </is>
      </c>
      <c r="BE952" s="2" t="inlineStr">
        <is>
          <t>3</t>
        </is>
      </c>
      <c r="BF952" s="2" t="inlineStr">
        <is>
          <t/>
        </is>
      </c>
      <c r="BG952" t="inlineStr">
        <is>
          <t>sistema di certificazione della &lt;a href="https://iate.europa.eu/entry/result/3573099/en-it" target="_blank"&gt;predisposizione degli edifici all'intelligenza&lt;/a&gt;</t>
        </is>
      </c>
      <c r="BH952" s="2" t="inlineStr">
        <is>
          <t>pažangiojo parengtumo rodiklio sistema</t>
        </is>
      </c>
      <c r="BI952" s="2" t="inlineStr">
        <is>
          <t>2</t>
        </is>
      </c>
      <c r="BJ952" s="2" t="inlineStr">
        <is>
          <t/>
        </is>
      </c>
      <c r="BK952" t="inlineStr">
        <is>
          <t>pastatų pažangiojo parengtumo sertifikavimo sistema</t>
        </is>
      </c>
      <c r="BL952" s="2" t="inlineStr">
        <is>
          <t>viedgatavības indikatora shēma</t>
        </is>
      </c>
      <c r="BM952" s="2" t="inlineStr">
        <is>
          <t>3</t>
        </is>
      </c>
      <c r="BN952" s="2" t="inlineStr">
        <is>
          <t/>
        </is>
      </c>
      <c r="BO952" t="inlineStr">
        <is>
          <t>ēku &lt;a href="https://iate.europa.eu/entry/slideshow/1609856659034/3573099/lv" target="_blank"&gt;viedgatavības&lt;/a&gt; sertificēšanas sistēma</t>
        </is>
      </c>
      <c r="BP952" s="2" t="inlineStr">
        <is>
          <t>skema ta' indikatur tal-potenzjal ta’ intelliġenza</t>
        </is>
      </c>
      <c r="BQ952" s="2" t="inlineStr">
        <is>
          <t>3</t>
        </is>
      </c>
      <c r="BR952" s="2" t="inlineStr">
        <is>
          <t/>
        </is>
      </c>
      <c r="BS952" t="inlineStr">
        <is>
          <t>sistema għaċ-ċertifikazzjoni tal-potenzjal ta' intelliġenza tal-bini</t>
        </is>
      </c>
      <c r="BT952" s="2" t="inlineStr">
        <is>
          <t>SRI-regeling</t>
        </is>
      </c>
      <c r="BU952" s="2" t="inlineStr">
        <is>
          <t>3</t>
        </is>
      </c>
      <c r="BV952" s="2" t="inlineStr">
        <is>
          <t/>
        </is>
      </c>
      <c r="BW952" t="inlineStr">
        <is>
          <t>"systeem
 voor de certificering van de mate waarin een gebouw gereed is voor slimme
 toepassingen"</t>
        </is>
      </c>
      <c r="BX952" s="2" t="inlineStr">
        <is>
          <t>system wskaźników gotowości budynków do obsługi inteligentnych sieci</t>
        </is>
      </c>
      <c r="BY952" s="2" t="inlineStr">
        <is>
          <t>3</t>
        </is>
      </c>
      <c r="BZ952" s="2" t="inlineStr">
        <is>
          <t/>
        </is>
      </c>
      <c r="CA952" t="inlineStr">
        <is>
          <t>system certyfikacji gotowości budynków do obsługi inteligentnych sieci</t>
        </is>
      </c>
      <c r="CB952" s="2" t="inlineStr">
        <is>
          <t>regime do indicador de aptidão para tecnologias inteligentes</t>
        </is>
      </c>
      <c r="CC952" s="2" t="inlineStr">
        <is>
          <t>3</t>
        </is>
      </c>
      <c r="CD952" s="2" t="inlineStr">
        <is>
          <t/>
        </is>
      </c>
      <c r="CE952" t="inlineStr">
        <is>
          <t>Sistema de certificação da aptidão de edifícios para tecnologias
inteligentes.</t>
        </is>
      </c>
      <c r="CF952" s="2" t="inlineStr">
        <is>
          <t>sistem privind indicatorul gradului de pregătire pentru soluții inteligente</t>
        </is>
      </c>
      <c r="CG952" s="2" t="inlineStr">
        <is>
          <t>3</t>
        </is>
      </c>
      <c r="CH952" s="2" t="inlineStr">
        <is>
          <t/>
        </is>
      </c>
      <c r="CI952" t="inlineStr">
        <is>
          <t/>
        </is>
      </c>
      <c r="CJ952" s="2" t="inlineStr">
        <is>
          <t>schéma indikátora inteligentnej pripravenosti</t>
        </is>
      </c>
      <c r="CK952" s="2" t="inlineStr">
        <is>
          <t>3</t>
        </is>
      </c>
      <c r="CL952" s="2" t="inlineStr">
        <is>
          <t/>
        </is>
      </c>
      <c r="CM952" t="inlineStr">
        <is>
          <t>systém certifikácie &lt;a href="https://iate.europa.eu/entry/result/3573099/sk" target="_blank"&gt;inteligentnej pripravenosti&lt;/a&gt; budov</t>
        </is>
      </c>
      <c r="CN952" s="2" t="inlineStr">
        <is>
          <t>shema indikatorja pripravljenosti na pametne sisteme</t>
        </is>
      </c>
      <c r="CO952" s="2" t="inlineStr">
        <is>
          <t>3</t>
        </is>
      </c>
      <c r="CP952" s="2" t="inlineStr">
        <is>
          <t/>
        </is>
      </c>
      <c r="CQ952" t="inlineStr">
        <is>
          <t/>
        </is>
      </c>
      <c r="CR952" s="2" t="inlineStr">
        <is>
          <t>system med indikatorer för smart beredskap</t>
        </is>
      </c>
      <c r="CS952" s="2" t="inlineStr">
        <is>
          <t>3</t>
        </is>
      </c>
      <c r="CT952" s="2" t="inlineStr">
        <is>
          <t/>
        </is>
      </c>
      <c r="CU952" t="inlineStr">
        <is>
          <t>certifieringssystem för byggnaders &lt;a href="https://iate.europa.eu/entry/result/3573099" target="_blank"&gt;smarta beredskap&lt;/a&gt;</t>
        </is>
      </c>
    </row>
    <row r="953">
      <c r="A953" s="1" t="str">
        <f>HYPERLINK("https://iate.europa.eu/entry/result/3591108/all", "3591108")</f>
        <v>3591108</v>
      </c>
      <c r="B953" t="inlineStr">
        <is>
          <t>INDUSTRY;ENERGY;SOCIAL QUESTIONS</t>
        </is>
      </c>
      <c r="C953" t="inlineStr">
        <is>
          <t>INDUSTRY|building and public works|building industry;ENERGY|energy policy;SOCIAL QUESTIONS|construction and town planning</t>
        </is>
      </c>
      <c r="D953" t="inlineStr">
        <is>
          <t/>
        </is>
      </c>
      <c r="E953" t="inlineStr">
        <is>
          <t/>
        </is>
      </c>
      <c r="F953" t="inlineStr">
        <is>
          <t/>
        </is>
      </c>
      <c r="G953" t="inlineStr">
        <is>
          <t/>
        </is>
      </c>
      <c r="H953" s="2" t="inlineStr">
        <is>
          <t>technická oblast</t>
        </is>
      </c>
      <c r="I953" s="2" t="inlineStr">
        <is>
          <t>2</t>
        </is>
      </c>
      <c r="J953" s="2" t="inlineStr">
        <is>
          <t/>
        </is>
      </c>
      <c r="K953" t="inlineStr">
        <is>
          <t>soubor služeb připravených na chytrá řešení, které společně realizují integrovanou a konzistentní část služeb očekávaných od budovy nebo ucelené části budovy, jako je například vytápění</t>
        </is>
      </c>
      <c r="L953" s="2" t="inlineStr">
        <is>
          <t>teknisk område</t>
        </is>
      </c>
      <c r="M953" s="2" t="inlineStr">
        <is>
          <t>3</t>
        </is>
      </c>
      <c r="N953" s="2" t="inlineStr">
        <is>
          <t/>
        </is>
      </c>
      <c r="O953" t="inlineStr">
        <is>
          <t>samling af intelligensparate tjenester, der tilsammen tilvejebringer en
integreret og sammenhængende del af de tjenester, der forventes i en bygning
eller bygningsenhed, f.eks. opvarmning</t>
        </is>
      </c>
      <c r="P953" s="2" t="inlineStr">
        <is>
          <t>technischer Bereich</t>
        </is>
      </c>
      <c r="Q953" s="2" t="inlineStr">
        <is>
          <t>3</t>
        </is>
      </c>
      <c r="R953" s="2" t="inlineStr">
        <is>
          <t/>
        </is>
      </c>
      <c r="S953" t="inlineStr">
        <is>
          <t>Reihe von Intelligenzfähigkeitsdiensten, die zusammen einen integrierten und zusammenhängenden Teil der von dem Gebäude oder dem Gebäudeteil erwarteten Dienste bilden, wie z. B. die Heizung</t>
        </is>
      </c>
      <c r="T953" t="inlineStr">
        <is>
          <t/>
        </is>
      </c>
      <c r="U953" t="inlineStr">
        <is>
          <t/>
        </is>
      </c>
      <c r="V953" t="inlineStr">
        <is>
          <t/>
        </is>
      </c>
      <c r="W953" t="inlineStr">
        <is>
          <t/>
        </is>
      </c>
      <c r="X953" s="2" t="inlineStr">
        <is>
          <t>technical domain</t>
        </is>
      </c>
      <c r="Y953" s="2" t="inlineStr">
        <is>
          <t>3</t>
        </is>
      </c>
      <c r="Z953" s="2" t="inlineStr">
        <is>
          <t/>
        </is>
      </c>
      <c r="AA953" t="inlineStr">
        <is>
          <t>collection of &lt;a href="https://iate.europa.eu/entry/slideshow/1607507469848/3590751/en" target="_blank"&gt;smart-ready services&lt;/a&gt; which, together, realise an integrated and consistent part of the services expected from the building or building unit such as heating</t>
        </is>
      </c>
      <c r="AB953" s="2" t="inlineStr">
        <is>
          <t>ámbito técnico</t>
        </is>
      </c>
      <c r="AC953" s="2" t="inlineStr">
        <is>
          <t>3</t>
        </is>
      </c>
      <c r="AD953" s="2" t="inlineStr">
        <is>
          <t/>
        </is>
      </c>
      <c r="AE953" t="inlineStr">
        <is>
          <t>Colección de servicios
preparados para aplicaciones inteligentes que, conjuntamente, realizan una
parte integrada y coherente de los servicios que se esperan del edificio o de
la unidad del edificio, como la calefacción.</t>
        </is>
      </c>
      <c r="AF953" t="inlineStr">
        <is>
          <t/>
        </is>
      </c>
      <c r="AG953" t="inlineStr">
        <is>
          <t/>
        </is>
      </c>
      <c r="AH953" t="inlineStr">
        <is>
          <t/>
        </is>
      </c>
      <c r="AI953" t="inlineStr">
        <is>
          <t/>
        </is>
      </c>
      <c r="AJ953" s="2" t="inlineStr">
        <is>
          <t>tekninen järjestelmä</t>
        </is>
      </c>
      <c r="AK953" s="2" t="inlineStr">
        <is>
          <t>3</t>
        </is>
      </c>
      <c r="AL953" s="2" t="inlineStr">
        <is>
          <t/>
        </is>
      </c>
      <c r="AM953" t="inlineStr">
        <is>
          <t>sellaisten &lt;a href="https://iate.europa.eu/entry/result/3590751/fi" target="_blank"&gt;älyvalmiuspalvelujen&lt;/a&gt; kokonaisuus,
jotka yhdessä toteuttavat yhdennetysti ja yhdenmukaisesti osan rakennukselta
tai rakennuksen osalta odotettavista palveluista, kuten lämmityksen</t>
        </is>
      </c>
      <c r="AN953" t="inlineStr">
        <is>
          <t/>
        </is>
      </c>
      <c r="AO953" t="inlineStr">
        <is>
          <t/>
        </is>
      </c>
      <c r="AP953" t="inlineStr">
        <is>
          <t/>
        </is>
      </c>
      <c r="AQ953" t="inlineStr">
        <is>
          <t/>
        </is>
      </c>
      <c r="AR953" s="2" t="inlineStr">
        <is>
          <t>fearann teicniúil</t>
        </is>
      </c>
      <c r="AS953" s="2" t="inlineStr">
        <is>
          <t>3</t>
        </is>
      </c>
      <c r="AT953" s="2" t="inlineStr">
        <is>
          <t/>
        </is>
      </c>
      <c r="AU953" t="inlineStr">
        <is>
          <t/>
        </is>
      </c>
      <c r="AV953" s="2" t="inlineStr">
        <is>
          <t>tehničko područje</t>
        </is>
      </c>
      <c r="AW953" s="2" t="inlineStr">
        <is>
          <t>3</t>
        </is>
      </c>
      <c r="AX953" s="2" t="inlineStr">
        <is>
          <t/>
        </is>
      </c>
      <c r="AY953" t="inlineStr">
        <is>
          <t>skup funkcija s podrškom za pametne tehnologije kojima se zajedno ostvaruje integriran i dosljedan dio funkcija koje se očekuju od zgrade ili samostalne uporabne cjeline zgrade, poput grijanja</t>
        </is>
      </c>
      <c r="AZ953" s="2" t="inlineStr">
        <is>
          <t>műszaki terület</t>
        </is>
      </c>
      <c r="BA953" s="2" t="inlineStr">
        <is>
          <t>3</t>
        </is>
      </c>
      <c r="BB953" s="2" t="inlineStr">
        <is>
          <t/>
        </is>
      </c>
      <c r="BC953" t="inlineStr">
        <is>
          <t>az &lt;a href="https://iate.europa.eu/entry/slideshow/1607507469848/3590751/hu" target="_blank"&gt;okos funkciók fogadására alkalmas szolgáltatások&lt;/a&gt; összessége, amelyek 
együttesen az épülettől vagy önálló rendeltetési egységétől elvárt 
szolgáltatások – például a fűtés – integrált és összefüggő részét 
alkotják</t>
        </is>
      </c>
      <c r="BD953" s="2" t="inlineStr">
        <is>
          <t>ambito tecnico</t>
        </is>
      </c>
      <c r="BE953" s="2" t="inlineStr">
        <is>
          <t>3</t>
        </is>
      </c>
      <c r="BF953" s="2" t="inlineStr">
        <is>
          <t/>
        </is>
      </c>
      <c r="BG953" t="inlineStr">
        <is>
          <t>insieme dei servizi predisposti all’intelligenza che, insieme, realizzano una parte integrata e coerente dei servizi attesi dall’edificio o dall’unità immobiliare, come il riscaldamento</t>
        </is>
      </c>
      <c r="BH953" s="2" t="inlineStr">
        <is>
          <t>techninė sritis</t>
        </is>
      </c>
      <c r="BI953" s="2" t="inlineStr">
        <is>
          <t>3</t>
        </is>
      </c>
      <c r="BJ953" s="2" t="inlineStr">
        <is>
          <t/>
        </is>
      </c>
      <c r="BK953" t="inlineStr">
        <is>
          <t>rinkinys pažangiojo parengtumo paslaugų, kuriomis kartu realizuojama integruota ir nuosekli paslaugų, kurių tikimasi iš pastato ar pastato vieneto, dalis, kaip antai šildymas</t>
        </is>
      </c>
      <c r="BL953" t="inlineStr">
        <is>
          <t/>
        </is>
      </c>
      <c r="BM953" t="inlineStr">
        <is>
          <t/>
        </is>
      </c>
      <c r="BN953" t="inlineStr">
        <is>
          <t/>
        </is>
      </c>
      <c r="BO953" t="inlineStr">
        <is>
          <t/>
        </is>
      </c>
      <c r="BP953" s="2" t="inlineStr">
        <is>
          <t>dominju tekniku</t>
        </is>
      </c>
      <c r="BQ953" s="2" t="inlineStr">
        <is>
          <t>3</t>
        </is>
      </c>
      <c r="BR953" s="2" t="inlineStr">
        <is>
          <t/>
        </is>
      </c>
      <c r="BS953" t="inlineStr">
        <is>
          <t>ġabra ta’ servizzi servizz b'potenzjal ta' intelliġenza li, flimkien, iwettqu parti integrata u konsistenti tas-servizzi mistennija mill-binja jew mill-unità tal-bini, bħal pereżempju t-tisħin</t>
        </is>
      </c>
      <c r="BT953" s="2" t="inlineStr">
        <is>
          <t>technisch domein</t>
        </is>
      </c>
      <c r="BU953" s="2" t="inlineStr">
        <is>
          <t>3</t>
        </is>
      </c>
      <c r="BV953" s="2" t="inlineStr">
        <is>
          <t/>
        </is>
      </c>
      <c r="BW953" t="inlineStr">
        <is>
          <t>"verzameling
 van diensten die gereed zijn voor slimme toepassingen en die samen een
 geïntegreerd en consistent deel van de van het gebouw of de gebouwunit
 verwachte diensten, zoals verwarming, vormen"</t>
        </is>
      </c>
      <c r="BX953" s="2" t="inlineStr">
        <is>
          <t>domena techniczna</t>
        </is>
      </c>
      <c r="BY953" s="2" t="inlineStr">
        <is>
          <t>3</t>
        </is>
      </c>
      <c r="BZ953" s="2" t="inlineStr">
        <is>
          <t/>
        </is>
      </c>
      <c r="CA953" t="inlineStr">
        <is>
          <t>zbiór usług przeznaczonych do obsługi inteligentnych sieci, które razem tworzą zintegrowaną i spójną część usług, jakich oczekuje się od budynku lub modułu budynku, np. ogrzewanie</t>
        </is>
      </c>
      <c r="CB953" s="2" t="inlineStr">
        <is>
          <t>domínio técnico</t>
        </is>
      </c>
      <c r="CC953" s="2" t="inlineStr">
        <is>
          <t>3</t>
        </is>
      </c>
      <c r="CD953" s="2" t="inlineStr">
        <is>
          <t/>
        </is>
      </c>
      <c r="CE953" t="inlineStr">
        <is>
          <t>Conjunto de serviços aptos para tecnologias inteligentes que,
coletivamente, formam uma parte integrada e coerente dos serviços esperados do
edifício ou da fração autónoma, tais como o aquecimento.</t>
        </is>
      </c>
      <c r="CF953" s="2" t="inlineStr">
        <is>
          <t>sistem tehnic</t>
        </is>
      </c>
      <c r="CG953" s="2" t="inlineStr">
        <is>
          <t>3</t>
        </is>
      </c>
      <c r="CH953" s="2" t="inlineStr">
        <is>
          <t/>
        </is>
      </c>
      <c r="CI953" t="inlineStr">
        <is>
          <t/>
        </is>
      </c>
      <c r="CJ953" t="inlineStr">
        <is>
          <t/>
        </is>
      </c>
      <c r="CK953" t="inlineStr">
        <is>
          <t/>
        </is>
      </c>
      <c r="CL953" t="inlineStr">
        <is>
          <t/>
        </is>
      </c>
      <c r="CM953" t="inlineStr">
        <is>
          <t/>
        </is>
      </c>
      <c r="CN953" s="2" t="inlineStr">
        <is>
          <t>tehnično področje</t>
        </is>
      </c>
      <c r="CO953" s="2" t="inlineStr">
        <is>
          <t>3</t>
        </is>
      </c>
      <c r="CP953" s="2" t="inlineStr">
        <is>
          <t/>
        </is>
      </c>
      <c r="CQ953" t="inlineStr">
        <is>
          <t>zbirka storitev, pripravljenih na pametne sisteme, ki skupaj izvajajo celovit in skladen del storitev, pričakovanih za stavbo ali stavbno enoto, na primer ogrevanje</t>
        </is>
      </c>
      <c r="CR953" s="2" t="inlineStr">
        <is>
          <t>teknikdomän</t>
        </is>
      </c>
      <c r="CS953" s="2" t="inlineStr">
        <is>
          <t>3</t>
        </is>
      </c>
      <c r="CT953" s="2" t="inlineStr">
        <is>
          <t/>
        </is>
      </c>
      <c r="CU953" t="inlineStr">
        <is>
          <t>ett antal smartberedda tjänster som tillsammans utgör en integrerad och enhetlig del av de tjänster som kan förväntas i en byggnad eller byggnadsenhet, t.ex. uppvärmning</t>
        </is>
      </c>
    </row>
    <row r="954">
      <c r="A954" s="1" t="str">
        <f>HYPERLINK("https://iate.europa.eu/entry/result/3590061/all", "3590061")</f>
        <v>3590061</v>
      </c>
      <c r="B954" t="inlineStr">
        <is>
          <t>SOCIAL QUESTIONS;EUROPEAN UNION</t>
        </is>
      </c>
      <c r="C954" t="inlineStr">
        <is>
          <t>SOCIAL QUESTIONS|health|health policy|organisation of health care|public health;EUROPEAN UNION|European construction|European Union|cooperation in home affairs</t>
        </is>
      </c>
      <c r="D954" s="2" t="inlineStr">
        <is>
          <t>Група за информиране във връзка с COVID-19 — Вътрешни работи</t>
        </is>
      </c>
      <c r="E954" s="2" t="inlineStr">
        <is>
          <t>3</t>
        </is>
      </c>
      <c r="F954" s="2" t="inlineStr">
        <is>
          <t/>
        </is>
      </c>
      <c r="G954" t="inlineStr">
        <is>
          <t/>
        </is>
      </c>
      <c r="H954" s="2" t="inlineStr">
        <is>
          <t>informační skupina COVID-19 – vnitřní věci</t>
        </is>
      </c>
      <c r="I954" s="2" t="inlineStr">
        <is>
          <t>3</t>
        </is>
      </c>
      <c r="J954" s="2" t="inlineStr">
        <is>
          <t/>
        </is>
      </c>
      <c r="K954" t="inlineStr">
        <is>
          <t/>
        </is>
      </c>
      <c r="L954" s="2" t="inlineStr">
        <is>
          <t>Covid-19-Informationsgruppen – Indre Anliggender</t>
        </is>
      </c>
      <c r="M954" s="2" t="inlineStr">
        <is>
          <t>3</t>
        </is>
      </c>
      <c r="N954" s="2" t="inlineStr">
        <is>
          <t/>
        </is>
      </c>
      <c r="O954" t="inlineStr">
        <is>
          <t/>
        </is>
      </c>
      <c r="P954" s="2" t="inlineStr">
        <is>
          <t>COVID-19-Informationsgruppe — Inneres</t>
        </is>
      </c>
      <c r="Q954" s="2" t="inlineStr">
        <is>
          <t>3</t>
        </is>
      </c>
      <c r="R954" s="2" t="inlineStr">
        <is>
          <t/>
        </is>
      </c>
      <c r="S954" t="inlineStr">
        <is>
          <t/>
        </is>
      </c>
      <c r="T954" s="2" t="inlineStr">
        <is>
          <t>ομάδα ενημέρωσης για την COVID-19 – εσωτερικές υποθέσεις</t>
        </is>
      </c>
      <c r="U954" s="2" t="inlineStr">
        <is>
          <t>3</t>
        </is>
      </c>
      <c r="V954" s="2" t="inlineStr">
        <is>
          <t/>
        </is>
      </c>
      <c r="W954" t="inlineStr">
        <is>
          <t/>
        </is>
      </c>
      <c r="X954" s="2" t="inlineStr">
        <is>
          <t>COVID-19 Information Group – Home Affairs</t>
        </is>
      </c>
      <c r="Y954" s="2" t="inlineStr">
        <is>
          <t>3</t>
        </is>
      </c>
      <c r="Z954" s="2" t="inlineStr">
        <is>
          <t/>
        </is>
      </c>
      <c r="AA954" t="inlineStr">
        <is>
          <t>entity set up by the European Commission's &lt;a href="http://iate.europa.eu/entry/slideshow/1602701250386/3521853/en" target="_blank"&gt;DG HOME&lt;/a&gt;, made up of representatives of border
control services from all EU Member States and Schengen associated countries,
different European Commission services, &lt;a href="https://iate.europa.eu/entry/result/3567409" target="_blank"&gt;Frontex&lt;/a&gt;, &lt;a href="https://iate.europa.eu/entry/result/3500930" target="_blank"&gt;EASO &lt;/a&gt;and the European Council
secretariat</t>
        </is>
      </c>
      <c r="AB954" s="2" t="inlineStr">
        <is>
          <t>Grupo de Información sobre la COVID-19 - Asuntos de Interior</t>
        </is>
      </c>
      <c r="AC954" s="2" t="inlineStr">
        <is>
          <t>3</t>
        </is>
      </c>
      <c r="AD954" s="2" t="inlineStr">
        <is>
          <t/>
        </is>
      </c>
      <c r="AE954" t="inlineStr">
        <is>
          <t/>
        </is>
      </c>
      <c r="AF954" s="2" t="inlineStr">
        <is>
          <t>COVID-19 siseküsimuste teaberühm</t>
        </is>
      </c>
      <c r="AG954" s="2" t="inlineStr">
        <is>
          <t>3</t>
        </is>
      </c>
      <c r="AH954" s="2" t="inlineStr">
        <is>
          <t/>
        </is>
      </c>
      <c r="AI954" t="inlineStr">
        <is>
          <t/>
        </is>
      </c>
      <c r="AJ954" s="2" t="inlineStr">
        <is>
          <t>sisäasioita käsittelevä covid-19-tiedotusryhmä</t>
        </is>
      </c>
      <c r="AK954" s="2" t="inlineStr">
        <is>
          <t>3</t>
        </is>
      </c>
      <c r="AL954" s="2" t="inlineStr">
        <is>
          <t/>
        </is>
      </c>
      <c r="AM954" t="inlineStr">
        <is>
          <t/>
        </is>
      </c>
      <c r="AN954" s="2" t="inlineStr">
        <is>
          <t>groupe d’information «COVID-19 – Affaires intérieures»</t>
        </is>
      </c>
      <c r="AO954" s="2" t="inlineStr">
        <is>
          <t>3</t>
        </is>
      </c>
      <c r="AP954" s="2" t="inlineStr">
        <is>
          <t/>
        </is>
      </c>
      <c r="AQ954" t="inlineStr">
        <is>
          <t>entitée créée par la &lt;a href="https://iate.europa.eu/entry/slideshow/1602701250386/3521853/en" target="_blank"&gt;direction générale de la migration et des affaires intérieures&lt;/a&gt; de la Commission européenne composée de représentants des services de contrôle aux frontières de tous les États membres de l’UE et des pays associés à l’espace Schengen, de différents services de la Commission européenne, de Frontex, de l’EASO et du secrétariat du Conseil de l’UE</t>
        </is>
      </c>
      <c r="AR954" s="2" t="inlineStr">
        <is>
          <t>an Grúpa um Fhaisnéis faoi Covid-19 – Gnóthaí Baile</t>
        </is>
      </c>
      <c r="AS954" s="2" t="inlineStr">
        <is>
          <t>3</t>
        </is>
      </c>
      <c r="AT954" s="2" t="inlineStr">
        <is>
          <t/>
        </is>
      </c>
      <c r="AU954" t="inlineStr">
        <is>
          <t/>
        </is>
      </c>
      <c r="AV954" s="2" t="inlineStr">
        <is>
          <t>Informacijska skupina za COVID-19 – unutarnji poslovi</t>
        </is>
      </c>
      <c r="AW954" s="2" t="inlineStr">
        <is>
          <t>3</t>
        </is>
      </c>
      <c r="AX954" s="2" t="inlineStr">
        <is>
          <t/>
        </is>
      </c>
      <c r="AY954" t="inlineStr">
        <is>
          <t/>
        </is>
      </c>
      <c r="AZ954" s="2" t="inlineStr">
        <is>
          <t>Covid19 Koordinációs Csoport - Belügy|
a belüggyel foglalkozó Covid19 Koordinációs Csoport</t>
        </is>
      </c>
      <c r="BA954" s="2" t="inlineStr">
        <is>
          <t>3|
3</t>
        </is>
      </c>
      <c r="BB954" s="2" t="inlineStr">
        <is>
          <t>|
admitted</t>
        </is>
      </c>
      <c r="BC954" t="inlineStr">
        <is>
          <t>az Európai Bizottság &lt;a href="https://iate.europa.eu/entry/slideshow/1602701250386/3521853/hu" target="_blank"&gt;Migrációügyi és Uniós Belügyi Főigazgatósága&lt;/a&gt; által létrehozott csoport, amely az uniós tagállamok és a &lt;a href="https://iate.europa.eu/entry/slideshow/1603705027478/3504167/hu" target="_blank"&gt;schengeni társult országok&lt;/a&gt; határellenőrző szolgálatainak, az Európai Bizottság egyéb szolgálatainak, a Frontexnek, az EASO-nak és az Európai Unió Tanácsa Főtitkárságának a képviselőit tömöríti</t>
        </is>
      </c>
      <c r="BD954" s="2" t="inlineStr">
        <is>
          <t>Gruppo d’informazione COVID-19 — Affari interni</t>
        </is>
      </c>
      <c r="BE954" s="2" t="inlineStr">
        <is>
          <t>3</t>
        </is>
      </c>
      <c r="BF954" s="2" t="inlineStr">
        <is>
          <t/>
        </is>
      </c>
      <c r="BG954" t="inlineStr">
        <is>
          <t>organismo istituito
dalla &lt;a href="https://iate.europa.eu/entry/result/3521853/en-it" target="_blank"&gt;DG Migrazione e affari interni&lt;/a&gt; della Commissione europea, costituito da
rappresentanti delle autorità di controllo delle frontiere degli Stati membri
dell’UE e dei paesi associati Schengen, diversi servizi della Commissione
europea, &lt;a href="https://iate.europa.eu/entry/result/3567409/en-it" target="_blank"&gt;Frontex&lt;/a&gt;, &lt;a href="https://iate.europa.eu/entry/result/3500930/en-it" target="_blank"&gt;EASO&lt;/a&gt; e dal segretariato del Consiglio</t>
        </is>
      </c>
      <c r="BH954" s="2" t="inlineStr">
        <is>
          <t>Informacijos apie COVID-19 grupė vidaus reikalams</t>
        </is>
      </c>
      <c r="BI954" s="2" t="inlineStr">
        <is>
          <t>3</t>
        </is>
      </c>
      <c r="BJ954" s="2" t="inlineStr">
        <is>
          <t/>
        </is>
      </c>
      <c r="BK954" t="inlineStr">
        <is>
          <t/>
        </is>
      </c>
      <c r="BL954" s="2" t="inlineStr">
        <is>
          <t>Covid-19 informācijas grupa iekšlietu jautājumos</t>
        </is>
      </c>
      <c r="BM954" s="2" t="inlineStr">
        <is>
          <t>3</t>
        </is>
      </c>
      <c r="BN954" s="2" t="inlineStr">
        <is>
          <t/>
        </is>
      </c>
      <c r="BO954" t="inlineStr">
        <is>
          <t/>
        </is>
      </c>
      <c r="BP954" s="2" t="inlineStr">
        <is>
          <t>Grupp ta' Informazzjoni tal-COVID-19 — Affarijiet Interni</t>
        </is>
      </c>
      <c r="BQ954" s="2" t="inlineStr">
        <is>
          <t>3</t>
        </is>
      </c>
      <c r="BR954" s="2" t="inlineStr">
        <is>
          <t/>
        </is>
      </c>
      <c r="BS954" t="inlineStr">
        <is>
          <t>entità, stabbilita minn DĠ HOME tal-Kummissjoni Ewropea, magħmula minn rappreżentanti tas-servizzi ta' kontroll fil-fruntieri mill-Istati Membri kollha tal-UE u l-pajjiżi assoċjati ma' Schengen, servizzi differenti tal-Kummissjoni Ewropea, il-Frontex, l-EASO u s-segretarjat tal-Kunsill tal-UE</t>
        </is>
      </c>
      <c r="BT954" s="2" t="inlineStr">
        <is>
          <t>COVID-19-informatiegroep — Binnenlandse Zaken</t>
        </is>
      </c>
      <c r="BU954" s="2" t="inlineStr">
        <is>
          <t>3</t>
        </is>
      </c>
      <c r="BV954" s="2" t="inlineStr">
        <is>
          <t/>
        </is>
      </c>
      <c r="BW954" t="inlineStr">
        <is>
          <t>entiteit
 die is opgericht door het directoraat-generaal Migratie en Binnenlandse Zaken
 van de Europese Commissie, waarin vergaderingen plaatsvinden om informatie en
 goede praktijken op technisch niveau uit te wisselen</t>
        </is>
      </c>
      <c r="BX954" s="2" t="inlineStr">
        <is>
          <t>Grupa ds. Informacji o COVID-19 – sprawy wewnętrzne</t>
        </is>
      </c>
      <c r="BY954" s="2" t="inlineStr">
        <is>
          <t>3</t>
        </is>
      </c>
      <c r="BZ954" s="2" t="inlineStr">
        <is>
          <t/>
        </is>
      </c>
      <c r="CA954" t="inlineStr">
        <is>
          <t/>
        </is>
      </c>
      <c r="CB954" s="2" t="inlineStr">
        <is>
          <t>Grupo de Informação COVID-19 — Assuntos Internos</t>
        </is>
      </c>
      <c r="CC954" s="2" t="inlineStr">
        <is>
          <t>3</t>
        </is>
      </c>
      <c r="CD954" s="2" t="inlineStr">
        <is>
          <t/>
        </is>
      </c>
      <c r="CE954" t="inlineStr">
        <is>
          <t/>
        </is>
      </c>
      <c r="CF954" s="2" t="inlineStr">
        <is>
          <t>Grupul de informare privind COVID-19 – Afaceri interne</t>
        </is>
      </c>
      <c r="CG954" s="2" t="inlineStr">
        <is>
          <t>3</t>
        </is>
      </c>
      <c r="CH954" s="2" t="inlineStr">
        <is>
          <t/>
        </is>
      </c>
      <c r="CI954" t="inlineStr">
        <is>
          <t/>
        </is>
      </c>
      <c r="CJ954" s="2" t="inlineStr">
        <is>
          <t>Informačná skupina COVID-19 – vnútorné záležitosti</t>
        </is>
      </c>
      <c r="CK954" s="2" t="inlineStr">
        <is>
          <t>3</t>
        </is>
      </c>
      <c r="CL954" s="2" t="inlineStr">
        <is>
          <t/>
        </is>
      </c>
      <c r="CM954" t="inlineStr">
        <is>
          <t>subjekt zriadený &lt;a href="https://iate.europa.eu/entry/slideshow/1602701250386/3521853/sk" target="_blank"&gt;GR pre migráciu a vnútorné záležitosti&lt;/a&gt; pozostávajúci zo zástupcov orgánov hraničnej kontroly zo všetkých členských štátov a &lt;a href="https://iate.europa.eu/entry/slideshow/1605171833244/3504167/sk" target="_blank"&gt;krajín pridružených k schengenskému priestoru&lt;/a&gt;, rôznych útvarov Európskej komisie, agentúry &lt;a href="https://iate.europa.eu/entry/slideshow/1605171889286/3567409/sk" target="_blank"&gt;Frontex&lt;/a&gt;, úradu &lt;a href="https://iate.europa.eu/entry/slideshow/1605171922045/3500930/sk" target="_blank"&gt;EASO&lt;/a&gt; a sekretariátu Rady EÚ</t>
        </is>
      </c>
      <c r="CN954" s="2" t="inlineStr">
        <is>
          <t>informacijska skupina za COVID-19 – notranje zadeve</t>
        </is>
      </c>
      <c r="CO954" s="2" t="inlineStr">
        <is>
          <t>3</t>
        </is>
      </c>
      <c r="CP954" s="2" t="inlineStr">
        <is>
          <t/>
        </is>
      </c>
      <c r="CQ954" t="inlineStr">
        <is>
          <t/>
        </is>
      </c>
      <c r="CR954" s="2" t="inlineStr">
        <is>
          <t>covid-19-informationsgruppen – inrikes frågor</t>
        </is>
      </c>
      <c r="CS954" s="2" t="inlineStr">
        <is>
          <t>3</t>
        </is>
      </c>
      <c r="CT954" s="2" t="inlineStr">
        <is>
          <t/>
        </is>
      </c>
      <c r="CU954" t="inlineStr">
        <is>
          <t/>
        </is>
      </c>
    </row>
    <row r="955">
      <c r="A955" s="1" t="str">
        <f>HYPERLINK("https://iate.europa.eu/entry/result/3589475/all", "3589475")</f>
        <v>3589475</v>
      </c>
      <c r="B955" t="inlineStr">
        <is>
          <t>POLITICS</t>
        </is>
      </c>
      <c r="C955" t="inlineStr">
        <is>
          <t>POLITICS|politics and public safety|public safety|civil defence</t>
        </is>
      </c>
      <c r="D955" s="2" t="inlineStr">
        <is>
          <t>безвъзмездни средства за превоз</t>
        </is>
      </c>
      <c r="E955" s="2" t="inlineStr">
        <is>
          <t>3</t>
        </is>
      </c>
      <c r="F955" s="2" t="inlineStr">
        <is>
          <t/>
        </is>
      </c>
      <c r="G955" t="inlineStr">
        <is>
          <t/>
        </is>
      </c>
      <c r="H955" s="2" t="inlineStr">
        <is>
          <t>grant na dopravu</t>
        </is>
      </c>
      <c r="I955" s="2" t="inlineStr">
        <is>
          <t>3</t>
        </is>
      </c>
      <c r="J955" s="2" t="inlineStr">
        <is>
          <t/>
        </is>
      </c>
      <c r="K955" t="inlineStr">
        <is>
          <t>finanční podpora Unie, která má umožnit dopravu pomoci v oblasti &lt;a href="https://iate.europa.eu/entry/result/8279203F5661AE7CE053C3E4A79E4140/cs?forceEcas=true" target="_blank"&gt;civilní ochrany&lt;/a&gt;</t>
        </is>
      </c>
      <c r="L955" s="2" t="inlineStr">
        <is>
          <t>transporttilskud</t>
        </is>
      </c>
      <c r="M955" s="2" t="inlineStr">
        <is>
          <t>3</t>
        </is>
      </c>
      <c r="N955" s="2" t="inlineStr">
        <is>
          <t/>
        </is>
      </c>
      <c r="O955" t="inlineStr">
        <is>
          <t>EU-finansiering, der muliggør transporten af civilbeskyttelsesbistanden</t>
        </is>
      </c>
      <c r="P955" s="2" t="inlineStr">
        <is>
          <t>Transport-Finanzhilfe</t>
        </is>
      </c>
      <c r="Q955" s="2" t="inlineStr">
        <is>
          <t>3</t>
        </is>
      </c>
      <c r="R955" s="2" t="inlineStr">
        <is>
          <t/>
        </is>
      </c>
      <c r="S955" t="inlineStr">
        <is>
          <t>finanzielle Unterstützung der EU für den Transport von Katastrophenhilfe</t>
        </is>
      </c>
      <c r="T955" s="2" t="inlineStr">
        <is>
          <t>επιχορήγηση μεταφοράς</t>
        </is>
      </c>
      <c r="U955" s="2" t="inlineStr">
        <is>
          <t>3</t>
        </is>
      </c>
      <c r="V955" s="2" t="inlineStr">
        <is>
          <t/>
        </is>
      </c>
      <c r="W955" t="inlineStr">
        <is>
          <t>ενωσιακή οικονομική στήριξη χορηγούμενη στα κράτη μέλη για να καταστεί δυνατή η μεταφορά βοήθειας πολιτικής προστασίας</t>
        </is>
      </c>
      <c r="X955" s="2" t="inlineStr">
        <is>
          <t>transport grant</t>
        </is>
      </c>
      <c r="Y955" s="2" t="inlineStr">
        <is>
          <t>3</t>
        </is>
      </c>
      <c r="Z955" s="2" t="inlineStr">
        <is>
          <t/>
        </is>
      </c>
      <c r="AA955" t="inlineStr">
        <is>
          <t>EU financial support to allow the transport of &lt;a href="https://iate.europa.eu/entry/result/3592011" target="_blank"&gt;civil protection assistance&lt;/a&gt;</t>
        </is>
      </c>
      <c r="AB955" s="2" t="inlineStr">
        <is>
          <t>subvención de transporte</t>
        </is>
      </c>
      <c r="AC955" s="2" t="inlineStr">
        <is>
          <t>3</t>
        </is>
      </c>
      <c r="AD955" s="2" t="inlineStr">
        <is>
          <t/>
        </is>
      </c>
      <c r="AE955" t="inlineStr">
        <is>
          <t>Apoyo financiero de la Unión para transportar ayuda de protección civil.</t>
        </is>
      </c>
      <c r="AF955" s="2" t="inlineStr">
        <is>
          <t>transporditoetus</t>
        </is>
      </c>
      <c r="AG955" s="2" t="inlineStr">
        <is>
          <t>3</t>
        </is>
      </c>
      <c r="AH955" s="2" t="inlineStr">
        <is>
          <t/>
        </is>
      </c>
      <c r="AI955" t="inlineStr">
        <is>
          <t>liidu rahaline tugi kodanikukaitseabi transpordi võimaldamiseks</t>
        </is>
      </c>
      <c r="AJ955" s="2" t="inlineStr">
        <is>
          <t>kuljetusavustus</t>
        </is>
      </c>
      <c r="AK955" s="2" t="inlineStr">
        <is>
          <t>3</t>
        </is>
      </c>
      <c r="AL955" s="2" t="inlineStr">
        <is>
          <t/>
        </is>
      </c>
      <c r="AM955" t="inlineStr">
        <is>
          <t>unionin tuki pelastuspalveluavun kuljettamiseen</t>
        </is>
      </c>
      <c r="AN955" s="2" t="inlineStr">
        <is>
          <t>subvention au transport</t>
        </is>
      </c>
      <c r="AO955" s="2" t="inlineStr">
        <is>
          <t>3</t>
        </is>
      </c>
      <c r="AP955" s="2" t="inlineStr">
        <is>
          <t/>
        </is>
      </c>
      <c r="AQ955" t="inlineStr">
        <is>
          <t>concours financier de l'Union permettant d'acheminer l'aide relevant de la protection civile</t>
        </is>
      </c>
      <c r="AR955" s="2" t="inlineStr">
        <is>
          <t>deontas iompair</t>
        </is>
      </c>
      <c r="AS955" s="2" t="inlineStr">
        <is>
          <t>3</t>
        </is>
      </c>
      <c r="AT955" s="2" t="inlineStr">
        <is>
          <t/>
        </is>
      </c>
      <c r="AU955" t="inlineStr">
        <is>
          <t/>
        </is>
      </c>
      <c r="AV955" s="2" t="inlineStr">
        <is>
          <t>bespovratna sredstva za prijevoz</t>
        </is>
      </c>
      <c r="AW955" s="2" t="inlineStr">
        <is>
          <t>3</t>
        </is>
      </c>
      <c r="AX955" s="2" t="inlineStr">
        <is>
          <t/>
        </is>
      </c>
      <c r="AY955" t="inlineStr">
        <is>
          <t/>
        </is>
      </c>
      <c r="AZ955" s="2" t="inlineStr">
        <is>
          <t>szállítási támogatás</t>
        </is>
      </c>
      <c r="BA955" s="2" t="inlineStr">
        <is>
          <t>3</t>
        </is>
      </c>
      <c r="BB955" s="2" t="inlineStr">
        <is>
          <t/>
        </is>
      </c>
      <c r="BC955" t="inlineStr">
        <is>
          <t>polgári védelmi segítség elszállítását lehetővé tevő uniós finanszírozás</t>
        </is>
      </c>
      <c r="BD955" s="2" t="inlineStr">
        <is>
          <t>sovvenzione per il trasporto</t>
        </is>
      </c>
      <c r="BE955" s="2" t="inlineStr">
        <is>
          <t>3</t>
        </is>
      </c>
      <c r="BF955" s="2" t="inlineStr">
        <is>
          <t/>
        </is>
      </c>
      <c r="BG955" t="inlineStr">
        <is>
          <t>sostegno finanziario dell’Unione
per consentire il trasporto dell'&lt;a href="https://iate.europa.eu/entry/result/3592011/en-it" target="_blank"&gt;assistenza di protezione civile&lt;/a&gt;</t>
        </is>
      </c>
      <c r="BH955" s="2" t="inlineStr">
        <is>
          <t>transporto dotacija</t>
        </is>
      </c>
      <c r="BI955" s="2" t="inlineStr">
        <is>
          <t>3</t>
        </is>
      </c>
      <c r="BJ955" s="2" t="inlineStr">
        <is>
          <t/>
        </is>
      </c>
      <c r="BK955" t="inlineStr">
        <is>
          <t/>
        </is>
      </c>
      <c r="BL955" s="2" t="inlineStr">
        <is>
          <t>transporta dotācija</t>
        </is>
      </c>
      <c r="BM955" s="2" t="inlineStr">
        <is>
          <t>3</t>
        </is>
      </c>
      <c r="BN955" s="2" t="inlineStr">
        <is>
          <t/>
        </is>
      </c>
      <c r="BO955" t="inlineStr">
        <is>
          <t>ES finansiālais atbalsts civilās aizsardzības palīdzības transportēšanai</t>
        </is>
      </c>
      <c r="BP955" s="2" t="inlineStr">
        <is>
          <t>għotja għat-trasport</t>
        </is>
      </c>
      <c r="BQ955" s="2" t="inlineStr">
        <is>
          <t>3</t>
        </is>
      </c>
      <c r="BR955" s="2" t="inlineStr">
        <is>
          <t/>
        </is>
      </c>
      <c r="BS955" t="inlineStr">
        <is>
          <t>appoġġ finanzjarju mill-Unjoni biex jippermetti t-trasport relatat ma' assistenza mill-protezzjoni ċivili</t>
        </is>
      </c>
      <c r="BT955" s="2" t="inlineStr">
        <is>
          <t>vervoerssubsidie</t>
        </is>
      </c>
      <c r="BU955" s="2" t="inlineStr">
        <is>
          <t>3</t>
        </is>
      </c>
      <c r="BV955" s="2" t="inlineStr">
        <is>
          <t/>
        </is>
      </c>
      <c r="BW955" t="inlineStr">
        <is>
          <t>financiële
 steun van de Europese Unie om het vervoer van civielebeschermingsbijstand
 mogelijk te maken</t>
        </is>
      </c>
      <c r="BX955" s="2" t="inlineStr">
        <is>
          <t>dotacja na transport</t>
        </is>
      </c>
      <c r="BY955" s="2" t="inlineStr">
        <is>
          <t>3</t>
        </is>
      </c>
      <c r="BZ955" s="2" t="inlineStr">
        <is>
          <t/>
        </is>
      </c>
      <c r="CA955" t="inlineStr">
        <is>
          <t>wsparcie finansowe Unii na pokrycie kosztów transportu pomocy w zakresie ochrony ludności</t>
        </is>
      </c>
      <c r="CB955" s="2" t="inlineStr">
        <is>
          <t>subvenção para transporte</t>
        </is>
      </c>
      <c r="CC955" s="2" t="inlineStr">
        <is>
          <t>3</t>
        </is>
      </c>
      <c r="CD955" s="2" t="inlineStr">
        <is>
          <t/>
        </is>
      </c>
      <c r="CE955" t="inlineStr">
        <is>
          <t>Financiamento da União para permitir o transporte de assistência de proteção civil.</t>
        </is>
      </c>
      <c r="CF955" s="2" t="inlineStr">
        <is>
          <t>grant pentru transport</t>
        </is>
      </c>
      <c r="CG955" s="2" t="inlineStr">
        <is>
          <t>3</t>
        </is>
      </c>
      <c r="CH955" s="2" t="inlineStr">
        <is>
          <t/>
        </is>
      </c>
      <c r="CI955" t="inlineStr">
        <is>
          <t/>
        </is>
      </c>
      <c r="CJ955" s="2" t="inlineStr">
        <is>
          <t>grant na dopravu</t>
        </is>
      </c>
      <c r="CK955" s="2" t="inlineStr">
        <is>
          <t>3</t>
        </is>
      </c>
      <c r="CL955" s="2" t="inlineStr">
        <is>
          <t/>
        </is>
      </c>
      <c r="CM955" t="inlineStr">
        <is>
          <t>finančná podpora Únie umožňujúca prepravu pomoci v oblasti &lt;a href="https://iate.europa.eu/entry/slideshow/1605177708691/768254/sk" target="_blank"&gt;civilnej ochrany&lt;/a&gt;</t>
        </is>
      </c>
      <c r="CN955" s="2" t="inlineStr">
        <is>
          <t>nepovratna sredstva za prevoz</t>
        </is>
      </c>
      <c r="CO955" s="2" t="inlineStr">
        <is>
          <t>3</t>
        </is>
      </c>
      <c r="CP955" s="2" t="inlineStr">
        <is>
          <t/>
        </is>
      </c>
      <c r="CQ955" t="inlineStr">
        <is>
          <t/>
        </is>
      </c>
      <c r="CR955" s="2" t="inlineStr">
        <is>
          <t>transportbidrag</t>
        </is>
      </c>
      <c r="CS955" s="2" t="inlineStr">
        <is>
          <t>3</t>
        </is>
      </c>
      <c r="CT955" s="2" t="inlineStr">
        <is>
          <t/>
        </is>
      </c>
      <c r="CU955" t="inlineStr">
        <is>
          <t>bidrag från unionen för att stödja transport av civilskyddshjälpen</t>
        </is>
      </c>
    </row>
    <row r="956">
      <c r="A956" s="1" t="str">
        <f>HYPERLINK("https://iate.europa.eu/entry/result/3591110/all", "3591110")</f>
        <v>3591110</v>
      </c>
      <c r="B956" t="inlineStr">
        <is>
          <t>INDUSTRY;ENERGY;SOCIAL QUESTIONS</t>
        </is>
      </c>
      <c r="C956" t="inlineStr">
        <is>
          <t>INDUSTRY|building and public works|building industry;ENERGY|energy policy;SOCIAL QUESTIONS|construction and town planning</t>
        </is>
      </c>
      <c r="D956" s="2" t="inlineStr">
        <is>
          <t>клас на подготвеност за интелигентно управление</t>
        </is>
      </c>
      <c r="E956" s="2" t="inlineStr">
        <is>
          <t>3</t>
        </is>
      </c>
      <c r="F956" s="2" t="inlineStr">
        <is>
          <t/>
        </is>
      </c>
      <c r="G956" t="inlineStr">
        <is>
          <t/>
        </is>
      </c>
      <c r="H956" s="2" t="inlineStr">
        <is>
          <t>třída připravenosti pro chytrá řešení</t>
        </is>
      </c>
      <c r="I956" s="2" t="inlineStr">
        <is>
          <t>3</t>
        </is>
      </c>
      <c r="J956" s="2" t="inlineStr">
        <is>
          <t/>
        </is>
      </c>
      <c r="K956" t="inlineStr">
        <is>
          <t>procento vyjadřující, do jaké míry se budova blíží maximální hodnotě &lt;a href="https://iate.europa.eu/entry/slideshow/1607936873793/3573099/cs" target="_blank"&gt;připravenosti pro chytrá řešení&lt;/a&gt;</t>
        </is>
      </c>
      <c r="L956" s="2" t="inlineStr">
        <is>
          <t>intelligensparathedsklasse</t>
        </is>
      </c>
      <c r="M956" s="2" t="inlineStr">
        <is>
          <t>3</t>
        </is>
      </c>
      <c r="N956" s="2" t="inlineStr">
        <is>
          <t/>
        </is>
      </c>
      <c r="O956" t="inlineStr">
        <is>
          <t>mål for, hvor tæt en bygning er på maksimal intelligensparathed, udtrykt i
procent</t>
        </is>
      </c>
      <c r="P956" s="2" t="inlineStr">
        <is>
          <t>Intelligenzfähigkeitsklasse</t>
        </is>
      </c>
      <c r="Q956" s="2" t="inlineStr">
        <is>
          <t>3</t>
        </is>
      </c>
      <c r="R956" s="2" t="inlineStr">
        <is>
          <t/>
        </is>
      </c>
      <c r="S956" t="inlineStr">
        <is>
          <t/>
        </is>
      </c>
      <c r="T956" s="2" t="inlineStr">
        <is>
          <t>κατηγορία ευφυούς ετοιμότητας</t>
        </is>
      </c>
      <c r="U956" s="2" t="inlineStr">
        <is>
          <t>3</t>
        </is>
      </c>
      <c r="V956" s="2" t="inlineStr">
        <is>
          <t/>
        </is>
      </c>
      <c r="W956" t="inlineStr">
        <is>
          <t/>
        </is>
      </c>
      <c r="X956" s="2" t="inlineStr">
        <is>
          <t>smart readiness class</t>
        </is>
      </c>
      <c r="Y956" s="2" t="inlineStr">
        <is>
          <t>3</t>
        </is>
      </c>
      <c r="Z956" s="2" t="inlineStr">
        <is>
          <t/>
        </is>
      </c>
      <c r="AA956" t="inlineStr">
        <is>
          <t>percentage that expresses how close a building is to maximum smart readiness</t>
        </is>
      </c>
      <c r="AB956" s="2" t="inlineStr">
        <is>
          <t>clase de preparación para aplicaciones inteligentes</t>
        </is>
      </c>
      <c r="AC956" s="2" t="inlineStr">
        <is>
          <t>3</t>
        </is>
      </c>
      <c r="AD956" s="2" t="inlineStr">
        <is>
          <t/>
        </is>
      </c>
      <c r="AE956" t="inlineStr">
        <is>
          <t>Porcentaje que expresa la valoración de la preparación para aplicaciones inteligentes y que comprende siete clases que van desde el nivel más alto hasta el más bajo.</t>
        </is>
      </c>
      <c r="AF956" s="2" t="inlineStr">
        <is>
          <t>nutivalmiduse klass</t>
        </is>
      </c>
      <c r="AG956" s="2" t="inlineStr">
        <is>
          <t>2</t>
        </is>
      </c>
      <c r="AH956" s="2" t="inlineStr">
        <is>
          <t/>
        </is>
      </c>
      <c r="AI956" t="inlineStr">
        <is>
          <t>protsendimäär, mis väljendab seda, kui lähedal on hoone nutivalmidusele</t>
        </is>
      </c>
      <c r="AJ956" s="2" t="inlineStr">
        <is>
          <t>älyvalmiusluokka</t>
        </is>
      </c>
      <c r="AK956" s="2" t="inlineStr">
        <is>
          <t>3</t>
        </is>
      </c>
      <c r="AL956" s="2" t="inlineStr">
        <is>
          <t/>
        </is>
      </c>
      <c r="AM956" t="inlineStr">
        <is>
          <t/>
        </is>
      </c>
      <c r="AN956" s="2" t="inlineStr">
        <is>
          <t>classe de potentiel d'intelligence</t>
        </is>
      </c>
      <c r="AO956" s="2" t="inlineStr">
        <is>
          <t>3</t>
        </is>
      </c>
      <c r="AP956" s="2" t="inlineStr">
        <is>
          <t/>
        </is>
      </c>
      <c r="AQ956" t="inlineStr">
        <is>
          <t>pourcentage exprimant le potentiel d'intelligence d'un bâtiment, c'est-à-dire sa capacité à supporter des applications intelligentes, 100% étant le potentiel le plus élevé et 0% le potentiel le plus bas</t>
        </is>
      </c>
      <c r="AR956" s="2" t="inlineStr">
        <is>
          <t>aicme ullmhachta cliste</t>
        </is>
      </c>
      <c r="AS956" s="2" t="inlineStr">
        <is>
          <t>3</t>
        </is>
      </c>
      <c r="AT956" s="2" t="inlineStr">
        <is>
          <t/>
        </is>
      </c>
      <c r="AU956" t="inlineStr">
        <is>
          <t/>
        </is>
      </c>
      <c r="AV956" s="2" t="inlineStr">
        <is>
          <t>razred pripremljenosti za pametne tehnologije</t>
        </is>
      </c>
      <c r="AW956" s="2" t="inlineStr">
        <is>
          <t>3</t>
        </is>
      </c>
      <c r="AX956" s="2" t="inlineStr">
        <is>
          <t/>
        </is>
      </c>
      <c r="AY956" t="inlineStr">
        <is>
          <t/>
        </is>
      </c>
      <c r="AZ956" s="2" t="inlineStr">
        <is>
          <t>okosépület-osztály</t>
        </is>
      </c>
      <c r="BA956" s="2" t="inlineStr">
        <is>
          <t>3</t>
        </is>
      </c>
      <c r="BB956" s="2" t="inlineStr">
        <is>
          <t/>
        </is>
      </c>
      <c r="BC956" t="inlineStr">
        <is>
          <t>besorolási kategória, amely azt mutatja meg, hogy egy épület vagy önálló rendeltetési egység mennyire alkalmas okosfunkció-fogadásra</t>
        </is>
      </c>
      <c r="BD956" s="2" t="inlineStr">
        <is>
          <t>classe di predisposizione all'intelligenza</t>
        </is>
      </c>
      <c r="BE956" s="2" t="inlineStr">
        <is>
          <t>3</t>
        </is>
      </c>
      <c r="BF956" s="2" t="inlineStr">
        <is>
          <t/>
        </is>
      </c>
      <c r="BG956" t="inlineStr">
        <is>
          <t>indicatore che esprime il livello di predisposizione di un edificio all'intelligenza</t>
        </is>
      </c>
      <c r="BH956" s="2" t="inlineStr">
        <is>
          <t>pažangiojo parengtumo klasė</t>
        </is>
      </c>
      <c r="BI956" s="2" t="inlineStr">
        <is>
          <t>2</t>
        </is>
      </c>
      <c r="BJ956" s="2" t="inlineStr">
        <is>
          <t/>
        </is>
      </c>
      <c r="BK956" t="inlineStr">
        <is>
          <t/>
        </is>
      </c>
      <c r="BL956" s="2" t="inlineStr">
        <is>
          <t>viedgatavības klase</t>
        </is>
      </c>
      <c r="BM956" s="2" t="inlineStr">
        <is>
          <t>3</t>
        </is>
      </c>
      <c r="BN956" s="2" t="inlineStr">
        <is>
          <t/>
        </is>
      </c>
      <c r="BO956" t="inlineStr">
        <is>
          <t/>
        </is>
      </c>
      <c r="BP956" s="2" t="inlineStr">
        <is>
          <t>klassi tal-potenzjal ta’ intelliġenza</t>
        </is>
      </c>
      <c r="BQ956" s="2" t="inlineStr">
        <is>
          <t>3</t>
        </is>
      </c>
      <c r="BR956" s="2" t="inlineStr">
        <is>
          <t/>
        </is>
      </c>
      <c r="BS956" t="inlineStr">
        <is>
          <t>perċentwal li jesprimi kemm bini jinsab viċin għall-potenzjal ta' intelliġenza massimu</t>
        </is>
      </c>
      <c r="BT956" s="2" t="inlineStr">
        <is>
          <t>klasse van gereedheid voor slimme toepassingen</t>
        </is>
      </c>
      <c r="BU956" s="2" t="inlineStr">
        <is>
          <t>3</t>
        </is>
      </c>
      <c r="BV956" s="2" t="inlineStr">
        <is>
          <t/>
        </is>
      </c>
      <c r="BW956" t="inlineStr">
        <is>
          <t>percentage
 dat aangeeft in welke mate een gebouw gereed is voor slimme toepassingen</t>
        </is>
      </c>
      <c r="BX956" s="2" t="inlineStr">
        <is>
          <t>klasa gotowości budynków do obsługi inteligentnych sieci</t>
        </is>
      </c>
      <c r="BY956" s="2" t="inlineStr">
        <is>
          <t>3</t>
        </is>
      </c>
      <c r="BZ956" s="2" t="inlineStr">
        <is>
          <t/>
        </is>
      </c>
      <c r="CA956" t="inlineStr">
        <is>
          <t/>
        </is>
      </c>
      <c r="CB956" s="2" t="inlineStr">
        <is>
          <t>classe de aptidão para tecnologias inteligentes</t>
        </is>
      </c>
      <c r="CC956" s="2" t="inlineStr">
        <is>
          <t>3</t>
        </is>
      </c>
      <c r="CD956" s="2" t="inlineStr">
        <is>
          <t/>
        </is>
      </c>
      <c r="CE956" t="inlineStr">
        <is>
          <t>Intervalo de pontuações globais atribuídas à
aptidão para tecnologias inteligentes.</t>
        </is>
      </c>
      <c r="CF956" s="2" t="inlineStr">
        <is>
          <t>clasă a gradului de pregătire pentru solutii inteligente</t>
        </is>
      </c>
      <c r="CG956" s="2" t="inlineStr">
        <is>
          <t>2</t>
        </is>
      </c>
      <c r="CH956" s="2" t="inlineStr">
        <is>
          <t/>
        </is>
      </c>
      <c r="CI956" t="inlineStr">
        <is>
          <t/>
        </is>
      </c>
      <c r="CJ956" s="2" t="inlineStr">
        <is>
          <t>trieda inteligentnej pripravenosti</t>
        </is>
      </c>
      <c r="CK956" s="2" t="inlineStr">
        <is>
          <t>3</t>
        </is>
      </c>
      <c r="CL956" s="2" t="inlineStr">
        <is>
          <t/>
        </is>
      </c>
      <c r="CM956" t="inlineStr">
        <is>
          <t>percentuálny pomer, ktorým sa vyjadruje, ako blízko je budova k maximálnej inteligentnej pripravenosti</t>
        </is>
      </c>
      <c r="CN956" s="2" t="inlineStr">
        <is>
          <t>razred pripravljenosti na pametne sisteme</t>
        </is>
      </c>
      <c r="CO956" s="2" t="inlineStr">
        <is>
          <t>3</t>
        </is>
      </c>
      <c r="CP956" s="2" t="inlineStr">
        <is>
          <t/>
        </is>
      </c>
      <c r="CQ956" t="inlineStr">
        <is>
          <t/>
        </is>
      </c>
      <c r="CR956" s="2" t="inlineStr">
        <is>
          <t>smarthetsklass</t>
        </is>
      </c>
      <c r="CS956" s="2" t="inlineStr">
        <is>
          <t>3</t>
        </is>
      </c>
      <c r="CT956" s="2" t="inlineStr">
        <is>
          <t/>
        </is>
      </c>
      <c r="CU956" t="inlineStr">
        <is>
          <t/>
        </is>
      </c>
    </row>
    <row r="957">
      <c r="A957" s="1" t="str">
        <f>HYPERLINK("https://iate.europa.eu/entry/result/3590848/all", "3590848")</f>
        <v>3590848</v>
      </c>
      <c r="B957" t="inlineStr">
        <is>
          <t>EUROPEAN UNION;SOCIAL QUESTIONS</t>
        </is>
      </c>
      <c r="C957" t="inlineStr">
        <is>
          <t>EUROPEAN UNION|EU finance|EU financing|EU financial instrument;SOCIAL QUESTIONS|health|health policy|organisation of health care|disease prevention|vaccination</t>
        </is>
      </c>
      <c r="D957" s="2" t="inlineStr">
        <is>
          <t>Инструмент за ваксини</t>
        </is>
      </c>
      <c r="E957" s="2" t="inlineStr">
        <is>
          <t>3</t>
        </is>
      </c>
      <c r="F957" s="2" t="inlineStr">
        <is>
          <t/>
        </is>
      </c>
      <c r="G957" t="inlineStr">
        <is>
          <t/>
        </is>
      </c>
      <c r="H957" s="2" t="inlineStr">
        <is>
          <t>nástroj pro očkovací látky</t>
        </is>
      </c>
      <c r="I957" s="2" t="inlineStr">
        <is>
          <t>3</t>
        </is>
      </c>
      <c r="J957" s="2" t="inlineStr">
        <is>
          <t/>
        </is>
      </c>
      <c r="K957" t="inlineStr">
        <is>
          <t>iniciativa, jejímž cílem je poskytnout finanční prostředky na vývoj a postupné zavádění bezpečné a účinné vakcíny proti COVID-19 na základě podpisu &lt;a href="https://iate.europa.eu/entry/result/8279203EEF86AE7CE053C3E4A79E4140/cs?forceEcas=true" target="_blank"&gt;záruky předběžného nákupu &lt;/a&gt;s výrobci vakcíny</t>
        </is>
      </c>
      <c r="L957" s="2" t="inlineStr">
        <is>
          <t>vaccineinstrument</t>
        </is>
      </c>
      <c r="M957" s="2" t="inlineStr">
        <is>
          <t>3</t>
        </is>
      </c>
      <c r="N957" s="2" t="inlineStr">
        <is>
          <t/>
        </is>
      </c>
      <c r="O957" t="inlineStr">
        <is>
          <t/>
        </is>
      </c>
      <c r="P957" s="2" t="inlineStr">
        <is>
          <t>Impfstoffinstrument</t>
        </is>
      </c>
      <c r="Q957" s="2" t="inlineStr">
        <is>
          <t>3</t>
        </is>
      </c>
      <c r="R957" s="2" t="inlineStr">
        <is>
          <t/>
        </is>
      </c>
      <c r="S957" t="inlineStr">
        <is>
          <t/>
        </is>
      </c>
      <c r="T957" s="2" t="inlineStr">
        <is>
          <t>μέσο για τα εμβόλια</t>
        </is>
      </c>
      <c r="U957" s="2" t="inlineStr">
        <is>
          <t>3</t>
        </is>
      </c>
      <c r="V957" s="2" t="inlineStr">
        <is>
          <t/>
        </is>
      </c>
      <c r="W957" t="inlineStr">
        <is>
          <t>δράση για την παροχή οικονομικών πόρων για τη στήριξη της ανάπτυξης και διάθεσης ενός ασφαλούς και αποτελεσματικού εμβολίου για την αντιμετώπιση της COVID-19 μέσω της υπογραφής Συμφωνιών Εκ των Προτέρων Αγοράς με τους παραγωγούς εμβολίων</t>
        </is>
      </c>
      <c r="X957" s="2" t="inlineStr">
        <is>
          <t>Vaccine Instrument</t>
        </is>
      </c>
      <c r="Y957" s="2" t="inlineStr">
        <is>
          <t>3</t>
        </is>
      </c>
      <c r="Z957" s="2" t="inlineStr">
        <is>
          <t/>
        </is>
      </c>
      <c r="AA957" t="inlineStr">
        <is>
          <t>action providing funds to support the development and deployment of a safe and effective vaccine against COVID-19 by signing Advance Purchase Agreements with vaccine manufacturers</t>
        </is>
      </c>
      <c r="AB957" s="2" t="inlineStr">
        <is>
          <t>Instrumento de Vacunación</t>
        </is>
      </c>
      <c r="AC957" s="2" t="inlineStr">
        <is>
          <t>3</t>
        </is>
      </c>
      <c r="AD957" s="2" t="inlineStr">
        <is>
          <t/>
        </is>
      </c>
      <c r="AE957" t="inlineStr">
        <is>
          <t>Acción encaminada a proporcionar fondos para apoyar el desarrollo y la distribución de una vacuna eficaz y segura contra el virus de la COVID-19 mediante la firma de compromisos anticipados de mercado con fabricantes de vacunas.</t>
        </is>
      </c>
      <c r="AF957" s="2" t="inlineStr">
        <is>
          <t>vaktsiini rahastamisvahend</t>
        </is>
      </c>
      <c r="AG957" s="2" t="inlineStr">
        <is>
          <t>3</t>
        </is>
      </c>
      <c r="AH957" s="2" t="inlineStr">
        <is>
          <t/>
        </is>
      </c>
      <c r="AI957" t="inlineStr">
        <is>
          <t/>
        </is>
      </c>
      <c r="AJ957" s="2" t="inlineStr">
        <is>
          <t>rokotusväline</t>
        </is>
      </c>
      <c r="AK957" s="2" t="inlineStr">
        <is>
          <t>3</t>
        </is>
      </c>
      <c r="AL957" s="2" t="inlineStr">
        <is>
          <t/>
        </is>
      </c>
      <c r="AM957" t="inlineStr">
        <is>
          <t>toimi, josta rahoitetaan turvallisen ja tehokkaan rokotteen kehittämistä koronavirusta vastaan ja sen käyttöönottoa tekemällä ennakkohankintasopimuksia rokotevalmistajien kanssa</t>
        </is>
      </c>
      <c r="AN957" s="2" t="inlineStr">
        <is>
          <t>instrument sur les vaccins</t>
        </is>
      </c>
      <c r="AO957" s="2" t="inlineStr">
        <is>
          <t>3</t>
        </is>
      </c>
      <c r="AP957" s="2" t="inlineStr">
        <is>
          <t/>
        </is>
      </c>
      <c r="AQ957" t="inlineStr">
        <is>
          <t>action visant à apporter des fonds pour soutenir la mise au point et le déploiement d’un vaccin sûr et efficace contre la &lt;a href="https://iate.europa.eu/entry/slideshow/1606147048811/3588486/fr" target="_blank"&gt;COVID-19&lt;/a&gt; par la signature de contrats d’achat anticipé avec des fabricants de vaccins</t>
        </is>
      </c>
      <c r="AR957" s="2" t="inlineStr">
        <is>
          <t>Ionstraim um Vacsaíní</t>
        </is>
      </c>
      <c r="AS957" s="2" t="inlineStr">
        <is>
          <t>3</t>
        </is>
      </c>
      <c r="AT957" s="2" t="inlineStr">
        <is>
          <t/>
        </is>
      </c>
      <c r="AU957" t="inlineStr">
        <is>
          <t/>
        </is>
      </c>
      <c r="AV957" s="2" t="inlineStr">
        <is>
          <t>Instrument za cjepivo</t>
        </is>
      </c>
      <c r="AW957" s="2" t="inlineStr">
        <is>
          <t>3</t>
        </is>
      </c>
      <c r="AX957" s="2" t="inlineStr">
        <is>
          <t/>
        </is>
      </c>
      <c r="AY957" t="inlineStr">
        <is>
          <t/>
        </is>
      </c>
      <c r="AZ957" s="2" t="inlineStr">
        <is>
          <t>Oltóanyag-támogatási Eszköz</t>
        </is>
      </c>
      <c r="BA957" s="2" t="inlineStr">
        <is>
          <t>3</t>
        </is>
      </c>
      <c r="BB957" s="2" t="inlineStr">
        <is>
          <t/>
        </is>
      </c>
      <c r="BC957" t="inlineStr">
        <is>
          <t>a Covid19 elleni biztonságos és hatékony oltóanyag kifejlesztéséhez és terjesztéséhez szükséges pénzeszközöket biztosító fellépés, amelynek keretében előzetes piaci kötelezettségvállalási megállapodást kötnek oltóanyag-gyártókkal</t>
        </is>
      </c>
      <c r="BD957" s="2" t="inlineStr">
        <is>
          <t>strumento per i vaccini</t>
        </is>
      </c>
      <c r="BE957" s="2" t="inlineStr">
        <is>
          <t>3</t>
        </is>
      </c>
      <c r="BF957" s="2" t="inlineStr">
        <is>
          <t/>
        </is>
      </c>
      <c r="BG957" t="inlineStr">
        <is>
          <t>iniziativa volta
ad apportare finanziamenti per lo sviluppo e la diffusione di un vaccino sicuro
ed efficace contro la &lt;a href="https://iate.europa.eu/entry/result/3588486/en-it" target="_blank"&gt;COVID-19&lt;/a&gt; mediante accordi di acquisto preliminare con i
produttori di vaccini</t>
        </is>
      </c>
      <c r="BH957" s="2" t="inlineStr">
        <is>
          <t>vakcinų finansavimo priemonė</t>
        </is>
      </c>
      <c r="BI957" s="2" t="inlineStr">
        <is>
          <t>2</t>
        </is>
      </c>
      <c r="BJ957" s="2" t="inlineStr">
        <is>
          <t/>
        </is>
      </c>
      <c r="BK957" t="inlineStr">
        <is>
          <t/>
        </is>
      </c>
      <c r="BL957" s="2" t="inlineStr">
        <is>
          <t>Vakcīnas instruments</t>
        </is>
      </c>
      <c r="BM957" s="2" t="inlineStr">
        <is>
          <t>3</t>
        </is>
      </c>
      <c r="BN957" s="2" t="inlineStr">
        <is>
          <t/>
        </is>
      </c>
      <c r="BO957" t="inlineStr">
        <is>
          <t/>
        </is>
      </c>
      <c r="BP957" s="2" t="inlineStr">
        <is>
          <t>Strument għall-Vaċċini</t>
        </is>
      </c>
      <c r="BQ957" s="2" t="inlineStr">
        <is>
          <t>3</t>
        </is>
      </c>
      <c r="BR957" s="2" t="inlineStr">
        <is>
          <t/>
        </is>
      </c>
      <c r="BS957" t="inlineStr">
        <is>
          <t>azzjoni li tipprovdi fondi biex jiġi appoġġat l-iżvilupp u l-varar ta' vaċċin sikur u effettiv kontra l-COVID-19 bl-iffirmar mal-manifatturi tal-vaċċin ta' ftehimiet ta' xiri bil-quddiem</t>
        </is>
      </c>
      <c r="BT957" s="2" t="inlineStr">
        <is>
          <t>vaccinatie-instrument</t>
        </is>
      </c>
      <c r="BU957" s="2" t="inlineStr">
        <is>
          <t>2</t>
        </is>
      </c>
      <c r="BV957" s="2" t="inlineStr">
        <is>
          <t/>
        </is>
      </c>
      <c r="BW957" t="inlineStr">
        <is>
          <t>actie
 waarbij de Europese Commissie de ontwikkeling en uitrol van een veilig en
 doeltreffend vaccin tegen COVID-19 ondersteunt a.d.h.v. overeengekomen
 aankoopgaranties met vaccinproducenten</t>
        </is>
      </c>
      <c r="BX957" s="2" t="inlineStr">
        <is>
          <t>instrument na rzecz szczepionek</t>
        </is>
      </c>
      <c r="BY957" s="2" t="inlineStr">
        <is>
          <t>3</t>
        </is>
      </c>
      <c r="BZ957" s="2" t="inlineStr">
        <is>
          <t/>
        </is>
      </c>
      <c r="CA957" t="inlineStr">
        <is>
          <t>działanie zapewniające środki na wsparcie prac nad bezpieczną i skuteczną szczepionką przeciw COVID-19 poprzez zawieranie umów zakupu z wyprzedzeniem z producentami szczepionek</t>
        </is>
      </c>
      <c r="CB957" s="2" t="inlineStr">
        <is>
          <t>Instrumento de Vacinação</t>
        </is>
      </c>
      <c r="CC957" s="2" t="inlineStr">
        <is>
          <t>3</t>
        </is>
      </c>
      <c r="CD957" s="2" t="inlineStr">
        <is>
          <t/>
        </is>
      </c>
      <c r="CE957" t="inlineStr">
        <is>
          <t>Ação que fornece fundos para apoiar o desenvolvimento e distribuição de uma vacina segura e eficaz contra a COVID-19 com a assinatura de acordos prévios de aquisição com fabricantes de vacinas.</t>
        </is>
      </c>
      <c r="CF957" s="2" t="inlineStr">
        <is>
          <t>instrument pentru vaccinuri</t>
        </is>
      </c>
      <c r="CG957" s="2" t="inlineStr">
        <is>
          <t>3</t>
        </is>
      </c>
      <c r="CH957" s="2" t="inlineStr">
        <is>
          <t/>
        </is>
      </c>
      <c r="CI957" t="inlineStr">
        <is>
          <t>acțiuni în vederea strângerii de fonduri prin care să se sprijine dezvoltarea unui vaccin sigur și eficace împotriva &lt;a href="https://iate.europa.eu/entry/result/3588006" target="_blank"&gt;SARS-CoV-2&lt;/a&gt; prin încheierea unor contracte de achiziție anticipată cu producătorii de vaccinuri &lt;a href="https://iate.europa.eu/entry/result/3588006" target="_blank"&gt;&lt;time datetime="1.12.2020"&gt;(1.12.2020)&lt;/time&gt;&lt;/a&gt;</t>
        </is>
      </c>
      <c r="CJ957" s="2" t="inlineStr">
        <is>
          <t>nástroj očkovania</t>
        </is>
      </c>
      <c r="CK957" s="2" t="inlineStr">
        <is>
          <t>3</t>
        </is>
      </c>
      <c r="CL957" s="2" t="inlineStr">
        <is>
          <t/>
        </is>
      </c>
      <c r="CM957" t="inlineStr">
        <is>
          <t>akcia realizovaná v rámci &lt;a href="https://iate.europa.eu/entry/slideshow/1605170355206/3568792/sk" target="_blank"&gt;nástroja núdzovej podpory v rámci Únie&lt;/a&gt; a zameraná na poskytnutie finančných prostriedkov na vývoj a postupné zavádzanie bezpečnej a účinnej &lt;a href="https://iate.europa.eu/entry/slideshow/1605170555059/1528790/sk" target="_blank"&gt;očkovacej látky&lt;/a&gt; proti ochoreniu COVID-19 na základe podpisu &lt;a href="https://iate.europa.eu/entry/slideshow/1605170013493/3509347/sk" target="_blank"&gt;záväzku predbežného nákupu&lt;/a&gt; s výrobcami očkovacích látok</t>
        </is>
      </c>
      <c r="CN957" s="2" t="inlineStr">
        <is>
          <t>instrument za cepiva</t>
        </is>
      </c>
      <c r="CO957" s="2" t="inlineStr">
        <is>
          <t>3</t>
        </is>
      </c>
      <c r="CP957" s="2" t="inlineStr">
        <is>
          <t/>
        </is>
      </c>
      <c r="CQ957" t="inlineStr">
        <is>
          <t>ukrep financiranja v podporo razvoju in uporabi varnega in učinkovitega cepitva proti COVID-19</t>
        </is>
      </c>
      <c r="CR957" s="2" t="inlineStr">
        <is>
          <t>vaccininstrumentet</t>
        </is>
      </c>
      <c r="CS957" s="2" t="inlineStr">
        <is>
          <t>2</t>
        </is>
      </c>
      <c r="CT957" s="2" t="inlineStr">
        <is>
          <t/>
        </is>
      </c>
      <c r="CU957" t="inlineStr">
        <is>
          <t>åtgärd för att finansiera
utvecklingen och införandet av ett säkert och effektivt vaccin mot Covid-19
genom avtal före upphandling med vaccintillverkare</t>
        </is>
      </c>
    </row>
    <row r="958">
      <c r="A958" s="1" t="str">
        <f>HYPERLINK("https://iate.europa.eu/entry/result/3591194/all", "3591194")</f>
        <v>3591194</v>
      </c>
      <c r="B958" t="inlineStr">
        <is>
          <t>EUROPEAN UNION</t>
        </is>
      </c>
      <c r="C958" t="inlineStr">
        <is>
          <t>EUROPEAN UNION|European construction|deepening of the European Union|EU activity|EU action|EU programme;EUROPEAN UNION|European construction|EU relations|European neighbourhood policy|Eastern Partnership</t>
        </is>
      </c>
      <c r="D958" s="2" t="inlineStr">
        <is>
          <t>Програма за солидарност в рамките на Източното партньорство</t>
        </is>
      </c>
      <c r="E958" s="2" t="inlineStr">
        <is>
          <t>3</t>
        </is>
      </c>
      <c r="F958" s="2" t="inlineStr">
        <is>
          <t/>
        </is>
      </c>
      <c r="G958" t="inlineStr">
        <is>
          <t/>
        </is>
      </c>
      <c r="H958" s="2" t="inlineStr">
        <is>
          <t>Program solidarity zemí Východního partnerství</t>
        </is>
      </c>
      <c r="I958" s="2" t="inlineStr">
        <is>
          <t>3</t>
        </is>
      </c>
      <c r="J958" s="2" t="inlineStr">
        <is>
          <t/>
        </is>
      </c>
      <c r="K958" t="inlineStr">
        <is>
          <t>režim &lt;a href="https://iate.europa.eu/entry/result/8279203EC43CAE7CE053C3E4A79E4140/cs?forceEcas=true" target="_blank"&gt;mimořádné podpory&lt;/a&gt; poskytované Evropskou unií, který se zaměřuje na nejpostiženější skupiny obyvatelstva zemí &lt;a href="https://iate.europa.eu/entry/result/8279203EF608AE7CE053C3E4A79E4140/cs?forceEcas=true
" target="_blank"&gt; Východního partnerství&lt;/a&gt; a v jehož rámci jsou na místní úrovni poskytovány malé granty &lt;a href="https://iate.europa.eu/entry/result/8279203F364AAE7CE053C3E4A79E4140/cs?forceEcas=true" target="_blank"&gt;organizacím občanské společnosti&lt;/a&gt;</t>
        </is>
      </c>
      <c r="L958" s="2" t="inlineStr">
        <is>
          <t>solidaritetsprogram for Det Østlige Partnerskab</t>
        </is>
      </c>
      <c r="M958" s="2" t="inlineStr">
        <is>
          <t>3</t>
        </is>
      </c>
      <c r="N958" s="2" t="inlineStr">
        <is>
          <t/>
        </is>
      </c>
      <c r="O958" t="inlineStr">
        <is>
          <t>EU-nødhjælpsprogram, der er rettet mod de hårdest ramte dele af
befolkningerne i landene i Det Østlige Partnerskab gennem støtte til
civilsamfundet og kaskadetilskud til lokale organisationer</t>
        </is>
      </c>
      <c r="P958" s="2" t="inlineStr">
        <is>
          <t>Solidaritätsprogramm der Östlichen Partnerschaft</t>
        </is>
      </c>
      <c r="Q958" s="2" t="inlineStr">
        <is>
          <t>3</t>
        </is>
      </c>
      <c r="R958" s="2" t="inlineStr">
        <is>
          <t/>
        </is>
      </c>
      <c r="S958" t="inlineStr">
        <is>
          <t/>
        </is>
      </c>
      <c r="T958" s="2" t="inlineStr">
        <is>
          <t>Πρόγραμμα Αλληλεγγύης της Ανατολικής Εταιρικής Σχέσης</t>
        </is>
      </c>
      <c r="U958" s="2" t="inlineStr">
        <is>
          <t>3</t>
        </is>
      </c>
      <c r="V958" s="2" t="inlineStr">
        <is>
          <t/>
        </is>
      </c>
      <c r="W958" t="inlineStr">
        <is>
          <t/>
        </is>
      </c>
      <c r="X958" s="2" t="inlineStr">
        <is>
          <t>Eastern Partnership Solidarity Programme</t>
        </is>
      </c>
      <c r="Y958" s="2" t="inlineStr">
        <is>
          <t>3</t>
        </is>
      </c>
      <c r="Z958" s="2" t="inlineStr">
        <is>
          <t/>
        </is>
      </c>
      <c r="AA958" t="inlineStr">
        <is>
          <t>EU emergency support scheme targeting
the most affected parts of the populations in the Eastern Partnership
countries* by providing small grants to civil society organisations
at local level</t>
        </is>
      </c>
      <c r="AB958" s="2" t="inlineStr">
        <is>
          <t>Programa de Solidaridad de la Asociación Oriental</t>
        </is>
      </c>
      <c r="AC958" s="2" t="inlineStr">
        <is>
          <t>3</t>
        </is>
      </c>
      <c r="AD958" s="2" t="inlineStr">
        <is>
          <t/>
        </is>
      </c>
      <c r="AE958" t="inlineStr">
        <is>
          <t>Ayuda
de emergencia de la UE centrada en las partes más
afectadas de las poblaciones de los países de la Asociación Oriental en forma de pequeñas subvenciones para las organizaciones
de la sociedad civil a nivel local.</t>
        </is>
      </c>
      <c r="AF958" s="2" t="inlineStr">
        <is>
          <t>idapartnerluse solidaarsusprogramm</t>
        </is>
      </c>
      <c r="AG958" s="2" t="inlineStr">
        <is>
          <t>3</t>
        </is>
      </c>
      <c r="AH958" s="2" t="inlineStr">
        <is>
          <t/>
        </is>
      </c>
      <c r="AI958" t="inlineStr">
        <is>
          <t/>
        </is>
      </c>
      <c r="AJ958" s="2" t="inlineStr">
        <is>
          <t>itäisen kumppanuuden solidaarisuusohjelma</t>
        </is>
      </c>
      <c r="AK958" s="2" t="inlineStr">
        <is>
          <t>3</t>
        </is>
      </c>
      <c r="AL958" s="2" t="inlineStr">
        <is>
          <t/>
        </is>
      </c>
      <c r="AM958" t="inlineStr">
        <is>
          <t>hätäapuohjelma, jonka puitteissa ohjataan tukea kriisistä eniten kärsiville väestöryhmille itäisissä kumppanuusmaissa tukemalla kansalaisjärjestöjä ja erityisesti myöntämällä niiden kautta avustuksia pienemmille paikallisille järjestöille</t>
        </is>
      </c>
      <c r="AN958" s="2" t="inlineStr">
        <is>
          <t>programme de solidarité pour le partenariat oriental</t>
        </is>
      </c>
      <c r="AO958" s="2" t="inlineStr">
        <is>
          <t>3</t>
        </is>
      </c>
      <c r="AP958" s="2" t="inlineStr">
        <is>
          <t/>
        </is>
      </c>
      <c r="AQ958" t="inlineStr">
        <is>
          <t>programme de soutien à la société civile ciblant les franges les plus touchées de la population dans les pays du partenariat oriental* et prenant notamment la forme de subventions en cascade destinées à des organisations locales de petite taille</t>
        </is>
      </c>
      <c r="AR958" s="2" t="inlineStr">
        <is>
          <t>Clár Dlúthpháirtíochta Chomhpháirtíocht an Oirthir</t>
        </is>
      </c>
      <c r="AS958" s="2" t="inlineStr">
        <is>
          <t>3</t>
        </is>
      </c>
      <c r="AT958" s="2" t="inlineStr">
        <is>
          <t/>
        </is>
      </c>
      <c r="AU958" t="inlineStr">
        <is>
          <t/>
        </is>
      </c>
      <c r="AV958" s="2" t="inlineStr">
        <is>
          <t>Program solidarnosti Istočnog partnerstva</t>
        </is>
      </c>
      <c r="AW958" s="2" t="inlineStr">
        <is>
          <t>3</t>
        </is>
      </c>
      <c r="AX958" s="2" t="inlineStr">
        <is>
          <t/>
        </is>
      </c>
      <c r="AY958" t="inlineStr">
        <is>
          <t/>
        </is>
      </c>
      <c r="AZ958" s="2" t="inlineStr">
        <is>
          <t>Keleti partnerség szolidaritási program</t>
        </is>
      </c>
      <c r="BA958" s="2" t="inlineStr">
        <is>
          <t>3</t>
        </is>
      </c>
      <c r="BB958" s="2" t="inlineStr">
        <is>
          <t/>
        </is>
      </c>
      <c r="BC958" t="inlineStr">
        <is>
          <t/>
        </is>
      </c>
      <c r="BD958" s="2" t="inlineStr">
        <is>
          <t>programma di solidarietà del partenariato orientale</t>
        </is>
      </c>
      <c r="BE958" s="2" t="inlineStr">
        <is>
          <t>3</t>
        </is>
      </c>
      <c r="BF958" s="2" t="inlineStr">
        <is>
          <t/>
        </is>
      </c>
      <c r="BG958" t="inlineStr">
        <is>
          <t>pacchetto di sostegno
alle emergenze dell’UE rivolto alle parti più colpite della popolazione dei
paesi del partenariato orientale* attraverso sovvenzioni di piccola entità ad organizzazioni
della società civile a livello locale</t>
        </is>
      </c>
      <c r="BH958" s="2" t="inlineStr">
        <is>
          <t>Rytų partnerystės solidarumo programa</t>
        </is>
      </c>
      <c r="BI958" s="2" t="inlineStr">
        <is>
          <t>3</t>
        </is>
      </c>
      <c r="BJ958" s="2" t="inlineStr">
        <is>
          <t/>
        </is>
      </c>
      <c r="BK958" t="inlineStr">
        <is>
          <t/>
        </is>
      </c>
      <c r="BL958" s="2" t="inlineStr">
        <is>
          <t>Austrumu partnerības solidaritātes programma</t>
        </is>
      </c>
      <c r="BM958" s="2" t="inlineStr">
        <is>
          <t>2</t>
        </is>
      </c>
      <c r="BN958" s="2" t="inlineStr">
        <is>
          <t/>
        </is>
      </c>
      <c r="BO958" t="inlineStr">
        <is>
          <t/>
        </is>
      </c>
      <c r="BP958" s="2" t="inlineStr">
        <is>
          <t>Programm ta' Solidarjetà tas-Sħubija tal-Lvant</t>
        </is>
      </c>
      <c r="BQ958" s="2" t="inlineStr">
        <is>
          <t>3</t>
        </is>
      </c>
      <c r="BR958" s="2" t="inlineStr">
        <is>
          <t/>
        </is>
      </c>
      <c r="BS958" t="inlineStr">
        <is>
          <t>skema ta' appoġġ ta' emerġenza tal-UE li timmira l-partijiet tal-popolazzjonijiet tal-pajjiżi tas-Sħubija tal-Lvant* l-iktar milquta billi tipprovdi għotjiet żgħar lill-organizzazzjonijiet tas-soċjetà ċivili fil-livell lokali</t>
        </is>
      </c>
      <c r="BT958" s="2" t="inlineStr">
        <is>
          <t>solidariteitsprogramma voor het Oostelijk Partnerschap</t>
        </is>
      </c>
      <c r="BU958" s="2" t="inlineStr">
        <is>
          <t>3</t>
        </is>
      </c>
      <c r="BV958" s="2" t="inlineStr">
        <is>
          <t/>
        </is>
      </c>
      <c r="BW958" t="inlineStr">
        <is>
          <t>programma
 van de Europese Commissie om steun te bieden aan de meest getroffen
 bevolkingsgroepen van Armenië, Azerbeidzjan, Belarus, Georgië, de Republiek
 Moldavië en Oekraïne, met getrapte subsidies voor kleinere, lokale
 organisaties</t>
        </is>
      </c>
      <c r="BX958" s="2" t="inlineStr">
        <is>
          <t>Program Solidarności Partnerstwa Wschodniego</t>
        </is>
      </c>
      <c r="BY958" s="2" t="inlineStr">
        <is>
          <t>3</t>
        </is>
      </c>
      <c r="BZ958" s="2" t="inlineStr">
        <is>
          <t/>
        </is>
      </c>
      <c r="CA958" t="inlineStr">
        <is>
          <t/>
        </is>
      </c>
      <c r="CB958" s="2" t="inlineStr">
        <is>
          <t>Programa de Solidariedade da Parceria Oriental</t>
        </is>
      </c>
      <c r="CC958" s="2" t="inlineStr">
        <is>
          <t>3</t>
        </is>
      </c>
      <c r="CD958" s="2" t="inlineStr">
        <is>
          <t/>
        </is>
      </c>
      <c r="CE958" t="inlineStr">
        <is>
          <t/>
        </is>
      </c>
      <c r="CF958" s="2" t="inlineStr">
        <is>
          <t>Programul de solidaritate al Parteneriatului estic</t>
        </is>
      </c>
      <c r="CG958" s="2" t="inlineStr">
        <is>
          <t>3</t>
        </is>
      </c>
      <c r="CH958" s="2" t="inlineStr">
        <is>
          <t/>
        </is>
      </c>
      <c r="CI958" t="inlineStr">
        <is>
          <t/>
        </is>
      </c>
      <c r="CJ958" s="2" t="inlineStr">
        <is>
          <t>program solidarity v rámci Východného partnerstva</t>
        </is>
      </c>
      <c r="CK958" s="2" t="inlineStr">
        <is>
          <t>3</t>
        </is>
      </c>
      <c r="CL958" s="2" t="inlineStr">
        <is>
          <t/>
        </is>
      </c>
      <c r="CM958" t="inlineStr">
        <is>
          <t>schéma &lt;a href="https://iate.europa.eu/entry/slideshow/1605178608940/3568572/sk" target="_blank"&gt;núdzovej podpory&lt;/a&gt; poskytovanej Európskou úniou zameriavajúca sa na najviac postihnuté časti obyvateľstva krajín &lt;a href="https://iate.europa.eu/entry/slideshow/1605178838089/2249682/sk" target="_blank"&gt;Východného partnerstva&lt;/a&gt;, a to predovšetkým formou malých grantov poskytovaných &lt;a href="https://iate.europa.eu/entry/slideshow/1605178878031/922567/sk" target="_blank"&gt;organizáciám občianskej spoločnosti&lt;/a&gt; na miestnej úrovni</t>
        </is>
      </c>
      <c r="CN958" s="2" t="inlineStr">
        <is>
          <t>solidarnostni program za vzhodno partnerstvo</t>
        </is>
      </c>
      <c r="CO958" s="2" t="inlineStr">
        <is>
          <t>2</t>
        </is>
      </c>
      <c r="CP958" s="2" t="inlineStr">
        <is>
          <t/>
        </is>
      </c>
      <c r="CQ958" t="inlineStr">
        <is>
          <t/>
        </is>
      </c>
      <c r="CR958" s="2" t="inlineStr">
        <is>
          <t>solidaritetsprogram inom det östliga partnerskapet</t>
        </is>
      </c>
      <c r="CS958" s="2" t="inlineStr">
        <is>
          <t>3</t>
        </is>
      </c>
      <c r="CT958" s="2" t="inlineStr">
        <is>
          <t/>
        </is>
      </c>
      <c r="CU958" t="inlineStr">
        <is>
          <t/>
        </is>
      </c>
    </row>
    <row r="959">
      <c r="A959" s="1" t="str">
        <f>HYPERLINK("https://iate.europa.eu/entry/result/3590755/all", "3590755")</f>
        <v>3590755</v>
      </c>
      <c r="B959" t="inlineStr">
        <is>
          <t>INDUSTRY;ENERGY;SOCIAL QUESTIONS</t>
        </is>
      </c>
      <c r="C959" t="inlineStr">
        <is>
          <t>INDUSTRY|building and public works|building industry;ENERGY|energy policy;SOCIAL QUESTIONS|construction and town planning</t>
        </is>
      </c>
      <c r="D959" t="inlineStr">
        <is>
          <t/>
        </is>
      </c>
      <c r="E959" t="inlineStr">
        <is>
          <t/>
        </is>
      </c>
      <c r="F959" t="inlineStr">
        <is>
          <t/>
        </is>
      </c>
      <c r="G959" t="inlineStr">
        <is>
          <t/>
        </is>
      </c>
      <c r="H959" s="2" t="inlineStr">
        <is>
          <t>váhový faktor</t>
        </is>
      </c>
      <c r="I959" s="2" t="inlineStr">
        <is>
          <t>2</t>
        </is>
      </c>
      <c r="J959" s="2" t="inlineStr">
        <is>
          <t/>
        </is>
      </c>
      <c r="K959" t="inlineStr">
        <is>
          <t>parametr, který se používá při výpočtu ukazatele připravenosti pro chytrá řešení k vyjádření významu dané technické oblasti nebo kritéria dopadu v tomto výpočtu</t>
        </is>
      </c>
      <c r="L959" s="2" t="inlineStr">
        <is>
          <t>vægtningsfaktor</t>
        </is>
      </c>
      <c r="M959" s="2" t="inlineStr">
        <is>
          <t>3</t>
        </is>
      </c>
      <c r="N959" s="2" t="inlineStr">
        <is>
          <t/>
        </is>
      </c>
      <c r="O959" t="inlineStr">
        <is>
          <t>parameter, der anvendes til beregning af indikatoren for
intelligensparathed for at udtrykke den betydning, som et bestemt teknisk område
eller virkningskriterium har i den pågældende beregning</t>
        </is>
      </c>
      <c r="P959" s="2" t="inlineStr">
        <is>
          <t>Gewichtungsfaktor</t>
        </is>
      </c>
      <c r="Q959" s="2" t="inlineStr">
        <is>
          <t>3</t>
        </is>
      </c>
      <c r="R959" s="2" t="inlineStr">
        <is>
          <t/>
        </is>
      </c>
      <c r="S959" t="inlineStr">
        <is>
          <t>Parameter, der bei der Berechnung des Intelligenzfähigkeitsindikators genutzt wird, um die Bedeutung eines bestimmten technischen Bereichs oder Wirkungskriteriums bei der Berechnung auszudrücken</t>
        </is>
      </c>
      <c r="T959" t="inlineStr">
        <is>
          <t/>
        </is>
      </c>
      <c r="U959" t="inlineStr">
        <is>
          <t/>
        </is>
      </c>
      <c r="V959" t="inlineStr">
        <is>
          <t/>
        </is>
      </c>
      <c r="W959" t="inlineStr">
        <is>
          <t/>
        </is>
      </c>
      <c r="X959" s="2" t="inlineStr">
        <is>
          <t>weighting factor</t>
        </is>
      </c>
      <c r="Y959" s="2" t="inlineStr">
        <is>
          <t>3</t>
        </is>
      </c>
      <c r="Z959" s="2" t="inlineStr">
        <is>
          <t/>
        </is>
      </c>
      <c r="AA959" t="inlineStr">
        <is>
          <t>parameter used in the calculation of the &lt;a href="https://iate.europa.eu/entry/result/3573100/en" target="_blank"&gt;smart readiness indicator&lt;/a&gt; to express the importance of a given technical domain or &lt;a href="https://iate.europa.eu/entry/result/3590756/en" target="_blank"&gt;impact criterion&lt;/a&gt; in that calculation</t>
        </is>
      </c>
      <c r="AB959" s="2" t="inlineStr">
        <is>
          <t>factor de ponderación</t>
        </is>
      </c>
      <c r="AC959" s="2" t="inlineStr">
        <is>
          <t>3</t>
        </is>
      </c>
      <c r="AD959" s="2" t="inlineStr">
        <is>
          <t/>
        </is>
      </c>
      <c r="AE959" t="inlineStr">
        <is>
          <t>Parámetro que se
utiliza en el cálculo del &lt;a href="https://iate.europa.eu/entry/result/3573100/es" target="_blank"&gt;indicador de preparación para aplicaciones inteligentes&lt;/a&gt; con el fin de expresar la importancia de un determinado &lt;a href="https://iate.europa.eu/entry/result/3591108/es" target="_blank"&gt;ámbito técnico&lt;/a&gt;o &lt;a href="https://iate.europa.eu/entry/result/3590756/es" target="_blank"&gt;criterio de impacto&lt;/a&gt;en ese cálculo.</t>
        </is>
      </c>
      <c r="AF959" t="inlineStr">
        <is>
          <t/>
        </is>
      </c>
      <c r="AG959" t="inlineStr">
        <is>
          <t/>
        </is>
      </c>
      <c r="AH959" t="inlineStr">
        <is>
          <t/>
        </is>
      </c>
      <c r="AI959" t="inlineStr">
        <is>
          <t/>
        </is>
      </c>
      <c r="AJ959" s="2" t="inlineStr">
        <is>
          <t>painotuskerroin</t>
        </is>
      </c>
      <c r="AK959" s="2" t="inlineStr">
        <is>
          <t>3</t>
        </is>
      </c>
      <c r="AL959" s="2" t="inlineStr">
        <is>
          <t/>
        </is>
      </c>
      <c r="AM959" t="inlineStr">
        <is>
          <t>parametri, jota käytetään &lt;a href="https://iate.europa.eu/entry/result/3573100/fi" target="_blank"&gt;älyvalmiusindikaattoria&lt;/a&gt; laskettaessa ilmaisemaan tietyn teknisen järjestelmän tai &lt;a href="https://iate.europa.eu/entry/result/3590756/fi" target="_blank"&gt;vaikuttavuuskriteerin &lt;/a&gt;merkitys laskennassa</t>
        </is>
      </c>
      <c r="AN959" s="2" t="inlineStr">
        <is>
          <t>facteur de pondération</t>
        </is>
      </c>
      <c r="AO959" s="2" t="inlineStr">
        <is>
          <t>3</t>
        </is>
      </c>
      <c r="AP959" s="2" t="inlineStr">
        <is>
          <t/>
        </is>
      </c>
      <c r="AQ959" t="inlineStr">
        <is>
          <t>paramètre utilisé dans le calcul de l’&lt;a href="https://iate.europa.eu/entry/result/3573100/fr" target="_blank"&gt;indicateur de potentiel d’intelligence&lt;/a&gt; pour exprimer l’importance, dans ce calcul, d’un domaine technique ou d’un &lt;a href="https://iate.europa.eu/entry/result/3590756" target="_blank"&gt;critère d’impact&lt;/a&gt; déterminé</t>
        </is>
      </c>
      <c r="AR959" s="2" t="inlineStr">
        <is>
          <t>fachtóir ualúcháin</t>
        </is>
      </c>
      <c r="AS959" s="2" t="inlineStr">
        <is>
          <t>3</t>
        </is>
      </c>
      <c r="AT959" s="2" t="inlineStr">
        <is>
          <t/>
        </is>
      </c>
      <c r="AU959" t="inlineStr">
        <is>
          <t/>
        </is>
      </c>
      <c r="AV959" s="2" t="inlineStr">
        <is>
          <t>faktor ponderiranja</t>
        </is>
      </c>
      <c r="AW959" s="2" t="inlineStr">
        <is>
          <t>3</t>
        </is>
      </c>
      <c r="AX959" s="2" t="inlineStr">
        <is>
          <t/>
        </is>
      </c>
      <c r="AY959" t="inlineStr">
        <is>
          <t>parametar koji se upotrebljava u izračunu pokazatelja pripremljenosti za pametne tehnologije kako bi se izrazila važnost određenog tehničkog područja ili kriterija učinka u tom izračunu</t>
        </is>
      </c>
      <c r="AZ959" s="2" t="inlineStr">
        <is>
          <t>súlyozó tényező</t>
        </is>
      </c>
      <c r="BA959" s="2" t="inlineStr">
        <is>
          <t>3</t>
        </is>
      </c>
      <c r="BB959" s="2" t="inlineStr">
        <is>
          <t/>
        </is>
      </c>
      <c r="BC959" t="inlineStr">
        <is>
          <t>olyan paraméter, amelyet az okosépület-mutató kiszámításához használnak 
egy adott &lt;a href="https://iate.europa.eu/entry/result/3591108/hu" target="_blank"&gt;műszaki terület&lt;/a&gt; vagy &lt;a href="https://iate.europa.eu/entry/result/3590756/hu" target="_blank"&gt;befolyásoló kritérium&lt;/a&gt; jelentőségének a 
számításban való kifejezésére</t>
        </is>
      </c>
      <c r="BD959" s="2" t="inlineStr">
        <is>
          <t>fattore di ponderazione</t>
        </is>
      </c>
      <c r="BE959" s="2" t="inlineStr">
        <is>
          <t>3</t>
        </is>
      </c>
      <c r="BF959" s="2" t="inlineStr">
        <is>
          <t/>
        </is>
      </c>
      <c r="BG959" t="inlineStr">
        <is>
          <t>parametro usato nel calcolo dell’indicatore di predisposizione all’intelligenza di un edificio per esprimere l’importanza di un dato ambito tecnico o di un dato criterio d’impatto in tale calcolo</t>
        </is>
      </c>
      <c r="BH959" s="2" t="inlineStr">
        <is>
          <t>svorinis daugiklis</t>
        </is>
      </c>
      <c r="BI959" s="2" t="inlineStr">
        <is>
          <t>3</t>
        </is>
      </c>
      <c r="BJ959" s="2" t="inlineStr">
        <is>
          <t/>
        </is>
      </c>
      <c r="BK959" t="inlineStr">
        <is>
          <t>parametras, kuriuo įvertinama tam tikros techninės srities ar poveikio kriterijaus svarba skaičiuojant pažangiojo parengtumo rodiklį</t>
        </is>
      </c>
      <c r="BL959" s="2" t="inlineStr">
        <is>
          <t>svēruma faktors</t>
        </is>
      </c>
      <c r="BM959" s="2" t="inlineStr">
        <is>
          <t>3</t>
        </is>
      </c>
      <c r="BN959" s="2" t="inlineStr">
        <is>
          <t/>
        </is>
      </c>
      <c r="BO959" t="inlineStr">
        <is>
          <t>parametrs, ko izmanto viedgatavības indikatora aprēķināšanā un ar ko izsaka attiecīgās tehniskās sfēras vai ietekmes kritērija svaru šajā aprēķinā</t>
        </is>
      </c>
      <c r="BP959" s="2" t="inlineStr">
        <is>
          <t>fattur ta’ ponderazzjoni</t>
        </is>
      </c>
      <c r="BQ959" s="2" t="inlineStr">
        <is>
          <t>3</t>
        </is>
      </c>
      <c r="BR959" s="2" t="inlineStr">
        <is>
          <t/>
        </is>
      </c>
      <c r="BS959" t="inlineStr">
        <is>
          <t>parametru li jintuża fil-kalkolu tal-indikatur tal-potenzjal ta’ intelliġenza biex jesprimi l-importanza ta’ dominju tekniku jew kriterju ta’ impatt speċifiku f’dak il-kalkolu</t>
        </is>
      </c>
      <c r="BT959" s="2" t="inlineStr">
        <is>
          <t>wegingsfactor</t>
        </is>
      </c>
      <c r="BU959" s="2" t="inlineStr">
        <is>
          <t>3</t>
        </is>
      </c>
      <c r="BV959" s="2" t="inlineStr">
        <is>
          <t/>
        </is>
      </c>
      <c r="BW959" t="inlineStr">
        <is>
          <t>"parameter
 die wordt gebruikt bij de berekening van de indicator van gereedheid voor
 slimme toepassingen om het belang van een bepaald technisch domein of een
 bepaald impactcriterium bij die berekening tot uitdrukking te brengen"</t>
        </is>
      </c>
      <c r="BX959" s="2" t="inlineStr">
        <is>
          <t>współczynnik wagowy</t>
        </is>
      </c>
      <c r="BY959" s="2" t="inlineStr">
        <is>
          <t>3</t>
        </is>
      </c>
      <c r="BZ959" s="2" t="inlineStr">
        <is>
          <t/>
        </is>
      </c>
      <c r="CA959" t="inlineStr">
        <is>
          <t>parametr, który jest stosowany do obliczania wskaźnika gotowości do obsługi inteligentnych sieci w celu wyrażenia znaczenia danej domeny technicznej lub kryterium oddziaływania w tych obliczeniach</t>
        </is>
      </c>
      <c r="CB959" s="2" t="inlineStr">
        <is>
          <t>fator de ponderação</t>
        </is>
      </c>
      <c r="CC959" s="2" t="inlineStr">
        <is>
          <t>3</t>
        </is>
      </c>
      <c r="CD959" s="2" t="inlineStr">
        <is>
          <t/>
        </is>
      </c>
      <c r="CE959" t="inlineStr">
        <is>
          <t>Parâmetro utilizado no cálculo do indicador de aptidão para tecnologias
inteligentes para expressar a importância de um determinado domínio técnico ou
critério de impacto nesse cálculo.</t>
        </is>
      </c>
      <c r="CF959" s="2" t="inlineStr">
        <is>
          <t>factor de ponderare</t>
        </is>
      </c>
      <c r="CG959" s="2" t="inlineStr">
        <is>
          <t>3</t>
        </is>
      </c>
      <c r="CH959" s="2" t="inlineStr">
        <is>
          <t/>
        </is>
      </c>
      <c r="CI959" t="inlineStr">
        <is>
          <t/>
        </is>
      </c>
      <c r="CJ959" t="inlineStr">
        <is>
          <t/>
        </is>
      </c>
      <c r="CK959" t="inlineStr">
        <is>
          <t/>
        </is>
      </c>
      <c r="CL959" t="inlineStr">
        <is>
          <t/>
        </is>
      </c>
      <c r="CM959" t="inlineStr">
        <is>
          <t/>
        </is>
      </c>
      <c r="CN959" s="2" t="inlineStr">
        <is>
          <t>utežni faktor</t>
        </is>
      </c>
      <c r="CO959" s="2" t="inlineStr">
        <is>
          <t>3</t>
        </is>
      </c>
      <c r="CP959" s="2" t="inlineStr">
        <is>
          <t/>
        </is>
      </c>
      <c r="CQ959" t="inlineStr">
        <is>
          <t>parameter, ki se uporablja pri izračunu indikatorja pripravljenosti na pametne sisteme, da se izrazi pomen določenega tehničnega področja ali merila vpliva v navedenem izračunu</t>
        </is>
      </c>
      <c r="CR959" s="2" t="inlineStr">
        <is>
          <t>viktningsfaktor</t>
        </is>
      </c>
      <c r="CS959" s="2" t="inlineStr">
        <is>
          <t>3</t>
        </is>
      </c>
      <c r="CT959" s="2" t="inlineStr">
        <is>
          <t/>
        </is>
      </c>
      <c r="CU959" t="inlineStr">
        <is>
          <t>parameter som vid beräkningen av &lt;a href="https://iate.europa.eu/entry/result/3573100" target="_blank"&gt;indikatorn för smart beredskap&lt;/a&gt; används för att uttrycka betydelsen av en viss teknikdomän
eller ett visst &lt;a href="https://iate.europa.eu/entry/result/3590756" target="_blank"&gt;resultatkriterium &lt;/a&gt;i beräkningen</t>
        </is>
      </c>
    </row>
    <row r="960">
      <c r="A960" s="1" t="str">
        <f>HYPERLINK("https://iate.europa.eu/entry/result/3591107/all", "3591107")</f>
        <v>3591107</v>
      </c>
      <c r="B960" t="inlineStr">
        <is>
          <t>INDUSTRY;ENERGY;SOCIAL QUESTIONS</t>
        </is>
      </c>
      <c r="C960" t="inlineStr">
        <is>
          <t>INDUSTRY|building and public works|building industry;ENERGY|energy policy;SOCIAL QUESTIONS|construction and town planning</t>
        </is>
      </c>
      <c r="D960" t="inlineStr">
        <is>
          <t/>
        </is>
      </c>
      <c r="E960" t="inlineStr">
        <is>
          <t/>
        </is>
      </c>
      <c r="F960" t="inlineStr">
        <is>
          <t/>
        </is>
      </c>
      <c r="G960" t="inlineStr">
        <is>
          <t/>
        </is>
      </c>
      <c r="H960" s="2" t="inlineStr">
        <is>
          <t>úroveň funkčnosti</t>
        </is>
      </c>
      <c r="I960" s="2" t="inlineStr">
        <is>
          <t>2</t>
        </is>
      </c>
      <c r="J960" s="2" t="inlineStr">
        <is>
          <t/>
        </is>
      </c>
      <c r="K960" t="inlineStr">
        <is>
          <t>úroveň připravenosti pro chytrá řešení u služby připravené na chytrá řešení</t>
        </is>
      </c>
      <c r="L960" s="2" t="inlineStr">
        <is>
          <t>funktionsniveau</t>
        </is>
      </c>
      <c r="M960" s="2" t="inlineStr">
        <is>
          <t>3</t>
        </is>
      </c>
      <c r="N960" s="2" t="inlineStr">
        <is>
          <t/>
        </is>
      </c>
      <c r="O960" t="inlineStr">
        <is>
          <t>niveau for en intelligensparat tjenestes intelligensparathed</t>
        </is>
      </c>
      <c r="P960" s="2" t="inlineStr">
        <is>
          <t>Funktionalitätsniveau</t>
        </is>
      </c>
      <c r="Q960" s="2" t="inlineStr">
        <is>
          <t>3</t>
        </is>
      </c>
      <c r="R960" s="2" t="inlineStr">
        <is>
          <t/>
        </is>
      </c>
      <c r="S960" t="inlineStr">
        <is>
          <t>Grad der Intelligenzfähigkeit eines Intelligenzfähigkeitsdienstes</t>
        </is>
      </c>
      <c r="T960" t="inlineStr">
        <is>
          <t/>
        </is>
      </c>
      <c r="U960" t="inlineStr">
        <is>
          <t/>
        </is>
      </c>
      <c r="V960" t="inlineStr">
        <is>
          <t/>
        </is>
      </c>
      <c r="W960" t="inlineStr">
        <is>
          <t/>
        </is>
      </c>
      <c r="X960" s="2" t="inlineStr">
        <is>
          <t>functionality level</t>
        </is>
      </c>
      <c r="Y960" s="2" t="inlineStr">
        <is>
          <t>3</t>
        </is>
      </c>
      <c r="Z960" s="2" t="inlineStr">
        <is>
          <t/>
        </is>
      </c>
      <c r="AA960" t="inlineStr">
        <is>
          <t>level of smart readiness of a &lt;a href="https://iate.europa.eu/entry/slideshow/1607507469848/3590751/en" target="_blank"&gt;smart-ready service&lt;/a&gt;</t>
        </is>
      </c>
      <c r="AB960" s="2" t="inlineStr">
        <is>
          <t>nivel de funcionalidad</t>
        </is>
      </c>
      <c r="AC960" s="2" t="inlineStr">
        <is>
          <t>3</t>
        </is>
      </c>
      <c r="AD960" s="2" t="inlineStr">
        <is>
          <t/>
        </is>
      </c>
      <c r="AE960" t="inlineStr">
        <is>
          <t>Nivel de preparación
para aplicaciones inteligentes de un servicio preparado para aplicaciones
inteligentes.</t>
        </is>
      </c>
      <c r="AF960" t="inlineStr">
        <is>
          <t/>
        </is>
      </c>
      <c r="AG960" t="inlineStr">
        <is>
          <t/>
        </is>
      </c>
      <c r="AH960" t="inlineStr">
        <is>
          <t/>
        </is>
      </c>
      <c r="AI960" t="inlineStr">
        <is>
          <t/>
        </is>
      </c>
      <c r="AJ960" s="2" t="inlineStr">
        <is>
          <t>toiminnallisuustaso</t>
        </is>
      </c>
      <c r="AK960" s="2" t="inlineStr">
        <is>
          <t>3</t>
        </is>
      </c>
      <c r="AL960" s="2" t="inlineStr">
        <is>
          <t/>
        </is>
      </c>
      <c r="AM960" t="inlineStr">
        <is>
          <t>&lt;a href="https://iate.europa.eu/entry/result/3590751/fi" target="_blank"&gt;älyvalmiuspalvelun&lt;/a&gt; älyvalmiustaso</t>
        </is>
      </c>
      <c r="AN960" t="inlineStr">
        <is>
          <t/>
        </is>
      </c>
      <c r="AO960" t="inlineStr">
        <is>
          <t/>
        </is>
      </c>
      <c r="AP960" t="inlineStr">
        <is>
          <t/>
        </is>
      </c>
      <c r="AQ960" t="inlineStr">
        <is>
          <t/>
        </is>
      </c>
      <c r="AR960" s="2" t="inlineStr">
        <is>
          <t>leibhéal feidhmiúlachta</t>
        </is>
      </c>
      <c r="AS960" s="2" t="inlineStr">
        <is>
          <t>3</t>
        </is>
      </c>
      <c r="AT960" s="2" t="inlineStr">
        <is>
          <t/>
        </is>
      </c>
      <c r="AU960" t="inlineStr">
        <is>
          <t/>
        </is>
      </c>
      <c r="AV960" s="2" t="inlineStr">
        <is>
          <t>razina funkcionalnosti</t>
        </is>
      </c>
      <c r="AW960" s="2" t="inlineStr">
        <is>
          <t>3</t>
        </is>
      </c>
      <c r="AX960" s="2" t="inlineStr">
        <is>
          <t/>
        </is>
      </c>
      <c r="AY960" t="inlineStr">
        <is>
          <t>razina pripremljenosti za pametne tehnologije funkcije s podrškom za pametne tehnologije</t>
        </is>
      </c>
      <c r="AZ960" s="2" t="inlineStr">
        <is>
          <t>funkcionalitási szint</t>
        </is>
      </c>
      <c r="BA960" s="2" t="inlineStr">
        <is>
          <t>3</t>
        </is>
      </c>
      <c r="BB960" s="2" t="inlineStr">
        <is>
          <t/>
        </is>
      </c>
      <c r="BC960" t="inlineStr">
        <is>
          <t>egy &lt;a href="https://iate.europa.eu/entry/slideshow/1607507469848/3590751/hu" target="_blank"&gt;okos funkciók fogadására alkalmas szolgáltatás&lt;/a&gt; okos funkciók fogadására való alkalmasságának szintje</t>
        </is>
      </c>
      <c r="BD960" s="2" t="inlineStr">
        <is>
          <t>livello di funzionalità</t>
        </is>
      </c>
      <c r="BE960" s="2" t="inlineStr">
        <is>
          <t>3</t>
        </is>
      </c>
      <c r="BF960" s="2" t="inlineStr">
        <is>
          <t/>
        </is>
      </c>
      <c r="BG960" t="inlineStr">
        <is>
          <t>livello di predisposizione all’intelligenza di un servizio predisposto all’intelligenza in un edificio</t>
        </is>
      </c>
      <c r="BH960" s="2" t="inlineStr">
        <is>
          <t>funkcionalumo lygis</t>
        </is>
      </c>
      <c r="BI960" s="2" t="inlineStr">
        <is>
          <t>3</t>
        </is>
      </c>
      <c r="BJ960" s="2" t="inlineStr">
        <is>
          <t/>
        </is>
      </c>
      <c r="BK960" t="inlineStr">
        <is>
          <t>pažangiojo parengtumo paslaugos pažangiojo parengtumo lygis</t>
        </is>
      </c>
      <c r="BL960" t="inlineStr">
        <is>
          <t/>
        </is>
      </c>
      <c r="BM960" t="inlineStr">
        <is>
          <t/>
        </is>
      </c>
      <c r="BN960" t="inlineStr">
        <is>
          <t/>
        </is>
      </c>
      <c r="BO960" t="inlineStr">
        <is>
          <t/>
        </is>
      </c>
      <c r="BP960" s="2" t="inlineStr">
        <is>
          <t>livell tal-funzjonalità</t>
        </is>
      </c>
      <c r="BQ960" s="2" t="inlineStr">
        <is>
          <t>3</t>
        </is>
      </c>
      <c r="BR960" s="2" t="inlineStr">
        <is>
          <t/>
        </is>
      </c>
      <c r="BS960" t="inlineStr">
        <is>
          <t>il-livell tal-potenzjal ta' intelliġenza ta' servizz b'potenzjal ta' intelliġenza</t>
        </is>
      </c>
      <c r="BT960" s="2" t="inlineStr">
        <is>
          <t>functioneel niveau</t>
        </is>
      </c>
      <c r="BU960" s="2" t="inlineStr">
        <is>
          <t>3</t>
        </is>
      </c>
      <c r="BV960" s="2" t="inlineStr">
        <is>
          <t/>
        </is>
      </c>
      <c r="BW960" t="inlineStr">
        <is>
          <t>"mate
 waarin een dienst die gereed is voor slimme toepassingen, gereed is voor
 slimme toepassingen"</t>
        </is>
      </c>
      <c r="BX960" s="2" t="inlineStr">
        <is>
          <t>poziom funkcjonalności</t>
        </is>
      </c>
      <c r="BY960" s="2" t="inlineStr">
        <is>
          <t>3</t>
        </is>
      </c>
      <c r="BZ960" s="2" t="inlineStr">
        <is>
          <t/>
        </is>
      </c>
      <c r="CA960" t="inlineStr">
        <is>
          <t>poziom gotowości do obsługi inteligentnych sieci ze strony usługi przeznaczonej do obsługi inteligentnych sieci</t>
        </is>
      </c>
      <c r="CB960" s="2" t="inlineStr">
        <is>
          <t>nível de funcionalidade</t>
        </is>
      </c>
      <c r="CC960" s="2" t="inlineStr">
        <is>
          <t>3</t>
        </is>
      </c>
      <c r="CD960" s="2" t="inlineStr">
        <is>
          <t/>
        </is>
      </c>
      <c r="CE960" t="inlineStr">
        <is>
          <t>Nível de aptidão para tecnologias inteligentes de um serviço apto para
tecnologias inteligentes.</t>
        </is>
      </c>
      <c r="CF960" s="2" t="inlineStr">
        <is>
          <t>nivel de funcționalitate</t>
        </is>
      </c>
      <c r="CG960" s="2" t="inlineStr">
        <is>
          <t>3</t>
        </is>
      </c>
      <c r="CH960" s="2" t="inlineStr">
        <is>
          <t/>
        </is>
      </c>
      <c r="CI960" t="inlineStr">
        <is>
          <t/>
        </is>
      </c>
      <c r="CJ960" t="inlineStr">
        <is>
          <t/>
        </is>
      </c>
      <c r="CK960" t="inlineStr">
        <is>
          <t/>
        </is>
      </c>
      <c r="CL960" t="inlineStr">
        <is>
          <t/>
        </is>
      </c>
      <c r="CM960" t="inlineStr">
        <is>
          <t/>
        </is>
      </c>
      <c r="CN960" s="2" t="inlineStr">
        <is>
          <t>stopnja funkcionalnosti</t>
        </is>
      </c>
      <c r="CO960" s="2" t="inlineStr">
        <is>
          <t>3</t>
        </is>
      </c>
      <c r="CP960" s="2" t="inlineStr">
        <is>
          <t/>
        </is>
      </c>
      <c r="CQ960" t="inlineStr">
        <is>
          <t>stopnja pripravljenosti storitve, pripravljene na pametne sisteme, na pametne sisteme</t>
        </is>
      </c>
      <c r="CR960" s="2" t="inlineStr">
        <is>
          <t>funktionsnivå</t>
        </is>
      </c>
      <c r="CS960" s="2" t="inlineStr">
        <is>
          <t>3</t>
        </is>
      </c>
      <c r="CT960" s="2" t="inlineStr">
        <is>
          <t/>
        </is>
      </c>
      <c r="CU960" t="inlineStr">
        <is>
          <t>nivå av smart beredskap hos en smartberedd tjänst</t>
        </is>
      </c>
    </row>
    <row r="961">
      <c r="A961" s="1" t="str">
        <f>HYPERLINK("https://iate.europa.eu/entry/result/3590752/all", "3590752")</f>
        <v>3590752</v>
      </c>
      <c r="B961" t="inlineStr">
        <is>
          <t>INDUSTRY;ENERGY;SOCIAL QUESTIONS</t>
        </is>
      </c>
      <c r="C961" t="inlineStr">
        <is>
          <t>INDUSTRY|building and public works|building industry;ENERGY|energy policy;SOCIAL QUESTIONS|construction and town planning</t>
        </is>
      </c>
      <c r="D961" s="2" t="inlineStr">
        <is>
          <t>сертификат за показателя за подготвеност за интелигентно управление</t>
        </is>
      </c>
      <c r="E961" s="2" t="inlineStr">
        <is>
          <t>3</t>
        </is>
      </c>
      <c r="F961" s="2" t="inlineStr">
        <is>
          <t/>
        </is>
      </c>
      <c r="G961" t="inlineStr">
        <is>
          <t>сертификат, признат от държава членка или от юридическо лице,
определено от държава членка, в който е указана подготвеността на дадена
сграда или обособена част от сграда за интелигентно управление, изчислена по
посочената в настоящия регламент методика</t>
        </is>
      </c>
      <c r="H961" s="2" t="inlineStr">
        <is>
          <t>certifikát k ukazateli připravenosti pro chytrá řešení</t>
        </is>
      </c>
      <c r="I961" s="2" t="inlineStr">
        <is>
          <t>3</t>
        </is>
      </c>
      <c r="J961" s="2" t="inlineStr">
        <is>
          <t/>
        </is>
      </c>
      <c r="K961" t="inlineStr">
        <is>
          <t>certifikát uznávaný členským státem nebo ze strany členského státu 
určenou právnickou osobou, který vyjadřuje &lt;a href="https://iate.europa.eu/entry/slideshow/1607934380911/3590752/cs
" target="_blank"&gt;připravenost pro chytrá řešení&lt;/a&gt;, a to jak u budov, tak i jejich ucelených částí, vypočtenou podle metodiky 
stanovené v nařízení o nepovinném společném systému Evropské unie pro hodnocení připravenosti budov pro chytrá
řešení</t>
        </is>
      </c>
      <c r="L961" s="2" t="inlineStr">
        <is>
          <t>attest vedrørende indikatoren for intelligensparathed</t>
        </is>
      </c>
      <c r="M961" s="2" t="inlineStr">
        <is>
          <t>3</t>
        </is>
      </c>
      <c r="N961" s="2" t="inlineStr">
        <is>
          <t/>
        </is>
      </c>
      <c r="O961" t="inlineStr">
        <is>
          <t>attest, der anerkendes af en medlemsstat eller af en juridisk person, der
er udpeget af en medlemsstat, og som viser en bygnings eller bygningsenheds
intelligensparathed beregnet efter den metode, der er fastsat i Kommissionens
delegerede forordning (EU) .../...</t>
        </is>
      </c>
      <c r="P961" s="2" t="inlineStr">
        <is>
          <t>Zertifikat für den Intelligenzfähigkeitsindikator</t>
        </is>
      </c>
      <c r="Q961" s="2" t="inlineStr">
        <is>
          <t>3</t>
        </is>
      </c>
      <c r="R961" s="2" t="inlineStr">
        <is>
          <t/>
        </is>
      </c>
      <c r="S961" t="inlineStr">
        <is>
          <t>ein von einem Mitgliedstaat oder einer von einem Mitgliedstaat benannten Rechtsperson ausgestelltes Zertifikat, das die Intelligenzfähigkeit eines Gebäudes oder Gebäudeteils bescheinigt, die gemäß der in dieser Verordnung festgelegten Methode berechnet wurde</t>
        </is>
      </c>
      <c r="T961" s="2" t="inlineStr">
        <is>
          <t>πιστοποιητικό δείκτη ευφυούς ετοιμότητας</t>
        </is>
      </c>
      <c r="U961" s="2" t="inlineStr">
        <is>
          <t>3</t>
        </is>
      </c>
      <c r="V961" s="2" t="inlineStr">
        <is>
          <t/>
        </is>
      </c>
      <c r="W961" t="inlineStr">
        <is>
          <t/>
        </is>
      </c>
      <c r="X961" s="2" t="inlineStr">
        <is>
          <t>smart readiness indicator certificate</t>
        </is>
      </c>
      <c r="Y961" s="2" t="inlineStr">
        <is>
          <t>3</t>
        </is>
      </c>
      <c r="Z961" s="2" t="inlineStr">
        <is>
          <t/>
        </is>
      </c>
      <c r="AA961" t="inlineStr">
        <is>
          <t>certificate recognised by a Member State or by a legal person designated by a Member State, which indicates the &lt;a href="https://iate.europa.eu/entry/result/3573099/en" target="_blank"&gt;smart readiness&lt;/a&gt; of a building or building unit, calculated according to the methodology set out in the Regulation establishing an optional common European Union scheme for rating the smart readiness of buildings</t>
        </is>
      </c>
      <c r="AB961" s="2" t="inlineStr">
        <is>
          <t>certificado de indicador de preparación para aplicaciones inteligentes</t>
        </is>
      </c>
      <c r="AC961" s="2" t="inlineStr">
        <is>
          <t>3</t>
        </is>
      </c>
      <c r="AD961" s="2" t="inlineStr">
        <is>
          <t/>
        </is>
      </c>
      <c r="AE961" t="inlineStr">
        <is>
          <t>Certificado
reconocido por un Estado miembro o una persona jurídica designada por un Estado
miembro, que indica la &lt;a href="https://iate.europa.eu/entry/result/3573099/es" target="_blank"&gt;preparación para aplicaciones inteligentes&lt;/a&gt; de un
edificio o unidad de edificio, calculada según la metodología establecida en
el Reglamento mediante el que se establece un régimen común para aplicaciones
inteligentes de los edificios.</t>
        </is>
      </c>
      <c r="AF961" s="2" t="inlineStr">
        <is>
          <t>nutivalmiduse sertifikaat</t>
        </is>
      </c>
      <c r="AG961" s="2" t="inlineStr">
        <is>
          <t>3</t>
        </is>
      </c>
      <c r="AH961" s="2" t="inlineStr">
        <is>
          <t/>
        </is>
      </c>
      <c r="AI961" t="inlineStr">
        <is>
          <t>liikmesriigi või liikmesriigi määratud juriidilise isiku
tunnustatav sertifikaat, millele on märgitud hoone või hoone osa nutivalmidus, mille
arvutamisel on kasutatud käesolevas määruses sätestatud metoodikat</t>
        </is>
      </c>
      <c r="AJ961" s="2" t="inlineStr">
        <is>
          <t>älyvalmiustodistus</t>
        </is>
      </c>
      <c r="AK961" s="2" t="inlineStr">
        <is>
          <t>3</t>
        </is>
      </c>
      <c r="AL961" s="2" t="inlineStr">
        <is>
          <t/>
        </is>
      </c>
      <c r="AM961" t="inlineStr">
        <is>
          <t>jäsenvaltion tai jäsenvaltion nimeämän oikeushenkilön tunnustama todistus, joka osoittaa rakennuksen tai rakennuksen osan &lt;a href="https://iate.europa.eu/entry/result/3573099/fi" target="_blank"&gt;älyvalmiuden&lt;/a&gt; vapaaehtoisesta unionin yhteisestä rakennusten älyvalmiuden luokitusjärjestelmästä annetussa asetuksessa vahvistetun menetelmän mukaisesti laskettuna</t>
        </is>
      </c>
      <c r="AN961" s="2" t="inlineStr">
        <is>
          <t>certificat relatif à l'indicateur de potentiel d'intelligence</t>
        </is>
      </c>
      <c r="AO961" s="2" t="inlineStr">
        <is>
          <t>3</t>
        </is>
      </c>
      <c r="AP961" s="2" t="inlineStr">
        <is>
          <t/>
        </is>
      </c>
      <c r="AQ961" t="inlineStr">
        <is>
          <t>certificat reconnu par un État membre, ou par
une personne morale désignée par un État membre, et indiquant le potentiel
d’intelligence d’un bâtiment ou d’une unité de bâtiment, calculé selon la
méthode définie dans le présent règlement</t>
        </is>
      </c>
      <c r="AR961" s="2" t="inlineStr">
        <is>
          <t>deimhniú táscairí ullmhachta cliste</t>
        </is>
      </c>
      <c r="AS961" s="2" t="inlineStr">
        <is>
          <t>3</t>
        </is>
      </c>
      <c r="AT961" s="2" t="inlineStr">
        <is>
          <t/>
        </is>
      </c>
      <c r="AU961" t="inlineStr">
        <is>
          <t/>
        </is>
      </c>
      <c r="AV961" s="2" t="inlineStr">
        <is>
          <t>certifikat pokazatelja pripremljenosti za pametne tehnologije</t>
        </is>
      </c>
      <c r="AW961" s="2" t="inlineStr">
        <is>
          <t>3</t>
        </is>
      </c>
      <c r="AX961" s="2" t="inlineStr">
        <is>
          <t/>
        </is>
      </c>
      <c r="AY961" t="inlineStr">
        <is>
          <t/>
        </is>
      </c>
      <c r="AZ961" s="2" t="inlineStr">
        <is>
          <t>okosépület-tanúsítvány</t>
        </is>
      </c>
      <c r="BA961" s="2" t="inlineStr">
        <is>
          <t>3</t>
        </is>
      </c>
      <c r="BB961" s="2" t="inlineStr">
        <is>
          <t/>
        </is>
      </c>
      <c r="BC961" t="inlineStr">
        <is>
          <t>valamely tagállam vagy egy általa kijelölt jogi személy által elismert 
tanúsítvány, amely jelzi egy épület vagy önálló rendeltetési egysége 
okos funkciók fogadására való alkalmasságát az e rendeletben 
meghatározott módszertan szerinti számítás alapján</t>
        </is>
      </c>
      <c r="BD961" s="2" t="inlineStr">
        <is>
          <t>certificato relativo all'indicatore di predisposizione all'intelligenza</t>
        </is>
      </c>
      <c r="BE961" s="2" t="inlineStr">
        <is>
          <t>3</t>
        </is>
      </c>
      <c r="BF961" s="2" t="inlineStr">
        <is>
          <t/>
        </is>
      </c>
      <c r="BG961" t="inlineStr">
        <is>
          <t>certificato riconosciuto da uno Stato membro o da una persona giuridica designata da uno Stato membro che indica la predisposizione di un edificio o di un'unità immobiliare all'intelligenza, calcolata secondo la metodologia stabilita</t>
        </is>
      </c>
      <c r="BH961" s="2" t="inlineStr">
        <is>
          <t>pažangiojo parengtumo rodiklio sertifikatas</t>
        </is>
      </c>
      <c r="BI961" s="2" t="inlineStr">
        <is>
          <t>2</t>
        </is>
      </c>
      <c r="BJ961" s="2" t="inlineStr">
        <is>
          <t/>
        </is>
      </c>
      <c r="BK961" t="inlineStr">
        <is>
          <t>valstybės narės ar jos paskirto juridinio asmens pripažintas sertifikatas, kuriame nurodomas pastato arba pastato vieneto pažangusis parengtumas, apskaičiuotas pagal nustatytą metodiką</t>
        </is>
      </c>
      <c r="BL961" s="2" t="inlineStr">
        <is>
          <t>viedgatavības indikatora sertifikāts</t>
        </is>
      </c>
      <c r="BM961" s="2" t="inlineStr">
        <is>
          <t>3</t>
        </is>
      </c>
      <c r="BN961" s="2" t="inlineStr">
        <is>
          <t/>
        </is>
      </c>
      <c r="BO961" t="inlineStr">
        <is>
          <t>dalībvalsts vai dalībvalsts ieceltas juridiskas
personas atzīts sertifikāts, kurā norādīta ēkas vai ēkas daļas viedgatavība,
kas aprēķināta pēc &lt;a href="https://eur-lex.europa.eu/legal-content/LV/TXT/?uri=CELEX%3A32020R2155&amp;amp;qid=1609848016056" target="_blank"&gt;šajā regulā&lt;/a&gt; izklāstītās metodikas</t>
        </is>
      </c>
      <c r="BP961" s="2" t="inlineStr">
        <is>
          <t>ċertifikat tal-indikatur tal-potenzjal ta’ intelliġenza</t>
        </is>
      </c>
      <c r="BQ961" s="2" t="inlineStr">
        <is>
          <t>3</t>
        </is>
      </c>
      <c r="BR961" s="2" t="inlineStr">
        <is>
          <t/>
        </is>
      </c>
      <c r="BS961" t="inlineStr">
        <is>
          <t>ċertifikat rikonoxxut minn Stat Membru jew persuna ġuridika ddeżinjata minn Stat Membru, li jindika l-&lt;a href="https://iate.europa.eu/entry/result/3573099/en" target="_blank"&gt;potenzjal ta’ intelliġenza&lt;/a&gt; ta’ binja jew ta’ unità tal-bini kkalkulat skont metodoloġija stabbilita fir-Regolament li jistabbilixxi skema komuni fakultattiva tal-Unjoni Ewropea għall-klassifikazzjoni tal-potenzjal ta’ intelliġenza tal-bini</t>
        </is>
      </c>
      <c r="BT961" s="2" t="inlineStr">
        <is>
          <t>certificaat inzake de indicator van gereedheid voor slimme toepassingen|
SRI-certificaat</t>
        </is>
      </c>
      <c r="BU961" s="2" t="inlineStr">
        <is>
          <t>3|
3</t>
        </is>
      </c>
      <c r="BV961" s="2" t="inlineStr">
        <is>
          <t xml:space="preserve">|
</t>
        </is>
      </c>
      <c r="BW961" t="inlineStr">
        <is>
          <t>"certificaat
 dat wordt erkend door een lidstaat of door een door deze lidstaat aangewezen
 rechtspersoon, waarin staat in welke mate een gebouw of gebouwunit gereed is
 voor slimme toepassingen, berekend volgens de in deze verordening
 vastgestelde methode"</t>
        </is>
      </c>
      <c r="BX961" s="2" t="inlineStr">
        <is>
          <t>świadectwo dotyczące wskaźnika gotowości budynku do obsługi inteligentnych sieci</t>
        </is>
      </c>
      <c r="BY961" s="2" t="inlineStr">
        <is>
          <t>3</t>
        </is>
      </c>
      <c r="BZ961" s="2" t="inlineStr">
        <is>
          <t/>
        </is>
      </c>
      <c r="CA961" t="inlineStr">
        <is>
          <t>świadectwo uznawane przez państwo członkowskie lub osobę prawną wyznaczoną przez państwo członkowskie, określające gotowość budynku lub modułu budynku do obsługi inteligentnych sieci</t>
        </is>
      </c>
      <c r="CB961" s="2" t="inlineStr">
        <is>
          <t>certificado de aptidão para tecnologias inteligentes</t>
        </is>
      </c>
      <c r="CC961" s="2" t="inlineStr">
        <is>
          <t>3</t>
        </is>
      </c>
      <c r="CD961" s="2" t="inlineStr">
        <is>
          <t/>
        </is>
      </c>
      <c r="CE961" t="inlineStr">
        <is>
          <t>Certificado reconhecido por um Estado-Membro ou uma pessoa coletiva
designada por um Estado-Membro, que indica a aptidão para tecnologias
inteligentes de um edifício ou de uma fração autónoma, calculada de acordo com
a metodologia estabelecida no presente regulamento.</t>
        </is>
      </c>
      <c r="CF961" s="2" t="inlineStr">
        <is>
          <t>certificat privind indicatorul gradului de pregătire pentru soluții inteligente</t>
        </is>
      </c>
      <c r="CG961" s="2" t="inlineStr">
        <is>
          <t>3</t>
        </is>
      </c>
      <c r="CH961" s="2" t="inlineStr">
        <is>
          <t/>
        </is>
      </c>
      <c r="CI961" t="inlineStr">
        <is>
          <t/>
        </is>
      </c>
      <c r="CJ961" s="2" t="inlineStr">
        <is>
          <t>certifikát indikátora inteligentnej pripravenosti</t>
        </is>
      </c>
      <c r="CK961" s="2" t="inlineStr">
        <is>
          <t>3</t>
        </is>
      </c>
      <c r="CL961" s="2" t="inlineStr">
        <is>
          <t/>
        </is>
      </c>
      <c r="CM961" t="inlineStr">
        <is>
          <t>certifikát uznaný členským štátom alebo ním určenou právnickou osobou,
ktorý uvádza &lt;a href="https://iate.europa.eu/entry/result/3573099/sk" target="_blank"&gt;inteligentnú pripravenosť&lt;/a&gt; budovy alebo jednotky budovy vypočítanú
podľa metodiky stanovenej v tomto nariadení;</t>
        </is>
      </c>
      <c r="CN961" s="2" t="inlineStr">
        <is>
          <t>potrdilo o indikatorju pripravljenosti na pametne sisteme</t>
        </is>
      </c>
      <c r="CO961" s="2" t="inlineStr">
        <is>
          <t>3</t>
        </is>
      </c>
      <c r="CP961" s="2" t="inlineStr">
        <is>
          <t/>
        </is>
      </c>
      <c r="CQ961" t="inlineStr">
        <is>
          <t>potrdilo, ki ga priznava država
članica ali pravna oseba, ki jo imenuje država članica, in v katerem je
navedena &lt;a href="https://iate.europa.eu/entry/result/3573099/sl" target="_blank"&gt;pripravljenost&lt;/a&gt; stavbe ali stavbne enote &lt;a href="https://iate.europa.eu/entry/result/3573099/sl" target="_blank"&gt;na pametne sisteme&lt;/a&gt;, izračunana
v skladu z metodologijo iz Uredbe o vzpostavitvi neobvezne skupne sheme Evropske unije za razvrščanje stavb glede na pripravljenost na pametne sisteme</t>
        </is>
      </c>
      <c r="CR961" s="2" t="inlineStr">
        <is>
          <t>smarthetscertifikat</t>
        </is>
      </c>
      <c r="CS961" s="2" t="inlineStr">
        <is>
          <t>3</t>
        </is>
      </c>
      <c r="CT961" s="2" t="inlineStr">
        <is>
          <t/>
        </is>
      </c>
      <c r="CU961" t="inlineStr">
        <is>
          <t>certifikat som erkänns av en medlemsstat, eller av en juridisk person som utnämns av en medlemsstat, och som anger en byggnads eller byggnadsenhets smarta beredskap, beräknad i enlighet med den metod som fastställs i förordningen om inrättande av ett frivilligt gemensamt system inom
Europeiska unionen för betygsättning av byggnaders smarta beredskap</t>
        </is>
      </c>
    </row>
    <row r="962">
      <c r="A962" s="1" t="str">
        <f>HYPERLINK("https://iate.europa.eu/entry/result/3591109/all", "3591109")</f>
        <v>3591109</v>
      </c>
      <c r="B962" t="inlineStr">
        <is>
          <t>INDUSTRY;ENERGY;SOCIAL QUESTIONS</t>
        </is>
      </c>
      <c r="C962" t="inlineStr">
        <is>
          <t>INDUSTRY|building and public works|building industry;ENERGY|energy policy;SOCIAL QUESTIONS|construction and town planning</t>
        </is>
      </c>
      <c r="D962" s="2" t="inlineStr">
        <is>
          <t>цялостни експлоатационни характеристики</t>
        </is>
      </c>
      <c r="E962" s="2" t="inlineStr">
        <is>
          <t>3</t>
        </is>
      </c>
      <c r="F962" s="2" t="inlineStr">
        <is>
          <t/>
        </is>
      </c>
      <c r="G962" t="inlineStr">
        <is>
          <t>аспектите на характеристиките на сградите, за които показател за подготвеност за интелигентно управление може да допринесе в съответствие с член 8, параграф 10 и приложение IA към Директивата относно енергийните характеристики на сградите, и които включват, наред с другото: енергийните характеристики (по смисъла на Директивата относно енергийните характеристики на сградите), адаптиране според нуждите на обитателите (напр. във връзка с параметрите на въздуха в помещенията) и енергийна гъвкавост.</t>
        </is>
      </c>
      <c r="H962" s="2" t="inlineStr">
        <is>
          <t>celková náročnost při užívání</t>
        </is>
      </c>
      <c r="I962" s="2" t="inlineStr">
        <is>
          <t>3</t>
        </is>
      </c>
      <c r="J962" s="2" t="inlineStr">
        <is>
          <t/>
        </is>
      </c>
      <c r="K962" t="inlineStr">
        <is>
          <t>aspekty náročnosti budov, které mimo jiné zahrnují: energetickou náročnost, přizpůsobení v reakci na potřeby uživatelů a energetickou flexibilitu</t>
        </is>
      </c>
      <c r="L962" s="2" t="inlineStr">
        <is>
          <t>samlet ydeevne under brug</t>
        </is>
      </c>
      <c r="M962" s="2" t="inlineStr">
        <is>
          <t>3</t>
        </is>
      </c>
      <c r="N962" s="2" t="inlineStr">
        <is>
          <t/>
        </is>
      </c>
      <c r="O962" t="inlineStr">
        <is>
          <t>de aspekter af bygningers ydeevne, som indikatoren for intelligensparathed kan bidrage til, bl.a. energimæssig ydeevne, tilpasning til
beboernes behov og energifleksibilitet</t>
        </is>
      </c>
      <c r="P962" s="2" t="inlineStr">
        <is>
          <t>Gesamtleistung im Betrieb</t>
        </is>
      </c>
      <c r="Q962" s="2" t="inlineStr">
        <is>
          <t>3</t>
        </is>
      </c>
      <c r="R962" s="2" t="inlineStr">
        <is>
          <t/>
        </is>
      </c>
      <c r="S962" t="inlineStr">
        <is>
          <t>Gesamtenergieeffizienz (im Sinne der EPBD), Anpassung an die Erfordernisse der Nutzer (z. B. hinsichtlich der klimatischen Bedingungen in Innenräumen) und Energiebedarfsflexibilität</t>
        </is>
      </c>
      <c r="T962" s="2" t="inlineStr">
        <is>
          <t>συνολικές επιδόσεις κατά τη χρήση</t>
        </is>
      </c>
      <c r="U962" s="2" t="inlineStr">
        <is>
          <t>3</t>
        </is>
      </c>
      <c r="V962" s="2" t="inlineStr">
        <is>
          <t/>
        </is>
      </c>
      <c r="W962" t="inlineStr">
        <is>
          <t/>
        </is>
      </c>
      <c r="X962" s="2" t="inlineStr">
        <is>
          <t>overall in-use performance</t>
        </is>
      </c>
      <c r="Y962" s="2" t="inlineStr">
        <is>
          <t>3</t>
        </is>
      </c>
      <c r="Z962" s="2" t="inlineStr">
        <is>
          <t/>
        </is>
      </c>
      <c r="AA962" t="inlineStr">
        <is>
          <t>performance as a whole while in use, especially in terms of energy
performance, adaptation in response to the
needs of occupants, and
energy flexibility</t>
        </is>
      </c>
      <c r="AB962" s="2" t="inlineStr">
        <is>
          <t>eficiencia en uso global</t>
        </is>
      </c>
      <c r="AC962" s="2" t="inlineStr">
        <is>
          <t>3</t>
        </is>
      </c>
      <c r="AD962" s="2" t="inlineStr">
        <is>
          <t/>
        </is>
      </c>
      <c r="AE962" t="inlineStr">
        <is>
          <t>Eficiencia del edificio en su conjunto durante la fase de uso, y que incluye, entre otras
cosas: eficiencia energética, adaptación en
respuesta a las necesidades de los ocupantes y
flexibilidad energética.</t>
        </is>
      </c>
      <c r="AF962" s="2" t="inlineStr">
        <is>
          <t>üldine talitlus kasutamise ajal</t>
        </is>
      </c>
      <c r="AG962" s="2" t="inlineStr">
        <is>
          <t>3</t>
        </is>
      </c>
      <c r="AH962" s="2" t="inlineStr">
        <is>
          <t/>
        </is>
      </c>
      <c r="AI962" t="inlineStr">
        <is>
          <t>kogutalitus, mis hõlmab hoonete
energiatõhusust, kohandumist vastavalt kasutajate vajadustele ja energiapaindlikkust</t>
        </is>
      </c>
      <c r="AJ962" s="2" t="inlineStr">
        <is>
          <t>käytönaikainen kokonaistehokkuus</t>
        </is>
      </c>
      <c r="AK962" s="2" t="inlineStr">
        <is>
          <t>3</t>
        </is>
      </c>
      <c r="AL962" s="2" t="inlineStr">
        <is>
          <t/>
        </is>
      </c>
      <c r="AM962" t="inlineStr">
        <is>
          <t>rakennusten suorituskykyyn liittyvät näkökohdat, joita
&lt;a href="https://iate.europa.eu/entry/result/3573100/fi" target="_blank"&gt;SRI-indikaattori&lt;/a&gt;voi rakennusten energiatehokkuusdirektiivin mukaisesti edistää ja joihin kuuluvat muun muassa
seuraavat: energiatehokkuus (rakennusten energiatehokkuusdirektiivissä
tarkoitetussa merkityksessä), mukautuminen asukkaiden tarpeisiin (esim.
sisäilmasto-olosuhteisiin) ja energiajousto</t>
        </is>
      </c>
      <c r="AN962" s="2" t="inlineStr">
        <is>
          <t>performance globale en phase d'utilisation</t>
        </is>
      </c>
      <c r="AO962" s="2" t="inlineStr">
        <is>
          <t>3</t>
        </is>
      </c>
      <c r="AP962" s="2" t="inlineStr">
        <is>
          <t/>
        </is>
      </c>
      <c r="AQ962" t="inlineStr">
        <is>
          <t>ensemble des performances d'un bâtiment au cours de son utilisation, incluant la performance énergétique, la capacité
d'adaptation pour répondre aux besoins des occupants et la flexibilité énergétique</t>
        </is>
      </c>
      <c r="AR962" s="2" t="inlineStr">
        <is>
          <t>feidhmíocht fhoriomlán le linn úsáide</t>
        </is>
      </c>
      <c r="AS962" s="2" t="inlineStr">
        <is>
          <t>3</t>
        </is>
      </c>
      <c r="AT962" s="2" t="inlineStr">
        <is>
          <t/>
        </is>
      </c>
      <c r="AU962" t="inlineStr">
        <is>
          <t/>
        </is>
      </c>
      <c r="AV962" s="2" t="inlineStr">
        <is>
          <t>ukupna svojstva pri uporabi</t>
        </is>
      </c>
      <c r="AW962" s="2" t="inlineStr">
        <is>
          <t>2</t>
        </is>
      </c>
      <c r="AX962" s="2" t="inlineStr">
        <is>
          <t/>
        </is>
      </c>
      <c r="AY962" t="inlineStr">
        <is>
          <t/>
        </is>
      </c>
      <c r="AZ962" s="2" t="inlineStr">
        <is>
          <t>használat közbeni általános teljesítmény</t>
        </is>
      </c>
      <c r="BA962" s="2" t="inlineStr">
        <is>
          <t>3</t>
        </is>
      </c>
      <c r="BB962" s="2" t="inlineStr">
        <is>
          <t/>
        </is>
      </c>
      <c r="BC962" t="inlineStr">
        <is>
          <t>az épületeknek az energiahatékonyság, a 
használó igényeihez való alkalmazkodás és a rugalmas energiafelhasználás szerinti teljesítménye</t>
        </is>
      </c>
      <c r="BD962" s="2" t="inlineStr">
        <is>
          <t>prestazione complessiva durante l'uso</t>
        </is>
      </c>
      <c r="BE962" s="2" t="inlineStr">
        <is>
          <t>3</t>
        </is>
      </c>
      <c r="BF962" s="2" t="inlineStr">
        <is>
          <t/>
        </is>
      </c>
      <c r="BG962" t="inlineStr">
        <is>
          <t>aspetti delle prestazioni di un edificio cui può contribuire l'indicatore di predisposizione degli edifici all'intelligenza (SRI) e che comprendono tra l'altro: la prestazione energetica, l'adattamento alle esigenze degli occupanti (ad es. in relazione alle condizioni climatiche interne) e la flessibilità energetica</t>
        </is>
      </c>
      <c r="BH962" s="2" t="inlineStr">
        <is>
          <t>bendras naudingumas</t>
        </is>
      </c>
      <c r="BI962" s="2" t="inlineStr">
        <is>
          <t>3</t>
        </is>
      </c>
      <c r="BJ962" s="2" t="inlineStr">
        <is>
          <t/>
        </is>
      </c>
      <c r="BK962" t="inlineStr">
        <is>
          <t/>
        </is>
      </c>
      <c r="BL962" s="2" t="inlineStr">
        <is>
          <t>kopējais sniegums ekspluatācijas fāzē</t>
        </is>
      </c>
      <c r="BM962" s="2" t="inlineStr">
        <is>
          <t>3</t>
        </is>
      </c>
      <c r="BN962" s="2" t="inlineStr">
        <is>
          <t/>
        </is>
      </c>
      <c r="BO962" t="inlineStr">
        <is>
          <t/>
        </is>
      </c>
      <c r="BP962" s="2" t="inlineStr">
        <is>
          <t>rendiment ġenerali waqt l-użu</t>
        </is>
      </c>
      <c r="BQ962" s="2" t="inlineStr">
        <is>
          <t>3</t>
        </is>
      </c>
      <c r="BR962" s="2" t="inlineStr">
        <is>
          <t/>
        </is>
      </c>
      <c r="BS962" t="inlineStr">
        <is>
          <t>ir-rendiment b'mod kumplessiv waqt l-użu, b'mod speċjali f'termini tar-rendiment tal-enerġija, tal-adattament b'rispons għall-ħtiġijiet tal-okkupanti u tal-flessibbiltà tal-enerġija</t>
        </is>
      </c>
      <c r="BT962" s="2" t="inlineStr">
        <is>
          <t>algehele prestatie tijdens het gebruik</t>
        </is>
      </c>
      <c r="BU962" s="2" t="inlineStr">
        <is>
          <t>3</t>
        </is>
      </c>
      <c r="BV962" s="2" t="inlineStr">
        <is>
          <t/>
        </is>
      </c>
      <c r="BW962" t="inlineStr">
        <is>
          <t>geheel
 van prestaties tijdens het gebruik, met name op het gebied van
 energieprestaties, aanpassing aan de behoeften van de gebruikers en
 energieflexibiliteit</t>
        </is>
      </c>
      <c r="BX962" s="2" t="inlineStr">
        <is>
          <t>ogólna charakterystyka użytkowa</t>
        </is>
      </c>
      <c r="BY962" s="2" t="inlineStr">
        <is>
          <t>3</t>
        </is>
      </c>
      <c r="BZ962" s="2" t="inlineStr">
        <is>
          <t/>
        </is>
      </c>
      <c r="CA962" t="inlineStr">
        <is>
          <t/>
        </is>
      </c>
      <c r="CB962" s="2" t="inlineStr">
        <is>
          <t>desempenho global durante a utilização</t>
        </is>
      </c>
      <c r="CC962" s="2" t="inlineStr">
        <is>
          <t>3</t>
        </is>
      </c>
      <c r="CD962" s="2" t="inlineStr">
        <is>
          <t/>
        </is>
      </c>
      <c r="CE962" t="inlineStr">
        <is>
          <t/>
        </is>
      </c>
      <c r="CF962" s="2" t="inlineStr">
        <is>
          <t>performanță globală în timpul utilizării</t>
        </is>
      </c>
      <c r="CG962" s="2" t="inlineStr">
        <is>
          <t>2</t>
        </is>
      </c>
      <c r="CH962" s="2" t="inlineStr">
        <is>
          <t/>
        </is>
      </c>
      <c r="CI962" t="inlineStr">
        <is>
          <t/>
        </is>
      </c>
      <c r="CJ962" s="2" t="inlineStr">
        <is>
          <t>celková prevádzková hospodárnosť</t>
        </is>
      </c>
      <c r="CK962" s="2" t="inlineStr">
        <is>
          <t>3</t>
        </is>
      </c>
      <c r="CL962" s="2" t="inlineStr">
        <is>
          <t/>
        </is>
      </c>
      <c r="CM962" t="inlineStr">
        <is>
          <t>celková hospodárnosť budy vo fáze používania najmä s ohľadom na energetickú hospodárnosť, adaptáciu v reakcii na potreby užívateľov a energetickú flexibilitu</t>
        </is>
      </c>
      <c r="CN962" s="2" t="inlineStr">
        <is>
          <t>skupna učinkovitost med uporabo</t>
        </is>
      </c>
      <c r="CO962" s="2" t="inlineStr">
        <is>
          <t>3</t>
        </is>
      </c>
      <c r="CP962" s="2" t="inlineStr">
        <is>
          <t/>
        </is>
      </c>
      <c r="CQ962" t="inlineStr">
        <is>
          <t/>
        </is>
      </c>
      <c r="CR962" s="2" t="inlineStr">
        <is>
          <t>prestanda överlag vid verklig användning</t>
        </is>
      </c>
      <c r="CS962" s="2" t="inlineStr">
        <is>
          <t>3</t>
        </is>
      </c>
      <c r="CT962" s="2" t="inlineStr">
        <is>
          <t/>
        </is>
      </c>
      <c r="CU962" t="inlineStr">
        <is>
          <t/>
        </is>
      </c>
    </row>
    <row r="963">
      <c r="A963" s="1" t="str">
        <f>HYPERLINK("https://iate.europa.eu/entry/result/3589637/all", "3589637")</f>
        <v>3589637</v>
      </c>
      <c r="B963" t="inlineStr">
        <is>
          <t>SOCIAL QUESTIONS;INTERNATIONAL ORGANISATIONS</t>
        </is>
      </c>
      <c r="C963" t="inlineStr">
        <is>
          <t>SOCIAL QUESTIONS|health|health policy|health costs;INTERNATIONAL ORGANISATIONS|United Nations|UN specialised agency|World Health Organisation</t>
        </is>
      </c>
      <c r="D963" s="2" t="inlineStr">
        <is>
          <t>Фонд за солидарен отговор на COVID-19</t>
        </is>
      </c>
      <c r="E963" s="2" t="inlineStr">
        <is>
          <t>3</t>
        </is>
      </c>
      <c r="F963" s="2" t="inlineStr">
        <is>
          <t/>
        </is>
      </c>
      <c r="G963" t="inlineStr">
        <is>
          <t/>
        </is>
      </c>
      <c r="H963" s="2" t="inlineStr">
        <is>
          <t>Fond solidární reakce na COVID-19|
Fond reakce na COVID-19</t>
        </is>
      </c>
      <c r="I963" s="2" t="inlineStr">
        <is>
          <t>3|
3</t>
        </is>
      </c>
      <c r="J963" s="2" t="inlineStr">
        <is>
          <t xml:space="preserve">|
</t>
        </is>
      </c>
      <c r="K963" t="inlineStr">
        <is>
          <t/>
        </is>
      </c>
      <c r="L963" s="2" t="inlineStr">
        <is>
          <t>Solidaritetsfonden til Bekæmpelse af Covid-19|
Covid-19-Solidaritetsfonden</t>
        </is>
      </c>
      <c r="M963" s="2" t="inlineStr">
        <is>
          <t>2|
3</t>
        </is>
      </c>
      <c r="N963" s="2" t="inlineStr">
        <is>
          <t xml:space="preserve">|
</t>
        </is>
      </c>
      <c r="O963" t="inlineStr">
        <is>
          <t>global fond til støtte for Verdenssundhedsorganisationens arbejde med inddæmning
af covid-19-pandemien</t>
        </is>
      </c>
      <c r="P963" s="2" t="inlineStr">
        <is>
          <t>COVID-19-Solidaritätsreaktionsfonds</t>
        </is>
      </c>
      <c r="Q963" s="2" t="inlineStr">
        <is>
          <t>3</t>
        </is>
      </c>
      <c r="R963" s="2" t="inlineStr">
        <is>
          <t/>
        </is>
      </c>
      <c r="S963" t="inlineStr">
        <is>
          <t/>
        </is>
      </c>
      <c r="T963" s="2" t="inlineStr">
        <is>
          <t>Ταμείο Αλληλεγγύης για την Αντιμετώπιση της COVID-19|
ταμείο για την αντιμετώπιση της COVID-19</t>
        </is>
      </c>
      <c r="U963" s="2" t="inlineStr">
        <is>
          <t>3|
3</t>
        </is>
      </c>
      <c r="V963" s="2" t="inlineStr">
        <is>
          <t xml:space="preserve">|
</t>
        </is>
      </c>
      <c r="W963" t="inlineStr">
        <is>
          <t>παγκόσμιο ταμείο που έχει συσταθεί με σκοπό τη στήριξη του έργου του &lt;a href="https://iate.europa.eu/entry/result/787722/en-el" target="_blank"&gt;Παγκόσμιου Οργανισμού Υγείας&lt;/a&gt; (ΠΟΥ) για την αναχαίτιση της &lt;a href="https://iate.europa.eu/entry/result/3589305/en-el" target="_blank"&gt;πανδημίας COVID-19&lt;/a&gt;</t>
        </is>
      </c>
      <c r="X963" s="2" t="inlineStr">
        <is>
          <t>COVID-19 Response Fund|
COVID-19 Solidarity Response Fund</t>
        </is>
      </c>
      <c r="Y963" s="2" t="inlineStr">
        <is>
          <t>3|
3</t>
        </is>
      </c>
      <c r="Z963" s="2" t="inlineStr">
        <is>
          <t xml:space="preserve">|
</t>
        </is>
      </c>
      <c r="AA963" t="inlineStr">
        <is>
          <t>global fund for supporting the work of the &lt;a href="http://iate.europa.eu/entry/result/787722/en" target="_blank"&gt;World Health Organization&lt;/a&gt; (WHO) in containing the &lt;a href="http://iate.europa.eu/entry/result/3589305/en" target="_blank"&gt;COVID-19 pandemic&lt;/a&gt;</t>
        </is>
      </c>
      <c r="AB963" s="2" t="inlineStr">
        <is>
          <t>Fondo de Respuesta Solidaria a la COVID-19</t>
        </is>
      </c>
      <c r="AC963" s="2" t="inlineStr">
        <is>
          <t>3</t>
        </is>
      </c>
      <c r="AD963" s="2" t="inlineStr">
        <is>
          <t/>
        </is>
      </c>
      <c r="AE963" t="inlineStr">
        <is>
          <t>Fondo mundial con el que las personas y organizaciones que deseen ayudar
a combatir la &lt;a href="https://iate.europa.eu/entry/result/3589305/es" target="_blank"&gt;pandemia de COVID-19&lt;/a&gt; y apoyar a la &lt;a href="https://iate.europa.eu/entry/result/787722/es" target="_blank"&gt;OMS&lt;/a&gt; y sus asociados pueden hacer
donaciones que se destinarán a financiar las actividades del Plan Estratégico
de Preparación y Respuesta.</t>
        </is>
      </c>
      <c r="AF963" s="2" t="inlineStr">
        <is>
          <t>COVID-19 solidaarsusfond</t>
        </is>
      </c>
      <c r="AG963" s="2" t="inlineStr">
        <is>
          <t>3</t>
        </is>
      </c>
      <c r="AH963" s="2" t="inlineStr">
        <is>
          <t/>
        </is>
      </c>
      <c r="AI963" t="inlineStr">
        <is>
          <t>rahastu, mille kaudu üksikisikud, korporatsioonid ja heategevuslikud ühendused saavad anda otsese panuse WHO juhitavasse ülemaailmsesse koostöösse COVID-19 tõkestamisel</t>
        </is>
      </c>
      <c r="AJ963" s="2" t="inlineStr">
        <is>
          <t>Covid-19-solidaarisuusrahasto</t>
        </is>
      </c>
      <c r="AK963" s="2" t="inlineStr">
        <is>
          <t>3</t>
        </is>
      </c>
      <c r="AL963" s="2" t="inlineStr">
        <is>
          <t/>
        </is>
      </c>
      <c r="AM963" t="inlineStr">
        <is>
          <t/>
        </is>
      </c>
      <c r="AN963" s="2" t="inlineStr">
        <is>
          <t>Fonds de solidarité pour la riposte à la COVID-19|
Fonds pour la riposte à la COVID-19|
Fonds de solidarité pour la lutte contre la COVID-19</t>
        </is>
      </c>
      <c r="AO963" s="2" t="inlineStr">
        <is>
          <t>3|
3|
3</t>
        </is>
      </c>
      <c r="AP963" s="2" t="inlineStr">
        <is>
          <t xml:space="preserve">preferred|
|
</t>
        </is>
      </c>
      <c r="AQ963" t="inlineStr">
        <is>
          <t>structure permettant aux personnes et aux organisations qui le souhaitent de contribuer aux efforts de 
lutte contre la pandémie et de soutenir l’OMS et ses partenaires par l’intermédiaire de dons</t>
        </is>
      </c>
      <c r="AR963" s="2" t="inlineStr">
        <is>
          <t>an Ciste Dlúthpháirtíochta um Fhreagairt ar COVID-19</t>
        </is>
      </c>
      <c r="AS963" s="2" t="inlineStr">
        <is>
          <t>3</t>
        </is>
      </c>
      <c r="AT963" s="2" t="inlineStr">
        <is>
          <t/>
        </is>
      </c>
      <c r="AU963" t="inlineStr">
        <is>
          <t/>
        </is>
      </c>
      <c r="AV963" s="2" t="inlineStr">
        <is>
          <t>Fond za solidarni odgovor na pandemiju bolesti COVID-19</t>
        </is>
      </c>
      <c r="AW963" s="2" t="inlineStr">
        <is>
          <t>3</t>
        </is>
      </c>
      <c r="AX963" s="2" t="inlineStr">
        <is>
          <t/>
        </is>
      </c>
      <c r="AY963" t="inlineStr">
        <is>
          <t/>
        </is>
      </c>
      <c r="AZ963" s="2" t="inlineStr">
        <is>
          <t>Covid19-reagálási Alap</t>
        </is>
      </c>
      <c r="BA963" s="2" t="inlineStr">
        <is>
          <t>3</t>
        </is>
      </c>
      <c r="BB963" s="2" t="inlineStr">
        <is>
          <t/>
        </is>
      </c>
      <c r="BC963" t="inlineStr">
        <is>
          <t>az &lt;a href="https://iate.europa.eu/entry/result/787722/hu" target="_blank"&gt;Egészségügyi Világszervezet&lt;/a&gt; &lt;a href="https://iate.europa.eu/entry/result/3589305/hu" target="_blank"&gt;Covid19-világjárvánnyal&lt;/a&gt; kapcsolatos munkáját segítő globális alap</t>
        </is>
      </c>
      <c r="BD963" s="2" t="inlineStr">
        <is>
          <t>Fondo di solidarietà per la risposta alla COVID-19</t>
        </is>
      </c>
      <c r="BE963" s="2" t="inlineStr">
        <is>
          <t>3</t>
        </is>
      </c>
      <c r="BF963" s="2" t="inlineStr">
        <is>
          <t/>
        </is>
      </c>
      <c r="BG963" t="inlineStr">
        <is>
          <t>fondo globale per
sostenere il lavoro dell’&lt;a href="https://iate.europa.eu/entry/result/787722/en-it" target="_blank"&gt;Organizzazione mondiale della sanità &lt;/a&gt;nella risposta
alla &lt;a href="https://iate.europa.eu/entry/result/3589305/en-it" target="_blank"&gt;pandemia di COVID-19&lt;/a&gt;</t>
        </is>
      </c>
      <c r="BH963" s="2" t="inlineStr">
        <is>
          <t>Solidaraus atsako į COVID-19 grėsmę fondas|
Atsako į COVID-19 grėsmę fondas</t>
        </is>
      </c>
      <c r="BI963" s="2" t="inlineStr">
        <is>
          <t>3|
3</t>
        </is>
      </c>
      <c r="BJ963" s="2" t="inlineStr">
        <is>
          <t xml:space="preserve">|
</t>
        </is>
      </c>
      <c r="BK963" t="inlineStr">
        <is>
          <t>Pasaulio sveikatos organizacijos fondas, kuriame telkiamos lėšos COVID-19 pandemijai įveikti</t>
        </is>
      </c>
      <c r="BL963" s="2" t="inlineStr">
        <is>
          <t>Solidaritātes fonds reaģēšanai uz Covid-19|
Fonds reaģēšanai uz Covid-19</t>
        </is>
      </c>
      <c r="BM963" s="2" t="inlineStr">
        <is>
          <t>3|
3</t>
        </is>
      </c>
      <c r="BN963" s="2" t="inlineStr">
        <is>
          <t xml:space="preserve">|
</t>
        </is>
      </c>
      <c r="BO963" t="inlineStr">
        <is>
          <t/>
        </is>
      </c>
      <c r="BP963" s="2" t="inlineStr">
        <is>
          <t>Fond ta' Rispons għall-COVID-19|
Fond ta' Rispons ta' Solidarjetà għall-COVID-19</t>
        </is>
      </c>
      <c r="BQ963" s="2" t="inlineStr">
        <is>
          <t>3|
3</t>
        </is>
      </c>
      <c r="BR963" s="2" t="inlineStr">
        <is>
          <t xml:space="preserve">|
</t>
        </is>
      </c>
      <c r="BS963" t="inlineStr">
        <is>
          <t>fond globali għall-appoġġ tal-ħidma tal-&lt;a href="https://iate.europa.eu/entry/result/787722/en" target="_blank"&gt;Organizzazzjoni Dinjija tas-Saħħa (WHO)&lt;/a&gt; biex trażżan il-&lt;a href="https://iate.europa.eu/entry/result/3589305/en" target="_blank"&gt;pandemija tal-COVID-19&lt;/a&gt;</t>
        </is>
      </c>
      <c r="BT963" s="2" t="inlineStr">
        <is>
          <t>COVID-19-responsfonds</t>
        </is>
      </c>
      <c r="BU963" s="2" t="inlineStr">
        <is>
          <t>3</t>
        </is>
      </c>
      <c r="BV963" s="2" t="inlineStr">
        <is>
          <t/>
        </is>
      </c>
      <c r="BW963" t="inlineStr">
        <is>
          <t>wereldwijd fonds
 ter ondersteuning van de activiteiten van de Wereldgezondheidsorganisatie
 (WHO) om de COVID-19-pandemie in te perken</t>
        </is>
      </c>
      <c r="BX963" s="2" t="inlineStr">
        <is>
          <t>Fundusz Solidarnościowy do Walki z COVID-19</t>
        </is>
      </c>
      <c r="BY963" s="2" t="inlineStr">
        <is>
          <t>3</t>
        </is>
      </c>
      <c r="BZ963" s="2" t="inlineStr">
        <is>
          <t/>
        </is>
      </c>
      <c r="CA963" t="inlineStr">
        <is>
          <t>globalny fundusz wspierający działania Światowej Organizacji Zdrowia związane z powstrzymaniem pandemii COVID-19</t>
        </is>
      </c>
      <c r="CB963" s="2" t="inlineStr">
        <is>
          <t>Fundo de Resposta à COVID-19</t>
        </is>
      </c>
      <c r="CC963" s="2" t="inlineStr">
        <is>
          <t>3</t>
        </is>
      </c>
      <c r="CD963" s="2" t="inlineStr">
        <is>
          <t/>
        </is>
      </c>
      <c r="CE963" t="inlineStr">
        <is>
          <t>&lt;div&gt;&lt;div&gt;&lt;div&gt;&lt;div&gt;Fundo global para apoiar o trabalho da Organização Mundial da Saúde (OMS) na contenção da pandemia de COVID-19.&lt;br&gt;&lt;/div&gt;&lt;/div&gt;&lt;/div&gt;&lt;/div&gt;</t>
        </is>
      </c>
      <c r="CF963" s="2" t="inlineStr">
        <is>
          <t>Fondul de răspuns solidar la pandemia de COVID-19</t>
        </is>
      </c>
      <c r="CG963" s="2" t="inlineStr">
        <is>
          <t>3</t>
        </is>
      </c>
      <c r="CH963" s="2" t="inlineStr">
        <is>
          <t/>
        </is>
      </c>
      <c r="CI963" t="inlineStr">
        <is>
          <t/>
        </is>
      </c>
      <c r="CJ963" s="2" t="inlineStr">
        <is>
          <t>Fond reakcie na COVID-19|
Fond solidárnej reakcie na COVID-19</t>
        </is>
      </c>
      <c r="CK963" s="2" t="inlineStr">
        <is>
          <t>3|
3</t>
        </is>
      </c>
      <c r="CL963" s="2" t="inlineStr">
        <is>
          <t xml:space="preserve">|
</t>
        </is>
      </c>
      <c r="CM963" t="inlineStr">
        <is>
          <t>globálny fond určený na podporu činnosti &lt;a href="https://iate.europa.eu/entry/result/787722/sk" target="_blank"&gt;Svetovej zdravotníckej organizácie&lt;/a&gt; v boji proti &lt;a href="https://iate.europa.eu/entry/result/3589305/sk" target="_blank"&gt;pandémii COVID-19&lt;/a&gt;</t>
        </is>
      </c>
      <c r="CN963" s="2" t="inlineStr">
        <is>
          <t>solidarnostni sklad za odziv na COVID-19|
sklad za odziv na COVID-19</t>
        </is>
      </c>
      <c r="CO963" s="2" t="inlineStr">
        <is>
          <t>3|
3</t>
        </is>
      </c>
      <c r="CP963" s="2" t="inlineStr">
        <is>
          <t xml:space="preserve">|
</t>
        </is>
      </c>
      <c r="CQ963" t="inlineStr">
        <is>
          <t>globalni sklad za podporo delu Svetovne zdravstvene organizacije pri zajezitvi pandemije COVID-19</t>
        </is>
      </c>
      <c r="CR963" s="2" t="inlineStr">
        <is>
          <t>solidaritetsfond för covid-19</t>
        </is>
      </c>
      <c r="CS963" s="2" t="inlineStr">
        <is>
          <t>3</t>
        </is>
      </c>
      <c r="CT963" s="2" t="inlineStr">
        <is>
          <t/>
        </is>
      </c>
      <c r="CU963" t="inlineStr">
        <is>
          <t/>
        </is>
      </c>
    </row>
    <row r="964">
      <c r="A964" s="1" t="str">
        <f>HYPERLINK("https://iate.europa.eu/entry/result/3589875/all", "3589875")</f>
        <v>3589875</v>
      </c>
      <c r="B964" t="inlineStr">
        <is>
          <t>EUROPEAN UNION;FINANCE</t>
        </is>
      </c>
      <c r="C964" t="inlineStr">
        <is>
          <t>EUROPEAN UNION;FINANCE</t>
        </is>
      </c>
      <c r="D964" s="2" t="inlineStr">
        <is>
          <t>Глобална цел: обединени за нашето бъдеще</t>
        </is>
      </c>
      <c r="E964" s="2" t="inlineStr">
        <is>
          <t>3</t>
        </is>
      </c>
      <c r="F964" s="2" t="inlineStr">
        <is>
          <t/>
        </is>
      </c>
      <c r="G964" t="inlineStr">
        <is>
          <t/>
        </is>
      </c>
      <c r="H964" s="2" t="inlineStr">
        <is>
          <t>Globální cíl: Společně pro budoucnost</t>
        </is>
      </c>
      <c r="I964" s="2" t="inlineStr">
        <is>
          <t>3</t>
        </is>
      </c>
      <c r="J964" s="2" t="inlineStr">
        <is>
          <t/>
        </is>
      </c>
      <c r="K964" t="inlineStr">
        <is>
          <t/>
        </is>
      </c>
      <c r="L964" s="2" t="inlineStr">
        <is>
          <t>Global Goal: Unite for Our Future</t>
        </is>
      </c>
      <c r="M964" s="2" t="inlineStr">
        <is>
          <t>3</t>
        </is>
      </c>
      <c r="N964" s="2" t="inlineStr">
        <is>
          <t/>
        </is>
      </c>
      <c r="O964" t="inlineStr">
        <is>
          <t>kampagne med den internationale fortalerorganisation Global Citizen i
spidsen og Europa-Kommissionen som mæcen, hvis mål var at mobilisere borgere i
hele verden til at stå sammen og samle ressourcer for at overvinde covid-19-pandemien</t>
        </is>
      </c>
      <c r="P964" s="2" t="inlineStr">
        <is>
          <t>Global Goal: Unite for our Future</t>
        </is>
      </c>
      <c r="Q964" s="2" t="inlineStr">
        <is>
          <t>3</t>
        </is>
      </c>
      <c r="R964" s="2" t="inlineStr">
        <is>
          <t/>
        </is>
      </c>
      <c r="S964" t="inlineStr">
        <is>
          <t>Kampagne zur Mobilisierung der Bürger auf der ganzen Welt, mit vereinten Kräften gegen die COVID-19-Pandemie zu kämpfen</t>
        </is>
      </c>
      <c r="T964" s="2" t="inlineStr">
        <is>
          <t>Παγκόσμιος στόχος: ενωμένοι για το μέλλον μας</t>
        </is>
      </c>
      <c r="U964" s="2" t="inlineStr">
        <is>
          <t>3</t>
        </is>
      </c>
      <c r="V964" s="2" t="inlineStr">
        <is>
          <t/>
        </is>
      </c>
      <c r="W964" t="inlineStr">
        <is>
          <t/>
        </is>
      </c>
      <c r="X964" s="2" t="inlineStr">
        <is>
          <t>Global Goal: Unite for Our Future</t>
        </is>
      </c>
      <c r="Y964" s="2" t="inlineStr">
        <is>
          <t>3</t>
        </is>
      </c>
      <c r="Z964" s="2" t="inlineStr">
        <is>
          <t/>
        </is>
      </c>
      <c r="AA964" t="inlineStr">
        <is>
          <t>campaign to mobilise citizens globally to join forces
and pool resources to overcome the COVID-19 pandemic, lead by the
international‌ advocacy‌ organisation‌ Global Citizen with the European
Commission as patron and Bloomberg Philanthropies, the Bill &amp;amp; Melinda Gates
Foundation, the Wellcome Trust and others as partners</t>
        </is>
      </c>
      <c r="AB964" s="2" t="inlineStr">
        <is>
          <t>Objetivo global: unidos por nuestro futuro</t>
        </is>
      </c>
      <c r="AC964" s="2" t="inlineStr">
        <is>
          <t>3</t>
        </is>
      </c>
      <c r="AD964" s="2" t="inlineStr">
        <is>
          <t/>
        </is>
      </c>
      <c r="AE964" t="inlineStr">
        <is>
          <t>Campaña liderada por la organización
internacional de actuación social Global Citizen, que
cuenta con el patrocinio de la Comisión Europea y la participación de socios
como Bloomberg Philanthropies, la Fundación Bill y Melinda Gates y el Wellcome
Trust en calidad de socios, con el objetivo de movilizar a la ciudadanía en
todo el mundo para aunar esfuerzos y poner en común recursos para superar la
pandemia de COVID-19.</t>
        </is>
      </c>
      <c r="AF964" s="2" t="inlineStr">
        <is>
          <t>Üleilmne eesmärk: meie ühine tulevik</t>
        </is>
      </c>
      <c r="AG964" s="2" t="inlineStr">
        <is>
          <t>3</t>
        </is>
      </c>
      <c r="AH964" s="2" t="inlineStr">
        <is>
          <t/>
        </is>
      </c>
      <c r="AI964" t="inlineStr">
        <is>
          <t/>
        </is>
      </c>
      <c r="AJ964" s="2" t="inlineStr">
        <is>
          <t>”Global Goal: Unite for our Future” -kampanja</t>
        </is>
      </c>
      <c r="AK964" s="2" t="inlineStr">
        <is>
          <t>3</t>
        </is>
      </c>
      <c r="AL964" s="2" t="inlineStr">
        <is>
          <t/>
        </is>
      </c>
      <c r="AM964" t="inlineStr">
        <is>
          <t>koronaviruksen torjuntaa tukeva kansainvälinen kampanja, jolla tuetaan kohtuuhintaisten koronavirusrokotteiden saatavuutta sekä hoitoa ja testausta ja jonka suojelijana on Euroopan komissio ja kumppaneina säätiöt Bloomberg Philanthropies, Bill &amp;amp; Melinda Gates Foundation ja Wellcome Trust</t>
        </is>
      </c>
      <c r="AN964" s="2" t="inlineStr">
        <is>
          <t>Objectif mondial: Unis pour notre avenir</t>
        </is>
      </c>
      <c r="AO964" s="2" t="inlineStr">
        <is>
          <t>3</t>
        </is>
      </c>
      <c r="AP964" s="2" t="inlineStr">
        <is>
          <t/>
        </is>
      </c>
      <c r="AQ964" t="inlineStr">
        <is>
          <t>campagne lancée par l'organisation internationale de défense des citoyens &lt;a href="https://www.globalcitizen.org/en/" target="_blank"&gt;Global Citizen&lt;/a&gt; en collaboration avec la Commission européenne et en partenariat avec Bloomberg Philanthropies, la Bill &amp;amp; Melinda Gates Foundation et le Wellcome Trust, visant à mobiliser les citoyens, unir les forces et mettre les ressources en commun pour surmonter la pandémie</t>
        </is>
      </c>
      <c r="AR964" s="2" t="inlineStr">
        <is>
          <t>Sprioc Dhomhanda: Le chéile dár dTodhchaí</t>
        </is>
      </c>
      <c r="AS964" s="2" t="inlineStr">
        <is>
          <t>3</t>
        </is>
      </c>
      <c r="AT964" s="2" t="inlineStr">
        <is>
          <t/>
        </is>
      </c>
      <c r="AU964" t="inlineStr">
        <is>
          <t/>
        </is>
      </c>
      <c r="AV964" s="2" t="inlineStr">
        <is>
          <t>Globalni cilj: zajedno za budućnost</t>
        </is>
      </c>
      <c r="AW964" s="2" t="inlineStr">
        <is>
          <t>3</t>
        </is>
      </c>
      <c r="AX964" s="2" t="inlineStr">
        <is>
          <t/>
        </is>
      </c>
      <c r="AY964" t="inlineStr">
        <is>
          <t/>
        </is>
      </c>
      <c r="AZ964" s="2" t="inlineStr">
        <is>
          <t>Globális cél: együtt a jövőnkért</t>
        </is>
      </c>
      <c r="BA964" s="2" t="inlineStr">
        <is>
          <t>3</t>
        </is>
      </c>
      <c r="BB964" s="2" t="inlineStr">
        <is>
          <t/>
        </is>
      </c>
      <c r="BC964" t="inlineStr">
        <is>
          <t>a Global Citizen és az Európai Bizottság által indított közös kampány a koronavírus elleni oltóanyagok, vizsgálatok és kezelések kifejlesztése és alkalmazása érdekében</t>
        </is>
      </c>
      <c r="BD964" s="2" t="inlineStr">
        <is>
          <t>Obiettivo globale: uniti per il nostro futuro</t>
        </is>
      </c>
      <c r="BE964" s="2" t="inlineStr">
        <is>
          <t>3</t>
        </is>
      </c>
      <c r="BF964" s="2" t="inlineStr">
        <is>
          <t/>
        </is>
      </c>
      <c r="BG964" t="inlineStr">
        <is>
          <t>campagna volta a
mobilitare i cittadini a livello mondiale per unire le forze e mettere in
comune le risorse per superare la pandemia di COVID-19 portata avanti dall'organizzazione
internazionale non governativa Global Citizens 
con il patrocinio della Commissione europea e la collaborazione di
partner quali Bloomberg Philanthropies, la Bill &amp;amp; Melinda Gates Foundation
e il Wellcome Trust</t>
        </is>
      </c>
      <c r="BH964" s="2" t="inlineStr">
        <is>
          <t>„Pasaulinis tikslas – susivienyti dėl ateities“</t>
        </is>
      </c>
      <c r="BI964" s="2" t="inlineStr">
        <is>
          <t>3</t>
        </is>
      </c>
      <c r="BJ964" s="2" t="inlineStr">
        <is>
          <t/>
        </is>
      </c>
      <c r="BK964" t="inlineStr">
        <is>
          <t/>
        </is>
      </c>
      <c r="BL964" s="2" t="inlineStr">
        <is>
          <t>Globālais mērķis – vienoti nākotnei</t>
        </is>
      </c>
      <c r="BM964" s="2" t="inlineStr">
        <is>
          <t>2</t>
        </is>
      </c>
      <c r="BN964" s="2" t="inlineStr">
        <is>
          <t/>
        </is>
      </c>
      <c r="BO964" t="inlineStr">
        <is>
          <t/>
        </is>
      </c>
      <c r="BP964" s="2" t="inlineStr">
        <is>
          <t>Għan Globali: Ningħaqdu għall-ġejjieni tagħna</t>
        </is>
      </c>
      <c r="BQ964" s="2" t="inlineStr">
        <is>
          <t>3</t>
        </is>
      </c>
      <c r="BR964" s="2" t="inlineStr">
        <is>
          <t/>
        </is>
      </c>
      <c r="BS964" t="inlineStr">
        <is>
          <t>kampanja mmexxija mill-organizzazzjoni internazzjonali ta' promozzjoni Global Citizen taħt il-patroċinju tal-Kummissjoni Ewropea u l-Bloomberg Philanthropies, il-Bill &amp;amp; Melinda Gates Foundation, il-Wellcome Trust u oħrajn bħala sħab bl-għan li ċ-ċittadini jiġu mmobilizzati biex jinqħaqdu flimkien u jippuljaw ir-riżorsi biex tingħeleb il-pandemija</t>
        </is>
      </c>
      <c r="BT964" s="2" t="inlineStr">
        <is>
          <t>Global Goal: Unite For Our Future</t>
        </is>
      </c>
      <c r="BU964" s="2" t="inlineStr">
        <is>
          <t>3</t>
        </is>
      </c>
      <c r="BV964" s="2" t="inlineStr">
        <is>
          <t/>
        </is>
      </c>
      <c r="BW964" t="inlineStr">
        <is>
          <t>campagne
 van de internationale bewustmakingsorganisatie Global Citizen met de Europese
 Commissie als beschermheer en Bloomberg Philanthropies, Bill &amp;amp; Melinda
 Gates Foundation, Wellcome Trust en anderen als partners met als doel
 krachten en middelen te bundelen om de COVID-19-pandemie te overwinnen</t>
        </is>
      </c>
      <c r="BX964" s="2" t="inlineStr">
        <is>
          <t>Globalny cel: zjednoczeni z myślą o przyszłości</t>
        </is>
      </c>
      <c r="BY964" s="2" t="inlineStr">
        <is>
          <t>3</t>
        </is>
      </c>
      <c r="BZ964" s="2" t="inlineStr">
        <is>
          <t/>
        </is>
      </c>
      <c r="CA964" t="inlineStr">
        <is>
          <t>hasło kampanii, której pomysłodawcą jest organizacja Global Citizen i mającej na celu mobilizację środków na walkę z koronawirusem</t>
        </is>
      </c>
      <c r="CB964" s="2" t="inlineStr">
        <is>
          <t>Objetivo Mundial: Unidos para o Futuro</t>
        </is>
      </c>
      <c r="CC964" s="2" t="inlineStr">
        <is>
          <t>3</t>
        </is>
      </c>
      <c r="CD964" s="2" t="inlineStr">
        <is>
          <t/>
        </is>
      </c>
      <c r="CE964" t="inlineStr">
        <is>
          <t>&lt;div&gt;Campanha dirigida pela organização Global Citizen e com o patrocínio da Comissão Europeia, com a fundação Bloomberg Philantropies, a Fundação Bill e Belinda Gates e a instituição Wellcome Trust e outras organizações como parceiros, com o objetivo de mobilizar os cidadãos a nível mundial para unir forças e reunir recursos para vencer a pandemia.&lt;/div&gt;</t>
        </is>
      </c>
      <c r="CF964" s="2" t="inlineStr">
        <is>
          <t>Obiectivul nostru mondial: Uniți pentru viitor</t>
        </is>
      </c>
      <c r="CG964" s="2" t="inlineStr">
        <is>
          <t>3</t>
        </is>
      </c>
      <c r="CH964" s="2" t="inlineStr">
        <is>
          <t/>
        </is>
      </c>
      <c r="CI964" t="inlineStr">
        <is>
          <t/>
        </is>
      </c>
      <c r="CJ964" s="2" t="inlineStr">
        <is>
          <t>Globálny cieľ: Spoločne za našu budúcnosť</t>
        </is>
      </c>
      <c r="CK964" s="2" t="inlineStr">
        <is>
          <t>3</t>
        </is>
      </c>
      <c r="CL964" s="2" t="inlineStr">
        <is>
          <t/>
        </is>
      </c>
      <c r="CM964" t="inlineStr">
        <is>
          <t>spoločná kampaň spustená spoločnosťou Global Citizen a Európskou komisiou zameraná na vývoj a používanie vakcín, testov a liečby v boji proti pandémii COVID-19</t>
        </is>
      </c>
      <c r="CN964" s="2" t="inlineStr">
        <is>
          <t>Globalni cilj: združimo moči za našo prihodnost</t>
        </is>
      </c>
      <c r="CO964" s="2" t="inlineStr">
        <is>
          <t>3</t>
        </is>
      </c>
      <c r="CP964" s="2" t="inlineStr">
        <is>
          <t/>
        </is>
      </c>
      <c r="CQ964" t="inlineStr">
        <is>
          <t/>
        </is>
      </c>
      <c r="CR964" s="2" t="inlineStr">
        <is>
          <t>Det globala målet: Tillsammans för framtiden</t>
        </is>
      </c>
      <c r="CS964" s="2" t="inlineStr">
        <is>
          <t>3</t>
        </is>
      </c>
      <c r="CT964" s="2" t="inlineStr">
        <is>
          <t/>
        </is>
      </c>
      <c r="CU964" t="inlineStr">
        <is>
          <t/>
        </is>
      </c>
    </row>
    <row r="965">
      <c r="A965" s="1" t="str">
        <f>HYPERLINK("https://iate.europa.eu/entry/result/3590754/all", "3590754")</f>
        <v>3590754</v>
      </c>
      <c r="B965" t="inlineStr">
        <is>
          <t>INDUSTRY;ENERGY;SOCIAL QUESTIONS</t>
        </is>
      </c>
      <c r="C965" t="inlineStr">
        <is>
          <t>INDUSTRY|building and public works|building industry;ENERGY|energy policy;SOCIAL QUESTIONS|construction and town planning</t>
        </is>
      </c>
      <c r="D965" s="2" t="inlineStr">
        <is>
          <t>енергиен баланс</t>
        </is>
      </c>
      <c r="E965" s="2" t="inlineStr">
        <is>
          <t>3</t>
        </is>
      </c>
      <c r="F965" s="2" t="inlineStr">
        <is>
          <t/>
        </is>
      </c>
      <c r="G965" t="inlineStr">
        <is>
          <t>подход, при който определени тегловни
коефициенти могат да бъдат адаптирани в зависимост от климатичната зона, в
която е разположена сградата</t>
        </is>
      </c>
      <c r="H965" s="2" t="inlineStr">
        <is>
          <t>energetická bilance</t>
        </is>
      </c>
      <c r="I965" s="2" t="inlineStr">
        <is>
          <t>3</t>
        </is>
      </c>
      <c r="J965" s="2" t="inlineStr">
        <is>
          <t/>
        </is>
      </c>
      <c r="K965" t="inlineStr">
        <is>
          <t>přístup, pomocí kterého lze určité váhové faktory přizpůsobit na základě klimatické zóny budovy</t>
        </is>
      </c>
      <c r="L965" s="2" t="inlineStr">
        <is>
          <t>energibalance</t>
        </is>
      </c>
      <c r="M965" s="2" t="inlineStr">
        <is>
          <t>3</t>
        </is>
      </c>
      <c r="N965" s="2" t="inlineStr">
        <is>
          <t/>
        </is>
      </c>
      <c r="O965" t="inlineStr">
        <is>
          <t>metode, hvor visse vægtningsfaktorer kan tilpasses ud fra bygningens
klimazone</t>
        </is>
      </c>
      <c r="P965" s="2" t="inlineStr">
        <is>
          <t>Energiebilanz</t>
        </is>
      </c>
      <c r="Q965" s="2" t="inlineStr">
        <is>
          <t>3</t>
        </is>
      </c>
      <c r="R965" s="2" t="inlineStr">
        <is>
          <t/>
        </is>
      </c>
      <c r="S965" t="inlineStr">
        <is>
          <t>Ansatz zur Anpassung bestimmter Gewichtungsfaktoren auf der Grundlage der Klimazone des Gebäudes</t>
        </is>
      </c>
      <c r="T965" s="2" t="inlineStr">
        <is>
          <t>ενεργειακό ισοζύγιο</t>
        </is>
      </c>
      <c r="U965" s="2" t="inlineStr">
        <is>
          <t>3</t>
        </is>
      </c>
      <c r="V965" s="2" t="inlineStr">
        <is>
          <t/>
        </is>
      </c>
      <c r="W965" t="inlineStr">
        <is>
          <t>προσέγγιση σύμφωνα με την οποία ορισμένοι συντελεστές στάθμισης μπορούν να προσαρμόζονται με βάση την κλιματική ζώνη του κτιρίου</t>
        </is>
      </c>
      <c r="X965" s="2" t="inlineStr">
        <is>
          <t>energy balance</t>
        </is>
      </c>
      <c r="Y965" s="2" t="inlineStr">
        <is>
          <t>3</t>
        </is>
      </c>
      <c r="Z965" s="2" t="inlineStr">
        <is>
          <t/>
        </is>
      </c>
      <c r="AA965" t="inlineStr">
        <is>
          <t>approach by which certain &lt;a href="https://iate.europa.eu/entry/result/3590755/en" target="_blank"&gt;weighting factors&lt;/a&gt; may be adapted based on the climate zone of a building</t>
        </is>
      </c>
      <c r="AB965" s="2" t="inlineStr">
        <is>
          <t>balance energético</t>
        </is>
      </c>
      <c r="AC965" s="2" t="inlineStr">
        <is>
          <t>3</t>
        </is>
      </c>
      <c r="AD965" s="2" t="inlineStr">
        <is>
          <t/>
        </is>
      </c>
      <c r="AE965" t="inlineStr">
        <is>
          <t>Enfoque mediante el
cual pueden adaptarse determinados &lt;a href="https://iate.europa.eu/entry/result/3590755/es" target="_blank"&gt;factores de ponderación&lt;/a&gt; en función de la
zona climática del edificio.</t>
        </is>
      </c>
      <c r="AF965" s="2" t="inlineStr">
        <is>
          <t>energiatasakaal</t>
        </is>
      </c>
      <c r="AG965" s="2" t="inlineStr">
        <is>
          <t>3</t>
        </is>
      </c>
      <c r="AH965" s="2" t="inlineStr">
        <is>
          <t/>
        </is>
      </c>
      <c r="AI965" t="inlineStr">
        <is>
          <t>lähenemisviis, mille puhul teatavaid kaalutegureid võib
kohandada sõltuvalt kliimavööndist, kus hoone asub</t>
        </is>
      </c>
      <c r="AJ965" s="2" t="inlineStr">
        <is>
          <t>energiatase</t>
        </is>
      </c>
      <c r="AK965" s="2" t="inlineStr">
        <is>
          <t>3</t>
        </is>
      </c>
      <c r="AL965" s="2" t="inlineStr">
        <is>
          <t/>
        </is>
      </c>
      <c r="AM965" t="inlineStr">
        <is>
          <t>menetelmä, jossa tiettyjä &lt;a href="https://iate.europa.eu/entry/result/3590755/fi" target="_blank"&gt;painotuskertoimia&lt;/a&gt; voidaan mukauttaa rakennuksen ilmastovyöhykkeen perusteella</t>
        </is>
      </c>
      <c r="AN965" s="2" t="inlineStr">
        <is>
          <t>bilan énergétique</t>
        </is>
      </c>
      <c r="AO965" s="2" t="inlineStr">
        <is>
          <t>3</t>
        </is>
      </c>
      <c r="AP965" s="2" t="inlineStr">
        <is>
          <t/>
        </is>
      </c>
      <c r="AQ965" t="inlineStr">
        <is>
          <t>approche par laquelle certains facteurs de
pondération peuvent être adaptés en fonction de la zone climatique du bâtiment</t>
        </is>
      </c>
      <c r="AR965" s="2" t="inlineStr">
        <is>
          <t>cothromaíocht fuinnimh</t>
        </is>
      </c>
      <c r="AS965" s="2" t="inlineStr">
        <is>
          <t>3</t>
        </is>
      </c>
      <c r="AT965" s="2" t="inlineStr">
        <is>
          <t/>
        </is>
      </c>
      <c r="AU965" t="inlineStr">
        <is>
          <t/>
        </is>
      </c>
      <c r="AV965" s="2" t="inlineStr">
        <is>
          <t>energetska bilanca</t>
        </is>
      </c>
      <c r="AW965" s="2" t="inlineStr">
        <is>
          <t>3</t>
        </is>
      </c>
      <c r="AX965" s="2" t="inlineStr">
        <is>
          <t/>
        </is>
      </c>
      <c r="AY965" t="inlineStr">
        <is>
          <t>pristup prema kojem se određeni faktori ponderiranja mogu prilagoditi na temelju klimatske zone u kojoj se zgrada nalazi</t>
        </is>
      </c>
      <c r="AZ965" s="2" t="inlineStr">
        <is>
          <t>energiaegyensúly</t>
        </is>
      </c>
      <c r="BA965" s="2" t="inlineStr">
        <is>
          <t>3</t>
        </is>
      </c>
      <c r="BB965" s="2" t="inlineStr">
        <is>
          <t/>
        </is>
      </c>
      <c r="BC965" t="inlineStr">
        <is>
          <t>olyan megközelítés, amellyel az adott épület éghajlati övezete alapján bizonyos súlyozó tényezők módosíthatók</t>
        </is>
      </c>
      <c r="BD965" s="2" t="inlineStr">
        <is>
          <t>bilancio energetico</t>
        </is>
      </c>
      <c r="BE965" s="2" t="inlineStr">
        <is>
          <t>3</t>
        </is>
      </c>
      <c r="BF965" s="2" t="inlineStr">
        <is>
          <t/>
        </is>
      </c>
      <c r="BG965" t="inlineStr">
        <is>
          <t>approccio mediante il quale nel calcolo dei punteggi di predisposizione all'intelligenza alcuni fattori di ponderazione possono essere adattati sulla base della zona climatica di un edificio</t>
        </is>
      </c>
      <c r="BH965" s="2" t="inlineStr">
        <is>
          <t>energijos balansas</t>
        </is>
      </c>
      <c r="BI965" s="2" t="inlineStr">
        <is>
          <t>2</t>
        </is>
      </c>
      <c r="BJ965" s="2" t="inlineStr">
        <is>
          <t/>
        </is>
      </c>
      <c r="BK965" t="inlineStr">
        <is>
          <t>tam tikrų svorinių daugiklių pritaikymo prie pastato klimato zonos metodas</t>
        </is>
      </c>
      <c r="BL965" s="2" t="inlineStr">
        <is>
          <t>energobilance</t>
        </is>
      </c>
      <c r="BM965" s="2" t="inlineStr">
        <is>
          <t>3</t>
        </is>
      </c>
      <c r="BN965" s="2" t="inlineStr">
        <is>
          <t/>
        </is>
      </c>
      <c r="BO965" t="inlineStr">
        <is>
          <t>pieeja, kas nozīmē, ka atsevišķus &lt;a href="https://iate.europa.eu/entry/result/3590755/lv" target="_blank"&gt;svēruma faktorus&lt;/a&gt; var pielāgot atkarībā no klimata zonas, kurā atrodas ēka</t>
        </is>
      </c>
      <c r="BP965" s="2" t="inlineStr">
        <is>
          <t>bilanċ tal-enerġija</t>
        </is>
      </c>
      <c r="BQ965" s="2" t="inlineStr">
        <is>
          <t>3</t>
        </is>
      </c>
      <c r="BR965" s="2" t="inlineStr">
        <is>
          <t/>
        </is>
      </c>
      <c r="BS965" t="inlineStr">
        <is>
          <t>approċċ li bih ċerti fatturi ta’ ponderazzjoni jistgħu jiġu adattati abbażi taż-żona klimatika tal-bini</t>
        </is>
      </c>
      <c r="BT965" s="2" t="inlineStr">
        <is>
          <t>energiebalans</t>
        </is>
      </c>
      <c r="BU965" s="2" t="inlineStr">
        <is>
          <t>3</t>
        </is>
      </c>
      <c r="BV965" s="2" t="inlineStr">
        <is>
          <t/>
        </is>
      </c>
      <c r="BW965" t="inlineStr">
        <is>
          <t>"benadering
 waarbij bepaalde wegingsfactoren kunnen worden aangepast aan de klimaatzone
 van het gebouw"</t>
        </is>
      </c>
      <c r="BX965" s="2" t="inlineStr">
        <is>
          <t>bilans energetyczny</t>
        </is>
      </c>
      <c r="BY965" s="2" t="inlineStr">
        <is>
          <t>3</t>
        </is>
      </c>
      <c r="BZ965" s="2" t="inlineStr">
        <is>
          <t/>
        </is>
      </c>
      <c r="CA965" t="inlineStr">
        <is>
          <t>podejście, za pomocą którego niektóre współczynniki wagowe mogą być dostosowywane na podstawie strefy klimatycznej budynku</t>
        </is>
      </c>
      <c r="CB965" s="2" t="inlineStr">
        <is>
          <t>balanço energético</t>
        </is>
      </c>
      <c r="CC965" s="2" t="inlineStr">
        <is>
          <t>3</t>
        </is>
      </c>
      <c r="CD965" s="2" t="inlineStr">
        <is>
          <t/>
        </is>
      </c>
      <c r="CE965" t="inlineStr">
        <is>
          <t>Abordagem que permite adaptar alguns fatores de ponderação com base na
zona climática em que se encontra o edifício.</t>
        </is>
      </c>
      <c r="CF965" s="2" t="inlineStr">
        <is>
          <t>bilanț de energie la nivelul clădiii</t>
        </is>
      </c>
      <c r="CG965" s="2" t="inlineStr">
        <is>
          <t>3</t>
        </is>
      </c>
      <c r="CH965" s="2" t="inlineStr">
        <is>
          <t/>
        </is>
      </c>
      <c r="CI965" t="inlineStr">
        <is>
          <t/>
        </is>
      </c>
      <c r="CJ965" s="2" t="inlineStr">
        <is>
          <t>energetická bilancia</t>
        </is>
      </c>
      <c r="CK965" s="2" t="inlineStr">
        <is>
          <t>3</t>
        </is>
      </c>
      <c r="CL965" s="2" t="inlineStr">
        <is>
          <t/>
        </is>
      </c>
      <c r="CM965" t="inlineStr">
        <is>
          <t>prístup, podľa ktorého možno určité
váhové koeficienty prispôsobiť na základe klimatického pásma, v ktorom sa
budova nachádza</t>
        </is>
      </c>
      <c r="CN965" s="2" t="inlineStr">
        <is>
          <t>energijska bilanca</t>
        </is>
      </c>
      <c r="CO965" s="2" t="inlineStr">
        <is>
          <t>3</t>
        </is>
      </c>
      <c r="CP965" s="2" t="inlineStr">
        <is>
          <t/>
        </is>
      </c>
      <c r="CQ965" t="inlineStr">
        <is>
          <t>pristop, s katerim se lahko
nekateri &lt;a href="https://iate.europa.eu/entry/result/3590755/sl" target="_blank"&gt;utežni faktorji &lt;/a&gt;prilagodijo na podlagi podnebnega območja, na katerem
je stavba</t>
        </is>
      </c>
      <c r="CR965" s="2" t="inlineStr">
        <is>
          <t>energibalans</t>
        </is>
      </c>
      <c r="CS965" s="2" t="inlineStr">
        <is>
          <t>3</t>
        </is>
      </c>
      <c r="CT965" s="2" t="inlineStr">
        <is>
          <t/>
        </is>
      </c>
      <c r="CU965" t="inlineStr">
        <is>
          <t>tillvägagångssätt där vissa viktningsfaktorer
kan anpassas på grundval av den klimatzon där byggnaden är belägen</t>
        </is>
      </c>
    </row>
    <row r="966">
      <c r="A966" s="1" t="str">
        <f>HYPERLINK("https://iate.europa.eu/entry/result/3589671/all", "3589671")</f>
        <v>3589671</v>
      </c>
      <c r="B966" t="inlineStr">
        <is>
          <t>EUROPEAN UNION</t>
        </is>
      </c>
      <c r="C966" t="inlineStr">
        <is>
          <t>EUROPEAN UNION|EU institutions and European civil service|EU body|Committee of the Regions;EUROPEAN UNION|EU institutions and European civil service|operation of the Institutions</t>
        </is>
      </c>
      <c r="D966" s="2" t="inlineStr">
        <is>
          <t>фиксирана надбавка за дистанционно заседание</t>
        </is>
      </c>
      <c r="E966" s="2" t="inlineStr">
        <is>
          <t>3</t>
        </is>
      </c>
      <c r="F966" s="2" t="inlineStr">
        <is>
          <t/>
        </is>
      </c>
      <c r="G966" t="inlineStr">
        <is>
          <t>фиксирана надбавка, която се изплаща на членовете на ЕИСК и техните заместници за покриване на разходите при подготовката и участието в дистанционни заседания</t>
        </is>
      </c>
      <c r="H966" s="2" t="inlineStr">
        <is>
          <t>paušální příspěvek na účast na schůzi na dálku</t>
        </is>
      </c>
      <c r="I966" s="2" t="inlineStr">
        <is>
          <t>3</t>
        </is>
      </c>
      <c r="J966" s="2" t="inlineStr">
        <is>
          <t/>
        </is>
      </c>
      <c r="K966" t="inlineStr">
        <is>
          <t>paušální příspěvek vyplácený členům Evropského výboru regionů na pokrytí mimořádných nákladů, které členům a řádně
pověřeným náhradníkům vznikají v souvislosti s přípravou na schůze
a účastí na nich</t>
        </is>
      </c>
      <c r="L966" s="2" t="inlineStr">
        <is>
          <t>faste dagpenge for videomøder</t>
        </is>
      </c>
      <c r="M966" s="2" t="inlineStr">
        <is>
          <t>3</t>
        </is>
      </c>
      <c r="N966" s="2" t="inlineStr">
        <is>
          <t/>
        </is>
      </c>
      <c r="O966" t="inlineStr">
        <is>
          <t>beløb, som udbetales til medlemmer og suppleanter i Det Europæiske Regionsudvalg til dækning af ekstraordinære kontorudgifter og almindelige udgifter
til forberedelsen af og deltagelsen i videomøder</t>
        </is>
      </c>
      <c r="P966" s="2" t="inlineStr">
        <is>
          <t>Pauschalvergütung für Sitzungen per Videokonferenz</t>
        </is>
      </c>
      <c r="Q966" s="2" t="inlineStr">
        <is>
          <t>3</t>
        </is>
      </c>
      <c r="R966" s="2" t="inlineStr">
        <is>
          <t/>
        </is>
      </c>
      <c r="S966" t="inlineStr">
        <is>
          <t>Pauschalvergütung, die den Mitgliedern und Stellvertretern des AdR zur Deckung der Kosten für die Vorbereitung von und die Teilnahme an Sitzungen per Videokonferenz gewährt wird</t>
        </is>
      </c>
      <c r="T966" s="2" t="inlineStr">
        <is>
          <t>κατ’ αποκοπήν αποζημίωση εξ αποστάσεως συνεδριάσεων</t>
        </is>
      </c>
      <c r="U966" s="2" t="inlineStr">
        <is>
          <t>4</t>
        </is>
      </c>
      <c r="V966" s="2" t="inlineStr">
        <is>
          <t/>
        </is>
      </c>
      <c r="W966" t="inlineStr">
        <is>
          <t>κατ’ αποκοπήν αποζημίωση που 
καταβάλλεται στα τακτικά και αναπληρωματικά μέλη της της Ευρωπαϊκής Επιτροπής
των Περιφερειών (&lt;a href="https://iate.europa.eu/entry/result/858153/el" target="_blank"&gt;ΕτΠ&lt;/a&gt;) για την κάλυψη 
των εξόδων της προετοιμασίας και της συμμετοχής τους εξ αποστάσεως ―λόγω της πανδημίας COVID-19― στις συνεδριάσεις του οργάνου.</t>
        </is>
      </c>
      <c r="X966" s="2" t="inlineStr">
        <is>
          <t>flat-rate remote meeting allowance</t>
        </is>
      </c>
      <c r="Y966" s="2" t="inlineStr">
        <is>
          <t>3</t>
        </is>
      </c>
      <c r="Z966" s="2" t="inlineStr">
        <is>
          <t/>
        </is>
      </c>
      <c r="AA966" t="inlineStr">
        <is>
          <t>flat-rate allowance paid to COR members and alternates to cover expenses incurred when preparing for and participating in remote meetings</t>
        </is>
      </c>
      <c r="AB966" s="2" t="inlineStr">
        <is>
          <t>dieta a tanto alzado por reunión a distancia</t>
        </is>
      </c>
      <c r="AC966" s="2" t="inlineStr">
        <is>
          <t>3</t>
        </is>
      </c>
      <c r="AD966" s="2" t="inlineStr">
        <is>
          <t/>
        </is>
      </c>
      <c r="AE966" t="inlineStr">
        <is>
          <t>Indemnización a tanto alzado concedida a los miembros titulares y suplentes del CDR para cubrir los gastos incurridos en la preparación y participación en reuniones a distancia.</t>
        </is>
      </c>
      <c r="AF966" s="2" t="inlineStr">
        <is>
          <t>kindlasummaline kaugkoosoleku päevaraha</t>
        </is>
      </c>
      <c r="AG966" s="2" t="inlineStr">
        <is>
          <t>3</t>
        </is>
      </c>
      <c r="AH966" s="2" t="inlineStr">
        <is>
          <t/>
        </is>
      </c>
      <c r="AI966" t="inlineStr">
        <is>
          <t>Euroopa Regioonide Komitee liikmetele ja asendusliikmetele makstav kindlasummaline hüvitis, millest kaetakse kaugkoosolekute ettevalmistamise ja neil osalemise käigus tekkivad kulud</t>
        </is>
      </c>
      <c r="AJ966" s="2" t="inlineStr">
        <is>
          <t>kiinteämääräinen etäkokouspäiväraha</t>
        </is>
      </c>
      <c r="AK966" s="2" t="inlineStr">
        <is>
          <t>3</t>
        </is>
      </c>
      <c r="AL966" s="2" t="inlineStr">
        <is>
          <t/>
        </is>
      </c>
      <c r="AM966" t="inlineStr">
        <is>
          <t>etäkokouksiin osallistuville Euroopan alueiden komitean jäsenille ja asianmukaisesti
valtuutetuille varajäsenille maksettava kiinteä korvaus</t>
        </is>
      </c>
      <c r="AN966" s="2" t="inlineStr">
        <is>
          <t>indemnité forfaitaire de réunion à distance</t>
        </is>
      </c>
      <c r="AO966" s="2" t="inlineStr">
        <is>
          <t>3</t>
        </is>
      </c>
      <c r="AP966" s="2" t="inlineStr">
        <is>
          <t/>
        </is>
      </c>
      <c r="AQ966" t="inlineStr">
        <is>
          <t>somme versée aux membres et suppléants du Comité européen des régions pour couvrir de manière forfaitaire les dépenses qu'ils encourent dans le cadre de la préparation des réunions à distance et de la participation à celles-ci</t>
        </is>
      </c>
      <c r="AR966" s="2" t="inlineStr">
        <is>
          <t>liúntas cianchruinnithe ar ráta comhréidh</t>
        </is>
      </c>
      <c r="AS966" s="2" t="inlineStr">
        <is>
          <t>3</t>
        </is>
      </c>
      <c r="AT966" s="2" t="inlineStr">
        <is>
          <t/>
        </is>
      </c>
      <c r="AU966" t="inlineStr">
        <is>
          <t>liúntas ar ráta comhréidh a íoctar le comhaltaí agus malartacha CnaR chun speansais arna dtabhú le linn ullmhú agus rannpháirtíocht i gcianchruinnithe a chumhdach</t>
        </is>
      </c>
      <c r="AV966" s="2" t="inlineStr">
        <is>
          <t>paušalna naknada za sastanke na daljinu</t>
        </is>
      </c>
      <c r="AW966" s="2" t="inlineStr">
        <is>
          <t>4</t>
        </is>
      </c>
      <c r="AX966" s="2" t="inlineStr">
        <is>
          <t/>
        </is>
      </c>
      <c r="AY966" t="inlineStr">
        <is>
          <t>paušalna
naknada koja se isplaćuje članovima &lt;a href="https://iate.europa.eu/entry/result/858153/hr" target="_blank"&gt;&lt;i&gt;Europskog odbora regija&lt;/i&gt;&lt;/a&gt; i njihovim zamjenicima za pokrivanje troškova povezanih sa
sudjelovanjem na sastancima koji se održavaju na daljinu</t>
        </is>
      </c>
      <c r="AZ966" s="2" t="inlineStr">
        <is>
          <t>távülések idejére járó átalányösszegű ellátmány</t>
        </is>
      </c>
      <c r="BA966" s="2" t="inlineStr">
        <is>
          <t>3</t>
        </is>
      </c>
      <c r="BB966" s="2" t="inlineStr">
        <is>
          <t/>
        </is>
      </c>
      <c r="BC966" t="inlineStr">
        <is>
          <t>az RB tagjainak és póttagjainak a távüléseken való részvételük esetén a költségeik fedezésére kifizetett, előre meghatározott összeg</t>
        </is>
      </c>
      <c r="BD966" s="2" t="inlineStr">
        <is>
          <t>indennità forfettaria di riunione a distanza</t>
        </is>
      </c>
      <c r="BE966" s="2" t="inlineStr">
        <is>
          <t>3</t>
        </is>
      </c>
      <c r="BF966" s="2" t="inlineStr">
        <is>
          <t/>
        </is>
      </c>
      <c r="BG966" t="inlineStr">
        <is>
          <t>contributo fisso erogato dal &lt;a href="https://iate.europa.eu/entry/slideshow/1610467930691/858153/it" target="_blank"&gt;CdR&lt;time datetime="12.1.2021"&gt; (12.1.2021)&lt;/time&gt;&lt;/a&gt; ai suoi membri e supplenti a titolo di compensazione globale delle spese da loro sostenute per preparare le &lt;a href="https://iate.europa.eu/entry/result/1758298/it" target="_blank"&gt;riunioni a distanza&lt;/a&gt; e partecipare ad esse</t>
        </is>
      </c>
      <c r="BH966" s="2" t="inlineStr">
        <is>
          <t>vienodo dydžio išmoka už dalyvavimą nuotoliniuose posėdžiuose</t>
        </is>
      </c>
      <c r="BI966" s="2" t="inlineStr">
        <is>
          <t>3</t>
        </is>
      </c>
      <c r="BJ966" s="2" t="inlineStr">
        <is>
          <t/>
        </is>
      </c>
      <c r="BK966" t="inlineStr">
        <is>
          <t>vienodo dydžio išmoka, mokama RK nariams ir pakaitiniams nariams siekiant padengti pasirengimo nuotoliniams posėdžiams ir dalyvavimo juose išlaidas</t>
        </is>
      </c>
      <c r="BL966" s="2" t="inlineStr">
        <is>
          <t>neklātienes sanāksmes vienotas likmes dienas nauda</t>
        </is>
      </c>
      <c r="BM966" s="2" t="inlineStr">
        <is>
          <t>3</t>
        </is>
      </c>
      <c r="BN966" s="2" t="inlineStr">
        <is>
          <t/>
        </is>
      </c>
      <c r="BO966" t="inlineStr">
        <is>
          <t>maksājums, ar kuru sedz Eiropas Reģionu komitejas locekļa vai viņa aizstājēja izdevumus, kas saistīti ar sagatavošanos neklātienes sanāksmei un piedalīšanos tajā</t>
        </is>
      </c>
      <c r="BP966" s="2" t="inlineStr">
        <is>
          <t>indennizz fiss għall-parteċipazzjoni f’laqgħa mill-bogħod</t>
        </is>
      </c>
      <c r="BQ966" s="2" t="inlineStr">
        <is>
          <t>3</t>
        </is>
      </c>
      <c r="BR966" s="2" t="inlineStr">
        <is>
          <t/>
        </is>
      </c>
      <c r="BS966" t="inlineStr">
        <is>
          <t>indennizz fiss imħallas lill-membri u lis-sostituti tal-KtR biex ikopri l-ispejjeż tagħhom għat-tħejjija u l-parteċipazzjoni f'laqgħat mill-bogħod</t>
        </is>
      </c>
      <c r="BT966" s="2" t="inlineStr">
        <is>
          <t>forfaitaire vergoeding voor vergaderingen op afstand</t>
        </is>
      </c>
      <c r="BU966" s="2" t="inlineStr">
        <is>
          <t>4</t>
        </is>
      </c>
      <c r="BV966" s="2" t="inlineStr">
        <is>
          <t/>
        </is>
      </c>
      <c r="BW966" t="inlineStr">
        <is>
          <t>forfaitaire vergoeding voor leden en plaatsvervangers van het CvdR ter compensatie van de door hen gemaakte kosten in verband met het voorbereiden en bijwonen van vergaderingen op afstand</t>
        </is>
      </c>
      <c r="BX966" s="2" t="inlineStr">
        <is>
          <t>zryczałtowana dieta za udział w zdalnych posiedzeniach</t>
        </is>
      </c>
      <c r="BY966" s="2" t="inlineStr">
        <is>
          <t>3</t>
        </is>
      </c>
      <c r="BZ966" s="2" t="inlineStr">
        <is>
          <t/>
        </is>
      </c>
      <c r="CA966" t="inlineStr">
        <is>
          <t>zryczałtowana dieta na pokrycie kosztów biurowych i ogólnych ponoszonych przez członków &lt;a href="https://iate.europa.eu/entry/slideshow/1611143397750/858153/pl" target="_blank"&gt;KR-u&lt;/a&gt; w związku z przygotowaniami do posiedzeń zdalnych i
udziałem w nich</t>
        </is>
      </c>
      <c r="CB966" s="2" t="inlineStr">
        <is>
          <t>ajuda de custo por dia de reunião à distância</t>
        </is>
      </c>
      <c r="CC966" s="2" t="inlineStr">
        <is>
          <t>3</t>
        </is>
      </c>
      <c r="CD966" s="2" t="inlineStr">
        <is>
          <t/>
        </is>
      </c>
      <c r="CE966" t="inlineStr">
        <is>
          <t>Montante fixo pago aos membros do Comité das Regiões Europeu (&lt;a href="/entry/result/858153/all" id="ENTRY_TO_ENTRY_CONVERTER" target="_blank"&gt;IATE:858153&lt;/a&gt;) para os ressarcir pelas despesas administrativas e gerais de caráter excecional na preparação das reuniões à distância.</t>
        </is>
      </c>
      <c r="CF966" s="2" t="inlineStr">
        <is>
          <t>indemnizație forfetară de ședință la distanță</t>
        </is>
      </c>
      <c r="CG966" s="2" t="inlineStr">
        <is>
          <t>4</t>
        </is>
      </c>
      <c r="CH966" s="2" t="inlineStr">
        <is>
          <t/>
        </is>
      </c>
      <c r="CI966" t="inlineStr">
        <is>
          <t>sumă fixă rambursată membrilor și supleanților Comitetului European al Regiunilor, acordată temporar în împrejurări excepționale, pentru a acoperi cheltuielile necesare pentru pregătirea ședințelor la distanță și participarea la acestea</t>
        </is>
      </c>
      <c r="CJ966" s="2" t="inlineStr">
        <is>
          <t>paušálny príspevok za účasť na schôdzi na diaľku</t>
        </is>
      </c>
      <c r="CK966" s="2" t="inlineStr">
        <is>
          <t>3</t>
        </is>
      </c>
      <c r="CL966" s="2" t="inlineStr">
        <is>
          <t/>
        </is>
      </c>
      <c r="CM966" t="inlineStr">
        <is>
          <t>paušálny
príspevok vyplácaný členom a riadne splnomocneným náhradníkom Európskeho výboru
regiónov za účasť na schôdzi na diaľku, ktorý pokrýva všetky náklady
vyplývajúce z tejto účasti na diaľku</t>
        </is>
      </c>
      <c r="CN966" s="2" t="inlineStr">
        <is>
          <t>pavšalna sejnina za seje na daljavo</t>
        </is>
      </c>
      <c r="CO966" s="2" t="inlineStr">
        <is>
          <t>3</t>
        </is>
      </c>
      <c r="CP966" s="2" t="inlineStr">
        <is>
          <t/>
        </is>
      </c>
      <c r="CQ966" t="inlineStr">
        <is>
          <t>pavšalna sejnina, s katero se pokrijejo stroški
udeležbe članom in pravilno pooblaščenim nadomestnim članom
Evropskega odbora regij, ki se aktivno udeležijo seje na daljavo</t>
        </is>
      </c>
      <c r="CR966" s="2" t="inlineStr">
        <is>
          <t>traktamente för distanssammanträden</t>
        </is>
      </c>
      <c r="CS966" s="2" t="inlineStr">
        <is>
          <t>3</t>
        </is>
      </c>
      <c r="CT966" s="2" t="inlineStr">
        <is>
          <t/>
        </is>
      </c>
      <c r="CU966" t="inlineStr">
        <is>
          <t>traktamente som utbetalas till Europeiska regionkommitténs (&lt;a href="/entry/result/858153/all" id="ENTRY_TO_ENTRY_CONVERTER" target="_blank"&gt;IATE:858153&lt;/a&gt;) ledamöter och suppleanter för att täcka utgifter som uppstår när de förbereder sig för och deltar i distanssammanträden</t>
        </is>
      </c>
    </row>
    <row r="967">
      <c r="A967" s="1" t="str">
        <f>HYPERLINK("https://iate.europa.eu/entry/result/3589847/all", "3589847")</f>
        <v>3589847</v>
      </c>
      <c r="B967" t="inlineStr">
        <is>
          <t>EUROPEAN UNION</t>
        </is>
      </c>
      <c r="C967" t="inlineStr">
        <is>
          <t>EUROPEAN UNION|EU institutions and European civil service|EU body|European Economic and Social Committee;EUROPEAN UNION|EU institutions and European civil service|operation of the Institutions</t>
        </is>
      </c>
      <c r="D967" s="2" t="inlineStr">
        <is>
          <t>заседание, провеждано от различни локации|
комбинирано заседание</t>
        </is>
      </c>
      <c r="E967" s="2" t="inlineStr">
        <is>
          <t>3|
3</t>
        </is>
      </c>
      <c r="F967" s="2" t="inlineStr">
        <is>
          <t xml:space="preserve">|
</t>
        </is>
      </c>
      <c r="G967" t="inlineStr">
        <is>
          <t>заседание на Комитета, което се провежда едновременно в Брюксел и на други места / в други страни</t>
        </is>
      </c>
      <c r="H967" s="2" t="inlineStr">
        <is>
          <t>hybridní schůze|
schůze na více místech</t>
        </is>
      </c>
      <c r="I967" s="2" t="inlineStr">
        <is>
          <t>3|
3</t>
        </is>
      </c>
      <c r="J967" s="2" t="inlineStr">
        <is>
          <t xml:space="preserve">|
</t>
        </is>
      </c>
      <c r="K967" t="inlineStr">
        <is>
          <t>schůze EHSV, na níž &lt;b&gt;j&lt;/b&gt;sou někteří členové
fyzicky přítomni v Bruselu, zatímco jiní členové se účastní ze svých
členských států</t>
        </is>
      </c>
      <c r="L967" s="2" t="inlineStr">
        <is>
          <t>hybridmøde|
møde, der afholdes flere steder</t>
        </is>
      </c>
      <c r="M967" s="2" t="inlineStr">
        <is>
          <t>3|
3</t>
        </is>
      </c>
      <c r="N967" s="2" t="inlineStr">
        <is>
          <t xml:space="preserve">|
</t>
        </is>
      </c>
      <c r="O967" t="inlineStr">
        <is>
          <t>møde, der afholdes i Bruxelles og andre steder og/eller lande samtidigt</t>
        </is>
      </c>
      <c r="P967" s="2" t="inlineStr">
        <is>
          <t>Hybrid-Sitzung mit Zuschaltung aus weiteren Sitzungssälen|
Hybrid-Sitzung</t>
        </is>
      </c>
      <c r="Q967" s="2" t="inlineStr">
        <is>
          <t>3|
3</t>
        </is>
      </c>
      <c r="R967" s="2" t="inlineStr">
        <is>
          <t xml:space="preserve">|
</t>
        </is>
      </c>
      <c r="S967" t="inlineStr">
        <is>
          <t>Sitzung des Europäischen Wirtschafts- und Sozialausschusses (EWSA) mit Möglichkeit der Präsenzteilnahme in einem Sitzungssaal in Brüssel, wobei sich Teilnehmer auch von anderen Orten und/oder Ländern ausgleichzeitig per Videokonferenz zuschalten können</t>
        </is>
      </c>
      <c r="T967" s="2" t="inlineStr">
        <is>
          <t>πολυτοπική συνεδρίαση|
υβριδική συνεδρίαση</t>
        </is>
      </c>
      <c r="U967" s="2" t="inlineStr">
        <is>
          <t>4|
4</t>
        </is>
      </c>
      <c r="V967" s="2" t="inlineStr">
        <is>
          <t xml:space="preserve">|
</t>
        </is>
      </c>
      <c r="W967" t="inlineStr">
        <is>
          <t>συνεδρίαση της Ευρωπαϊκής Οικονομικής και Κοινωνικής Επιτροπής (&lt;a href="https://iate.europa.eu/entry/result/780939/el" target="_blank"&gt;ΕΟΚΕ&lt;/a&gt;) που πραγματοποιείται ταυτόχρονα στις Βρυξέλλες και σε άλλους τόπους (σε άλλες χώρες).</t>
        </is>
      </c>
      <c r="X967" s="2" t="inlineStr">
        <is>
          <t>multi-place meeting|
hybrid meeting</t>
        </is>
      </c>
      <c r="Y967" s="2" t="inlineStr">
        <is>
          <t>3|
3</t>
        </is>
      </c>
      <c r="Z967" s="2" t="inlineStr">
        <is>
          <t xml:space="preserve">|
</t>
        </is>
      </c>
      <c r="AA967" t="inlineStr">
        <is>
          <t>Committee meetings which take place in Brussels and in other places and/or countries at the same time</t>
        </is>
      </c>
      <c r="AB967" s="2" t="inlineStr">
        <is>
          <t>reunión multisede</t>
        </is>
      </c>
      <c r="AC967" s="2" t="inlineStr">
        <is>
          <t>3</t>
        </is>
      </c>
      <c r="AD967" s="2" t="inlineStr">
        <is>
          <t/>
        </is>
      </c>
      <c r="AE967" t="inlineStr">
        <is>
          <t>Reunión del Comité Económico y Social Europeo que tiene lugar en Bruselas y otros lugares simultáneamente.</t>
        </is>
      </c>
      <c r="AF967" s="2" t="inlineStr">
        <is>
          <t>hübriidkoosolek</t>
        </is>
      </c>
      <c r="AG967" s="2" t="inlineStr">
        <is>
          <t>3</t>
        </is>
      </c>
      <c r="AH967" s="2" t="inlineStr">
        <is>
          <t/>
        </is>
      </c>
      <c r="AI967" t="inlineStr">
        <is>
          <t>koosolek, mis toimub samal ajal nii Brüsselis kui ka teistes kohtades ja/või
riikides</t>
        </is>
      </c>
      <c r="AJ967" s="2" t="inlineStr">
        <is>
          <t>useampaan paikkaan hajautettu kokous</t>
        </is>
      </c>
      <c r="AK967" s="2" t="inlineStr">
        <is>
          <t>3</t>
        </is>
      </c>
      <c r="AL967" s="2" t="inlineStr">
        <is>
          <t/>
        </is>
      </c>
      <c r="AM967" t="inlineStr">
        <is>
          <t>samanaikaisesti sekä Brysselissä että muissa
paikoissa pidettävä Euroopan talous- ja sosiaalikomitean kokous</t>
        </is>
      </c>
      <c r="AN967" s="2" t="inlineStr">
        <is>
          <t>réunion multisite|
réunion hybride</t>
        </is>
      </c>
      <c r="AO967" s="2" t="inlineStr">
        <is>
          <t>3|
3</t>
        </is>
      </c>
      <c r="AP967" s="2" t="inlineStr">
        <is>
          <t xml:space="preserve">|
</t>
        </is>
      </c>
      <c r="AQ967" t="inlineStr">
        <is>
          <t>réunion du CESE pour laquelle certains membres du Comité sont
physiquement présents à Bruxelles tandis que d’autres participent depuis leurs
États membres respectifs</t>
        </is>
      </c>
      <c r="AR967" s="2" t="inlineStr">
        <is>
          <t>cruinniú hibrideach</t>
        </is>
      </c>
      <c r="AS967" s="2" t="inlineStr">
        <is>
          <t>3</t>
        </is>
      </c>
      <c r="AT967" s="2" t="inlineStr">
        <is>
          <t/>
        </is>
      </c>
      <c r="AU967" t="inlineStr">
        <is>
          <t>cruinniú de chuid CESE a thionóltar sa Bhruiséil agus in áiteanna/i dtíortha eile ag an am céanna</t>
        </is>
      </c>
      <c r="AV967" s="2" t="inlineStr">
        <is>
          <t>sastanak koji se odvija na više mjesta|
hibridni sastanak</t>
        </is>
      </c>
      <c r="AW967" s="2" t="inlineStr">
        <is>
          <t>4|
4</t>
        </is>
      </c>
      <c r="AX967" s="2" t="inlineStr">
        <is>
          <t xml:space="preserve">|
</t>
        </is>
      </c>
      <c r="AY967" t="inlineStr">
        <is>
          <t>sastanci
&lt;i&gt;&lt;a href="https://iate.europa.eu/entry/result/780939/hr-all" target="_blank"&gt;Europskog gospodarskog i socijalnog odbora&lt;/a&gt;&lt;/i&gt; koji se istovremeno odvijaju u Bruxellesu i na
drugim mjestima i/ili u drugim državama</t>
        </is>
      </c>
      <c r="AZ967" s="2" t="inlineStr">
        <is>
          <t>több helyszínen tartott ülés|
hibrid ülés</t>
        </is>
      </c>
      <c r="BA967" s="2" t="inlineStr">
        <is>
          <t>3|
3</t>
        </is>
      </c>
      <c r="BB967" s="2" t="inlineStr">
        <is>
          <t xml:space="preserve">|
</t>
        </is>
      </c>
      <c r="BC967" t="inlineStr">
        <is>
          <t>azok az EGSZB által szervezett ülések, amelyekre Brüsszelben és más helyszíneken és/vagy országokban egyidejűleg kerül sor</t>
        </is>
      </c>
      <c r="BD967" s="2" t="inlineStr">
        <is>
          <t>riunione ibrida</t>
        </is>
      </c>
      <c r="BE967" s="2" t="inlineStr">
        <is>
          <t>3</t>
        </is>
      </c>
      <c r="BF967" s="2" t="inlineStr">
        <is>
          <t/>
        </is>
      </c>
      <c r="BG967" t="inlineStr">
        <is>
          <t>tipo specifico di &lt;a href="https://iate.europa.eu/entry/result/3589727/it" target="_blank"&gt;riunione ibrida&lt;/a&gt;, costituito, in particolare al CESE, da una riunione in cui i partecipanti non fisicamente presenti nel luogo in cui ha sede la riunione non possono collegarsi ad essa da un luogo qualsiasi, ma devono farlo da determinati tipi di luoghi prestabiliti</t>
        </is>
      </c>
      <c r="BH967" s="2" t="inlineStr">
        <is>
          <t>daugiavietis posėdis|
mišrus posėdis</t>
        </is>
      </c>
      <c r="BI967" s="2" t="inlineStr">
        <is>
          <t>3|
3</t>
        </is>
      </c>
      <c r="BJ967" s="2" t="inlineStr">
        <is>
          <t xml:space="preserve">|
</t>
        </is>
      </c>
      <c r="BK967" t="inlineStr">
        <is>
          <t>EESRK posėdis, kuriame vieni nariai fiziškai dalyvauja Komiteto patalpose Briuselyje, o kiti - būdami savo valsybėje narėje</t>
        </is>
      </c>
      <c r="BL967" s="2" t="inlineStr">
        <is>
          <t>sanāksme no vairākām vietām|
hibrīdsanāksme</t>
        </is>
      </c>
      <c r="BM967" s="2" t="inlineStr">
        <is>
          <t>3|
3</t>
        </is>
      </c>
      <c r="BN967" s="2" t="inlineStr">
        <is>
          <t>|
preferred</t>
        </is>
      </c>
      <c r="BO967" t="inlineStr">
        <is>
          <t>Komitejas sanāksme, kas vienlaikus notiek gan Briselē, gan citviet, piemēram, citās valstīs</t>
        </is>
      </c>
      <c r="BP967" s="2" t="inlineStr">
        <is>
          <t>laqgħa f’diversi postijiet|
laqgħa ibrida</t>
        </is>
      </c>
      <c r="BQ967" s="2" t="inlineStr">
        <is>
          <t>3|
3</t>
        </is>
      </c>
      <c r="BR967" s="2" t="inlineStr">
        <is>
          <t xml:space="preserve">|
</t>
        </is>
      </c>
      <c r="BS967" t="inlineStr">
        <is>
          <t>laqgħat tal-Kumitat li jsiru fi Brussell u f'postijiet u/jew f'pajjiżi oħra fl-istess ħin</t>
        </is>
      </c>
      <c r="BT967" s="2" t="inlineStr">
        <is>
          <t>vergadering op meerdere plaatsen|
hybride vergadering</t>
        </is>
      </c>
      <c r="BU967" s="2" t="inlineStr">
        <is>
          <t>4|
3</t>
        </is>
      </c>
      <c r="BV967" s="2" t="inlineStr">
        <is>
          <t xml:space="preserve">preferred|
</t>
        </is>
      </c>
      <c r="BW967" t="inlineStr">
        <is>
          <t>vergadering van het Comité die tegelijkertijd in Brussel en op andere plaatsen en/of in
meerdere landen plaatsvindt</t>
        </is>
      </c>
      <c r="BX967" s="2" t="inlineStr">
        <is>
          <t>posiedzenie hybrydowe|
posiedzenie odbywające się w wielu miejscach</t>
        </is>
      </c>
      <c r="BY967" s="2" t="inlineStr">
        <is>
          <t>3|
3</t>
        </is>
      </c>
      <c r="BZ967" s="2" t="inlineStr">
        <is>
          <t xml:space="preserve">|
</t>
        </is>
      </c>
      <c r="CA967" t="inlineStr">
        <is>
          <t>posiedzenie odbywające się równocześnie w Brukseli oraz w innych miejscach i/lub krajach dzięki wykorzystaniu technologii informacyjno-komunikacyjnych</t>
        </is>
      </c>
      <c r="CB967" s="2" t="inlineStr">
        <is>
          <t>reunião híbrida|
reunião multilocal</t>
        </is>
      </c>
      <c r="CC967" s="2" t="inlineStr">
        <is>
          <t>3|
3</t>
        </is>
      </c>
      <c r="CD967" s="2" t="inlineStr">
        <is>
          <t>|
preferred</t>
        </is>
      </c>
      <c r="CE967" t="inlineStr">
        <is>
          <t>Reunião do Comité Económico e Social Europeu (&lt;a href="/entry/result/780939/all" id="ENTRY_TO_ENTRY_CONVERTER" target="_blank"&gt;IATE:780939&lt;/a&gt;) ou de um dos seus órgãos em que alguns membros estão fisicamente presentes em Bruxelas, enquanto outros participam a partir dos seus Estados-Membros.</t>
        </is>
      </c>
      <c r="CF967" s="2" t="inlineStr">
        <is>
          <t>ședință cu participare din mai multe locuri</t>
        </is>
      </c>
      <c r="CG967" s="2" t="inlineStr">
        <is>
          <t>3</t>
        </is>
      </c>
      <c r="CH967" s="2" t="inlineStr">
        <is>
          <t/>
        </is>
      </c>
      <c r="CI967" t="inlineStr">
        <is>
          <t>ședință a CSE sau a CoR sau a organelor acestor două comitete, care se desfășoară atât prin participare fizică la sediul comitetelor (Bruxelles), cât și online, cu participarea online a membrilor și/sau supleanților din statele lor membre</t>
        </is>
      </c>
      <c r="CJ967" s="2" t="inlineStr">
        <is>
          <t>schôdza prebiehajúca na viacerých miestach|
schôdza na viacerých miestach|
hybridná schôdza</t>
        </is>
      </c>
      <c r="CK967" s="2" t="inlineStr">
        <is>
          <t>3|
3|
3</t>
        </is>
      </c>
      <c r="CL967" s="2" t="inlineStr">
        <is>
          <t xml:space="preserve">|
|
</t>
        </is>
      </c>
      <c r="CM967" t="inlineStr">
        <is>
          <t>schôdza
EHSV prebiehajúca na viacerých miestach, na ktorej sú niektorí členovia osobne prítomní
v Bruseli, zatiaľ čo ostatní členovia sa na nej zúčastňujú zo svojich členských štátov</t>
        </is>
      </c>
      <c r="CN967" s="2" t="inlineStr">
        <is>
          <t>hibridna seja</t>
        </is>
      </c>
      <c r="CO967" s="2" t="inlineStr">
        <is>
          <t>3</t>
        </is>
      </c>
      <c r="CP967" s="2" t="inlineStr">
        <is>
          <t/>
        </is>
      </c>
      <c r="CQ967" t="inlineStr">
        <is>
          <t>seja, ki poteka v Bruslju
in v drugih krajih (in državah) hkrati</t>
        </is>
      </c>
      <c r="CR967" s="2" t="inlineStr">
        <is>
          <t>hybridsammanträde|
flerortssammanträde</t>
        </is>
      </c>
      <c r="CS967" s="2" t="inlineStr">
        <is>
          <t>3|
3</t>
        </is>
      </c>
      <c r="CT967" s="2" t="inlineStr">
        <is>
          <t xml:space="preserve">|
</t>
        </is>
      </c>
      <c r="CU967" t="inlineStr">
        <is>
          <t>sammanträde i Europeiska ekonomiska och sociala kommittén [&lt;a href="https://iate.europa.eu/entry/result/8279203F5292AE7CE053C3E4A79E4140/all?forceEcas=true" target="_blank"&gt;780939&lt;/a&gt;] som äger rum i Bryssel och på
andra orter och/eller i andra länder samtidigt</t>
        </is>
      </c>
    </row>
    <row r="968">
      <c r="A968" s="1" t="str">
        <f>HYPERLINK("https://iate.europa.eu/entry/result/3589685/all", "3589685")</f>
        <v>3589685</v>
      </c>
      <c r="B968" t="inlineStr">
        <is>
          <t>POLITICS;SOCIAL QUESTIONS;EUROPEAN UNION</t>
        </is>
      </c>
      <c r="C968" t="inlineStr">
        <is>
          <t>POLITICS|politics and public safety|trends of opinion|civil society;SOCIAL QUESTIONS|social affairs|social life;EUROPEAN UNION|EU institutions and European civil service|EU body|European Economic and Social Committee</t>
        </is>
      </c>
      <c r="D968" s="2" t="inlineStr">
        <is>
          <t>Награда за гражданска солидарност|
Награда на ЕИСК за гражданска солидарност</t>
        </is>
      </c>
      <c r="E968" s="2" t="inlineStr">
        <is>
          <t>3|
3</t>
        </is>
      </c>
      <c r="F968" s="2" t="inlineStr">
        <is>
          <t xml:space="preserve">|
</t>
        </is>
      </c>
      <c r="G968" t="inlineStr">
        <is>
          <t>награда, която &lt;a href="https://iate.europa.eu/entry/result/780939/bg" target="_blank"&gt;Европейският икономически и социален комитет&lt;/a&gt; връчи през 2020 г. вместо &lt;a href="https://iate.europa.eu/entry/result/3538754/bg" target="_blank"&gt;Наградата на ЕИСК за гражданското общество&lt;/a&gt;, за да отличи инициативите с идеална цел, допринесли съществено за справяне с извънредната ситуация, предизвикана от пандемията от COVID-19</t>
        </is>
      </c>
      <c r="H968" s="2" t="inlineStr">
        <is>
          <t>Cena za občanskou solidaritu|
Cena EHSV za občanskou solidaritu</t>
        </is>
      </c>
      <c r="I968" s="2" t="inlineStr">
        <is>
          <t>3|
4</t>
        </is>
      </c>
      <c r="J968" s="2" t="inlineStr">
        <is>
          <t xml:space="preserve">|
</t>
        </is>
      </c>
      <c r="K968" t="inlineStr">
        <is>
          <t>cena, kterou Evropský hospodářský a sociální výbor v roce 2020 výjimečně udělil místo každoroční Ceny EHSV pro
občanskou společnost, s cílem ocenit neziskové iniciativy prováděné fyzickými osobami a/nebo
subjekty soukromého práva, které významně přispěly k řešení mimořádné situace způsobené pandemií
COVID-19</t>
        </is>
      </c>
      <c r="L968" s="2" t="inlineStr">
        <is>
          <t>civilsolidaritetsprisen</t>
        </is>
      </c>
      <c r="M968" s="2" t="inlineStr">
        <is>
          <t>4</t>
        </is>
      </c>
      <c r="N968" s="2" t="inlineStr">
        <is>
          <t/>
        </is>
      </c>
      <c r="O968" t="inlineStr">
        <is>
          <t>pris lanceret af Det Europæiske Økonomiske og Sociale Udvalg (EØSU) i 2020, som uddeles én gang i stedet for EØSU's årlige civilsamfundspris. Formålet er at belønne
almennyttige initiativer, som fysiske personer og/eller privatretlige organer har taget, og som har ydet
et betydeligt bidrag til at håndtere krisesituationen som følge af covid-19-pandemien.
Det overordnede mål med prisen er dermed at skabe bevidsthed om og øge synligheden af det bidrag,
som fysiske personer og/eller privatretlige organer har ydet eller fortsat yder for at skabe en europæisk
identitet og solidaritet på en måde, der understøtter de fælles værdier, der udgør grundlaget for den
europæiske integration.</t>
        </is>
      </c>
      <c r="P968" s="2" t="inlineStr">
        <is>
          <t>Preis der zivilgesellschaftlichen Solidarität|
Preis der zivilgesellschaftlichen Solidarität des EWSA</t>
        </is>
      </c>
      <c r="Q968" s="2" t="inlineStr">
        <is>
          <t>3|
3</t>
        </is>
      </c>
      <c r="R968" s="2" t="inlineStr">
        <is>
          <t xml:space="preserve">|
</t>
        </is>
      </c>
      <c r="S968" t="inlineStr">
        <is>
          <t>vom Europäischen Wirtschafts- und Sozialausschuss (EWSA) 2020 einmalig vergebener Preis zur Auszeichnung für gemeinnützige Inititativen, die einen wesentlichen Beitrag zur Eindämmung der Folgen der COVIS-19-Pandemie geleistet haben</t>
        </is>
      </c>
      <c r="T968" s="2" t="inlineStr">
        <is>
          <t>Βραβείο αλληλεγγύης πολιτών της ΕΟΚΕ</t>
        </is>
      </c>
      <c r="U968" s="2" t="inlineStr">
        <is>
          <t>4</t>
        </is>
      </c>
      <c r="V968" s="2" t="inlineStr">
        <is>
          <t/>
        </is>
      </c>
      <c r="W968" t="inlineStr">
        <is>
          <t>βραβείο που θα απονείμει άπαξ η Ευρωπαϊκή Οικονομική και Κοινωνική Επιτροπή
 (&lt;a href="https://iate.europa.eu/entry/result/780939/el" target="_blank"&gt;ΕΟΚΕ&lt;/a&gt;) το έτος 2020, αντί του καθιερωμένου &lt;a href="https://iate.europa.eu/entry/result/3538754/el" target="_blank"&gt;&lt;i&gt;Βραβείου της κοινωνίας των πολιτών,&lt;/i&gt; &lt;/a&gt;ως επιβράβευση μη κερδοσκοπικών πρωτοβουλιών ατόμων και/ή οργανώσεων ιδιωτικού δικαίου υπέρ της αντιμετώπισης της πανδημίας της νόσου Covid-19.</t>
        </is>
      </c>
      <c r="X968" s="2" t="inlineStr">
        <is>
          <t>Civil Solidarity Prize|
EESC Civil Solidarity Prize</t>
        </is>
      </c>
      <c r="Y968" s="2" t="inlineStr">
        <is>
          <t>4|
4</t>
        </is>
      </c>
      <c r="Z968" s="2" t="inlineStr">
        <is>
          <t xml:space="preserve">|
</t>
        </is>
      </c>
      <c r="AA968" t="inlineStr">
        <is>
          <t>one-off
prize awarded by the &lt;a href="https://iate.europa.eu/entry/result/780939/en" target="_blank"&gt;European Economic and Social Committee &lt;/a&gt;in 2020, instead of
the annual&lt;a href="https://iate.europa.eu/entry/result/3538754/en" target="_blank"&gt; EESC Civil Society Prize&lt;/a&gt;, to reward not-for-profit initiatives that have made a significant
contribution to tackling the emergency situation created by the COVID-19 pandemic</t>
        </is>
      </c>
      <c r="AB968" s="2" t="inlineStr">
        <is>
          <t>Premio Solidaridad Civil del CESE</t>
        </is>
      </c>
      <c r="AC968" s="2" t="inlineStr">
        <is>
          <t>3</t>
        </is>
      </c>
      <c r="AD968" s="2" t="inlineStr">
        <is>
          <t/>
        </is>
      </c>
      <c r="AE968" t="inlineStr">
        <is>
          <t>Premio otorgado en 2020 por el Comité Económico y Social Europeo para recompensar las iniciativas de voluntariado que han supuesto una contribución importante en la lucha contra la situación de emergencia creada por la pandemia de COVID-19.</t>
        </is>
      </c>
      <c r="AF968" s="2" t="inlineStr">
        <is>
          <t>kodanikusolidaarsuse auhind|
Euroopa Majandus- ja Sotsiaalkomitee kodanikusolidaarsuse auhind</t>
        </is>
      </c>
      <c r="AG968" s="2" t="inlineStr">
        <is>
          <t>3|
3</t>
        </is>
      </c>
      <c r="AH968" s="2" t="inlineStr">
        <is>
          <t xml:space="preserve">|
</t>
        </is>
      </c>
      <c r="AI968" t="inlineStr">
        <is>
          <t>Euroopa Majandus- ja Sotsiaalkomitee (&lt;a href="/entry/result/780939/all" id="ENTRY_TO_ENTRY_CONVERTER" target="_blank"&gt;IATE:780939&lt;/a&gt;) 2020. aastal välja antud auhind, millega tunnustati mittetulunduslikke algatusi, mis on andnud olulise panuse COVID-19 pandeemia põhjustatud hädaolukorra lahendamisse</t>
        </is>
      </c>
      <c r="AJ968" s="2" t="inlineStr">
        <is>
          <t>kansalaissolidaarisuuden palkinto|
ETSK:n kansalaissolidaarisuuspalkinto</t>
        </is>
      </c>
      <c r="AK968" s="2" t="inlineStr">
        <is>
          <t>3|
3</t>
        </is>
      </c>
      <c r="AL968" s="2" t="inlineStr">
        <is>
          <t xml:space="preserve">|
</t>
        </is>
      </c>
      <c r="AM968" t="inlineStr">
        <is>
          <t>Euroopan talous- ja sosiaalikomitean kertaluonteisesti vuonna 2020 kansalaisyhteiskuntapalkinnon (&lt;a href="/entry/result/3538754/all" target="_blank"&gt;3538754&lt;/a&gt;) sijaan myöntämä palkinto tunnustuksena voittoa tavoittelemattomista hankkeista, jotka ovat edistäneet merkittävästi covid-19-kriisistä selviytymistä</t>
        </is>
      </c>
      <c r="AN968" s="2" t="inlineStr">
        <is>
          <t>prix de la solidarité civile du CESE|
prix de la solidarité civile</t>
        </is>
      </c>
      <c r="AO968" s="2" t="inlineStr">
        <is>
          <t>3|
3</t>
        </is>
      </c>
      <c r="AP968" s="2" t="inlineStr">
        <is>
          <t xml:space="preserve">|
</t>
        </is>
      </c>
      <c r="AQ968" t="inlineStr">
        <is>
          <t>édition
spéciale, non récurrente, du &lt;a href="https://iate.europa.eu/entry/result/3538754/fr-all" target="_blank"&gt;prix de la société civile du CESE&lt;/a&gt; pour l'année 2020, récompensant
des initiatives à objectif non lucratif qui ont contribué de manière
significative à affronter la situation d’urgence créée par l’épidémie de
COVID-19</t>
        </is>
      </c>
      <c r="AR968" s="2" t="inlineStr">
        <is>
          <t>Duais na Dlúthpháirtíochta Sibhialta</t>
        </is>
      </c>
      <c r="AS968" s="2" t="inlineStr">
        <is>
          <t>3</t>
        </is>
      </c>
      <c r="AT968" s="2" t="inlineStr">
        <is>
          <t/>
        </is>
      </c>
      <c r="AU968" t="inlineStr">
        <is>
          <t>duais aon uaire a bhronn Coiste Eacnamaíoch agus Sóisialta na hEorpa in 2020 in ionad an ghradaim bhliantúil Duais na Sochaí Sibhialta. Bronnadh an duais ar thionscnaimh neamhbhrabúis a rinne beart tábhachtach chun dul i ngleic leis an ngéarchéim a bhí ann de dheasca phaindéim COVID-19</t>
        </is>
      </c>
      <c r="AV968" s="2" t="inlineStr">
        <is>
          <t>Nagrada za građansku solidarnost</t>
        </is>
      </c>
      <c r="AW968" s="2" t="inlineStr">
        <is>
          <t>4</t>
        </is>
      </c>
      <c r="AX968" s="2" t="inlineStr">
        <is>
          <t/>
        </is>
      </c>
      <c r="AY968" t="inlineStr">
        <is>
          <t>jednokratna nagrada koju &lt;a href="https://iate.europa.eu/entry/result/780939/hr" target="_blank"&gt;&lt;i&gt;Europski gospodarski i socijalni odbor&lt;/i&gt;&lt;/a&gt; dodjeljuje 2020. godine umjesto svoje godišnje &lt;a href="https://iate.europa.eu/entry/result/3538754/hr" target="_blank"&gt;&lt;i&gt;Nagrade za civilno društvo&lt;/i&gt;&lt;/a&gt; kako
bi nagradio neprofitne inicijative fizičkih osoba i/ili tijela privatnog prava
koje su znatno doprinijele ublažavanju izvanredne situacije izazvane pandemijom
&lt;a href="https://iate.europa.eu/entry/result/3588486/hr" target="_blank"&gt;&lt;i&gt;COVID-a 19&lt;/i&gt;&lt;/a&gt;</t>
        </is>
      </c>
      <c r="AZ968" s="2" t="inlineStr">
        <is>
          <t>civil szolidaritási díj|
az EGSZB civil szolidaritási díja</t>
        </is>
      </c>
      <c r="BA968" s="2" t="inlineStr">
        <is>
          <t>3|
3</t>
        </is>
      </c>
      <c r="BB968" s="2" t="inlineStr">
        <is>
          <t xml:space="preserve">|
</t>
        </is>
      </c>
      <c r="BC968" t="inlineStr">
        <is>
          <t>az EGSZB &lt;a href="http://iate.europa.eu/entry/result/3538754/hu" target="_blank"&gt;civil társadalmi díjának&lt;/a&gt; 2020. évi különkiadása</t>
        </is>
      </c>
      <c r="BD968" s="2" t="inlineStr">
        <is>
          <t>Premio CESE per la solidarietà civile</t>
        </is>
      </c>
      <c r="BE968" s="2" t="inlineStr">
        <is>
          <t>3</t>
        </is>
      </c>
      <c r="BF968" s="2" t="inlineStr">
        <is>
          <t/>
        </is>
      </c>
      <c r="BG968" t="inlineStr">
        <is>
          <t>edizione speciale del &lt;a href="https://iate.europa.eu/entry/result/3538754/it" target="_blank"&gt;premio CESE per la società civile organizzata&lt;time datetime="12.1.2021"&gt; (12.1.2021)&lt;/time&gt;&lt;/a&gt;, indetta nel 2020 per premiare le iniziative senza scopo di lucro promosse da persone fisiche e/o da organismi di diritto privato che hanno contribuito in modo significativo ad affrontare la situazione di emergenza creata dalla &lt;a href="https://iate.europa.eu/entry/slideshow/1610467649177/3589305/it" target="_blank"&gt;pandemia di COVID-19&lt;time datetime="12.1.2021"&gt; (12.1.2021)&lt;/time&gt;&lt;/a&gt;</t>
        </is>
      </c>
      <c r="BH968" s="2" t="inlineStr">
        <is>
          <t>EESRK pilietinio solidarumo premija|
pilietinio solidarumo premija</t>
        </is>
      </c>
      <c r="BI968" s="2" t="inlineStr">
        <is>
          <t>4|
4</t>
        </is>
      </c>
      <c r="BJ968" s="2" t="inlineStr">
        <is>
          <t xml:space="preserve">|
</t>
        </is>
      </c>
      <c r="BK968" t="inlineStr">
        <is>
          <t>specialus, vienkartinis EESRK 2020 m. &lt;a href="https://iate.europa.eu/entry/result/3538754/lt" target="_blank"&gt;pilietinės visuomenės apdovanojimas&lt;/a&gt; už ne pelno iniciatyvas, kurios labai prisidėjo prie COVID-19 sukeltos ekstremaliosios sveikatos situacijos valdymo</t>
        </is>
      </c>
      <c r="BL968" s="2" t="inlineStr">
        <is>
          <t>EESK Pilsoniskās solidaritātes balva|
Pilsoniskās solidaritātes balva</t>
        </is>
      </c>
      <c r="BM968" s="2" t="inlineStr">
        <is>
          <t>3|
3</t>
        </is>
      </c>
      <c r="BN968" s="2" t="inlineStr">
        <is>
          <t xml:space="preserve">|
</t>
        </is>
      </c>
      <c r="BO968" t="inlineStr">
        <is>
          <t>vienreizēja balva, kuru, aizstājot &lt;a href="https://iate.europa.eu/entry/result/3538754/lv" target="_blank"&gt;EESK balvu pilsoniskajai sabiedrībai&lt;time datetime="27.1.2021."&gt; (27.1.2021.)&lt;/time&gt;&lt;/a&gt;, &lt;a href="https://iate.europa.eu/entry/result/780939/lv" target="_blank"&gt;Eiropas Ekonomikas un sociālo lietu komiteja&lt;time datetime="27.1.2021."&gt; (27.1.2021.)&lt;/time&gt;&lt;/a&gt; piešķīra 2020. gadā, lai apbalvotu bezpeļņas iniciatīvas, kas būtiski palīdzējušas ārkārtas situācijā, kura radusies Covid-19 pandēmijas dēļ</t>
        </is>
      </c>
      <c r="BP968" s="2" t="inlineStr">
        <is>
          <t>Premju għas-Solidarjetà Ċivili|
Premju tal-KESE għas-Solidarjetà Ċivili</t>
        </is>
      </c>
      <c r="BQ968" s="2" t="inlineStr">
        <is>
          <t>3|
3</t>
        </is>
      </c>
      <c r="BR968" s="2" t="inlineStr">
        <is>
          <t xml:space="preserve">|
</t>
        </is>
      </c>
      <c r="BS968" t="inlineStr">
        <is>
          <t>premju ta’ darba mogħti mill-&lt;a href="https://iate.europa.eu/entry/result/780939/en" target="_blank"&gt;Kumitat Ekonomiku u Soċjali Ewropew&lt;/a&gt; fl-2020, minflok il-&lt;a href="https://iate.europa.eu/entry/result/3538754/en" target="_blank"&gt;Premju tal-KESE għas-Soċjetà Ċivili&lt;/a&gt; ta' kull sena, biex jiġu ppremjati inizjattivi mingħajr skop ta’ qligħ li taw kontribut sinifikanti biex tiġi indirizzata s-sitwazzjoni ta’ emerġenza b'riżultat tal-pandemija tal-COVID-19</t>
        </is>
      </c>
      <c r="BT968" s="2" t="inlineStr">
        <is>
          <t>EESC-prijs voor burgersolidariteit</t>
        </is>
      </c>
      <c r="BU968" s="2" t="inlineStr">
        <is>
          <t>4</t>
        </is>
      </c>
      <c r="BV968" s="2" t="inlineStr">
        <is>
          <t/>
        </is>
      </c>
      <c r="BW968" t="inlineStr">
        <is>
          <t>door het &lt;a href="https://iate.europa.eu/entry/result/780939/nl" target="_blank"&gt;Europees Economisch en Sociaal Comité&lt;/a&gt; in 2020 eenmalig, in plaats van de &lt;a href="https://iate.europa.eu/entry/result/3538754/nl" target="_blank"&gt;EESC-prijs voor het maatschappelijk middenveld&lt;/a&gt; uitgereikte prijs om
initiatieven zonder winstoogmerk te belonen van natuurlijke personen en/of
privaatrechtelijke instanties die een belangrijke bijdrage hebben geleverd aan
de aanpak van de noodsituatie die door de Covid-19-pandemie is ontstaan</t>
        </is>
      </c>
      <c r="BX968" s="2" t="inlineStr">
        <is>
          <t>Nagroda za Solidarność Obywatelską|
Nagroda EKES-u za Solidarność Obywatelską</t>
        </is>
      </c>
      <c r="BY968" s="2" t="inlineStr">
        <is>
          <t>4|
4</t>
        </is>
      </c>
      <c r="BZ968" s="2" t="inlineStr">
        <is>
          <t xml:space="preserve">|
</t>
        </is>
      </c>
      <c r="CA968" t="inlineStr">
        <is>
          <t>jednorazowa nagroda przyznana przez &lt;a href="https://iate.europa.eu/entry/result/780939/pl" target="_blank"&gt;Europejski Komitet Ekonomiczno-Społeczny&lt;/a&gt; w 2020 r. zamiast corocznej &lt;a href="https://iate.europa.eu/entry/result/3538754/pl" target="_blank"&gt;Nagrody EKES-u dla Społeczeństwa Obywatelskiego&lt;/a&gt; w celu nagrodzenia nienastawionych na zysk inicjatyw osób ficzycznych lub prawnych, które wniosły istotny wkład w radzenie sobie z sytuacją nadzwyczajną związaną z pandemią COVID-19</t>
        </is>
      </c>
      <c r="CB968" s="2" t="inlineStr">
        <is>
          <t>Prémio para a Solidariedade Civil|
Prémio CESE para a Solidariedade Civil</t>
        </is>
      </c>
      <c r="CC968" s="2" t="inlineStr">
        <is>
          <t>3|
3</t>
        </is>
      </c>
      <c r="CD968" s="2" t="inlineStr">
        <is>
          <t xml:space="preserve">|
</t>
        </is>
      </c>
      <c r="CE968" t="inlineStr">
        <is>
          <t>Prémio único atribuído pelo Comité Económico e Social Europeu (&lt;a href="/entry/result/780939/all" id="ENTRY_TO_ENTRY_CONVERTER" target="_blank"&gt;IATE:780939&lt;/a&gt;) em 2020, em vez do Prémio CESE para a Sociedade Civil (&lt;a href="/entry/result/3538754/all" id="ENTRY_TO_ENTRY_CONVERTER" target="_blank"&gt;IATE:3538754&lt;/a&gt;) anual, para recompensar as iniciativas sem fins lucrativos de indivíduos e/ou pessoas coletivas que tenham dado um contributo significativo para combater a emergência criada pela pandemia da COVID-19.</t>
        </is>
      </c>
      <c r="CF968" s="2" t="inlineStr">
        <is>
          <t>Premiul pentru solidaritate civilă|
Premiul CESE pentru solidaritate civilă</t>
        </is>
      </c>
      <c r="CG968" s="2" t="inlineStr">
        <is>
          <t>4|
4</t>
        </is>
      </c>
      <c r="CH968" s="2" t="inlineStr">
        <is>
          <t xml:space="preserve">|
</t>
        </is>
      </c>
      <c r="CI968" t="inlineStr">
        <is>
          <t>ediție unică a &lt;a href="https://iate.europa.eu/entry/result/3538754/ro-all" target="_blank"&gt;Premiului CESE pentru societatea civilă&lt;/a&gt; pe anul 2020, care recompensează inițiativele de solidaritate care au contribuit în mod semnificativ la abordarea stării de urgență provocate de
epidemia de COVID-19 și a consecințelor ei în Europa</t>
        </is>
      </c>
      <c r="CJ968" s="2" t="inlineStr">
        <is>
          <t>Cena EHSV za občiansku solidaritu|
Cena za občiansku solidaritu</t>
        </is>
      </c>
      <c r="CK968" s="2" t="inlineStr">
        <is>
          <t>3|
3</t>
        </is>
      </c>
      <c r="CL968" s="2" t="inlineStr">
        <is>
          <t xml:space="preserve">|
</t>
        </is>
      </c>
      <c r="CM968" t="inlineStr">
        <is>
          <t>cena,
ktorú Európsky hospodársky a sociálny výbor výnimočne udelil v roku 2020 namiesto
výročnej Ceny EHSV pre občiansku spoločnosť s cieľom odmeniť neziskové
iniciatívy, ktoré významne prispeli k riešeniu núdzovej situácie
spôsobenej pandémiou ochorenia Covid-19</t>
        </is>
      </c>
      <c r="CN968" s="2" t="inlineStr">
        <is>
          <t>nagrada EESO za solidarnost civilne družbe|
nagrada za solidarnost civilne družbe</t>
        </is>
      </c>
      <c r="CO968" s="2" t="inlineStr">
        <is>
          <t>3|
3</t>
        </is>
      </c>
      <c r="CP968" s="2" t="inlineStr">
        <is>
          <t xml:space="preserve">|
</t>
        </is>
      </c>
      <c r="CQ968" t="inlineStr">
        <is>
          <t>nagrada,
s katero je Evropski ekonomsko-socialni odbor v letu 2020 nagradil nepridobitne
pobude fizičnih oseb in subjektov zasebnega prava, ki so pomembno prispevali k obvladovanju izrednih razmer
zaradi pandemije COVID-19</t>
        </is>
      </c>
      <c r="CR968" s="2" t="inlineStr">
        <is>
          <t>EESK:s pris för medborgerlig solidaritet|
priset för medborgerlig solidaritet</t>
        </is>
      </c>
      <c r="CS968" s="2" t="inlineStr">
        <is>
          <t>3|
3</t>
        </is>
      </c>
      <c r="CT968" s="2" t="inlineStr">
        <is>
          <t xml:space="preserve">|
</t>
        </is>
      </c>
      <c r="CU968" t="inlineStr">
        <is>
          <t>engångsutmärkelse som delades ut av Europeiska ekonomiska och sociala kommittén (&lt;a href="/entry/result/780939/all" id="ENTRY_TO_ENTRY_CONVERTER" target="_blank"&gt;IATE:780939&lt;/a&gt;) 2020, i stället för EESK:s årliga pris till det civila samhället (&lt;a href="/entry/result/3538754/all" id="ENTRY_TO_ENTRY_CONVERTER" target="_blank"&gt;IATE:3538754&lt;/a&gt;), för att belöna ideella initiativ som gett ett betydande bidrag till hanteringen av den kris som covid-19-pandemin gett upphov till</t>
        </is>
      </c>
    </row>
    <row r="969">
      <c r="A969" s="1" t="str">
        <f>HYPERLINK("https://iate.europa.eu/entry/result/3589727/all", "3589727")</f>
        <v>3589727</v>
      </c>
      <c r="B969" t="inlineStr">
        <is>
          <t>EUROPEAN UNION</t>
        </is>
      </c>
      <c r="C969" t="inlineStr">
        <is>
          <t>EUROPEAN UNION|EU institutions and European civil service|EU body|Committee of the Regions;EUROPEAN UNION|EU institutions and European civil service|operation of the Institutions</t>
        </is>
      </c>
      <c r="D969" s="2" t="inlineStr">
        <is>
          <t>комбинирано заседание</t>
        </is>
      </c>
      <c r="E969" s="2" t="inlineStr">
        <is>
          <t>3</t>
        </is>
      </c>
      <c r="F969" s="2" t="inlineStr">
        <is>
          <t/>
        </is>
      </c>
      <c r="G969" t="inlineStr">
        <is>
          <t>заседание с дистанционно и физическо участие на членове</t>
        </is>
      </c>
      <c r="H969" s="2" t="inlineStr">
        <is>
          <t>hybridní schůze</t>
        </is>
      </c>
      <c r="I969" s="2" t="inlineStr">
        <is>
          <t>3</t>
        </is>
      </c>
      <c r="J969" s="2" t="inlineStr">
        <is>
          <t/>
        </is>
      </c>
      <c r="K969" t="inlineStr">
        <is>
          <t>schůze VR kombinující účast členů na dálku a jejich fyzickou účast</t>
        </is>
      </c>
      <c r="L969" s="2" t="inlineStr">
        <is>
          <t>hybridmøde</t>
        </is>
      </c>
      <c r="M969" s="2" t="inlineStr">
        <is>
          <t>4</t>
        </is>
      </c>
      <c r="N969" s="2" t="inlineStr">
        <is>
          <t/>
        </is>
      </c>
      <c r="O969" t="inlineStr">
        <is>
          <t>møde, hvor nogle deltagere er online og andre er fysisk til stede i mødelokalet</t>
        </is>
      </c>
      <c r="P969" s="2" t="inlineStr">
        <is>
          <t>Hybrid-Sitzung</t>
        </is>
      </c>
      <c r="Q969" s="2" t="inlineStr">
        <is>
          <t>3</t>
        </is>
      </c>
      <c r="R969" s="2" t="inlineStr">
        <is>
          <t/>
        </is>
      </c>
      <c r="S969" t="inlineStr">
        <is>
          <t>Sitzung mit der Möglichkeit der Präsenzteilnahme und der Teilnahme per Videokonferenz</t>
        </is>
      </c>
      <c r="T969" s="2" t="inlineStr">
        <is>
          <t>υβριδική συνεδρίαση</t>
        </is>
      </c>
      <c r="U969" s="2" t="inlineStr">
        <is>
          <t>4</t>
        </is>
      </c>
      <c r="V969" s="2" t="inlineStr">
        <is>
          <t/>
        </is>
      </c>
      <c r="W969" t="inlineStr">
        <is>
          <t>συνεδρίαση της Ευρωπαϊκής
Επιτροπής των Περιφερειών (&lt;a href="https://iate.europa.eu/entry/result/858153/el" target="_blank"&gt;ΕτΠ&lt;/a&gt;) που πραγματοποιείται με τη συμμετοχή ορισμένων μελών της διά ζώσης και άλλων εξ αποστάσεως, εξαιτίας της πανδημίας της νόσου COVID-19 (COR-2020-2168-01-03-NB).</t>
        </is>
      </c>
      <c r="X969" s="2" t="inlineStr">
        <is>
          <t>hybrid meeting</t>
        </is>
      </c>
      <c r="Y969" s="2" t="inlineStr">
        <is>
          <t>4</t>
        </is>
      </c>
      <c r="Z969" s="2" t="inlineStr">
        <is>
          <t/>
        </is>
      </c>
      <c r="AA969" t="inlineStr">
        <is>
          <t>meeting that combines the remote and physical participation of members</t>
        </is>
      </c>
      <c r="AB969" s="2" t="inlineStr">
        <is>
          <t>reunión híbrida</t>
        </is>
      </c>
      <c r="AC969" s="2" t="inlineStr">
        <is>
          <t>3</t>
        </is>
      </c>
      <c r="AD969" s="2" t="inlineStr">
        <is>
          <t/>
        </is>
      </c>
      <c r="AE969" t="inlineStr">
        <is>
          <t>Reunión que combina la participación a distancia y presencial de sus miembros.</t>
        </is>
      </c>
      <c r="AF969" s="2" t="inlineStr">
        <is>
          <t>hübriidkoosolek</t>
        </is>
      </c>
      <c r="AG969" s="2" t="inlineStr">
        <is>
          <t>3</t>
        </is>
      </c>
      <c r="AH969" s="2" t="inlineStr">
        <is>
          <t/>
        </is>
      </c>
      <c r="AI969" t="inlineStr">
        <is>
          <t>koosolek, kus on
kombineeritud liikmete veebipõhine ja füüsiline osavõtt</t>
        </is>
      </c>
      <c r="AJ969" s="2" t="inlineStr">
        <is>
          <t>hybridikokous</t>
        </is>
      </c>
      <c r="AK969" s="2" t="inlineStr">
        <is>
          <t>3</t>
        </is>
      </c>
      <c r="AL969" s="2" t="inlineStr">
        <is>
          <t/>
        </is>
      </c>
      <c r="AM969" t="inlineStr">
        <is>
          <t>kokous, johon osa jäsenistä osallistuu fyysisesti paikan päällä ja osa etäyhteyksien välityksellä</t>
        </is>
      </c>
      <c r="AN969" s="2" t="inlineStr">
        <is>
          <t>réunion hybride</t>
        </is>
      </c>
      <c r="AO969" s="2" t="inlineStr">
        <is>
          <t>3</t>
        </is>
      </c>
      <c r="AP969" s="2" t="inlineStr">
        <is>
          <t/>
        </is>
      </c>
      <c r="AQ969" t="inlineStr">
        <is>
          <t>au Comité européen des régions, réunion combinant
une participation à distance et une participation physique des membres</t>
        </is>
      </c>
      <c r="AR969" s="2" t="inlineStr">
        <is>
          <t>cruinniú hibrideach</t>
        </is>
      </c>
      <c r="AS969" s="2" t="inlineStr">
        <is>
          <t>3</t>
        </is>
      </c>
      <c r="AT969" s="2" t="inlineStr">
        <is>
          <t/>
        </is>
      </c>
      <c r="AU969" t="inlineStr">
        <is>
          <t>cruinniú a nglacann comhaltaí páirt ann go cianda agus go fisiciúil</t>
        </is>
      </c>
      <c r="AV969" s="2" t="inlineStr">
        <is>
          <t>hibridni sastanak</t>
        </is>
      </c>
      <c r="AW969" s="2" t="inlineStr">
        <is>
          <t>4</t>
        </is>
      </c>
      <c r="AX969" s="2" t="inlineStr">
        <is>
          <t/>
        </is>
      </c>
      <c r="AY969" t="inlineStr">
        <is>
          <t>sastanak &lt;a href="https://iate.europa.eu/entry/slideshow/1610651058861/858153/hr" target="_blank"&gt;Europskog odbora regija&lt;/a&gt; tijekom kojeg se kombinira sudjelovanje članova na daljinu i fizičke
prisutnosti</t>
        </is>
      </c>
      <c r="AZ969" s="2" t="inlineStr">
        <is>
          <t>hibrid ülés</t>
        </is>
      </c>
      <c r="BA969" s="2" t="inlineStr">
        <is>
          <t>3</t>
        </is>
      </c>
      <c r="BB969" s="2" t="inlineStr">
        <is>
          <t/>
        </is>
      </c>
      <c r="BC969" t="inlineStr">
        <is>
          <t>ülés, melyen a tagok egy része személyesen van jelen, míg mások távolról, telekommunikációs eszközök segítségével vesznek rajta részt</t>
        </is>
      </c>
      <c r="BD969" s="2" t="inlineStr">
        <is>
          <t>riunione ibrida</t>
        </is>
      </c>
      <c r="BE969" s="2" t="inlineStr">
        <is>
          <t>3</t>
        </is>
      </c>
      <c r="BF969" s="2" t="inlineStr">
        <is>
          <t/>
        </is>
      </c>
      <c r="BG969" t="inlineStr">
        <is>
          <t>riunione del &lt;a href="https://iate.europa.eu/entry/slideshow/1610465006401/780939/it" target="_blank"&gt;CESE&lt;/a&gt;, del &lt;a href="https://iate.europa.eu/entry/slideshow/1610473101495/858153/it" target="_blank"&gt;CdR&lt;/a&gt; o di uno dei loro organi nella quale i partecipanti non sono tutti fisicamente presenti nello stesso luogo</t>
        </is>
      </c>
      <c r="BH969" s="2" t="inlineStr">
        <is>
          <t>mišrus posėdis</t>
        </is>
      </c>
      <c r="BI969" s="2" t="inlineStr">
        <is>
          <t>4</t>
        </is>
      </c>
      <c r="BJ969" s="2" t="inlineStr">
        <is>
          <t/>
        </is>
      </c>
      <c r="BK969" t="inlineStr">
        <is>
          <t>Regionų komiteto posėdis, kuriame nariai dalyvauja ir nuotoliniu būdu, ir fiziškai</t>
        </is>
      </c>
      <c r="BL969" s="2" t="inlineStr">
        <is>
          <t>hibrīdsanāksme</t>
        </is>
      </c>
      <c r="BM969" s="2" t="inlineStr">
        <is>
          <t>3</t>
        </is>
      </c>
      <c r="BN969" s="2" t="inlineStr">
        <is>
          <t/>
        </is>
      </c>
      <c r="BO969" t="inlineStr">
        <is>
          <t>sanāksme, kurā daļa dalībnieku piedalās klātienē, daļa - neklātienē jeb attālināti</t>
        </is>
      </c>
      <c r="BP969" s="2" t="inlineStr">
        <is>
          <t>laqgħa ibrida</t>
        </is>
      </c>
      <c r="BQ969" s="2" t="inlineStr">
        <is>
          <t>3</t>
        </is>
      </c>
      <c r="BR969" s="2" t="inlineStr">
        <is>
          <t/>
        </is>
      </c>
      <c r="BS969" t="inlineStr">
        <is>
          <t>laqgħa li tikkombina l-parteċipazzjoni mill-bogħod u l-parteċipazzjoni fiżika tal-membri</t>
        </is>
      </c>
      <c r="BT969" s="2" t="inlineStr">
        <is>
          <t>hybride vergadering</t>
        </is>
      </c>
      <c r="BU969" s="2" t="inlineStr">
        <is>
          <t>4</t>
        </is>
      </c>
      <c r="BV969" s="2" t="inlineStr">
        <is>
          <t/>
        </is>
      </c>
      <c r="BW969" t="inlineStr">
        <is>
          <t>vergadering waaraan sommige deelnemers virtueel op afstand en andere fysiek ter plaatse deelnemen</t>
        </is>
      </c>
      <c r="BX969" s="2" t="inlineStr">
        <is>
          <t>posiedzenie hybrydowe łączące udział zdalny i fizyczny|
posiedzenie hybrydowe|
posiedzenie łączące udział zdalny i fizyczny</t>
        </is>
      </c>
      <c r="BY969" s="2" t="inlineStr">
        <is>
          <t>3|
3|
3</t>
        </is>
      </c>
      <c r="BZ969" s="2" t="inlineStr">
        <is>
          <t xml:space="preserve">|
|
</t>
        </is>
      </c>
      <c r="CA969" t="inlineStr">
        <is>
          <t>posiedzenie, w przypadku którego
grupa osób uczestniczących w posiedzeniu znajduje się fizycznie w
tym samym miejscu, a pozostali uczestnicy przystępują do posiedzenia w drodze
telekonferencji lub połączenia za pośrednictwem internetu</t>
        </is>
      </c>
      <c r="CB969" s="2" t="inlineStr">
        <is>
          <t>reunião híbrida</t>
        </is>
      </c>
      <c r="CC969" s="2" t="inlineStr">
        <is>
          <t>3</t>
        </is>
      </c>
      <c r="CD969" s="2" t="inlineStr">
        <is>
          <t/>
        </is>
      </c>
      <c r="CE969" t="inlineStr">
        <is>
          <t>Reunião em que parte dos participantes está presente fisicamente e outra parte participa à distância através de meios cibernéticos.</t>
        </is>
      </c>
      <c r="CF969" s="2" t="inlineStr">
        <is>
          <t>ședință mixtă|
ședință în format hibrid</t>
        </is>
      </c>
      <c r="CG969" s="2" t="inlineStr">
        <is>
          <t>3|
3</t>
        </is>
      </c>
      <c r="CH969" s="2" t="inlineStr">
        <is>
          <t xml:space="preserve">admitted|
</t>
        </is>
      </c>
      <c r="CI969" t="inlineStr">
        <is>
          <t>ședință cu participare - în parte - fizică și - în parte - cu participare la distanță (online) a membrilor și/sau supleanților CESE și CoR</t>
        </is>
      </c>
      <c r="CJ969" s="2" t="inlineStr">
        <is>
          <t>hybridná schôdza</t>
        </is>
      </c>
      <c r="CK969" s="2" t="inlineStr">
        <is>
          <t>3</t>
        </is>
      </c>
      <c r="CL969" s="2" t="inlineStr">
        <is>
          <t/>
        </is>
      </c>
      <c r="CM969" t="inlineStr">
        <is>
          <t>schôdza s kombinovanou
osobnou účasťou členov a účasťou členov na diaľku</t>
        </is>
      </c>
      <c r="CN969" s="2" t="inlineStr">
        <is>
          <t>hibridna seja</t>
        </is>
      </c>
      <c r="CO969" s="2" t="inlineStr">
        <is>
          <t>4</t>
        </is>
      </c>
      <c r="CP969" s="2" t="inlineStr">
        <is>
          <t/>
        </is>
      </c>
      <c r="CQ969" t="inlineStr">
        <is>
          <t>seja, ki se je člani lahko udeležijo fizično ali na daljavo</t>
        </is>
      </c>
      <c r="CR969" s="2" t="inlineStr">
        <is>
          <t>hybridsammanträde</t>
        </is>
      </c>
      <c r="CS969" s="2" t="inlineStr">
        <is>
          <t>3</t>
        </is>
      </c>
      <c r="CT969" s="2" t="inlineStr">
        <is>
          <t/>
        </is>
      </c>
      <c r="CU969" t="inlineStr">
        <is>
          <t>sammanträde där deltagande på distans och fysiskt deltagande på plats kombineras</t>
        </is>
      </c>
    </row>
    <row r="970">
      <c r="A970" s="1" t="str">
        <f>HYPERLINK("https://iate.europa.eu/entry/result/3574164/all", "3574164")</f>
        <v>3574164</v>
      </c>
      <c r="B970" t="inlineStr">
        <is>
          <t>INDUSTRY;EDUCATION AND COMMUNICATIONS</t>
        </is>
      </c>
      <c r="C970" t="inlineStr">
        <is>
          <t>INDUSTRY;EDUCATION AND COMMUNICATIONS|information technology and data processing</t>
        </is>
      </c>
      <c r="D970" s="2" t="inlineStr">
        <is>
          <t>система за автоматизирано управление на индустриални процеси|
САУИП</t>
        </is>
      </c>
      <c r="E970" s="2" t="inlineStr">
        <is>
          <t>3|
3</t>
        </is>
      </c>
      <c r="F970" s="2" t="inlineStr">
        <is>
          <t xml:space="preserve">|
</t>
        </is>
      </c>
      <c r="G970" t="inlineStr">
        <is>
          <t/>
        </is>
      </c>
      <c r="H970" s="2" t="inlineStr">
        <is>
          <t>průmyslový automatizační řídicí systém|
IACS</t>
        </is>
      </c>
      <c r="I970" s="2" t="inlineStr">
        <is>
          <t>3|
3</t>
        </is>
      </c>
      <c r="J970" s="2" t="inlineStr">
        <is>
          <t xml:space="preserve">|
</t>
        </is>
      </c>
      <c r="K970" t="inlineStr">
        <is>
          <t/>
        </is>
      </c>
      <c r="L970" s="2" t="inlineStr">
        <is>
          <t>industrielt automatiseringskontrolsystem|
IACS</t>
        </is>
      </c>
      <c r="M970" s="2" t="inlineStr">
        <is>
          <t>3|
3</t>
        </is>
      </c>
      <c r="N970" s="2" t="inlineStr">
        <is>
          <t xml:space="preserve">|
</t>
        </is>
      </c>
      <c r="O970" t="inlineStr">
        <is>
          <t/>
        </is>
      </c>
      <c r="P970" s="2" t="inlineStr">
        <is>
          <t>industrielles Automatisierungssteuerungssystem</t>
        </is>
      </c>
      <c r="Q970" s="2" t="inlineStr">
        <is>
          <t>3</t>
        </is>
      </c>
      <c r="R970" s="2" t="inlineStr">
        <is>
          <t/>
        </is>
      </c>
      <c r="S970" t="inlineStr">
        <is>
          <t/>
        </is>
      </c>
      <c r="T970" s="2" t="inlineStr">
        <is>
          <t>σύστημα ελέγχου βιομηχανικού αυτοματισμού</t>
        </is>
      </c>
      <c r="U970" s="2" t="inlineStr">
        <is>
          <t>3</t>
        </is>
      </c>
      <c r="V970" s="2" t="inlineStr">
        <is>
          <t/>
        </is>
      </c>
      <c r="W970" t="inlineStr">
        <is>
          <t>γενικός όρος που περιλαμβάνει διάφορους τύπους συστημάτων ελέγχου, κυρίως εκείνα που αφορούν τη μέτρηση και τον έλεγχο της βιομηχανικής παραγωγής, καθώς και του μηχανολογικού και ηλεκτρολογικού εξοπλισμού</t>
        </is>
      </c>
      <c r="X970" s="2" t="inlineStr">
        <is>
          <t>industrial automation control system|
IACS</t>
        </is>
      </c>
      <c r="Y970" s="2" t="inlineStr">
        <is>
          <t>3|
3</t>
        </is>
      </c>
      <c r="Z970" s="2" t="inlineStr">
        <is>
          <t xml:space="preserve">|
</t>
        </is>
      </c>
      <c r="AA970" t="inlineStr">
        <is>
          <t>general term that encompasses several types of control system, particularly those involved in measuring and controlling the industrial production process and mechanical and electrical equipment</t>
        </is>
      </c>
      <c r="AB970" s="2" t="inlineStr">
        <is>
          <t>sistema de control de la automatización industrial</t>
        </is>
      </c>
      <c r="AC970" s="2" t="inlineStr">
        <is>
          <t>3</t>
        </is>
      </c>
      <c r="AD970" s="2" t="inlineStr">
        <is>
          <t/>
        </is>
      </c>
      <c r="AE970" t="inlineStr">
        <is>
          <t>Sistema de control, de medición y de seguimiento de los procesos de producción industrial y de los equipamientos mecánicos y eléctricos.</t>
        </is>
      </c>
      <c r="AF970" s="2" t="inlineStr">
        <is>
          <t>tööstusautomaatika süsteem</t>
        </is>
      </c>
      <c r="AG970" s="2" t="inlineStr">
        <is>
          <t>3</t>
        </is>
      </c>
      <c r="AH970" s="2" t="inlineStr">
        <is>
          <t/>
        </is>
      </c>
      <c r="AI970" t="inlineStr">
        <is>
          <t/>
        </is>
      </c>
      <c r="AJ970" s="2" t="inlineStr">
        <is>
          <t>teollisuusautomaation ohjausjärjestelmä</t>
        </is>
      </c>
      <c r="AK970" s="2" t="inlineStr">
        <is>
          <t>3</t>
        </is>
      </c>
      <c r="AL970" s="2" t="inlineStr">
        <is>
          <t/>
        </is>
      </c>
      <c r="AM970" t="inlineStr">
        <is>
          <t/>
        </is>
      </c>
      <c r="AN970" s="2" t="inlineStr">
        <is>
          <t>IACS|
système de contrôle-commande industriel</t>
        </is>
      </c>
      <c r="AO970" s="2" t="inlineStr">
        <is>
          <t>4|
4</t>
        </is>
      </c>
      <c r="AP970" s="2" t="inlineStr">
        <is>
          <t xml:space="preserve">|
</t>
        </is>
      </c>
      <c r="AQ970" t="inlineStr">
        <is>
          <t/>
        </is>
      </c>
      <c r="AR970" s="2" t="inlineStr">
        <is>
          <t>córas rialaithe uathoibrithe thionsclaíoch|
IACS</t>
        </is>
      </c>
      <c r="AS970" s="2" t="inlineStr">
        <is>
          <t>3|
3</t>
        </is>
      </c>
      <c r="AT970" s="2" t="inlineStr">
        <is>
          <t xml:space="preserve">|
</t>
        </is>
      </c>
      <c r="AU970" t="inlineStr">
        <is>
          <t/>
        </is>
      </c>
      <c r="AV970" s="2" t="inlineStr">
        <is>
          <t>kontrolni sustav za industrijsku automatizaciju</t>
        </is>
      </c>
      <c r="AW970" s="2" t="inlineStr">
        <is>
          <t>3</t>
        </is>
      </c>
      <c r="AX970" s="2" t="inlineStr">
        <is>
          <t/>
        </is>
      </c>
      <c r="AY970" t="inlineStr">
        <is>
          <t/>
        </is>
      </c>
      <c r="AZ970" s="2" t="inlineStr">
        <is>
          <t>ipari automatizálási és vezérlőrendszerek|
IACS</t>
        </is>
      </c>
      <c r="BA970" s="2" t="inlineStr">
        <is>
          <t>3|
4</t>
        </is>
      </c>
      <c r="BB970" s="2" t="inlineStr">
        <is>
          <t xml:space="preserve">|
</t>
        </is>
      </c>
      <c r="BC970" t="inlineStr">
        <is>
          <t>elsősorban ipari gyártófolyamatokat és gépeket irányító vezérlőrendszer-típusok együttes megnevezése</t>
        </is>
      </c>
      <c r="BD970" s="2" t="inlineStr">
        <is>
          <t>IACS|
sistema di controllo per l'automazione industriale</t>
        </is>
      </c>
      <c r="BE970" s="2" t="inlineStr">
        <is>
          <t>3|
3</t>
        </is>
      </c>
      <c r="BF970" s="2" t="inlineStr">
        <is>
          <t xml:space="preserve">|
</t>
        </is>
      </c>
      <c r="BG970" t="inlineStr">
        <is>
          <t/>
        </is>
      </c>
      <c r="BH970" s="2" t="inlineStr">
        <is>
          <t>pramoninė automatizuota valdymo sistema</t>
        </is>
      </c>
      <c r="BI970" s="2" t="inlineStr">
        <is>
          <t>3</t>
        </is>
      </c>
      <c r="BJ970" s="2" t="inlineStr">
        <is>
          <t/>
        </is>
      </c>
      <c r="BK970" t="inlineStr">
        <is>
          <t/>
        </is>
      </c>
      <c r="BL970" s="2" t="inlineStr">
        <is>
          <t>ražošanas automatizācijas vadības sistēma</t>
        </is>
      </c>
      <c r="BM970" s="2" t="inlineStr">
        <is>
          <t>3</t>
        </is>
      </c>
      <c r="BN970" s="2" t="inlineStr">
        <is>
          <t/>
        </is>
      </c>
      <c r="BO970" t="inlineStr">
        <is>
          <t/>
        </is>
      </c>
      <c r="BP970" s="2" t="inlineStr">
        <is>
          <t>sistema ta' kontroll għall-awtomatizzazzjoni industrijali</t>
        </is>
      </c>
      <c r="BQ970" s="2" t="inlineStr">
        <is>
          <t>3</t>
        </is>
      </c>
      <c r="BR970" s="2" t="inlineStr">
        <is>
          <t/>
        </is>
      </c>
      <c r="BS970" t="inlineStr">
        <is>
          <t>terminu ġenerali li jkopri tipi differenti ta' sistemi ta' kontroll, b'mod partikolari dawk involuti fil-kejl u l-kontroll tal-proċess tal-produzzjoni industrijali u tat-tagħmir mekkaniku u elettriku</t>
        </is>
      </c>
      <c r="BT970" s="2" t="inlineStr">
        <is>
          <t>IAC|
besturingssysteem voor industriële automatisatie</t>
        </is>
      </c>
      <c r="BU970" s="2" t="inlineStr">
        <is>
          <t>3|
3</t>
        </is>
      </c>
      <c r="BV970" s="2" t="inlineStr">
        <is>
          <t xml:space="preserve">|
</t>
        </is>
      </c>
      <c r="BW970" t="inlineStr">
        <is>
          <t/>
        </is>
      </c>
      <c r="BX970" s="2" t="inlineStr">
        <is>
          <t>system sterowania automatyki przemysłowej</t>
        </is>
      </c>
      <c r="BY970" s="2" t="inlineStr">
        <is>
          <t>3</t>
        </is>
      </c>
      <c r="BZ970" s="2" t="inlineStr">
        <is>
          <t/>
        </is>
      </c>
      <c r="CA970" t="inlineStr">
        <is>
          <t/>
        </is>
      </c>
      <c r="CB970" s="2" t="inlineStr">
        <is>
          <t>sistema de controlo da automação industrial</t>
        </is>
      </c>
      <c r="CC970" s="2" t="inlineStr">
        <is>
          <t>3</t>
        </is>
      </c>
      <c r="CD970" s="2" t="inlineStr">
        <is>
          <t/>
        </is>
      </c>
      <c r="CE970" t="inlineStr">
        <is>
          <t>Sistema de controlo de medição e comando de processos de produção industrial e de equipamentos mecânicos e elétricos.</t>
        </is>
      </c>
      <c r="CF970" s="2" t="inlineStr">
        <is>
          <t>sistem de control pentru automatizări industriale</t>
        </is>
      </c>
      <c r="CG970" s="2" t="inlineStr">
        <is>
          <t>3</t>
        </is>
      </c>
      <c r="CH970" s="2" t="inlineStr">
        <is>
          <t/>
        </is>
      </c>
      <c r="CI970" t="inlineStr">
        <is>
          <t/>
        </is>
      </c>
      <c r="CJ970" s="2" t="inlineStr">
        <is>
          <t>riadiaci systém priemyselnej automatizácie</t>
        </is>
      </c>
      <c r="CK970" s="2" t="inlineStr">
        <is>
          <t>3</t>
        </is>
      </c>
      <c r="CL970" s="2" t="inlineStr">
        <is>
          <t/>
        </is>
      </c>
      <c r="CM970" t="inlineStr">
        <is>
          <t>systém riadenia a ovládania technologických procesov a zariadení v priemysle</t>
        </is>
      </c>
      <c r="CN970" s="2" t="inlineStr">
        <is>
          <t>nadzorni sistem za industrijsko avtomatizacijo</t>
        </is>
      </c>
      <c r="CO970" s="2" t="inlineStr">
        <is>
          <t>3</t>
        </is>
      </c>
      <c r="CP970" s="2" t="inlineStr">
        <is>
          <t/>
        </is>
      </c>
      <c r="CQ970" t="inlineStr">
        <is>
          <t/>
        </is>
      </c>
      <c r="CR970" s="2" t="inlineStr">
        <is>
          <t>industriellt automatiseringskontrollsystem</t>
        </is>
      </c>
      <c r="CS970" s="2" t="inlineStr">
        <is>
          <t>3</t>
        </is>
      </c>
      <c r="CT970" s="2" t="inlineStr">
        <is>
          <t/>
        </is>
      </c>
      <c r="CU970" t="inlineStr">
        <is>
          <t/>
        </is>
      </c>
    </row>
    <row r="971">
      <c r="A971" s="1" t="str">
        <f>HYPERLINK("https://iate.europa.eu/entry/result/3569760/all", "3569760")</f>
        <v>3569760</v>
      </c>
      <c r="B971" t="inlineStr">
        <is>
          <t>EDUCATION AND COMMUNICATIONS</t>
        </is>
      </c>
      <c r="C971" t="inlineStr">
        <is>
          <t>EDUCATION AND COMMUNICATIONS|documentation|information service</t>
        </is>
      </c>
      <c r="D971" t="inlineStr">
        <is>
          <t/>
        </is>
      </c>
      <c r="E971" t="inlineStr">
        <is>
          <t/>
        </is>
      </c>
      <c r="F971" t="inlineStr">
        <is>
          <t/>
        </is>
      </c>
      <c r="G971" t="inlineStr">
        <is>
          <t/>
        </is>
      </c>
      <c r="H971" t="inlineStr">
        <is>
          <t/>
        </is>
      </c>
      <c r="I971" t="inlineStr">
        <is>
          <t/>
        </is>
      </c>
      <c r="J971" t="inlineStr">
        <is>
          <t/>
        </is>
      </c>
      <c r="K971" t="inlineStr">
        <is>
          <t/>
        </is>
      </c>
      <c r="L971" t="inlineStr">
        <is>
          <t/>
        </is>
      </c>
      <c r="M971" t="inlineStr">
        <is>
          <t/>
        </is>
      </c>
      <c r="N971" t="inlineStr">
        <is>
          <t/>
        </is>
      </c>
      <c r="O971" t="inlineStr">
        <is>
          <t/>
        </is>
      </c>
      <c r="P971" t="inlineStr">
        <is>
          <t/>
        </is>
      </c>
      <c r="Q971" t="inlineStr">
        <is>
          <t/>
        </is>
      </c>
      <c r="R971" t="inlineStr">
        <is>
          <t/>
        </is>
      </c>
      <c r="S971" t="inlineStr">
        <is>
          <t/>
        </is>
      </c>
      <c r="T971" t="inlineStr">
        <is>
          <t/>
        </is>
      </c>
      <c r="U971" t="inlineStr">
        <is>
          <t/>
        </is>
      </c>
      <c r="V971" t="inlineStr">
        <is>
          <t/>
        </is>
      </c>
      <c r="W971" t="inlineStr">
        <is>
          <t/>
        </is>
      </c>
      <c r="X971" s="2" t="inlineStr">
        <is>
          <t>information product</t>
        </is>
      </c>
      <c r="Y971" s="2" t="inlineStr">
        <is>
          <t>3</t>
        </is>
      </c>
      <c r="Z971" s="2" t="inlineStr">
        <is>
          <t/>
        </is>
      </c>
      <c r="AA971" t="inlineStr">
        <is>
          <t/>
        </is>
      </c>
      <c r="AB971" t="inlineStr">
        <is>
          <t/>
        </is>
      </c>
      <c r="AC971" t="inlineStr">
        <is>
          <t/>
        </is>
      </c>
      <c r="AD971" t="inlineStr">
        <is>
          <t/>
        </is>
      </c>
      <c r="AE971" t="inlineStr">
        <is>
          <t/>
        </is>
      </c>
      <c r="AF971" t="inlineStr">
        <is>
          <t/>
        </is>
      </c>
      <c r="AG971" t="inlineStr">
        <is>
          <t/>
        </is>
      </c>
      <c r="AH971" t="inlineStr">
        <is>
          <t/>
        </is>
      </c>
      <c r="AI971" t="inlineStr">
        <is>
          <t/>
        </is>
      </c>
      <c r="AJ971" t="inlineStr">
        <is>
          <t/>
        </is>
      </c>
      <c r="AK971" t="inlineStr">
        <is>
          <t/>
        </is>
      </c>
      <c r="AL971" t="inlineStr">
        <is>
          <t/>
        </is>
      </c>
      <c r="AM971" t="inlineStr">
        <is>
          <t/>
        </is>
      </c>
      <c r="AN971" t="inlineStr">
        <is>
          <t/>
        </is>
      </c>
      <c r="AO971" t="inlineStr">
        <is>
          <t/>
        </is>
      </c>
      <c r="AP971" t="inlineStr">
        <is>
          <t/>
        </is>
      </c>
      <c r="AQ971" t="inlineStr">
        <is>
          <t/>
        </is>
      </c>
      <c r="AR971" s="2" t="inlineStr">
        <is>
          <t>táirge eolais|
táirge faisnéise</t>
        </is>
      </c>
      <c r="AS971" s="2" t="inlineStr">
        <is>
          <t>3|
3</t>
        </is>
      </c>
      <c r="AT971" s="2" t="inlineStr">
        <is>
          <t xml:space="preserve">|
</t>
        </is>
      </c>
      <c r="AU971" t="inlineStr">
        <is>
          <t/>
        </is>
      </c>
      <c r="AV971" t="inlineStr">
        <is>
          <t/>
        </is>
      </c>
      <c r="AW971" t="inlineStr">
        <is>
          <t/>
        </is>
      </c>
      <c r="AX971" t="inlineStr">
        <is>
          <t/>
        </is>
      </c>
      <c r="AY971" t="inlineStr">
        <is>
          <t/>
        </is>
      </c>
      <c r="AZ971" s="2" t="inlineStr">
        <is>
          <t>információs termék</t>
        </is>
      </c>
      <c r="BA971" s="2" t="inlineStr">
        <is>
          <t>4</t>
        </is>
      </c>
      <c r="BB971" s="2" t="inlineStr">
        <is>
          <t/>
        </is>
      </c>
      <c r="BC971" t="inlineStr">
        <is>
          <t/>
        </is>
      </c>
      <c r="BD971" t="inlineStr">
        <is>
          <t/>
        </is>
      </c>
      <c r="BE971" t="inlineStr">
        <is>
          <t/>
        </is>
      </c>
      <c r="BF971" t="inlineStr">
        <is>
          <t/>
        </is>
      </c>
      <c r="BG971" t="inlineStr">
        <is>
          <t/>
        </is>
      </c>
      <c r="BH971" t="inlineStr">
        <is>
          <t/>
        </is>
      </c>
      <c r="BI971" t="inlineStr">
        <is>
          <t/>
        </is>
      </c>
      <c r="BJ971" t="inlineStr">
        <is>
          <t/>
        </is>
      </c>
      <c r="BK971" t="inlineStr">
        <is>
          <t/>
        </is>
      </c>
      <c r="BL971" t="inlineStr">
        <is>
          <t/>
        </is>
      </c>
      <c r="BM971" t="inlineStr">
        <is>
          <t/>
        </is>
      </c>
      <c r="BN971" t="inlineStr">
        <is>
          <t/>
        </is>
      </c>
      <c r="BO971" t="inlineStr">
        <is>
          <t/>
        </is>
      </c>
      <c r="BP971" t="inlineStr">
        <is>
          <t/>
        </is>
      </c>
      <c r="BQ971" t="inlineStr">
        <is>
          <t/>
        </is>
      </c>
      <c r="BR971" t="inlineStr">
        <is>
          <t/>
        </is>
      </c>
      <c r="BS971" t="inlineStr">
        <is>
          <t/>
        </is>
      </c>
      <c r="BT971" t="inlineStr">
        <is>
          <t/>
        </is>
      </c>
      <c r="BU971" t="inlineStr">
        <is>
          <t/>
        </is>
      </c>
      <c r="BV971" t="inlineStr">
        <is>
          <t/>
        </is>
      </c>
      <c r="BW971" t="inlineStr">
        <is>
          <t/>
        </is>
      </c>
      <c r="BX971" s="2" t="inlineStr">
        <is>
          <t>produkt informacyjny</t>
        </is>
      </c>
      <c r="BY971" s="2" t="inlineStr">
        <is>
          <t>3</t>
        </is>
      </c>
      <c r="BZ971" s="2" t="inlineStr">
        <is>
          <t/>
        </is>
      </c>
      <c r="CA971" t="inlineStr">
        <is>
          <t>obiekt fizyczny (także w postaci cyfrowej) będący uchwytną formą transferu informacji, który jest efektem procesu informacyjnego zorientowanego na realizację ściśle określonych potrzeb użytkownika/odbiorcy informacji; każdy produkt, który ma charakter informacyjny, instruktażowy lub edukacyjny</t>
        </is>
      </c>
      <c r="CB971" t="inlineStr">
        <is>
          <t/>
        </is>
      </c>
      <c r="CC971" t="inlineStr">
        <is>
          <t/>
        </is>
      </c>
      <c r="CD971" t="inlineStr">
        <is>
          <t/>
        </is>
      </c>
      <c r="CE971" t="inlineStr">
        <is>
          <t/>
        </is>
      </c>
      <c r="CF971" t="inlineStr">
        <is>
          <t/>
        </is>
      </c>
      <c r="CG971" t="inlineStr">
        <is>
          <t/>
        </is>
      </c>
      <c r="CH971" t="inlineStr">
        <is>
          <t/>
        </is>
      </c>
      <c r="CI971" t="inlineStr">
        <is>
          <t/>
        </is>
      </c>
      <c r="CJ971" t="inlineStr">
        <is>
          <t/>
        </is>
      </c>
      <c r="CK971" t="inlineStr">
        <is>
          <t/>
        </is>
      </c>
      <c r="CL971" t="inlineStr">
        <is>
          <t/>
        </is>
      </c>
      <c r="CM971" t="inlineStr">
        <is>
          <t/>
        </is>
      </c>
      <c r="CN971" t="inlineStr">
        <is>
          <t/>
        </is>
      </c>
      <c r="CO971" t="inlineStr">
        <is>
          <t/>
        </is>
      </c>
      <c r="CP971" t="inlineStr">
        <is>
          <t/>
        </is>
      </c>
      <c r="CQ971" t="inlineStr">
        <is>
          <t/>
        </is>
      </c>
      <c r="CR971" t="inlineStr">
        <is>
          <t/>
        </is>
      </c>
      <c r="CS971" t="inlineStr">
        <is>
          <t/>
        </is>
      </c>
      <c r="CT971" t="inlineStr">
        <is>
          <t/>
        </is>
      </c>
      <c r="CU971" t="inlineStr">
        <is>
          <t/>
        </is>
      </c>
    </row>
    <row r="972">
      <c r="A972" s="1" t="str">
        <f>HYPERLINK("https://iate.europa.eu/entry/result/3565820/all", "3565820")</f>
        <v>3565820</v>
      </c>
      <c r="B972" t="inlineStr">
        <is>
          <t>PRODUCTION, TECHNOLOGY AND RESEARCH;EUROPEAN UNION</t>
        </is>
      </c>
      <c r="C972" t="inlineStr">
        <is>
          <t>PRODUCTION, TECHNOLOGY AND RESEARCH|research and intellectual property|research;PRODUCTION, TECHNOLOGY AND RESEARCH|research and intellectual property|research policy;EUROPEAN UNION|EU finance|EU financing</t>
        </is>
      </c>
      <c r="D972" s="2" t="inlineStr">
        <is>
          <t>механизъм за подкрепа в областта на политиките</t>
        </is>
      </c>
      <c r="E972" s="2" t="inlineStr">
        <is>
          <t>3</t>
        </is>
      </c>
      <c r="F972" s="2" t="inlineStr">
        <is>
          <t/>
        </is>
      </c>
      <c r="G972" t="inlineStr">
        <is>
          <t>механизъм, целящ подобряване на изготвянето, осъществяването и оценката на националните/регионалните политики за научни изследвания и иновации</t>
        </is>
      </c>
      <c r="H972" s="2" t="inlineStr">
        <is>
          <t>nástroj na podporu politik v rámci programu Horizont 2020|
nástroj na podporu politik</t>
        </is>
      </c>
      <c r="I972" s="2" t="inlineStr">
        <is>
          <t>3|
3</t>
        </is>
      </c>
      <c r="J972" s="2" t="inlineStr">
        <is>
          <t xml:space="preserve">|
</t>
        </is>
      </c>
      <c r="K972" t="inlineStr">
        <is>
          <t>nástroj, jehož cílem je zlepšit návrhy, provádění a vyhodnocování vnitrostátních/regionálních politik v oblasti výzkumu a inovací</t>
        </is>
      </c>
      <c r="L972" s="2" t="inlineStr">
        <is>
          <t>facilitet til understøtning af politikker|
politisk støttefacilitet under Horisont 2020</t>
        </is>
      </c>
      <c r="M972" s="2" t="inlineStr">
        <is>
          <t>3|
3</t>
        </is>
      </c>
      <c r="N972" s="2" t="inlineStr">
        <is>
          <t>|
admitted</t>
        </is>
      </c>
      <c r="O972" t="inlineStr">
        <is>
          <t>instrument, som har til formål at forbedre udformningen, gennemførelsen og evalueringen af nationale/regionale forsknings- og innovationspolitikker med tilbud til offentlige myndigheder på nationalt og regionalt plan om ekspertrådgivning på frivillig basis, bl.a. med henblik på at tilgodese deres behov for at få adgang til det relevante videnskorpus, udnytte internationale eksperters indsigt, anvende de seneste metoder og redskaber samt modtage skræddersyet rådgivning</t>
        </is>
      </c>
      <c r="P972" s="2" t="inlineStr">
        <is>
          <t>Fazilität für Politikunterstützung</t>
        </is>
      </c>
      <c r="Q972" s="2" t="inlineStr">
        <is>
          <t>3</t>
        </is>
      </c>
      <c r="R972" s="2" t="inlineStr">
        <is>
          <t/>
        </is>
      </c>
      <c r="S972" t="inlineStr">
        <is>
          <t/>
        </is>
      </c>
      <c r="T972" s="2" t="inlineStr">
        <is>
          <t>μηχανισμός υποστήριξης πολιτικής του προγράμματος «Ορίζων 2020»</t>
        </is>
      </c>
      <c r="U972" s="2" t="inlineStr">
        <is>
          <t>3</t>
        </is>
      </c>
      <c r="V972" s="2" t="inlineStr">
        <is>
          <t/>
        </is>
      </c>
      <c r="W972" t="inlineStr">
        <is>
          <t>μηχανισμός που έχει σκοπό να βελτιώσει το σχεδιασμό, την εφαρμογή και την αξιολόγηση εθνικών/περιφερειακών πολιτικών έρευνας και καινοτομίας</t>
        </is>
      </c>
      <c r="X972" s="2" t="inlineStr">
        <is>
          <t>PSF|
Policy Support Facility|
Horizon 2020 Policy Support Facility</t>
        </is>
      </c>
      <c r="Y972" s="2" t="inlineStr">
        <is>
          <t>3|
3|
3</t>
        </is>
      </c>
      <c r="Z972" s="2" t="inlineStr">
        <is>
          <t xml:space="preserve">|
|
</t>
        </is>
      </c>
      <c r="AA972" t="inlineStr">
        <is>
          <t>facility which aims at improving the design, implementation and evaluation of national/regional research and innovation policies</t>
        </is>
      </c>
      <c r="AB972" s="2" t="inlineStr">
        <is>
          <t>mecanismo de apoyo a las políticas|
mecanismo de apoyo a las políticas de Horizonte 2020|
MAP</t>
        </is>
      </c>
      <c r="AC972" s="2" t="inlineStr">
        <is>
          <t>3|
3|
3</t>
        </is>
      </c>
      <c r="AD972" s="2" t="inlineStr">
        <is>
          <t xml:space="preserve">|
|
</t>
        </is>
      </c>
      <c r="AE972" t="inlineStr">
        <is>
          <t>Instrumento que se ha creado para ayudar a los Gobiernos de los Estados miembros a identificar, aplicar y evaluar las reformas que deben introducir para mejorar la eficacia de sus sistemas de investigación e innovación. Este instrumento se financia en el marco de Horizonte 2020 (programa de investigación e innovación de la UE), y tiene una dotación que puede ascender a 20 millones de euros.</t>
        </is>
      </c>
      <c r="AF972" s="2" t="inlineStr">
        <is>
          <t>poliitika toetusvahend</t>
        </is>
      </c>
      <c r="AG972" s="2" t="inlineStr">
        <is>
          <t>3</t>
        </is>
      </c>
      <c r="AH972" s="2" t="inlineStr">
        <is>
          <t/>
        </is>
      </c>
      <c r="AI972" t="inlineStr">
        <is>
          <t>vahend, mille eesmärk on täiustada riikliku/piirkondliku teadus- ja innovatsioonipoliitika kujundamist, rakendamist ja hindamist</t>
        </is>
      </c>
      <c r="AJ972" s="2" t="inlineStr">
        <is>
          <t>Horisontti 2020 -ohjelmaan kuuluva toimintapolitiikan tukijärjestely|
toimintapolitiikan tukijärjestely</t>
        </is>
      </c>
      <c r="AK972" s="2" t="inlineStr">
        <is>
          <t>3|
3</t>
        </is>
      </c>
      <c r="AL972" s="2" t="inlineStr">
        <is>
          <t xml:space="preserve">|
</t>
        </is>
      </c>
      <c r="AM972" t="inlineStr">
        <is>
          <t/>
        </is>
      </c>
      <c r="AN972" s="2" t="inlineStr">
        <is>
          <t>mécanisme de soutien aux politiques d'Horizon 2020|
mécanisme de soutien aux politiques</t>
        </is>
      </c>
      <c r="AO972" s="2" t="inlineStr">
        <is>
          <t>3|
3</t>
        </is>
      </c>
      <c r="AP972" s="2" t="inlineStr">
        <is>
          <t xml:space="preserve">|
</t>
        </is>
      </c>
      <c r="AQ972" t="inlineStr">
        <is>
          <t>mécanisme visant à améliorer la définition, la mise en œuvre et l'évaluation des politiques nationales ou régionales de recherche et d'innovation</t>
        </is>
      </c>
      <c r="AR972" s="2" t="inlineStr">
        <is>
          <t>Saoráid Tacaíochta Beartais Fís 2020|
Saoráid Tacaíochta Beartais</t>
        </is>
      </c>
      <c r="AS972" s="2" t="inlineStr">
        <is>
          <t>3|
3</t>
        </is>
      </c>
      <c r="AT972" s="2" t="inlineStr">
        <is>
          <t xml:space="preserve">|
</t>
        </is>
      </c>
      <c r="AU972" t="inlineStr">
        <is>
          <t/>
        </is>
      </c>
      <c r="AV972" s="2" t="inlineStr">
        <is>
          <t>instrument za političku podršku programa Obzor 2020.|
instrument za političku podršku</t>
        </is>
      </c>
      <c r="AW972" s="2" t="inlineStr">
        <is>
          <t>3|
3</t>
        </is>
      </c>
      <c r="AX972" s="2" t="inlineStr">
        <is>
          <t xml:space="preserve">|
</t>
        </is>
      </c>
      <c r="AY972" t="inlineStr">
        <is>
          <t/>
        </is>
      </c>
      <c r="AZ972" s="2" t="inlineStr">
        <is>
          <t>szakpolitika-támogató eszköz|
a Horizont 2020 keretprogram szakpolitika-támogató eszköze</t>
        </is>
      </c>
      <c r="BA972" s="2" t="inlineStr">
        <is>
          <t>3|
3</t>
        </is>
      </c>
      <c r="BB972" s="2" t="inlineStr">
        <is>
          <t xml:space="preserve">|
</t>
        </is>
      </c>
      <c r="BC972" t="inlineStr">
        <is>
          <t>a Horizont 2020 keretprogramon belüli intézkedés, amelynek célja a nemzeti/regionális kutatási és innovációs szakpolitikák megtervezésének, megvalósításának és értékelésének a javítása, és amelynek keretében szakértői tanácsadást biztosítanak a nemzeti vagy regionális hatóságok részére</t>
        </is>
      </c>
      <c r="BD972" s="2" t="inlineStr">
        <is>
          <t>meccanismo di sostegno delle politiche del programma "Orizzonte 2020"</t>
        </is>
      </c>
      <c r="BE972" s="2" t="inlineStr">
        <is>
          <t>3</t>
        </is>
      </c>
      <c r="BF972" s="2" t="inlineStr">
        <is>
          <t/>
        </is>
      </c>
      <c r="BG972" t="inlineStr">
        <is>
          <t>strumento che consente ai singoli Stati membri di richiedere consulenze su come migliorare la concezione, attuazione e valutazione delle politiche nazionali/regionali di ricerca e innovazione</t>
        </is>
      </c>
      <c r="BH972" s="2" t="inlineStr">
        <is>
          <t>programos „Horizontas 2020“ politikos rėmimo priemonė|
politikos rėmimo priemonė</t>
        </is>
      </c>
      <c r="BI972" s="2" t="inlineStr">
        <is>
          <t>3|
3</t>
        </is>
      </c>
      <c r="BJ972" s="2" t="inlineStr">
        <is>
          <t xml:space="preserve">|
</t>
        </is>
      </c>
      <c r="BK972" t="inlineStr">
        <is>
          <t>priemonė, skirta ES valstybių narių valdžios institucijoms praktiškai paremti, kad jos galėtų nustatyti, įgyvendinti ir įvertinti reformas, kuriomis didinama viešojo finansavimo kokybė</t>
        </is>
      </c>
      <c r="BL972" s="2" t="inlineStr">
        <is>
          <t>politikas atbalsta instruments|
"Apvāršņa 2020" politikas atbalsta instruments</t>
        </is>
      </c>
      <c r="BM972" s="2" t="inlineStr">
        <is>
          <t>3|
3</t>
        </is>
      </c>
      <c r="BN972" s="2" t="inlineStr">
        <is>
          <t xml:space="preserve">|
</t>
        </is>
      </c>
      <c r="BO972" t="inlineStr">
        <is>
          <t>instruments, kura mērķis ir uzlabot valsts/reģionāla mēroga pētniecības un inovācijas politikas izstrādi, īstenošanu un vērtēšanu</t>
        </is>
      </c>
      <c r="BP972" s="2" t="inlineStr">
        <is>
          <t>Faċilità ta' Appoġġ għall-Politiki|
Faċilità ta’ Appoġġ għall-Politiki ta’ Orizzont 2020</t>
        </is>
      </c>
      <c r="BQ972" s="2" t="inlineStr">
        <is>
          <t>3|
3</t>
        </is>
      </c>
      <c r="BR972" s="2" t="inlineStr">
        <is>
          <t xml:space="preserve">|
</t>
        </is>
      </c>
      <c r="BS972" t="inlineStr">
        <is>
          <t>strument li lill-gvernijiet tal-Istati Membri tal-UE jagħtihom appoġġ prattiku biex jidentifikaw, jimplimentaw u jevalwaw dawk ir-riformi meħtieġa biex itejbu l-kwalità tal-iffinanzjar pubbliku, bħal pereżempju l-ftuħ tal-iffinanzjar pubbliku lill-konkorrenza u l-introduzzjoni ta' valutazzjonijiet tal-prestazzjoni tal-universitajiet, jew l-istimulazzjoni tal-kooperazzjoni bejn l-akkademja u n-negozji</t>
        </is>
      </c>
      <c r="BT972" s="2" t="inlineStr">
        <is>
          <t>beleidsondersteuningsfaciliteit|
beleidsondersteuningsfaciliteit van Horizon 2020</t>
        </is>
      </c>
      <c r="BU972" s="2" t="inlineStr">
        <is>
          <t>3|
3</t>
        </is>
      </c>
      <c r="BV972" s="2" t="inlineStr">
        <is>
          <t xml:space="preserve">|
</t>
        </is>
      </c>
      <c r="BW972" t="inlineStr">
        <is>
          <t>instrument dat tot doel heeft het ontwerpen, uitvoeren en evalueren van nationaal/regionaal onderzoeks- en innovatiebeleid te verbeteren</t>
        </is>
      </c>
      <c r="BX972" s="2" t="inlineStr">
        <is>
          <t>narzędzie wspierania polityki|
narzędzie wspierania polityki programu „Horyzont"</t>
        </is>
      </c>
      <c r="BY972" s="2" t="inlineStr">
        <is>
          <t>3|
2</t>
        </is>
      </c>
      <c r="BZ972" s="2" t="inlineStr">
        <is>
          <t xml:space="preserve">|
</t>
        </is>
      </c>
      <c r="CA972" t="inlineStr">
        <is>
          <t>narzędzie, którego celem będzie podniesienie jakości projektowania, realizacji i oceny krajowych/regionalnych polityk w zakresie badań naukowych i innowacji</t>
        </is>
      </c>
      <c r="CB972" s="2" t="inlineStr">
        <is>
          <t>mecanismo de apoio a políticas do Horizonte 2020</t>
        </is>
      </c>
      <c r="CC972" s="2" t="inlineStr">
        <is>
          <t>3</t>
        </is>
      </c>
      <c r="CD972" s="2" t="inlineStr">
        <is>
          <t/>
        </is>
      </c>
      <c r="CE972" t="inlineStr">
        <is>
          <t/>
        </is>
      </c>
      <c r="CF972" s="2" t="inlineStr">
        <is>
          <t>mecanism de sprijin al politicilor</t>
        </is>
      </c>
      <c r="CG972" s="2" t="inlineStr">
        <is>
          <t>3</t>
        </is>
      </c>
      <c r="CH972" s="2" t="inlineStr">
        <is>
          <t/>
        </is>
      </c>
      <c r="CI972" t="inlineStr">
        <is>
          <t>mecanism menit să sprijine în mod practic guvernele statelor membre în identificarea, punerea în aplicare și evaluarea reformelor necesare pentru îmbunătățirea calității finanțării publice , oferind posibilitatea realizării de evaluări inter pares a politicilor din domeniul cercetării și inovării, precum și acces la expertiză și analiză de nivel înalt</t>
        </is>
      </c>
      <c r="CJ972" s="2" t="inlineStr">
        <is>
          <t>nástroj politickej podpory|
nástroj politickej podpory programu Horizont 2020</t>
        </is>
      </c>
      <c r="CK972" s="2" t="inlineStr">
        <is>
          <t>2|
2</t>
        </is>
      </c>
      <c r="CL972" s="2" t="inlineStr">
        <is>
          <t xml:space="preserve">|
</t>
        </is>
      </c>
      <c r="CM972" t="inlineStr">
        <is>
          <t>nástroj, ktorého cieľom je zlepšiť navrhovanie, vykonávanie a hodnotenie politík v oblasti výskumu a inovácie na národnej a regionálnej úrovni</t>
        </is>
      </c>
      <c r="CN972" s="2" t="inlineStr">
        <is>
          <t>instrument za podporo politikam</t>
        </is>
      </c>
      <c r="CO972" s="2" t="inlineStr">
        <is>
          <t>3</t>
        </is>
      </c>
      <c r="CP972" s="2" t="inlineStr">
        <is>
          <t/>
        </is>
      </c>
      <c r="CQ972" t="inlineStr">
        <is>
          <t/>
        </is>
      </c>
      <c r="CR972" s="2" t="inlineStr">
        <is>
          <t>enhet för politiskt stöd|
enheten för politiskt stöd inom ramen för Horisont 2020</t>
        </is>
      </c>
      <c r="CS972" s="2" t="inlineStr">
        <is>
          <t>3|
3</t>
        </is>
      </c>
      <c r="CT972" s="2" t="inlineStr">
        <is>
          <t xml:space="preserve">|
</t>
        </is>
      </c>
      <c r="CU972" t="inlineStr">
        <is>
          <t/>
        </is>
      </c>
    </row>
    <row r="973">
      <c r="A973" s="1" t="str">
        <f>HYPERLINK("https://iate.europa.eu/entry/result/3590402/all", "3590402")</f>
        <v>3590402</v>
      </c>
      <c r="B973" t="inlineStr">
        <is>
          <t>ECONOMICS;EUROPEAN UNION;ENVIRONMENT</t>
        </is>
      </c>
      <c r="C973" t="inlineStr">
        <is>
          <t>ECONOMICS|regions and regional policy|regional policy;EUROPEAN UNION|EU finance|EU financing|EU financial instrument;ENVIRONMENT|environmental policy|climate change policy|reduction of gas emissions</t>
        </is>
      </c>
      <c r="D973" s="2" t="inlineStr">
        <is>
          <t>междурегионален инвестиционен инструмент за иновации|
Инструмент за междурегионални инвестиции в иновации</t>
        </is>
      </c>
      <c r="E973" s="2" t="inlineStr">
        <is>
          <t>2|
3</t>
        </is>
      </c>
      <c r="F973" s="2" t="inlineStr">
        <is>
          <t xml:space="preserve">|
</t>
        </is>
      </c>
      <c r="G973" t="inlineStr">
        <is>
          <t/>
        </is>
      </c>
      <c r="H973" t="inlineStr">
        <is>
          <t/>
        </is>
      </c>
      <c r="I973" t="inlineStr">
        <is>
          <t/>
        </is>
      </c>
      <c r="J973" t="inlineStr">
        <is>
          <t/>
        </is>
      </c>
      <c r="K973" t="inlineStr">
        <is>
          <t/>
        </is>
      </c>
      <c r="L973" t="inlineStr">
        <is>
          <t/>
        </is>
      </c>
      <c r="M973" t="inlineStr">
        <is>
          <t/>
        </is>
      </c>
      <c r="N973" t="inlineStr">
        <is>
          <t/>
        </is>
      </c>
      <c r="O973" t="inlineStr">
        <is>
          <t/>
        </is>
      </c>
      <c r="P973" t="inlineStr">
        <is>
          <t/>
        </is>
      </c>
      <c r="Q973" t="inlineStr">
        <is>
          <t/>
        </is>
      </c>
      <c r="R973" t="inlineStr">
        <is>
          <t/>
        </is>
      </c>
      <c r="S973" t="inlineStr">
        <is>
          <t/>
        </is>
      </c>
      <c r="T973" t="inlineStr">
        <is>
          <t/>
        </is>
      </c>
      <c r="U973" t="inlineStr">
        <is>
          <t/>
        </is>
      </c>
      <c r="V973" t="inlineStr">
        <is>
          <t/>
        </is>
      </c>
      <c r="W973" t="inlineStr">
        <is>
          <t/>
        </is>
      </c>
      <c r="X973" s="2" t="inlineStr">
        <is>
          <t>Interregional Innovation Investment instrument</t>
        </is>
      </c>
      <c r="Y973" s="2" t="inlineStr">
        <is>
          <t>3</t>
        </is>
      </c>
      <c r="Z973" s="2" t="inlineStr">
        <is>
          <t/>
        </is>
      </c>
      <c r="AA973" t="inlineStr">
        <is>
          <t>new funding instrument in the framework of cohesion policy for the period 2021-27 aimed at helping actors involved in smart specialisation strategies (S3) to cluster together, scale up and bring innovation to the European market</t>
        </is>
      </c>
      <c r="AB973" t="inlineStr">
        <is>
          <t/>
        </is>
      </c>
      <c r="AC973" t="inlineStr">
        <is>
          <t/>
        </is>
      </c>
      <c r="AD973" t="inlineStr">
        <is>
          <t/>
        </is>
      </c>
      <c r="AE973" t="inlineStr">
        <is>
          <t/>
        </is>
      </c>
      <c r="AF973" s="2" t="inlineStr">
        <is>
          <t>piirkondadevaheliste innovatsiooniinvesteeringute instrument</t>
        </is>
      </c>
      <c r="AG973" s="2" t="inlineStr">
        <is>
          <t>3</t>
        </is>
      </c>
      <c r="AH973" s="2" t="inlineStr">
        <is>
          <t/>
        </is>
      </c>
      <c r="AI973" t="inlineStr">
        <is>
          <t>uus perioodi 2021-2027 ühtekuuluvuspoliitika rahastamisinstrument, mille eesmärk on aidata arukate spetsialiseerumisstrateegiatega seotud osalejatel moodustada klastreid ning hoogustada innovatsiooni ja tuua see Euroopa turule</t>
        </is>
      </c>
      <c r="AJ973" s="2" t="inlineStr">
        <is>
          <t>I3-rahoitusväline|
alueidenvälisen innovoinnin investointiväline|
I3</t>
        </is>
      </c>
      <c r="AK973" s="2" t="inlineStr">
        <is>
          <t>3|
3|
3</t>
        </is>
      </c>
      <c r="AL973" s="2" t="inlineStr">
        <is>
          <t xml:space="preserve">|
|
</t>
        </is>
      </c>
      <c r="AM973" t="inlineStr">
        <is>
          <t>rahoitusväline, jolla tuetaan alueidenvälisiä kumppanuuksia toteuttamalla investointeja &lt;a href="https://iate.europa.eu/entry/result/3553131" target="_blank"&gt;alykkään erikoistumisen strategioihin&lt;/a&gt; (S3) liittyvillä painopistealueilla ja lujitetaan maailmanlaajuisesti kilpailukykyisen EU:n arvoketjuja</t>
        </is>
      </c>
      <c r="AN973" t="inlineStr">
        <is>
          <t/>
        </is>
      </c>
      <c r="AO973" t="inlineStr">
        <is>
          <t/>
        </is>
      </c>
      <c r="AP973" t="inlineStr">
        <is>
          <t/>
        </is>
      </c>
      <c r="AQ973" t="inlineStr">
        <is>
          <t/>
        </is>
      </c>
      <c r="AR973" s="2" t="inlineStr">
        <is>
          <t>an Ionstraim um Infheistíocht Nuálaíochta Idir-Réigiúnach</t>
        </is>
      </c>
      <c r="AS973" s="2" t="inlineStr">
        <is>
          <t>3</t>
        </is>
      </c>
      <c r="AT973" s="2" t="inlineStr">
        <is>
          <t/>
        </is>
      </c>
      <c r="AU973" t="inlineStr">
        <is>
          <t/>
        </is>
      </c>
      <c r="AV973" t="inlineStr">
        <is>
          <t/>
        </is>
      </c>
      <c r="AW973" t="inlineStr">
        <is>
          <t/>
        </is>
      </c>
      <c r="AX973" t="inlineStr">
        <is>
          <t/>
        </is>
      </c>
      <c r="AY973" t="inlineStr">
        <is>
          <t/>
        </is>
      </c>
      <c r="AZ973" s="2" t="inlineStr">
        <is>
          <t>interregionális innovációs beruházási eszköz|
interregionális innovációs beruházásokra vonatkozó eszköz</t>
        </is>
      </c>
      <c r="BA973" s="2" t="inlineStr">
        <is>
          <t>3|
3</t>
        </is>
      </c>
      <c r="BB973" s="2" t="inlineStr">
        <is>
          <t xml:space="preserve">|
</t>
        </is>
      </c>
      <c r="BC973" t="inlineStr">
        <is>
          <t/>
        </is>
      </c>
      <c r="BD973" t="inlineStr">
        <is>
          <t/>
        </is>
      </c>
      <c r="BE973" t="inlineStr">
        <is>
          <t/>
        </is>
      </c>
      <c r="BF973" t="inlineStr">
        <is>
          <t/>
        </is>
      </c>
      <c r="BG973" t="inlineStr">
        <is>
          <t/>
        </is>
      </c>
      <c r="BH973" s="2" t="inlineStr">
        <is>
          <t>Tarpregioninių investicijų į inovacijas priemonė</t>
        </is>
      </c>
      <c r="BI973" s="2" t="inlineStr">
        <is>
          <t>2</t>
        </is>
      </c>
      <c r="BJ973" s="2" t="inlineStr">
        <is>
          <t/>
        </is>
      </c>
      <c r="BK973" t="inlineStr">
        <is>
          <t/>
        </is>
      </c>
      <c r="BL973" t="inlineStr">
        <is>
          <t/>
        </is>
      </c>
      <c r="BM973" t="inlineStr">
        <is>
          <t/>
        </is>
      </c>
      <c r="BN973" t="inlineStr">
        <is>
          <t/>
        </is>
      </c>
      <c r="BO973" t="inlineStr">
        <is>
          <t/>
        </is>
      </c>
      <c r="BP973" s="2" t="inlineStr">
        <is>
          <t>strument għall-Investiment Interreġjonali fl-Innovazzjoni</t>
        </is>
      </c>
      <c r="BQ973" s="2" t="inlineStr">
        <is>
          <t>3</t>
        </is>
      </c>
      <c r="BR973" s="2" t="inlineStr">
        <is>
          <t/>
        </is>
      </c>
      <c r="BS973" t="inlineStr">
        <is>
          <t>strument ġdid ta' finanzjament fil-qafas tal-politika tal-koeżjoni għall-perjodu 2021-27 li għandu l-għan jgħin atturi involuti fi strateġijia ta' speċjalizzazzjoni intelliġenti (S3) biex jirraggruppaw flimkien, jikbru u jwasslu l-innovazzjoni fis-suq Ewropew</t>
        </is>
      </c>
      <c r="BT973" t="inlineStr">
        <is>
          <t/>
        </is>
      </c>
      <c r="BU973" t="inlineStr">
        <is>
          <t/>
        </is>
      </c>
      <c r="BV973" t="inlineStr">
        <is>
          <t/>
        </is>
      </c>
      <c r="BW973" t="inlineStr">
        <is>
          <t/>
        </is>
      </c>
      <c r="BX973" s="2" t="inlineStr">
        <is>
          <t>międzyregionalny instrument innowacyjno-inwestycyjny</t>
        </is>
      </c>
      <c r="BY973" s="2" t="inlineStr">
        <is>
          <t>3</t>
        </is>
      </c>
      <c r="BZ973" s="2" t="inlineStr">
        <is>
          <t/>
        </is>
      </c>
      <c r="CA973" t="inlineStr">
        <is>
          <t/>
        </is>
      </c>
      <c r="CB973" s="2" t="inlineStr">
        <is>
          <t>instrumento relativo aos investimentos inter-regionais ligados à inovação|
Instrumento de Investimento Inter-regional para a Inovação</t>
        </is>
      </c>
      <c r="CC973" s="2" t="inlineStr">
        <is>
          <t>3|
3</t>
        </is>
      </c>
      <c r="CD973" s="2" t="inlineStr">
        <is>
          <t xml:space="preserve">|
</t>
        </is>
      </c>
      <c r="CE973" t="inlineStr">
        <is>
          <t>Instrumento de financiamento da UE que apoia a comercialização e a intensificação dos projetos inter-regionais ligados à inovação com potencial para incentivar o desenvolvimento de cadeias de valor europeias.</t>
        </is>
      </c>
      <c r="CF973" s="2" t="inlineStr">
        <is>
          <t>instrument de investiții interregionale pentru inovare</t>
        </is>
      </c>
      <c r="CG973" s="2" t="inlineStr">
        <is>
          <t>2</t>
        </is>
      </c>
      <c r="CH973" s="2" t="inlineStr">
        <is>
          <t/>
        </is>
      </c>
      <c r="CI973" t="inlineStr">
        <is>
          <t/>
        </is>
      </c>
      <c r="CJ973" t="inlineStr">
        <is>
          <t/>
        </is>
      </c>
      <c r="CK973" t="inlineStr">
        <is>
          <t/>
        </is>
      </c>
      <c r="CL973" t="inlineStr">
        <is>
          <t/>
        </is>
      </c>
      <c r="CM973" t="inlineStr">
        <is>
          <t/>
        </is>
      </c>
      <c r="CN973" s="2" t="inlineStr">
        <is>
          <t>medregionalni instrument za naložbe v inovacije</t>
        </is>
      </c>
      <c r="CO973" s="2" t="inlineStr">
        <is>
          <t>3</t>
        </is>
      </c>
      <c r="CP973" s="2" t="inlineStr">
        <is>
          <t/>
        </is>
      </c>
      <c r="CQ973" t="inlineStr">
        <is>
          <t/>
        </is>
      </c>
      <c r="CR973" s="2" t="inlineStr">
        <is>
          <t>instrument för interregionala innovationsinvesteringar</t>
        </is>
      </c>
      <c r="CS973" s="2" t="inlineStr">
        <is>
          <t>3</t>
        </is>
      </c>
      <c r="CT973" s="2" t="inlineStr">
        <is>
          <t/>
        </is>
      </c>
      <c r="CU973" t="inlineStr">
        <is>
          <t/>
        </is>
      </c>
    </row>
    <row r="974">
      <c r="A974" s="1" t="str">
        <f>HYPERLINK("https://iate.europa.eu/entry/result/3575837/all", "3575837")</f>
        <v>3575837</v>
      </c>
      <c r="B974" t="inlineStr">
        <is>
          <t>INTERNATIONAL RELATIONS;EDUCATION AND COMMUNICATIONS</t>
        </is>
      </c>
      <c r="C974" t="inlineStr">
        <is>
          <t>INTERNATIONAL RELATIONS|international balance|international security;EDUCATION AND COMMUNICATIONS|information technology and data processing|computer system|information security</t>
        </is>
      </c>
      <c r="D974" t="inlineStr">
        <is>
          <t/>
        </is>
      </c>
      <c r="E974" t="inlineStr">
        <is>
          <t/>
        </is>
      </c>
      <c r="F974" t="inlineStr">
        <is>
          <t/>
        </is>
      </c>
      <c r="G974" t="inlineStr">
        <is>
          <t/>
        </is>
      </c>
      <c r="H974" t="inlineStr">
        <is>
          <t/>
        </is>
      </c>
      <c r="I974" t="inlineStr">
        <is>
          <t/>
        </is>
      </c>
      <c r="J974" t="inlineStr">
        <is>
          <t/>
        </is>
      </c>
      <c r="K974" t="inlineStr">
        <is>
          <t/>
        </is>
      </c>
      <c r="L974" s="2" t="inlineStr">
        <is>
          <t>plan for en koordineret reaktion på væsentlige grænseoverskridende cybersikkerhedshændelser og -kriser</t>
        </is>
      </c>
      <c r="M974" s="2" t="inlineStr">
        <is>
          <t>3</t>
        </is>
      </c>
      <c r="N974" s="2" t="inlineStr">
        <is>
          <t/>
        </is>
      </c>
      <c r="O974" t="inlineStr">
        <is>
          <t>kommissionsplan, der beskriver og fastsætter mål og metoder for samarbejdet mellem medlemsstaterne og EU's instutitioner, organer og agenturer om reaktionen på cybersikkerhedshændelser og -kriser, der er så væsentlige, at de er for omfattende at håndtere for den enkelte medlemsstat</t>
        </is>
      </c>
      <c r="P974" s="2" t="inlineStr">
        <is>
          <t>Konzeptentwurf zur koordinierten Reaktion auf europäischer Ebene auf Cybersicherheitsvorfälle und -krisen großes Ausmaßes|
Konzeptentwurf zur koordinierten Reaktion auf grenzüberschreitende Cybersicherheitsvorfälle und -krisen großen Ausmaßes</t>
        </is>
      </c>
      <c r="Q974" s="2" t="inlineStr">
        <is>
          <t>3|
3</t>
        </is>
      </c>
      <c r="R974" s="2" t="inlineStr">
        <is>
          <t xml:space="preserve">|
</t>
        </is>
      </c>
      <c r="S974" t="inlineStr">
        <is>
          <t>Konzept der Kommission, in dem die Ziele und Methoden der Zusammenarbeit zwischen den Mitgliedstaaten und den Organen, Einrichtungen und sonstigen Stellen der EU bei der Reaktion auf große Cybersicherheitsvorfälle und -krisen dargelegt werden und erläutert wird, wie die bereits vorhandenen Krisenmanagementmechanismen sich die auf EU-Ebene bestehenden Cybersicherheitsstellen voll zunutze machen können</t>
        </is>
      </c>
      <c r="T974" s="2" t="inlineStr">
        <is>
          <t>Προσχέδιο συντονισμένης αντιμετώπισης διασυνοριακών περιστατικών και κρίσεων μεγάλης κλίμακας στον κυβερνοχώρο</t>
        </is>
      </c>
      <c r="U974" s="2" t="inlineStr">
        <is>
          <t>3</t>
        </is>
      </c>
      <c r="V974" s="2" t="inlineStr">
        <is>
          <t/>
        </is>
      </c>
      <c r="W974" t="inlineStr">
        <is>
          <t/>
        </is>
      </c>
      <c r="X974" s="2" t="inlineStr">
        <is>
          <t>Blueprint for coordinated response to large-scale cybersecurity incidents and crises|
Blueprint for coordinated response to large-scale cross-border cybersecurity incidents and crises|
Blueprint outlining the European level coordinated response to large-scale cybersecurity incidents and crises|
Blueprint outlining the European level response to large-scale cyber incidents</t>
        </is>
      </c>
      <c r="Y974" s="2" t="inlineStr">
        <is>
          <t>1|
3|
3|
1</t>
        </is>
      </c>
      <c r="Z974" s="2" t="inlineStr">
        <is>
          <t xml:space="preserve">|
|
|
</t>
        </is>
      </c>
      <c r="AA974" t="inlineStr">
        <is>
          <t>Commission plan that describes and sets out the objectives and modes of cooperation between the Member States and EU institutions, bodies, offices and agencies in responding to large-scale cybersecurity incidents and crises and how existing crisis management mechanisms can make full use of existing cybersecurity entities at EU level</t>
        </is>
      </c>
      <c r="AB974" t="inlineStr">
        <is>
          <t/>
        </is>
      </c>
      <c r="AC974" t="inlineStr">
        <is>
          <t/>
        </is>
      </c>
      <c r="AD974" t="inlineStr">
        <is>
          <t/>
        </is>
      </c>
      <c r="AE974" t="inlineStr">
        <is>
          <t/>
        </is>
      </c>
      <c r="AF974" s="2" t="inlineStr">
        <is>
          <t>tegevuskava koordineeritud reageerimiseks ulatuslike piiriüleste küberturvalisuse intsidentide ja kriiside korral</t>
        </is>
      </c>
      <c r="AG974" s="2" t="inlineStr">
        <is>
          <t>3</t>
        </is>
      </c>
      <c r="AH974" s="2" t="inlineStr">
        <is>
          <t/>
        </is>
      </c>
      <c r="AI974" t="inlineStr">
        <is>
          <t/>
        </is>
      </c>
      <c r="AJ974" t="inlineStr">
        <is>
          <t/>
        </is>
      </c>
      <c r="AK974" t="inlineStr">
        <is>
          <t/>
        </is>
      </c>
      <c r="AL974" t="inlineStr">
        <is>
          <t/>
        </is>
      </c>
      <c r="AM974" t="inlineStr">
        <is>
          <t/>
        </is>
      </c>
      <c r="AN974" s="2" t="inlineStr">
        <is>
          <t>plan d'action pour une réaction coordonnée aux incidents et crises transfrontières de cybersécurité majeurs|
schéma directeur esquissant la réponse concertée à apporter au niveau européen en cas de crises et d'incidents majeurs liés à la cybersécurité</t>
        </is>
      </c>
      <c r="AO974" s="2" t="inlineStr">
        <is>
          <t>3|
3</t>
        </is>
      </c>
      <c r="AP974" s="2" t="inlineStr">
        <is>
          <t xml:space="preserve">|
</t>
        </is>
      </c>
      <c r="AQ974" t="inlineStr">
        <is>
          <t>plan qui énonce et décrit les objectifs et les modalités de la coopération entre les États membres et les institutions, organes, bureaux et agences de l'Union européenne (ci-après les «institutions de l'Union européenne») dans les réactions aux incidents et aux crises de cybersécurité majeurs et explique comment les mécanismes de gestion de crise existants peuvent exploiter pleinement les structures existantes en matière de cybersécurité à l'échelle de l'Union européenne</t>
        </is>
      </c>
      <c r="AR974" t="inlineStr">
        <is>
          <t/>
        </is>
      </c>
      <c r="AS974" t="inlineStr">
        <is>
          <t/>
        </is>
      </c>
      <c r="AT974" t="inlineStr">
        <is>
          <t/>
        </is>
      </c>
      <c r="AU974" t="inlineStr">
        <is>
          <t/>
        </is>
      </c>
      <c r="AV974" t="inlineStr">
        <is>
          <t/>
        </is>
      </c>
      <c r="AW974" t="inlineStr">
        <is>
          <t/>
        </is>
      </c>
      <c r="AX974" t="inlineStr">
        <is>
          <t/>
        </is>
      </c>
      <c r="AY974" t="inlineStr">
        <is>
          <t/>
        </is>
      </c>
      <c r="AZ974" t="inlineStr">
        <is>
          <t/>
        </is>
      </c>
      <c r="BA974" t="inlineStr">
        <is>
          <t/>
        </is>
      </c>
      <c r="BB974" t="inlineStr">
        <is>
          <t/>
        </is>
      </c>
      <c r="BC974" t="inlineStr">
        <is>
          <t/>
        </is>
      </c>
      <c r="BD974" t="inlineStr">
        <is>
          <t/>
        </is>
      </c>
      <c r="BE974" t="inlineStr">
        <is>
          <t/>
        </is>
      </c>
      <c r="BF974" t="inlineStr">
        <is>
          <t/>
        </is>
      </c>
      <c r="BG974" t="inlineStr">
        <is>
          <t/>
        </is>
      </c>
      <c r="BH974" t="inlineStr">
        <is>
          <t/>
        </is>
      </c>
      <c r="BI974" t="inlineStr">
        <is>
          <t/>
        </is>
      </c>
      <c r="BJ974" t="inlineStr">
        <is>
          <t/>
        </is>
      </c>
      <c r="BK974" t="inlineStr">
        <is>
          <t/>
        </is>
      </c>
      <c r="BL974" t="inlineStr">
        <is>
          <t/>
        </is>
      </c>
      <c r="BM974" t="inlineStr">
        <is>
          <t/>
        </is>
      </c>
      <c r="BN974" t="inlineStr">
        <is>
          <t/>
        </is>
      </c>
      <c r="BO974" t="inlineStr">
        <is>
          <t/>
        </is>
      </c>
      <c r="BP974" s="2" t="inlineStr">
        <is>
          <t>Pjan ta' Azzjoni għal rispons koordinat għal inċidenti u kriżijiet taċ-ċibersigurtà fuq skala kbira fil-livell tal-Unjoni|
Pjan ta' Azzjoni għal rispons koordinat għal inċidenti u kriżijiet taċ-ċibersigurtà transfruntiera fuq skala kbira</t>
        </is>
      </c>
      <c r="BQ974" s="2" t="inlineStr">
        <is>
          <t>3|
3</t>
        </is>
      </c>
      <c r="BR974" s="2" t="inlineStr">
        <is>
          <t xml:space="preserve">|
</t>
        </is>
      </c>
      <c r="BS974" t="inlineStr">
        <is>
          <t>pjan tal-Kummissjoni li jiddeskrivi l-objettivi u l-mezzi ta' kooperazzjoni bejn l-Istati Membri u l-istituzzjonijiet, il-korpi, l-uffiċċji u l-aġenziji tal-UE bi tweġiba għal inċidenti u kriżijiet taċ-ċibersigurtà fuq skala kbira u kif il-mekkaniżmi eżistenti għall-ġestjoni tal-kriżijiet jistgħu jagħmlu użu sħiħ mill-entitajiet taċ-ċibersigurtà eżistenti fil-livell tal-UE</t>
        </is>
      </c>
      <c r="BT974" t="inlineStr">
        <is>
          <t/>
        </is>
      </c>
      <c r="BU974" t="inlineStr">
        <is>
          <t/>
        </is>
      </c>
      <c r="BV974" t="inlineStr">
        <is>
          <t/>
        </is>
      </c>
      <c r="BW974" t="inlineStr">
        <is>
          <t/>
        </is>
      </c>
      <c r="BX974" s="2" t="inlineStr">
        <is>
          <t>Plan skoordynowanego reagowania na wypadek wystąpienia transgranicznych incydentów cybernetycznych na dużą skalę i kryzysów cybernetycznych|
plan działania na rzecz reagowania na szczeblu unijnym na incydenty cybernetyczne</t>
        </is>
      </c>
      <c r="BY974" s="2" t="inlineStr">
        <is>
          <t>3|
2</t>
        </is>
      </c>
      <c r="BZ974" s="2" t="inlineStr">
        <is>
          <t xml:space="preserve">|
</t>
        </is>
      </c>
      <c r="CA974" t="inlineStr">
        <is>
          <t>plan Komisji, w którym określono i opisano cele i tryby współpracy między państwami członkowskimi UE a unijnymi instytucjami, organami, jednostkami organizacyjnymi i agencjami przy reagowaniu na incydenty i kryzysy cybernetyczne na dużą skalę, a także sposoby pełnego wykorzystania w istniejących mechanizmach zarządzania kryzysowego istniejących podmiotów odpowiedzialnych za bezpieczeństwo cybernetyczne na szczeblu unijnym</t>
        </is>
      </c>
      <c r="CB974" t="inlineStr">
        <is>
          <t/>
        </is>
      </c>
      <c r="CC974" t="inlineStr">
        <is>
          <t/>
        </is>
      </c>
      <c r="CD974" t="inlineStr">
        <is>
          <t/>
        </is>
      </c>
      <c r="CE974" t="inlineStr">
        <is>
          <t/>
        </is>
      </c>
      <c r="CF974" t="inlineStr">
        <is>
          <t/>
        </is>
      </c>
      <c r="CG974" t="inlineStr">
        <is>
          <t/>
        </is>
      </c>
      <c r="CH974" t="inlineStr">
        <is>
          <t/>
        </is>
      </c>
      <c r="CI974" t="inlineStr">
        <is>
          <t/>
        </is>
      </c>
      <c r="CJ974" s="2" t="inlineStr">
        <is>
          <t>koncepcia, v ktorej sa vymedzuje koordinovaná reakcia na európskej úrovni na incidenty a krízy kybernetickej bezpečnosti veľkého rozsahu|
Koncepcia koordinovanej reakcie na cezhraničné kybernetické incidenty a krízy veľkého rozsahu</t>
        </is>
      </c>
      <c r="CK974" s="2" t="inlineStr">
        <is>
          <t>3|
3</t>
        </is>
      </c>
      <c r="CL974" s="2" t="inlineStr">
        <is>
          <t xml:space="preserve">admitted|
</t>
        </is>
      </c>
      <c r="CM974" t="inlineStr">
        <is>
          <t>plán Komisie, v ktorom sa opisujú a stanovujú ciele a spôsoby spolupráce medzi členskými štátmi a inštitúciami, orgánmi, úradmi a agentúrami EÚ pri reagovaní na kybernetické incidenty a krízy veľkého rozsahu a to, ako možno pri existujúcich mechanizmoch krízového riadenia v plnej miere využívať existujúce subjekty kybernetickej bezpečnosti na úrovni EÚ</t>
        </is>
      </c>
      <c r="CN974" t="inlineStr">
        <is>
          <t/>
        </is>
      </c>
      <c r="CO974" t="inlineStr">
        <is>
          <t/>
        </is>
      </c>
      <c r="CP974" t="inlineStr">
        <is>
          <t/>
        </is>
      </c>
      <c r="CQ974" t="inlineStr">
        <is>
          <t/>
        </is>
      </c>
      <c r="CR974" s="2" t="inlineStr">
        <is>
          <t>plan för samordnade insatser vid storskaliga cyberincidenter och cyberkriser</t>
        </is>
      </c>
      <c r="CS974" s="2" t="inlineStr">
        <is>
          <t>3</t>
        </is>
      </c>
      <c r="CT974" s="2" t="inlineStr">
        <is>
          <t/>
        </is>
      </c>
      <c r="CU974" t="inlineStr">
        <is>
          <t/>
        </is>
      </c>
    </row>
    <row r="975">
      <c r="A975" s="1" t="str">
        <f>HYPERLINK("https://iate.europa.eu/entry/result/1327933/all", "1327933")</f>
        <v>1327933</v>
      </c>
      <c r="B975" t="inlineStr">
        <is>
          <t>EDUCATION AND COMMUNICATIONS</t>
        </is>
      </c>
      <c r="C975" t="inlineStr">
        <is>
          <t>EDUCATION AND COMMUNICATIONS|information technology and data processing</t>
        </is>
      </c>
      <c r="D975" s="2" t="inlineStr">
        <is>
          <t>машинно самообучение</t>
        </is>
      </c>
      <c r="E975" s="2" t="inlineStr">
        <is>
          <t>3</t>
        </is>
      </c>
      <c r="F975" s="2" t="inlineStr">
        <is>
          <t/>
        </is>
      </c>
      <c r="G975" t="inlineStr">
        <is>
          <t>интердисциплинарна област, използваща понятия от такива научни области като изкуствен интелект, теория на вероятностите, математическата статистика, психология, невробиология и др., в която се изучават компютърни алгоритми, автоматично подобряващи своето поведение чрез натрупване на опит</t>
        </is>
      </c>
      <c r="H975" s="2" t="inlineStr">
        <is>
          <t>strojové učení</t>
        </is>
      </c>
      <c r="I975" s="2" t="inlineStr">
        <is>
          <t>3</t>
        </is>
      </c>
      <c r="J975" s="2" t="inlineStr">
        <is>
          <t/>
        </is>
      </c>
      <c r="K975" t="inlineStr">
        <is>
          <t>&lt;div&gt;podoblast umělé inteligence, zabývající se algoritmy a technikami, které umožňují počítačovému systému „učit se“&lt;br&gt;&lt;/div&gt;</t>
        </is>
      </c>
      <c r="L975" s="2" t="inlineStr">
        <is>
          <t>maskin­læring|
maskinindlæring</t>
        </is>
      </c>
      <c r="M975" s="2" t="inlineStr">
        <is>
          <t>3|
3</t>
        </is>
      </c>
      <c r="N975" s="2" t="inlineStr">
        <is>
          <t xml:space="preserve">|
</t>
        </is>
      </c>
      <c r="O975" t="inlineStr">
        <is>
          <t>begreb fra kunstig intelligens hvor systemer lærer at løse opgaver, fx søge information</t>
        </is>
      </c>
      <c r="P975" s="2" t="inlineStr">
        <is>
          <t>maschinelles Lernen</t>
        </is>
      </c>
      <c r="Q975" s="2" t="inlineStr">
        <is>
          <t>3</t>
        </is>
      </c>
      <c r="R975" s="2" t="inlineStr">
        <is>
          <t/>
        </is>
      </c>
      <c r="S975" t="inlineStr">
        <is>
          <t>Anwendung und Erforschung von Verfahren, durch die Computersysteme befähigt werden, selbstständig Wissen aufzunehmen und zu erweitern, um ein gegebenes Problem besser lösen zu können als vorher</t>
        </is>
      </c>
      <c r="T975" s="2" t="inlineStr">
        <is>
          <t>μηχανομάθηση|
εκμάθηση μηχανής</t>
        </is>
      </c>
      <c r="U975" s="2" t="inlineStr">
        <is>
          <t>3|
3</t>
        </is>
      </c>
      <c r="V975" s="2" t="inlineStr">
        <is>
          <t xml:space="preserve">|
</t>
        </is>
      </c>
      <c r="W975" t="inlineStr">
        <is>
          <t>εφαρμογή τεχνητής νοημοσύνης (AI) η οποία παρέχει στα συστήματα την ικανότητα να μαθαίνουν αυτόματα και να βελτιώνονται με βάση την πείρα, χωρίς ιδιαίτερο προγραμματισμό</t>
        </is>
      </c>
      <c r="X975" s="2" t="inlineStr">
        <is>
          <t>machine learning</t>
        </is>
      </c>
      <c r="Y975" s="2" t="inlineStr">
        <is>
          <t>3</t>
        </is>
      </c>
      <c r="Z975" s="2" t="inlineStr">
        <is>
          <t/>
        </is>
      </c>
      <c r="AA975" t="inlineStr">
        <is>
          <t>application of &lt;a href="https://iate.europa.eu/entry/result/3571274/en" target="_blank"&gt;artificial intelligence (AI)&lt;/a&gt; that provides systems the ability to automatically learn and improve from experience without being explicitly programmed</t>
        </is>
      </c>
      <c r="AB975" s="2" t="inlineStr">
        <is>
          <t>aprendizaje automático</t>
        </is>
      </c>
      <c r="AC975" s="2" t="inlineStr">
        <is>
          <t>3</t>
        </is>
      </c>
      <c r="AD975" s="2" t="inlineStr">
        <is>
          <t/>
        </is>
      </c>
      <c r="AE975" t="inlineStr">
        <is>
          <t>Disciplina del campo de la Inteligencia Artificial que, a través de algoritmos, dota a los ordenadores de la capacidad de identificar patrones en datos masivos para hacer predicciones. Este aprendizaje permite a los computadores realizar tareas específicas de forma autónoma, es decir, sin necesidad de ser programados.</t>
        </is>
      </c>
      <c r="AF975" s="2" t="inlineStr">
        <is>
          <t>masinõpe</t>
        </is>
      </c>
      <c r="AG975" s="2" t="inlineStr">
        <is>
          <t>3</t>
        </is>
      </c>
      <c r="AH975" s="2" t="inlineStr">
        <is>
          <t/>
        </is>
      </c>
      <c r="AI975" t="inlineStr">
        <is>
          <t>tehisintellekti rakendus, mis annab süsteemidele võime automaatselt õppida ja kogemuste põhjal areneda, olemata selleks programmeeritud</t>
        </is>
      </c>
      <c r="AJ975" s="2" t="inlineStr">
        <is>
          <t>koneoppiminen</t>
        </is>
      </c>
      <c r="AK975" s="2" t="inlineStr">
        <is>
          <t>3</t>
        </is>
      </c>
      <c r="AL975" s="2" t="inlineStr">
        <is>
          <t/>
        </is>
      </c>
      <c r="AM975" t="inlineStr">
        <is>
          <t>toiminta, jossa ohjelma oppii toistuvista tapahtumista ja muuttaa itse toimintaansa annetun tavoitteen suuntaan saamansa palautteen perusteella</t>
        </is>
      </c>
      <c r="AN975" s="2" t="inlineStr">
        <is>
          <t>apprentissage machine|
apprentissage automatique</t>
        </is>
      </c>
      <c r="AO975" s="2" t="inlineStr">
        <is>
          <t>3|
4</t>
        </is>
      </c>
      <c r="AP975" s="2" t="inlineStr">
        <is>
          <t xml:space="preserve">|
</t>
        </is>
      </c>
      <c r="AQ975" t="inlineStr">
        <is>
          <t>processus par lequel un algorithme évalue et améliore ses performances sans l’intervention d’un programmeur, en répétant son exécution sur des jeux de données jusqu’à obtenir, de manière régulière, des résultats pertinents</t>
        </is>
      </c>
      <c r="AR975" s="2" t="inlineStr">
        <is>
          <t>meaisínfhoghlaim</t>
        </is>
      </c>
      <c r="AS975" s="2" t="inlineStr">
        <is>
          <t>3</t>
        </is>
      </c>
      <c r="AT975" s="2" t="inlineStr">
        <is>
          <t/>
        </is>
      </c>
      <c r="AU975" t="inlineStr">
        <is>
          <t/>
        </is>
      </c>
      <c r="AV975" s="2" t="inlineStr">
        <is>
          <t>strojno učenje</t>
        </is>
      </c>
      <c r="AW975" s="2" t="inlineStr">
        <is>
          <t>3</t>
        </is>
      </c>
      <c r="AX975" s="2" t="inlineStr">
        <is>
          <t/>
        </is>
      </c>
      <c r="AY975" t="inlineStr">
        <is>
          <t>grana umjetne inteligencije koja se bave oblikovanjem algoritama koji svoju učinkovitost poboljšavaju na temelju empirijskih podataka</t>
        </is>
      </c>
      <c r="AZ975" s="2" t="inlineStr">
        <is>
          <t>gépi tanulás</t>
        </is>
      </c>
      <c r="BA975" s="2" t="inlineStr">
        <is>
          <t>4</t>
        </is>
      </c>
      <c r="BB975" s="2" t="inlineStr">
        <is>
          <t/>
        </is>
      </c>
      <c r="BC975" t="inlineStr">
        <is>
          <t>olyan folyamat, amelynek során egy gép – a tanuló rendszer – a környezetéből nyert ismeretek alapján javítja a teljesítőképességét</t>
        </is>
      </c>
      <c r="BD975" s="2" t="inlineStr">
        <is>
          <t>apprendimento automatico</t>
        </is>
      </c>
      <c r="BE975" s="2" t="inlineStr">
        <is>
          <t>3</t>
        </is>
      </c>
      <c r="BF975" s="2" t="inlineStr">
        <is>
          <t/>
        </is>
      </c>
      <c r="BG975" t="inlineStr">
        <is>
          <t>applicazione dell’intelligenza artificiale (AI) che fornisce ai sistemi la capacità di apprendere automaticamente e perfezionarsi grazie all’esperienza senza essere esplicitamente programmati</t>
        </is>
      </c>
      <c r="BH975" s="2" t="inlineStr">
        <is>
          <t>mašinų mokymasis|
kompiuterio mokymasis</t>
        </is>
      </c>
      <c r="BI975" s="2" t="inlineStr">
        <is>
          <t>3|
3</t>
        </is>
      </c>
      <c r="BJ975" s="2" t="inlineStr">
        <is>
          <t xml:space="preserve">|
</t>
        </is>
      </c>
      <c r="BK975" t="inlineStr">
        <is>
          <t>taikant dirbtinį intelektą sukurta sistemų savybė mokytis automatiškai ir tobulinti savo veikimą iš savo sukauptos patirties ir be tiesioginio jų programavimo</t>
        </is>
      </c>
      <c r="BL975" s="2" t="inlineStr">
        <is>
          <t>mašīnmācīšanās</t>
        </is>
      </c>
      <c r="BM975" s="2" t="inlineStr">
        <is>
          <t>3</t>
        </is>
      </c>
      <c r="BN975" s="2" t="inlineStr">
        <is>
          <t/>
        </is>
      </c>
      <c r="BO975" t="inlineStr">
        <is>
          <t/>
        </is>
      </c>
      <c r="BP975" s="2" t="inlineStr">
        <is>
          <t>apprendiment awtomatiku|
tagħlim awtomatiku</t>
        </is>
      </c>
      <c r="BQ975" s="2" t="inlineStr">
        <is>
          <t>3|
3</t>
        </is>
      </c>
      <c r="BR975" s="2" t="inlineStr">
        <is>
          <t xml:space="preserve">|
</t>
        </is>
      </c>
      <c r="BS975" t="inlineStr">
        <is>
          <t>tip ta' intelliġenza artifiċjali li permezz tagħha l-applikazzjonijiet ta' software jsiru aktar preċiżi fil-previżjoni ta' riżultati mingħajr ipprogrammar. Dan isir bl-użu ta' algoritmi li jirċievu data li tiġi analizzata statistikament u fuq din il-bażi jiġi previst riżultat</t>
        </is>
      </c>
      <c r="BT975" s="2" t="inlineStr">
        <is>
          <t>machinaal leren|
automatisch leren</t>
        </is>
      </c>
      <c r="BU975" s="2" t="inlineStr">
        <is>
          <t>3|
3</t>
        </is>
      </c>
      <c r="BV975" s="2" t="inlineStr">
        <is>
          <t xml:space="preserve">|
</t>
        </is>
      </c>
      <c r="BW975" t="inlineStr">
        <is>
          <t>breed onderzoeksveld binnen de kunstmatige intelligentie, dat algoritmes en technieken ontwikkelt waarmee computers kunnen leren</t>
        </is>
      </c>
      <c r="BX975" s="2" t="inlineStr">
        <is>
          <t>uczenie się maszyn|
uczenie maszynowe</t>
        </is>
      </c>
      <c r="BY975" s="2" t="inlineStr">
        <is>
          <t>3|
3</t>
        </is>
      </c>
      <c r="BZ975" s="2" t="inlineStr">
        <is>
          <t xml:space="preserve">|
</t>
        </is>
      </c>
      <c r="CA975" t="inlineStr">
        <is>
          <t>część sztucznej inteligencji (AI) lub inteligencji obliczeniowej; analiza procesów uczenia się oraz tworzenie systemów, które doskonalą swoje działanie na podstawie doświadczeń z przeszłości</t>
        </is>
      </c>
      <c r="CB975" s="2" t="inlineStr">
        <is>
          <t>aprendizagem automática</t>
        </is>
      </c>
      <c r="CC975" s="2" t="inlineStr">
        <is>
          <t>3</t>
        </is>
      </c>
      <c r="CD975" s="2" t="inlineStr">
        <is>
          <t/>
        </is>
      </c>
      <c r="CE975" t="inlineStr">
        <is>
          <t>Subcampo da inteligência artificial dedicado ao desenvolvimento de algoritmos e técnicas que permitam ao computador aprender, isto é, que permitam ao computador aperfeiçoar o seu desempenho em alguma tarefa.</t>
        </is>
      </c>
      <c r="CF975" s="2" t="inlineStr">
        <is>
          <t>învățare automată</t>
        </is>
      </c>
      <c r="CG975" s="2" t="inlineStr">
        <is>
          <t>3</t>
        </is>
      </c>
      <c r="CH975" s="2" t="inlineStr">
        <is>
          <t/>
        </is>
      </c>
      <c r="CI975" t="inlineStr">
        <is>
          <t>subdomeniu de bază al inteligenței artificiale care se ocupă cu dezvoltarea de algoritmi și metode ce perrmit unui sistem informatic să învețe date, reguli, chiar algoritmi</t>
        </is>
      </c>
      <c r="CJ975" s="2" t="inlineStr">
        <is>
          <t>strojové učenie</t>
        </is>
      </c>
      <c r="CK975" s="2" t="inlineStr">
        <is>
          <t>3</t>
        </is>
      </c>
      <c r="CL975" s="2" t="inlineStr">
        <is>
          <t/>
        </is>
      </c>
      <c r="CM975" t="inlineStr">
        <is>
          <t>podoblasť umelej inteligencie, zaoberajúca sa algoritmami a technikami, ktoré umožňujú počítačovému systému „učiť sa“, teda dosahovať takú zmenu vnútorného stavu systému, ktorá zefektívni schopnosť prispôsobenia sa zmenám okolitého prostredia</t>
        </is>
      </c>
      <c r="CN975" s="2" t="inlineStr">
        <is>
          <t>strojno učenje</t>
        </is>
      </c>
      <c r="CO975" s="2" t="inlineStr">
        <is>
          <t>3</t>
        </is>
      </c>
      <c r="CP975" s="2" t="inlineStr">
        <is>
          <t/>
        </is>
      </c>
      <c r="CQ975" t="inlineStr">
        <is>
          <t>področje umetne inteligence, ki se ukvarja z iskanjem pravil in zakonitosti v podatkih</t>
        </is>
      </c>
      <c r="CR975" s="2" t="inlineStr">
        <is>
          <t>ML|
maskininlärning</t>
        </is>
      </c>
      <c r="CS975" s="2" t="inlineStr">
        <is>
          <t>2|
3</t>
        </is>
      </c>
      <c r="CT975" s="2" t="inlineStr">
        <is>
          <t xml:space="preserve">|
</t>
        </is>
      </c>
      <c r="CU975" t="inlineStr">
        <is>
          <t>studiet av algoritmer för datorinlärning baserat på stora mängder data i syfte att göra förutsägelser och prognoser</t>
        </is>
      </c>
    </row>
    <row r="976">
      <c r="A976" s="1" t="str">
        <f>HYPERLINK("https://iate.europa.eu/entry/result/3561269/all", "3561269")</f>
        <v>3561269</v>
      </c>
      <c r="B976" t="inlineStr">
        <is>
          <t>EDUCATION AND COMMUNICATIONS</t>
        </is>
      </c>
      <c r="C976" t="inlineStr">
        <is>
          <t>EDUCATION AND COMMUNICATIONS|information technology and data processing|computer systems;EDUCATION AND COMMUNICATIONS|information technology and data processing</t>
        </is>
      </c>
      <c r="D976" s="2" t="inlineStr">
        <is>
          <t>установяване на киберинцидент</t>
        </is>
      </c>
      <c r="E976" s="2" t="inlineStr">
        <is>
          <t>3</t>
        </is>
      </c>
      <c r="F976" s="2" t="inlineStr">
        <is>
          <t/>
        </is>
      </c>
      <c r="G976" t="inlineStr">
        <is>
          <t>установяване на опит за неоторизирано използване на дадена компютърна система или за злоупотреба със съществуващи привилегии</t>
        </is>
      </c>
      <c r="H976" s="2" t="inlineStr">
        <is>
          <t>odhalování kybernetických bezpečnostních incidentů|
odhalování kybernetických incidentů|
detekce kybernetických útoků</t>
        </is>
      </c>
      <c r="I976" s="2" t="inlineStr">
        <is>
          <t>3|
3|
2</t>
        </is>
      </c>
      <c r="J976" s="2" t="inlineStr">
        <is>
          <t xml:space="preserve">|
|
</t>
        </is>
      </c>
      <c r="K976" t="inlineStr">
        <is>
          <t>odhalování pokusů o neoprávněné použití počítačového systému nebo zneužití existujících oprávnění či jiných událostí majících nepříznivé dopady na počítačové sítě</t>
        </is>
      </c>
      <c r="L976" s="2" t="inlineStr">
        <is>
          <t>detektering af cyberangreb|
sporing af cyberangreb</t>
        </is>
      </c>
      <c r="M976" s="2" t="inlineStr">
        <is>
          <t>3|
3</t>
        </is>
      </c>
      <c r="N976" s="2" t="inlineStr">
        <is>
          <t xml:space="preserve">|
</t>
        </is>
      </c>
      <c r="O976" t="inlineStr">
        <is>
          <t>identifikation af forsøg på at anvende et computersystem uden tilladelse eller at misbruge eksisterende privilegier</t>
        </is>
      </c>
      <c r="P976" s="2" t="inlineStr">
        <is>
          <t>Erkennung von Cybervorfällen</t>
        </is>
      </c>
      <c r="Q976" s="2" t="inlineStr">
        <is>
          <t>2</t>
        </is>
      </c>
      <c r="R976" s="2" t="inlineStr">
        <is>
          <t/>
        </is>
      </c>
      <c r="S976" t="inlineStr">
        <is>
          <t/>
        </is>
      </c>
      <c r="T976" s="2" t="inlineStr">
        <is>
          <t>ανίχνευση κυβερνοεπιθέσεων|
ανίχνευση κυβερνοπεριστατικών</t>
        </is>
      </c>
      <c r="U976" s="2" t="inlineStr">
        <is>
          <t>3|
3</t>
        </is>
      </c>
      <c r="V976" s="2" t="inlineStr">
        <is>
          <t xml:space="preserve">|
</t>
        </is>
      </c>
      <c r="W976" t="inlineStr">
        <is>
          <t/>
        </is>
      </c>
      <c r="X976" s="2" t="inlineStr">
        <is>
          <t>cyber incident detection|
cyberincident detection|
cyberattack detection|
cyberdetection|
cyber detection|
cyber-attack detection|
cyber-detection|
cyber-incident detection|
cyber attack detection</t>
        </is>
      </c>
      <c r="Y976" s="2" t="inlineStr">
        <is>
          <t>3|
1|
1|
1|
3|
3|
1|
1|
1</t>
        </is>
      </c>
      <c r="Z976" s="2" t="inlineStr">
        <is>
          <t xml:space="preserve">|
|
|
|
|
|
|
|
</t>
        </is>
      </c>
      <c r="AA976" t="inlineStr">
        <is>
          <t>identification of attempts to use a computer system without authorisation or to abuse existing privileges, or of any event having an adverse effect on computer networks</t>
        </is>
      </c>
      <c r="AB976" s="2" t="inlineStr">
        <is>
          <t>detección de ataques informáticos|
detección de ciberataques|
ciberdetección</t>
        </is>
      </c>
      <c r="AC976" s="2" t="inlineStr">
        <is>
          <t>3|
3|
3</t>
        </is>
      </c>
      <c r="AD976" s="2" t="inlineStr">
        <is>
          <t xml:space="preserve">|
|
</t>
        </is>
      </c>
      <c r="AE976" t="inlineStr">
        <is>
          <t>Detección de los intentos de acceder a un sistema informático sin autorización.</t>
        </is>
      </c>
      <c r="AF976" s="2" t="inlineStr">
        <is>
          <t>küberintsidendi avastamine|
küberründe tuvastamine</t>
        </is>
      </c>
      <c r="AG976" s="2" t="inlineStr">
        <is>
          <t>3|
3</t>
        </is>
      </c>
      <c r="AH976" s="2" t="inlineStr">
        <is>
          <t xml:space="preserve">|
</t>
        </is>
      </c>
      <c r="AI976" t="inlineStr">
        <is>
          <t>arvutisüsteemi ilma loata või olemasolevate õiguste kuritarvitamise eesmärgil kasutamise katsete tuvastamine</t>
        </is>
      </c>
      <c r="AJ976" s="2" t="inlineStr">
        <is>
          <t>kybertapahtumien havaitseminen|
kyberhyökkäyksien havaitseminen</t>
        </is>
      </c>
      <c r="AK976" s="2" t="inlineStr">
        <is>
          <t>3|
3</t>
        </is>
      </c>
      <c r="AL976" s="2" t="inlineStr">
        <is>
          <t xml:space="preserve">|
</t>
        </is>
      </c>
      <c r="AM976" t="inlineStr">
        <is>
          <t/>
        </is>
      </c>
      <c r="AN976" s="2" t="inlineStr">
        <is>
          <t>détection des incidents de cybersécurité|
détection des attaques informatiques|
détection des cyberattaques|
cyberdétection</t>
        </is>
      </c>
      <c r="AO976" s="2" t="inlineStr">
        <is>
          <t>3|
3|
3|
3</t>
        </is>
      </c>
      <c r="AP976" s="2" t="inlineStr">
        <is>
          <t xml:space="preserve">|
|
|
</t>
        </is>
      </c>
      <c r="AQ976" t="inlineStr">
        <is>
          <t>détection de tout événement, volontaire ou non, susceptible de nuire à la confidentialité, à l'intégrité ou à la disponibilité d'un réseau informatique, dans le but d'y remédier ou d'en limiter les conséquences</t>
        </is>
      </c>
      <c r="AR976" s="2" t="inlineStr">
        <is>
          <t>brath cibirionsaí</t>
        </is>
      </c>
      <c r="AS976" s="2" t="inlineStr">
        <is>
          <t>3</t>
        </is>
      </c>
      <c r="AT976" s="2" t="inlineStr">
        <is>
          <t/>
        </is>
      </c>
      <c r="AU976" t="inlineStr">
        <is>
          <t/>
        </is>
      </c>
      <c r="AV976" s="2" t="inlineStr">
        <is>
          <t>otkrivanje kiberincidenta</t>
        </is>
      </c>
      <c r="AW976" s="2" t="inlineStr">
        <is>
          <t>3</t>
        </is>
      </c>
      <c r="AX976" s="2" t="inlineStr">
        <is>
          <t/>
        </is>
      </c>
      <c r="AY976" t="inlineStr">
        <is>
          <t/>
        </is>
      </c>
      <c r="AZ976" s="2" t="inlineStr">
        <is>
          <t>kiberbiztonsági esemény észlelése|
kibertámadás észlelése</t>
        </is>
      </c>
      <c r="BA976" s="2" t="inlineStr">
        <is>
          <t>3|
3</t>
        </is>
      </c>
      <c r="BB976" s="2" t="inlineStr">
        <is>
          <t xml:space="preserve">|
</t>
        </is>
      </c>
      <c r="BC976" t="inlineStr">
        <is>
          <t>a számítógépes rendszerek elleni támadások [ &lt;a href="/entry/result/919510/all" id="ENTRY_TO_ENTRY_CONVERTER" target="_blank"&gt;IATE:919510&lt;/a&gt; ] azonosítása a belső és külső folyamatok elemzésével</t>
        </is>
      </c>
      <c r="BD976" s="2" t="inlineStr">
        <is>
          <t>individuazione di attacchi informatici|
individuazione di incidenti informatici</t>
        </is>
      </c>
      <c r="BE976" s="2" t="inlineStr">
        <is>
          <t>3|
3</t>
        </is>
      </c>
      <c r="BF976" s="2" t="inlineStr">
        <is>
          <t xml:space="preserve">|
</t>
        </is>
      </c>
      <c r="BG976" t="inlineStr">
        <is>
          <t>individuazione dei tentativi di utilizzare un sistema informatico senza autorizzazione o di abusare dei privilegi esistenti</t>
        </is>
      </c>
      <c r="BH976" s="2" t="inlineStr">
        <is>
          <t>kibernetinių incidentų aptikimas</t>
        </is>
      </c>
      <c r="BI976" s="2" t="inlineStr">
        <is>
          <t>3</t>
        </is>
      </c>
      <c r="BJ976" s="2" t="inlineStr">
        <is>
          <t/>
        </is>
      </c>
      <c r="BK976" t="inlineStr">
        <is>
          <t>mėginimų neleistinai naudotis kompiuterių sistema ar piktnaudžiauti turimomis teisėmis nustatymas</t>
        </is>
      </c>
      <c r="BL976" s="2" t="inlineStr">
        <is>
          <t>kiberincidenta atklāšana|
kiberuzbrukuma atklāšana</t>
        </is>
      </c>
      <c r="BM976" s="2" t="inlineStr">
        <is>
          <t>3|
3</t>
        </is>
      </c>
      <c r="BN976" s="2" t="inlineStr">
        <is>
          <t xml:space="preserve">|
</t>
        </is>
      </c>
      <c r="BO976" t="inlineStr">
        <is>
          <t/>
        </is>
      </c>
      <c r="BP976" s="2" t="inlineStr">
        <is>
          <t>identifikazzjoni ta' inċident ċibernetiku|
identifikazzjoni ta' attakk ċibernetiku</t>
        </is>
      </c>
      <c r="BQ976" s="2" t="inlineStr">
        <is>
          <t>3|
3</t>
        </is>
      </c>
      <c r="BR976" s="2" t="inlineStr">
        <is>
          <t xml:space="preserve">|
</t>
        </is>
      </c>
      <c r="BS976" t="inlineStr">
        <is>
          <t>identifikazzjoni ta' tentattivi biex sistema ta' kompjuter tintuża mingħajr awtorizzazzjoni jew biex isir abbuż minn privileġġi eżistenti</t>
        </is>
      </c>
      <c r="BT976" s="2" t="inlineStr">
        <is>
          <t>opsporing van cyberincidenten|
detectie van cyberaanvallen|
cyberdetectie</t>
        </is>
      </c>
      <c r="BU976" s="2" t="inlineStr">
        <is>
          <t>2|
3|
3</t>
        </is>
      </c>
      <c r="BV976" s="2" t="inlineStr">
        <is>
          <t xml:space="preserve">|
|
</t>
        </is>
      </c>
      <c r="BW976" t="inlineStr">
        <is>
          <t>het opsporen van pogingen om een computersysteem zonder toestemming te gebruiken of bestaande bevoegdheden te misbruiken, of een ander voorval met negatieve gevolgen voor computernetwerken</t>
        </is>
      </c>
      <c r="BX976" s="2" t="inlineStr">
        <is>
          <t>wykrywanie cyberataków</t>
        </is>
      </c>
      <c r="BY976" s="2" t="inlineStr">
        <is>
          <t>3</t>
        </is>
      </c>
      <c r="BZ976" s="2" t="inlineStr">
        <is>
          <t/>
        </is>
      </c>
      <c r="CA976" t="inlineStr">
        <is>
          <t>wykrywanie zdarzeń uznawanych za cyberatak [ &lt;a href="/entry/result/919510/all" id="ENTRY_TO_ENTRY_CONVERTER" target="_blank"&gt;IATE:919510&lt;/a&gt; ]</t>
        </is>
      </c>
      <c r="CB976" s="2" t="inlineStr">
        <is>
          <t>deteção de ciberataques|
ciberdeteção|
deteção de ciberincidentes</t>
        </is>
      </c>
      <c r="CC976" s="2" t="inlineStr">
        <is>
          <t>3|
3|
3</t>
        </is>
      </c>
      <c r="CD976" s="2" t="inlineStr">
        <is>
          <t xml:space="preserve">|
|
</t>
        </is>
      </c>
      <c r="CE976" t="inlineStr">
        <is>
          <t>Identificação de qualquer acontecimento suscetível de comprometer a confidencialidade, a integridade ou a disponibilidade de uma rede informática.</t>
        </is>
      </c>
      <c r="CF976" s="2" t="inlineStr">
        <is>
          <t>detectare a incidentelor cibernetice</t>
        </is>
      </c>
      <c r="CG976" s="2" t="inlineStr">
        <is>
          <t>3</t>
        </is>
      </c>
      <c r="CH976" s="2" t="inlineStr">
        <is>
          <t/>
        </is>
      </c>
      <c r="CI976" t="inlineStr">
        <is>
          <t/>
        </is>
      </c>
      <c r="CJ976" s="2" t="inlineStr">
        <is>
          <t>detekcia kybernetických incidentov|
odhaľovanie kybernetických útokov|
odhaľovanie kybernetických incidentov</t>
        </is>
      </c>
      <c r="CK976" s="2" t="inlineStr">
        <is>
          <t>3|
2|
3</t>
        </is>
      </c>
      <c r="CL976" s="2" t="inlineStr">
        <is>
          <t xml:space="preserve">|
|
</t>
        </is>
      </c>
      <c r="CM976" t="inlineStr">
        <is>
          <t>zisťovanie pokusov o neoprávnené použitie počítačového systému alebo zneužitie existujúcich oprávnení</t>
        </is>
      </c>
      <c r="CN976" s="2" t="inlineStr">
        <is>
          <t>odkrivanje incidentov</t>
        </is>
      </c>
      <c r="CO976" s="2" t="inlineStr">
        <is>
          <t>3</t>
        </is>
      </c>
      <c r="CP976" s="2" t="inlineStr">
        <is>
          <t/>
        </is>
      </c>
      <c r="CQ976" t="inlineStr">
        <is>
          <t/>
        </is>
      </c>
      <c r="CR976" s="2" t="inlineStr">
        <is>
          <t>upptäckt av cyberincidenter|
upptäckt av cyberattacker</t>
        </is>
      </c>
      <c r="CS976" s="2" t="inlineStr">
        <is>
          <t>3|
3</t>
        </is>
      </c>
      <c r="CT976" s="2" t="inlineStr">
        <is>
          <t xml:space="preserve">|
</t>
        </is>
      </c>
      <c r="CU976" t="inlineStr">
        <is>
          <t/>
        </is>
      </c>
    </row>
    <row r="977">
      <c r="A977" s="1" t="str">
        <f>HYPERLINK("https://iate.europa.eu/entry/result/3576864/all", "3576864")</f>
        <v>3576864</v>
      </c>
      <c r="B977" t="inlineStr">
        <is>
          <t>SCIENCE;AGRI-FOODSTUFFS;ENERGY;AGRICULTURE, FORESTRY AND FISHERIES;PRODUCTION, TECHNOLOGY AND RESEARCH</t>
        </is>
      </c>
      <c r="C977" t="inlineStr">
        <is>
          <t>SCIENCE;AGRI-FOODSTUFFS;ENERGY;AGRICULTURE, FORESTRY AND FISHERIES;PRODUCTION, TECHNOLOGY AND RESEARCH|technology and technical regulations|biotechnology</t>
        </is>
      </c>
      <c r="D977" t="inlineStr">
        <is>
          <t/>
        </is>
      </c>
      <c r="E977" t="inlineStr">
        <is>
          <t/>
        </is>
      </c>
      <c r="F977" t="inlineStr">
        <is>
          <t/>
        </is>
      </c>
      <c r="G977" t="inlineStr">
        <is>
          <t/>
        </is>
      </c>
      <c r="H977" t="inlineStr">
        <is>
          <t/>
        </is>
      </c>
      <c r="I977" t="inlineStr">
        <is>
          <t/>
        </is>
      </c>
      <c r="J977" t="inlineStr">
        <is>
          <t/>
        </is>
      </c>
      <c r="K977" t="inlineStr">
        <is>
          <t/>
        </is>
      </c>
      <c r="L977" t="inlineStr">
        <is>
          <t/>
        </is>
      </c>
      <c r="M977" t="inlineStr">
        <is>
          <t/>
        </is>
      </c>
      <c r="N977" t="inlineStr">
        <is>
          <t/>
        </is>
      </c>
      <c r="O977" t="inlineStr">
        <is>
          <t/>
        </is>
      </c>
      <c r="P977" t="inlineStr">
        <is>
          <t/>
        </is>
      </c>
      <c r="Q977" t="inlineStr">
        <is>
          <t/>
        </is>
      </c>
      <c r="R977" t="inlineStr">
        <is>
          <t/>
        </is>
      </c>
      <c r="S977" t="inlineStr">
        <is>
          <t/>
        </is>
      </c>
      <c r="T977" t="inlineStr">
        <is>
          <t/>
        </is>
      </c>
      <c r="U977" t="inlineStr">
        <is>
          <t/>
        </is>
      </c>
      <c r="V977" t="inlineStr">
        <is>
          <t/>
        </is>
      </c>
      <c r="W977" t="inlineStr">
        <is>
          <t/>
        </is>
      </c>
      <c r="X977" s="2" t="inlineStr">
        <is>
          <t>BKC|
Knowledge Centre for Bioeconomy|
Bioeconomy Knowledge Centre|
Knowledge Centre for Bio-economy|
Bio-economy Knowledge Centre</t>
        </is>
      </c>
      <c r="Y977" s="2" t="inlineStr">
        <is>
          <t>1|
3|
1|
1|
1</t>
        </is>
      </c>
      <c r="Z977" s="2" t="inlineStr">
        <is>
          <t xml:space="preserve">|
|
|
|
</t>
        </is>
      </c>
      <c r="AA977" t="inlineStr">
        <is>
          <t>&lt;a href="https://iate.europa.eu/entry/result/3576084/en" target="_blank"&gt;knowledge centre&lt;/a&gt; providing information on the &lt;a href="https://iate.europa.eu/entry/result/2213454/en" target="_blank"&gt;bioeconomy&lt;/a&gt;</t>
        </is>
      </c>
      <c r="AB977" t="inlineStr">
        <is>
          <t/>
        </is>
      </c>
      <c r="AC977" t="inlineStr">
        <is>
          <t/>
        </is>
      </c>
      <c r="AD977" t="inlineStr">
        <is>
          <t/>
        </is>
      </c>
      <c r="AE977" t="inlineStr">
        <is>
          <t/>
        </is>
      </c>
      <c r="AF977" t="inlineStr">
        <is>
          <t/>
        </is>
      </c>
      <c r="AG977" t="inlineStr">
        <is>
          <t/>
        </is>
      </c>
      <c r="AH977" t="inlineStr">
        <is>
          <t/>
        </is>
      </c>
      <c r="AI977" t="inlineStr">
        <is>
          <t/>
        </is>
      </c>
      <c r="AJ977" t="inlineStr">
        <is>
          <t/>
        </is>
      </c>
      <c r="AK977" t="inlineStr">
        <is>
          <t/>
        </is>
      </c>
      <c r="AL977" t="inlineStr">
        <is>
          <t/>
        </is>
      </c>
      <c r="AM977" t="inlineStr">
        <is>
          <t/>
        </is>
      </c>
      <c r="AN977" t="inlineStr">
        <is>
          <t/>
        </is>
      </c>
      <c r="AO977" t="inlineStr">
        <is>
          <t/>
        </is>
      </c>
      <c r="AP977" t="inlineStr">
        <is>
          <t/>
        </is>
      </c>
      <c r="AQ977" t="inlineStr">
        <is>
          <t/>
        </is>
      </c>
      <c r="AR977" s="2" t="inlineStr">
        <is>
          <t>an Lárionad Eolais um Bithgheilleagar</t>
        </is>
      </c>
      <c r="AS977" s="2" t="inlineStr">
        <is>
          <t>3</t>
        </is>
      </c>
      <c r="AT977" s="2" t="inlineStr">
        <is>
          <t/>
        </is>
      </c>
      <c r="AU977" t="inlineStr">
        <is>
          <t/>
        </is>
      </c>
      <c r="AV977" t="inlineStr">
        <is>
          <t/>
        </is>
      </c>
      <c r="AW977" t="inlineStr">
        <is>
          <t/>
        </is>
      </c>
      <c r="AX977" t="inlineStr">
        <is>
          <t/>
        </is>
      </c>
      <c r="AY977" t="inlineStr">
        <is>
          <t/>
        </is>
      </c>
      <c r="AZ977" t="inlineStr">
        <is>
          <t/>
        </is>
      </c>
      <c r="BA977" t="inlineStr">
        <is>
          <t/>
        </is>
      </c>
      <c r="BB977" t="inlineStr">
        <is>
          <t/>
        </is>
      </c>
      <c r="BC977" t="inlineStr">
        <is>
          <t/>
        </is>
      </c>
      <c r="BD977" t="inlineStr">
        <is>
          <t/>
        </is>
      </c>
      <c r="BE977" t="inlineStr">
        <is>
          <t/>
        </is>
      </c>
      <c r="BF977" t="inlineStr">
        <is>
          <t/>
        </is>
      </c>
      <c r="BG977" t="inlineStr">
        <is>
          <t/>
        </is>
      </c>
      <c r="BH977" t="inlineStr">
        <is>
          <t/>
        </is>
      </c>
      <c r="BI977" t="inlineStr">
        <is>
          <t/>
        </is>
      </c>
      <c r="BJ977" t="inlineStr">
        <is>
          <t/>
        </is>
      </c>
      <c r="BK977" t="inlineStr">
        <is>
          <t/>
        </is>
      </c>
      <c r="BL977" t="inlineStr">
        <is>
          <t/>
        </is>
      </c>
      <c r="BM977" t="inlineStr">
        <is>
          <t/>
        </is>
      </c>
      <c r="BN977" t="inlineStr">
        <is>
          <t/>
        </is>
      </c>
      <c r="BO977" t="inlineStr">
        <is>
          <t/>
        </is>
      </c>
      <c r="BP977" t="inlineStr">
        <is>
          <t/>
        </is>
      </c>
      <c r="BQ977" t="inlineStr">
        <is>
          <t/>
        </is>
      </c>
      <c r="BR977" t="inlineStr">
        <is>
          <t/>
        </is>
      </c>
      <c r="BS977" t="inlineStr">
        <is>
          <t/>
        </is>
      </c>
      <c r="BT977" t="inlineStr">
        <is>
          <t/>
        </is>
      </c>
      <c r="BU977" t="inlineStr">
        <is>
          <t/>
        </is>
      </c>
      <c r="BV977" t="inlineStr">
        <is>
          <t/>
        </is>
      </c>
      <c r="BW977" t="inlineStr">
        <is>
          <t/>
        </is>
      </c>
      <c r="BX977" t="inlineStr">
        <is>
          <t/>
        </is>
      </c>
      <c r="BY977" t="inlineStr">
        <is>
          <t/>
        </is>
      </c>
      <c r="BZ977" t="inlineStr">
        <is>
          <t/>
        </is>
      </c>
      <c r="CA977" t="inlineStr">
        <is>
          <t/>
        </is>
      </c>
      <c r="CB977" t="inlineStr">
        <is>
          <t/>
        </is>
      </c>
      <c r="CC977" t="inlineStr">
        <is>
          <t/>
        </is>
      </c>
      <c r="CD977" t="inlineStr">
        <is>
          <t/>
        </is>
      </c>
      <c r="CE977" t="inlineStr">
        <is>
          <t/>
        </is>
      </c>
      <c r="CF977" t="inlineStr">
        <is>
          <t/>
        </is>
      </c>
      <c r="CG977" t="inlineStr">
        <is>
          <t/>
        </is>
      </c>
      <c r="CH977" t="inlineStr">
        <is>
          <t/>
        </is>
      </c>
      <c r="CI977" t="inlineStr">
        <is>
          <t/>
        </is>
      </c>
      <c r="CJ977" t="inlineStr">
        <is>
          <t/>
        </is>
      </c>
      <c r="CK977" t="inlineStr">
        <is>
          <t/>
        </is>
      </c>
      <c r="CL977" t="inlineStr">
        <is>
          <t/>
        </is>
      </c>
      <c r="CM977" t="inlineStr">
        <is>
          <t/>
        </is>
      </c>
      <c r="CN977" s="2" t="inlineStr">
        <is>
          <t>center znanja za biogospodarstvo</t>
        </is>
      </c>
      <c r="CO977" s="2" t="inlineStr">
        <is>
          <t>3</t>
        </is>
      </c>
      <c r="CP977" s="2" t="inlineStr">
        <is>
          <t/>
        </is>
      </c>
      <c r="CQ977" t="inlineStr">
        <is>
          <t/>
        </is>
      </c>
      <c r="CR977" t="inlineStr">
        <is>
          <t/>
        </is>
      </c>
      <c r="CS977" t="inlineStr">
        <is>
          <t/>
        </is>
      </c>
      <c r="CT977" t="inlineStr">
        <is>
          <t/>
        </is>
      </c>
      <c r="CU977" t="inlineStr">
        <is>
          <t/>
        </is>
      </c>
    </row>
    <row r="978">
      <c r="A978" s="1" t="str">
        <f>HYPERLINK("https://iate.europa.eu/entry/result/3571548/all", "3571548")</f>
        <v>3571548</v>
      </c>
      <c r="B978" t="inlineStr">
        <is>
          <t>ENVIRONMENT</t>
        </is>
      </c>
      <c r="C978" t="inlineStr">
        <is>
          <t>ENVIRONMENT|environmental policy|environmental policy|environmental risk prevention</t>
        </is>
      </c>
      <c r="D978" t="inlineStr">
        <is>
          <t/>
        </is>
      </c>
      <c r="E978" t="inlineStr">
        <is>
          <t/>
        </is>
      </c>
      <c r="F978" t="inlineStr">
        <is>
          <t/>
        </is>
      </c>
      <c r="G978" t="inlineStr">
        <is>
          <t/>
        </is>
      </c>
      <c r="H978" s="2" t="inlineStr">
        <is>
          <t>DRMKC|
Znalostní centrum pro zvládání rizik katastrof</t>
        </is>
      </c>
      <c r="I978" s="2" t="inlineStr">
        <is>
          <t>3|
3</t>
        </is>
      </c>
      <c r="J978" s="2" t="inlineStr">
        <is>
          <t xml:space="preserve">|
</t>
        </is>
      </c>
      <c r="K978" t="inlineStr">
        <is>
          <t>interní
středisko zřízené Komisí v září 2015 s cílem pomáhat členským státům EU
reagovat na mimořádné události, předcházet katastrofám a snižovat jejich dopad</t>
        </is>
      </c>
      <c r="L978" t="inlineStr">
        <is>
          <t/>
        </is>
      </c>
      <c r="M978" t="inlineStr">
        <is>
          <t/>
        </is>
      </c>
      <c r="N978" t="inlineStr">
        <is>
          <t/>
        </is>
      </c>
      <c r="O978" t="inlineStr">
        <is>
          <t/>
        </is>
      </c>
      <c r="P978" s="2" t="inlineStr">
        <is>
          <t>DRMKC|
Wissenszentrum für Katastrophenvorsorge</t>
        </is>
      </c>
      <c r="Q978" s="2" t="inlineStr">
        <is>
          <t>2|
2</t>
        </is>
      </c>
      <c r="R978" s="2" t="inlineStr">
        <is>
          <t xml:space="preserve">|
</t>
        </is>
      </c>
      <c r="S978" t="inlineStr">
        <is>
          <t>von der Kommission im September 2015 eingerichtetes internes Beratungszentrum, dessen Ziel es ist, den EU-Mitgliedstaaten bei der Krisenreaktion sowie der Vermeidung und Abmilderung von Katastrophen zu helfen</t>
        </is>
      </c>
      <c r="T978" s="2" t="inlineStr">
        <is>
          <t>κέντρο γνώσεων για τη διαχείριση του κινδύνου καταστροφών</t>
        </is>
      </c>
      <c r="U978" s="2" t="inlineStr">
        <is>
          <t>3</t>
        </is>
      </c>
      <c r="V978" s="2" t="inlineStr">
        <is>
          <t/>
        </is>
      </c>
      <c r="W978" t="inlineStr">
        <is>
          <t>Εσωτερικό κέντρο για την παροχή βοήθειας στα κράτη μέλη της ΕΕ αναφορικά με την απόκριση σε καταστάσεις έκτακτης ανάγκης, την πρόληψη και τη μείωση των επιπτώσεων των καταστροφών</t>
        </is>
      </c>
      <c r="X978" s="2" t="inlineStr">
        <is>
          <t>Knowledge Centre for Disaster Risk Management|
DRMKC|
Disaster Risk Management Knowledge Centre</t>
        </is>
      </c>
      <c r="Y978" s="2" t="inlineStr">
        <is>
          <t>1|
3|
3</t>
        </is>
      </c>
      <c r="Z978" s="2" t="inlineStr">
        <is>
          <t xml:space="preserve">|
|
</t>
        </is>
      </c>
      <c r="AA978" t="inlineStr">
        <is>
          <t>&lt;a href="https://iate.europa.eu/entry/result/3576084/en" target="_blank"&gt;knowledge centre&lt;/a&gt; providing information on &lt;a href="https://iate.europa.eu/entry/result/765095/en" target="_blank"&gt;risk management&lt;/a&gt; for &lt;a href="https://iate.europa.eu/entry/result/776417/en" target="_blank"&gt;natural&lt;/a&gt; and &lt;a href="https://iate.europa.eu/entry/result/895320/en" target="_blank"&gt;man-made disasters&lt;/a&gt;</t>
        </is>
      </c>
      <c r="AB978" t="inlineStr">
        <is>
          <t/>
        </is>
      </c>
      <c r="AC978" t="inlineStr">
        <is>
          <t/>
        </is>
      </c>
      <c r="AD978" t="inlineStr">
        <is>
          <t/>
        </is>
      </c>
      <c r="AE978" t="inlineStr">
        <is>
          <t/>
        </is>
      </c>
      <c r="AF978" t="inlineStr">
        <is>
          <t/>
        </is>
      </c>
      <c r="AG978" t="inlineStr">
        <is>
          <t/>
        </is>
      </c>
      <c r="AH978" t="inlineStr">
        <is>
          <t/>
        </is>
      </c>
      <c r="AI978" t="inlineStr">
        <is>
          <t/>
        </is>
      </c>
      <c r="AJ978" t="inlineStr">
        <is>
          <t/>
        </is>
      </c>
      <c r="AK978" t="inlineStr">
        <is>
          <t/>
        </is>
      </c>
      <c r="AL978" t="inlineStr">
        <is>
          <t/>
        </is>
      </c>
      <c r="AM978" t="inlineStr">
        <is>
          <t/>
        </is>
      </c>
      <c r="AN978" s="2" t="inlineStr">
        <is>
          <t>DRMKC|
centre de connaissance en matière de gestion des risques de catastrophe</t>
        </is>
      </c>
      <c r="AO978" s="2" t="inlineStr">
        <is>
          <t>3|
3</t>
        </is>
      </c>
      <c r="AP978" s="2" t="inlineStr">
        <is>
          <t xml:space="preserve">|
</t>
        </is>
      </c>
      <c r="AQ978" t="inlineStr">
        <is>
          <t>centre interne lancé en septembre 2015 par la Commission en vue d'aider les États membres de l'UE à faire face aux situations d'urgence, à empêcher les catastrophes naturelles et à en atténuer les conséquences</t>
        </is>
      </c>
      <c r="AR978" s="2" t="inlineStr">
        <is>
          <t>an Lárionad Eolais um Bainistiú Riosca Tubaistí</t>
        </is>
      </c>
      <c r="AS978" s="2" t="inlineStr">
        <is>
          <t>3</t>
        </is>
      </c>
      <c r="AT978" s="2" t="inlineStr">
        <is>
          <t/>
        </is>
      </c>
      <c r="AU978" t="inlineStr">
        <is>
          <t/>
        </is>
      </c>
      <c r="AV978" t="inlineStr">
        <is>
          <t/>
        </is>
      </c>
      <c r="AW978" t="inlineStr">
        <is>
          <t/>
        </is>
      </c>
      <c r="AX978" t="inlineStr">
        <is>
          <t/>
        </is>
      </c>
      <c r="AY978" t="inlineStr">
        <is>
          <t/>
        </is>
      </c>
      <c r="AZ978" t="inlineStr">
        <is>
          <t/>
        </is>
      </c>
      <c r="BA978" t="inlineStr">
        <is>
          <t/>
        </is>
      </c>
      <c r="BB978" t="inlineStr">
        <is>
          <t/>
        </is>
      </c>
      <c r="BC978" t="inlineStr">
        <is>
          <t/>
        </is>
      </c>
      <c r="BD978" t="inlineStr">
        <is>
          <t/>
        </is>
      </c>
      <c r="BE978" t="inlineStr">
        <is>
          <t/>
        </is>
      </c>
      <c r="BF978" t="inlineStr">
        <is>
          <t/>
        </is>
      </c>
      <c r="BG978" t="inlineStr">
        <is>
          <t/>
        </is>
      </c>
      <c r="BH978" t="inlineStr">
        <is>
          <t/>
        </is>
      </c>
      <c r="BI978" t="inlineStr">
        <is>
          <t/>
        </is>
      </c>
      <c r="BJ978" t="inlineStr">
        <is>
          <t/>
        </is>
      </c>
      <c r="BK978" t="inlineStr">
        <is>
          <t/>
        </is>
      </c>
      <c r="BL978" t="inlineStr">
        <is>
          <t/>
        </is>
      </c>
      <c r="BM978" t="inlineStr">
        <is>
          <t/>
        </is>
      </c>
      <c r="BN978" t="inlineStr">
        <is>
          <t/>
        </is>
      </c>
      <c r="BO978" t="inlineStr">
        <is>
          <t/>
        </is>
      </c>
      <c r="BP978" s="2" t="inlineStr">
        <is>
          <t>Ċentru ta’ Għarfien għall-Ġestjoni tar-Riskju ta’ Diżastri|
DRMKC</t>
        </is>
      </c>
      <c r="BQ978" s="2" t="inlineStr">
        <is>
          <t>3|
3</t>
        </is>
      </c>
      <c r="BR978" s="2" t="inlineStr">
        <is>
          <t xml:space="preserve">|
</t>
        </is>
      </c>
      <c r="BS978" t="inlineStr">
        <is>
          <t>ċentru intern ġdid biex jgħin lill-Istati Membri tal-UE jirrispondu għall-emerġenzi, jipprevjenu u jnaqqsu l-impatt ta’ diżastri</t>
        </is>
      </c>
      <c r="BT978" t="inlineStr">
        <is>
          <t/>
        </is>
      </c>
      <c r="BU978" t="inlineStr">
        <is>
          <t/>
        </is>
      </c>
      <c r="BV978" t="inlineStr">
        <is>
          <t/>
        </is>
      </c>
      <c r="BW978" t="inlineStr">
        <is>
          <t/>
        </is>
      </c>
      <c r="BX978" s="2" t="inlineStr">
        <is>
          <t>centrum wiedzy o zarządzaniu ryzykiem związanym z klęskami żywiołowymi</t>
        </is>
      </c>
      <c r="BY978" s="2" t="inlineStr">
        <is>
          <t>3</t>
        </is>
      </c>
      <c r="BZ978" s="2" t="inlineStr">
        <is>
          <t/>
        </is>
      </c>
      <c r="CA978" t="inlineStr">
        <is>
          <t>wewnętrzne centrum powołane przez Komisję, by pomóc państwom członkowskim UE w reagowaniu na sytuacje nadzwyczajne, zapobieganiu klęskom żywiołowym i ograniczaniu ich skutków</t>
        </is>
      </c>
      <c r="CB978" s="2" t="inlineStr">
        <is>
          <t>Centro de Conhecimento da Gestão dos Riscos de Catástrofe</t>
        </is>
      </c>
      <c r="CC978" s="2" t="inlineStr">
        <is>
          <t>3</t>
        </is>
      </c>
      <c r="CD978" s="2" t="inlineStr">
        <is>
          <t/>
        </is>
      </c>
      <c r="CE978" t="inlineStr">
        <is>
          <t/>
        </is>
      </c>
      <c r="CF978" s="2" t="inlineStr">
        <is>
          <t>Centrul de cunoștințe privind gestionarea riscului de dezastre</t>
        </is>
      </c>
      <c r="CG978" s="2" t="inlineStr">
        <is>
          <t>3</t>
        </is>
      </c>
      <c r="CH978" s="2" t="inlineStr">
        <is>
          <t/>
        </is>
      </c>
      <c r="CI978" t="inlineStr">
        <is>
          <t>centru al Uniunii creat în 2015 pentru a ajuta statele membre ale UE să răspundă la situații de urgență, să prevină și să reducă impactul dezastrelor</t>
        </is>
      </c>
      <c r="CJ978" s="2" t="inlineStr">
        <is>
          <t>Vedomostné centrum pre riadenie rizika katastrof|
DRMKC|
Vzdelávacie centrum pre riadenie rizika katastrof</t>
        </is>
      </c>
      <c r="CK978" s="2" t="inlineStr">
        <is>
          <t>3|
2|
3</t>
        </is>
      </c>
      <c r="CL978" s="2" t="inlineStr">
        <is>
          <t xml:space="preserve">preferred|
|
</t>
        </is>
      </c>
      <c r="CM978" t="inlineStr">
        <is>
          <t>interné stredisko zriadené Komisiou v septembri 2015 na pomoc členským štátom pri reakciách na núdzové situácie a pri prevencii a obmedzovaní dôsledkov katastrof</t>
        </is>
      </c>
      <c r="CN978" t="inlineStr">
        <is>
          <t/>
        </is>
      </c>
      <c r="CO978" t="inlineStr">
        <is>
          <t/>
        </is>
      </c>
      <c r="CP978" t="inlineStr">
        <is>
          <t/>
        </is>
      </c>
      <c r="CQ978" t="inlineStr">
        <is>
          <t/>
        </is>
      </c>
      <c r="CR978" t="inlineStr">
        <is>
          <t/>
        </is>
      </c>
      <c r="CS978" t="inlineStr">
        <is>
          <t/>
        </is>
      </c>
      <c r="CT978" t="inlineStr">
        <is>
          <t/>
        </is>
      </c>
      <c r="CU978" t="inlineStr">
        <is>
          <t/>
        </is>
      </c>
    </row>
    <row r="979">
      <c r="A979" s="1" t="str">
        <f>HYPERLINK("https://iate.europa.eu/entry/result/3575419/all", "3575419")</f>
        <v>3575419</v>
      </c>
      <c r="B979" t="inlineStr">
        <is>
          <t>SCIENCE</t>
        </is>
      </c>
      <c r="C979" t="inlineStr">
        <is>
          <t>SCIENCE|natural and applied sciences</t>
        </is>
      </c>
      <c r="D979" s="2" t="inlineStr">
        <is>
          <t>Европейски център по морски биологични ресурси|
EMBRC|
Европейски център по морски биологични ресурси — консорциум за европейска научноизследователска инфраструктура|
EMBRC-ERIC</t>
        </is>
      </c>
      <c r="E979" s="2" t="inlineStr">
        <is>
          <t>4|
4|
4|
4</t>
        </is>
      </c>
      <c r="F979" s="2" t="inlineStr">
        <is>
          <t xml:space="preserve">|
|
|
</t>
        </is>
      </c>
      <c r="G979" t="inlineStr">
        <is>
          <t>паневропейска инфраструктура за научноизследователска дейност в областта на морската биология и екология със седалище в Париж, Франция</t>
        </is>
      </c>
      <c r="H979" t="inlineStr">
        <is>
          <t/>
        </is>
      </c>
      <c r="I979" t="inlineStr">
        <is>
          <t/>
        </is>
      </c>
      <c r="J979" t="inlineStr">
        <is>
          <t/>
        </is>
      </c>
      <c r="K979" t="inlineStr">
        <is>
          <t/>
        </is>
      </c>
      <c r="L979" s="2" t="inlineStr">
        <is>
          <t>Det Europæiske Center for Havbiologiske Ressourcer — et konsortium for en europæisk forskningsinfrastruktur|
EMBRC|
EMBRC-ERIC|
Det Europæiske Center for Havbiologiske Ressourcer</t>
        </is>
      </c>
      <c r="M979" s="2" t="inlineStr">
        <is>
          <t>3|
3|
3|
3</t>
        </is>
      </c>
      <c r="N979" s="2" t="inlineStr">
        <is>
          <t xml:space="preserve">|
|
|
</t>
        </is>
      </c>
      <c r="O979" t="inlineStr">
        <is>
          <t>forskningsinfrastruktur, som har til formål at:&lt;br&gt;a) fremme og tilvejebringe nye videnskabelige opdagelser og uddybe kendskabet til marine organismer og økosystemer&lt;br&gt;b) fremme brugen af marine forsøgsmodeller i den almene videnskab og styrke de havbiologiske videnskabers profil&lt;br&gt;c) fremme den bæredygtige udnyttelse af havets biologiske ressourcer&lt;br&gt;d) fremme Europas blå bioøkonomi</t>
        </is>
      </c>
      <c r="P979" t="inlineStr">
        <is>
          <t/>
        </is>
      </c>
      <c r="Q979" t="inlineStr">
        <is>
          <t/>
        </is>
      </c>
      <c r="R979" t="inlineStr">
        <is>
          <t/>
        </is>
      </c>
      <c r="S979" t="inlineStr">
        <is>
          <t/>
        </is>
      </c>
      <c r="T979" t="inlineStr">
        <is>
          <t/>
        </is>
      </c>
      <c r="U979" t="inlineStr">
        <is>
          <t/>
        </is>
      </c>
      <c r="V979" t="inlineStr">
        <is>
          <t/>
        </is>
      </c>
      <c r="W979" t="inlineStr">
        <is>
          <t/>
        </is>
      </c>
      <c r="X979" s="2" t="inlineStr">
        <is>
          <t>European Marine Biological Resource Centre|
EMBRC|
European Marine Biological Resource Centre - European Research Infrastructure Consortium|
EMBRC-ERIC</t>
        </is>
      </c>
      <c r="Y979" s="2" t="inlineStr">
        <is>
          <t>3|
3|
3|
3</t>
        </is>
      </c>
      <c r="Z979" s="2" t="inlineStr">
        <is>
          <t xml:space="preserve">|
|
|
</t>
        </is>
      </c>
      <c r="AA979" t="inlineStr">
        <is>
          <t>pan-European research centre for marine biology and ecology</t>
        </is>
      </c>
      <c r="AB979" t="inlineStr">
        <is>
          <t/>
        </is>
      </c>
      <c r="AC979" t="inlineStr">
        <is>
          <t/>
        </is>
      </c>
      <c r="AD979" t="inlineStr">
        <is>
          <t/>
        </is>
      </c>
      <c r="AE979" t="inlineStr">
        <is>
          <t/>
        </is>
      </c>
      <c r="AF979" t="inlineStr">
        <is>
          <t/>
        </is>
      </c>
      <c r="AG979" t="inlineStr">
        <is>
          <t/>
        </is>
      </c>
      <c r="AH979" t="inlineStr">
        <is>
          <t/>
        </is>
      </c>
      <c r="AI979" t="inlineStr">
        <is>
          <t/>
        </is>
      </c>
      <c r="AJ979" s="2" t="inlineStr">
        <is>
          <t>EMBRC-ERIC|
EMBRC|
Euroopan meribiologian keskus – eurooppalainen tutkimusinfrastruktuurikonsortio|
Euroopan meribiologian keskus</t>
        </is>
      </c>
      <c r="AK979" s="2" t="inlineStr">
        <is>
          <t>3|
3|
3|
3</t>
        </is>
      </c>
      <c r="AL979" s="2" t="inlineStr">
        <is>
          <t xml:space="preserve">|
|
|
</t>
        </is>
      </c>
      <c r="AM979" t="inlineStr">
        <is>
          <t>yleiseurooppalainen meribiologian ja ekologian tutkimuskeskus</t>
        </is>
      </c>
      <c r="AN979" t="inlineStr">
        <is>
          <t/>
        </is>
      </c>
      <c r="AO979" t="inlineStr">
        <is>
          <t/>
        </is>
      </c>
      <c r="AP979" t="inlineStr">
        <is>
          <t/>
        </is>
      </c>
      <c r="AQ979" t="inlineStr">
        <is>
          <t/>
        </is>
      </c>
      <c r="AR979" s="2" t="inlineStr">
        <is>
          <t>an Cuibhreannas Bonneagair Taighde Eorpaigh le haghaidh Lárionad Eorpach um Acmhainní Bitheolaíocha na Mara|
EMBRC ERIC</t>
        </is>
      </c>
      <c r="AS979" s="2" t="inlineStr">
        <is>
          <t>3|
3</t>
        </is>
      </c>
      <c r="AT979" s="2" t="inlineStr">
        <is>
          <t xml:space="preserve">|
</t>
        </is>
      </c>
      <c r="AU979" t="inlineStr">
        <is>
          <t/>
        </is>
      </c>
      <c r="AV979" t="inlineStr">
        <is>
          <t/>
        </is>
      </c>
      <c r="AW979" t="inlineStr">
        <is>
          <t/>
        </is>
      </c>
      <c r="AX979" t="inlineStr">
        <is>
          <t/>
        </is>
      </c>
      <c r="AY979" t="inlineStr">
        <is>
          <t/>
        </is>
      </c>
      <c r="AZ979" s="2" t="inlineStr">
        <is>
          <t>„Tengeri Biológiai Erőforrások Európai Központja” európai kutatási infrastruktúra-konzorcium|
EMBRC|
EMBRC-ERIC|
Tengeri Biológiai Erőforrások Európai Központja</t>
        </is>
      </c>
      <c r="BA979" s="2" t="inlineStr">
        <is>
          <t>3|
3|
3|
3</t>
        </is>
      </c>
      <c r="BB979" s="2" t="inlineStr">
        <is>
          <t xml:space="preserve">|
|
|
</t>
        </is>
      </c>
      <c r="BC979" t="inlineStr">
        <is>
          <t/>
        </is>
      </c>
      <c r="BD979" s="2" t="inlineStr">
        <is>
          <t>Centro europeo di ricerca sulla biologia marina e sulla bioecologia|
Centro europeo di risorse biologiche marine – Consorzio per un’infrastruttura europea di ricerca|
EMBR|
EMBRC-ERIC</t>
        </is>
      </c>
      <c r="BE979" s="2" t="inlineStr">
        <is>
          <t>3|
3|
3|
3</t>
        </is>
      </c>
      <c r="BF979" s="2" t="inlineStr">
        <is>
          <t xml:space="preserve">|
|
|
</t>
        </is>
      </c>
      <c r="BG979" t="inlineStr">
        <is>
          <t>centro europeo di ricerca sulla biologia marina e sulla bioecologia blu</t>
        </is>
      </c>
      <c r="BH979" s="2" t="inlineStr">
        <is>
          <t>Europos jūrų biologinių išteklių tyrimų centras|
Europos mokslinių tyrimų infrastruktūros konsorciumo statusą turintis Europos jūrų biologinių išteklių tyrimų centras|
EMBRC-ERIC|
EMBRC</t>
        </is>
      </c>
      <c r="BI979" s="2" t="inlineStr">
        <is>
          <t>3|
3|
3|
3</t>
        </is>
      </c>
      <c r="BJ979" s="2" t="inlineStr">
        <is>
          <t xml:space="preserve">|
|
|
</t>
        </is>
      </c>
      <c r="BK979" t="inlineStr">
        <is>
          <t>paskirstytoji Europos mokslinių tyrimų infrastruktūra, skirta jūrų ekosistemų ir biologinės įvairovės tyrimams remti</t>
        </is>
      </c>
      <c r="BL979" t="inlineStr">
        <is>
          <t/>
        </is>
      </c>
      <c r="BM979" t="inlineStr">
        <is>
          <t/>
        </is>
      </c>
      <c r="BN979" t="inlineStr">
        <is>
          <t/>
        </is>
      </c>
      <c r="BO979" t="inlineStr">
        <is>
          <t/>
        </is>
      </c>
      <c r="BP979" t="inlineStr">
        <is>
          <t/>
        </is>
      </c>
      <c r="BQ979" t="inlineStr">
        <is>
          <t/>
        </is>
      </c>
      <c r="BR979" t="inlineStr">
        <is>
          <t/>
        </is>
      </c>
      <c r="BS979" t="inlineStr">
        <is>
          <t/>
        </is>
      </c>
      <c r="BT979" s="2" t="inlineStr">
        <is>
          <t>EMBRC|
Europees Centrum voor mariene biologische hulpbronnen|
Europees Centrum voor mariene biologische hulpbronnen — Consortium voor een Europese onderzoeksinfrastructuur|
EMBRC-ERIC</t>
        </is>
      </c>
      <c r="BU979" s="2" t="inlineStr">
        <is>
          <t>3|
3|
3|
3</t>
        </is>
      </c>
      <c r="BV979" s="2" t="inlineStr">
        <is>
          <t xml:space="preserve">|
|
|
</t>
        </is>
      </c>
      <c r="BW979" t="inlineStr">
        <is>
          <t>pan-Europees onderzoekscentrum voor mariene biologie en ecologie</t>
        </is>
      </c>
      <c r="BX979" s="2" t="inlineStr">
        <is>
          <t>Europejskie Centrum Badań Biologii Morskiej|
EMBRIC</t>
        </is>
      </c>
      <c r="BY979" s="2" t="inlineStr">
        <is>
          <t>3|
3</t>
        </is>
      </c>
      <c r="BZ979" s="2" t="inlineStr">
        <is>
          <t xml:space="preserve">|
</t>
        </is>
      </c>
      <c r="CA979" t="inlineStr">
        <is>
          <t>europejskie centrum badań w dziedzinie biologii i ekologii morskiej</t>
        </is>
      </c>
      <c r="CB979" s="2" t="inlineStr">
        <is>
          <t>Centro Europeu de Recursos Biológicos Marinhos</t>
        </is>
      </c>
      <c r="CC979" s="2" t="inlineStr">
        <is>
          <t>3</t>
        </is>
      </c>
      <c r="CD979" s="2" t="inlineStr">
        <is>
          <t/>
        </is>
      </c>
      <c r="CE979" t="inlineStr">
        <is>
          <t/>
        </is>
      </c>
      <c r="CF979" s="2" t="inlineStr">
        <is>
          <t>Consorțiul pentru o infrastructură europeană de cercetare destinată Centrului european pentru cercetare biologică marină|
EMBRC-ERIC</t>
        </is>
      </c>
      <c r="CG979" s="2" t="inlineStr">
        <is>
          <t>3|
3</t>
        </is>
      </c>
      <c r="CH979" s="2" t="inlineStr">
        <is>
          <t xml:space="preserve">|
</t>
        </is>
      </c>
      <c r="CI979" t="inlineStr">
        <is>
          <t/>
        </is>
      </c>
      <c r="CJ979" t="inlineStr">
        <is>
          <t/>
        </is>
      </c>
      <c r="CK979" t="inlineStr">
        <is>
          <t/>
        </is>
      </c>
      <c r="CL979" t="inlineStr">
        <is>
          <t/>
        </is>
      </c>
      <c r="CM979" t="inlineStr">
        <is>
          <t/>
        </is>
      </c>
      <c r="CN979" s="2" t="inlineStr">
        <is>
          <t>EMBRC-ERIC|
Evropski center za morske biološke vire – konzorcij evropske raziskovalne infrastrukture|
Evropski center za morske biološke vire</t>
        </is>
      </c>
      <c r="CO979" s="2" t="inlineStr">
        <is>
          <t>3|
3|
3</t>
        </is>
      </c>
      <c r="CP979" s="2" t="inlineStr">
        <is>
          <t xml:space="preserve">|
|
</t>
        </is>
      </c>
      <c r="CQ979" t="inlineStr">
        <is>
          <t/>
        </is>
      </c>
      <c r="CR979" t="inlineStr">
        <is>
          <t/>
        </is>
      </c>
      <c r="CS979" t="inlineStr">
        <is>
          <t/>
        </is>
      </c>
      <c r="CT979" t="inlineStr">
        <is>
          <t/>
        </is>
      </c>
      <c r="CU979" t="inlineStr">
        <is>
          <t/>
        </is>
      </c>
    </row>
    <row r="980">
      <c r="A980" s="1" t="str">
        <f>HYPERLINK("https://iate.europa.eu/entry/result/3576866/all", "3576866")</f>
        <v>3576866</v>
      </c>
      <c r="B980" t="inlineStr">
        <is>
          <t>ECONOMICS;SCIENCE</t>
        </is>
      </c>
      <c r="C980" t="inlineStr">
        <is>
          <t>ECONOMICS|regions and regional policy|regional policy;SCIENCE</t>
        </is>
      </c>
      <c r="D980" t="inlineStr">
        <is>
          <t/>
        </is>
      </c>
      <c r="E980" t="inlineStr">
        <is>
          <t/>
        </is>
      </c>
      <c r="F980" t="inlineStr">
        <is>
          <t/>
        </is>
      </c>
      <c r="G980" t="inlineStr">
        <is>
          <t/>
        </is>
      </c>
      <c r="H980" t="inlineStr">
        <is>
          <t/>
        </is>
      </c>
      <c r="I980" t="inlineStr">
        <is>
          <t/>
        </is>
      </c>
      <c r="J980" t="inlineStr">
        <is>
          <t/>
        </is>
      </c>
      <c r="K980" t="inlineStr">
        <is>
          <t/>
        </is>
      </c>
      <c r="L980" t="inlineStr">
        <is>
          <t/>
        </is>
      </c>
      <c r="M980" t="inlineStr">
        <is>
          <t/>
        </is>
      </c>
      <c r="N980" t="inlineStr">
        <is>
          <t/>
        </is>
      </c>
      <c r="O980" t="inlineStr">
        <is>
          <t/>
        </is>
      </c>
      <c r="P980" t="inlineStr">
        <is>
          <t/>
        </is>
      </c>
      <c r="Q980" t="inlineStr">
        <is>
          <t/>
        </is>
      </c>
      <c r="R980" t="inlineStr">
        <is>
          <t/>
        </is>
      </c>
      <c r="S980" t="inlineStr">
        <is>
          <t/>
        </is>
      </c>
      <c r="T980" t="inlineStr">
        <is>
          <t/>
        </is>
      </c>
      <c r="U980" t="inlineStr">
        <is>
          <t/>
        </is>
      </c>
      <c r="V980" t="inlineStr">
        <is>
          <t/>
        </is>
      </c>
      <c r="W980" t="inlineStr">
        <is>
          <t/>
        </is>
      </c>
      <c r="X980" s="2" t="inlineStr">
        <is>
          <t>Knowledge Centre for Territorial Policies</t>
        </is>
      </c>
      <c r="Y980" s="2" t="inlineStr">
        <is>
          <t>3</t>
        </is>
      </c>
      <c r="Z980" s="2" t="inlineStr">
        <is>
          <t/>
        </is>
      </c>
      <c r="AA980" t="inlineStr">
        <is>
          <t>&lt;a href="https://iate.europa.eu/entry/result/3576084/en" target="_blank"&gt;knowledge centre&lt;/a&gt; providing information on cities and regions within the EU</t>
        </is>
      </c>
      <c r="AB980" t="inlineStr">
        <is>
          <t/>
        </is>
      </c>
      <c r="AC980" t="inlineStr">
        <is>
          <t/>
        </is>
      </c>
      <c r="AD980" t="inlineStr">
        <is>
          <t/>
        </is>
      </c>
      <c r="AE980" t="inlineStr">
        <is>
          <t/>
        </is>
      </c>
      <c r="AF980" t="inlineStr">
        <is>
          <t/>
        </is>
      </c>
      <c r="AG980" t="inlineStr">
        <is>
          <t/>
        </is>
      </c>
      <c r="AH980" t="inlineStr">
        <is>
          <t/>
        </is>
      </c>
      <c r="AI980" t="inlineStr">
        <is>
          <t/>
        </is>
      </c>
      <c r="AJ980" t="inlineStr">
        <is>
          <t/>
        </is>
      </c>
      <c r="AK980" t="inlineStr">
        <is>
          <t/>
        </is>
      </c>
      <c r="AL980" t="inlineStr">
        <is>
          <t/>
        </is>
      </c>
      <c r="AM980" t="inlineStr">
        <is>
          <t/>
        </is>
      </c>
      <c r="AN980" s="2" t="inlineStr">
        <is>
          <t>centre de connaissances sur les politiques territoriales</t>
        </is>
      </c>
      <c r="AO980" s="2" t="inlineStr">
        <is>
          <t>3</t>
        </is>
      </c>
      <c r="AP980" s="2" t="inlineStr">
        <is>
          <t/>
        </is>
      </c>
      <c r="AQ980" t="inlineStr">
        <is>
          <t>&lt;a href="https://iate.europa.eu/entry/result/3576084/fr" target="_blank"&gt;centre de connaissances&lt;/a&gt; visant à fournir des informations relatives aux villes et régions de l'UE</t>
        </is>
      </c>
      <c r="AR980" s="2" t="inlineStr">
        <is>
          <t>an Lárionad Eolais um Beartais Chríochacha</t>
        </is>
      </c>
      <c r="AS980" s="2" t="inlineStr">
        <is>
          <t>3</t>
        </is>
      </c>
      <c r="AT980" s="2" t="inlineStr">
        <is>
          <t/>
        </is>
      </c>
      <c r="AU980" t="inlineStr">
        <is>
          <t/>
        </is>
      </c>
      <c r="AV980" t="inlineStr">
        <is>
          <t/>
        </is>
      </c>
      <c r="AW980" t="inlineStr">
        <is>
          <t/>
        </is>
      </c>
      <c r="AX980" t="inlineStr">
        <is>
          <t/>
        </is>
      </c>
      <c r="AY980" t="inlineStr">
        <is>
          <t/>
        </is>
      </c>
      <c r="AZ980" t="inlineStr">
        <is>
          <t/>
        </is>
      </c>
      <c r="BA980" t="inlineStr">
        <is>
          <t/>
        </is>
      </c>
      <c r="BB980" t="inlineStr">
        <is>
          <t/>
        </is>
      </c>
      <c r="BC980" t="inlineStr">
        <is>
          <t/>
        </is>
      </c>
      <c r="BD980" t="inlineStr">
        <is>
          <t/>
        </is>
      </c>
      <c r="BE980" t="inlineStr">
        <is>
          <t/>
        </is>
      </c>
      <c r="BF980" t="inlineStr">
        <is>
          <t/>
        </is>
      </c>
      <c r="BG980" t="inlineStr">
        <is>
          <t/>
        </is>
      </c>
      <c r="BH980" t="inlineStr">
        <is>
          <t/>
        </is>
      </c>
      <c r="BI980" t="inlineStr">
        <is>
          <t/>
        </is>
      </c>
      <c r="BJ980" t="inlineStr">
        <is>
          <t/>
        </is>
      </c>
      <c r="BK980" t="inlineStr">
        <is>
          <t/>
        </is>
      </c>
      <c r="BL980" t="inlineStr">
        <is>
          <t/>
        </is>
      </c>
      <c r="BM980" t="inlineStr">
        <is>
          <t/>
        </is>
      </c>
      <c r="BN980" t="inlineStr">
        <is>
          <t/>
        </is>
      </c>
      <c r="BO980" t="inlineStr">
        <is>
          <t/>
        </is>
      </c>
      <c r="BP980" t="inlineStr">
        <is>
          <t/>
        </is>
      </c>
      <c r="BQ980" t="inlineStr">
        <is>
          <t/>
        </is>
      </c>
      <c r="BR980" t="inlineStr">
        <is>
          <t/>
        </is>
      </c>
      <c r="BS980" t="inlineStr">
        <is>
          <t/>
        </is>
      </c>
      <c r="BT980" t="inlineStr">
        <is>
          <t/>
        </is>
      </c>
      <c r="BU980" t="inlineStr">
        <is>
          <t/>
        </is>
      </c>
      <c r="BV980" t="inlineStr">
        <is>
          <t/>
        </is>
      </c>
      <c r="BW980" t="inlineStr">
        <is>
          <t/>
        </is>
      </c>
      <c r="BX980" t="inlineStr">
        <is>
          <t/>
        </is>
      </c>
      <c r="BY980" t="inlineStr">
        <is>
          <t/>
        </is>
      </c>
      <c r="BZ980" t="inlineStr">
        <is>
          <t/>
        </is>
      </c>
      <c r="CA980" t="inlineStr">
        <is>
          <t/>
        </is>
      </c>
      <c r="CB980" t="inlineStr">
        <is>
          <t/>
        </is>
      </c>
      <c r="CC980" t="inlineStr">
        <is>
          <t/>
        </is>
      </c>
      <c r="CD980" t="inlineStr">
        <is>
          <t/>
        </is>
      </c>
      <c r="CE980" t="inlineStr">
        <is>
          <t/>
        </is>
      </c>
      <c r="CF980" t="inlineStr">
        <is>
          <t/>
        </is>
      </c>
      <c r="CG980" t="inlineStr">
        <is>
          <t/>
        </is>
      </c>
      <c r="CH980" t="inlineStr">
        <is>
          <t/>
        </is>
      </c>
      <c r="CI980" t="inlineStr">
        <is>
          <t/>
        </is>
      </c>
      <c r="CJ980" t="inlineStr">
        <is>
          <t/>
        </is>
      </c>
      <c r="CK980" t="inlineStr">
        <is>
          <t/>
        </is>
      </c>
      <c r="CL980" t="inlineStr">
        <is>
          <t/>
        </is>
      </c>
      <c r="CM980" t="inlineStr">
        <is>
          <t/>
        </is>
      </c>
      <c r="CN980" t="inlineStr">
        <is>
          <t/>
        </is>
      </c>
      <c r="CO980" t="inlineStr">
        <is>
          <t/>
        </is>
      </c>
      <c r="CP980" t="inlineStr">
        <is>
          <t/>
        </is>
      </c>
      <c r="CQ980" t="inlineStr">
        <is>
          <t/>
        </is>
      </c>
      <c r="CR980" t="inlineStr">
        <is>
          <t/>
        </is>
      </c>
      <c r="CS980" t="inlineStr">
        <is>
          <t/>
        </is>
      </c>
      <c r="CT980" t="inlineStr">
        <is>
          <t/>
        </is>
      </c>
      <c r="CU980" t="inlineStr">
        <is>
          <t/>
        </is>
      </c>
    </row>
    <row r="981">
      <c r="A981" s="1" t="str">
        <f>HYPERLINK("https://iate.europa.eu/entry/result/3574446/all", "3574446")</f>
        <v>3574446</v>
      </c>
      <c r="B981" t="inlineStr">
        <is>
          <t>TRANSPORT;INTERNATIONAL ORGANISATIONS;EDUCATION AND COMMUNICATIONS</t>
        </is>
      </c>
      <c r="C981" t="inlineStr">
        <is>
          <t>TRANSPORT|air and space transport|air transport;INTERNATIONAL ORGANISATIONS|European organisations|European organisation;EDUCATION AND COMMUNICATIONS|information technology and data processing|computer system</t>
        </is>
      </c>
      <c r="D981" t="inlineStr">
        <is>
          <t/>
        </is>
      </c>
      <c r="E981" t="inlineStr">
        <is>
          <t/>
        </is>
      </c>
      <c r="F981" t="inlineStr">
        <is>
          <t/>
        </is>
      </c>
      <c r="G981" t="inlineStr">
        <is>
          <t/>
        </is>
      </c>
      <c r="H981" s="2" t="inlineStr">
        <is>
          <t>Evropské centrum pro kybernetickou bezpečnost v letectví</t>
        </is>
      </c>
      <c r="I981" s="2" t="inlineStr">
        <is>
          <t>2</t>
        </is>
      </c>
      <c r="J981" s="2" t="inlineStr">
        <is>
          <t/>
        </is>
      </c>
      <c r="K981" t="inlineStr">
        <is>
          <t>centrum pro spolupráci a sdílení informací mezi zúčastněnými organizacemi na poli kybernetické bezpečnosti v letectví</t>
        </is>
      </c>
      <c r="L981" t="inlineStr">
        <is>
          <t/>
        </is>
      </c>
      <c r="M981" t="inlineStr">
        <is>
          <t/>
        </is>
      </c>
      <c r="N981" t="inlineStr">
        <is>
          <t/>
        </is>
      </c>
      <c r="O981" t="inlineStr">
        <is>
          <t/>
        </is>
      </c>
      <c r="P981" s="2" t="inlineStr">
        <is>
          <t>Europäisches Zentrum für Cybersicherheit im Luftverkehr</t>
        </is>
      </c>
      <c r="Q981" s="2" t="inlineStr">
        <is>
          <t>3</t>
        </is>
      </c>
      <c r="R981" s="2" t="inlineStr">
        <is>
          <t/>
        </is>
      </c>
      <c r="S981" t="inlineStr">
        <is>
          <t/>
        </is>
      </c>
      <c r="T981" t="inlineStr">
        <is>
          <t/>
        </is>
      </c>
      <c r="U981" t="inlineStr">
        <is>
          <t/>
        </is>
      </c>
      <c r="V981" t="inlineStr">
        <is>
          <t/>
        </is>
      </c>
      <c r="W981" t="inlineStr">
        <is>
          <t/>
        </is>
      </c>
      <c r="X981" s="2" t="inlineStr">
        <is>
          <t>European Centre for Cybersecurity in Aviation|
European Center for Cybersecurity in Aviation|
ECCSA|
European Centre for Cyber Security in Aviation</t>
        </is>
      </c>
      <c r="Y981" s="2" t="inlineStr">
        <is>
          <t>3|
1|
3|
1</t>
        </is>
      </c>
      <c r="Z981" s="2" t="inlineStr">
        <is>
          <t xml:space="preserve">|
|
|
</t>
        </is>
      </c>
      <c r="AA981" t="inlineStr">
        <is>
          <t>centre for collaboration and information sharing between participating organisations in the domain of aviation cybersecurity</t>
        </is>
      </c>
      <c r="AB981" s="2" t="inlineStr">
        <is>
          <t>ECCSA|
Centro Europeo de Ciberseguridad en la Aviación</t>
        </is>
      </c>
      <c r="AC981" s="2" t="inlineStr">
        <is>
          <t>3|
3</t>
        </is>
      </c>
      <c r="AD981" s="2" t="inlineStr">
        <is>
          <t xml:space="preserve">|
</t>
        </is>
      </c>
      <c r="AE981" t="inlineStr">
        <is>
          <t>Centro que promueve la colaboración y el intercambio de información entre las organizaciones que lo componen en el ámbito de la ciberseguridad en la aviación.</t>
        </is>
      </c>
      <c r="AF981" s="2" t="inlineStr">
        <is>
          <t>Euroopa lennunduse küberjulgeoleku keskus</t>
        </is>
      </c>
      <c r="AG981" s="2" t="inlineStr">
        <is>
          <t>3</t>
        </is>
      </c>
      <c r="AH981" s="2" t="inlineStr">
        <is>
          <t/>
        </is>
      </c>
      <c r="AI981" t="inlineStr">
        <is>
          <t/>
        </is>
      </c>
      <c r="AJ981" s="2" t="inlineStr">
        <is>
          <t>eurooppalainen ilmailualan kyberturvallisuuskeskus</t>
        </is>
      </c>
      <c r="AK981" s="2" t="inlineStr">
        <is>
          <t>3</t>
        </is>
      </c>
      <c r="AL981" s="2" t="inlineStr">
        <is>
          <t/>
        </is>
      </c>
      <c r="AM981" t="inlineStr">
        <is>
          <t>keskus, jonka tavoitteena on edistää yhteistyötä ja tietojen jakamista osallistujaorganisaatioiden kesken ilmailualan kyberturvallisuuden alalla</t>
        </is>
      </c>
      <c r="AN981" t="inlineStr">
        <is>
          <t/>
        </is>
      </c>
      <c r="AO981" t="inlineStr">
        <is>
          <t/>
        </is>
      </c>
      <c r="AP981" t="inlineStr">
        <is>
          <t/>
        </is>
      </c>
      <c r="AQ981" t="inlineStr">
        <is>
          <t/>
        </is>
      </c>
      <c r="AR981" s="2" t="inlineStr">
        <is>
          <t>an Lárionad Eorpach um Chibearshlándáil Eitlíochta|
ECCSA</t>
        </is>
      </c>
      <c r="AS981" s="2" t="inlineStr">
        <is>
          <t>3|
3</t>
        </is>
      </c>
      <c r="AT981" s="2" t="inlineStr">
        <is>
          <t xml:space="preserve">|
</t>
        </is>
      </c>
      <c r="AU981" t="inlineStr">
        <is>
          <t/>
        </is>
      </c>
      <c r="AV981" t="inlineStr">
        <is>
          <t/>
        </is>
      </c>
      <c r="AW981" t="inlineStr">
        <is>
          <t/>
        </is>
      </c>
      <c r="AX981" t="inlineStr">
        <is>
          <t/>
        </is>
      </c>
      <c r="AY981" t="inlineStr">
        <is>
          <t/>
        </is>
      </c>
      <c r="AZ981" s="2" t="inlineStr">
        <is>
          <t>ECCSA|
Európai Légi Közlekedési Kiberbiztonsági Központ</t>
        </is>
      </c>
      <c r="BA981" s="2" t="inlineStr">
        <is>
          <t>3|
4</t>
        </is>
      </c>
      <c r="BB981" s="2" t="inlineStr">
        <is>
          <t xml:space="preserve">|
</t>
        </is>
      </c>
      <c r="BC981" t="inlineStr">
        <is>
          <t>kiberbiztonsági információs központ, amely a repüléssel foglalkozó szervezetek és érdekeltek közötti együttműködést és információmegosztást segíti</t>
        </is>
      </c>
      <c r="BD981" t="inlineStr">
        <is>
          <t/>
        </is>
      </c>
      <c r="BE981" t="inlineStr">
        <is>
          <t/>
        </is>
      </c>
      <c r="BF981" t="inlineStr">
        <is>
          <t/>
        </is>
      </c>
      <c r="BG981" t="inlineStr">
        <is>
          <t/>
        </is>
      </c>
      <c r="BH981" s="2" t="inlineStr">
        <is>
          <t>Europos aviacijos kibernetinio saugumo centras|
ECCSA</t>
        </is>
      </c>
      <c r="BI981" s="2" t="inlineStr">
        <is>
          <t>3|
2</t>
        </is>
      </c>
      <c r="BJ981" s="2" t="inlineStr">
        <is>
          <t xml:space="preserve">|
</t>
        </is>
      </c>
      <c r="BK981" t="inlineStr">
        <is>
          <t>aviacijos kibernetinio saugumo srityje dirbančių organizacijų bendradarbiavimo ir keitimosi informacija centras</t>
        </is>
      </c>
      <c r="BL981" t="inlineStr">
        <is>
          <t/>
        </is>
      </c>
      <c r="BM981" t="inlineStr">
        <is>
          <t/>
        </is>
      </c>
      <c r="BN981" t="inlineStr">
        <is>
          <t/>
        </is>
      </c>
      <c r="BO981" t="inlineStr">
        <is>
          <t/>
        </is>
      </c>
      <c r="BP981" s="2" t="inlineStr">
        <is>
          <t>Ċentru Ewropew għaċ-Ċibersigurtà fl-Avjazzjoni</t>
        </is>
      </c>
      <c r="BQ981" s="2" t="inlineStr">
        <is>
          <t>3</t>
        </is>
      </c>
      <c r="BR981" s="2" t="inlineStr">
        <is>
          <t/>
        </is>
      </c>
      <c r="BS981" t="inlineStr">
        <is>
          <t>ċentru għall-kollaborazzjoni u l-kondiviżjoni tal-informazzjoni fost l-organizzazzjonijiet parteċipanti fid-dominju taċ-ċibersigurtà tal-avjazzjoni</t>
        </is>
      </c>
      <c r="BT981" s="2" t="inlineStr">
        <is>
          <t>Europees centrum voor cyberveiligheid in de luchtvaart</t>
        </is>
      </c>
      <c r="BU981" s="2" t="inlineStr">
        <is>
          <t>3</t>
        </is>
      </c>
      <c r="BV981" s="2" t="inlineStr">
        <is>
          <t/>
        </is>
      </c>
      <c r="BW981" t="inlineStr">
        <is>
          <t>platform voor samenwerking en informatie-uitwisseling tussen de verschillende betrokken organisaties op het gebied van cyberveiligheid in de luchtvaart</t>
        </is>
      </c>
      <c r="BX981" s="2" t="inlineStr">
        <is>
          <t>Europejskie Centrum ds. Cyberbezpieczeństwa w Lotnictwie</t>
        </is>
      </c>
      <c r="BY981" s="2" t="inlineStr">
        <is>
          <t>3</t>
        </is>
      </c>
      <c r="BZ981" s="2" t="inlineStr">
        <is>
          <t/>
        </is>
      </c>
      <c r="CA981" t="inlineStr">
        <is>
          <t>centrum współpracujące z lotniskami, europejskimi producentami lotniczymi, przewoźnikami, organizacjami obsługi technicznej i dostarczającymi usługi nawigacji powietrznej w celu zapewnienia ochrony najważniejszych elementów systemu, takich jak kontrola, nawigacja czy dane, przed ewentualnymi atakami</t>
        </is>
      </c>
      <c r="CB981" s="2" t="inlineStr">
        <is>
          <t>Europeu para a Cibersegurança no Domínio da Aviação</t>
        </is>
      </c>
      <c r="CC981" s="2" t="inlineStr">
        <is>
          <t>3</t>
        </is>
      </c>
      <c r="CD981" s="2" t="inlineStr">
        <is>
          <t/>
        </is>
      </c>
      <c r="CE981" t="inlineStr">
        <is>
          <t/>
        </is>
      </c>
      <c r="CF981" s="2" t="inlineStr">
        <is>
          <t>Centrul european pentru securitatea cibernetică în sectorul aeronautic</t>
        </is>
      </c>
      <c r="CG981" s="2" t="inlineStr">
        <is>
          <t>3</t>
        </is>
      </c>
      <c r="CH981" s="2" t="inlineStr">
        <is>
          <t/>
        </is>
      </c>
      <c r="CI981" t="inlineStr">
        <is>
          <t/>
        </is>
      </c>
      <c r="CJ981" t="inlineStr">
        <is>
          <t/>
        </is>
      </c>
      <c r="CK981" t="inlineStr">
        <is>
          <t/>
        </is>
      </c>
      <c r="CL981" t="inlineStr">
        <is>
          <t/>
        </is>
      </c>
      <c r="CM981" t="inlineStr">
        <is>
          <t/>
        </is>
      </c>
      <c r="CN981" s="2" t="inlineStr">
        <is>
          <t>ECCSA|
Evropski center za kibernetsko varnost v letalstvu</t>
        </is>
      </c>
      <c r="CO981" s="2" t="inlineStr">
        <is>
          <t>3|
3</t>
        </is>
      </c>
      <c r="CP981" s="2" t="inlineStr">
        <is>
          <t xml:space="preserve">|
</t>
        </is>
      </c>
      <c r="CQ981" t="inlineStr">
        <is>
          <t/>
        </is>
      </c>
      <c r="CR981" s="2" t="inlineStr">
        <is>
          <t>europeiska centrumet för it-säkerhet inom luftfart</t>
        </is>
      </c>
      <c r="CS981" s="2" t="inlineStr">
        <is>
          <t>2</t>
        </is>
      </c>
      <c r="CT981" s="2" t="inlineStr">
        <is>
          <t/>
        </is>
      </c>
      <c r="CU981" t="inlineStr">
        <is>
          <t/>
        </is>
      </c>
    </row>
    <row r="982">
      <c r="A982" s="1" t="str">
        <f>HYPERLINK("https://iate.europa.eu/entry/result/3576865/all", "3576865")</f>
        <v>3576865</v>
      </c>
      <c r="B982" t="inlineStr">
        <is>
          <t>SCIENCE;AGRI-FOODSTUFFS;LAW</t>
        </is>
      </c>
      <c r="C982" t="inlineStr">
        <is>
          <t>SCIENCE;AGRI-FOODSTUFFS|foodstuff;LAW|criminal law|offence|crime against property|fraud</t>
        </is>
      </c>
      <c r="D982" s="2" t="inlineStr">
        <is>
          <t>Център за знания за измамите с храни и качеството на храните</t>
        </is>
      </c>
      <c r="E982" s="2" t="inlineStr">
        <is>
          <t>3</t>
        </is>
      </c>
      <c r="F982" s="2" t="inlineStr">
        <is>
          <t/>
        </is>
      </c>
      <c r="G982" t="inlineStr">
        <is>
          <t>мрежа от експерти на Европейската комисия и външни експерти, която ще подкрепя институциите, определящи политиката на ЕС, и националните органи, като осигурява достъп и обмен на актуални научни познания относно въпроси, свързани с измамите с храни и качеството на храните</t>
        </is>
      </c>
      <c r="H982" s="2" t="inlineStr">
        <is>
          <t>znalostní centrum pro potravinové podvody a kvalitu potravin</t>
        </is>
      </c>
      <c r="I982" s="2" t="inlineStr">
        <is>
          <t>3</t>
        </is>
      </c>
      <c r="J982" s="2" t="inlineStr">
        <is>
          <t/>
        </is>
      </c>
      <c r="K982" t="inlineStr">
        <is>
          <t/>
        </is>
      </c>
      <c r="L982" s="2" t="inlineStr">
        <is>
          <t>videncenter for fødevaresvindel og kvalitet</t>
        </is>
      </c>
      <c r="M982" s="2" t="inlineStr">
        <is>
          <t>3</t>
        </is>
      </c>
      <c r="N982" s="2" t="inlineStr">
        <is>
          <t/>
        </is>
      </c>
      <c r="O982" t="inlineStr">
        <is>
          <t>netværk af eksperter i og uden for Kommissionen, der vil støtte EU's politiske beslutningstagere og nationale myndigheder ved at dele og give adgang til den nyeste videnskabelige viden om fødevaresvindel og fødevarekvalitet</t>
        </is>
      </c>
      <c r="P982" s="2" t="inlineStr">
        <is>
          <t>Wissenszentrum für Lebensmittelqualität und Bekämpfung von Lebensmittelbetrug</t>
        </is>
      </c>
      <c r="Q982" s="2" t="inlineStr">
        <is>
          <t>3</t>
        </is>
      </c>
      <c r="R982" s="2" t="inlineStr">
        <is>
          <t/>
        </is>
      </c>
      <c r="S982" t="inlineStr">
        <is>
          <t>Netz kommissionsinterner und externer Expertinnen und Experten, das die politischen Entscheidungsträger in der EU und die nationalen Behörden durch die Bereitstellung und Weiterleitung aktueller wissenschaftlicher Erkenntnisse über Lebensmittelbetrug und Probleme bei der Lebensmittelqualität unterstützt</t>
        </is>
      </c>
      <c r="T982" s="2" t="inlineStr">
        <is>
          <t>κέντρο γνώσεων για την απάτη στον τομέα των τροφίμων και την ποιότητα των τροφίμων</t>
        </is>
      </c>
      <c r="U982" s="2" t="inlineStr">
        <is>
          <t>3</t>
        </is>
      </c>
      <c r="V982" s="2" t="inlineStr">
        <is>
          <t/>
        </is>
      </c>
      <c r="W982" t="inlineStr">
        <is>
          <t/>
        </is>
      </c>
      <c r="X982" s="2" t="inlineStr">
        <is>
          <t>Knowledge Centre for Food Fraud and Quality</t>
        </is>
      </c>
      <c r="Y982" s="2" t="inlineStr">
        <is>
          <t>3</t>
        </is>
      </c>
      <c r="Z982" s="2" t="inlineStr">
        <is>
          <t/>
        </is>
      </c>
      <c r="AA982" t="inlineStr">
        <is>
          <t>&lt;a href="https://iate.europa.eu/entry/result/3576084/en" target="_blank"&gt;knowledge centre&lt;/a&gt; providing information on matters related to food quality and 
&lt;a href="https://iate.europa.eu/entry/result/1090997/en" target="_blank"&gt;food fraud&lt;/a&gt;</t>
        </is>
      </c>
      <c r="AB982" s="2" t="inlineStr">
        <is>
          <t>Centro de Conocimiento sobre el Fraude Alimentario y la Calidad de los Alimentos</t>
        </is>
      </c>
      <c r="AC982" s="2" t="inlineStr">
        <is>
          <t>3</t>
        </is>
      </c>
      <c r="AD982" s="2" t="inlineStr">
        <is>
          <t/>
        </is>
      </c>
      <c r="AE982" t="inlineStr">
        <is>
          <t>Centro de conocimiento [ &lt;a href="/entry/result/3576084/all" id="ENTRY_TO_ENTRY_CONVERTER" target="_blank"&gt;IATE:3576084&lt;/a&gt; ] que presta apoyo a quienes diseñan las políticas de la UE y a las autoridades nacionales en relación con el fraude alimentario [ &lt;a href="/entry/result/1090997/all" id="ENTRY_TO_ENTRY_CONVERTER" target="_blank"&gt;IATE:1090997&lt;/a&gt; ].</t>
        </is>
      </c>
      <c r="AF982" s="2" t="inlineStr">
        <is>
          <t>toidupettuse ja toiduainete kvaliteedi teadmuskeskus</t>
        </is>
      </c>
      <c r="AG982" s="2" t="inlineStr">
        <is>
          <t>2</t>
        </is>
      </c>
      <c r="AH982" s="2" t="inlineStr">
        <is>
          <t/>
        </is>
      </c>
      <c r="AI982" t="inlineStr">
        <is>
          <t/>
        </is>
      </c>
      <c r="AJ982" s="2" t="inlineStr">
        <is>
          <t>elintarvikepetosten ja elintarvikkeiden laadun tietokeskus</t>
        </is>
      </c>
      <c r="AK982" s="2" t="inlineStr">
        <is>
          <t>2</t>
        </is>
      </c>
      <c r="AL982" s="2" t="inlineStr">
        <is>
          <t/>
        </is>
      </c>
      <c r="AM982" t="inlineStr">
        <is>
          <t/>
        </is>
      </c>
      <c r="AN982" s="2" t="inlineStr">
        <is>
          <t>centre de connaissances sur la fraude alimentaire et la qualité des denrées alimentaires</t>
        </is>
      </c>
      <c r="AO982" s="2" t="inlineStr">
        <is>
          <t>3</t>
        </is>
      </c>
      <c r="AP982" s="2" t="inlineStr">
        <is>
          <t/>
        </is>
      </c>
      <c r="AQ982" t="inlineStr">
        <is>
          <t/>
        </is>
      </c>
      <c r="AR982" s="2" t="inlineStr">
        <is>
          <t>an tIonad Eolais um Chalaois Bhia agus Cáilíocht Bhia</t>
        </is>
      </c>
      <c r="AS982" s="2" t="inlineStr">
        <is>
          <t>2</t>
        </is>
      </c>
      <c r="AT982" s="2" t="inlineStr">
        <is>
          <t/>
        </is>
      </c>
      <c r="AU982" t="inlineStr">
        <is>
          <t/>
        </is>
      </c>
      <c r="AV982" s="2" t="inlineStr">
        <is>
          <t>centar znanja za prijevare povezane s hranom i kvalitetu hrane</t>
        </is>
      </c>
      <c r="AW982" s="2" t="inlineStr">
        <is>
          <t>2</t>
        </is>
      </c>
      <c r="AX982" s="2" t="inlineStr">
        <is>
          <t/>
        </is>
      </c>
      <c r="AY982" t="inlineStr">
        <is>
          <t/>
        </is>
      </c>
      <c r="AZ982" s="2" t="inlineStr">
        <is>
          <t>az élelmiszercsalással és az élelmiszerek minőségével foglalkozó tudásközpont</t>
        </is>
      </c>
      <c r="BA982" s="2" t="inlineStr">
        <is>
          <t>3</t>
        </is>
      </c>
      <c r="BB982" s="2" t="inlineStr">
        <is>
          <t/>
        </is>
      </c>
      <c r="BC982" t="inlineStr">
        <is>
          <t/>
        </is>
      </c>
      <c r="BD982" s="2" t="inlineStr">
        <is>
          <t>centro di conoscenze sulle frodi alimentari e la qualità degli alimenti</t>
        </is>
      </c>
      <c r="BE982" s="2" t="inlineStr">
        <is>
          <t>3</t>
        </is>
      </c>
      <c r="BF982" s="2" t="inlineStr">
        <is>
          <t/>
        </is>
      </c>
      <c r="BG982" t="inlineStr">
        <is>
          <t/>
        </is>
      </c>
      <c r="BH982" s="2" t="inlineStr">
        <is>
          <t>Maisto kokybės ir sukčiavimo maisto produktų srityje žinių centras</t>
        </is>
      </c>
      <c r="BI982" s="2" t="inlineStr">
        <is>
          <t>3</t>
        </is>
      </c>
      <c r="BJ982" s="2" t="inlineStr">
        <is>
          <t/>
        </is>
      </c>
      <c r="BK982" t="inlineStr">
        <is>
          <t>iš Komisijos ir jai nepriklausančių ekspertų sudarytas tinklas, kuris padeda ES politikos formuotojams ir nacionalinėms valdžios institucijoms, teikdamas prieigą prie naujausių mokslo žinių apie sukčiavimą maisto produktų srityje ir su maisto kokybe susijusius klausimus ir sudarydamas galimybę keistis šiomis žiniomis</t>
        </is>
      </c>
      <c r="BL982" s="2" t="inlineStr">
        <is>
          <t>Zināšanu centrs ar pārtiku saistītas krāpšanas un pārtikas kvalitātes jautājumos</t>
        </is>
      </c>
      <c r="BM982" s="2" t="inlineStr">
        <is>
          <t>2</t>
        </is>
      </c>
      <c r="BN982" s="2" t="inlineStr">
        <is>
          <t/>
        </is>
      </c>
      <c r="BO982" t="inlineStr">
        <is>
          <t>&lt;i&gt;zināšanu centrs&lt;/i&gt; [ &lt;a href="/entry/result/3576084/all" id="ENTRY_TO_ENTRY_CONVERTER" target="_blank"&gt;IATE:3576084&lt;/a&gt; ], kas nodrošina informāciju ar pārtikas kvalitāti un 
&lt;i&gt;krāpšanu pārtikas jomā&lt;/i&gt; [ &lt;a href="/entry/result/1090997/all" id="ENTRY_TO_ENTRY_CONVERTER" target="_blank"&gt;IATE:1090997&lt;/a&gt; ] saistītos jautājumos</t>
        </is>
      </c>
      <c r="BP982" s="2" t="inlineStr">
        <is>
          <t>Ċentru ta' Għarfien dwar il-Frodi u l-Kwalità Alimentari</t>
        </is>
      </c>
      <c r="BQ982" s="2" t="inlineStr">
        <is>
          <t>3</t>
        </is>
      </c>
      <c r="BR982" s="2" t="inlineStr">
        <is>
          <t/>
        </is>
      </c>
      <c r="BS982" t="inlineStr">
        <is>
          <t>ċentru tal-għarfien li jipprovdi informazzjoni dwar kwistjonijiet marbuta mal-frodi u l-kwalità alimentari</t>
        </is>
      </c>
      <c r="BT982" s="2" t="inlineStr">
        <is>
          <t>kenniscentrum voor levensmiddelenfraude en -kwaliteit</t>
        </is>
      </c>
      <c r="BU982" s="2" t="inlineStr">
        <is>
          <t>2</t>
        </is>
      </c>
      <c r="BV982" s="2" t="inlineStr">
        <is>
          <t/>
        </is>
      </c>
      <c r="BW982" t="inlineStr">
        <is>
          <t/>
        </is>
      </c>
      <c r="BX982" s="2" t="inlineStr">
        <is>
          <t>centrum wiedzy na temat fałszowania i jakości żywności</t>
        </is>
      </c>
      <c r="BY982" s="2" t="inlineStr">
        <is>
          <t>3</t>
        </is>
      </c>
      <c r="BZ982" s="2" t="inlineStr">
        <is>
          <t/>
        </is>
      </c>
      <c r="CA982" t="inlineStr">
        <is>
          <t>sieć składająca się z ekspertów zarówno z Komisji, jak i spoza niej, wspierająca decydentów UE i władze krajowe, udostępniając i rozpowszechniając aktualne informacje naukowe na temat fałszowania żywności i kwestii związanych z jakością żywności</t>
        </is>
      </c>
      <c r="CB982" s="2" t="inlineStr">
        <is>
          <t>Centro de Conhecimento sobre a Fraude Alimentar e a Qualidade dos Alimentos</t>
        </is>
      </c>
      <c r="CC982" s="2" t="inlineStr">
        <is>
          <t>3</t>
        </is>
      </c>
      <c r="CD982" s="2" t="inlineStr">
        <is>
          <t/>
        </is>
      </c>
      <c r="CE982" t="inlineStr">
        <is>
          <t>Rede constituída por peritos internos e externos da Comissão para apoiar os responsáveis políticos da UE e as autoridades nacionais, partilhando e facultando o acesso a conhecimentos científicos atualizados em matéria de fraude alimentar e de qualidade dos alimentos.</t>
        </is>
      </c>
      <c r="CF982" s="2" t="inlineStr">
        <is>
          <t>Centrul de cunoștințe privind fraudele alimentare și calitatea alimentelor</t>
        </is>
      </c>
      <c r="CG982" s="2" t="inlineStr">
        <is>
          <t>2</t>
        </is>
      </c>
      <c r="CH982" s="2" t="inlineStr">
        <is>
          <t/>
        </is>
      </c>
      <c r="CI982" t="inlineStr">
        <is>
          <t>centru de cunoaștere care furnizează informații științifice cu privire la calitatea alimentară și la frauda în domeniul alimentar</t>
        </is>
      </c>
      <c r="CJ982" s="2" t="inlineStr">
        <is>
          <t>Vedomostné centrum pre potravinové podvody a kvalitu potravín</t>
        </is>
      </c>
      <c r="CK982" s="2" t="inlineStr">
        <is>
          <t>2</t>
        </is>
      </c>
      <c r="CL982" s="2" t="inlineStr">
        <is>
          <t/>
        </is>
      </c>
      <c r="CM982" t="inlineStr">
        <is>
          <t/>
        </is>
      </c>
      <c r="CN982" s="2" t="inlineStr">
        <is>
          <t>središče znanja za živilske goljufije in kakovost</t>
        </is>
      </c>
      <c r="CO982" s="2" t="inlineStr">
        <is>
          <t>2</t>
        </is>
      </c>
      <c r="CP982" s="2" t="inlineStr">
        <is>
          <t/>
        </is>
      </c>
      <c r="CQ982" t="inlineStr">
        <is>
          <t>mreža, sestavljena iz strokovnjakov Komisije in zunanjih strokovnjakov, ki bo oblikovalcem politik Evropske unije in nacionalnim organom zagotavljala dostop do najnovejših znanstvenih spoznanj o živilskih goljufijah in kakovosti živil ter izmenjavo tega znanja</t>
        </is>
      </c>
      <c r="CR982" t="inlineStr">
        <is>
          <t/>
        </is>
      </c>
      <c r="CS982" t="inlineStr">
        <is>
          <t/>
        </is>
      </c>
      <c r="CT982" t="inlineStr">
        <is>
          <t/>
        </is>
      </c>
      <c r="CU982" t="inlineStr">
        <is>
          <t/>
        </is>
      </c>
    </row>
    <row r="983">
      <c r="A983" s="1" t="str">
        <f>HYPERLINK("https://iate.europa.eu/entry/result/3561714/all", "3561714")</f>
        <v>3561714</v>
      </c>
      <c r="B983" t="inlineStr">
        <is>
          <t>POLITICS;EDUCATION AND COMMUNICATIONS</t>
        </is>
      </c>
      <c r="C983" t="inlineStr">
        <is>
          <t>POLITICS|politics and public safety|public opinion|public awareness campaign;EDUCATION AND COMMUNICATIONS|information technology and data processing|data-processing law|computer crime;EDUCATION AND COMMUNICATIONS|information technology and data processing|data processing|data protection</t>
        </is>
      </c>
      <c r="D983" t="inlineStr">
        <is>
          <t/>
        </is>
      </c>
      <c r="E983" t="inlineStr">
        <is>
          <t/>
        </is>
      </c>
      <c r="F983" t="inlineStr">
        <is>
          <t/>
        </is>
      </c>
      <c r="G983" t="inlineStr">
        <is>
          <t/>
        </is>
      </c>
      <c r="H983" t="inlineStr">
        <is>
          <t/>
        </is>
      </c>
      <c r="I983" t="inlineStr">
        <is>
          <t/>
        </is>
      </c>
      <c r="J983" t="inlineStr">
        <is>
          <t/>
        </is>
      </c>
      <c r="K983" t="inlineStr">
        <is>
          <t/>
        </is>
      </c>
      <c r="L983" t="inlineStr">
        <is>
          <t/>
        </is>
      </c>
      <c r="M983" t="inlineStr">
        <is>
          <t/>
        </is>
      </c>
      <c r="N983" t="inlineStr">
        <is>
          <t/>
        </is>
      </c>
      <c r="O983" t="inlineStr">
        <is>
          <t/>
        </is>
      </c>
      <c r="P983" t="inlineStr">
        <is>
          <t/>
        </is>
      </c>
      <c r="Q983" t="inlineStr">
        <is>
          <t/>
        </is>
      </c>
      <c r="R983" t="inlineStr">
        <is>
          <t/>
        </is>
      </c>
      <c r="S983" t="inlineStr">
        <is>
          <t/>
        </is>
      </c>
      <c r="T983" t="inlineStr">
        <is>
          <t/>
        </is>
      </c>
      <c r="U983" t="inlineStr">
        <is>
          <t/>
        </is>
      </c>
      <c r="V983" t="inlineStr">
        <is>
          <t/>
        </is>
      </c>
      <c r="W983" t="inlineStr">
        <is>
          <t/>
        </is>
      </c>
      <c r="X983" s="2" t="inlineStr">
        <is>
          <t>European Cybersecurity Month|
ECSM|
European Cyber Security Month</t>
        </is>
      </c>
      <c r="Y983" s="2" t="inlineStr">
        <is>
          <t>3|
3|
1</t>
        </is>
      </c>
      <c r="Z983" s="2" t="inlineStr">
        <is>
          <t xml:space="preserve">|
|
</t>
        </is>
      </c>
      <c r="AA983" t="inlineStr">
        <is>
          <t>European Union’s annual campaign, lasting the entire month of October, dedicated to promoting cybersecurity among EU citizens and organisations, and to providing up-to-date online security information through awareness-raising and sharing of good practices</t>
        </is>
      </c>
      <c r="AB983" t="inlineStr">
        <is>
          <t/>
        </is>
      </c>
      <c r="AC983" t="inlineStr">
        <is>
          <t/>
        </is>
      </c>
      <c r="AD983" t="inlineStr">
        <is>
          <t/>
        </is>
      </c>
      <c r="AE983" t="inlineStr">
        <is>
          <t/>
        </is>
      </c>
      <c r="AF983" s="2" t="inlineStr">
        <is>
          <t>Euroopa küberturvalisuse kuu</t>
        </is>
      </c>
      <c r="AG983" s="2" t="inlineStr">
        <is>
          <t>3</t>
        </is>
      </c>
      <c r="AH983" s="2" t="inlineStr">
        <is>
          <t/>
        </is>
      </c>
      <c r="AI983" t="inlineStr">
        <is>
          <t>ELi teavituskampaania, millega soovitakse parandada kodanike teadlikkust küberturvalisusest ja mille eesmärk on muuta arusaamasid igapäevaelus – nii tööl kui ka eraviisiliselt internetti kasutades – esinevatest küberohtudest</t>
        </is>
      </c>
      <c r="AJ983" s="2" t="inlineStr">
        <is>
          <t>Euroopan kyberturvallisuuskuukausi</t>
        </is>
      </c>
      <c r="AK983" s="2" t="inlineStr">
        <is>
          <t>3</t>
        </is>
      </c>
      <c r="AL983" s="2" t="inlineStr">
        <is>
          <t/>
        </is>
      </c>
      <c r="AM983" t="inlineStr">
        <is>
          <t>Euroopan unionin verkko- ja tietoturvavirasto ENISAn organisoima teemakuukausi, jonka tarkoituksena on lisätä yleistä tietoisuutta verkkoturvallisuudesta ja edistää internetin turvallista käyttöä kohderyhmänä tavalliset kansalaiset sekä pienet ja keskisuuret yritykset</t>
        </is>
      </c>
      <c r="AN983" t="inlineStr">
        <is>
          <t/>
        </is>
      </c>
      <c r="AO983" t="inlineStr">
        <is>
          <t/>
        </is>
      </c>
      <c r="AP983" t="inlineStr">
        <is>
          <t/>
        </is>
      </c>
      <c r="AQ983" t="inlineStr">
        <is>
          <t/>
        </is>
      </c>
      <c r="AR983" s="2" t="inlineStr">
        <is>
          <t>ECSM|
Mí Eorpach na Cibearshlándála</t>
        </is>
      </c>
      <c r="AS983" s="2" t="inlineStr">
        <is>
          <t>3|
3</t>
        </is>
      </c>
      <c r="AT983" s="2" t="inlineStr">
        <is>
          <t xml:space="preserve">|
</t>
        </is>
      </c>
      <c r="AU983" t="inlineStr">
        <is>
          <t/>
        </is>
      </c>
      <c r="AV983" t="inlineStr">
        <is>
          <t/>
        </is>
      </c>
      <c r="AW983" t="inlineStr">
        <is>
          <t/>
        </is>
      </c>
      <c r="AX983" t="inlineStr">
        <is>
          <t/>
        </is>
      </c>
      <c r="AY983" t="inlineStr">
        <is>
          <t/>
        </is>
      </c>
      <c r="AZ983" s="2" t="inlineStr">
        <is>
          <t>Európai Kiberbiztonsági Hónap</t>
        </is>
      </c>
      <c r="BA983" s="2" t="inlineStr">
        <is>
          <t>3</t>
        </is>
      </c>
      <c r="BB983" s="2" t="inlineStr">
        <is>
          <t/>
        </is>
      </c>
      <c r="BC983" t="inlineStr">
        <is>
          <t>évente megszervezett, az online biztonság előmozdítását célzó uniós tájékoztató kampány</t>
        </is>
      </c>
      <c r="BD983" t="inlineStr">
        <is>
          <t/>
        </is>
      </c>
      <c r="BE983" t="inlineStr">
        <is>
          <t/>
        </is>
      </c>
      <c r="BF983" t="inlineStr">
        <is>
          <t/>
        </is>
      </c>
      <c r="BG983" t="inlineStr">
        <is>
          <t/>
        </is>
      </c>
      <c r="BH983" t="inlineStr">
        <is>
          <t/>
        </is>
      </c>
      <c r="BI983" t="inlineStr">
        <is>
          <t/>
        </is>
      </c>
      <c r="BJ983" t="inlineStr">
        <is>
          <t/>
        </is>
      </c>
      <c r="BK983" t="inlineStr">
        <is>
          <t/>
        </is>
      </c>
      <c r="BL983" t="inlineStr">
        <is>
          <t/>
        </is>
      </c>
      <c r="BM983" t="inlineStr">
        <is>
          <t/>
        </is>
      </c>
      <c r="BN983" t="inlineStr">
        <is>
          <t/>
        </is>
      </c>
      <c r="BO983" t="inlineStr">
        <is>
          <t/>
        </is>
      </c>
      <c r="BP983" s="2" t="inlineStr">
        <is>
          <t>Xahar iddedikat għas-Sigurtà Ċibernetika Ewropea|
Xahar iddedikat għaċ-Ċibersigurtà Ewropea|
ECSM</t>
        </is>
      </c>
      <c r="BQ983" s="2" t="inlineStr">
        <is>
          <t>3|
3|
3</t>
        </is>
      </c>
      <c r="BR983" s="2" t="inlineStr">
        <is>
          <t xml:space="preserve">|
|
</t>
        </is>
      </c>
      <c r="BS983" t="inlineStr">
        <is>
          <t>kampanja ta' sensibilizzazzjoni li tippromwovi ċ-ċibersigurtà fost iċ-ċittadini tal-UE, maħsuba biex tbiddel il-perċezzjoni tat-theddid ċibernetiku billi tipprowovi l-edukazzjoni, il-kondiviżjoni tal-aħjar prassi kif ukoll permezz ta' kompetizzjonijiet dwar is-sigurtà tad-data u tal-informazzjoni</t>
        </is>
      </c>
      <c r="BT983" t="inlineStr">
        <is>
          <t/>
        </is>
      </c>
      <c r="BU983" t="inlineStr">
        <is>
          <t/>
        </is>
      </c>
      <c r="BV983" t="inlineStr">
        <is>
          <t/>
        </is>
      </c>
      <c r="BW983" t="inlineStr">
        <is>
          <t/>
        </is>
      </c>
      <c r="BX983" s="2" t="inlineStr">
        <is>
          <t>ECSM|
Europejski Miesiąc Cyberbezpieczeństwa</t>
        </is>
      </c>
      <c r="BY983" s="2" t="inlineStr">
        <is>
          <t>3|
3</t>
        </is>
      </c>
      <c r="BZ983" s="2" t="inlineStr">
        <is>
          <t xml:space="preserve">|
</t>
        </is>
      </c>
      <c r="CA983" t="inlineStr">
        <is>
          <t>seria wydarzeń, np. warsztatów, konferencji, kampanii i inicjatyw, które mają podnieść 
świadomość bezpieczeństwa w Internecie</t>
        </is>
      </c>
      <c r="CB983" t="inlineStr">
        <is>
          <t/>
        </is>
      </c>
      <c r="CC983" t="inlineStr">
        <is>
          <t/>
        </is>
      </c>
      <c r="CD983" t="inlineStr">
        <is>
          <t/>
        </is>
      </c>
      <c r="CE983" t="inlineStr">
        <is>
          <t/>
        </is>
      </c>
      <c r="CF983" t="inlineStr">
        <is>
          <t/>
        </is>
      </c>
      <c r="CG983" t="inlineStr">
        <is>
          <t/>
        </is>
      </c>
      <c r="CH983" t="inlineStr">
        <is>
          <t/>
        </is>
      </c>
      <c r="CI983" t="inlineStr">
        <is>
          <t/>
        </is>
      </c>
      <c r="CJ983" s="2" t="inlineStr">
        <is>
          <t>ECSM|
Európsky mesiac kybernetickej bezpečnosti</t>
        </is>
      </c>
      <c r="CK983" s="2" t="inlineStr">
        <is>
          <t>3|
3</t>
        </is>
      </c>
      <c r="CL983" s="2" t="inlineStr">
        <is>
          <t xml:space="preserve">|
</t>
        </is>
      </c>
      <c r="CM983" t="inlineStr">
        <is>
          <t>každoročná októbrová kampaň EÚ zameraná na zvyšovanie povedomia občanov a organizácií o kybernetickej bezpečnosti s cieľom poukazovať na jednoduché kroky na ochranu údajov osobnej, finančnej a pracovnej povahy</t>
        </is>
      </c>
      <c r="CN983" t="inlineStr">
        <is>
          <t/>
        </is>
      </c>
      <c r="CO983" t="inlineStr">
        <is>
          <t/>
        </is>
      </c>
      <c r="CP983" t="inlineStr">
        <is>
          <t/>
        </is>
      </c>
      <c r="CQ983" t="inlineStr">
        <is>
          <t/>
        </is>
      </c>
      <c r="CR983" s="2" t="inlineStr">
        <is>
          <t>Europeiska informationssäkerhetsmånaden</t>
        </is>
      </c>
      <c r="CS983" s="2" t="inlineStr">
        <is>
          <t>2</t>
        </is>
      </c>
      <c r="CT983" s="2" t="inlineStr">
        <is>
          <t/>
        </is>
      </c>
      <c r="CU983" t="inlineStr">
        <is>
          <t/>
        </is>
      </c>
    </row>
    <row r="984">
      <c r="A984" s="1" t="str">
        <f>HYPERLINK("https://iate.europa.eu/entry/result/3574009/all", "3574009")</f>
        <v>3574009</v>
      </c>
      <c r="B984" t="inlineStr">
        <is>
          <t>LAW;EDUCATION AND COMMUNICATIONS</t>
        </is>
      </c>
      <c r="C984" t="inlineStr">
        <is>
          <t>LAW|criminal law;EDUCATION AND COMMUNICATIONS|information technology and data processing</t>
        </is>
      </c>
      <c r="D984" s="2" t="inlineStr">
        <is>
          <t>експлойт</t>
        </is>
      </c>
      <c r="E984" s="2" t="inlineStr">
        <is>
          <t>3</t>
        </is>
      </c>
      <c r="F984" s="2" t="inlineStr">
        <is>
          <t/>
        </is>
      </c>
      <c r="G984" t="inlineStr">
        <is>
          <t>софтуерен код, или поредица от команди, които се възползват от грешка, бъг или уязвимост в компютърен софтуер или хардуер, като предизвикват в тях, нежелано или неочаквано поведение</t>
        </is>
      </c>
      <c r="H984" s="2" t="inlineStr">
        <is>
          <t>exploit</t>
        </is>
      </c>
      <c r="I984" s="2" t="inlineStr">
        <is>
          <t>3</t>
        </is>
      </c>
      <c r="J984" s="2" t="inlineStr">
        <is>
          <t/>
        </is>
      </c>
      <c r="K984" t="inlineStr">
        <is>
          <t>speciální program, data nebo sekvence příkazů, které využívají programátorskou chybu, jež způsobí původně nezamýšlenou činnost softwaru, a umožní tak získat nějaký prospěch</t>
        </is>
      </c>
      <c r="L984" s="2" t="inlineStr">
        <is>
          <t>exploit|
angrebsværktøj</t>
        </is>
      </c>
      <c r="M984" s="2" t="inlineStr">
        <is>
          <t>3|
3</t>
        </is>
      </c>
      <c r="N984" s="2" t="inlineStr">
        <is>
          <t xml:space="preserve">|
</t>
        </is>
      </c>
      <c r="O984" t="inlineStr">
        <is>
          <t/>
        </is>
      </c>
      <c r="P984" s="2" t="inlineStr">
        <is>
          <t>Exploit</t>
        </is>
      </c>
      <c r="Q984" s="2" t="inlineStr">
        <is>
          <t>3</t>
        </is>
      </c>
      <c r="R984" s="2" t="inlineStr">
        <is>
          <t/>
        </is>
      </c>
      <c r="S984" t="inlineStr">
        <is>
          <t>Methode oder Programmcode, mit dem über eine Schwachstelle in Hard- oder Software-Komponenten nicht vorgesehene Befehle oder Funktionen ausgeführt werden können</t>
        </is>
      </c>
      <c r="T984" s="2" t="inlineStr">
        <is>
          <t>πρόγραμμα εκμετάλλευσης ατελειών|
πρόγραμμα εκμετάλλευσης τρωτότητας</t>
        </is>
      </c>
      <c r="U984" s="2" t="inlineStr">
        <is>
          <t>3|
3</t>
        </is>
      </c>
      <c r="V984" s="2" t="inlineStr">
        <is>
          <t xml:space="preserve">|
</t>
        </is>
      </c>
      <c r="W984" t="inlineStr">
        <is>
          <t>κακόβουλο λογισμικό ή κώδικας κυβερνοεπίθεσης που συλλέγει πληροφορίες για το σύστημα του θύματος και αποφασίζει τον τρόπο εγκατάστασης σε αυτό, εκμεταλλευόμενο ατέλειες του συστήματος</t>
        </is>
      </c>
      <c r="X984" s="2" t="inlineStr">
        <is>
          <t>exploit|
vulnerability exploit|
software vulnerability exploit</t>
        </is>
      </c>
      <c r="Y984" s="2" t="inlineStr">
        <is>
          <t>3|
3|
3</t>
        </is>
      </c>
      <c r="Z984" s="2" t="inlineStr">
        <is>
          <t xml:space="preserve">|
|
</t>
        </is>
      </c>
      <c r="AA984" t="inlineStr">
        <is>
          <t>cyber attack usually taking the form of software or code that aims to take control of computers or steal network data by taking advantage of vulnerabilities in applications, networks or hardware</t>
        </is>
      </c>
      <c r="AB984" s="2" t="inlineStr">
        <is>
          <t>programa intruso|
&lt;i&gt;exploit&lt;/i&gt;</t>
        </is>
      </c>
      <c r="AC984" s="2" t="inlineStr">
        <is>
          <t>3|
3</t>
        </is>
      </c>
      <c r="AD984" s="2" t="inlineStr">
        <is>
          <t xml:space="preserve">|
</t>
        </is>
      </c>
      <c r="AE984" t="inlineStr">
        <is>
          <t>Secuencia de comandos utilizados para aprovechar un fallo o vulnerabilidad en un sistema informático y provocar un comportamiento no deseado o imprevisto del mismo.</t>
        </is>
      </c>
      <c r="AF984" s="2" t="inlineStr">
        <is>
          <t>nõrkuse ärakasutamine</t>
        </is>
      </c>
      <c r="AG984" s="2" t="inlineStr">
        <is>
          <t>3</t>
        </is>
      </c>
      <c r="AH984" s="2" t="inlineStr">
        <is>
          <t/>
        </is>
      </c>
      <c r="AI984" t="inlineStr">
        <is>
          <t>nõrkust täielikult ründaja huvides ära kasutama</t>
        </is>
      </c>
      <c r="AJ984" s="2" t="inlineStr">
        <is>
          <t>haavoittuvuutta hyödyntävä menetelmä|
haavoittuvuuden hyödyntäjä|
haavoittuvuuden hyväksikäyttömenetelmä|
hyväksikäyttömenetelmä</t>
        </is>
      </c>
      <c r="AK984" s="2" t="inlineStr">
        <is>
          <t>3|
3|
3|
3</t>
        </is>
      </c>
      <c r="AL984" s="2" t="inlineStr">
        <is>
          <t xml:space="preserve">|
|
|
</t>
        </is>
      </c>
      <c r="AM984" t="inlineStr">
        <is>
          <t>ohjelma, jolla kyberrikolliset pystyvät hyödyntämään tietokoneohjelmassa tai -ohjelmistoissa olevaa ohjelmointivirhettä</t>
        </is>
      </c>
      <c r="AN984" s="2" t="inlineStr">
        <is>
          <t>exploit|
exploitation</t>
        </is>
      </c>
      <c r="AO984" s="2" t="inlineStr">
        <is>
          <t>4|
4</t>
        </is>
      </c>
      <c r="AP984" s="2" t="inlineStr">
        <is>
          <t xml:space="preserve">|
</t>
        </is>
      </c>
      <c r="AQ984" t="inlineStr">
        <is>
          <t>appareil, programme ou méthode que les pirates utilisent pour profiter d’une vulnérabilité existante au sein de n’importe quel matériel ou logiciel</t>
        </is>
      </c>
      <c r="AR984" s="2" t="inlineStr">
        <is>
          <t>dúshaothar leochaileachta bogearraí|
dúshaothar laigí bogearraí</t>
        </is>
      </c>
      <c r="AS984" s="2" t="inlineStr">
        <is>
          <t>3|
3</t>
        </is>
      </c>
      <c r="AT984" s="2" t="inlineStr">
        <is>
          <t xml:space="preserve">|
</t>
        </is>
      </c>
      <c r="AU984" t="inlineStr">
        <is>
          <t/>
        </is>
      </c>
      <c r="AV984" s="2" t="inlineStr">
        <is>
          <t>&lt;i&gt;exploit&lt;/i&gt;</t>
        </is>
      </c>
      <c r="AW984" s="2" t="inlineStr">
        <is>
          <t>3</t>
        </is>
      </c>
      <c r="AX984" s="2" t="inlineStr">
        <is>
          <t/>
        </is>
      </c>
      <c r="AY984" t="inlineStr">
        <is>
          <t>skup informacija koje haker, koji napada sigurnost nekog računalnog odnosno informacijskog sustava, upućuje npr. &lt;i&gt;web&lt;/i&gt;-poslužitelju kojega želi napasti, koristeći njegove nedostatke, odnosno ranjivosti</t>
        </is>
      </c>
      <c r="AZ984" s="2" t="inlineStr">
        <is>
          <t>sebezhetőség kihasználása|
sebezhetőségek kihasználása</t>
        </is>
      </c>
      <c r="BA984" s="2" t="inlineStr">
        <is>
          <t>4|
4</t>
        </is>
      </c>
      <c r="BB984" s="2" t="inlineStr">
        <is>
          <t xml:space="preserve">|
</t>
        </is>
      </c>
      <c r="BC984" t="inlineStr">
        <is>
          <t>a rendszer, hálózat védelmét gyengítő hibák, rossz konfigurációk felhasználása a rendszer gyengítésére parancssorozatok vagy adathalmazok révén, amivel jogosulatlan hozzáférést, nem várt működést okoznak</t>
        </is>
      </c>
      <c r="BD984" s="2" t="inlineStr">
        <is>
          <t>exploit</t>
        </is>
      </c>
      <c r="BE984" s="2" t="inlineStr">
        <is>
          <t>3</t>
        </is>
      </c>
      <c r="BF984" s="2" t="inlineStr">
        <is>
          <t/>
        </is>
      </c>
      <c r="BG984" t="inlineStr">
        <is>
          <t>errore nel processo di sviluppo di un software che lascia delle falle nel sistema di protezione integrato nel software, utilizzabili dai cybercriminali per accedere al software stesso e, partendo da esso, all'intero computer</t>
        </is>
      </c>
      <c r="BH984" s="2" t="inlineStr">
        <is>
          <t>naudojimasis saugumo spragomis</t>
        </is>
      </c>
      <c r="BI984" s="2" t="inlineStr">
        <is>
          <t>3</t>
        </is>
      </c>
      <c r="BJ984" s="2" t="inlineStr">
        <is>
          <t/>
        </is>
      </c>
      <c r="BK984" t="inlineStr">
        <is>
          <t>kibernetinis išpuolis siekiant užvaldyti kompiuterius ar pavogti duomenis naudojantis taikomųjų programų, tinklų ar aparatinės įrangos neapsaugotomis vietomis</t>
        </is>
      </c>
      <c r="BL984" s="2" t="inlineStr">
        <is>
          <t>mūķis</t>
        </is>
      </c>
      <c r="BM984" s="2" t="inlineStr">
        <is>
          <t>3</t>
        </is>
      </c>
      <c r="BN984" s="2" t="inlineStr">
        <is>
          <t/>
        </is>
      </c>
      <c r="BO984" t="inlineStr">
        <is>
          <t>uzbrukums datoru sistēmas vājām un neaizsargātām vietām</t>
        </is>
      </c>
      <c r="BP984" s="2" t="inlineStr">
        <is>
          <t>sfruttament|
sfruttament tal-vulnerabbiltà tas-software|
sfruttament tal-vulnerabbiltà</t>
        </is>
      </c>
      <c r="BQ984" s="2" t="inlineStr">
        <is>
          <t>3|
3|
3</t>
        </is>
      </c>
      <c r="BR984" s="2" t="inlineStr">
        <is>
          <t xml:space="preserve">|
|
</t>
        </is>
      </c>
      <c r="BS984" t="inlineStr">
        <is>
          <t>attakk ċibernetiku li ġeneralment ikun f'forma ta' software jew kodiċi li jkollu l-għan jikkontrolla l-kompjuters jew jisraq data tan-networks billi jieħu vantaġġ mill-vulnerabbiltajiet fl-applikazzjonijiet, fin-networks jew fil-hardware</t>
        </is>
      </c>
      <c r="BT984" s="2" t="inlineStr">
        <is>
          <t>exploit</t>
        </is>
      </c>
      <c r="BU984" s="2" t="inlineStr">
        <is>
          <t>3</t>
        </is>
      </c>
      <c r="BV984" s="2" t="inlineStr">
        <is>
          <t/>
        </is>
      </c>
      <c r="BW984" t="inlineStr">
        <is>
          <t>cyberaanval waarbij software, gegevens of een opeenvolging van commando’s gebruikmaken van een kwetsbaarheid in software of hardware om ongewenste functies en/of gedrag te veroorzaken</t>
        </is>
      </c>
      <c r="BX984" s="2" t="inlineStr">
        <is>
          <t>exploit</t>
        </is>
      </c>
      <c r="BY984" s="2" t="inlineStr">
        <is>
          <t>3</t>
        </is>
      </c>
      <c r="BZ984" s="2" t="inlineStr">
        <is>
          <t/>
        </is>
      </c>
      <c r="CA984" t="inlineStr">
        <is>
          <t>1) każdy nieetyczny lub nielegalny atak wykorzystujący luki w aplikacji, sieci lub sprzęcie, przeprowadzany zwykle z użyciem oprogramowania lub kodu próbującego przejąć kontrolę nad systemem lub wykraść dane przechowywane w sieci&lt;br&gt;2) podgrupa szkodliwych programów, które zawierają dane lub kod wykonywalny mogące wykorzystać jedną lub wiele luk w oprogramowaniu działającym na komputerze lokalnym lub zdalnym</t>
        </is>
      </c>
      <c r="CB984" s="2" t="inlineStr">
        <is>
          <t>exploração de vulnerabilidades</t>
        </is>
      </c>
      <c r="CC984" s="2" t="inlineStr">
        <is>
          <t>3</t>
        </is>
      </c>
      <c r="CD984" s="2" t="inlineStr">
        <is>
          <t/>
        </is>
      </c>
      <c r="CE984" t="inlineStr">
        <is>
          <t>Programa ou técnica que tira proveito de vulnerabilidades em &lt;i&gt;software&lt;/i&gt;, que pode ser usada para quebrar a segurança ou também atacar um computador numa rede.</t>
        </is>
      </c>
      <c r="CF984" s="2" t="inlineStr">
        <is>
          <t>exploit</t>
        </is>
      </c>
      <c r="CG984" s="2" t="inlineStr">
        <is>
          <t>3</t>
        </is>
      </c>
      <c r="CH984" s="2" t="inlineStr">
        <is>
          <t/>
        </is>
      </c>
      <c r="CI984" t="inlineStr">
        <is>
          <t>un program sau o secvență de date ori de comenzi care exploatează o vulnerabilitate a unui sistem informatic în scopul de a cauza un comportament neprevăzut sau neanticipat al respectivului sistem</t>
        </is>
      </c>
      <c r="CJ984" s="2" t="inlineStr">
        <is>
          <t>exploit</t>
        </is>
      </c>
      <c r="CK984" s="2" t="inlineStr">
        <is>
          <t>3</t>
        </is>
      </c>
      <c r="CL984" s="2" t="inlineStr">
        <is>
          <t/>
        </is>
      </c>
      <c r="CM984" t="inlineStr">
        <is>
          <t>program, dáta alebo sekvencia príkazov, ktoré využívajú programátorskú chybu, ktorá spôsobí pôvodne nezamýšľanú činnosť softvéru</t>
        </is>
      </c>
      <c r="CN984" s="2" t="inlineStr">
        <is>
          <t>izkoriščevalski kos</t>
        </is>
      </c>
      <c r="CO984" s="2" t="inlineStr">
        <is>
          <t>3</t>
        </is>
      </c>
      <c r="CP984" s="2" t="inlineStr">
        <is>
          <t/>
        </is>
      </c>
      <c r="CQ984" t="inlineStr">
        <is>
          <t/>
        </is>
      </c>
      <c r="CR984" s="2" t="inlineStr">
        <is>
          <t>attack mot sårbarhet</t>
        </is>
      </c>
      <c r="CS984" s="2" t="inlineStr">
        <is>
          <t>2</t>
        </is>
      </c>
      <c r="CT984" s="2" t="inlineStr">
        <is>
          <t/>
        </is>
      </c>
      <c r="CU984" t="inlineStr">
        <is>
          <t>metod som utnyttjar en sårbarhet i ett datorsystem för att komma åt skyddad information eller för sabotage</t>
        </is>
      </c>
    </row>
    <row r="985">
      <c r="A985" s="1" t="str">
        <f>HYPERLINK("https://iate.europa.eu/entry/result/2208406/all", "2208406")</f>
        <v>2208406</v>
      </c>
      <c r="B985" t="inlineStr">
        <is>
          <t>EDUCATION AND COMMUNICATIONS;SOCIAL QUESTIONS</t>
        </is>
      </c>
      <c r="C985" t="inlineStr">
        <is>
          <t>EDUCATION AND COMMUNICATIONS|information technology and data processing|computer systems;SOCIAL QUESTIONS|social affairs|social problem</t>
        </is>
      </c>
      <c r="D985" t="inlineStr">
        <is>
          <t/>
        </is>
      </c>
      <c r="E985" t="inlineStr">
        <is>
          <t/>
        </is>
      </c>
      <c r="F985" t="inlineStr">
        <is>
          <t/>
        </is>
      </c>
      <c r="G985" t="inlineStr">
        <is>
          <t/>
        </is>
      </c>
      <c r="H985" t="inlineStr">
        <is>
          <t/>
        </is>
      </c>
      <c r="I985" t="inlineStr">
        <is>
          <t/>
        </is>
      </c>
      <c r="J985" t="inlineStr">
        <is>
          <t/>
        </is>
      </c>
      <c r="K985" t="inlineStr">
        <is>
          <t/>
        </is>
      </c>
      <c r="L985" s="2" t="inlineStr">
        <is>
          <t>pharming</t>
        </is>
      </c>
      <c r="M985" s="2" t="inlineStr">
        <is>
          <t>4</t>
        </is>
      </c>
      <c r="N985" s="2" t="inlineStr">
        <is>
          <t/>
        </is>
      </c>
      <c r="O985" t="inlineStr">
        <is>
          <t>"Pharming minder på mange måder om phishing, men i modsætning til phishing, så anvendes der i pharming såkaldte trojanske heste og DNS spoofing. DNS spoofing betyder, at man piller ved systemet, så det lander på en anden adresse, når man f.eks. indtaster danskebank.dk i browseren eller følger adressen under bogmærker. Brugeren tror, at man lander på danskebank.dk, men befinder sig i virkeligheden på en helt anden side der imiterer at være danske banks netbank loginside."</t>
        </is>
      </c>
      <c r="P985" s="2" t="inlineStr">
        <is>
          <t>Pharming</t>
        </is>
      </c>
      <c r="Q985" s="2" t="inlineStr">
        <is>
          <t>3</t>
        </is>
      </c>
      <c r="R985" s="2" t="inlineStr">
        <is>
          <t/>
        </is>
      </c>
      <c r="S985" t="inlineStr">
        <is>
          <t>bei Online-Betrügereien eingesetzte neue Methode zur Erschleichung von Daten der Internet-Benutzer über gefälschte Internet-Adressen</t>
        </is>
      </c>
      <c r="T985" s="2" t="inlineStr">
        <is>
          <t>παραπλανητική ανακατεύθυνση προς πλαστό ιστότοπο|
παραπλάνηση|
pharming</t>
        </is>
      </c>
      <c r="U985" s="2" t="inlineStr">
        <is>
          <t>3|
3|
3</t>
        </is>
      </c>
      <c r="V985" s="2" t="inlineStr">
        <is>
          <t xml:space="preserve">|
|
</t>
        </is>
      </c>
      <c r="W985" t="inlineStr">
        <is>
          <t>Εγκληματίες χάκερ ανακατευθύνουν την κίνηση του Διαδικτύου από μία τοποθεσία Web σε μια άλλη, πανομοιότυπη έτσι ώστε να σας ξεγελάσουν και να καταχωρίσετε το όνομα χρήστη και τον κωδικό χρήστη στη βάση δεδομένων της πλαστής τοποθεσίας. Τοποθεσίες τραπεζών ή αντίστοιχων οικονομικών οργανισμών είναι συχνά στόχοι τέτοιων επιθέσεων, κατά τις οποίες εγκληματίες προσπαθούν να αποσπάσουν προσωπικά δεδομένα, με σκοπό να βρουν πρόσβαση στον τραπεζικό σας λογαριασμό, να κλέψουν την ταυτότητά σας ή να διαπράξουν άλλου είδους απάτη στο όνομά σας.</t>
        </is>
      </c>
      <c r="X985" s="2" t="inlineStr">
        <is>
          <t>pharming</t>
        </is>
      </c>
      <c r="Y985" s="2" t="inlineStr">
        <is>
          <t>3</t>
        </is>
      </c>
      <c r="Z985" s="2" t="inlineStr">
        <is>
          <t/>
        </is>
      </c>
      <c r="AA985" t="inlineStr">
        <is>
          <t>practice of redirecting computer users from legitimate websites to fraudulent ones for the purposes of extracting confidential data</t>
        </is>
      </c>
      <c r="AB985" s="2" t="inlineStr">
        <is>
          <t>&lt;em&gt;pharming&lt;/em&gt;</t>
        </is>
      </c>
      <c r="AC985" s="2" t="inlineStr">
        <is>
          <t>2</t>
        </is>
      </c>
      <c r="AD985" s="2" t="inlineStr">
        <is>
          <t/>
        </is>
      </c>
      <c r="AE985" t="inlineStr">
        <is>
          <t>Táctica fraudulenta que consiste en cambiar los contenidos del servidor de nombres de dominio ya sea a través de la configuración del protocolo TCP/IP o del archivo lmhost (que actúa como una caché local de nombres de servidores), para redirigir los navegadores a páginas falsas en lugar de las auténticas cuando el usuario accede a las mismas a través de su navegador. Además, en caso de que el usuario afectado por el &lt;i&gt;pharming&lt;/i&gt; navegue a través de un &lt;i&gt;proxy&lt;/i&gt; para garantizar su anonimato, la resolución de nombres del DNS del &lt;i&gt;proxy&lt;/i&gt; puede verse afectada de forma que todos los usuarios que lo utilicen sean conducidos al servidor falso en lugar del legítimo.</t>
        </is>
      </c>
      <c r="AF985" t="inlineStr">
        <is>
          <t/>
        </is>
      </c>
      <c r="AG985" t="inlineStr">
        <is>
          <t/>
        </is>
      </c>
      <c r="AH985" t="inlineStr">
        <is>
          <t/>
        </is>
      </c>
      <c r="AI985" t="inlineStr">
        <is>
          <t/>
        </is>
      </c>
      <c r="AJ985" s="2" t="inlineStr">
        <is>
          <t>pharming|
sivustoharhautus</t>
        </is>
      </c>
      <c r="AK985" s="2" t="inlineStr">
        <is>
          <t>2|
3</t>
        </is>
      </c>
      <c r="AL985" s="2" t="inlineStr">
        <is>
          <t xml:space="preserve">|
</t>
        </is>
      </c>
      <c r="AM985" t="inlineStr">
        <is>
          <t>verkkohuijaus, jossa Internetin käyttäjä päätyy huomaamattaan haluamiensa sivujen sijaan huijarisivustolle, joka sen jälkeen pystyy käyttämään hyväkseen uhrin muihinkin osoitteisiin lähettämiä tietoja.</t>
        </is>
      </c>
      <c r="AN985" s="2" t="inlineStr">
        <is>
          <t>pharming|
dévoiement</t>
        </is>
      </c>
      <c r="AO985" s="2" t="inlineStr">
        <is>
          <t>2|
2</t>
        </is>
      </c>
      <c r="AP985" s="2" t="inlineStr">
        <is>
          <t xml:space="preserve">|
</t>
        </is>
      </c>
      <c r="AQ985" t="inlineStr">
        <is>
          <t>technique consistant à détourner subrepticement des communications à destination d'un domaine vers une adresse différente de son adresse légitime</t>
        </is>
      </c>
      <c r="AR985" s="2" t="inlineStr">
        <is>
          <t>atreorú mailíseach</t>
        </is>
      </c>
      <c r="AS985" s="2" t="inlineStr">
        <is>
          <t>3</t>
        </is>
      </c>
      <c r="AT985" s="2" t="inlineStr">
        <is>
          <t/>
        </is>
      </c>
      <c r="AU985" t="inlineStr">
        <is>
          <t/>
        </is>
      </c>
      <c r="AV985" s="2" t="inlineStr">
        <is>
          <t>pharming</t>
        </is>
      </c>
      <c r="AW985" s="2" t="inlineStr">
        <is>
          <t>3</t>
        </is>
      </c>
      <c r="AX985" s="2" t="inlineStr">
        <is>
          <t/>
        </is>
      </c>
      <c r="AY985" t="inlineStr">
        <is>
          <t>oblik udaljenog napada kod kojega se promet usmjeren prema ranjivoj web stranici preusmjerava prema zlonamjerno oblikovanoj web stranici</t>
        </is>
      </c>
      <c r="AZ985" t="inlineStr">
        <is>
          <t/>
        </is>
      </c>
      <c r="BA985" t="inlineStr">
        <is>
          <t/>
        </is>
      </c>
      <c r="BB985" t="inlineStr">
        <is>
          <t/>
        </is>
      </c>
      <c r="BC985" t="inlineStr">
        <is>
          <t/>
        </is>
      </c>
      <c r="BD985" s="2" t="inlineStr">
        <is>
          <t>pharming</t>
        </is>
      </c>
      <c r="BE985" s="2" t="inlineStr">
        <is>
          <t>2</t>
        </is>
      </c>
      <c r="BF985" s="2" t="inlineStr">
        <is>
          <t/>
        </is>
      </c>
      <c r="BG985" t="inlineStr">
        <is>
          <t>Azione fraudolenta che consiste nell'attaccare un server DSN e modificarne la tabella in modo tale che gli utenti credano di accedere ad un sito sicuro, mentre in realtà si accede ad un sito maligno creato appositamente per assomigliare a quello vero. Questa tipologia di attacchi è di difficile realizzazione, ma colpisce non solo il singolo utente che ha ricevuto la falsa mail con il falso indirizzo (come nel caso del phishing), bensì tutti gli utenti che usano quel server DSN.</t>
        </is>
      </c>
      <c r="BH985" s="2" t="inlineStr">
        <is>
          <t>nukreipimas į suklastotas svetaines</t>
        </is>
      </c>
      <c r="BI985" s="2" t="inlineStr">
        <is>
          <t>3</t>
        </is>
      </c>
      <c r="BJ985" s="2" t="inlineStr">
        <is>
          <t/>
        </is>
      </c>
      <c r="BK985" t="inlineStr">
        <is>
          <t>kompiuterių naudotojų nukreipimas iš teisėtų svetainių į suklastotas siekiant gauti jų konfidencialius duomenis</t>
        </is>
      </c>
      <c r="BL985" s="2" t="inlineStr">
        <is>
          <t>domēnsagroze</t>
        </is>
      </c>
      <c r="BM985" s="2" t="inlineStr">
        <is>
          <t>3</t>
        </is>
      </c>
      <c r="BN985" s="2" t="inlineStr">
        <is>
          <t/>
        </is>
      </c>
      <c r="BO985" t="inlineStr">
        <is>
          <t/>
        </is>
      </c>
      <c r="BP985" t="inlineStr">
        <is>
          <t/>
        </is>
      </c>
      <c r="BQ985" t="inlineStr">
        <is>
          <t/>
        </is>
      </c>
      <c r="BR985" t="inlineStr">
        <is>
          <t/>
        </is>
      </c>
      <c r="BS985" t="inlineStr">
        <is>
          <t/>
        </is>
      </c>
      <c r="BT985" s="2" t="inlineStr">
        <is>
          <t>pharming</t>
        </is>
      </c>
      <c r="BU985" s="2" t="inlineStr">
        <is>
          <t>3</t>
        </is>
      </c>
      <c r="BV985" s="2" t="inlineStr">
        <is>
          <t/>
        </is>
      </c>
      <c r="BW985" t="inlineStr">
        <is>
          <t>"het misleiden van internetgebruikers door hun verkeer met een bepaalde server ongemerkt om te leiden naar een andere server. Bij pharming wordt een DNS-server aangevallen en wordt het internetadres van een bepaalde domeinnaam gewijzigd. De nietsvermoedende surfer typt het gekend webadres in, maar komt op een nagebootste site terecht. Indien dit bijvoorbeeld de site van een bank is, kan een kwaadwillige hacker vervolgens gevoelige gegevens aan de gebruiker ontfutselen. Pharming is mogelijk door een kwetsbaarheid in de DNS-serversoftware. DNS-servers zijn servers die domeinnamen omzetten in werkelijke IP-adressen die bestaan uit vier getallen.</t>
        </is>
      </c>
      <c r="BX985" s="2" t="inlineStr">
        <is>
          <t>pharming</t>
        </is>
      </c>
      <c r="BY985" s="2" t="inlineStr">
        <is>
          <t>3</t>
        </is>
      </c>
      <c r="BZ985" s="2" t="inlineStr">
        <is>
          <t/>
        </is>
      </c>
      <c r="CA985" t="inlineStr">
        <is>
          <t>odmiana &lt;i&gt;phishingu&lt;/i&gt; [ &lt;a href="/entry/result/933881/all" id="ENTRY_TO_ENTRY_CONVERTER" target="_blank"&gt;IATE:933881&lt;/a&gt; ] polegająca na przekierowaniu użytkownika do sfałszowanej strony internetowej, wyglądającej jak autentyczna w celu pozyskania danych użytkownika</t>
        </is>
      </c>
      <c r="CB985" s="2" t="inlineStr">
        <is>
          <t>mistificação do destino</t>
        </is>
      </c>
      <c r="CC985" s="2" t="inlineStr">
        <is>
          <t>4</t>
        </is>
      </c>
      <c r="CD985" s="2" t="inlineStr">
        <is>
          <t/>
        </is>
      </c>
      <c r="CE985" t="inlineStr">
        <is>
          <t>Crime informático que consiste na colocação de informação falsa num servidor de nomes de domínio (&lt;i&gt;DNS server&lt;/i&gt;) que implica o redireccionamento de um pedido feito pelo utilizador na Web para um destino diferente do pretendido, embora o seu programa de navegação continue a mostrar o sítio Web correcto.</t>
        </is>
      </c>
      <c r="CF985" s="2" t="inlineStr">
        <is>
          <t>pharming</t>
        </is>
      </c>
      <c r="CG985" s="2" t="inlineStr">
        <is>
          <t>3</t>
        </is>
      </c>
      <c r="CH985" s="2" t="inlineStr">
        <is>
          <t/>
        </is>
      </c>
      <c r="CI985" t="inlineStr">
        <is>
          <t>Formă de atac a hackerilor folosită în scopul de a redirecționa traficul unui site web către un altul și care se realizează prin specularea vulnerabilității serverelor DNS care sunt responsabile de transformarea adresei tastate de un utilizator în browser în adresă fizică (IP); antivirușii sau antispyware nu pot proteja împotriva pharming-ului deoarece acest tip de atac nu are loc asupra calculatorului personal, ci asupra serverelor DNS care direcționează utilizatorul către site-ul cerut.</t>
        </is>
      </c>
      <c r="CJ985" t="inlineStr">
        <is>
          <t/>
        </is>
      </c>
      <c r="CK985" t="inlineStr">
        <is>
          <t/>
        </is>
      </c>
      <c r="CL985" t="inlineStr">
        <is>
          <t/>
        </is>
      </c>
      <c r="CM985" t="inlineStr">
        <is>
          <t/>
        </is>
      </c>
      <c r="CN985" s="2" t="inlineStr">
        <is>
          <t>farming|
pharming</t>
        </is>
      </c>
      <c r="CO985" s="2" t="inlineStr">
        <is>
          <t>3|
2</t>
        </is>
      </c>
      <c r="CP985" s="2" t="inlineStr">
        <is>
          <t xml:space="preserve">|
</t>
        </is>
      </c>
      <c r="CQ985" t="inlineStr">
        <is>
          <t>zvabljanje, pri katerem se v sistemu domenskih imen preusmeri uporabnika na lažno spletno mesto</t>
        </is>
      </c>
      <c r="CR985" s="2" t="inlineStr">
        <is>
          <t>pharming</t>
        </is>
      </c>
      <c r="CS985" s="2" t="inlineStr">
        <is>
          <t>3</t>
        </is>
      </c>
      <c r="CT985" s="2" t="inlineStr">
        <is>
          <t/>
        </is>
      </c>
      <c r="CU985" t="inlineStr">
        <is>
          <t>omstyrning av besökare från en äkta webb­sida till en annan, för­falskad webb­sida i syfte att lura besökarna på information eller pengar</t>
        </is>
      </c>
    </row>
    <row r="986">
      <c r="A986" s="1" t="str">
        <f>HYPERLINK("https://iate.europa.eu/entry/result/3574264/all", "3574264")</f>
        <v>3574264</v>
      </c>
      <c r="B986" t="inlineStr">
        <is>
          <t>EDUCATION AND COMMUNICATIONS</t>
        </is>
      </c>
      <c r="C986" t="inlineStr">
        <is>
          <t>EDUCATION AND COMMUNICATIONS|information technology and data processing</t>
        </is>
      </c>
      <c r="D986" s="2" t="inlineStr">
        <is>
          <t>оповестяване на уязвимост</t>
        </is>
      </c>
      <c r="E986" s="2" t="inlineStr">
        <is>
          <t>3</t>
        </is>
      </c>
      <c r="F986" s="2" t="inlineStr">
        <is>
          <t/>
        </is>
      </c>
      <c r="G986" t="inlineStr">
        <is>
          <t/>
        </is>
      </c>
      <c r="H986" s="2" t="inlineStr">
        <is>
          <t>zveřejňování informací o zranitelnostech</t>
        </is>
      </c>
      <c r="I986" s="2" t="inlineStr">
        <is>
          <t>3</t>
        </is>
      </c>
      <c r="J986" s="2" t="inlineStr">
        <is>
          <t/>
        </is>
      </c>
      <c r="K986" t="inlineStr">
        <is>
          <t>zevřejňování informací, které usnadňují a umožňují výzkumným pracovníkům v oblasti bezpečnosti hlásit zranitelnosti vlastníkovi nebo prodejci informačního systému</t>
        </is>
      </c>
      <c r="L986" s="2" t="inlineStr">
        <is>
          <t>offentliggørelse af sårbarheder</t>
        </is>
      </c>
      <c r="M986" s="2" t="inlineStr">
        <is>
          <t>3</t>
        </is>
      </c>
      <c r="N986" s="2" t="inlineStr">
        <is>
          <t/>
        </is>
      </c>
      <c r="O986" t="inlineStr">
        <is>
          <t/>
        </is>
      </c>
      <c r="P986" s="2" t="inlineStr">
        <is>
          <t>Offenlegung von Sicherheitslücken</t>
        </is>
      </c>
      <c r="Q986" s="2" t="inlineStr">
        <is>
          <t>3</t>
        </is>
      </c>
      <c r="R986" s="2" t="inlineStr">
        <is>
          <t/>
        </is>
      </c>
      <c r="S986" t="inlineStr">
        <is>
          <t>Vorgang, bei dem Sicherheitsexperten dem Eigentümer oder Verkäufer eines Informationssystems dessen Schwachstelle zur Kenntnis zu bringen, sodass der betreffende Eigentümer oder Verkäufer diese rechtzeitig ordnungsgemäß überprüfen und beheben kann</t>
        </is>
      </c>
      <c r="T986" s="2" t="inlineStr">
        <is>
          <t>δημοσιοποίηση τρωτών σημείων|
αποκάλυψη τρωτότητας</t>
        </is>
      </c>
      <c r="U986" s="2" t="inlineStr">
        <is>
          <t>3|
3</t>
        </is>
      </c>
      <c r="V986" s="2" t="inlineStr">
        <is>
          <t xml:space="preserve">|
</t>
        </is>
      </c>
      <c r="W986" t="inlineStr">
        <is>
          <t>μορφή συνεργασίας που διευκολύνει τους ερευνητές ασφάλειας και τους παρέχει τη δυνατότητα να αναφέρουν τρωτά σημεία στον ιδιοκτήτη ή τον πωλητή του συστήματος πληροφοριών ώστε αυτός να διαγνώσει και να διορθώσει το τρωτό σημείο με ορθό και έγκαιρο τρόπο</t>
        </is>
      </c>
      <c r="X986" s="2" t="inlineStr">
        <is>
          <t>vulnerability disclosure</t>
        </is>
      </c>
      <c r="Y986" s="2" t="inlineStr">
        <is>
          <t>3</t>
        </is>
      </c>
      <c r="Z986" s="2" t="inlineStr">
        <is>
          <t/>
        </is>
      </c>
      <c r="AA986" t="inlineStr">
        <is>
          <t>reporting of cybersecurity flaws to vendors and the general public</t>
        </is>
      </c>
      <c r="AB986" s="2" t="inlineStr">
        <is>
          <t>divulgación de vulnerabilidad</t>
        </is>
      </c>
      <c r="AC986" s="2" t="inlineStr">
        <is>
          <t>3</t>
        </is>
      </c>
      <c r="AD986" s="2" t="inlineStr">
        <is>
          <t/>
        </is>
      </c>
      <c r="AE986" t="inlineStr">
        <is>
          <t>Comunicación al público de los fallos de ciberseguridad detectados en un producto o aplicación.</t>
        </is>
      </c>
      <c r="AF986" s="2" t="inlineStr">
        <is>
          <t>nõrkustest teatamine</t>
        </is>
      </c>
      <c r="AG986" s="2" t="inlineStr">
        <is>
          <t>3</t>
        </is>
      </c>
      <c r="AH986" s="2" t="inlineStr">
        <is>
          <t/>
        </is>
      </c>
      <c r="AI986" t="inlineStr">
        <is>
          <t>toodete ja süsteemide aktuaalsete turvanõrkuste kohta teabe avaldamine võrgufoorumil, ajakirjanduses või mujal</t>
        </is>
      </c>
      <c r="AJ986" s="2" t="inlineStr">
        <is>
          <t>haavoittuvuuksien julkistaminen</t>
        </is>
      </c>
      <c r="AK986" s="2" t="inlineStr">
        <is>
          <t>3</t>
        </is>
      </c>
      <c r="AL986" s="2" t="inlineStr">
        <is>
          <t/>
        </is>
      </c>
      <c r="AM986" t="inlineStr">
        <is>
          <t>kyberturvallisuuteen liittyvien haavoittuvuuksien ilmoittaminen kolmansille osapuolille tai suurelle yleisölle</t>
        </is>
      </c>
      <c r="AN986" s="2" t="inlineStr">
        <is>
          <t>divulgation des vulnérabilités|
divulgation de vulnérabilité</t>
        </is>
      </c>
      <c r="AO986" s="2" t="inlineStr">
        <is>
          <t>3|
3</t>
        </is>
      </c>
      <c r="AP986" s="2" t="inlineStr">
        <is>
          <t xml:space="preserve">|
</t>
        </is>
      </c>
      <c r="AQ986" t="inlineStr">
        <is>
          <t>publication des failles de (cyber)sécurité aux entreprises/organisations et au public</t>
        </is>
      </c>
      <c r="AR986" s="2" t="inlineStr">
        <is>
          <t>nochtadh leochaileachta</t>
        </is>
      </c>
      <c r="AS986" s="2" t="inlineStr">
        <is>
          <t>3</t>
        </is>
      </c>
      <c r="AT986" s="2" t="inlineStr">
        <is>
          <t/>
        </is>
      </c>
      <c r="AU986" t="inlineStr">
        <is>
          <t/>
        </is>
      </c>
      <c r="AV986" s="2" t="inlineStr">
        <is>
          <t>otkrivanje ranjivosti</t>
        </is>
      </c>
      <c r="AW986" s="2" t="inlineStr">
        <is>
          <t>3</t>
        </is>
      </c>
      <c r="AX986" s="2" t="inlineStr">
        <is>
          <t/>
        </is>
      </c>
      <c r="AY986" t="inlineStr">
        <is>
          <t/>
        </is>
      </c>
      <c r="AZ986" s="2" t="inlineStr">
        <is>
          <t>sebezhetőségek feltárása|
sebezhetőségfeltárás</t>
        </is>
      </c>
      <c r="BA986" s="2" t="inlineStr">
        <is>
          <t>3|
3</t>
        </is>
      </c>
      <c r="BB986" s="2" t="inlineStr">
        <is>
          <t xml:space="preserve">|
</t>
        </is>
      </c>
      <c r="BC986" t="inlineStr">
        <is>
          <t>a sebezhetőségek bejelentése az informatikai rendszer tulajdonosának vagy eladójának és a nyilvánosságnak</t>
        </is>
      </c>
      <c r="BD986" s="2" t="inlineStr">
        <is>
          <t>divulgazione delle vulnerabilità|
divulgazione di vulnerabilità</t>
        </is>
      </c>
      <c r="BE986" s="2" t="inlineStr">
        <is>
          <t>3|
3</t>
        </is>
      </c>
      <c r="BF986" s="2" t="inlineStr">
        <is>
          <t xml:space="preserve">|
</t>
        </is>
      </c>
      <c r="BG986" t="inlineStr">
        <is>
          <t>messa a conoscenza del pubblico dei potenziali punti di attacco di un sistema informatico</t>
        </is>
      </c>
      <c r="BH986" s="2" t="inlineStr">
        <is>
          <t>pažeidžiamumo problemų atskleidimas</t>
        </is>
      </c>
      <c r="BI986" s="2" t="inlineStr">
        <is>
          <t>2</t>
        </is>
      </c>
      <c r="BJ986" s="2" t="inlineStr">
        <is>
          <t/>
        </is>
      </c>
      <c r="BK986" t="inlineStr">
        <is>
          <t>saugumo tyrimus atliekančių asmenų vykdomas informacinės sistemos savininko arba pardavėjo informavimas apie kibernetinio saugumo spragas, kad šis galėtų jas pašalinti</t>
        </is>
      </c>
      <c r="BL986" s="2" t="inlineStr">
        <is>
          <t>ievainojamības atklāšana</t>
        </is>
      </c>
      <c r="BM986" s="2" t="inlineStr">
        <is>
          <t>3</t>
        </is>
      </c>
      <c r="BN986" s="2" t="inlineStr">
        <is>
          <t/>
        </is>
      </c>
      <c r="BO986" t="inlineStr">
        <is>
          <t>ziņošana par kiberdrošības trūkumiem programmatūras pārdevējiem un plašai sabiedrībai</t>
        </is>
      </c>
      <c r="BP986" s="2" t="inlineStr">
        <is>
          <t>divulgazzjoni tal-vulnerabbiltajiet</t>
        </is>
      </c>
      <c r="BQ986" s="2" t="inlineStr">
        <is>
          <t>3</t>
        </is>
      </c>
      <c r="BR986" s="2" t="inlineStr">
        <is>
          <t/>
        </is>
      </c>
      <c r="BS986" t="inlineStr">
        <is>
          <t>rappurtar dwar nuqqasijiet b'rabta maċ-ċibersigurtà lill-vendituri u lill-pubbliku ġenerali</t>
        </is>
      </c>
      <c r="BT986" s="2" t="inlineStr">
        <is>
          <t>bekendmaking van kwetsbaarheden</t>
        </is>
      </c>
      <c r="BU986" s="2" t="inlineStr">
        <is>
          <t>3</t>
        </is>
      </c>
      <c r="BV986" s="2" t="inlineStr">
        <is>
          <t/>
        </is>
      </c>
      <c r="BW986" t="inlineStr">
        <is>
          <t>melden van kwetsbaarheden aan de eigenaar of de verkoper van een informatiesysteem, zodat de organisatie de zwakke plek correct en op tijd kan opsporen en verhelpen voordat gedetailleerde informatie hierover wordt vrijgegeven aan derden of het grote publiek</t>
        </is>
      </c>
      <c r="BX986" s="2" t="inlineStr">
        <is>
          <t>ujawnianie luk w zabezpieczeniach|
ujawnianie podatności</t>
        </is>
      </c>
      <c r="BY986" s="2" t="inlineStr">
        <is>
          <t>3|
3</t>
        </is>
      </c>
      <c r="BZ986" s="2" t="inlineStr">
        <is>
          <t>|
preferred</t>
        </is>
      </c>
      <c r="CA986" t="inlineStr">
        <is>
          <t/>
        </is>
      </c>
      <c r="CB986" s="2" t="inlineStr">
        <is>
          <t>revelação de vulnerabilidades</t>
        </is>
      </c>
      <c r="CC986" s="2" t="inlineStr">
        <is>
          <t>3</t>
        </is>
      </c>
      <c r="CD986" s="2" t="inlineStr">
        <is>
          <t/>
        </is>
      </c>
      <c r="CE986" t="inlineStr">
        <is>
          <t/>
        </is>
      </c>
      <c r="CF986" s="2" t="inlineStr">
        <is>
          <t>divulgare a vulnerabilității</t>
        </is>
      </c>
      <c r="CG986" s="2" t="inlineStr">
        <is>
          <t>3</t>
        </is>
      </c>
      <c r="CH986" s="2" t="inlineStr">
        <is>
          <t/>
        </is>
      </c>
      <c r="CI986" t="inlineStr">
        <is>
          <t/>
        </is>
      </c>
      <c r="CJ986" s="2" t="inlineStr">
        <is>
          <t>zverejňovanie informácií o zraniteľnosti</t>
        </is>
      </c>
      <c r="CK986" s="2" t="inlineStr">
        <is>
          <t>3</t>
        </is>
      </c>
      <c r="CL986" s="2" t="inlineStr">
        <is>
          <t/>
        </is>
      </c>
      <c r="CM986" t="inlineStr">
        <is>
          <t>oboznamovanie predajcov informačných systémov alebo širokej verejnosti so zraniteľnými miestami týchto systémov z pohľadu kybernetickej bezpečnosti</t>
        </is>
      </c>
      <c r="CN986" s="2" t="inlineStr">
        <is>
          <t>razkrivanje šibkih točk</t>
        </is>
      </c>
      <c r="CO986" s="2" t="inlineStr">
        <is>
          <t>3</t>
        </is>
      </c>
      <c r="CP986" s="2" t="inlineStr">
        <is>
          <t/>
        </is>
      </c>
      <c r="CQ986" t="inlineStr">
        <is>
          <t>sporočanje vrzeli v kibernetski varnosti dobaviteljem in splošni javnosti</t>
        </is>
      </c>
      <c r="CR986" s="2" t="inlineStr">
        <is>
          <t>information om sårbarheter</t>
        </is>
      </c>
      <c r="CS986" s="2" t="inlineStr">
        <is>
          <t>3</t>
        </is>
      </c>
      <c r="CT986" s="2" t="inlineStr">
        <is>
          <t/>
        </is>
      </c>
      <c r="CU986" t="inlineStr">
        <is>
          <t/>
        </is>
      </c>
    </row>
    <row r="987">
      <c r="A987" s="1" t="str">
        <f>HYPERLINK("https://iate.europa.eu/entry/result/3578727/all", "3578727")</f>
        <v>3578727</v>
      </c>
      <c r="B987" t="inlineStr">
        <is>
          <t>POLITICS;EDUCATION AND COMMUNICATIONS</t>
        </is>
      </c>
      <c r="C987" t="inlineStr">
        <is>
          <t>POLITICS|politics and public safety|public safety;EDUCATION AND COMMUNICATIONS|information technology and data processing|computer system</t>
        </is>
      </c>
      <c r="D987" t="inlineStr">
        <is>
          <t/>
        </is>
      </c>
      <c r="E987" t="inlineStr">
        <is>
          <t/>
        </is>
      </c>
      <c r="F987" t="inlineStr">
        <is>
          <t/>
        </is>
      </c>
      <c r="G987" t="inlineStr">
        <is>
          <t/>
        </is>
      </c>
      <c r="H987" t="inlineStr">
        <is>
          <t/>
        </is>
      </c>
      <c r="I987" t="inlineStr">
        <is>
          <t/>
        </is>
      </c>
      <c r="J987" t="inlineStr">
        <is>
          <t/>
        </is>
      </c>
      <c r="K987" t="inlineStr">
        <is>
          <t/>
        </is>
      </c>
      <c r="L987" t="inlineStr">
        <is>
          <t/>
        </is>
      </c>
      <c r="M987" t="inlineStr">
        <is>
          <t/>
        </is>
      </c>
      <c r="N987" t="inlineStr">
        <is>
          <t/>
        </is>
      </c>
      <c r="O987" t="inlineStr">
        <is>
          <t/>
        </is>
      </c>
      <c r="P987" t="inlineStr">
        <is>
          <t/>
        </is>
      </c>
      <c r="Q987" t="inlineStr">
        <is>
          <t/>
        </is>
      </c>
      <c r="R987" t="inlineStr">
        <is>
          <t/>
        </is>
      </c>
      <c r="S987" t="inlineStr">
        <is>
          <t/>
        </is>
      </c>
      <c r="T987" s="2" t="inlineStr">
        <is>
          <t>βασικός πόρος</t>
        </is>
      </c>
      <c r="U987" s="2" t="inlineStr">
        <is>
          <t>3</t>
        </is>
      </c>
      <c r="V987" s="2" t="inlineStr">
        <is>
          <t/>
        </is>
      </c>
      <c r="W987" t="inlineStr">
        <is>
          <t/>
        </is>
      </c>
      <c r="X987" s="2" t="inlineStr">
        <is>
          <t>key resource</t>
        </is>
      </c>
      <c r="Y987" s="2" t="inlineStr">
        <is>
          <t>3</t>
        </is>
      </c>
      <c r="Z987" s="2" t="inlineStr">
        <is>
          <t/>
        </is>
      </c>
      <c r="AA987" t="inlineStr">
        <is>
          <t>publicly or privately controlled asset necessary to sustain continuity of government and/or economic operations, or an asset that is of great historical significance</t>
        </is>
      </c>
      <c r="AB987" s="2" t="inlineStr">
        <is>
          <t>recurso clave</t>
        </is>
      </c>
      <c r="AC987" s="2" t="inlineStr">
        <is>
          <t>3</t>
        </is>
      </c>
      <c r="AD987" s="2" t="inlineStr">
        <is>
          <t/>
        </is>
      </c>
      <c r="AE987" t="inlineStr">
        <is>
          <t>Activo que presenta un valor estratégico para el conjunto de la población y el mantenimiento del sistema dentro de un país.</t>
        </is>
      </c>
      <c r="AF987" t="inlineStr">
        <is>
          <t/>
        </is>
      </c>
      <c r="AG987" t="inlineStr">
        <is>
          <t/>
        </is>
      </c>
      <c r="AH987" t="inlineStr">
        <is>
          <t/>
        </is>
      </c>
      <c r="AI987" t="inlineStr">
        <is>
          <t/>
        </is>
      </c>
      <c r="AJ987" t="inlineStr">
        <is>
          <t/>
        </is>
      </c>
      <c r="AK987" t="inlineStr">
        <is>
          <t/>
        </is>
      </c>
      <c r="AL987" t="inlineStr">
        <is>
          <t/>
        </is>
      </c>
      <c r="AM987" t="inlineStr">
        <is>
          <t/>
        </is>
      </c>
      <c r="AN987" t="inlineStr">
        <is>
          <t/>
        </is>
      </c>
      <c r="AO987" t="inlineStr">
        <is>
          <t/>
        </is>
      </c>
      <c r="AP987" t="inlineStr">
        <is>
          <t/>
        </is>
      </c>
      <c r="AQ987" t="inlineStr">
        <is>
          <t/>
        </is>
      </c>
      <c r="AR987" t="inlineStr">
        <is>
          <t/>
        </is>
      </c>
      <c r="AS987" t="inlineStr">
        <is>
          <t/>
        </is>
      </c>
      <c r="AT987" t="inlineStr">
        <is>
          <t/>
        </is>
      </c>
      <c r="AU987" t="inlineStr">
        <is>
          <t/>
        </is>
      </c>
      <c r="AV987" t="inlineStr">
        <is>
          <t/>
        </is>
      </c>
      <c r="AW987" t="inlineStr">
        <is>
          <t/>
        </is>
      </c>
      <c r="AX987" t="inlineStr">
        <is>
          <t/>
        </is>
      </c>
      <c r="AY987" t="inlineStr">
        <is>
          <t/>
        </is>
      </c>
      <c r="AZ987" t="inlineStr">
        <is>
          <t/>
        </is>
      </c>
      <c r="BA987" t="inlineStr">
        <is>
          <t/>
        </is>
      </c>
      <c r="BB987" t="inlineStr">
        <is>
          <t/>
        </is>
      </c>
      <c r="BC987" t="inlineStr">
        <is>
          <t/>
        </is>
      </c>
      <c r="BD987" t="inlineStr">
        <is>
          <t/>
        </is>
      </c>
      <c r="BE987" t="inlineStr">
        <is>
          <t/>
        </is>
      </c>
      <c r="BF987" t="inlineStr">
        <is>
          <t/>
        </is>
      </c>
      <c r="BG987" t="inlineStr">
        <is>
          <t/>
        </is>
      </c>
      <c r="BH987" t="inlineStr">
        <is>
          <t/>
        </is>
      </c>
      <c r="BI987" t="inlineStr">
        <is>
          <t/>
        </is>
      </c>
      <c r="BJ987" t="inlineStr">
        <is>
          <t/>
        </is>
      </c>
      <c r="BK987" t="inlineStr">
        <is>
          <t/>
        </is>
      </c>
      <c r="BL987" t="inlineStr">
        <is>
          <t/>
        </is>
      </c>
      <c r="BM987" t="inlineStr">
        <is>
          <t/>
        </is>
      </c>
      <c r="BN987" t="inlineStr">
        <is>
          <t/>
        </is>
      </c>
      <c r="BO987" t="inlineStr">
        <is>
          <t/>
        </is>
      </c>
      <c r="BP987" t="inlineStr">
        <is>
          <t/>
        </is>
      </c>
      <c r="BQ987" t="inlineStr">
        <is>
          <t/>
        </is>
      </c>
      <c r="BR987" t="inlineStr">
        <is>
          <t/>
        </is>
      </c>
      <c r="BS987" t="inlineStr">
        <is>
          <t/>
        </is>
      </c>
      <c r="BT987" t="inlineStr">
        <is>
          <t/>
        </is>
      </c>
      <c r="BU987" t="inlineStr">
        <is>
          <t/>
        </is>
      </c>
      <c r="BV987" t="inlineStr">
        <is>
          <t/>
        </is>
      </c>
      <c r="BW987" t="inlineStr">
        <is>
          <t/>
        </is>
      </c>
      <c r="BX987" t="inlineStr">
        <is>
          <t/>
        </is>
      </c>
      <c r="BY987" t="inlineStr">
        <is>
          <t/>
        </is>
      </c>
      <c r="BZ987" t="inlineStr">
        <is>
          <t/>
        </is>
      </c>
      <c r="CA987" t="inlineStr">
        <is>
          <t/>
        </is>
      </c>
      <c r="CB987" t="inlineStr">
        <is>
          <t/>
        </is>
      </c>
      <c r="CC987" t="inlineStr">
        <is>
          <t/>
        </is>
      </c>
      <c r="CD987" t="inlineStr">
        <is>
          <t/>
        </is>
      </c>
      <c r="CE987" t="inlineStr">
        <is>
          <t/>
        </is>
      </c>
      <c r="CF987" t="inlineStr">
        <is>
          <t/>
        </is>
      </c>
      <c r="CG987" t="inlineStr">
        <is>
          <t/>
        </is>
      </c>
      <c r="CH987" t="inlineStr">
        <is>
          <t/>
        </is>
      </c>
      <c r="CI987" t="inlineStr">
        <is>
          <t/>
        </is>
      </c>
      <c r="CJ987" t="inlineStr">
        <is>
          <t/>
        </is>
      </c>
      <c r="CK987" t="inlineStr">
        <is>
          <t/>
        </is>
      </c>
      <c r="CL987" t="inlineStr">
        <is>
          <t/>
        </is>
      </c>
      <c r="CM987" t="inlineStr">
        <is>
          <t/>
        </is>
      </c>
      <c r="CN987" t="inlineStr">
        <is>
          <t/>
        </is>
      </c>
      <c r="CO987" t="inlineStr">
        <is>
          <t/>
        </is>
      </c>
      <c r="CP987" t="inlineStr">
        <is>
          <t/>
        </is>
      </c>
      <c r="CQ987" t="inlineStr">
        <is>
          <t/>
        </is>
      </c>
      <c r="CR987" t="inlineStr">
        <is>
          <t/>
        </is>
      </c>
      <c r="CS987" t="inlineStr">
        <is>
          <t/>
        </is>
      </c>
      <c r="CT987" t="inlineStr">
        <is>
          <t/>
        </is>
      </c>
      <c r="CU987" t="inlineStr">
        <is>
          <t/>
        </is>
      </c>
    </row>
    <row r="988">
      <c r="A988" s="1" t="str">
        <f>HYPERLINK("https://iate.europa.eu/entry/result/3574169/all", "3574169")</f>
        <v>3574169</v>
      </c>
      <c r="B988" t="inlineStr">
        <is>
          <t>EDUCATION AND COMMUNICATIONS</t>
        </is>
      </c>
      <c r="C988" t="inlineStr">
        <is>
          <t>EDUCATION AND COMMUNICATIONS|information technology and data processing</t>
        </is>
      </c>
      <c r="D988" s="2" t="inlineStr">
        <is>
          <t>оператор на основни услуги</t>
        </is>
      </c>
      <c r="E988" s="2" t="inlineStr">
        <is>
          <t>3</t>
        </is>
      </c>
      <c r="F988" s="2" t="inlineStr">
        <is>
          <t/>
        </is>
      </c>
      <c r="G988" t="inlineStr">
        <is>
          <t>публичен или частен субект, който използва мрежови или информационни системи, за да осигури услуга от основно значение за поддържането на особено важни обществени и стопански дейности</t>
        </is>
      </c>
      <c r="H988" s="2" t="inlineStr">
        <is>
          <t>provozovatel základních služeb</t>
        </is>
      </c>
      <c r="I988" s="2" t="inlineStr">
        <is>
          <t>3</t>
        </is>
      </c>
      <c r="J988" s="2" t="inlineStr">
        <is>
          <t/>
        </is>
      </c>
      <c r="K988" t="inlineStr">
        <is>
          <t>veřejný nebo soukromý subjekt, který využívá sítí a informačních systémů k poskytování služby, jež je základní z hlediska zachování kritických společenských nebo ekonomických činností</t>
        </is>
      </c>
      <c r="L988" s="2" t="inlineStr">
        <is>
          <t>operatør af væsentlige tjenester</t>
        </is>
      </c>
      <c r="M988" s="2" t="inlineStr">
        <is>
          <t>3</t>
        </is>
      </c>
      <c r="N988" s="2" t="inlineStr">
        <is>
          <t/>
        </is>
      </c>
      <c r="O988" t="inlineStr">
        <is>
          <t>offentlig eller privat enhed, der anvender net- og informationssystemer til at levere en tjeneste, der er væsentlig for opretholdelsen af kritiske samfundsmæssige og/eller økonomiske aktiviteter</t>
        </is>
      </c>
      <c r="P988" s="2" t="inlineStr">
        <is>
          <t>Betreiber wesentlicher Dienste</t>
        </is>
      </c>
      <c r="Q988" s="2" t="inlineStr">
        <is>
          <t>3</t>
        </is>
      </c>
      <c r="R988" s="2" t="inlineStr">
        <is>
          <t/>
        </is>
      </c>
      <c r="S988" t="inlineStr">
        <is>
          <t>öffentliche oder private Einrichtung, die einen Dienst bereitstellt, der für die Aufrechterhaltung kritischer gesellschaftlicher und/oder wirtschaftlicher Tätigkeiten unerlässlich ist</t>
        </is>
      </c>
      <c r="T988" s="2" t="inlineStr">
        <is>
          <t>φορέας εκμετάλλευσης βασικών υπηρεσιών</t>
        </is>
      </c>
      <c r="U988" s="2" t="inlineStr">
        <is>
          <t>3</t>
        </is>
      </c>
      <c r="V988" s="2" t="inlineStr">
        <is>
          <t/>
        </is>
      </c>
      <c r="W988" t="inlineStr">
        <is>
          <t>δημόσια ή ιδιωτική οντότητα που δραστηριοποιείται στους τομείς της ενέργειας, των μεταφορών, των τραπεζών, των υποδομών χρηματοπιστωτικών αγορών, της υγείας, της ψηφιακής υποδομής, της προμήθειας και διανομής πόσιμου νερού και η οποία παρέχει υπηρεσία ουσιώδη για τη διατήρηση κρίσιμων κοινωνικών και/ή οικονομικών δραστηριοτήτων ενώ η παροχή της εν λόγω υπηρεσίας, αφενός, στηρίζεται σε συστήματα δικτύου και πληροφοριών και, αφετέρου, θα διαταρασσόταν σοβαρά σε περίπτωση συμβάντος</t>
        </is>
      </c>
      <c r="X988" s="2" t="inlineStr">
        <is>
          <t>operator of essential services|
OES</t>
        </is>
      </c>
      <c r="Y988" s="2" t="inlineStr">
        <is>
          <t>3|
3</t>
        </is>
      </c>
      <c r="Z988" s="2" t="inlineStr">
        <is>
          <t xml:space="preserve">|
</t>
        </is>
      </c>
      <c r="AA988" t="inlineStr">
        <is>
          <t>public or private entity which uses network and information systems to provide a service that is essential for the maintenance of critical societal and/or economic activities</t>
        </is>
      </c>
      <c r="AB988" s="2" t="inlineStr">
        <is>
          <t>operador de servicios esenciales</t>
        </is>
      </c>
      <c r="AC988" s="2" t="inlineStr">
        <is>
          <t>3</t>
        </is>
      </c>
      <c r="AD988" s="2" t="inlineStr">
        <is>
          <t/>
        </is>
      </c>
      <c r="AE988" t="inlineStr">
        <is>
          <t>Entidad pública o privada que presta un servicio esencial para el mantenimiento de actividades sociales o económicas cruciales.</t>
        </is>
      </c>
      <c r="AF988" s="2" t="inlineStr">
        <is>
          <t>oluliste teenuste operaator</t>
        </is>
      </c>
      <c r="AG988" s="2" t="inlineStr">
        <is>
          <t>3</t>
        </is>
      </c>
      <c r="AH988" s="2" t="inlineStr">
        <is>
          <t/>
        </is>
      </c>
      <c r="AI988" t="inlineStr">
        <is>
          <t>direktiivi (EL) 2016/1148 II lisas osutatud avaliku või erasektori üksus, mis osutab teenust, mis on oluline elutähtsa ühiskondliku ja/või majandustegevuse säilitamise seisukohast</t>
        </is>
      </c>
      <c r="AJ988" s="2" t="inlineStr">
        <is>
          <t>keskeisten palvelujen tarjoaja</t>
        </is>
      </c>
      <c r="AK988" s="2" t="inlineStr">
        <is>
          <t>3</t>
        </is>
      </c>
      <c r="AL988" s="2" t="inlineStr">
        <is>
          <t/>
        </is>
      </c>
      <c r="AM988" t="inlineStr">
        <is>
          <t>julkinen tai yksityinen toimija, joka käyttää verkko- ja tietojärjestelmiä tarjotakseen palveluja, jotka ovat keskeisiä yhteiskunnan ja talouden kriittisten toimintojen ylläpitämiseksi</t>
        </is>
      </c>
      <c r="AN988" s="2" t="inlineStr">
        <is>
          <t>opérateur d’importance vitale|
opérateur de services essentiels|
OSE|
OIV</t>
        </is>
      </c>
      <c r="AO988" s="2" t="inlineStr">
        <is>
          <t>4|
4|
4|
4</t>
        </is>
      </c>
      <c r="AP988" s="2" t="inlineStr">
        <is>
          <t xml:space="preserve">|
preferred|
preferred|
</t>
        </is>
      </c>
      <c r="AQ988" t="inlineStr">
        <is>
          <t>entité publique ou privée qui fournit des services essentiels au maintien d'activités sociétales et/ou économiques critiques</t>
        </is>
      </c>
      <c r="AR988" s="2" t="inlineStr">
        <is>
          <t>oibreoir seirbhísí bunriachtanacha</t>
        </is>
      </c>
      <c r="AS988" s="2" t="inlineStr">
        <is>
          <t>3</t>
        </is>
      </c>
      <c r="AT988" s="2" t="inlineStr">
        <is>
          <t/>
        </is>
      </c>
      <c r="AU988" t="inlineStr">
        <is>
          <t/>
        </is>
      </c>
      <c r="AV988" s="2" t="inlineStr">
        <is>
          <t>operator ključnih usluga</t>
        </is>
      </c>
      <c r="AW988" s="2" t="inlineStr">
        <is>
          <t>3</t>
        </is>
      </c>
      <c r="AX988" s="2" t="inlineStr">
        <is>
          <t/>
        </is>
      </c>
      <c r="AY988" t="inlineStr">
        <is>
          <t/>
        </is>
      </c>
      <c r="AZ988" s="2" t="inlineStr">
        <is>
          <t>alapvető szolgáltatásokat nyújtó szereplő</t>
        </is>
      </c>
      <c r="BA988" s="2" t="inlineStr">
        <is>
          <t>4</t>
        </is>
      </c>
      <c r="BB988" s="2" t="inlineStr">
        <is>
          <t/>
        </is>
      </c>
      <c r="BC988" t="inlineStr">
        <is>
          <t>olyan közjogi vagy magánjogi szervezet, amely hálózati és információs rendszereken keresztül kritikus társadalmi és/vagy gazdasági tevékenységek fenntartásához fontos alapvető szolgáltatást nyújt, amely szolgáltatás nyújtását jelentősen zavarná az említett szolgáltatást érintő biztonsági esemény</t>
        </is>
      </c>
      <c r="BD988" s="2" t="inlineStr">
        <is>
          <t>OES|
operatore di servizi essenziali</t>
        </is>
      </c>
      <c r="BE988" s="2" t="inlineStr">
        <is>
          <t>3|
3</t>
        </is>
      </c>
      <c r="BF988" s="2" t="inlineStr">
        <is>
          <t xml:space="preserve">|
</t>
        </is>
      </c>
      <c r="BG988" t="inlineStr">
        <is>
          <t>soggetto pubblico o privato che fornisce un servizio essenziale per il mantenimento di attività sociali e/o economiche fondamentali, servizio la cui fornitura dipende dalla rete e dai sistemi informativi e potrebbe subire effetti negativi rilevanti da un eventuale incidente</t>
        </is>
      </c>
      <c r="BH988" s="2" t="inlineStr">
        <is>
          <t>esminių paslaugų operatorius</t>
        </is>
      </c>
      <c r="BI988" s="2" t="inlineStr">
        <is>
          <t>3</t>
        </is>
      </c>
      <c r="BJ988" s="2" t="inlineStr">
        <is>
          <t/>
        </is>
      </c>
      <c r="BK988" t="inlineStr">
        <is>
          <t>viešojo arba privačiojo sektoriaus subjektas, kuris naudodamasis tinklų ir informacinėmis sistemomis teikia paslaugas, kurios yra būtinos siekiant užtikrinti ypatingos svarbos visuomeninės ir (arba) ekonominės veiklos vykdymą</t>
        </is>
      </c>
      <c r="BL988" s="2" t="inlineStr">
        <is>
          <t>pamatpakalpojumu sniedzējs</t>
        </is>
      </c>
      <c r="BM988" s="2" t="inlineStr">
        <is>
          <t>3</t>
        </is>
      </c>
      <c r="BN988" s="2" t="inlineStr">
        <is>
          <t/>
        </is>
      </c>
      <c r="BO988" t="inlineStr">
        <is>
          <t/>
        </is>
      </c>
      <c r="BP988" s="2" t="inlineStr">
        <is>
          <t>operatur ta' servizzi essenzjali</t>
        </is>
      </c>
      <c r="BQ988" s="2" t="inlineStr">
        <is>
          <t>3</t>
        </is>
      </c>
      <c r="BR988" s="2" t="inlineStr">
        <is>
          <t/>
        </is>
      </c>
      <c r="BS988" t="inlineStr">
        <is>
          <t>entità pubblika jew privata li tuża sistemi ta' networks u ta' informazzjoni biex tipprovdi servizz li huwa essenzjali għall-manutenzjoni ta' attivitajiet soċjetali u/jew ekonomiċi kritiċi</t>
        </is>
      </c>
      <c r="BT988" s="2" t="inlineStr">
        <is>
          <t>aanbieder van essentiële diensten</t>
        </is>
      </c>
      <c r="BU988" s="2" t="inlineStr">
        <is>
          <t>3</t>
        </is>
      </c>
      <c r="BV988" s="2" t="inlineStr">
        <is>
          <t/>
        </is>
      </c>
      <c r="BW988" t="inlineStr">
        <is>
          <t>publieke of private entiteit die netwerk- en informatiesystemen gebruikt om diensten te verlenen die van essentieel belang zijn voor de instandhouding van kritieke maatschappelijke en/of economische activiteiten</t>
        </is>
      </c>
      <c r="BX988" s="2" t="inlineStr">
        <is>
          <t>operator usług kluczowych</t>
        </is>
      </c>
      <c r="BY988" s="2" t="inlineStr">
        <is>
          <t>3</t>
        </is>
      </c>
      <c r="BZ988" s="2" t="inlineStr">
        <is>
          <t/>
        </is>
      </c>
      <c r="CA988" t="inlineStr">
        <is>
          <t>podmiot publiczny lub prywatny, należący do jednego z rodzajów, o których mowa w załączniku II do dyrektywy (UE) 2016/1148, spełniający kryteria określone w art. 5 ust. 2 tej dyrektywy</t>
        </is>
      </c>
      <c r="CB988" s="2" t="inlineStr">
        <is>
          <t>operador de serviços essenciais</t>
        </is>
      </c>
      <c r="CC988" s="2" t="inlineStr">
        <is>
          <t>3</t>
        </is>
      </c>
      <c r="CD988" s="2" t="inlineStr">
        <is>
          <t/>
        </is>
      </c>
      <c r="CE988" t="inlineStr">
        <is>
          <t/>
        </is>
      </c>
      <c r="CF988" s="2" t="inlineStr">
        <is>
          <t>operator de servicii esențiale</t>
        </is>
      </c>
      <c r="CG988" s="2" t="inlineStr">
        <is>
          <t>3</t>
        </is>
      </c>
      <c r="CH988" s="2" t="inlineStr">
        <is>
          <t/>
        </is>
      </c>
      <c r="CI988" t="inlineStr">
        <is>
          <t>o entitate publică sau privată care îndeplinește următoarele criterii:&lt;br&gt;a) furnizează un serviciu esențial pentru susținerea activităților societale și/sau economice de cea mai mare importanță;&lt;br&gt;(b) furnizarea serviciului respectiv depinde de rețea și de sistemele informatice și&lt;br&gt;(c) un incident ar avea efecte perturbatoare semnificative asupra furnizării serviciului</t>
        </is>
      </c>
      <c r="CJ988" s="2" t="inlineStr">
        <is>
          <t>prevádzkovateľ základných služieb</t>
        </is>
      </c>
      <c r="CK988" s="2" t="inlineStr">
        <is>
          <t>3</t>
        </is>
      </c>
      <c r="CL988" s="2" t="inlineStr">
        <is>
          <t/>
        </is>
      </c>
      <c r="CM988" t="inlineStr">
        <is>
          <t>verejný alebo súkromný subjekt, ktorý využíva sieťové a informačné systémy na poskytovanie služieb, ktoré sú nevyhnutné na udržanie kriticky dôležitých spoločenských a/alebo hospodárskych činností</t>
        </is>
      </c>
      <c r="CN988" s="2" t="inlineStr">
        <is>
          <t>izvajalec bistvenih storitev</t>
        </is>
      </c>
      <c r="CO988" s="2" t="inlineStr">
        <is>
          <t>3</t>
        </is>
      </c>
      <c r="CP988" s="2" t="inlineStr">
        <is>
          <t/>
        </is>
      </c>
      <c r="CQ988" t="inlineStr">
        <is>
          <t>javni ali zasebni subjekt, ki z uporabo omrežij in informacijskih sistemov zagotavlja storitev, ki je bistvenega pomena za izvajanje ključnih družbenih in/ali gospodarskih dejavnosti</t>
        </is>
      </c>
      <c r="CR988" s="2" t="inlineStr">
        <is>
          <t>leverantör av samhällsviktiga tjänster</t>
        </is>
      </c>
      <c r="CS988" s="2" t="inlineStr">
        <is>
          <t>3</t>
        </is>
      </c>
      <c r="CT988" s="2" t="inlineStr">
        <is>
          <t/>
        </is>
      </c>
      <c r="CU988" t="inlineStr">
        <is>
          <t>en offentlig eller privat enhet som använder nätverks- och informationssystem för att tillhandahålla tjänst som är viktig för att upprätthålla kritisk samhällelig och/eller ekonomisk verksamhet</t>
        </is>
      </c>
    </row>
    <row r="989">
      <c r="A989" s="1" t="str">
        <f>HYPERLINK("https://iate.europa.eu/entry/result/1875228/all", "1875228")</f>
        <v>1875228</v>
      </c>
      <c r="B989" t="inlineStr">
        <is>
          <t>EDUCATION AND COMMUNICATIONS</t>
        </is>
      </c>
      <c r="C989" t="inlineStr">
        <is>
          <t>EDUCATION AND COMMUNICATIONS|information technology and data processing</t>
        </is>
      </c>
      <c r="D989" s="2" t="inlineStr">
        <is>
          <t>регистър на имена на домейни от първо ниво</t>
        </is>
      </c>
      <c r="E989" s="2" t="inlineStr">
        <is>
          <t>3</t>
        </is>
      </c>
      <c r="F989" s="2" t="inlineStr">
        <is>
          <t/>
        </is>
      </c>
      <c r="G989" t="inlineStr">
        <is>
          <t>субект, който извършва и управлява регистрацията на имената на интернет домейни в специален домейн от първо ниво</t>
        </is>
      </c>
      <c r="H989" s="2" t="inlineStr">
        <is>
          <t>registr internetových domén nejvyšší úrovně</t>
        </is>
      </c>
      <c r="I989" s="2" t="inlineStr">
        <is>
          <t>3</t>
        </is>
      </c>
      <c r="J989" s="2" t="inlineStr">
        <is>
          <t/>
        </is>
      </c>
      <c r="K989" t="inlineStr">
        <is>
          <t>subjekt, který spravuje a provozuje registraci internetových doménových jmen pod určitou doménou nejvyšší úrovně</t>
        </is>
      </c>
      <c r="L989" t="inlineStr">
        <is>
          <t/>
        </is>
      </c>
      <c r="M989" t="inlineStr">
        <is>
          <t/>
        </is>
      </c>
      <c r="N989" t="inlineStr">
        <is>
          <t/>
        </is>
      </c>
      <c r="O989" t="inlineStr">
        <is>
          <t/>
        </is>
      </c>
      <c r="P989" t="inlineStr">
        <is>
          <t/>
        </is>
      </c>
      <c r="Q989" t="inlineStr">
        <is>
          <t/>
        </is>
      </c>
      <c r="R989" t="inlineStr">
        <is>
          <t/>
        </is>
      </c>
      <c r="S989" t="inlineStr">
        <is>
          <t/>
        </is>
      </c>
      <c r="T989" s="2" t="inlineStr">
        <is>
          <t>μητρώο ονομάτων τομέων ανώτατης στάθμης|
μητρώο ονομάτων χώρου ανωτάτου επιπέδου</t>
        </is>
      </c>
      <c r="U989" s="2" t="inlineStr">
        <is>
          <t>3|
3</t>
        </is>
      </c>
      <c r="V989" s="2" t="inlineStr">
        <is>
          <t xml:space="preserve">preferred|
</t>
        </is>
      </c>
      <c r="W989" t="inlineStr">
        <is>
          <t>οντότητα που διαχειρίζεται και εκμεταλλεύεται την καταχώριση ονομάτων διαδικτυακών χώρων εντός συγκεκριμένου χώρου ανωτάτου επιπέδου (TLD)</t>
        </is>
      </c>
      <c r="X989" s="2" t="inlineStr">
        <is>
          <t>top-level domain name registry|
TLD name registry</t>
        </is>
      </c>
      <c r="Y989" s="2" t="inlineStr">
        <is>
          <t>0|
1</t>
        </is>
      </c>
      <c r="Z989" s="2" t="inlineStr">
        <is>
          <t xml:space="preserve">|
</t>
        </is>
      </c>
      <c r="AA989" t="inlineStr">
        <is>
          <t>entity which administers and operates the registration of internet domain names under a specific top-level domain (TLD)</t>
        </is>
      </c>
      <c r="AB989" t="inlineStr">
        <is>
          <t/>
        </is>
      </c>
      <c r="AC989" t="inlineStr">
        <is>
          <t/>
        </is>
      </c>
      <c r="AD989" t="inlineStr">
        <is>
          <t/>
        </is>
      </c>
      <c r="AE989" t="inlineStr">
        <is>
          <t/>
        </is>
      </c>
      <c r="AF989" t="inlineStr">
        <is>
          <t/>
        </is>
      </c>
      <c r="AG989" t="inlineStr">
        <is>
          <t/>
        </is>
      </c>
      <c r="AH989" t="inlineStr">
        <is>
          <t/>
        </is>
      </c>
      <c r="AI989" t="inlineStr">
        <is>
          <t/>
        </is>
      </c>
      <c r="AJ989" t="inlineStr">
        <is>
          <t/>
        </is>
      </c>
      <c r="AK989" t="inlineStr">
        <is>
          <t/>
        </is>
      </c>
      <c r="AL989" t="inlineStr">
        <is>
          <t/>
        </is>
      </c>
      <c r="AM989" t="inlineStr">
        <is>
          <t/>
        </is>
      </c>
      <c r="AN989" s="2" t="inlineStr">
        <is>
          <t>registre de noms de domaines de haut niveau</t>
        </is>
      </c>
      <c r="AO989" s="2" t="inlineStr">
        <is>
          <t>0</t>
        </is>
      </c>
      <c r="AP989" s="2" t="inlineStr">
        <is>
          <t/>
        </is>
      </c>
      <c r="AQ989" t="inlineStr">
        <is>
          <t>entité qui administre et gère l'enregistrement de noms de domaine internet dans un domaine de haut niveau donné</t>
        </is>
      </c>
      <c r="AR989" s="2" t="inlineStr">
        <is>
          <t>clárlann ainmneacha fearainn barrleibhéil</t>
        </is>
      </c>
      <c r="AS989" s="2" t="inlineStr">
        <is>
          <t>3</t>
        </is>
      </c>
      <c r="AT989" s="2" t="inlineStr">
        <is>
          <t/>
        </is>
      </c>
      <c r="AU989" t="inlineStr">
        <is>
          <t/>
        </is>
      </c>
      <c r="AV989" t="inlineStr">
        <is>
          <t/>
        </is>
      </c>
      <c r="AW989" t="inlineStr">
        <is>
          <t/>
        </is>
      </c>
      <c r="AX989" t="inlineStr">
        <is>
          <t/>
        </is>
      </c>
      <c r="AY989" t="inlineStr">
        <is>
          <t/>
        </is>
      </c>
      <c r="AZ989" t="inlineStr">
        <is>
          <t/>
        </is>
      </c>
      <c r="BA989" t="inlineStr">
        <is>
          <t/>
        </is>
      </c>
      <c r="BB989" t="inlineStr">
        <is>
          <t/>
        </is>
      </c>
      <c r="BC989" t="inlineStr">
        <is>
          <t/>
        </is>
      </c>
      <c r="BD989" s="2" t="inlineStr">
        <is>
          <t>registro dei nomi di dominio di primo livello</t>
        </is>
      </c>
      <c r="BE989" s="2" t="inlineStr">
        <is>
          <t>3</t>
        </is>
      </c>
      <c r="BF989" s="2" t="inlineStr">
        <is>
          <t/>
        </is>
      </c>
      <c r="BG989" t="inlineStr">
        <is>
          <t>soggetto che amministra e opera la registrazione di nomi di dominio internet nell'ambito di uno specifico dominio di primo livello (TLD)</t>
        </is>
      </c>
      <c r="BH989" s="2" t="inlineStr">
        <is>
          <t>aukščiausio lygio domenų vardų registras</t>
        </is>
      </c>
      <c r="BI989" s="2" t="inlineStr">
        <is>
          <t>3</t>
        </is>
      </c>
      <c r="BJ989" s="2" t="inlineStr">
        <is>
          <t/>
        </is>
      </c>
      <c r="BK989" t="inlineStr">
        <is>
          <t>subjektas, kuris administruoja ir vykdo interneto domenų vardų registravimą pagal konkretų aukščiausio lygio domeną</t>
        </is>
      </c>
      <c r="BL989" s="2" t="inlineStr">
        <is>
          <t>augstākā līmeņa domēnu nosaukumu reģistrs</t>
        </is>
      </c>
      <c r="BM989" s="2" t="inlineStr">
        <is>
          <t>3</t>
        </is>
      </c>
      <c r="BN989" s="2" t="inlineStr">
        <is>
          <t/>
        </is>
      </c>
      <c r="BO989" t="inlineStr">
        <is>
          <t>vienība, kas pārvalda un veic interneta domēnu nosaukumu reģistrāciju zem konkrēta augstāka līmeņa domēna</t>
        </is>
      </c>
      <c r="BP989" t="inlineStr">
        <is>
          <t/>
        </is>
      </c>
      <c r="BQ989" t="inlineStr">
        <is>
          <t/>
        </is>
      </c>
      <c r="BR989" t="inlineStr">
        <is>
          <t/>
        </is>
      </c>
      <c r="BS989" t="inlineStr">
        <is>
          <t/>
        </is>
      </c>
      <c r="BT989" s="2" t="inlineStr">
        <is>
          <t>register voor topleveldomeinnamen</t>
        </is>
      </c>
      <c r="BU989" s="2" t="inlineStr">
        <is>
          <t>3</t>
        </is>
      </c>
      <c r="BV989" s="2" t="inlineStr">
        <is>
          <t/>
        </is>
      </c>
      <c r="BW989" t="inlineStr">
        <is>
          <t>entiteit die de internetdomeinnamen van een specifiek topleveldomein registreert en beheert</t>
        </is>
      </c>
      <c r="BX989" s="2" t="inlineStr">
        <is>
          <t>rejestr nazw domen najwyższego poziomu</t>
        </is>
      </c>
      <c r="BY989" s="2" t="inlineStr">
        <is>
          <t>3</t>
        </is>
      </c>
      <c r="BZ989" s="2" t="inlineStr">
        <is>
          <t/>
        </is>
      </c>
      <c r="CA989" t="inlineStr">
        <is>
          <t>podmiot, który zarządza rejestracją internetowych nazw domen w ramach domeny najwyższego poziomu (TLD) i dokonuje takiej rejestracji</t>
        </is>
      </c>
      <c r="CB989" t="inlineStr">
        <is>
          <t/>
        </is>
      </c>
      <c r="CC989" t="inlineStr">
        <is>
          <t/>
        </is>
      </c>
      <c r="CD989" t="inlineStr">
        <is>
          <t/>
        </is>
      </c>
      <c r="CE989" t="inlineStr">
        <is>
          <t/>
        </is>
      </c>
      <c r="CF989" s="2" t="inlineStr">
        <is>
          <t>registru de nume de domenii Top-level|
registru de nume de domenii de prim nivel</t>
        </is>
      </c>
      <c r="CG989" s="2" t="inlineStr">
        <is>
          <t>3|
2</t>
        </is>
      </c>
      <c r="CH989" s="2" t="inlineStr">
        <is>
          <t xml:space="preserve">|
</t>
        </is>
      </c>
      <c r="CI989" t="inlineStr">
        <is>
          <t>o entitate care administrează și operează înregistrarea de nume de domenii de internet într-un domeniu Top-level (TLD) specific</t>
        </is>
      </c>
      <c r="CJ989" t="inlineStr">
        <is>
          <t/>
        </is>
      </c>
      <c r="CK989" t="inlineStr">
        <is>
          <t/>
        </is>
      </c>
      <c r="CL989" t="inlineStr">
        <is>
          <t/>
        </is>
      </c>
      <c r="CM989" t="inlineStr">
        <is>
          <t/>
        </is>
      </c>
      <c r="CN989" t="inlineStr">
        <is>
          <t/>
        </is>
      </c>
      <c r="CO989" t="inlineStr">
        <is>
          <t/>
        </is>
      </c>
      <c r="CP989" t="inlineStr">
        <is>
          <t/>
        </is>
      </c>
      <c r="CQ989" t="inlineStr">
        <is>
          <t/>
        </is>
      </c>
      <c r="CR989" t="inlineStr">
        <is>
          <t/>
        </is>
      </c>
      <c r="CS989" t="inlineStr">
        <is>
          <t/>
        </is>
      </c>
      <c r="CT989" t="inlineStr">
        <is>
          <t/>
        </is>
      </c>
      <c r="CU989" t="inlineStr">
        <is>
          <t/>
        </is>
      </c>
    </row>
    <row r="990">
      <c r="A990" s="1" t="str">
        <f>HYPERLINK("https://iate.europa.eu/entry/result/351456/all", "351456")</f>
        <v>351456</v>
      </c>
      <c r="B990" t="inlineStr">
        <is>
          <t>EDUCATION AND COMMUNICATIONS</t>
        </is>
      </c>
      <c r="C990" t="inlineStr">
        <is>
          <t>EDUCATION AND COMMUNICATIONS|information technology and data processing</t>
        </is>
      </c>
      <c r="D990" s="2" t="inlineStr">
        <is>
          <t>вирусна сигнатура</t>
        </is>
      </c>
      <c r="E990" s="2" t="inlineStr">
        <is>
          <t>3</t>
        </is>
      </c>
      <c r="F990" s="2" t="inlineStr">
        <is>
          <t/>
        </is>
      </c>
      <c r="G990" t="inlineStr">
        <is>
          <t/>
        </is>
      </c>
      <c r="H990" s="2" t="inlineStr">
        <is>
          <t>signatura viru|
virová signatura</t>
        </is>
      </c>
      <c r="I990" s="2" t="inlineStr">
        <is>
          <t>3|
3</t>
        </is>
      </c>
      <c r="J990" s="2" t="inlineStr">
        <is>
          <t xml:space="preserve">|
</t>
        </is>
      </c>
      <c r="K990" t="inlineStr">
        <is>
          <t>jedinečný bitový řetězec, který antivirový program používá k identifikaci viru</t>
        </is>
      </c>
      <c r="L990" s="2" t="inlineStr">
        <is>
          <t>virussignatur</t>
        </is>
      </c>
      <c r="M990" s="2" t="inlineStr">
        <is>
          <t>3</t>
        </is>
      </c>
      <c r="N990" s="2" t="inlineStr">
        <is>
          <t/>
        </is>
      </c>
      <c r="O990" t="inlineStr">
        <is>
          <t/>
        </is>
      </c>
      <c r="P990" s="2" t="inlineStr">
        <is>
          <t>Virensignatur</t>
        </is>
      </c>
      <c r="Q990" s="2" t="inlineStr">
        <is>
          <t>3</t>
        </is>
      </c>
      <c r="R990" s="2" t="inlineStr">
        <is>
          <t/>
        </is>
      </c>
      <c r="S990" t="inlineStr">
        <is>
          <t>kurze Byte-Folge, die aus einem Virus extrahiert wird und ihn eindeutig identifiziert</t>
        </is>
      </c>
      <c r="T990" s="2" t="inlineStr">
        <is>
          <t>υπογραφή ιού</t>
        </is>
      </c>
      <c r="U990" s="2" t="inlineStr">
        <is>
          <t>3</t>
        </is>
      </c>
      <c r="V990" s="2" t="inlineStr">
        <is>
          <t/>
        </is>
      </c>
      <c r="W990" t="inlineStr">
        <is>
          <t>ακολουθία από bytes τα οποία είναι γνωστό ότι ανήκουν σε ιούς ή οικογένειες ιών</t>
        </is>
      </c>
      <c r="X990" s="2" t="inlineStr">
        <is>
          <t>virus signature</t>
        </is>
      </c>
      <c r="Y990" s="2" t="inlineStr">
        <is>
          <t>3</t>
        </is>
      </c>
      <c r="Z990" s="2" t="inlineStr">
        <is>
          <t/>
        </is>
      </c>
      <c r="AA990" t="inlineStr">
        <is>
          <t>binary pattern of the machine code of a particular virus</t>
        </is>
      </c>
      <c r="AB990" s="2" t="inlineStr">
        <is>
          <t>firma de virus</t>
        </is>
      </c>
      <c r="AC990" s="2" t="inlineStr">
        <is>
          <t>3</t>
        </is>
      </c>
      <c r="AD990" s="2" t="inlineStr">
        <is>
          <t/>
        </is>
      </c>
      <c r="AE990" t="inlineStr">
        <is>
          <t>Serie de elementos binarios que quedan en un ordenador infectado por un virus informático y que sirven para que el virus ya no tenga que volver a intentar infectar un ordenador ya infectado y también para que los programas antivirus localicen estas amenazas.</t>
        </is>
      </c>
      <c r="AF990" s="2" t="inlineStr">
        <is>
          <t>viiruse signatuur</t>
        </is>
      </c>
      <c r="AG990" s="2" t="inlineStr">
        <is>
          <t>3</t>
        </is>
      </c>
      <c r="AH990" s="2" t="inlineStr">
        <is>
          <t/>
        </is>
      </c>
      <c r="AI990" t="inlineStr">
        <is>
          <t>ühene bitistring, mis on omane konkreetse viiruse igaleeksemplarile ja mida skaneerimis programm saab kasutada viiruse olemasolu tuvastuseks</t>
        </is>
      </c>
      <c r="AJ990" s="2" t="inlineStr">
        <is>
          <t>viruksen sormenjälki|
viruksen tunniste|
viruksen allekirjoitus</t>
        </is>
      </c>
      <c r="AK990" s="2" t="inlineStr">
        <is>
          <t>3|
3|
3</t>
        </is>
      </c>
      <c r="AL990" s="2" t="inlineStr">
        <is>
          <t xml:space="preserve">|
|
</t>
        </is>
      </c>
      <c r="AM990" t="inlineStr">
        <is>
          <t/>
        </is>
      </c>
      <c r="AN990" s="2" t="inlineStr">
        <is>
          <t>signature|
signature de virus|
signature virale</t>
        </is>
      </c>
      <c r="AO990" s="2" t="inlineStr">
        <is>
          <t>4|
4|
4</t>
        </is>
      </c>
      <c r="AP990" s="2" t="inlineStr">
        <is>
          <t xml:space="preserve">|
|
</t>
        </is>
      </c>
      <c r="AQ990" t="inlineStr">
        <is>
          <t>suite d'éléments binaires commune à chacune des copies d'un virus ou d'un ver particulier, et utilisée par les logiciels antivirus pour détecter leur présence</t>
        </is>
      </c>
      <c r="AR990" s="2" t="inlineStr">
        <is>
          <t>síniú víris</t>
        </is>
      </c>
      <c r="AS990" s="2" t="inlineStr">
        <is>
          <t>3</t>
        </is>
      </c>
      <c r="AT990" s="2" t="inlineStr">
        <is>
          <t/>
        </is>
      </c>
      <c r="AU990" t="inlineStr">
        <is>
          <t/>
        </is>
      </c>
      <c r="AV990" s="2" t="inlineStr">
        <is>
          <t>virusni potpis</t>
        </is>
      </c>
      <c r="AW990" s="2" t="inlineStr">
        <is>
          <t>3</t>
        </is>
      </c>
      <c r="AX990" s="2" t="inlineStr">
        <is>
          <t/>
        </is>
      </c>
      <c r="AY990" t="inlineStr">
        <is>
          <t/>
        </is>
      </c>
      <c r="AZ990" s="2" t="inlineStr">
        <is>
          <t>vírusaláírás</t>
        </is>
      </c>
      <c r="BA990" s="2" t="inlineStr">
        <is>
          <t>4</t>
        </is>
      </c>
      <c r="BB990" s="2" t="inlineStr">
        <is>
          <t/>
        </is>
      </c>
      <c r="BC990" t="inlineStr">
        <is>
          <t>bináris kód, amely lehetővé teszi a víruskereső programok számára a számítógépes vírus azonosítását</t>
        </is>
      </c>
      <c r="BD990" s="2" t="inlineStr">
        <is>
          <t>firma del virus</t>
        </is>
      </c>
      <c r="BE990" s="2" t="inlineStr">
        <is>
          <t>3</t>
        </is>
      </c>
      <c r="BF990" s="2" t="inlineStr">
        <is>
          <t/>
        </is>
      </c>
      <c r="BG990" t="inlineStr">
        <is>
          <t>schema tipico di ogni virus composto da un numero ben preciso di istruzioni (codice)</t>
        </is>
      </c>
      <c r="BH990" s="2" t="inlineStr">
        <is>
          <t>viruso parašas</t>
        </is>
      </c>
      <c r="BI990" s="2" t="inlineStr">
        <is>
          <t>3</t>
        </is>
      </c>
      <c r="BJ990" s="2" t="inlineStr">
        <is>
          <t/>
        </is>
      </c>
      <c r="BK990" t="inlineStr">
        <is>
          <t>simbolių eilutė, padedanti identifikuoti konkretų virusą</t>
        </is>
      </c>
      <c r="BL990" s="2" t="inlineStr">
        <is>
          <t>vīrusa signatūra</t>
        </is>
      </c>
      <c r="BM990" s="2" t="inlineStr">
        <is>
          <t>3</t>
        </is>
      </c>
      <c r="BN990" s="2" t="inlineStr">
        <is>
          <t/>
        </is>
      </c>
      <c r="BO990" t="inlineStr">
        <is>
          <t>noteikta vīrusa mašīnas koda binārais šablons</t>
        </is>
      </c>
      <c r="BP990" s="2" t="inlineStr">
        <is>
          <t>firma ta' virus</t>
        </is>
      </c>
      <c r="BQ990" s="2" t="inlineStr">
        <is>
          <t>3</t>
        </is>
      </c>
      <c r="BR990" s="2" t="inlineStr">
        <is>
          <t/>
        </is>
      </c>
      <c r="BS990" t="inlineStr">
        <is>
          <t>algoritmu li jidentifika b'mod uniku virus speċifiku</t>
        </is>
      </c>
      <c r="BT990" s="2" t="inlineStr">
        <is>
          <t>virushandtekening|
virussignatuur</t>
        </is>
      </c>
      <c r="BU990" s="2" t="inlineStr">
        <is>
          <t>3|
3</t>
        </is>
      </c>
      <c r="BV990" s="2" t="inlineStr">
        <is>
          <t xml:space="preserve">|
</t>
        </is>
      </c>
      <c r="BW990" t="inlineStr">
        <is>
          <t>unieke binaire code waaraan een specifiek computervirus te herkennen is</t>
        </is>
      </c>
      <c r="BX990" s="2" t="inlineStr">
        <is>
          <t>sygnatura wirusa|
definicja wirusa</t>
        </is>
      </c>
      <c r="BY990" s="2" t="inlineStr">
        <is>
          <t>3|
3</t>
        </is>
      </c>
      <c r="BZ990" s="2" t="inlineStr">
        <is>
          <t xml:space="preserve">|
</t>
        </is>
      </c>
      <c r="CA990" t="inlineStr">
        <is>
          <t>fragment kodu wirusa komputerowego, który jest dla niego kluczowy</t>
        </is>
      </c>
      <c r="CB990" s="2" t="inlineStr">
        <is>
          <t>assinatura de vírus</t>
        </is>
      </c>
      <c r="CC990" s="2" t="inlineStr">
        <is>
          <t>3</t>
        </is>
      </c>
      <c r="CD990" s="2" t="inlineStr">
        <is>
          <t/>
        </is>
      </c>
      <c r="CE990" t="inlineStr">
        <is>
          <t/>
        </is>
      </c>
      <c r="CF990" s="2" t="inlineStr">
        <is>
          <t>semnătură a unui virus</t>
        </is>
      </c>
      <c r="CG990" s="2" t="inlineStr">
        <is>
          <t>3</t>
        </is>
      </c>
      <c r="CH990" s="2" t="inlineStr">
        <is>
          <t/>
        </is>
      </c>
      <c r="CI990" t="inlineStr">
        <is>
          <t>o secvență de octeți sau, mai general, o combinație de secvențe variabile, prin care programele antivirus încearcă să identifice virușii</t>
        </is>
      </c>
      <c r="CJ990" s="2" t="inlineStr">
        <is>
          <t>vírusová signatúra</t>
        </is>
      </c>
      <c r="CK990" s="2" t="inlineStr">
        <is>
          <t>3</t>
        </is>
      </c>
      <c r="CL990" s="2" t="inlineStr">
        <is>
          <t/>
        </is>
      </c>
      <c r="CM990" t="inlineStr">
        <is>
          <t>sekvencia znakov stabilne sa vyskytujúcich v tele vírusu, ktorá slúži na jeho detekciu</t>
        </is>
      </c>
      <c r="CN990" s="2" t="inlineStr">
        <is>
          <t>virusni podpis</t>
        </is>
      </c>
      <c r="CO990" s="2" t="inlineStr">
        <is>
          <t>3</t>
        </is>
      </c>
      <c r="CP990" s="2" t="inlineStr">
        <is>
          <t/>
        </is>
      </c>
      <c r="CQ990" t="inlineStr">
        <is>
          <t>značilni dvojiški vzorec strojne kode določenega virusa</t>
        </is>
      </c>
      <c r="CR990" s="2" t="inlineStr">
        <is>
          <t>virussignatur</t>
        </is>
      </c>
      <c r="CS990" s="2" t="inlineStr">
        <is>
          <t>3</t>
        </is>
      </c>
      <c r="CT990" s="2" t="inlineStr">
        <is>
          <t/>
        </is>
      </c>
      <c r="CU990" t="inlineStr">
        <is>
          <t/>
        </is>
      </c>
    </row>
    <row r="991">
      <c r="A991" s="1" t="str">
        <f>HYPERLINK("https://iate.europa.eu/entry/result/3574986/all", "3574986")</f>
        <v>3574986</v>
      </c>
      <c r="B991" t="inlineStr">
        <is>
          <t>EDUCATION AND COMMUNICATIONS</t>
        </is>
      </c>
      <c r="C991" t="inlineStr">
        <is>
          <t>EDUCATION AND COMMUNICATIONS|information technology and data processing</t>
        </is>
      </c>
      <c r="D991" t="inlineStr">
        <is>
          <t/>
        </is>
      </c>
      <c r="E991" t="inlineStr">
        <is>
          <t/>
        </is>
      </c>
      <c r="F991" t="inlineStr">
        <is>
          <t/>
        </is>
      </c>
      <c r="G991" t="inlineStr">
        <is>
          <t/>
        </is>
      </c>
      <c r="H991" t="inlineStr">
        <is>
          <t/>
        </is>
      </c>
      <c r="I991" t="inlineStr">
        <is>
          <t/>
        </is>
      </c>
      <c r="J991" t="inlineStr">
        <is>
          <t/>
        </is>
      </c>
      <c r="K991" t="inlineStr">
        <is>
          <t/>
        </is>
      </c>
      <c r="L991" t="inlineStr">
        <is>
          <t/>
        </is>
      </c>
      <c r="M991" t="inlineStr">
        <is>
          <t/>
        </is>
      </c>
      <c r="N991" t="inlineStr">
        <is>
          <t/>
        </is>
      </c>
      <c r="O991" t="inlineStr">
        <is>
          <t/>
        </is>
      </c>
      <c r="P991" t="inlineStr">
        <is>
          <t/>
        </is>
      </c>
      <c r="Q991" t="inlineStr">
        <is>
          <t/>
        </is>
      </c>
      <c r="R991" t="inlineStr">
        <is>
          <t/>
        </is>
      </c>
      <c r="S991" t="inlineStr">
        <is>
          <t/>
        </is>
      </c>
      <c r="T991" s="2" t="inlineStr">
        <is>
          <t>αρχή επικύρωσης</t>
        </is>
      </c>
      <c r="U991" s="2" t="inlineStr">
        <is>
          <t>3</t>
        </is>
      </c>
      <c r="V991" s="2" t="inlineStr">
        <is>
          <t/>
        </is>
      </c>
      <c r="W991" t="inlineStr">
        <is>
          <t/>
        </is>
      </c>
      <c r="X991" s="2" t="inlineStr">
        <is>
          <t>validation authority</t>
        </is>
      </c>
      <c r="Y991" s="2" t="inlineStr">
        <is>
          <t>3</t>
        </is>
      </c>
      <c r="Z991" s="2" t="inlineStr">
        <is>
          <t/>
        </is>
      </c>
      <c r="AA991" t="inlineStr">
        <is>
          <t>entity that provides a service used to verify the validity of a digital certificate as per the mechanisms described in the X.509 standard and RFC 5280</t>
        </is>
      </c>
      <c r="AB991" s="2" t="inlineStr">
        <is>
          <t>autoridad de validación</t>
        </is>
      </c>
      <c r="AC991" s="2" t="inlineStr">
        <is>
          <t>2</t>
        </is>
      </c>
      <c r="AD991" s="2" t="inlineStr">
        <is>
          <t/>
        </is>
      </c>
      <c r="AE991" t="inlineStr">
        <is>
          <t>En la infraestrcutura de clave pública [ &lt;a href="/entry/result/919977/all" id="ENTRY_TO_ENTRY_CONVERTER" target="_blank"&gt;IATE:919977&lt;/a&gt; ], entidad que informa de la vigencia y validez de los certificados electrónicos creados y registrados por una autoridad de registro [ &lt;a href="/entry/result/1877607/all" id="ENTRY_TO_ENTRY_CONVERTER" target="_blank"&gt;IATE:1877607&lt;/a&gt; ] y por una autoridad de certificación [ &lt;a href="/entry/result/897783/all" id="ENTRY_TO_ENTRY_CONVERTER" target="_blank"&gt;IATE:897783&lt;/a&gt; ]. Asimismo, las autoridades de validación almacenan la información sobre los certificados electrónicos anulados en las listas de revocación de certificados (CRL).</t>
        </is>
      </c>
      <c r="AF991" t="inlineStr">
        <is>
          <t/>
        </is>
      </c>
      <c r="AG991" t="inlineStr">
        <is>
          <t/>
        </is>
      </c>
      <c r="AH991" t="inlineStr">
        <is>
          <t/>
        </is>
      </c>
      <c r="AI991" t="inlineStr">
        <is>
          <t/>
        </is>
      </c>
      <c r="AJ991" t="inlineStr">
        <is>
          <t/>
        </is>
      </c>
      <c r="AK991" t="inlineStr">
        <is>
          <t/>
        </is>
      </c>
      <c r="AL991" t="inlineStr">
        <is>
          <t/>
        </is>
      </c>
      <c r="AM991" t="inlineStr">
        <is>
          <t/>
        </is>
      </c>
      <c r="AN991" t="inlineStr">
        <is>
          <t/>
        </is>
      </c>
      <c r="AO991" t="inlineStr">
        <is>
          <t/>
        </is>
      </c>
      <c r="AP991" t="inlineStr">
        <is>
          <t/>
        </is>
      </c>
      <c r="AQ991" t="inlineStr">
        <is>
          <t/>
        </is>
      </c>
      <c r="AR991" t="inlineStr">
        <is>
          <t/>
        </is>
      </c>
      <c r="AS991" t="inlineStr">
        <is>
          <t/>
        </is>
      </c>
      <c r="AT991" t="inlineStr">
        <is>
          <t/>
        </is>
      </c>
      <c r="AU991" t="inlineStr">
        <is>
          <t/>
        </is>
      </c>
      <c r="AV991" t="inlineStr">
        <is>
          <t/>
        </is>
      </c>
      <c r="AW991" t="inlineStr">
        <is>
          <t/>
        </is>
      </c>
      <c r="AX991" t="inlineStr">
        <is>
          <t/>
        </is>
      </c>
      <c r="AY991" t="inlineStr">
        <is>
          <t/>
        </is>
      </c>
      <c r="AZ991" t="inlineStr">
        <is>
          <t/>
        </is>
      </c>
      <c r="BA991" t="inlineStr">
        <is>
          <t/>
        </is>
      </c>
      <c r="BB991" t="inlineStr">
        <is>
          <t/>
        </is>
      </c>
      <c r="BC991" t="inlineStr">
        <is>
          <t/>
        </is>
      </c>
      <c r="BD991" t="inlineStr">
        <is>
          <t/>
        </is>
      </c>
      <c r="BE991" t="inlineStr">
        <is>
          <t/>
        </is>
      </c>
      <c r="BF991" t="inlineStr">
        <is>
          <t/>
        </is>
      </c>
      <c r="BG991" t="inlineStr">
        <is>
          <t/>
        </is>
      </c>
      <c r="BH991" t="inlineStr">
        <is>
          <t/>
        </is>
      </c>
      <c r="BI991" t="inlineStr">
        <is>
          <t/>
        </is>
      </c>
      <c r="BJ991" t="inlineStr">
        <is>
          <t/>
        </is>
      </c>
      <c r="BK991" t="inlineStr">
        <is>
          <t/>
        </is>
      </c>
      <c r="BL991" t="inlineStr">
        <is>
          <t/>
        </is>
      </c>
      <c r="BM991" t="inlineStr">
        <is>
          <t/>
        </is>
      </c>
      <c r="BN991" t="inlineStr">
        <is>
          <t/>
        </is>
      </c>
      <c r="BO991" t="inlineStr">
        <is>
          <t/>
        </is>
      </c>
      <c r="BP991" t="inlineStr">
        <is>
          <t/>
        </is>
      </c>
      <c r="BQ991" t="inlineStr">
        <is>
          <t/>
        </is>
      </c>
      <c r="BR991" t="inlineStr">
        <is>
          <t/>
        </is>
      </c>
      <c r="BS991" t="inlineStr">
        <is>
          <t/>
        </is>
      </c>
      <c r="BT991" t="inlineStr">
        <is>
          <t/>
        </is>
      </c>
      <c r="BU991" t="inlineStr">
        <is>
          <t/>
        </is>
      </c>
      <c r="BV991" t="inlineStr">
        <is>
          <t/>
        </is>
      </c>
      <c r="BW991" t="inlineStr">
        <is>
          <t/>
        </is>
      </c>
      <c r="BX991" t="inlineStr">
        <is>
          <t/>
        </is>
      </c>
      <c r="BY991" t="inlineStr">
        <is>
          <t/>
        </is>
      </c>
      <c r="BZ991" t="inlineStr">
        <is>
          <t/>
        </is>
      </c>
      <c r="CA991" t="inlineStr">
        <is>
          <t/>
        </is>
      </c>
      <c r="CB991" t="inlineStr">
        <is>
          <t/>
        </is>
      </c>
      <c r="CC991" t="inlineStr">
        <is>
          <t/>
        </is>
      </c>
      <c r="CD991" t="inlineStr">
        <is>
          <t/>
        </is>
      </c>
      <c r="CE991" t="inlineStr">
        <is>
          <t/>
        </is>
      </c>
      <c r="CF991" t="inlineStr">
        <is>
          <t/>
        </is>
      </c>
      <c r="CG991" t="inlineStr">
        <is>
          <t/>
        </is>
      </c>
      <c r="CH991" t="inlineStr">
        <is>
          <t/>
        </is>
      </c>
      <c r="CI991" t="inlineStr">
        <is>
          <t/>
        </is>
      </c>
      <c r="CJ991" t="inlineStr">
        <is>
          <t/>
        </is>
      </c>
      <c r="CK991" t="inlineStr">
        <is>
          <t/>
        </is>
      </c>
      <c r="CL991" t="inlineStr">
        <is>
          <t/>
        </is>
      </c>
      <c r="CM991" t="inlineStr">
        <is>
          <t/>
        </is>
      </c>
      <c r="CN991" t="inlineStr">
        <is>
          <t/>
        </is>
      </c>
      <c r="CO991" t="inlineStr">
        <is>
          <t/>
        </is>
      </c>
      <c r="CP991" t="inlineStr">
        <is>
          <t/>
        </is>
      </c>
      <c r="CQ991" t="inlineStr">
        <is>
          <t/>
        </is>
      </c>
      <c r="CR991" t="inlineStr">
        <is>
          <t/>
        </is>
      </c>
      <c r="CS991" t="inlineStr">
        <is>
          <t/>
        </is>
      </c>
      <c r="CT991" t="inlineStr">
        <is>
          <t/>
        </is>
      </c>
      <c r="CU991" t="inlineStr">
        <is>
          <t/>
        </is>
      </c>
    </row>
    <row r="992">
      <c r="A992" s="1" t="str">
        <f>HYPERLINK("https://iate.europa.eu/entry/result/1064947/all", "1064947")</f>
        <v>1064947</v>
      </c>
      <c r="B992" t="inlineStr">
        <is>
          <t>EDUCATION AND COMMUNICATIONS</t>
        </is>
      </c>
      <c r="C992" t="inlineStr">
        <is>
          <t>EDUCATION AND COMMUNICATIONS|information technology and data processing</t>
        </is>
      </c>
      <c r="D992" s="2" t="inlineStr">
        <is>
          <t>точка, повредата в която може да доведе до общ срив</t>
        </is>
      </c>
      <c r="E992" s="2" t="inlineStr">
        <is>
          <t>3</t>
        </is>
      </c>
      <c r="F992" s="2" t="inlineStr">
        <is>
          <t/>
        </is>
      </c>
      <c r="G992" t="inlineStr">
        <is>
          <t/>
        </is>
      </c>
      <c r="H992" s="2" t="inlineStr">
        <is>
          <t>SPOF|
jediný bod selhání</t>
        </is>
      </c>
      <c r="I992" s="2" t="inlineStr">
        <is>
          <t>3|
3</t>
        </is>
      </c>
      <c r="J992" s="2" t="inlineStr">
        <is>
          <t xml:space="preserve">|
</t>
        </is>
      </c>
      <c r="K992" t="inlineStr">
        <is>
          <t/>
        </is>
      </c>
      <c r="L992" s="2" t="inlineStr">
        <is>
          <t>enkelt fejlpunkt</t>
        </is>
      </c>
      <c r="M992" s="2" t="inlineStr">
        <is>
          <t>3</t>
        </is>
      </c>
      <c r="N992" s="2" t="inlineStr">
        <is>
          <t/>
        </is>
      </c>
      <c r="O992" t="inlineStr">
        <is>
          <t/>
        </is>
      </c>
      <c r="P992" s="2" t="inlineStr">
        <is>
          <t>einzelner Fehlerpunkt</t>
        </is>
      </c>
      <c r="Q992" s="2" t="inlineStr">
        <is>
          <t>3</t>
        </is>
      </c>
      <c r="R992" s="2" t="inlineStr">
        <is>
          <t/>
        </is>
      </c>
      <c r="S992" t="inlineStr">
        <is>
          <t/>
        </is>
      </c>
      <c r="T992" s="2" t="inlineStr">
        <is>
          <t>αστοχία ενός και μόνον σημείου|
μοναδικό σημείο αστοχίας</t>
        </is>
      </c>
      <c r="U992" s="2" t="inlineStr">
        <is>
          <t>3|
3</t>
        </is>
      </c>
      <c r="V992" s="2" t="inlineStr">
        <is>
          <t xml:space="preserve">|
</t>
        </is>
      </c>
      <c r="W992" t="inlineStr">
        <is>
          <t>δυνητικός κίνδυνος από ελάττωμα του σχεδιασμού ή της εφαρμογής ενός συστήματος εξαιτίας του οποίου μία και μόνον αστοχία μπορεί να διακόψει τη λειτουργία ολόκληρου του συστήματος</t>
        </is>
      </c>
      <c r="X992" s="2" t="inlineStr">
        <is>
          <t>SPOF|
single point of failure</t>
        </is>
      </c>
      <c r="Y992" s="2" t="inlineStr">
        <is>
          <t>3|
3</t>
        </is>
      </c>
      <c r="Z992" s="2" t="inlineStr">
        <is>
          <t xml:space="preserve">|
</t>
        </is>
      </c>
      <c r="AA992" t="inlineStr">
        <is>
          <t>potential risk posed by a flaw in the design, implementation of a system where one failure can stop the entire system</t>
        </is>
      </c>
      <c r="AB992" s="2" t="inlineStr">
        <is>
          <t>punto único de fallo|
punto singular de fallo</t>
        </is>
      </c>
      <c r="AC992" s="2" t="inlineStr">
        <is>
          <t>3|
3</t>
        </is>
      </c>
      <c r="AD992" s="2" t="inlineStr">
        <is>
          <t xml:space="preserve">|
</t>
        </is>
      </c>
      <c r="AE992" t="inlineStr">
        <is>
          <t>Componente de un
 sistema, bien sea hardware, software o eléctrico, que al fallar en su
 funcionamiento ocasiona un fallo global en el sistema completo, dejándolo
 inoperante.</t>
        </is>
      </c>
      <c r="AF992" s="2" t="inlineStr">
        <is>
          <t>nõrk lüli</t>
        </is>
      </c>
      <c r="AG992" s="2" t="inlineStr">
        <is>
          <t>3</t>
        </is>
      </c>
      <c r="AH992" s="2" t="inlineStr">
        <is>
          <t/>
        </is>
      </c>
      <c r="AI992" t="inlineStr">
        <is>
          <t>süsteemi osa, mille tõrge halvab kogu süsteemi</t>
        </is>
      </c>
      <c r="AJ992" s="2" t="inlineStr">
        <is>
          <t>yksittäinen piste, jonka toimintahäiriö keskeyttää koko palvelun</t>
        </is>
      </c>
      <c r="AK992" s="2" t="inlineStr">
        <is>
          <t>3</t>
        </is>
      </c>
      <c r="AL992" s="2" t="inlineStr">
        <is>
          <t/>
        </is>
      </c>
      <c r="AM992" t="inlineStr">
        <is>
          <t>järjestelmän suunnitteluun ja toteutukseen jääneeseen virheeseen liittyvä potentiaalinen riski siitä, että kyseinen yksi virhe voi lamauttaa koko järjestelmän toiminnan</t>
        </is>
      </c>
      <c r="AN992" s="2" t="inlineStr">
        <is>
          <t>point unique de défaillance</t>
        </is>
      </c>
      <c r="AO992" s="2" t="inlineStr">
        <is>
          <t>3</t>
        </is>
      </c>
      <c r="AP992" s="2" t="inlineStr">
        <is>
          <t/>
        </is>
      </c>
      <c r="AQ992" t="inlineStr">
        <is>
          <t>composant dont la défaillance pourrait provoquer
une défaillance du système et n'est pas compensée par la redondance ou une
autre procédure opérationnelle</t>
        </is>
      </c>
      <c r="AR992" s="2" t="inlineStr">
        <is>
          <t>pointe aonair teipe</t>
        </is>
      </c>
      <c r="AS992" s="2" t="inlineStr">
        <is>
          <t>3</t>
        </is>
      </c>
      <c r="AT992" s="2" t="inlineStr">
        <is>
          <t/>
        </is>
      </c>
      <c r="AU992" t="inlineStr">
        <is>
          <t/>
        </is>
      </c>
      <c r="AV992" s="2" t="inlineStr">
        <is>
          <t>jedinstvena točka kvara</t>
        </is>
      </c>
      <c r="AW992" s="2" t="inlineStr">
        <is>
          <t>3</t>
        </is>
      </c>
      <c r="AX992" s="2" t="inlineStr">
        <is>
          <t/>
        </is>
      </c>
      <c r="AY992" t="inlineStr">
        <is>
          <t/>
        </is>
      </c>
      <c r="AZ992" s="2" t="inlineStr">
        <is>
          <t>SPOF|
egyetlen ponton bekövetkező meghibásodás|
egyedi hibapont</t>
        </is>
      </c>
      <c r="BA992" s="2" t="inlineStr">
        <is>
          <t>3|
2|
3</t>
        </is>
      </c>
      <c r="BB992" s="2" t="inlineStr">
        <is>
          <t xml:space="preserve">|
admitted|
</t>
        </is>
      </c>
      <c r="BC992" t="inlineStr">
        <is>
          <t>olyan, a tervezésből származó meghibásodási kockázat, amelynek bekövetkezése esetén az egész rendszer leáll</t>
        </is>
      </c>
      <c r="BD992" s="2" t="inlineStr">
        <is>
          <t>singolo punto di vulnerabilità|
SPOF</t>
        </is>
      </c>
      <c r="BE992" s="2" t="inlineStr">
        <is>
          <t>3|
3</t>
        </is>
      </c>
      <c r="BF992" s="2" t="inlineStr">
        <is>
          <t xml:space="preserve">|
</t>
        </is>
      </c>
      <c r="BG992" t="inlineStr">
        <is>
          <t>parte di un sistema informatico, hardware o software, il cui malfunzionamento può portare ad anomalie o addirittura alla cessazione del servizio da parte dell'intero sistema</t>
        </is>
      </c>
      <c r="BH992" s="2" t="inlineStr">
        <is>
          <t>visuotinį neveikimą sukeliantis gedimo taškas</t>
        </is>
      </c>
      <c r="BI992" s="2" t="inlineStr">
        <is>
          <t>2</t>
        </is>
      </c>
      <c r="BJ992" s="2" t="inlineStr">
        <is>
          <t/>
        </is>
      </c>
      <c r="BK992" t="inlineStr">
        <is>
          <t>vienas sistemos elementas, kurio galimas gedimas sukeltų visos sistemos gedimą</t>
        </is>
      </c>
      <c r="BL992" s="2" t="inlineStr">
        <is>
          <t>vienots atteices punkts</t>
        </is>
      </c>
      <c r="BM992" s="2" t="inlineStr">
        <is>
          <t>2</t>
        </is>
      </c>
      <c r="BN992" s="2" t="inlineStr">
        <is>
          <t/>
        </is>
      </c>
      <c r="BO992" t="inlineStr">
        <is>
          <t/>
        </is>
      </c>
      <c r="BP992" s="2" t="inlineStr">
        <is>
          <t>punt uniku ta' falliment|
SPOF</t>
        </is>
      </c>
      <c r="BQ992" s="2" t="inlineStr">
        <is>
          <t>3|
3</t>
        </is>
      </c>
      <c r="BR992" s="2" t="inlineStr">
        <is>
          <t xml:space="preserve">|
</t>
        </is>
      </c>
      <c r="BS992" t="inlineStr">
        <is>
          <t>parti minn sistema li, f'każ ta' ħsara, twaqqaf is-sistema kollha</t>
        </is>
      </c>
      <c r="BT992" s="2" t="inlineStr">
        <is>
          <t>single point of failure</t>
        </is>
      </c>
      <c r="BU992" s="2" t="inlineStr">
        <is>
          <t>3</t>
        </is>
      </c>
      <c r="BV992" s="2" t="inlineStr">
        <is>
          <t/>
        </is>
      </c>
      <c r="BW992" t="inlineStr">
        <is>
          <t>systeemcomponent
 waarvan de uitval tot gevolg heeft dat het complete systeem niet meer werkt</t>
        </is>
      </c>
      <c r="BX992" s="2" t="inlineStr">
        <is>
          <t>pojedynczy punkt awarii|
SPOF</t>
        </is>
      </c>
      <c r="BY992" s="2" t="inlineStr">
        <is>
          <t>3|
3</t>
        </is>
      </c>
      <c r="BZ992" s="2" t="inlineStr">
        <is>
          <t xml:space="preserve">|
</t>
        </is>
      </c>
      <c r="CA992" t="inlineStr">
        <is>
          <t>element, którego awaria spowoduje przerwanie działania całego systemu lub utratę podstawowych funkcji</t>
        </is>
      </c>
      <c r="CB992" s="2" t="inlineStr">
        <is>
          <t>ponto único de falha|
falha pontual</t>
        </is>
      </c>
      <c r="CC992" s="2" t="inlineStr">
        <is>
          <t>3|
3</t>
        </is>
      </c>
      <c r="CD992" s="2" t="inlineStr">
        <is>
          <t xml:space="preserve">|
</t>
        </is>
      </c>
      <c r="CE992" t="inlineStr">
        <is>
          <t/>
        </is>
      </c>
      <c r="CF992" s="2" t="inlineStr">
        <is>
          <t>un singur punct de eșec</t>
        </is>
      </c>
      <c r="CG992" s="2" t="inlineStr">
        <is>
          <t>2</t>
        </is>
      </c>
      <c r="CH992" s="2" t="inlineStr">
        <is>
          <t/>
        </is>
      </c>
      <c r="CI992" t="inlineStr">
        <is>
          <t/>
        </is>
      </c>
      <c r="CJ992" s="2" t="inlineStr">
        <is>
          <t>jediný bod zlyhania|
SPOF</t>
        </is>
      </c>
      <c r="CK992" s="2" t="inlineStr">
        <is>
          <t>3|
3</t>
        </is>
      </c>
      <c r="CL992" s="2" t="inlineStr">
        <is>
          <t xml:space="preserve">|
</t>
        </is>
      </c>
      <c r="CM992" t="inlineStr">
        <is>
          <t>sieťový prvok, ktorého zlyhanie by spôsobilo zlyhanie
celého systému</t>
        </is>
      </c>
      <c r="CN992" s="2" t="inlineStr">
        <is>
          <t>kritična točka odpovedi</t>
        </is>
      </c>
      <c r="CO992" s="2" t="inlineStr">
        <is>
          <t>3</t>
        </is>
      </c>
      <c r="CP992" s="2" t="inlineStr">
        <is>
          <t/>
        </is>
      </c>
      <c r="CQ992" t="inlineStr">
        <is>
          <t/>
        </is>
      </c>
      <c r="CR992" s="2" t="inlineStr">
        <is>
          <t>SPOF|
felkritisk systemdel</t>
        </is>
      </c>
      <c r="CS992" s="2" t="inlineStr">
        <is>
          <t>2|
3</t>
        </is>
      </c>
      <c r="CT992" s="2" t="inlineStr">
        <is>
          <t xml:space="preserve">|
</t>
        </is>
      </c>
      <c r="CU992" t="inlineStr">
        <is>
          <t>punkt i ett system i vilken ett uppträdande fel leder till omfattande funktionsförlust</t>
        </is>
      </c>
    </row>
    <row r="993">
      <c r="A993" s="1" t="str">
        <f>HYPERLINK("https://iate.europa.eu/entry/result/3571663/all", "3571663")</f>
        <v>3571663</v>
      </c>
      <c r="B993" t="inlineStr">
        <is>
          <t>EDUCATION AND COMMUNICATIONS</t>
        </is>
      </c>
      <c r="C993" t="inlineStr">
        <is>
          <t>EDUCATION AND COMMUNICATIONS|information technology and data processing</t>
        </is>
      </c>
      <c r="D993" s="2" t="inlineStr">
        <is>
          <t>доставчик на DNS услуги</t>
        </is>
      </c>
      <c r="E993" s="2" t="inlineStr">
        <is>
          <t>3</t>
        </is>
      </c>
      <c r="F993" s="2" t="inlineStr">
        <is>
          <t/>
        </is>
      </c>
      <c r="G993" t="inlineStr">
        <is>
          <t>субект, предоставящ рекурсивни или окончателни услуги по преобразуване на имена на домейни на крайни потребители в интернет и други доставчици на DNS услуги</t>
        </is>
      </c>
      <c r="H993" s="2" t="inlineStr">
        <is>
          <t>poskytovatel služeb DNS|
poskytovatel služeb systému doménových jmen</t>
        </is>
      </c>
      <c r="I993" s="2" t="inlineStr">
        <is>
          <t>3|
3</t>
        </is>
      </c>
      <c r="J993" s="2" t="inlineStr">
        <is>
          <t xml:space="preserve">|
</t>
        </is>
      </c>
      <c r="K993" t="inlineStr">
        <is>
          <t>subjekt poskytující na internetu služby DNS [ &lt;a href="/entry/result/902243/all" id="ENTRY_TO_ENTRY_CONVERTER" target="_blank"&gt;IATE:902243&lt;/a&gt; ]</t>
        </is>
      </c>
      <c r="L993" s="2" t="inlineStr">
        <is>
          <t>DNS-tjenesteudbyder</t>
        </is>
      </c>
      <c r="M993" s="2" t="inlineStr">
        <is>
          <t>3</t>
        </is>
      </c>
      <c r="N993" s="2" t="inlineStr">
        <is>
          <t/>
        </is>
      </c>
      <c r="O993" t="inlineStr">
        <is>
          <t>enhed, der leverer rekreative eller autoritative domænenavnsoversættelsestjenester til internetslutbrugere og andre udbydere af DNS-tjenester</t>
        </is>
      </c>
      <c r="P993" s="2" t="inlineStr">
        <is>
          <t>DNS-Diensteanbieter</t>
        </is>
      </c>
      <c r="Q993" s="2" t="inlineStr">
        <is>
          <t>3</t>
        </is>
      </c>
      <c r="R993" s="2" t="inlineStr">
        <is>
          <t/>
        </is>
      </c>
      <c r="S993" t="inlineStr">
        <is>
          <t/>
        </is>
      </c>
      <c r="T993" s="2" t="inlineStr">
        <is>
          <t>πάροχος υπηρεσιών DNS</t>
        </is>
      </c>
      <c r="U993" s="2" t="inlineStr">
        <is>
          <t>3</t>
        </is>
      </c>
      <c r="V993" s="2" t="inlineStr">
        <is>
          <t/>
        </is>
      </c>
      <c r="W993" t="inlineStr">
        <is>
          <t>&lt;div&gt;οντότητα που παρέχει &lt;a href="https://iate.europa.eu/entry/result/902243/en-el" target="_blank"&gt;υπηρεσίες&lt;/a&gt; αναδρομικής ή αυθεντικής επίλυσης &lt;a href="https://iate.europa.eu/entry/result/902243/en-el" target="_blank"&gt;ονομάτων τομέα&lt;/a&gt; σε τελικούς χρήστες του διαδικτύου και σε άλλους παρόχους ίδιων υπηρεσιών&lt;br&gt;&lt;/div&gt;</t>
        </is>
      </c>
      <c r="X993" s="2" t="inlineStr">
        <is>
          <t>domain name system service provider|
DNS service provider</t>
        </is>
      </c>
      <c r="Y993" s="2" t="inlineStr">
        <is>
          <t>3|
3</t>
        </is>
      </c>
      <c r="Z993" s="2" t="inlineStr">
        <is>
          <t xml:space="preserve">|
</t>
        </is>
      </c>
      <c r="AA993" t="inlineStr">
        <is>
          <t>entity which provides DNS [ &lt;a href="/entry/result/902243/all" id="ENTRY_TO_ENTRY_CONVERTER" target="_blank"&gt;IATE:902243&lt;/a&gt; ] services on the internet</t>
        </is>
      </c>
      <c r="AB993" s="2" t="inlineStr">
        <is>
          <t>proveedor de servicios de DNS|
proveedor de servicios del sistema de nombres de dominio</t>
        </is>
      </c>
      <c r="AC993" s="2" t="inlineStr">
        <is>
          <t>3|
3</t>
        </is>
      </c>
      <c r="AD993" s="2" t="inlineStr">
        <is>
          <t xml:space="preserve">|
</t>
        </is>
      </c>
      <c r="AE993" t="inlineStr">
        <is>
          <t>Entidad que presta servicios de &lt;a href="https://iate.europa.eu/entry/result/902243/es" target="_blank"&gt;DNS&lt;/a&gt; en internet.</t>
        </is>
      </c>
      <c r="AF993" s="2" t="inlineStr">
        <is>
          <t>domeeninimede süsteemi teenuse osutaja</t>
        </is>
      </c>
      <c r="AG993" s="2" t="inlineStr">
        <is>
          <t>3</t>
        </is>
      </c>
      <c r="AH993" s="2" t="inlineStr">
        <is>
          <t/>
        </is>
      </c>
      <c r="AI993" t="inlineStr">
        <is>
          <t>üksus, mis osutab internetis domeeninimede süsteemi teenuseid</t>
        </is>
      </c>
      <c r="AJ993" s="2" t="inlineStr">
        <is>
          <t>DNS-palveluntarjoaja|
nimipalvelujen tarjoaja</t>
        </is>
      </c>
      <c r="AK993" s="2" t="inlineStr">
        <is>
          <t>3|
3</t>
        </is>
      </c>
      <c r="AL993" s="2" t="inlineStr">
        <is>
          <t xml:space="preserve">|
</t>
        </is>
      </c>
      <c r="AM993" t="inlineStr">
        <is>
          <t>toimija, joka tarjoaa rekursiivisia tai
autoritatiivisia verkkotunnusten selvityspalveluja internetin loppukäyttäjille
ja muille DNS-palveluntarjoajille</t>
        </is>
      </c>
      <c r="AN993" s="2" t="inlineStr">
        <is>
          <t>fournisseur de services DNS</t>
        </is>
      </c>
      <c r="AO993" s="2" t="inlineStr">
        <is>
          <t>3</t>
        </is>
      </c>
      <c r="AP993" s="2" t="inlineStr">
        <is>
          <t/>
        </is>
      </c>
      <c r="AQ993" t="inlineStr">
        <is>
          <t>entité qui fournit des services DNS (système de noms de domaines &lt;a href="/entry/result/902243/all" id="ENTRY_TO_ENTRY_CONVERTER" target="_blank"&gt;IATE:902243&lt;/a&gt; ) sur l'internet</t>
        </is>
      </c>
      <c r="AR993" s="2" t="inlineStr">
        <is>
          <t>soláthraí seirbhíse DNS|
soláthraí seirbhíse córais ainmneacha fearainn</t>
        </is>
      </c>
      <c r="AS993" s="2" t="inlineStr">
        <is>
          <t>3|
3</t>
        </is>
      </c>
      <c r="AT993" s="2" t="inlineStr">
        <is>
          <t xml:space="preserve">|
</t>
        </is>
      </c>
      <c r="AU993" t="inlineStr">
        <is>
          <t/>
        </is>
      </c>
      <c r="AV993" s="2" t="inlineStr">
        <is>
          <t>pružatelj DNS usluge</t>
        </is>
      </c>
      <c r="AW993" s="2" t="inlineStr">
        <is>
          <t>3</t>
        </is>
      </c>
      <c r="AX993" s="2" t="inlineStr">
        <is>
          <t/>
        </is>
      </c>
      <c r="AY993" t="inlineStr">
        <is>
          <t>subjekt koji pruža DNS usluge na internetu</t>
        </is>
      </c>
      <c r="AZ993" s="2" t="inlineStr">
        <is>
          <t>DNS-szolgáltató</t>
        </is>
      </c>
      <c r="BA993" s="2" t="inlineStr">
        <is>
          <t>3</t>
        </is>
      </c>
      <c r="BB993" s="2" t="inlineStr">
        <is>
          <t/>
        </is>
      </c>
      <c r="BC993" t="inlineStr">
        <is>
          <t>olyan szervezet, amely DNS-szolgáltatásokat nyújt az interneten</t>
        </is>
      </c>
      <c r="BD993" s="2" t="inlineStr">
        <is>
          <t>fornitore di servizi DNS</t>
        </is>
      </c>
      <c r="BE993" s="2" t="inlineStr">
        <is>
          <t>3</t>
        </is>
      </c>
      <c r="BF993" s="2" t="inlineStr">
        <is>
          <t/>
        </is>
      </c>
      <c r="BG993" t="inlineStr">
        <is>
          <t>soggetto che fornisce servizi &lt;a href="https://iate.europa.eu/entry/result/902243/en-it" target="_blank"&gt;DNS &lt;/a&gt;su internet</t>
        </is>
      </c>
      <c r="BH993" s="2" t="inlineStr">
        <is>
          <t>domenų vardų sistemos paslaugų teikėjas|
DNS paslaugų teikėjas</t>
        </is>
      </c>
      <c r="BI993" s="2" t="inlineStr">
        <is>
          <t>3|
3</t>
        </is>
      </c>
      <c r="BJ993" s="2" t="inlineStr">
        <is>
          <t xml:space="preserve">|
</t>
        </is>
      </c>
      <c r="BK993" t="inlineStr">
        <is>
          <t>subjektas, kuris teikia DNS paslaugas internetu</t>
        </is>
      </c>
      <c r="BL993" s="2" t="inlineStr">
        <is>
          <t>domēnu nosaukumu sistēmas pakalpojumu sniedzējs|
DNS pakalpojumu sniedzējs</t>
        </is>
      </c>
      <c r="BM993" s="2" t="inlineStr">
        <is>
          <t>3|
3</t>
        </is>
      </c>
      <c r="BN993" s="2" t="inlineStr">
        <is>
          <t xml:space="preserve">|
</t>
        </is>
      </c>
      <c r="BO993" t="inlineStr">
        <is>
          <t/>
        </is>
      </c>
      <c r="BP993" s="2" t="inlineStr">
        <is>
          <t>fornitur ta' servizzi tas-sistema tal-ismijiet ta' dominji|
fornitur ta' servizzi DNS</t>
        </is>
      </c>
      <c r="BQ993" s="2" t="inlineStr">
        <is>
          <t>3|
3</t>
        </is>
      </c>
      <c r="BR993" s="2" t="inlineStr">
        <is>
          <t xml:space="preserve">|
</t>
        </is>
      </c>
      <c r="BS993" t="inlineStr">
        <is>
          <t>entità li tipprovdi servizzi ta' sistema ta' isem ta' dominju (DNS) fuq l-internet</t>
        </is>
      </c>
      <c r="BT993" s="2" t="inlineStr">
        <is>
          <t>DNS-dienstverlener</t>
        </is>
      </c>
      <c r="BU993" s="2" t="inlineStr">
        <is>
          <t>3</t>
        </is>
      </c>
      <c r="BV993" s="2" t="inlineStr">
        <is>
          <t/>
        </is>
      </c>
      <c r="BW993" t="inlineStr">
        <is>
          <t>entiteit
 die DNS-diensten op het internet verleent</t>
        </is>
      </c>
      <c r="BX993" s="2" t="inlineStr">
        <is>
          <t>dostawca usług DNS</t>
        </is>
      </c>
      <c r="BY993" s="2" t="inlineStr">
        <is>
          <t>3</t>
        </is>
      </c>
      <c r="BZ993" s="2" t="inlineStr">
        <is>
          <t/>
        </is>
      </c>
      <c r="CA993" t="inlineStr">
        <is>
          <t>podmiot świadczący w internecie usługi DNS [ &lt;a href="/entry/result/902243/all" id="ENTRY_TO_ENTRY_CONVERTER" target="_blank"&gt;IATE:902243&lt;/a&gt; ]</t>
        </is>
      </c>
      <c r="CB993" s="2" t="inlineStr">
        <is>
          <t>prestador de serviços de DNS|
prestador de serviços do sistema de nomes de domínio</t>
        </is>
      </c>
      <c r="CC993" s="2" t="inlineStr">
        <is>
          <t>3|
3</t>
        </is>
      </c>
      <c r="CD993" s="2" t="inlineStr">
        <is>
          <t xml:space="preserve">|
</t>
        </is>
      </c>
      <c r="CE993" t="inlineStr">
        <is>
          <t>Entidade que fornece serviços do sistema de nomes de domínio (DNS) na Internet.</t>
        </is>
      </c>
      <c r="CF993" s="2" t="inlineStr">
        <is>
          <t>furnizor de servicii DNS</t>
        </is>
      </c>
      <c r="CG993" s="2" t="inlineStr">
        <is>
          <t>3</t>
        </is>
      </c>
      <c r="CH993" s="2" t="inlineStr">
        <is>
          <t/>
        </is>
      </c>
      <c r="CI993" t="inlineStr">
        <is>
          <t>entitate care furnizează servicii DNS pe internet</t>
        </is>
      </c>
      <c r="CJ993" s="2" t="inlineStr">
        <is>
          <t>poskytovateľ služieb DNS</t>
        </is>
      </c>
      <c r="CK993" s="2" t="inlineStr">
        <is>
          <t>3</t>
        </is>
      </c>
      <c r="CL993" s="2" t="inlineStr">
        <is>
          <t/>
        </is>
      </c>
      <c r="CM993" t="inlineStr">
        <is>
          <t>subjekt, ktorý poskytuje na internete služby DNS</t>
        </is>
      </c>
      <c r="CN993" s="2" t="inlineStr">
        <is>
          <t>ponudnik storitev sistema domenskih imen</t>
        </is>
      </c>
      <c r="CO993" s="2" t="inlineStr">
        <is>
          <t>3</t>
        </is>
      </c>
      <c r="CP993" s="2" t="inlineStr">
        <is>
          <t/>
        </is>
      </c>
      <c r="CQ993" t="inlineStr">
        <is>
          <t>subjekt, ki zagotavlja storitve sistema domenskih imen na internetu</t>
        </is>
      </c>
      <c r="CR993" s="2" t="inlineStr">
        <is>
          <t>leverantör av DNS-tjänst</t>
        </is>
      </c>
      <c r="CS993" s="2" t="inlineStr">
        <is>
          <t>3</t>
        </is>
      </c>
      <c r="CT993" s="2" t="inlineStr">
        <is>
          <t/>
        </is>
      </c>
      <c r="CU993" t="inlineStr">
        <is>
          <t>enhet som tillhandahåller DNS-tjänster på internet</t>
        </is>
      </c>
    </row>
    <row r="994">
      <c r="A994" s="1" t="str">
        <f>HYPERLINK("https://iate.europa.eu/entry/result/3592186/all", "3592186")</f>
        <v>3592186</v>
      </c>
      <c r="B994" t="inlineStr">
        <is>
          <t>EDUCATION AND COMMUNICATIONS</t>
        </is>
      </c>
      <c r="C994" t="inlineStr">
        <is>
          <t>EDUCATION AND COMMUNICATIONS|information technology and data processing</t>
        </is>
      </c>
      <c r="D994" s="2" t="inlineStr">
        <is>
          <t>услуга на център за данни</t>
        </is>
      </c>
      <c r="E994" s="2" t="inlineStr">
        <is>
          <t>3</t>
        </is>
      </c>
      <c r="F994" s="2" t="inlineStr">
        <is>
          <t/>
        </is>
      </c>
      <c r="G994" t="inlineStr">
        <is>
          <t>услуга, включваща конструкции или групи конструкции, предназначени за централизирано разполагане, свързване и експлоатация на информационно и мрежово технологично оборудване, предоставящо услуги за съхранение, обработване и пренос на данни, заедно с всички съоръжения и инфраструктури за електроразпределение и контрол на околната среда</t>
        </is>
      </c>
      <c r="H994" s="2" t="inlineStr">
        <is>
          <t>služba datového centra</t>
        </is>
      </c>
      <c r="I994" s="2" t="inlineStr">
        <is>
          <t>3</t>
        </is>
      </c>
      <c r="J994" s="2" t="inlineStr">
        <is>
          <t/>
        </is>
      </c>
      <c r="K994" t="inlineStr">
        <is>
          <t/>
        </is>
      </c>
      <c r="L994" s="2" t="inlineStr">
        <is>
          <t>datacentertjeneste</t>
        </is>
      </c>
      <c r="M994" s="2" t="inlineStr">
        <is>
          <t>3</t>
        </is>
      </c>
      <c r="N994" s="2" t="inlineStr">
        <is>
          <t/>
        </is>
      </c>
      <c r="O994" t="inlineStr">
        <is>
          <t>tjeneste, der omfatter strukturer eller grupper af strukturer, der er dedikeret til central indkvartering, sammenkobling og drift af informationsteknologi og netværksudstyr, der leverer datalagrings-, behandlings- og transporttjenester samt alle faciliteter og infrastrukturer til strømdistribution og miljøkontrol</t>
        </is>
      </c>
      <c r="P994" s="2" t="inlineStr">
        <is>
          <t>Rechenzentrumsdienst</t>
        </is>
      </c>
      <c r="Q994" s="2" t="inlineStr">
        <is>
          <t>3</t>
        </is>
      </c>
      <c r="R994" s="2" t="inlineStr">
        <is>
          <t/>
        </is>
      </c>
      <c r="S994" t="inlineStr">
        <is>
          <t>Dienstleistungen, mit denen Strukturen oder Gruppen von Strukturen für die zentrale Unterbringung, die Verbindung und den Betrieb von Informationstechnologie und Netzausrüstungen zur Erbringung von Datenspeicher-, Datenverarbeitungs- und Datentransportdiensten sowie alle Anlagen und Infrastrukturen für die Leistungsverteilung und die Umgebungskontrolle bereitgestellt werden</t>
        </is>
      </c>
      <c r="T994" s="2" t="inlineStr">
        <is>
          <t>υπηρεσία κέντρου δεδομένων</t>
        </is>
      </c>
      <c r="U994" s="2" t="inlineStr">
        <is>
          <t>3</t>
        </is>
      </c>
      <c r="V994" s="2" t="inlineStr">
        <is>
          <t/>
        </is>
      </c>
      <c r="W994" t="inlineStr">
        <is>
          <t>παροχή υπηρεσίας που περιλαμβάνει δομές, ή ομάδες δομών, που προορίζονται για την κεντρική φιλοξενία, διασύνδεση και λειτουργία της τεχνολογίας πληροφοριών και του εξοπλισμού δικτύου που παρέχει υπηρεσίες αποθήκευσης, επεξεργασίας και μεταφοράς δεδομένων, καθώς και όλες τις εγκαταστάσεις και υποδομές διανομής ηλεκτρικής ενέργειας και περιβαλλοντικού ελέγχου</t>
        </is>
      </c>
      <c r="X994" s="2" t="inlineStr">
        <is>
          <t>data centre service</t>
        </is>
      </c>
      <c r="Y994" s="2" t="inlineStr">
        <is>
          <t>3</t>
        </is>
      </c>
      <c r="Z994" s="2" t="inlineStr">
        <is>
          <t/>
        </is>
      </c>
      <c r="AA994" t="inlineStr">
        <is>
          <t>service that encompasses structures, or groups of structures, dedicated
to the centralised accommodation, interconnection and operation of information
technology and network equipment providing data storage, processing and
transport services together with all the facilities and infrastructures for
power distribution and environmental control</t>
        </is>
      </c>
      <c r="AB994" s="2" t="inlineStr">
        <is>
          <t>servicio de centro de datos</t>
        </is>
      </c>
      <c r="AC994" s="2" t="inlineStr">
        <is>
          <t>3</t>
        </is>
      </c>
      <c r="AD994" s="2" t="inlineStr">
        <is>
          <t/>
        </is>
      </c>
      <c r="AE994" t="inlineStr">
        <is>
          <t>Servicio que ofrece el espacio donde se almacenan diferentes equipos de hardware y 
componentes físicos que son necesarios para el procesamiento de la 
información digital.</t>
        </is>
      </c>
      <c r="AF994" s="2" t="inlineStr">
        <is>
          <t>andmekeskusteenus</t>
        </is>
      </c>
      <c r="AG994" s="2" t="inlineStr">
        <is>
          <t>3</t>
        </is>
      </c>
      <c r="AH994" s="2" t="inlineStr">
        <is>
          <t/>
        </is>
      </c>
      <c r="AI994" t="inlineStr">
        <is>
          <t>teenus, mis hõlmab struktuure või struktuuride rühmi, mis on ette 
nähtud andmete talletamiseks, töötlemiseks ja edastamiseks kasutatavate 
infotehnoloogia- ja võrguseadmete keskseks majutamiseks, omavahel 
sidumiseks ja käitamiseks, sh kõiki energiajaotuse ja 
keskkonnakontrolliga seotud vahendeid ja taristuid</t>
        </is>
      </c>
      <c r="AJ994" s="2" t="inlineStr">
        <is>
          <t>datakeskuspalvelu</t>
        </is>
      </c>
      <c r="AK994" s="2" t="inlineStr">
        <is>
          <t>3</t>
        </is>
      </c>
      <c r="AL994" s="2" t="inlineStr">
        <is>
          <t/>
        </is>
      </c>
      <c r="AM994" t="inlineStr">
        <is>
          <t>palvelu, joka käsittää rakenteita tai
rakenteiden ryhmiä, jotka on tarkoitettu datan tallennus-, käsittely- ja
siirtopalveluja tarjoavien tietoteknisten ja verkkolaitteiden keskitettyyn
ylläpitoon, yhteenliittämiseen ja ohjaukseen yhdessä kaikkien tarvittavien
sähkönjakeluun ja toimintaolosuhteiden säätelyyn tarkoitettujen laitteiden ja
infrastruktuurien kanssa</t>
        </is>
      </c>
      <c r="AN994" s="2" t="inlineStr">
        <is>
          <t>service de centre de données</t>
        </is>
      </c>
      <c r="AO994" s="2" t="inlineStr">
        <is>
          <t>3</t>
        </is>
      </c>
      <c r="AP994" s="2" t="inlineStr">
        <is>
          <t/>
        </is>
      </c>
      <c r="AQ994" t="inlineStr">
        <is>
          <t>service
qui englobe les structures, ou groupes de structures, dédiées à l’hébergement,
l’interconnexion et l’exploitation centralisées des équipements de traitement
de l’information et de réseau fournissant des services de stockage, de
traitement et de transport des données, ainsi que l’ensemble des installations
et infrastructures de distribution d’électricité et de contrôle environnemental</t>
        </is>
      </c>
      <c r="AR994" s="2" t="inlineStr">
        <is>
          <t>seirbhís lárionaid sonraí</t>
        </is>
      </c>
      <c r="AS994" s="2" t="inlineStr">
        <is>
          <t>3</t>
        </is>
      </c>
      <c r="AT994" s="2" t="inlineStr">
        <is>
          <t/>
        </is>
      </c>
      <c r="AU994" t="inlineStr">
        <is>
          <t/>
        </is>
      </c>
      <c r="AV994" s="2" t="inlineStr">
        <is>
          <t>usluga podatkovnog centra</t>
        </is>
      </c>
      <c r="AW994" s="2" t="inlineStr">
        <is>
          <t>3</t>
        </is>
      </c>
      <c r="AX994" s="2" t="inlineStr">
        <is>
          <t/>
        </is>
      </c>
      <c r="AY994" t="inlineStr">
        <is>
          <t>pružanje usluge koja uključuje strukture ili skupine struktura namijenjenih centraliziranom smještaju, međupovezivanju i radu opreme informacijske tehnologije i mreže za usluge pohrane, obrade i prijenosa podataka, uključujući sve objekte i infrastrukturu za distribuciju električne energije i kontrolu okoliša</t>
        </is>
      </c>
      <c r="AZ994" s="2" t="inlineStr">
        <is>
          <t>adatközpont-szolgáltatás</t>
        </is>
      </c>
      <c r="BA994" s="2" t="inlineStr">
        <is>
          <t>2</t>
        </is>
      </c>
      <c r="BB994" s="2" t="inlineStr">
        <is>
          <t/>
        </is>
      </c>
      <c r="BC994" t="inlineStr">
        <is>
          <t>olyan szolgáltatás, amelynek részét képezik olyan struktúrák vagy 
struktúracsoportok, amelyek az adattárolási, feldolgozási és továbbítási
 szolgáltatásokat nyújtó informatikai és hálózati berendezések 
központosított elhelyezésére, összekapcsolására és működtetésére 
szolgálnak a villamosenergia-elosztás és a környezetvédelmi ellenőrzés 
összes létesítményével és infrastruktúrájával együtt</t>
        </is>
      </c>
      <c r="BD994" s="2" t="inlineStr">
        <is>
          <t>servizio di data center</t>
        </is>
      </c>
      <c r="BE994" s="2" t="inlineStr">
        <is>
          <t>3</t>
        </is>
      </c>
      <c r="BF994" s="2" t="inlineStr">
        <is>
          <t/>
        </is>
      </c>
      <c r="BG994" t="inlineStr">
        <is>
          <t>servizio che comprende strutture, o gruppi di strutture, dedicate a ospitare, interconnettere e far funzionare in modo centralizzato apparecchiature informatiche e di rete che forniscono servizi di conservazione, elaborazione e trasporto di dati insieme a tutti gli impianti e le infrastrutture per la distribuzione dell'energia e il controllo ambientale</t>
        </is>
      </c>
      <c r="BH994" s="2" t="inlineStr">
        <is>
          <t>duomenų centro paslauga</t>
        </is>
      </c>
      <c r="BI994" s="2" t="inlineStr">
        <is>
          <t>3</t>
        </is>
      </c>
      <c r="BJ994" s="2" t="inlineStr">
        <is>
          <t/>
        </is>
      </c>
      <c r="BK994" t="inlineStr">
        <is>
          <t/>
        </is>
      </c>
      <c r="BL994" s="2" t="inlineStr">
        <is>
          <t>datu centra pakalpojums</t>
        </is>
      </c>
      <c r="BM994" s="2" t="inlineStr">
        <is>
          <t>2</t>
        </is>
      </c>
      <c r="BN994" s="2" t="inlineStr">
        <is>
          <t/>
        </is>
      </c>
      <c r="BO994" t="inlineStr">
        <is>
          <t>pakalpojums, kas ietver struktūras vai struktūru grupas, kuras paredzētas tāda informācijas tehnoloģijas un tīkla aprīkojuma centralizētai izmitināšanai, savstarpējai savienošanai un darbībai, kas sniedz datu uzglabāšanas, apstrādes un transportēšanas pakalpojumus kopā ar visām ierīcēm un infrastruktūrām jaudas sadalei un vides kontrolei</t>
        </is>
      </c>
      <c r="BP994" s="2" t="inlineStr">
        <is>
          <t>servizz ta' ċentru tad-&lt;i&gt;data&lt;/i&gt;</t>
        </is>
      </c>
      <c r="BQ994" s="2" t="inlineStr">
        <is>
          <t>3</t>
        </is>
      </c>
      <c r="BR994" s="2" t="inlineStr">
        <is>
          <t/>
        </is>
      </c>
      <c r="BS994" t="inlineStr">
        <is>
          <t>servizz li jinkorpora strutturi, jew gruppi ta' strutturi, iddedikati għall-akkomodazzjoni, għall-interkonnessjoni u għall-operazzjoni ċentralizzati tat-teknoloġija tal-informazzjoni u tagħmir tan-networks li jipprovdi ħżin tad-&lt;i&gt;data&lt;/i&gt;, servizzi ta' proċessar u trasport flimkien mal-faċilitajiet u l-infrastrutturi kollha għad-distribuzzjoni tal-potenza u l-kontroll tal-ambjent</t>
        </is>
      </c>
      <c r="BT994" s="2" t="inlineStr">
        <is>
          <t>datacentrumdienst</t>
        </is>
      </c>
      <c r="BU994" s="2" t="inlineStr">
        <is>
          <t>3</t>
        </is>
      </c>
      <c r="BV994" s="2" t="inlineStr">
        <is>
          <t/>
        </is>
      </c>
      <c r="BW994" t="inlineStr">
        <is>
          <t>dienst
 die structuren, of groepen van structuren, omvat die bestemd zijn voor de
 gecentraliseerde accommodatie, de interconnectie en de exploitatie van
 informatietechnologie en netwerkapparatuur die diensten op het gebied van
 gegevensopslag, -verwerking en -transport aanbiedt, samen met alle
 faciliteiten en infrastructuren voor energiedistributie en omgevingscontrole</t>
        </is>
      </c>
      <c r="BX994" s="2" t="inlineStr">
        <is>
          <t>usługa ośrodka przetwarzania danych</t>
        </is>
      </c>
      <c r="BY994" s="2" t="inlineStr">
        <is>
          <t>3</t>
        </is>
      </c>
      <c r="BZ994" s="2" t="inlineStr">
        <is>
          <t/>
        </is>
      </c>
      <c r="CA994" t="inlineStr">
        <is>
          <t>świadczenie usługi obejmującej struktury lub grupy struktur przeznaczone do scentralizowanego hostingu, zapewnienia wzajemnego połączenia i eksploatacji sprzętu informatycznego i sieciowego służącego do świadczenia usług przechowywania, przetwarzania i transportu danych wraz ze wszystkimi obiektami i całą infrastrukturą na potrzeby dystrybucji energii elektrycznej i kontroli środowiskowej</t>
        </is>
      </c>
      <c r="CB994" s="2" t="inlineStr">
        <is>
          <t>serviço de centro de dados</t>
        </is>
      </c>
      <c r="CC994" s="2" t="inlineStr">
        <is>
          <t>3</t>
        </is>
      </c>
      <c r="CD994" s="2" t="inlineStr">
        <is>
          <t/>
        </is>
      </c>
      <c r="CE994" t="inlineStr">
        <is>
          <t>&lt;div&gt;Serviço que engloba estruturas ou grupos de 
estruturas dedicados ao alojamento centralizado, interligação e operação
 de equipamento de redes e tecnologias da informação que preste serviços
 de armazenamento, tratamento e transmissão de dados, juntamente com 
todas as instalações e infraestruturas de distribuição de energia e 
controlo ambiental.&lt;br&gt;&lt;/div&gt;</t>
        </is>
      </c>
      <c r="CF994" s="2" t="inlineStr">
        <is>
          <t>serviciu de centru de date</t>
        </is>
      </c>
      <c r="CG994" s="2" t="inlineStr">
        <is>
          <t>3</t>
        </is>
      </c>
      <c r="CH994" s="2" t="inlineStr">
        <is>
          <t/>
        </is>
      </c>
      <c r="CI994" t="inlineStr">
        <is>
          <t>serviciu care cuprinde structuri sau grupuri de structuri dedicate
 găzduirii, interconectării și exploatării centralizate a tehnologiei 
informației și a echipamentelor de rețea care furnizează servicii de 
stocare, prelucrare și transport de date, împreună cu toate instalațiile
 și infrastructurile de distribuție a energiei electrice și de control 
al mediului</t>
        </is>
      </c>
      <c r="CJ994" s="2" t="inlineStr">
        <is>
          <t>služba dátového centra</t>
        </is>
      </c>
      <c r="CK994" s="2" t="inlineStr">
        <is>
          <t>3</t>
        </is>
      </c>
      <c r="CL994" s="2" t="inlineStr">
        <is>
          <t/>
        </is>
      </c>
      <c r="CM994" t="inlineStr">
        <is>
          <t>služba, ktorá zahŕňa štruktúry alebo skupiny štruktúr vyhradené na centralizované umiestnenie, vzájomné prepojenie a prevádzku informačných technológií a sieťového vybavenia poskytujúcich služby ukladania, spracovania a prepravy dát spolu so všetkými zariadeniami a infraštruktúrami na distribúciu elektrickej energie a environmentálnu kontrolu</t>
        </is>
      </c>
      <c r="CN994" s="2" t="inlineStr">
        <is>
          <t>storitev podatkovnega centra</t>
        </is>
      </c>
      <c r="CO994" s="2" t="inlineStr">
        <is>
          <t>3</t>
        </is>
      </c>
      <c r="CP994" s="2" t="inlineStr">
        <is>
          <t/>
        </is>
      </c>
      <c r="CQ994" t="inlineStr">
        <is>
          <t/>
        </is>
      </c>
      <c r="CR994" s="2" t="inlineStr">
        <is>
          <t>datacentraltjänst</t>
        </is>
      </c>
      <c r="CS994" s="2" t="inlineStr">
        <is>
          <t>3</t>
        </is>
      </c>
      <c r="CT994" s="2" t="inlineStr">
        <is>
          <t/>
        </is>
      </c>
      <c r="CU994" t="inlineStr">
        <is>
          <t>strukturer, eller grupper av strukturer, avsedda för centraliserad inkvartering, sammankoppling och drift av it- och nätutrustning som tillhandahåller datalagrings-, databehandlings- och datatransporttjänster samt alla anläggningar och infrastrukturer för kraftdistribution och miljökontroll.</t>
        </is>
      </c>
    </row>
    <row r="995">
      <c r="A995" s="1" t="str">
        <f>HYPERLINK("https://iate.europa.eu/entry/result/3592153/all", "3592153")</f>
        <v>3592153</v>
      </c>
      <c r="B995" t="inlineStr">
        <is>
          <t>EDUCATION AND COMMUNICATIONS</t>
        </is>
      </c>
      <c r="C995" t="inlineStr">
        <is>
          <t>EDUCATION AND COMMUNICATIONS|information technology and data processing</t>
        </is>
      </c>
      <c r="D995" s="2" t="inlineStr">
        <is>
          <t>координирано оповестяване на уязвимости</t>
        </is>
      </c>
      <c r="E995" s="2" t="inlineStr">
        <is>
          <t>3</t>
        </is>
      </c>
      <c r="F995" s="2" t="inlineStr">
        <is>
          <t/>
        </is>
      </c>
      <c r="G995" t="inlineStr">
        <is>
          <t/>
        </is>
      </c>
      <c r="H995" s="2" t="inlineStr">
        <is>
          <t>koordinované zveřejňování zranitelností</t>
        </is>
      </c>
      <c r="I995" s="2" t="inlineStr">
        <is>
          <t>3</t>
        </is>
      </c>
      <c r="J995" s="2" t="inlineStr">
        <is>
          <t/>
        </is>
      </c>
      <c r="K995" t="inlineStr">
        <is>
          <t>strukturovaný proces spolupráce, v jehož rámci je o zranitelnostech informován vlastník informačního systému, čímž se organizaci umožní diagnostikovat a odstranit zranitelnost dříve, než budou podrobné informace o ní sděleny třetím stranám nebo veřejnosti</t>
        </is>
      </c>
      <c r="L995" s="2" t="inlineStr">
        <is>
          <t>koordineret offentliggørelse af sårbarheder</t>
        </is>
      </c>
      <c r="M995" s="2" t="inlineStr">
        <is>
          <t>3</t>
        </is>
      </c>
      <c r="N995" s="2" t="inlineStr">
        <is>
          <t/>
        </is>
      </c>
      <c r="O995" t="inlineStr">
        <is>
          <t/>
        </is>
      </c>
      <c r="P995" s="2" t="inlineStr">
        <is>
          <t>koordinierte Offenlegung von Sicherheitslücken</t>
        </is>
      </c>
      <c r="Q995" s="2" t="inlineStr">
        <is>
          <t>3</t>
        </is>
      </c>
      <c r="R995" s="2" t="inlineStr">
        <is>
          <t/>
        </is>
      </c>
      <c r="S995" t="inlineStr">
        <is>
          <t/>
        </is>
      </c>
      <c r="T995" s="2" t="inlineStr">
        <is>
          <t>συντονισμένη δημοσιοποίηση τρωτών σημείων</t>
        </is>
      </c>
      <c r="U995" s="2" t="inlineStr">
        <is>
          <t>3</t>
        </is>
      </c>
      <c r="V995" s="2" t="inlineStr">
        <is>
          <t/>
        </is>
      </c>
      <c r="W995" t="inlineStr">
        <is>
          <t>διαδικασία συγκέντρωσης πληροφοριών από φορείς εντοπισμού τρωτών σημείων, συντονισμού της ανταλλαγής των εν λόγω πληροφοριών μεταξύ των ενδιαφερόμενων μερών και γνωστοποίησης της ύπαρξης τρωτών σημείων του λογισμικού και του μετριασμού τους σε διάφορα ενδιαφερόμενα μέρη</t>
        </is>
      </c>
      <c r="X995" s="2" t="inlineStr">
        <is>
          <t>coordinated vulnerability disclosure</t>
        </is>
      </c>
      <c r="Y995" s="2" t="inlineStr">
        <is>
          <t>3</t>
        </is>
      </c>
      <c r="Z995" s="2" t="inlineStr">
        <is>
          <t/>
        </is>
      </c>
      <c r="AA995" t="inlineStr">
        <is>
          <t>process of gathering information from vulnerability finders, coordinating the sharing of that information between relevant stakeholders, and disclosing the existence of software vulnerabilities and their mitigations to various stakeholders</t>
        </is>
      </c>
      <c r="AB995" s="2" t="inlineStr">
        <is>
          <t>divulgación coordinada de vulnerabilidades</t>
        </is>
      </c>
      <c r="AC995" s="2" t="inlineStr">
        <is>
          <t>3</t>
        </is>
      </c>
      <c r="AD995" s="2" t="inlineStr">
        <is>
          <t/>
        </is>
      </c>
      <c r="AE995" t="inlineStr">
        <is>
          <t>Proceso estructurado de cooperación en el que se informa al propietario 
del sistema de información de las vulnerabilidades detectadas, lo que 
ofrece a la organización la oportunidad de identificar y subsanar una 
vulnerabilidad antes de que la información detallada relacionada con 
esta se haga pública o pueda divulgarse a terceros.</t>
        </is>
      </c>
      <c r="AF995" s="2" t="inlineStr">
        <is>
          <t>nõrkuste koordineeritud avalikustamine</t>
        </is>
      </c>
      <c r="AG995" s="2" t="inlineStr">
        <is>
          <t>2</t>
        </is>
      </c>
      <c r="AH995" s="2" t="inlineStr">
        <is>
          <t/>
        </is>
      </c>
      <c r="AI995" t="inlineStr">
        <is>
          <t>&lt;div&gt;struktureeritud protsess, mille käigus
 teatatakse organisatsioonidele nõrkustest viisil, mis võimaldab
 organisatsioonil nõrkust diagnoosida ja selle kõrvaldada enne, kui nõrkusega
 seotud üksikasjalik teave avalikustatakse kolmandatele isikutele või
 üldsusele&lt;/div&gt;</t>
        </is>
      </c>
      <c r="AJ995" s="2" t="inlineStr">
        <is>
          <t>koordinoitu haavoittuvuuksien julkistaminen|
koordinoitu haavoittuvuuden ilmaiseminen</t>
        </is>
      </c>
      <c r="AK995" s="2" t="inlineStr">
        <is>
          <t>3|
3</t>
        </is>
      </c>
      <c r="AL995" s="2" t="inlineStr">
        <is>
          <t xml:space="preserve">|
</t>
        </is>
      </c>
      <c r="AM995" t="inlineStr">
        <is>
          <t>toiminta, joka käsittää tietojen keräämisen haavoittuvuuksien löytäjiltä, kyseisten tietojen koordinoidun jakamisen asianomaisten tahojen kanssa sekä ohjelmistojen haavoittuvuuksien olemassaolon ilmoittamisen näille tahoille ja näihin haavoittuvuuksiin liittyvien turvallisuusuhkien lieventämisen</t>
        </is>
      </c>
      <c r="AN995" s="2" t="inlineStr">
        <is>
          <t>divulgation coordonnée des vulnérabilités</t>
        </is>
      </c>
      <c r="AO995" s="2" t="inlineStr">
        <is>
          <t>3</t>
        </is>
      </c>
      <c r="AP995" s="2" t="inlineStr">
        <is>
          <t/>
        </is>
      </c>
      <c r="AQ995" t="inlineStr">
        <is>
          <t>ensemble de règles préalablement déterminées par une
organisation responsable de systèmes d’information autorisant des chercheurs
ayant de bonnes intentions à signaler de potentielles vulnérabilités dans ses
systèmes, ou à lui transmettre toute information pertinente à ce sujet</t>
        </is>
      </c>
      <c r="AR995" s="2" t="inlineStr">
        <is>
          <t>nochtadh comhordaithe na leochaileachtaí</t>
        </is>
      </c>
      <c r="AS995" s="2" t="inlineStr">
        <is>
          <t>3</t>
        </is>
      </c>
      <c r="AT995" s="2" t="inlineStr">
        <is>
          <t/>
        </is>
      </c>
      <c r="AU995" t="inlineStr">
        <is>
          <t/>
        </is>
      </c>
      <c r="AV995" s="2" t="inlineStr">
        <is>
          <t>koordinirano otkrivanje ranjivosti</t>
        </is>
      </c>
      <c r="AW995" s="2" t="inlineStr">
        <is>
          <t>3</t>
        </is>
      </c>
      <c r="AX995" s="2" t="inlineStr">
        <is>
          <t/>
        </is>
      </c>
      <c r="AY995" t="inlineStr">
        <is>
          <t/>
        </is>
      </c>
      <c r="AZ995" s="2" t="inlineStr">
        <is>
          <t>összehangolt sebezhetőség-feltárás</t>
        </is>
      </c>
      <c r="BA995" s="2" t="inlineStr">
        <is>
          <t>3</t>
        </is>
      </c>
      <c r="BB995" s="2" t="inlineStr">
        <is>
          <t/>
        </is>
      </c>
      <c r="BC995" t="inlineStr">
        <is>
          <t>olyan strukturált együttműködési eljárás, amelynek keretében a 
sebezhetőségeket az információs rendszer tulajdonosának jelentik be, 
lehetővé téve, hogy a szervezet azelőtt megvizsgálhassa és orvosolhassa a
 sebezhetőséget, hogy a sebezhetőséggel kapcsolatos részletes 
információkat harmadik felek vagy a nyilvánosság tudomására hoznák</t>
        </is>
      </c>
      <c r="BD995" s="2" t="inlineStr">
        <is>
          <t>divulgazione coordinata delle vulnerabilità</t>
        </is>
      </c>
      <c r="BE995" s="2" t="inlineStr">
        <is>
          <t>3</t>
        </is>
      </c>
      <c r="BF995" s="2" t="inlineStr">
        <is>
          <t/>
        </is>
      </c>
      <c r="BG995" t="inlineStr">
        <is>
          <t>processo strutturato attraverso il quale le vulnerabilità nei sistemi informatici e di rete sono segnalate alle organizzazioni in modo tale da consentire a queste ultime di diagnosticarle ed eliminarle prima che informazioni dettagliate in merito siano divulgate a terzi o al pubblico</t>
        </is>
      </c>
      <c r="BH995" s="2" t="inlineStr">
        <is>
          <t>atsakingas pažeidžiamumų atskleidimas|
suderintas pažeidžiamumų atskleidimas</t>
        </is>
      </c>
      <c r="BI995" s="2" t="inlineStr">
        <is>
          <t>3|
3</t>
        </is>
      </c>
      <c r="BJ995" s="2" t="inlineStr">
        <is>
          <t xml:space="preserve">admitted|
</t>
        </is>
      </c>
      <c r="BK995" t="inlineStr">
        <is>
          <t/>
        </is>
      </c>
      <c r="BL995" s="2" t="inlineStr">
        <is>
          <t>koordinēta ievainojamības atklāšana</t>
        </is>
      </c>
      <c r="BM995" s="2" t="inlineStr">
        <is>
          <t>3</t>
        </is>
      </c>
      <c r="BN995" s="2" t="inlineStr">
        <is>
          <t/>
        </is>
      </c>
      <c r="BO995" t="inlineStr">
        <is>
          <t>sadarbības veids, kas ļauj drošības pētniekiem ziņot par
ievainojamību informācijas sistēmas īpašniekam vai tirgotājam, dodot organizācijai iespēju identificēt un
pareizi un savlaicīgi novērst ievainojamību, pirms detalizēta informācija par ievainojamību tiek izpausta
trešajām pusēm vai sabiedrībai.</t>
        </is>
      </c>
      <c r="BP995" s="2" t="inlineStr">
        <is>
          <t>divulgazzjoni koordinata tal-vulnerabbiltajiet</t>
        </is>
      </c>
      <c r="BQ995" s="2" t="inlineStr">
        <is>
          <t>3</t>
        </is>
      </c>
      <c r="BR995" s="2" t="inlineStr">
        <is>
          <t/>
        </is>
      </c>
      <c r="BS995" t="inlineStr">
        <is>
          <t>il-proċess tal-ġbir tal-informazzjoni mingħand dawk li jsibu l-vulnerabbiltajiet, filwaqt li tiġi kkoordinata l-kondiviżjoni ta' dik l-informazzjoni bejn il-partijiet konċernati rilevanti, u tiġi ddivulgata l-eżistenza ta' vulnerabbiltajiet fis-software u l-mitigazzjonijiet tagħhom lill-partijiet konċernati varji</t>
        </is>
      </c>
      <c r="BT995" s="2" t="inlineStr">
        <is>
          <t>gecoördineerde openbaarmaking van kwetsbaarheden</t>
        </is>
      </c>
      <c r="BU995" s="2" t="inlineStr">
        <is>
          <t>3</t>
        </is>
      </c>
      <c r="BV995" s="2" t="inlineStr">
        <is>
          <t/>
        </is>
      </c>
      <c r="BW995" t="inlineStr">
        <is>
          <t>gestructureerde samenwerkingsprocedure waarin kwetsbaarheden aan de eigenaar van het informatiesysteem worden gemeld, zodat de organisatie de kans krijgt een diagnose te stellen en de kwetsbaarheden te verhelpen voordat gedetailleerde informatie over de kwetsbaarheden aan derden of het publiek wordt vrijgegeven</t>
        </is>
      </c>
      <c r="BX995" s="2" t="inlineStr">
        <is>
          <t>skoordynowane ujawnianie podatności</t>
        </is>
      </c>
      <c r="BY995" s="2" t="inlineStr">
        <is>
          <t>3</t>
        </is>
      </c>
      <c r="BZ995" s="2" t="inlineStr">
        <is>
          <t/>
        </is>
      </c>
      <c r="CA995" t="inlineStr">
        <is>
          <t>ustrukturyzowany proces współpracy, w ramach którego podatności zgłaszane są właścicielowi systemu informacyjnego, co pozwala organizacji na zdiagnozowanie i wyeliminowanie podatności zanim szczegółowe informacje dotyczące podatności zostaną ujawnione stronom trzecim lub podane do wiadomości publicznej; proces ten przewiduje również koordynację działań pomiędzy identyfikującym podatności a daną organizacją w zakresie podania do wiadomości publicznej informacji o tych podatnościach.</t>
        </is>
      </c>
      <c r="CB995" s="2" t="inlineStr">
        <is>
          <t>divulgação coordenada de vulnerabilidades</t>
        </is>
      </c>
      <c r="CC995" s="2" t="inlineStr">
        <is>
          <t>3</t>
        </is>
      </c>
      <c r="CD995" s="2" t="inlineStr">
        <is>
          <t/>
        </is>
      </c>
      <c r="CE995" t="inlineStr">
        <is>
          <t>Processo estruturado de cooperação em que as vulnerabilidades de um sistema de informação são 
comunicadas ao proprietário desse sistema dando-lhe a oportunidade de as diagnosticar e corrigir antes de serem divulgadas informações pormenorizadas sobre essas vulnerabilidades a terceiros ou ao público.</t>
        </is>
      </c>
      <c r="CF995" s="2" t="inlineStr">
        <is>
          <t>divulgare coordonată a vulnerabilităților|
divulgare responsabilă a vulnerabilităților</t>
        </is>
      </c>
      <c r="CG995" s="2" t="inlineStr">
        <is>
          <t>3|
3</t>
        </is>
      </c>
      <c r="CH995" s="2" t="inlineStr">
        <is>
          <t xml:space="preserve">|
</t>
        </is>
      </c>
      <c r="CI995" t="inlineStr">
        <is>
          <t>formă de cooperare în care un raportor informează proprietarul sistemului informatic, permițându-i acestuia posibilitatea de a diagnostica și remedia vulnerabilitatea înainte ca informațiile trecute cu privire la vulnerabilitate să fie divulgate terților sau publicului larg</t>
        </is>
      </c>
      <c r="CJ995" s="2" t="inlineStr">
        <is>
          <t>koordinované zverejňovanie informácií o zraniteľnosti</t>
        </is>
      </c>
      <c r="CK995" s="2" t="inlineStr">
        <is>
          <t>3</t>
        </is>
      </c>
      <c r="CL995" s="2" t="inlineStr">
        <is>
          <t/>
        </is>
      </c>
      <c r="CM995" t="inlineStr">
        <is>
          <t>štruktúrovaný proces spolupráce, v rámci ktorého sa zraniteľnosti hlásia vlastníkovi informačného systému, čím sa organizácii dáva príležitosť diagnostikovať zraniteľnosť a zabezpečiť jej nápravu pred tým, ako sa podrobné informácie o zraniteľnosti poskytnú tretím stranám alebo verejnosti</t>
        </is>
      </c>
      <c r="CN995" s="2" t="inlineStr">
        <is>
          <t>usklajeno razkrivanje šibkih točk</t>
        </is>
      </c>
      <c r="CO995" s="2" t="inlineStr">
        <is>
          <t>3</t>
        </is>
      </c>
      <c r="CP995" s="2" t="inlineStr">
        <is>
          <t/>
        </is>
      </c>
      <c r="CQ995" t="inlineStr">
        <is>
          <t/>
        </is>
      </c>
      <c r="CR995" s="2" t="inlineStr">
        <is>
          <t>samordnad information om sårbarheter</t>
        </is>
      </c>
      <c r="CS995" s="2" t="inlineStr">
        <is>
          <t>3</t>
        </is>
      </c>
      <c r="CT995" s="2" t="inlineStr">
        <is>
          <t/>
        </is>
      </c>
      <c r="CU995" t="inlineStr">
        <is>
          <t/>
        </is>
      </c>
    </row>
    <row r="996">
      <c r="A996" s="1" t="str">
        <f>HYPERLINK("https://iate.europa.eu/entry/result/3574127/all", "3574127")</f>
        <v>3574127</v>
      </c>
      <c r="B996" t="inlineStr">
        <is>
          <t>EDUCATION AND COMMUNICATIONS;PRODUCTION, TECHNOLOGY AND RESEARCH</t>
        </is>
      </c>
      <c r="C996" t="inlineStr">
        <is>
          <t>EDUCATION AND COMMUNICATIONS|information technology and data processing|computer system;PRODUCTION, TECHNOLOGY AND RESEARCH|technology and technical regulations|technical regulations</t>
        </is>
      </c>
      <c r="D996" s="2" t="inlineStr">
        <is>
          <t>сертифициране за киберсигурност</t>
        </is>
      </c>
      <c r="E996" s="2" t="inlineStr">
        <is>
          <t>3</t>
        </is>
      </c>
      <c r="F996" s="2" t="inlineStr">
        <is>
          <t/>
        </is>
      </c>
      <c r="G996" t="inlineStr">
        <is>
          <t/>
        </is>
      </c>
      <c r="H996" s="2" t="inlineStr">
        <is>
          <t>certifikace kybernetické bezpečnosti</t>
        </is>
      </c>
      <c r="I996" s="2" t="inlineStr">
        <is>
          <t>3</t>
        </is>
      </c>
      <c r="J996" s="2" t="inlineStr">
        <is>
          <t/>
        </is>
      </c>
      <c r="K996" t="inlineStr">
        <is>
          <t>formální hodnocení produktů, služeb a procesů informačních a komunikačních technologií podle definovaného souboru kritérií a norem provedené nezávislým a akreditovaným subjektem a vydání příslušného certifikátu o souladu, který má kupující a uživatele těchto produktů, služeb a procesů ujistit o jejich bezpečnostních vlastnostech</t>
        </is>
      </c>
      <c r="L996" s="2" t="inlineStr">
        <is>
          <t>cybersikkerhedscertificering</t>
        </is>
      </c>
      <c r="M996" s="2" t="inlineStr">
        <is>
          <t>3</t>
        </is>
      </c>
      <c r="N996" s="2" t="inlineStr">
        <is>
          <t/>
        </is>
      </c>
      <c r="O996" t="inlineStr">
        <is>
          <t>formel evaluering af IKT-produkter, -tjenester og -processer foretaget af et uafhængigt og akkrediteret organ med henblik på udstedelse af en cybersikkerhedsattest, der garanterer, at de evaluerede produkter, tjenester og processer er cybersikre</t>
        </is>
      </c>
      <c r="P996" s="2" t="inlineStr">
        <is>
          <t>Zertifizierung der Cybersicherheit</t>
        </is>
      </c>
      <c r="Q996" s="2" t="inlineStr">
        <is>
          <t>3</t>
        </is>
      </c>
      <c r="R996" s="2" t="inlineStr">
        <is>
          <t/>
        </is>
      </c>
      <c r="S996" t="inlineStr">
        <is>
          <t>förmliche Evaluierung von IKT-Produkten, Diensten und Prozessen durch eine unabhängige und akkreditierte Stelle anhand bestimmter definierter Kriterien und Normen und Ausstellung einer Bescheinigung</t>
        </is>
      </c>
      <c r="T996" s="2" t="inlineStr">
        <is>
          <t>πιστοποίηση κυβερνοασφάλειας</t>
        </is>
      </c>
      <c r="U996" s="2" t="inlineStr">
        <is>
          <t>3</t>
        </is>
      </c>
      <c r="V996" s="2" t="inlineStr">
        <is>
          <t/>
        </is>
      </c>
      <c r="W996" t="inlineStr">
        <is>
          <t>επίσημη αξιολόγηση προϊόντων, υπηρεσιών και διαδικασιών ΤΠΕ από ανεξάρτητο και διαπιστευμένο φορέα με βάση καθορισμένο σύνολο κριτηρίων και προτύπων, και έκδοση πιστοποιητικού συμμόρφωσης για την ενημέρωση αγοραστών και χρηστών σχετικά με τα χαρακτηριστικά ασφαλείας των προϊόντων και υπηρεσιών ΤΠΕ</t>
        </is>
      </c>
      <c r="X996" s="2" t="inlineStr">
        <is>
          <t>cybersecurity certification</t>
        </is>
      </c>
      <c r="Y996" s="2" t="inlineStr">
        <is>
          <t>3</t>
        </is>
      </c>
      <c r="Z996" s="2" t="inlineStr">
        <is>
          <t/>
        </is>
      </c>
      <c r="AA996" t="inlineStr">
        <is>
          <t>formal evaluation of ICT products, services and processes by an independent and accredited body against a defined set of criteria standards and the issuing of a certificate indicating conformance in order to inform and reassure purchasers and users about the security properties of the ICT products and services</t>
        </is>
      </c>
      <c r="AB996" s="2" t="inlineStr">
        <is>
          <t>certificación de la ciberseguridad</t>
        </is>
      </c>
      <c r="AC996" s="2" t="inlineStr">
        <is>
          <t>3</t>
        </is>
      </c>
      <c r="AD996" s="2" t="inlineStr">
        <is>
          <t/>
        </is>
      </c>
      <c r="AE996" t="inlineStr">
        <is>
          <t>Evaluación formal de los productos, servicios y procesos por un organismo independiente y acreditado en función de un conjunto de criterios claramente definidos que se plasman en la expedición de un certificado que atestigua la conformidad en materia de ciberseguridad de los productos, servicios y procesos evaluados.</t>
        </is>
      </c>
      <c r="AF996" s="2" t="inlineStr">
        <is>
          <t>küberturvalisuse alane sertifitseerimine|
küberturvalisuse sertifitseerimine</t>
        </is>
      </c>
      <c r="AG996" s="2" t="inlineStr">
        <is>
          <t>3|
3</t>
        </is>
      </c>
      <c r="AH996" s="2" t="inlineStr">
        <is>
          <t xml:space="preserve">|
</t>
        </is>
      </c>
      <c r="AI996" t="inlineStr">
        <is>
          <t>IKT- toodete, -teenuste ja -protsesside ametlik hindamine, et tagada liidus nende toodete, teenuste ja protsesside küberturvalisuse piisav tase ning kindlustunne, et IKT-toode, -teenus või -protsess vastab 
&lt;em&gt;Euroopa küberturvalisuse sertifitseerimise kava&lt;/em&gt; &lt;a href="/entry/result/3574165/all" id="ENTRY_TO_ENTRY_CONVERTER" target="_blank"&gt;IATE:3574165&lt;/a&gt; turvanõuetele</t>
        </is>
      </c>
      <c r="AJ996" s="2" t="inlineStr">
        <is>
          <t>kyberturvallisuussertifiointi</t>
        </is>
      </c>
      <c r="AK996" s="2" t="inlineStr">
        <is>
          <t>3</t>
        </is>
      </c>
      <c r="AL996" s="2" t="inlineStr">
        <is>
          <t/>
        </is>
      </c>
      <c r="AM996" t="inlineStr">
        <is>
          <t>virallinen arviointi, jonka riippumaton ja akkreditoitu elin tekee tuotteista, palveluista ja prosesseista määriteltyjä kriteereitä ja standardeja noudattaen ja jossa annetaan sertifikaatti, jolla todistetaan, että tietty tieto- ja viestintätekniikan tuote tai palvelu täyttää eurooppalaisessa kyberturvallisuuden sertifiointijärjestelmässä vahvistetut erityiset vaatimukset</t>
        </is>
      </c>
      <c r="AN996" s="2" t="inlineStr">
        <is>
          <t>certification de cybersécurité</t>
        </is>
      </c>
      <c r="AO996" s="2" t="inlineStr">
        <is>
          <t>4</t>
        </is>
      </c>
      <c r="AP996" s="2" t="inlineStr">
        <is>
          <t/>
        </is>
      </c>
      <c r="AQ996" t="inlineStr">
        <is>
          <t>évaluation formelle des produits, services et processus par un organisme indépendant et agréé, selon un ensemble défini de critères ou de normes, et qui aboutit à la délivrance d’un certificat attestant la conformité des produits et services TIC</t>
        </is>
      </c>
      <c r="AR996" s="2" t="inlineStr">
        <is>
          <t>deimhniú cibearshlándála|
deimhniú i ndáil le cibearshlándáil</t>
        </is>
      </c>
      <c r="AS996" s="2" t="inlineStr">
        <is>
          <t>3|
3</t>
        </is>
      </c>
      <c r="AT996" s="2" t="inlineStr">
        <is>
          <t xml:space="preserve">|
</t>
        </is>
      </c>
      <c r="AU996" t="inlineStr">
        <is>
          <t/>
        </is>
      </c>
      <c r="AV996" s="2" t="inlineStr">
        <is>
          <t>kibersigurnosna certifikacija</t>
        </is>
      </c>
      <c r="AW996" s="2" t="inlineStr">
        <is>
          <t>3</t>
        </is>
      </c>
      <c r="AX996" s="2" t="inlineStr">
        <is>
          <t/>
        </is>
      </c>
      <c r="AY996" t="inlineStr">
        <is>
          <t>formalno ocjenjivanje proizvoda, usluga i postupaka koje obavlja neovisno i akreditirano tijelo u skladu s utvrđenim skupom kriterija i izdavanje certifikata o sukladnosti, ima važnu ulogu za povećanje povjerenja i sigurnosti proizvoda i usluga</t>
        </is>
      </c>
      <c r="AZ996" s="2" t="inlineStr">
        <is>
          <t>kiberbiztonsági tanúsítás</t>
        </is>
      </c>
      <c r="BA996" s="2" t="inlineStr">
        <is>
          <t>3</t>
        </is>
      </c>
      <c r="BB996" s="2" t="inlineStr">
        <is>
          <t/>
        </is>
      </c>
      <c r="BC996" t="inlineStr">
        <is>
          <t>adott IKT-termékek, IKT-szolgáltatások vagy IKT-folyamatok független és akkreditált szervezetek által végzett, meghatározott feltételrendszer alpján történő hivatalos értékelése és a megfelelést igazoló tanúsítvány kibocsátása</t>
        </is>
      </c>
      <c r="BD996" s="2" t="inlineStr">
        <is>
          <t>certificazione della cibersicurezza</t>
        </is>
      </c>
      <c r="BE996" s="2" t="inlineStr">
        <is>
          <t>3</t>
        </is>
      </c>
      <c r="BF996" s="2" t="inlineStr">
        <is>
          <t/>
        </is>
      </c>
      <c r="BG996" t="inlineStr">
        <is>
          <t>rilascio, da parte di un organismo di valutazione della conformità, di un documento che attesta che un determinato prodotto o servizio TIC soddisfa una serie completa di norme, requisiti tecnici, norme tecniche e procedure definiti a livello di Unione</t>
        </is>
      </c>
      <c r="BH996" s="2" t="inlineStr">
        <is>
          <t>kibernetinio saugumo sertifikavimas</t>
        </is>
      </c>
      <c r="BI996" s="2" t="inlineStr">
        <is>
          <t>3</t>
        </is>
      </c>
      <c r="BJ996" s="2" t="inlineStr">
        <is>
          <t/>
        </is>
      </c>
      <c r="BK996" t="inlineStr">
        <is>
          <t>nepriklausomos akredituotos įstaigos atliekamas IRT produktų ir paslaugų saugumo įvertinimas pagal nustatytus kriterijus ir atitikties sertifikato išdavimas siekiant didinti pasitikėjimą produktais bei paslaugomis ir jų saugumą</t>
        </is>
      </c>
      <c r="BL996" s="2" t="inlineStr">
        <is>
          <t>kiberdrošības sertifikācija</t>
        </is>
      </c>
      <c r="BM996" s="2" t="inlineStr">
        <is>
          <t>3</t>
        </is>
      </c>
      <c r="BN996" s="2" t="inlineStr">
        <is>
          <t/>
        </is>
      </c>
      <c r="BO996" t="inlineStr">
        <is>
          <t/>
        </is>
      </c>
      <c r="BP996" s="2" t="inlineStr">
        <is>
          <t>ċertifikazzjoni taċ-ċibersigurtà</t>
        </is>
      </c>
      <c r="BQ996" s="2" t="inlineStr">
        <is>
          <t>3</t>
        </is>
      </c>
      <c r="BR996" s="2" t="inlineStr">
        <is>
          <t/>
        </is>
      </c>
      <c r="BS996" t="inlineStr">
        <is>
          <t>evalwazzjoni formali tal-prodotti, is-servizzi u l-proċessi tal-ICT minn korp akkreditat u indipendenti skont sett definit ta' standards ta' kriterji u l-ħruġ ta' ċertifikat li jindika l-konformità sabiex ix-xerrejja u l-utenti jiġu infurmati u rassigurati dwar il-proprjetajiet tas-sigurtà tal-prodotti u s-servizzi tal-ICT</t>
        </is>
      </c>
      <c r="BT996" s="2" t="inlineStr">
        <is>
          <t>cyberbeveiligingscertificering</t>
        </is>
      </c>
      <c r="BU996" s="2" t="inlineStr">
        <is>
          <t>3</t>
        </is>
      </c>
      <c r="BV996" s="2" t="inlineStr">
        <is>
          <t/>
        </is>
      </c>
      <c r="BW996" t="inlineStr">
        <is>
          <t>formele evaluatie van ICT-producten, -diensten en -processen uitgevoerd door een onafhankelijke en geaccrediteerde instantie, aan de hand van welomschreven criteria en de afgifte van een certificaat waaruit conformiteit blijkt om kopers en gebruikers te informeren en gerust te stellen over de veiligheidskenmerken van de ICT-producten en -diensten</t>
        </is>
      </c>
      <c r="BX996" s="2" t="inlineStr">
        <is>
          <t>certyfikacja cyberbezpieczeństwa</t>
        </is>
      </c>
      <c r="BY996" s="2" t="inlineStr">
        <is>
          <t>3</t>
        </is>
      </c>
      <c r="BZ996" s="2" t="inlineStr">
        <is>
          <t/>
        </is>
      </c>
      <c r="CA996" t="inlineStr">
        <is>
          <t/>
        </is>
      </c>
      <c r="CB996" s="2" t="inlineStr">
        <is>
          <t>certificação de cibersegurança</t>
        </is>
      </c>
      <c r="CC996" s="2" t="inlineStr">
        <is>
          <t>3</t>
        </is>
      </c>
      <c r="CD996" s="2" t="inlineStr">
        <is>
          <t/>
        </is>
      </c>
      <c r="CE996" t="inlineStr">
        <is>
          <t>Avaliação formal de produtos, serviços e processos de TIC efetuada por um organismo independente e acreditado de acordo com um conjunto de critérios, conducente à emissão de um certificado de conformidade dos mesmos com os requisitos de segurança exigidos, à atenção dos compradores e utilizadores.</t>
        </is>
      </c>
      <c r="CF996" s="2" t="inlineStr">
        <is>
          <t>certificare a securității cibernetice</t>
        </is>
      </c>
      <c r="CG996" s="2" t="inlineStr">
        <is>
          <t>3</t>
        </is>
      </c>
      <c r="CH996" s="2" t="inlineStr">
        <is>
          <t/>
        </is>
      </c>
      <c r="CI996" t="inlineStr">
        <is>
          <t>evaluare oficială a produselor, serviciilor și proceselor de către un organism independent și acreditat, pe baza unui set definit de criterii și standarde, și în emiterea unui certificat care să indice conformitatea, scopul fiind să informeze cumpărătorii și utilizatorii și să le insufle încredere cu privire la proprietățile de securitate a produselor și serviciilor TIC pe care le achiziționează sau le utilizează</t>
        </is>
      </c>
      <c r="CJ996" s="2" t="inlineStr">
        <is>
          <t>certifikácia kybernetickej bezpečnosti</t>
        </is>
      </c>
      <c r="CK996" s="2" t="inlineStr">
        <is>
          <t>3</t>
        </is>
      </c>
      <c r="CL996" s="2" t="inlineStr">
        <is>
          <t/>
        </is>
      </c>
      <c r="CM996" t="inlineStr">
        <is>
          <t>formálne hodnotenie produktov, služieb a procesov IKT nezávislým a akreditovaným orgánom na základe definovaného súboru kritérií a vydávanie osvedčenia o súlade s cieľom informovať a ubezpečiť kupujúcich a používateľov o bezpečnostných vlastnostiach produktov a služieb IKT</t>
        </is>
      </c>
      <c r="CN996" s="2" t="inlineStr">
        <is>
          <t>certificiranje kibernetske varnosti</t>
        </is>
      </c>
      <c r="CO996" s="2" t="inlineStr">
        <is>
          <t>3</t>
        </is>
      </c>
      <c r="CP996" s="2" t="inlineStr">
        <is>
          <t/>
        </is>
      </c>
      <c r="CQ996" t="inlineStr">
        <is>
          <t>formalno ocenjevanje izdelkov, storitev in postopkov s strani neodvisnega in akreditiranega organa glede na opredeljen sklop standardnih meril in izdaja certifikata o zagotovljenih varnostnih lastnostih izdelkov in storitev IKT</t>
        </is>
      </c>
      <c r="CR996" s="2" t="inlineStr">
        <is>
          <t>cybersäkerhetscertifiering</t>
        </is>
      </c>
      <c r="CS996" s="2" t="inlineStr">
        <is>
          <t>3</t>
        </is>
      </c>
      <c r="CT996" s="2" t="inlineStr">
        <is>
          <t/>
        </is>
      </c>
      <c r="CU996" t="inlineStr">
        <is>
          <t/>
        </is>
      </c>
    </row>
    <row r="997">
      <c r="A997" s="1" t="str">
        <f>HYPERLINK("https://iate.europa.eu/entry/result/3555699/all", "3555699")</f>
        <v>3555699</v>
      </c>
      <c r="B997" t="inlineStr">
        <is>
          <t>PRODUCTION, TECHNOLOGY AND RESEARCH;EDUCATION AND COMMUNICATIONS</t>
        </is>
      </c>
      <c r="C997" t="inlineStr">
        <is>
          <t>PRODUCTION, TECHNOLOGY AND RESEARCH|research and intellectual property|research policy;EDUCATION AND COMMUNICATIONS|education</t>
        </is>
      </c>
      <c r="D997" s="2" t="inlineStr">
        <is>
          <t>председател на ЕНП</t>
        </is>
      </c>
      <c r="E997" s="2" t="inlineStr">
        <is>
          <t>3</t>
        </is>
      </c>
      <c r="F997" s="2" t="inlineStr">
        <is>
          <t/>
        </is>
      </c>
      <c r="G997" t="inlineStr">
        <is>
          <t/>
        </is>
      </c>
      <c r="H997" s="2" t="inlineStr">
        <is>
          <t>držitel profesury EVP|
držitel profesury Evropského výzkumného prostoru</t>
        </is>
      </c>
      <c r="I997" s="2" t="inlineStr">
        <is>
          <t>3|
3</t>
        </is>
      </c>
      <c r="J997" s="2" t="inlineStr">
        <is>
          <t xml:space="preserve">|
</t>
        </is>
      </c>
      <c r="K997" t="inlineStr">
        <is>
          <t/>
        </is>
      </c>
      <c r="L997" s="2" t="inlineStr">
        <is>
          <t>ERA-professor</t>
        </is>
      </c>
      <c r="M997" s="2" t="inlineStr">
        <is>
          <t>3</t>
        </is>
      </c>
      <c r="N997" s="2" t="inlineStr">
        <is>
          <t/>
        </is>
      </c>
      <c r="O997" t="inlineStr">
        <is>
          <t>person, som indtager en af de særlige stillinger (ERA-professorater), som Europa-Kommissionen har oprettet for at tiltrække talentfulde akademikere til institutioner med et stort uudnyttet videnskabeligt potentiale</t>
        </is>
      </c>
      <c r="P997" s="2" t="inlineStr">
        <is>
          <t>ERA-Lehrstuhl</t>
        </is>
      </c>
      <c r="Q997" s="2" t="inlineStr">
        <is>
          <t>3</t>
        </is>
      </c>
      <c r="R997" s="2" t="inlineStr">
        <is>
          <t/>
        </is>
      </c>
      <c r="S997" t="inlineStr">
        <is>
          <t/>
        </is>
      </c>
      <c r="T997" s="2" t="inlineStr">
        <is>
          <t>πανεπιστημιακή έδρα Ευρωπαϊκού Χώρου Έρευνας</t>
        </is>
      </c>
      <c r="U997" s="2" t="inlineStr">
        <is>
          <t>3</t>
        </is>
      </c>
      <c r="V997" s="2" t="inlineStr">
        <is>
          <t/>
        </is>
      </c>
      <c r="W997" t="inlineStr">
        <is>
          <t/>
        </is>
      </c>
      <c r="X997" s="2" t="inlineStr">
        <is>
          <t>European Research Area (ERA) Chair|
European Research Area (ERA) Chairs|
European Research Area Chair|
ERA Chair|
ERA Chair holder</t>
        </is>
      </c>
      <c r="Y997" s="2" t="inlineStr">
        <is>
          <t>1|
1|
3|
3|
3</t>
        </is>
      </c>
      <c r="Z997" s="2" t="inlineStr">
        <is>
          <t xml:space="preserve">|
|
|
|
</t>
        </is>
      </c>
      <c r="AA997" t="inlineStr">
        <is>
          <t>person holding a European Research Area professorship</t>
        </is>
      </c>
      <c r="AB997" s="2" t="inlineStr">
        <is>
          <t>cátedra del EEI|
director de cátedra del EEI</t>
        </is>
      </c>
      <c r="AC997" s="2" t="inlineStr">
        <is>
          <t>3|
3</t>
        </is>
      </c>
      <c r="AD997" s="2" t="inlineStr">
        <is>
          <t xml:space="preserve">|
</t>
        </is>
      </c>
      <c r="AE997" t="inlineStr">
        <is>
          <t>Los proyectos de «cátedras del EEI» (Espacio Europeo de Investigación) promueven la excelencia llevando a personalidades renombradas del mundo académico, con experiencia investigadora y dotes de gestión, a universidades o centros de investigación de los países susceptibles de acogerse a esta acción. Su objetivo es atraer y mantener unos recursos humanos de alta calidad en los centros beneficiarios bajo la dirección de un investigador destacado (&lt;i&gt;ERA Chair holder&lt;/i&gt;) a la vez que se ponen en práctica los cambios estructurales necesarios para lograr la excelencia de forma sostenible.</t>
        </is>
      </c>
      <c r="AF997" s="2" t="inlineStr">
        <is>
          <t>ametikoht Euroopa teadusruumi õppetoolis</t>
        </is>
      </c>
      <c r="AG997" s="2" t="inlineStr">
        <is>
          <t>2</t>
        </is>
      </c>
      <c r="AH997" s="2" t="inlineStr">
        <is>
          <t/>
        </is>
      </c>
      <c r="AI997" t="inlineStr">
        <is>
          <t/>
        </is>
      </c>
      <c r="AJ997" s="2" t="inlineStr">
        <is>
          <t>ERA-oppituolin haltija|
ERA-oppituoli|
ERA-professori</t>
        </is>
      </c>
      <c r="AK997" s="2" t="inlineStr">
        <is>
          <t>3|
3|
3</t>
        </is>
      </c>
      <c r="AL997" s="2" t="inlineStr">
        <is>
          <t xml:space="preserve">|
|
</t>
        </is>
      </c>
      <c r="AM997" t="inlineStr">
        <is>
          <t/>
        </is>
      </c>
      <c r="AN997" s="2" t="inlineStr">
        <is>
          <t>chaire EER|
titulaire d'une chaire EER</t>
        </is>
      </c>
      <c r="AO997" s="2" t="inlineStr">
        <is>
          <t>3|
3</t>
        </is>
      </c>
      <c r="AP997" s="2" t="inlineStr">
        <is>
          <t xml:space="preserve">|
</t>
        </is>
      </c>
      <c r="AQ997" t="inlineStr">
        <is>
          <t>universitaire de haut niveau recruté au sein d'un établissement ayant un clair potentiel d'excellence scientifique en vue d'aider cet établissement à libérer pleinement son potentiel et à rivaliser avec les centres d’excellence situés ailleurs dans l’espace européen de la recherche (EER)</t>
        </is>
      </c>
      <c r="AR997" s="2" t="inlineStr">
        <is>
          <t>Cathaoirleach an Limistéir Eorpaigh Taighde|
Cathaoirleach LET</t>
        </is>
      </c>
      <c r="AS997" s="2" t="inlineStr">
        <is>
          <t>3|
3</t>
        </is>
      </c>
      <c r="AT997" s="2" t="inlineStr">
        <is>
          <t xml:space="preserve">|
</t>
        </is>
      </c>
      <c r="AU997" t="inlineStr">
        <is>
          <t/>
        </is>
      </c>
      <c r="AV997" s="2" t="inlineStr">
        <is>
          <t>katedra europskog istraživačkog prostora|
katedra EIP-a</t>
        </is>
      </c>
      <c r="AW997" s="2" t="inlineStr">
        <is>
          <t>2|
2</t>
        </is>
      </c>
      <c r="AX997" s="2" t="inlineStr">
        <is>
          <t xml:space="preserve">|
</t>
        </is>
      </c>
      <c r="AY997" t="inlineStr">
        <is>
          <t/>
        </is>
      </c>
      <c r="AZ997" s="2" t="inlineStr">
        <is>
          <t>EKT-professzor</t>
        </is>
      </c>
      <c r="BA997" s="2" t="inlineStr">
        <is>
          <t>3</t>
        </is>
      </c>
      <c r="BB997" s="2" t="inlineStr">
        <is>
          <t/>
        </is>
      </c>
      <c r="BC997" t="inlineStr">
        <is>
          <t/>
        </is>
      </c>
      <c r="BD997" s="2" t="inlineStr">
        <is>
          <t>titolare di una cattedra SER</t>
        </is>
      </c>
      <c r="BE997" s="2" t="inlineStr">
        <is>
          <t>3</t>
        </is>
      </c>
      <c r="BF997" s="2" t="inlineStr">
        <is>
          <t/>
        </is>
      </c>
      <c r="BG997" t="inlineStr">
        <is>
          <t>accademico di alto livello la cui mansione è realizzare pienamente il potenziale di eccellenza scientifica dell'istituto in cui è istituita la cattedra SER&lt;sup&gt;1&lt;/sup&gt;</t>
        </is>
      </c>
      <c r="BH997" t="inlineStr">
        <is>
          <t/>
        </is>
      </c>
      <c r="BI997" t="inlineStr">
        <is>
          <t/>
        </is>
      </c>
      <c r="BJ997" t="inlineStr">
        <is>
          <t/>
        </is>
      </c>
      <c r="BK997" t="inlineStr">
        <is>
          <t/>
        </is>
      </c>
      <c r="BL997" s="2" t="inlineStr">
        <is>
          <t>EPT katedras vadītājs</t>
        </is>
      </c>
      <c r="BM997" s="2" t="inlineStr">
        <is>
          <t>2</t>
        </is>
      </c>
      <c r="BN997" s="2" t="inlineStr">
        <is>
          <t/>
        </is>
      </c>
      <c r="BO997" t="inlineStr">
        <is>
          <t/>
        </is>
      </c>
      <c r="BP997" s="2" t="inlineStr">
        <is>
          <t>President taż-ŻER|
President taż-Żona Ewropea tar-Riċerka</t>
        </is>
      </c>
      <c r="BQ997" s="2" t="inlineStr">
        <is>
          <t>3|
3</t>
        </is>
      </c>
      <c r="BR997" s="2" t="inlineStr">
        <is>
          <t xml:space="preserve">|
</t>
        </is>
      </c>
      <c r="BS997" t="inlineStr">
        <is>
          <t/>
        </is>
      </c>
      <c r="BT997" s="2" t="inlineStr">
        <is>
          <t>EOR-leerstoelhouder</t>
        </is>
      </c>
      <c r="BU997" s="2" t="inlineStr">
        <is>
          <t>3</t>
        </is>
      </c>
      <c r="BV997" s="2" t="inlineStr">
        <is>
          <t/>
        </is>
      </c>
      <c r="BW997" t="inlineStr">
        <is>
          <t>houder van een &lt;i&gt;EOR-leerstoel&lt;/i&gt; [ &lt;a href="/entry/result/3573160/all" id="ENTRY_TO_ENTRY_CONVERTER" target="_blank"&gt;IATE:3573160&lt;/a&gt; ]</t>
        </is>
      </c>
      <c r="BX997" s="2" t="inlineStr">
        <is>
          <t>katedra EPB</t>
        </is>
      </c>
      <c r="BY997" s="2" t="inlineStr">
        <is>
          <t>3</t>
        </is>
      </c>
      <c r="BZ997" s="2" t="inlineStr">
        <is>
          <t/>
        </is>
      </c>
      <c r="CA997" t="inlineStr">
        <is>
          <t>instytucjonalna forma wspierania procesu tworzenia konkurencyjnego środowiska badawczego i warunków ramowych koniecznych dla przyciągnięcia do instytucji do instytucji dysponujących wyraźnym potencjałem doskonałości badawczej najbardziej utalentowanych naukowców, ich utrzymania i zapewnienia im możliwości rozwoju</t>
        </is>
      </c>
      <c r="CB997" s="2" t="inlineStr">
        <is>
          <t>Cátedra do Espaço Europeu da Investigação|
Cátedra do EEI</t>
        </is>
      </c>
      <c r="CC997" s="2" t="inlineStr">
        <is>
          <t>3|
3</t>
        </is>
      </c>
      <c r="CD997" s="2" t="inlineStr">
        <is>
          <t xml:space="preserve">|
</t>
        </is>
      </c>
      <c r="CE997" t="inlineStr">
        <is>
          <t/>
        </is>
      </c>
      <c r="CF997" s="2" t="inlineStr">
        <is>
          <t>catedră a Spațiului european de cercetare|
catedră SEC|
titular de catedră SEC</t>
        </is>
      </c>
      <c r="CG997" s="2" t="inlineStr">
        <is>
          <t>3|
3|
2</t>
        </is>
      </c>
      <c r="CH997" s="2" t="inlineStr">
        <is>
          <t xml:space="preserve">|
|
</t>
        </is>
      </c>
      <c r="CI997" t="inlineStr">
        <is>
          <t/>
        </is>
      </c>
      <c r="CJ997" s="2" t="inlineStr">
        <is>
          <t>vedúci výskumný pracovník</t>
        </is>
      </c>
      <c r="CK997" s="2" t="inlineStr">
        <is>
          <t>2</t>
        </is>
      </c>
      <c r="CL997" s="2" t="inlineStr">
        <is>
          <t/>
        </is>
      </c>
      <c r="CM997" t="inlineStr">
        <is>
          <t/>
        </is>
      </c>
      <c r="CN997" s="2" t="inlineStr">
        <is>
          <t>katedra evropskega raziskovalnega prostora|
predstojnik katedre evropskega raziskovalnega prostora</t>
        </is>
      </c>
      <c r="CO997" s="2" t="inlineStr">
        <is>
          <t>3|
3</t>
        </is>
      </c>
      <c r="CP997" s="2" t="inlineStr">
        <is>
          <t xml:space="preserve">|
</t>
        </is>
      </c>
      <c r="CQ997" t="inlineStr">
        <is>
          <t/>
        </is>
      </c>
      <c r="CR997" s="2" t="inlineStr">
        <is>
          <t>ERA-professur</t>
        </is>
      </c>
      <c r="CS997" s="2" t="inlineStr">
        <is>
          <t>3</t>
        </is>
      </c>
      <c r="CT997" s="2" t="inlineStr">
        <is>
          <t/>
        </is>
      </c>
      <c r="CU997" t="inlineStr">
        <is>
          <t/>
        </is>
      </c>
    </row>
    <row r="998">
      <c r="A998" s="1" t="str">
        <f>HYPERLINK("https://iate.europa.eu/entry/result/907080/all", "907080")</f>
        <v>907080</v>
      </c>
      <c r="B998" t="inlineStr">
        <is>
          <t>FINANCE;LAW;EDUCATION AND COMMUNICATIONS</t>
        </is>
      </c>
      <c r="C998" t="inlineStr">
        <is>
          <t>FINANCE|financial institutions and credit;LAW|criminal law;EDUCATION AND COMMUNICATIONS|information technology and data processing</t>
        </is>
      </c>
      <c r="D998" s="2" t="inlineStr">
        <is>
          <t>скиминг</t>
        </is>
      </c>
      <c r="E998" s="2" t="inlineStr">
        <is>
          <t>3</t>
        </is>
      </c>
      <c r="F998" s="2" t="inlineStr">
        <is>
          <t/>
        </is>
      </c>
      <c r="G998" t="inlineStr">
        <is>
          <t/>
        </is>
      </c>
      <c r="H998" s="2" t="inlineStr">
        <is>
          <t>skimming</t>
        </is>
      </c>
      <c r="I998" s="2" t="inlineStr">
        <is>
          <t>3</t>
        </is>
      </c>
      <c r="J998" s="2" t="inlineStr">
        <is>
          <t/>
        </is>
      </c>
      <c r="K998" t="inlineStr">
        <is>
          <t>nelegální kopírování magnetického proužku na platební kartě</t>
        </is>
      </c>
      <c r="L998" s="2" t="inlineStr">
        <is>
          <t>skimming|
aflæsning af magnetlæsefeltet</t>
        </is>
      </c>
      <c r="M998" s="2" t="inlineStr">
        <is>
          <t>4|
4</t>
        </is>
      </c>
      <c r="N998" s="2" t="inlineStr">
        <is>
          <t xml:space="preserve">|
</t>
        </is>
      </c>
      <c r="O998" t="inlineStr">
        <is>
          <t>kopiering af data fra den magnetiske stribe på et kreditkort ved hjælp af en ulovlig scanner, der kan placeres på steder, hvor betalingskortet benyttes</t>
        </is>
      </c>
      <c r="P998" s="2" t="inlineStr">
        <is>
          <t>Skimming</t>
        </is>
      </c>
      <c r="Q998" s="2" t="inlineStr">
        <is>
          <t>3</t>
        </is>
      </c>
      <c r="R998" s="2" t="inlineStr">
        <is>
          <t/>
        </is>
      </c>
      <c r="S998" t="inlineStr">
        <is>
          <t>Ausspähen von Kreditkarten und EC-Karten, um an die Daten, die auf dem Magnetstreifen gespeichert sind (v.a. Kontendaten u. PIN), zu gelangen, diese auf Blankkarten zu übertragen und somit neue Kartenduplikate herzustellen, die von den Geldautomaten genauso akzeptiert werden wie die Original-Kreditkarten</t>
        </is>
      </c>
      <c r="T998" s="2" t="inlineStr">
        <is>
          <t>αντιγραφή δεδομένων κάρτας</t>
        </is>
      </c>
      <c r="U998" s="2" t="inlineStr">
        <is>
          <t>3</t>
        </is>
      </c>
      <c r="V998" s="2" t="inlineStr">
        <is>
          <t/>
        </is>
      </c>
      <c r="W998" t="inlineStr">
        <is>
          <t>αντιγραφή των δεδομένων μαγνητικής κάρτας με σκοπό την διάπραξη απάτης</t>
        </is>
      </c>
      <c r="X998" s="2" t="inlineStr">
        <is>
          <t>skimming</t>
        </is>
      </c>
      <c r="Y998" s="2" t="inlineStr">
        <is>
          <t>3</t>
        </is>
      </c>
      <c r="Z998" s="2" t="inlineStr">
        <is>
          <t/>
        </is>
      </c>
      <c r="AA998" t="inlineStr">
        <is>
          <t>illegal copying of information from the magnetic strip of a credit or ATM card</t>
        </is>
      </c>
      <c r="AB998" s="2" t="inlineStr">
        <is>
          <t>clonación de tarjetas|
robo de datos para la clonación de tarjetas</t>
        </is>
      </c>
      <c r="AC998" s="2" t="inlineStr">
        <is>
          <t>3|
3</t>
        </is>
      </c>
      <c r="AD998" s="2" t="inlineStr">
        <is>
          <t xml:space="preserve">|
</t>
        </is>
      </c>
      <c r="AE998" t="inlineStr">
        <is>
          <t>Obtención fraudulenta de los datos de las tarjetas bancarias o de crédito mediante dispositivos que permiten leer la banda magnética de las tarjetas; los datos así obtenidos se trasladan a una nueva tarjeta que puede ser utilizada por el ladrón o vendida a un tercero. &lt;br&gt;El robo de los datos puede efectuarse tanto en comercios como en cajeros automáticos falsos o en los que se han instalado lectores de bandas magnéticas y pequeñas cámaras que captan el número de identificación personal del propietario mientras éste lo teclea.</t>
        </is>
      </c>
      <c r="AF998" s="2" t="inlineStr">
        <is>
          <t>skimming</t>
        </is>
      </c>
      <c r="AG998" s="2" t="inlineStr">
        <is>
          <t>3</t>
        </is>
      </c>
      <c r="AH998" s="2" t="inlineStr">
        <is>
          <t/>
        </is>
      </c>
      <c r="AI998" t="inlineStr">
        <is>
          <t>pangakaardi magnetribalt andmete kopeerimine rahaautomaadi esipaneelile märkamatuna paigaldatud seadmega (skimmeriga), mis võib salakaameraga salvestada ka PIN-koodi</t>
        </is>
      </c>
      <c r="AJ998" s="2" t="inlineStr">
        <is>
          <t>salakopiointi|
skimmaus</t>
        </is>
      </c>
      <c r="AK998" s="2" t="inlineStr">
        <is>
          <t>3|
3</t>
        </is>
      </c>
      <c r="AL998" s="2" t="inlineStr">
        <is>
          <t xml:space="preserve">|
</t>
        </is>
      </c>
      <c r="AM998" t="inlineStr">
        <is>
          <t>maksukortin tai muun valtuuksia sisältävän tietovälineen tietojen luvaton tallentaminen normaalikäytön yhteydessä myöhempää väärinkäyttöä varten</t>
        </is>
      </c>
      <c r="AN998" s="2" t="inlineStr">
        <is>
          <t>skimming|
clonage de carte|
copiage de carte</t>
        </is>
      </c>
      <c r="AO998" s="2" t="inlineStr">
        <is>
          <t>3|
3|
4</t>
        </is>
      </c>
      <c r="AP998" s="2" t="inlineStr">
        <is>
          <t>|
|
preferred</t>
        </is>
      </c>
      <c r="AQ998" t="inlineStr">
        <is>
          <t>technique de fraude visant à obtenir les données confidentielles d'une carte de paiement en copiant sa piste magnétique et éventuellement en captant son code secret au moyen d'un copieur de carte installé sur des terminaux de paiement ou de retrait</t>
        </is>
      </c>
      <c r="AR998" s="2" t="inlineStr">
        <is>
          <t>scimeáil</t>
        </is>
      </c>
      <c r="AS998" s="2" t="inlineStr">
        <is>
          <t>3</t>
        </is>
      </c>
      <c r="AT998" s="2" t="inlineStr">
        <is>
          <t/>
        </is>
      </c>
      <c r="AU998" t="inlineStr">
        <is>
          <t>modh calaoise ina n-úsáidtear trealamh speisialta chun sonraí cárta creidmheasa nó cárta dochair a ghoid nuair a úsáidtear ag ATM nó i siopa é</t>
        </is>
      </c>
      <c r="AV998" s="2" t="inlineStr">
        <is>
          <t>krađa kartičnih podataka|
kopiranje podataka s magnetne trake bankovne kartice</t>
        </is>
      </c>
      <c r="AW998" s="2" t="inlineStr">
        <is>
          <t>3|
3</t>
        </is>
      </c>
      <c r="AX998" s="2" t="inlineStr">
        <is>
          <t xml:space="preserve">|
</t>
        </is>
      </c>
      <c r="AY998" t="inlineStr">
        <is>
          <t>zloupotreba kartice presnimavanjem podataka s magnetne trake kartice prilikom upotrebe kartice na bankomatu ili POS uređaju</t>
        </is>
      </c>
      <c r="AZ998" s="2" t="inlineStr">
        <is>
          <t>kártyaadat-lefölözés|
kártyaadatok lefölözése</t>
        </is>
      </c>
      <c r="BA998" s="2" t="inlineStr">
        <is>
          <t>3|
3</t>
        </is>
      </c>
      <c r="BB998" s="2" t="inlineStr">
        <is>
          <t xml:space="preserve">|
</t>
        </is>
      </c>
      <c r="BC998" t="inlineStr">
        <is>
          <t>kártya mágnescsíkján lévő adatok jogellenes megszerzése, másolása</t>
        </is>
      </c>
      <c r="BD998" s="2" t="inlineStr">
        <is>
          <t>skimming</t>
        </is>
      </c>
      <c r="BE998" s="2" t="inlineStr">
        <is>
          <t>3</t>
        </is>
      </c>
      <c r="BF998" s="2" t="inlineStr">
        <is>
          <t/>
        </is>
      </c>
      <c r="BG998" t="inlineStr">
        <is>
          <t>frode ai danni delle carte di pagamento (di credito, bancarie,..) grazie a un dispositivo (lo skimmer) che viene applicato sui macchinari POS in grado di leggere la banda magnetica della carta</t>
        </is>
      </c>
      <c r="BH998" s="2" t="inlineStr">
        <is>
          <t>skimingas|
neteisėtas kortelės duomenų nuskaitymas</t>
        </is>
      </c>
      <c r="BI998" s="2" t="inlineStr">
        <is>
          <t>2|
2</t>
        </is>
      </c>
      <c r="BJ998" s="2" t="inlineStr">
        <is>
          <t xml:space="preserve">|
</t>
        </is>
      </c>
      <c r="BK998" t="inlineStr">
        <is>
          <t>nesankcionuotas mokėjimo kortelės duomenų nuskaitymas, kopijavimas ir perdavimas</t>
        </is>
      </c>
      <c r="BL998" s="2" t="inlineStr">
        <is>
          <t>datsmelšana</t>
        </is>
      </c>
      <c r="BM998" s="2" t="inlineStr">
        <is>
          <t>3</t>
        </is>
      </c>
      <c r="BN998" s="2" t="inlineStr">
        <is>
          <t/>
        </is>
      </c>
      <c r="BO998" t="inlineStr">
        <is>
          <t/>
        </is>
      </c>
      <c r="BP998" s="2" t="inlineStr">
        <is>
          <t>skimming</t>
        </is>
      </c>
      <c r="BQ998" s="2" t="inlineStr">
        <is>
          <t>3</t>
        </is>
      </c>
      <c r="BR998" s="2" t="inlineStr">
        <is>
          <t/>
        </is>
      </c>
      <c r="BS998" t="inlineStr">
        <is>
          <t>tip ta' frodi fejn in-numri fuq il-karta ta' kreditu jiġu rreġistrati u trasferiti għal fuq kard idduplikata</t>
        </is>
      </c>
      <c r="BT998" s="2" t="inlineStr">
        <is>
          <t>skimming|
skimmen</t>
        </is>
      </c>
      <c r="BU998" s="2" t="inlineStr">
        <is>
          <t>3|
3</t>
        </is>
      </c>
      <c r="BV998" s="2" t="inlineStr">
        <is>
          <t xml:space="preserve">|
</t>
        </is>
      </c>
      <c r="BW998" t="inlineStr">
        <is>
          <t>op onrechtmatige wijze bemachtigen (en met behulp van technische middelen) kopiëren van gegevens uit de magneetstrip van een betaal- of waardepas</t>
        </is>
      </c>
      <c r="BX998" s="2" t="inlineStr">
        <is>
          <t>przechwytywanie danych kart płatniczych (skimming)</t>
        </is>
      </c>
      <c r="BY998" s="2" t="inlineStr">
        <is>
          <t>3</t>
        </is>
      </c>
      <c r="BZ998" s="2" t="inlineStr">
        <is>
          <t/>
        </is>
      </c>
      <c r="CA998" t="inlineStr">
        <is>
          <t>przestępstwo, które polega na bezprawnym skopiowaniu zawartości paska magnetycznego karty bankowej (bankomatowej, kredytowej itp.) w celu wytworzenia duplikatu oryginalnej karty; taka zduplikowana karta działa tak samo jak oryginalna, a transakcje nią dokonane obciążają prawowitego właściciela</t>
        </is>
      </c>
      <c r="CB998" s="2" t="inlineStr">
        <is>
          <t>clonagem|
escumagem</t>
        </is>
      </c>
      <c r="CC998" s="2" t="inlineStr">
        <is>
          <t>3|
3</t>
        </is>
      </c>
      <c r="CD998" s="2" t="inlineStr">
        <is>
          <t xml:space="preserve">preferred|
</t>
        </is>
      </c>
      <c r="CE998" t="inlineStr">
        <is>
          <t>Extração ilegal da informação contida na banda magnética de um cartão bancário ou de crédito, combinada com a obtenção ilegal do código PIN, praticada com o objetivo de clonar esse cartão.</t>
        </is>
      </c>
      <c r="CF998" s="2" t="inlineStr">
        <is>
          <t>skimming|
copierea conținutului benzilor magnetice ale cărților de credit</t>
        </is>
      </c>
      <c r="CG998" s="2" t="inlineStr">
        <is>
          <t>3|
2</t>
        </is>
      </c>
      <c r="CH998" s="2" t="inlineStr">
        <is>
          <t xml:space="preserve">|
</t>
        </is>
      </c>
      <c r="CI998" t="inlineStr">
        <is>
          <t>instalarea de dispozitive la bancomate sau POS-uri prin care sunt copiate datele de pe benzile magnetice ale cărților de credit care ulterior sunt folosite pentru inscripționarea unor noi cărți de credit</t>
        </is>
      </c>
      <c r="CJ998" s="2" t="inlineStr">
        <is>
          <t>skimming</t>
        </is>
      </c>
      <c r="CK998" s="2" t="inlineStr">
        <is>
          <t>3</t>
        </is>
      </c>
      <c r="CL998" s="2" t="inlineStr">
        <is>
          <t/>
        </is>
      </c>
      <c r="CM998" t="inlineStr">
        <is>
          <t>typ podvodu, ktorý spočíva v kopírovaní údajov z magnetického prúžku platobných kariet pomocou špeciálneho kopírovacieho zariadenia, ktoré môže byť umiestnené na bankomate alebo platobnom termináli</t>
        </is>
      </c>
      <c r="CN998" s="2" t="inlineStr">
        <is>
          <t>skimming</t>
        </is>
      </c>
      <c r="CO998" s="2" t="inlineStr">
        <is>
          <t>3</t>
        </is>
      </c>
      <c r="CP998" s="2" t="inlineStr">
        <is>
          <t/>
        </is>
      </c>
      <c r="CQ998" t="inlineStr">
        <is>
          <t>kopiranje magnetnega zapisa, ki se nahaja na zadnji strani plačilne kartice, brez privolitve oziroma vednosti uporabnika (lastnika) kartice</t>
        </is>
      </c>
      <c r="CR998" s="2" t="inlineStr">
        <is>
          <t>kortkapning|
skimning</t>
        </is>
      </c>
      <c r="CS998" s="2" t="inlineStr">
        <is>
          <t>3|
3</t>
        </is>
      </c>
      <c r="CT998" s="2" t="inlineStr">
        <is>
          <t xml:space="preserve">|
</t>
        </is>
      </c>
      <c r="CU998" t="inlineStr">
        <is>
          <t>Smygavläsning för brottsliga ändamål av information på bank- och kontokort.</t>
        </is>
      </c>
    </row>
    <row r="999">
      <c r="A999" s="1" t="str">
        <f>HYPERLINK("https://iate.europa.eu/entry/result/915872/all", "915872")</f>
        <v>915872</v>
      </c>
      <c r="B999" t="inlineStr">
        <is>
          <t>EDUCATION AND COMMUNICATIONS</t>
        </is>
      </c>
      <c r="C999" t="inlineStr">
        <is>
          <t>EDUCATION AND COMMUNICATIONS|information technology and data processing</t>
        </is>
      </c>
      <c r="D999" s="2" t="inlineStr">
        <is>
          <t>пренасяне</t>
        </is>
      </c>
      <c r="E999" s="2" t="inlineStr">
        <is>
          <t>3</t>
        </is>
      </c>
      <c r="F999" s="2" t="inlineStr">
        <is>
          <t/>
        </is>
      </c>
      <c r="G999" t="inlineStr">
        <is>
          <t>процес на адаптиране на програмно осигуряване за изпълнение на различни софтуерни и хардуерни платформи</t>
        </is>
      </c>
      <c r="H999" s="2" t="inlineStr">
        <is>
          <t>portování|
portace</t>
        </is>
      </c>
      <c r="I999" s="2" t="inlineStr">
        <is>
          <t>3|
3</t>
        </is>
      </c>
      <c r="J999" s="2" t="inlineStr">
        <is>
          <t xml:space="preserve">|
</t>
        </is>
      </c>
      <c r="K999" t="inlineStr">
        <is>
          <t>v informatice úprava softwaru za účelem jeho fungování na jiné počítačové platformě, ať již hardwarové, nebo softwarové</t>
        </is>
      </c>
      <c r="L999" s="2" t="inlineStr">
        <is>
          <t>portering</t>
        </is>
      </c>
      <c r="M999" s="2" t="inlineStr">
        <is>
          <t>3</t>
        </is>
      </c>
      <c r="N999" s="2" t="inlineStr">
        <is>
          <t/>
        </is>
      </c>
      <c r="O999" t="inlineStr">
        <is>
          <t>det at flytte et edb-program til et andet system end det som det oprindelig er programmeret til</t>
        </is>
      </c>
      <c r="P999" s="2" t="inlineStr">
        <is>
          <t>Portierung</t>
        </is>
      </c>
      <c r="Q999" s="2" t="inlineStr">
        <is>
          <t>3</t>
        </is>
      </c>
      <c r="R999" s="2" t="inlineStr">
        <is>
          <t/>
        </is>
      </c>
      <c r="S999" t="inlineStr">
        <is>
          <t>Umstellen des Entwicklungsprozesses einer bestimmten Software auf eine andere Programmiersprache oder Entwicklungsumgebung</t>
        </is>
      </c>
      <c r="T999" s="2" t="inlineStr">
        <is>
          <t>μεταφορά</t>
        </is>
      </c>
      <c r="U999" s="2" t="inlineStr">
        <is>
          <t>3</t>
        </is>
      </c>
      <c r="V999" s="2" t="inlineStr">
        <is>
          <t/>
        </is>
      </c>
      <c r="W999" t="inlineStr">
        <is>
          <t/>
        </is>
      </c>
      <c r="X999" s="2" t="inlineStr">
        <is>
          <t>porting</t>
        </is>
      </c>
      <c r="Y999" s="2" t="inlineStr">
        <is>
          <t>3</t>
        </is>
      </c>
      <c r="Z999" s="2" t="inlineStr">
        <is>
          <t/>
        </is>
      </c>
      <c r="AA999" t="inlineStr">
        <is>
          <t>process of adapting software in an environment for which it was not originally written or intended to execute in</t>
        </is>
      </c>
      <c r="AB999" s="2" t="inlineStr">
        <is>
          <t>transferencia</t>
        </is>
      </c>
      <c r="AC999" s="2" t="inlineStr">
        <is>
          <t>3</t>
        </is>
      </c>
      <c r="AD999" s="2" t="inlineStr">
        <is>
          <t/>
        </is>
      </c>
      <c r="AE999" t="inlineStr">
        <is>
          <t>Proceso de adaptación de un programa informático a un entorno para el que no estaba concebido inicialmente.</t>
        </is>
      </c>
      <c r="AF999" s="2" t="inlineStr">
        <is>
          <t>portimine</t>
        </is>
      </c>
      <c r="AG999" s="2" t="inlineStr">
        <is>
          <t>3</t>
        </is>
      </c>
      <c r="AH999" s="2" t="inlineStr">
        <is>
          <t/>
        </is>
      </c>
      <c r="AI999" t="inlineStr">
        <is>
          <t>tarkvara või riistvara muutmine kasutatavaks teistsuguses keskkonnas</t>
        </is>
      </c>
      <c r="AJ999" s="2" t="inlineStr">
        <is>
          <t>siirtäminen</t>
        </is>
      </c>
      <c r="AK999" s="2" t="inlineStr">
        <is>
          <t>3</t>
        </is>
      </c>
      <c r="AL999" s="2" t="inlineStr">
        <is>
          <t/>
        </is>
      </c>
      <c r="AM999" t="inlineStr">
        <is>
          <t>ohjelman muokkaaminen alustalta toiselle, joka on erilainen kuin johon se on alun perin suunniteltu</t>
        </is>
      </c>
      <c r="AN999" s="2" t="inlineStr">
        <is>
          <t>portage|
portage informatique</t>
        </is>
      </c>
      <c r="AO999" s="2" t="inlineStr">
        <is>
          <t>4|
4</t>
        </is>
      </c>
      <c r="AP999" s="2" t="inlineStr">
        <is>
          <t xml:space="preserve">|
</t>
        </is>
      </c>
      <c r="AQ999" t="inlineStr">
        <is>
          <t>adaptation du code source d'un programme afin de le rendre compatible avec un système d'exploitation pour lequel il n'a pas initialement été conçu</t>
        </is>
      </c>
      <c r="AR999" s="2" t="inlineStr">
        <is>
          <t>portáil</t>
        </is>
      </c>
      <c r="AS999" s="2" t="inlineStr">
        <is>
          <t>3</t>
        </is>
      </c>
      <c r="AT999" s="2" t="inlineStr">
        <is>
          <t/>
        </is>
      </c>
      <c r="AU999" t="inlineStr">
        <is>
          <t/>
        </is>
      </c>
      <c r="AV999" s="2" t="inlineStr">
        <is>
          <t>prenošenje</t>
        </is>
      </c>
      <c r="AW999" s="2" t="inlineStr">
        <is>
          <t>3</t>
        </is>
      </c>
      <c r="AX999" s="2" t="inlineStr">
        <is>
          <t/>
        </is>
      </c>
      <c r="AY999" t="inlineStr">
        <is>
          <t/>
        </is>
      </c>
      <c r="AZ999" s="2" t="inlineStr">
        <is>
          <t>adaptálás|
szoftverportolás|
portolás</t>
        </is>
      </c>
      <c r="BA999" s="2" t="inlineStr">
        <is>
          <t>3|
3|
3</t>
        </is>
      </c>
      <c r="BB999" s="2" t="inlineStr">
        <is>
          <t xml:space="preserve">admitted|
|
</t>
        </is>
      </c>
      <c r="BC999" t="inlineStr">
        <is>
          <t>szoftver vagy applikáció különböző környezetekre történő adaptálása, integrálása, átírása és optimalizálása, többféle platformon való felhasználáshoz</t>
        </is>
      </c>
      <c r="BD999" s="2" t="inlineStr">
        <is>
          <t>portabilità</t>
        </is>
      </c>
      <c r="BE999" s="2" t="inlineStr">
        <is>
          <t>3</t>
        </is>
      </c>
      <c r="BF999" s="2" t="inlineStr">
        <is>
          <t/>
        </is>
      </c>
      <c r="BG999" t="inlineStr">
        <is>
          <t>possibilità di un software di essere trasferito da un computer ad un altro di altro tipo e marca e utilizzato su diverse piattaforme ad un costo accettabile</t>
        </is>
      </c>
      <c r="BH999" s="2" t="inlineStr">
        <is>
          <t>perkėlimas</t>
        </is>
      </c>
      <c r="BI999" s="2" t="inlineStr">
        <is>
          <t>3</t>
        </is>
      </c>
      <c r="BJ999" s="2" t="inlineStr">
        <is>
          <t/>
        </is>
      </c>
      <c r="BK999" t="inlineStr">
        <is>
          <t>programos perkėlimas į kitą aplinką, pvz., į kitą operacinę sistemą</t>
        </is>
      </c>
      <c r="BL999" s="2" t="inlineStr">
        <is>
          <t>pārnešana</t>
        </is>
      </c>
      <c r="BM999" s="2" t="inlineStr">
        <is>
          <t>2</t>
        </is>
      </c>
      <c r="BN999" s="2" t="inlineStr">
        <is>
          <t/>
        </is>
      </c>
      <c r="BO999" t="inlineStr">
        <is>
          <t/>
        </is>
      </c>
      <c r="BP999" s="2" t="inlineStr">
        <is>
          <t>portaġġ</t>
        </is>
      </c>
      <c r="BQ999" s="2" t="inlineStr">
        <is>
          <t>3</t>
        </is>
      </c>
      <c r="BR999" s="2" t="inlineStr">
        <is>
          <t/>
        </is>
      </c>
      <c r="BS999" t="inlineStr">
        <is>
          <t>proċess li jadatta s-software għal ambjent li oriġinarjament ma jkunx inkiteb biex jintuża fih jew ma kienx maħsub biex jiġi eżegwit fih</t>
        </is>
      </c>
      <c r="BT999" s="2" t="inlineStr">
        <is>
          <t>porteren</t>
        </is>
      </c>
      <c r="BU999" s="2" t="inlineStr">
        <is>
          <t>3</t>
        </is>
      </c>
      <c r="BV999" s="2" t="inlineStr">
        <is>
          <t/>
        </is>
      </c>
      <c r="BW999" t="inlineStr">
        <is>
          <t>aanpassen van software om ze te kunnen gebruiken in een andere omgeving dan waarvoor ze oorspronkelijk werd ontwikkeld</t>
        </is>
      </c>
      <c r="BX999" s="2" t="inlineStr">
        <is>
          <t>portowanie</t>
        </is>
      </c>
      <c r="BY999" s="2" t="inlineStr">
        <is>
          <t>3</t>
        </is>
      </c>
      <c r="BZ999" s="2" t="inlineStr">
        <is>
          <t/>
        </is>
      </c>
      <c r="CA999" t="inlineStr">
        <is>
          <t>tworzenie wersji programu komputerowego na inną platformę sprzętową bądź programistyczną, zazwyczaj na inną architekturę procesora lub system operacyjny</t>
        </is>
      </c>
      <c r="CB999" s="2" t="inlineStr">
        <is>
          <t>portação|
portagem</t>
        </is>
      </c>
      <c r="CC999" s="2" t="inlineStr">
        <is>
          <t>3|
2</t>
        </is>
      </c>
      <c r="CD999" s="2" t="inlineStr">
        <is>
          <t xml:space="preserve">|
</t>
        </is>
      </c>
      <c r="CE999" t="inlineStr">
        <is>
          <t>Alteração de um programa para poder executá-lo noutro ambiente, por exemplo, noutro sistema operativo.</t>
        </is>
      </c>
      <c r="CF999" s="2" t="inlineStr">
        <is>
          <t>portare</t>
        </is>
      </c>
      <c r="CG999" s="2" t="inlineStr">
        <is>
          <t>3</t>
        </is>
      </c>
      <c r="CH999" s="2" t="inlineStr">
        <is>
          <t/>
        </is>
      </c>
      <c r="CI999" t="inlineStr">
        <is>
          <t/>
        </is>
      </c>
      <c r="CJ999" s="2" t="inlineStr">
        <is>
          <t>portovanie</t>
        </is>
      </c>
      <c r="CK999" s="2" t="inlineStr">
        <is>
          <t>3</t>
        </is>
      </c>
      <c r="CL999" s="2" t="inlineStr">
        <is>
          <t/>
        </is>
      </c>
      <c r="CM999" t="inlineStr">
        <is>
          <t>proces prispôsobovania softvéru tak, aby ho bolo možné spustiť aj v prostredí, ktoré je odlišné od prostredia, kde bol pôvodne vyvinutý</t>
        </is>
      </c>
      <c r="CN999" s="2" t="inlineStr">
        <is>
          <t>prenos</t>
        </is>
      </c>
      <c r="CO999" s="2" t="inlineStr">
        <is>
          <t>3</t>
        </is>
      </c>
      <c r="CP999" s="2" t="inlineStr">
        <is>
          <t/>
        </is>
      </c>
      <c r="CQ999" t="inlineStr">
        <is>
          <t>prilagajanje programske opreme na okolje, za katerega prvotno ni bila napisana ali namenjena</t>
        </is>
      </c>
      <c r="CR999" s="2" t="inlineStr">
        <is>
          <t>portering</t>
        </is>
      </c>
      <c r="CS999" s="2" t="inlineStr">
        <is>
          <t>3</t>
        </is>
      </c>
      <c r="CT999" s="2" t="inlineStr">
        <is>
          <t/>
        </is>
      </c>
      <c r="CU999" t="inlineStr">
        <is>
          <t>datorprogram skrivs om för att kunna kompileras och fungera på en annan plattform</t>
        </is>
      </c>
    </row>
    <row r="1000">
      <c r="A1000" s="1" t="str">
        <f>HYPERLINK("https://iate.europa.eu/entry/result/3578283/all", "3578283")</f>
        <v>3578283</v>
      </c>
      <c r="B1000" t="inlineStr">
        <is>
          <t>EDUCATION AND COMMUNICATIONS</t>
        </is>
      </c>
      <c r="C1000" t="inlineStr">
        <is>
          <t>EDUCATION AND COMMUNICATIONS|information technology and data processing|computer system</t>
        </is>
      </c>
      <c r="D1000" t="inlineStr">
        <is>
          <t/>
        </is>
      </c>
      <c r="E1000" t="inlineStr">
        <is>
          <t/>
        </is>
      </c>
      <c r="F1000" t="inlineStr">
        <is>
          <t/>
        </is>
      </c>
      <c r="G1000" t="inlineStr">
        <is>
          <t/>
        </is>
      </c>
      <c r="H1000" t="inlineStr">
        <is>
          <t/>
        </is>
      </c>
      <c r="I1000" t="inlineStr">
        <is>
          <t/>
        </is>
      </c>
      <c r="J1000" t="inlineStr">
        <is>
          <t/>
        </is>
      </c>
      <c r="K1000" t="inlineStr">
        <is>
          <t/>
        </is>
      </c>
      <c r="L1000" t="inlineStr">
        <is>
          <t/>
        </is>
      </c>
      <c r="M1000" t="inlineStr">
        <is>
          <t/>
        </is>
      </c>
      <c r="N1000" t="inlineStr">
        <is>
          <t/>
        </is>
      </c>
      <c r="O1000" t="inlineStr">
        <is>
          <t/>
        </is>
      </c>
      <c r="P1000" t="inlineStr">
        <is>
          <t/>
        </is>
      </c>
      <c r="Q1000" t="inlineStr">
        <is>
          <t/>
        </is>
      </c>
      <c r="R1000" t="inlineStr">
        <is>
          <t/>
        </is>
      </c>
      <c r="S1000" t="inlineStr">
        <is>
          <t/>
        </is>
      </c>
      <c r="T1000" s="2" t="inlineStr">
        <is>
          <t>εξωτερική απειλή</t>
        </is>
      </c>
      <c r="U1000" s="2" t="inlineStr">
        <is>
          <t>3</t>
        </is>
      </c>
      <c r="V1000" s="2" t="inlineStr">
        <is>
          <t/>
        </is>
      </c>
      <c r="W1000" t="inlineStr">
        <is>
          <t/>
        </is>
      </c>
      <c r="X1000" s="2" t="inlineStr">
        <is>
          <t>outside threat|
outsider threat</t>
        </is>
      </c>
      <c r="Y1000" s="2" t="inlineStr">
        <is>
          <t>3|
3</t>
        </is>
      </c>
      <c r="Z1000" s="2" t="inlineStr">
        <is>
          <t xml:space="preserve">|
</t>
        </is>
      </c>
      <c r="AA1000" t="inlineStr">
        <is>
          <t>person or group of persons external to an organisation who are not authorised to access its assets and pose a potential risk to the organisation and its assets</t>
        </is>
      </c>
      <c r="AB1000" s="2" t="inlineStr">
        <is>
          <t>amenaza externa</t>
        </is>
      </c>
      <c r="AC1000" s="2" t="inlineStr">
        <is>
          <t>2</t>
        </is>
      </c>
      <c r="AD1000" s="2" t="inlineStr">
        <is>
          <t/>
        </is>
      </c>
      <c r="AE1000" t="inlineStr">
        <is>
          <t>Entidad no autorizada fuera del dominio de seguridad que tiene el potencial de dañar un sistema de información a través de la destrucción, divulgación, modificación de datos y / o denegación de servicio.</t>
        </is>
      </c>
      <c r="AF1000" t="inlineStr">
        <is>
          <t/>
        </is>
      </c>
      <c r="AG1000" t="inlineStr">
        <is>
          <t/>
        </is>
      </c>
      <c r="AH1000" t="inlineStr">
        <is>
          <t/>
        </is>
      </c>
      <c r="AI1000" t="inlineStr">
        <is>
          <t/>
        </is>
      </c>
      <c r="AJ1000" t="inlineStr">
        <is>
          <t/>
        </is>
      </c>
      <c r="AK1000" t="inlineStr">
        <is>
          <t/>
        </is>
      </c>
      <c r="AL1000" t="inlineStr">
        <is>
          <t/>
        </is>
      </c>
      <c r="AM1000" t="inlineStr">
        <is>
          <t/>
        </is>
      </c>
      <c r="AN1000" t="inlineStr">
        <is>
          <t/>
        </is>
      </c>
      <c r="AO1000" t="inlineStr">
        <is>
          <t/>
        </is>
      </c>
      <c r="AP1000" t="inlineStr">
        <is>
          <t/>
        </is>
      </c>
      <c r="AQ1000" t="inlineStr">
        <is>
          <t/>
        </is>
      </c>
      <c r="AR1000" t="inlineStr">
        <is>
          <t/>
        </is>
      </c>
      <c r="AS1000" t="inlineStr">
        <is>
          <t/>
        </is>
      </c>
      <c r="AT1000" t="inlineStr">
        <is>
          <t/>
        </is>
      </c>
      <c r="AU1000" t="inlineStr">
        <is>
          <t/>
        </is>
      </c>
      <c r="AV1000" t="inlineStr">
        <is>
          <t/>
        </is>
      </c>
      <c r="AW1000" t="inlineStr">
        <is>
          <t/>
        </is>
      </c>
      <c r="AX1000" t="inlineStr">
        <is>
          <t/>
        </is>
      </c>
      <c r="AY1000" t="inlineStr">
        <is>
          <t/>
        </is>
      </c>
      <c r="AZ1000" t="inlineStr">
        <is>
          <t/>
        </is>
      </c>
      <c r="BA1000" t="inlineStr">
        <is>
          <t/>
        </is>
      </c>
      <c r="BB1000" t="inlineStr">
        <is>
          <t/>
        </is>
      </c>
      <c r="BC1000" t="inlineStr">
        <is>
          <t/>
        </is>
      </c>
      <c r="BD1000" t="inlineStr">
        <is>
          <t/>
        </is>
      </c>
      <c r="BE1000" t="inlineStr">
        <is>
          <t/>
        </is>
      </c>
      <c r="BF1000" t="inlineStr">
        <is>
          <t/>
        </is>
      </c>
      <c r="BG1000" t="inlineStr">
        <is>
          <t/>
        </is>
      </c>
      <c r="BH1000" t="inlineStr">
        <is>
          <t/>
        </is>
      </c>
      <c r="BI1000" t="inlineStr">
        <is>
          <t/>
        </is>
      </c>
      <c r="BJ1000" t="inlineStr">
        <is>
          <t/>
        </is>
      </c>
      <c r="BK1000" t="inlineStr">
        <is>
          <t/>
        </is>
      </c>
      <c r="BL1000" t="inlineStr">
        <is>
          <t/>
        </is>
      </c>
      <c r="BM1000" t="inlineStr">
        <is>
          <t/>
        </is>
      </c>
      <c r="BN1000" t="inlineStr">
        <is>
          <t/>
        </is>
      </c>
      <c r="BO1000" t="inlineStr">
        <is>
          <t/>
        </is>
      </c>
      <c r="BP1000" t="inlineStr">
        <is>
          <t/>
        </is>
      </c>
      <c r="BQ1000" t="inlineStr">
        <is>
          <t/>
        </is>
      </c>
      <c r="BR1000" t="inlineStr">
        <is>
          <t/>
        </is>
      </c>
      <c r="BS1000" t="inlineStr">
        <is>
          <t/>
        </is>
      </c>
      <c r="BT1000" t="inlineStr">
        <is>
          <t/>
        </is>
      </c>
      <c r="BU1000" t="inlineStr">
        <is>
          <t/>
        </is>
      </c>
      <c r="BV1000" t="inlineStr">
        <is>
          <t/>
        </is>
      </c>
      <c r="BW1000" t="inlineStr">
        <is>
          <t/>
        </is>
      </c>
      <c r="BX1000" t="inlineStr">
        <is>
          <t/>
        </is>
      </c>
      <c r="BY1000" t="inlineStr">
        <is>
          <t/>
        </is>
      </c>
      <c r="BZ1000" t="inlineStr">
        <is>
          <t/>
        </is>
      </c>
      <c r="CA1000" t="inlineStr">
        <is>
          <t/>
        </is>
      </c>
      <c r="CB1000" t="inlineStr">
        <is>
          <t/>
        </is>
      </c>
      <c r="CC1000" t="inlineStr">
        <is>
          <t/>
        </is>
      </c>
      <c r="CD1000" t="inlineStr">
        <is>
          <t/>
        </is>
      </c>
      <c r="CE1000" t="inlineStr">
        <is>
          <t/>
        </is>
      </c>
      <c r="CF1000" t="inlineStr">
        <is>
          <t/>
        </is>
      </c>
      <c r="CG1000" t="inlineStr">
        <is>
          <t/>
        </is>
      </c>
      <c r="CH1000" t="inlineStr">
        <is>
          <t/>
        </is>
      </c>
      <c r="CI1000" t="inlineStr">
        <is>
          <t/>
        </is>
      </c>
      <c r="CJ1000" t="inlineStr">
        <is>
          <t/>
        </is>
      </c>
      <c r="CK1000" t="inlineStr">
        <is>
          <t/>
        </is>
      </c>
      <c r="CL1000" t="inlineStr">
        <is>
          <t/>
        </is>
      </c>
      <c r="CM1000" t="inlineStr">
        <is>
          <t/>
        </is>
      </c>
      <c r="CN1000" t="inlineStr">
        <is>
          <t/>
        </is>
      </c>
      <c r="CO1000" t="inlineStr">
        <is>
          <t/>
        </is>
      </c>
      <c r="CP1000" t="inlineStr">
        <is>
          <t/>
        </is>
      </c>
      <c r="CQ1000" t="inlineStr">
        <is>
          <t/>
        </is>
      </c>
      <c r="CR1000" t="inlineStr">
        <is>
          <t/>
        </is>
      </c>
      <c r="CS1000" t="inlineStr">
        <is>
          <t/>
        </is>
      </c>
      <c r="CT1000" t="inlineStr">
        <is>
          <t/>
        </is>
      </c>
      <c r="CU1000" t="inlineStr">
        <is>
          <t/>
        </is>
      </c>
    </row>
    <row r="1001">
      <c r="A1001" s="1" t="str">
        <f>HYPERLINK("https://iate.europa.eu/entry/result/3578250/all", "3578250")</f>
        <v>3578250</v>
      </c>
      <c r="B1001" t="inlineStr">
        <is>
          <t>EDUCATION AND COMMUNICATIONS</t>
        </is>
      </c>
      <c r="C1001" t="inlineStr">
        <is>
          <t>EDUCATION AND COMMUNICATIONS|information technology and data processing</t>
        </is>
      </c>
      <c r="D1001" t="inlineStr">
        <is>
          <t/>
        </is>
      </c>
      <c r="E1001" t="inlineStr">
        <is>
          <t/>
        </is>
      </c>
      <c r="F1001" t="inlineStr">
        <is>
          <t/>
        </is>
      </c>
      <c r="G1001" t="inlineStr">
        <is>
          <t/>
        </is>
      </c>
      <c r="H1001" t="inlineStr">
        <is>
          <t/>
        </is>
      </c>
      <c r="I1001" t="inlineStr">
        <is>
          <t/>
        </is>
      </c>
      <c r="J1001" t="inlineStr">
        <is>
          <t/>
        </is>
      </c>
      <c r="K1001" t="inlineStr">
        <is>
          <t/>
        </is>
      </c>
      <c r="L1001" t="inlineStr">
        <is>
          <t/>
        </is>
      </c>
      <c r="M1001" t="inlineStr">
        <is>
          <t/>
        </is>
      </c>
      <c r="N1001" t="inlineStr">
        <is>
          <t/>
        </is>
      </c>
      <c r="O1001" t="inlineStr">
        <is>
          <t/>
        </is>
      </c>
      <c r="P1001" t="inlineStr">
        <is>
          <t/>
        </is>
      </c>
      <c r="Q1001" t="inlineStr">
        <is>
          <t/>
        </is>
      </c>
      <c r="R1001" t="inlineStr">
        <is>
          <t/>
        </is>
      </c>
      <c r="S1001" t="inlineStr">
        <is>
          <t/>
        </is>
      </c>
      <c r="T1001" s="2" t="inlineStr">
        <is>
          <t>ανθεκτικότητα δικτύου</t>
        </is>
      </c>
      <c r="U1001" s="2" t="inlineStr">
        <is>
          <t>3</t>
        </is>
      </c>
      <c r="V1001" s="2" t="inlineStr">
        <is>
          <t/>
        </is>
      </c>
      <c r="W1001" t="inlineStr">
        <is>
          <t>ικανότητά ενός δικτύου να αντιστέκεται σε καταστάσεις και 
γεγονότα που είναι σε θέση να επηρεάσουν την ομαλή λειτουργία του</t>
        </is>
      </c>
      <c r="X1001" s="2" t="inlineStr">
        <is>
          <t>network resilience</t>
        </is>
      </c>
      <c r="Y1001" s="2" t="inlineStr">
        <is>
          <t>3</t>
        </is>
      </c>
      <c r="Z1001" s="2" t="inlineStr">
        <is>
          <t/>
        </is>
      </c>
      <c r="AA1001" t="inlineStr">
        <is>
          <t>ability of a network to: (1) provide continuous operation (i.e., highly resistant to disruption and able to operate in a degraded mode if damaged); (2) recover effectively if failure does occur; and (3) scale to meet rapid or unpredictable demands</t>
        </is>
      </c>
      <c r="AB1001" s="2" t="inlineStr">
        <is>
          <t>resiliencia de la red</t>
        </is>
      </c>
      <c r="AC1001" s="2" t="inlineStr">
        <is>
          <t>2</t>
        </is>
      </c>
      <c r="AD1001" s="2" t="inlineStr">
        <is>
          <t/>
        </is>
      </c>
      <c r="AE1001" t="inlineStr">
        <is>
          <t>Habilidad de proveer y mantener un nivel aceptable del servicio con el que poder hacer frente a los fallos y los retos que surgen diariamente por la utilización de la red.</t>
        </is>
      </c>
      <c r="AF1001" t="inlineStr">
        <is>
          <t/>
        </is>
      </c>
      <c r="AG1001" t="inlineStr">
        <is>
          <t/>
        </is>
      </c>
      <c r="AH1001" t="inlineStr">
        <is>
          <t/>
        </is>
      </c>
      <c r="AI1001" t="inlineStr">
        <is>
          <t/>
        </is>
      </c>
      <c r="AJ1001" t="inlineStr">
        <is>
          <t/>
        </is>
      </c>
      <c r="AK1001" t="inlineStr">
        <is>
          <t/>
        </is>
      </c>
      <c r="AL1001" t="inlineStr">
        <is>
          <t/>
        </is>
      </c>
      <c r="AM1001" t="inlineStr">
        <is>
          <t/>
        </is>
      </c>
      <c r="AN1001" t="inlineStr">
        <is>
          <t/>
        </is>
      </c>
      <c r="AO1001" t="inlineStr">
        <is>
          <t/>
        </is>
      </c>
      <c r="AP1001" t="inlineStr">
        <is>
          <t/>
        </is>
      </c>
      <c r="AQ1001" t="inlineStr">
        <is>
          <t/>
        </is>
      </c>
      <c r="AR1001" t="inlineStr">
        <is>
          <t/>
        </is>
      </c>
      <c r="AS1001" t="inlineStr">
        <is>
          <t/>
        </is>
      </c>
      <c r="AT1001" t="inlineStr">
        <is>
          <t/>
        </is>
      </c>
      <c r="AU1001" t="inlineStr">
        <is>
          <t/>
        </is>
      </c>
      <c r="AV1001" t="inlineStr">
        <is>
          <t/>
        </is>
      </c>
      <c r="AW1001" t="inlineStr">
        <is>
          <t/>
        </is>
      </c>
      <c r="AX1001" t="inlineStr">
        <is>
          <t/>
        </is>
      </c>
      <c r="AY1001" t="inlineStr">
        <is>
          <t/>
        </is>
      </c>
      <c r="AZ1001" t="inlineStr">
        <is>
          <t/>
        </is>
      </c>
      <c r="BA1001" t="inlineStr">
        <is>
          <t/>
        </is>
      </c>
      <c r="BB1001" t="inlineStr">
        <is>
          <t/>
        </is>
      </c>
      <c r="BC1001" t="inlineStr">
        <is>
          <t/>
        </is>
      </c>
      <c r="BD1001" t="inlineStr">
        <is>
          <t/>
        </is>
      </c>
      <c r="BE1001" t="inlineStr">
        <is>
          <t/>
        </is>
      </c>
      <c r="BF1001" t="inlineStr">
        <is>
          <t/>
        </is>
      </c>
      <c r="BG1001" t="inlineStr">
        <is>
          <t/>
        </is>
      </c>
      <c r="BH1001" t="inlineStr">
        <is>
          <t/>
        </is>
      </c>
      <c r="BI1001" t="inlineStr">
        <is>
          <t/>
        </is>
      </c>
      <c r="BJ1001" t="inlineStr">
        <is>
          <t/>
        </is>
      </c>
      <c r="BK1001" t="inlineStr">
        <is>
          <t/>
        </is>
      </c>
      <c r="BL1001" t="inlineStr">
        <is>
          <t/>
        </is>
      </c>
      <c r="BM1001" t="inlineStr">
        <is>
          <t/>
        </is>
      </c>
      <c r="BN1001" t="inlineStr">
        <is>
          <t/>
        </is>
      </c>
      <c r="BO1001" t="inlineStr">
        <is>
          <t/>
        </is>
      </c>
      <c r="BP1001" t="inlineStr">
        <is>
          <t/>
        </is>
      </c>
      <c r="BQ1001" t="inlineStr">
        <is>
          <t/>
        </is>
      </c>
      <c r="BR1001" t="inlineStr">
        <is>
          <t/>
        </is>
      </c>
      <c r="BS1001" t="inlineStr">
        <is>
          <t/>
        </is>
      </c>
      <c r="BT1001" t="inlineStr">
        <is>
          <t/>
        </is>
      </c>
      <c r="BU1001" t="inlineStr">
        <is>
          <t/>
        </is>
      </c>
      <c r="BV1001" t="inlineStr">
        <is>
          <t/>
        </is>
      </c>
      <c r="BW1001" t="inlineStr">
        <is>
          <t/>
        </is>
      </c>
      <c r="BX1001" t="inlineStr">
        <is>
          <t/>
        </is>
      </c>
      <c r="BY1001" t="inlineStr">
        <is>
          <t/>
        </is>
      </c>
      <c r="BZ1001" t="inlineStr">
        <is>
          <t/>
        </is>
      </c>
      <c r="CA1001" t="inlineStr">
        <is>
          <t/>
        </is>
      </c>
      <c r="CB1001" t="inlineStr">
        <is>
          <t/>
        </is>
      </c>
      <c r="CC1001" t="inlineStr">
        <is>
          <t/>
        </is>
      </c>
      <c r="CD1001" t="inlineStr">
        <is>
          <t/>
        </is>
      </c>
      <c r="CE1001" t="inlineStr">
        <is>
          <t/>
        </is>
      </c>
      <c r="CF1001" t="inlineStr">
        <is>
          <t/>
        </is>
      </c>
      <c r="CG1001" t="inlineStr">
        <is>
          <t/>
        </is>
      </c>
      <c r="CH1001" t="inlineStr">
        <is>
          <t/>
        </is>
      </c>
      <c r="CI1001" t="inlineStr">
        <is>
          <t/>
        </is>
      </c>
      <c r="CJ1001" t="inlineStr">
        <is>
          <t/>
        </is>
      </c>
      <c r="CK1001" t="inlineStr">
        <is>
          <t/>
        </is>
      </c>
      <c r="CL1001" t="inlineStr">
        <is>
          <t/>
        </is>
      </c>
      <c r="CM1001" t="inlineStr">
        <is>
          <t/>
        </is>
      </c>
      <c r="CN1001" t="inlineStr">
        <is>
          <t/>
        </is>
      </c>
      <c r="CO1001" t="inlineStr">
        <is>
          <t/>
        </is>
      </c>
      <c r="CP1001" t="inlineStr">
        <is>
          <t/>
        </is>
      </c>
      <c r="CQ1001" t="inlineStr">
        <is>
          <t/>
        </is>
      </c>
      <c r="CR1001" t="inlineStr">
        <is>
          <t/>
        </is>
      </c>
      <c r="CS1001" t="inlineStr">
        <is>
          <t/>
        </is>
      </c>
      <c r="CT1001" t="inlineStr">
        <is>
          <t/>
        </is>
      </c>
      <c r="CU1001" t="inlineStr">
        <is>
          <t/>
        </is>
      </c>
    </row>
    <row r="1002">
      <c r="A1002" s="1" t="str">
        <f>HYPERLINK("https://iate.europa.eu/entry/result/1204843/all", "1204843")</f>
        <v>1204843</v>
      </c>
      <c r="B1002" t="inlineStr">
        <is>
          <t>SCIENCE;INDUSTRY</t>
        </is>
      </c>
      <c r="C1002" t="inlineStr">
        <is>
          <t>SCIENCE|natural and applied sciences|earth sciences|geology|mineralogy;INDUSTRY|chemistry</t>
        </is>
      </c>
      <c r="D1002" t="inlineStr">
        <is>
          <t/>
        </is>
      </c>
      <c r="E1002" t="inlineStr">
        <is>
          <t/>
        </is>
      </c>
      <c r="F1002" t="inlineStr">
        <is>
          <t/>
        </is>
      </c>
      <c r="G1002" t="inlineStr">
        <is>
          <t/>
        </is>
      </c>
      <c r="H1002" s="2" t="inlineStr">
        <is>
          <t>boritan|
borát</t>
        </is>
      </c>
      <c r="I1002" s="2" t="inlineStr">
        <is>
          <t>3|
3</t>
        </is>
      </c>
      <c r="J1002" s="2" t="inlineStr">
        <is>
          <t xml:space="preserve">|
</t>
        </is>
      </c>
      <c r="K1002" t="inlineStr">
        <is>
          <t>sůl a ester odvozený od kyseliny borité</t>
        </is>
      </c>
      <c r="L1002" s="2" t="inlineStr">
        <is>
          <t>borat</t>
        </is>
      </c>
      <c r="M1002" s="2" t="inlineStr">
        <is>
          <t>3</t>
        </is>
      </c>
      <c r="N1002" s="2" t="inlineStr">
        <is>
          <t/>
        </is>
      </c>
      <c r="O1002" t="inlineStr">
        <is>
          <t>borsurt salt, som er en additiv, der anvendes i kølemidler for at forbedre de smørende egenskaber og for at øge vedhængskraften samt for at forhindre rustdannelsen</t>
        </is>
      </c>
      <c r="P1002" s="2" t="inlineStr">
        <is>
          <t>Borat</t>
        </is>
      </c>
      <c r="Q1002" s="2" t="inlineStr">
        <is>
          <t>3</t>
        </is>
      </c>
      <c r="R1002" s="2" t="inlineStr">
        <is>
          <t/>
        </is>
      </c>
      <c r="S1002" t="inlineStr">
        <is>
          <t/>
        </is>
      </c>
      <c r="T1002" s="2" t="inlineStr">
        <is>
          <t>βορικό</t>
        </is>
      </c>
      <c r="U1002" s="2" t="inlineStr">
        <is>
          <t>3</t>
        </is>
      </c>
      <c r="V1002" s="2" t="inlineStr">
        <is>
          <t/>
        </is>
      </c>
      <c r="W1002" t="inlineStr">
        <is>
          <t/>
        </is>
      </c>
      <c r="X1002" s="2" t="inlineStr">
        <is>
          <t>borate</t>
        </is>
      </c>
      <c r="Y1002" s="2" t="inlineStr">
        <is>
          <t>3</t>
        </is>
      </c>
      <c r="Z1002" s="2" t="inlineStr">
        <is>
          <t/>
        </is>
      </c>
      <c r="AA1002" t="inlineStr">
        <is>
          <t>boron-oxygen compounds, which form boron oxyanions</t>
        </is>
      </c>
      <c r="AB1002" s="2" t="inlineStr">
        <is>
          <t>borato</t>
        </is>
      </c>
      <c r="AC1002" s="2" t="inlineStr">
        <is>
          <t>3</t>
        </is>
      </c>
      <c r="AD1002" s="2" t="inlineStr">
        <is>
          <t/>
        </is>
      </c>
      <c r="AE1002" t="inlineStr">
        <is>
          <t/>
        </is>
      </c>
      <c r="AF1002" t="inlineStr">
        <is>
          <t/>
        </is>
      </c>
      <c r="AG1002" t="inlineStr">
        <is>
          <t/>
        </is>
      </c>
      <c r="AH1002" t="inlineStr">
        <is>
          <t/>
        </is>
      </c>
      <c r="AI1002" t="inlineStr">
        <is>
          <t/>
        </is>
      </c>
      <c r="AJ1002" t="inlineStr">
        <is>
          <t/>
        </is>
      </c>
      <c r="AK1002" t="inlineStr">
        <is>
          <t/>
        </is>
      </c>
      <c r="AL1002" t="inlineStr">
        <is>
          <t/>
        </is>
      </c>
      <c r="AM1002" t="inlineStr">
        <is>
          <t/>
        </is>
      </c>
      <c r="AN1002" s="2" t="inlineStr">
        <is>
          <t>borate</t>
        </is>
      </c>
      <c r="AO1002" s="2" t="inlineStr">
        <is>
          <t>3</t>
        </is>
      </c>
      <c r="AP1002" s="2" t="inlineStr">
        <is>
          <t/>
        </is>
      </c>
      <c r="AQ1002" t="inlineStr">
        <is>
          <t>sel d'acide borique utilisé comme additif dans les liquides réfrigérants pour améliorer leurs qualités lubrifiantes et adhésives et empêcher la rouille</t>
        </is>
      </c>
      <c r="AR1002" t="inlineStr">
        <is>
          <t/>
        </is>
      </c>
      <c r="AS1002" t="inlineStr">
        <is>
          <t/>
        </is>
      </c>
      <c r="AT1002" t="inlineStr">
        <is>
          <t/>
        </is>
      </c>
      <c r="AU1002" t="inlineStr">
        <is>
          <t/>
        </is>
      </c>
      <c r="AV1002" t="inlineStr">
        <is>
          <t/>
        </is>
      </c>
      <c r="AW1002" t="inlineStr">
        <is>
          <t/>
        </is>
      </c>
      <c r="AX1002" t="inlineStr">
        <is>
          <t/>
        </is>
      </c>
      <c r="AY1002" t="inlineStr">
        <is>
          <t/>
        </is>
      </c>
      <c r="AZ1002" t="inlineStr">
        <is>
          <t/>
        </is>
      </c>
      <c r="BA1002" t="inlineStr">
        <is>
          <t/>
        </is>
      </c>
      <c r="BB1002" t="inlineStr">
        <is>
          <t/>
        </is>
      </c>
      <c r="BC1002" t="inlineStr">
        <is>
          <t/>
        </is>
      </c>
      <c r="BD1002" s="2" t="inlineStr">
        <is>
          <t>borato</t>
        </is>
      </c>
      <c r="BE1002" s="2" t="inlineStr">
        <is>
          <t>3</t>
        </is>
      </c>
      <c r="BF1002" s="2" t="inlineStr">
        <is>
          <t/>
        </is>
      </c>
      <c r="BG1002" t="inlineStr">
        <is>
          <t/>
        </is>
      </c>
      <c r="BH1002" s="2" t="inlineStr">
        <is>
          <t>boratas</t>
        </is>
      </c>
      <c r="BI1002" s="2" t="inlineStr">
        <is>
          <t>3</t>
        </is>
      </c>
      <c r="BJ1002" s="2" t="inlineStr">
        <is>
          <t/>
        </is>
      </c>
      <c r="BK1002" t="inlineStr">
        <is>
          <t/>
        </is>
      </c>
      <c r="BL1002" s="2" t="inlineStr">
        <is>
          <t>borāts</t>
        </is>
      </c>
      <c r="BM1002" s="2" t="inlineStr">
        <is>
          <t>3</t>
        </is>
      </c>
      <c r="BN1002" s="2" t="inlineStr">
        <is>
          <t/>
        </is>
      </c>
      <c r="BO1002" t="inlineStr">
        <is>
          <t>borāti [fr., angļu borate] – borskābes sāļi</t>
        </is>
      </c>
      <c r="BP1002" t="inlineStr">
        <is>
          <t/>
        </is>
      </c>
      <c r="BQ1002" t="inlineStr">
        <is>
          <t/>
        </is>
      </c>
      <c r="BR1002" t="inlineStr">
        <is>
          <t/>
        </is>
      </c>
      <c r="BS1002" t="inlineStr">
        <is>
          <t/>
        </is>
      </c>
      <c r="BT1002" s="2" t="inlineStr">
        <is>
          <t>boraat</t>
        </is>
      </c>
      <c r="BU1002" s="2" t="inlineStr">
        <is>
          <t>3</t>
        </is>
      </c>
      <c r="BV1002" s="2" t="inlineStr">
        <is>
          <t/>
        </is>
      </c>
      <c r="BW1002" t="inlineStr">
        <is>
          <t/>
        </is>
      </c>
      <c r="BX1002" t="inlineStr">
        <is>
          <t/>
        </is>
      </c>
      <c r="BY1002" t="inlineStr">
        <is>
          <t/>
        </is>
      </c>
      <c r="BZ1002" t="inlineStr">
        <is>
          <t/>
        </is>
      </c>
      <c r="CA1002" t="inlineStr">
        <is>
          <t/>
        </is>
      </c>
      <c r="CB1002" s="2" t="inlineStr">
        <is>
          <t>borato</t>
        </is>
      </c>
      <c r="CC1002" s="2" t="inlineStr">
        <is>
          <t>3</t>
        </is>
      </c>
      <c r="CD1002" s="2" t="inlineStr">
        <is>
          <t/>
        </is>
      </c>
      <c r="CE1002" t="inlineStr">
        <is>
          <t/>
        </is>
      </c>
      <c r="CF1002" t="inlineStr">
        <is>
          <t/>
        </is>
      </c>
      <c r="CG1002" t="inlineStr">
        <is>
          <t/>
        </is>
      </c>
      <c r="CH1002" t="inlineStr">
        <is>
          <t/>
        </is>
      </c>
      <c r="CI1002" t="inlineStr">
        <is>
          <t/>
        </is>
      </c>
      <c r="CJ1002" t="inlineStr">
        <is>
          <t/>
        </is>
      </c>
      <c r="CK1002" t="inlineStr">
        <is>
          <t/>
        </is>
      </c>
      <c r="CL1002" t="inlineStr">
        <is>
          <t/>
        </is>
      </c>
      <c r="CM1002" t="inlineStr">
        <is>
          <t/>
        </is>
      </c>
      <c r="CN1002" s="2" t="inlineStr">
        <is>
          <t>borat</t>
        </is>
      </c>
      <c r="CO1002" s="2" t="inlineStr">
        <is>
          <t>3</t>
        </is>
      </c>
      <c r="CP1002" s="2" t="inlineStr">
        <is>
          <t/>
        </is>
      </c>
      <c r="CQ1002" t="inlineStr">
        <is>
          <t>sol borove kisline</t>
        </is>
      </c>
      <c r="CR1002" t="inlineStr">
        <is>
          <t/>
        </is>
      </c>
      <c r="CS1002" t="inlineStr">
        <is>
          <t/>
        </is>
      </c>
      <c r="CT1002" t="inlineStr">
        <is>
          <t/>
        </is>
      </c>
      <c r="CU1002" t="inlineStr">
        <is>
          <t/>
        </is>
      </c>
    </row>
    <row r="1003">
      <c r="A1003" s="1" t="str">
        <f>HYPERLINK("https://iate.europa.eu/entry/result/3578249/all", "3578249")</f>
        <v>3578249</v>
      </c>
      <c r="B1003" t="inlineStr">
        <is>
          <t>EDUCATION AND COMMUNICATIONS</t>
        </is>
      </c>
      <c r="C1003" t="inlineStr">
        <is>
          <t>EDUCATION AND COMMUNICATIONS|information technology and data processing</t>
        </is>
      </c>
      <c r="D1003" t="inlineStr">
        <is>
          <t/>
        </is>
      </c>
      <c r="E1003" t="inlineStr">
        <is>
          <t/>
        </is>
      </c>
      <c r="F1003" t="inlineStr">
        <is>
          <t/>
        </is>
      </c>
      <c r="G1003" t="inlineStr">
        <is>
          <t/>
        </is>
      </c>
      <c r="H1003" t="inlineStr">
        <is>
          <t/>
        </is>
      </c>
      <c r="I1003" t="inlineStr">
        <is>
          <t/>
        </is>
      </c>
      <c r="J1003" t="inlineStr">
        <is>
          <t/>
        </is>
      </c>
      <c r="K1003" t="inlineStr">
        <is>
          <t/>
        </is>
      </c>
      <c r="L1003" t="inlineStr">
        <is>
          <t/>
        </is>
      </c>
      <c r="M1003" t="inlineStr">
        <is>
          <t/>
        </is>
      </c>
      <c r="N1003" t="inlineStr">
        <is>
          <t/>
        </is>
      </c>
      <c r="O1003" t="inlineStr">
        <is>
          <t/>
        </is>
      </c>
      <c r="P1003" t="inlineStr">
        <is>
          <t/>
        </is>
      </c>
      <c r="Q1003" t="inlineStr">
        <is>
          <t/>
        </is>
      </c>
      <c r="R1003" t="inlineStr">
        <is>
          <t/>
        </is>
      </c>
      <c r="S1003" t="inlineStr">
        <is>
          <t/>
        </is>
      </c>
      <c r="T1003" s="2" t="inlineStr">
        <is>
          <t>άμυνα κινούμενου στόχου</t>
        </is>
      </c>
      <c r="U1003" s="2" t="inlineStr">
        <is>
          <t>3</t>
        </is>
      </c>
      <c r="V1003" s="2" t="inlineStr">
        <is>
          <t/>
        </is>
      </c>
      <c r="W1003" t="inlineStr">
        <is>
          <t/>
        </is>
      </c>
      <c r="X1003" s="2" t="inlineStr">
        <is>
          <t>moving target defence</t>
        </is>
      </c>
      <c r="Y1003" s="2" t="inlineStr">
        <is>
          <t>3</t>
        </is>
      </c>
      <c r="Z1003" s="2" t="inlineStr">
        <is>
          <t/>
        </is>
      </c>
      <c r="AA1003" t="inlineStr">
        <is>
          <t>presentation of a dynamic attack surface, increasing an adversary's work factor necessary to probe, attack, or maintain presence in a cyber target</t>
        </is>
      </c>
      <c r="AB1003" s="2" t="inlineStr">
        <is>
          <t>defensa de objetivo móvil</t>
        </is>
      </c>
      <c r="AC1003" s="2" t="inlineStr">
        <is>
          <t>2</t>
        </is>
      </c>
      <c r="AD1003" s="2" t="inlineStr">
        <is>
          <t/>
        </is>
      </c>
      <c r="AE1003" t="inlineStr">
        <is>
          <t>Presencia de una superficie de ataque dinámica, incrementando el factor de trabajo que necesita el adversario para probar, atacar o mantenerse presente en un objetivo en la red.</t>
        </is>
      </c>
      <c r="AF1003" t="inlineStr">
        <is>
          <t/>
        </is>
      </c>
      <c r="AG1003" t="inlineStr">
        <is>
          <t/>
        </is>
      </c>
      <c r="AH1003" t="inlineStr">
        <is>
          <t/>
        </is>
      </c>
      <c r="AI1003" t="inlineStr">
        <is>
          <t/>
        </is>
      </c>
      <c r="AJ1003" t="inlineStr">
        <is>
          <t/>
        </is>
      </c>
      <c r="AK1003" t="inlineStr">
        <is>
          <t/>
        </is>
      </c>
      <c r="AL1003" t="inlineStr">
        <is>
          <t/>
        </is>
      </c>
      <c r="AM1003" t="inlineStr">
        <is>
          <t/>
        </is>
      </c>
      <c r="AN1003" t="inlineStr">
        <is>
          <t/>
        </is>
      </c>
      <c r="AO1003" t="inlineStr">
        <is>
          <t/>
        </is>
      </c>
      <c r="AP1003" t="inlineStr">
        <is>
          <t/>
        </is>
      </c>
      <c r="AQ1003" t="inlineStr">
        <is>
          <t/>
        </is>
      </c>
      <c r="AR1003" t="inlineStr">
        <is>
          <t/>
        </is>
      </c>
      <c r="AS1003" t="inlineStr">
        <is>
          <t/>
        </is>
      </c>
      <c r="AT1003" t="inlineStr">
        <is>
          <t/>
        </is>
      </c>
      <c r="AU1003" t="inlineStr">
        <is>
          <t/>
        </is>
      </c>
      <c r="AV1003" t="inlineStr">
        <is>
          <t/>
        </is>
      </c>
      <c r="AW1003" t="inlineStr">
        <is>
          <t/>
        </is>
      </c>
      <c r="AX1003" t="inlineStr">
        <is>
          <t/>
        </is>
      </c>
      <c r="AY1003" t="inlineStr">
        <is>
          <t/>
        </is>
      </c>
      <c r="AZ1003" t="inlineStr">
        <is>
          <t/>
        </is>
      </c>
      <c r="BA1003" t="inlineStr">
        <is>
          <t/>
        </is>
      </c>
      <c r="BB1003" t="inlineStr">
        <is>
          <t/>
        </is>
      </c>
      <c r="BC1003" t="inlineStr">
        <is>
          <t/>
        </is>
      </c>
      <c r="BD1003" t="inlineStr">
        <is>
          <t/>
        </is>
      </c>
      <c r="BE1003" t="inlineStr">
        <is>
          <t/>
        </is>
      </c>
      <c r="BF1003" t="inlineStr">
        <is>
          <t/>
        </is>
      </c>
      <c r="BG1003" t="inlineStr">
        <is>
          <t/>
        </is>
      </c>
      <c r="BH1003" t="inlineStr">
        <is>
          <t/>
        </is>
      </c>
      <c r="BI1003" t="inlineStr">
        <is>
          <t/>
        </is>
      </c>
      <c r="BJ1003" t="inlineStr">
        <is>
          <t/>
        </is>
      </c>
      <c r="BK1003" t="inlineStr">
        <is>
          <t/>
        </is>
      </c>
      <c r="BL1003" t="inlineStr">
        <is>
          <t/>
        </is>
      </c>
      <c r="BM1003" t="inlineStr">
        <is>
          <t/>
        </is>
      </c>
      <c r="BN1003" t="inlineStr">
        <is>
          <t/>
        </is>
      </c>
      <c r="BO1003" t="inlineStr">
        <is>
          <t/>
        </is>
      </c>
      <c r="BP1003" t="inlineStr">
        <is>
          <t/>
        </is>
      </c>
      <c r="BQ1003" t="inlineStr">
        <is>
          <t/>
        </is>
      </c>
      <c r="BR1003" t="inlineStr">
        <is>
          <t/>
        </is>
      </c>
      <c r="BS1003" t="inlineStr">
        <is>
          <t/>
        </is>
      </c>
      <c r="BT1003" t="inlineStr">
        <is>
          <t/>
        </is>
      </c>
      <c r="BU1003" t="inlineStr">
        <is>
          <t/>
        </is>
      </c>
      <c r="BV1003" t="inlineStr">
        <is>
          <t/>
        </is>
      </c>
      <c r="BW1003" t="inlineStr">
        <is>
          <t/>
        </is>
      </c>
      <c r="BX1003" t="inlineStr">
        <is>
          <t/>
        </is>
      </c>
      <c r="BY1003" t="inlineStr">
        <is>
          <t/>
        </is>
      </c>
      <c r="BZ1003" t="inlineStr">
        <is>
          <t/>
        </is>
      </c>
      <c r="CA1003" t="inlineStr">
        <is>
          <t/>
        </is>
      </c>
      <c r="CB1003" t="inlineStr">
        <is>
          <t/>
        </is>
      </c>
      <c r="CC1003" t="inlineStr">
        <is>
          <t/>
        </is>
      </c>
      <c r="CD1003" t="inlineStr">
        <is>
          <t/>
        </is>
      </c>
      <c r="CE1003" t="inlineStr">
        <is>
          <t/>
        </is>
      </c>
      <c r="CF1003" t="inlineStr">
        <is>
          <t/>
        </is>
      </c>
      <c r="CG1003" t="inlineStr">
        <is>
          <t/>
        </is>
      </c>
      <c r="CH1003" t="inlineStr">
        <is>
          <t/>
        </is>
      </c>
      <c r="CI1003" t="inlineStr">
        <is>
          <t/>
        </is>
      </c>
      <c r="CJ1003" t="inlineStr">
        <is>
          <t/>
        </is>
      </c>
      <c r="CK1003" t="inlineStr">
        <is>
          <t/>
        </is>
      </c>
      <c r="CL1003" t="inlineStr">
        <is>
          <t/>
        </is>
      </c>
      <c r="CM1003" t="inlineStr">
        <is>
          <t/>
        </is>
      </c>
      <c r="CN1003" t="inlineStr">
        <is>
          <t/>
        </is>
      </c>
      <c r="CO1003" t="inlineStr">
        <is>
          <t/>
        </is>
      </c>
      <c r="CP1003" t="inlineStr">
        <is>
          <t/>
        </is>
      </c>
      <c r="CQ1003" t="inlineStr">
        <is>
          <t/>
        </is>
      </c>
      <c r="CR1003" t="inlineStr">
        <is>
          <t/>
        </is>
      </c>
      <c r="CS1003" t="inlineStr">
        <is>
          <t/>
        </is>
      </c>
      <c r="CT1003" t="inlineStr">
        <is>
          <t/>
        </is>
      </c>
      <c r="CU1003" t="inlineStr">
        <is>
          <t/>
        </is>
      </c>
    </row>
    <row r="1004">
      <c r="A1004" s="1" t="str">
        <f>HYPERLINK("https://iate.europa.eu/entry/result/3578248/all", "3578248")</f>
        <v>3578248</v>
      </c>
      <c r="B1004" t="inlineStr">
        <is>
          <t>EDUCATION AND COMMUNICATIONS</t>
        </is>
      </c>
      <c r="C1004" t="inlineStr">
        <is>
          <t>EDUCATION AND COMMUNICATIONS|information technology and data processing</t>
        </is>
      </c>
      <c r="D1004" t="inlineStr">
        <is>
          <t/>
        </is>
      </c>
      <c r="E1004" t="inlineStr">
        <is>
          <t/>
        </is>
      </c>
      <c r="F1004" t="inlineStr">
        <is>
          <t/>
        </is>
      </c>
      <c r="G1004" t="inlineStr">
        <is>
          <t/>
        </is>
      </c>
      <c r="H1004" t="inlineStr">
        <is>
          <t/>
        </is>
      </c>
      <c r="I1004" t="inlineStr">
        <is>
          <t/>
        </is>
      </c>
      <c r="J1004" t="inlineStr">
        <is>
          <t/>
        </is>
      </c>
      <c r="K1004" t="inlineStr">
        <is>
          <t/>
        </is>
      </c>
      <c r="L1004" t="inlineStr">
        <is>
          <t/>
        </is>
      </c>
      <c r="M1004" t="inlineStr">
        <is>
          <t/>
        </is>
      </c>
      <c r="N1004" t="inlineStr">
        <is>
          <t/>
        </is>
      </c>
      <c r="O1004" t="inlineStr">
        <is>
          <t/>
        </is>
      </c>
      <c r="P1004" t="inlineStr">
        <is>
          <t/>
        </is>
      </c>
      <c r="Q1004" t="inlineStr">
        <is>
          <t/>
        </is>
      </c>
      <c r="R1004" t="inlineStr">
        <is>
          <t/>
        </is>
      </c>
      <c r="S1004" t="inlineStr">
        <is>
          <t/>
        </is>
      </c>
      <c r="T1004" s="2" t="inlineStr">
        <is>
          <t>κακόβουλη μικροεφαρμογή</t>
        </is>
      </c>
      <c r="U1004" s="2" t="inlineStr">
        <is>
          <t>3</t>
        </is>
      </c>
      <c r="V1004" s="2" t="inlineStr">
        <is>
          <t/>
        </is>
      </c>
      <c r="W1004" t="inlineStr">
        <is>
          <t/>
        </is>
      </c>
      <c r="X1004" s="2" t="inlineStr">
        <is>
          <t>malicious applet</t>
        </is>
      </c>
      <c r="Y1004" s="2" t="inlineStr">
        <is>
          <t>3</t>
        </is>
      </c>
      <c r="Z1004" s="2" t="inlineStr">
        <is>
          <t/>
        </is>
      </c>
      <c r="AA1004" t="inlineStr">
        <is>
          <t>small application program that is automatically downloaded and executed and that performs an unauthorised function on an information system</t>
        </is>
      </c>
      <c r="AB1004" s="2" t="inlineStr">
        <is>
          <t>&lt;i&gt;applet&lt;/i&gt; malicioso|
subprograma malicioso</t>
        </is>
      </c>
      <c r="AC1004" s="2" t="inlineStr">
        <is>
          <t>3|
2</t>
        </is>
      </c>
      <c r="AD1004" s="2" t="inlineStr">
        <is>
          <t xml:space="preserve">|
</t>
        </is>
      </c>
      <c r="AE1004" t="inlineStr">
        <is>
          <t>Subprograma [ &lt;a href="/entry/result/1266463/all" id="ENTRY_TO_ENTRY_CONVERTER" target="_blank"&gt;IATE:1266463&lt;/a&gt; ] que se descarga y ejecuta automáticamente y que realiza funciones no autorizadas en un sistema informático.</t>
        </is>
      </c>
      <c r="AF1004" t="inlineStr">
        <is>
          <t/>
        </is>
      </c>
      <c r="AG1004" t="inlineStr">
        <is>
          <t/>
        </is>
      </c>
      <c r="AH1004" t="inlineStr">
        <is>
          <t/>
        </is>
      </c>
      <c r="AI1004" t="inlineStr">
        <is>
          <t/>
        </is>
      </c>
      <c r="AJ1004" t="inlineStr">
        <is>
          <t/>
        </is>
      </c>
      <c r="AK1004" t="inlineStr">
        <is>
          <t/>
        </is>
      </c>
      <c r="AL1004" t="inlineStr">
        <is>
          <t/>
        </is>
      </c>
      <c r="AM1004" t="inlineStr">
        <is>
          <t/>
        </is>
      </c>
      <c r="AN1004" t="inlineStr">
        <is>
          <t/>
        </is>
      </c>
      <c r="AO1004" t="inlineStr">
        <is>
          <t/>
        </is>
      </c>
      <c r="AP1004" t="inlineStr">
        <is>
          <t/>
        </is>
      </c>
      <c r="AQ1004" t="inlineStr">
        <is>
          <t/>
        </is>
      </c>
      <c r="AR1004" t="inlineStr">
        <is>
          <t/>
        </is>
      </c>
      <c r="AS1004" t="inlineStr">
        <is>
          <t/>
        </is>
      </c>
      <c r="AT1004" t="inlineStr">
        <is>
          <t/>
        </is>
      </c>
      <c r="AU1004" t="inlineStr">
        <is>
          <t/>
        </is>
      </c>
      <c r="AV1004" t="inlineStr">
        <is>
          <t/>
        </is>
      </c>
      <c r="AW1004" t="inlineStr">
        <is>
          <t/>
        </is>
      </c>
      <c r="AX1004" t="inlineStr">
        <is>
          <t/>
        </is>
      </c>
      <c r="AY1004" t="inlineStr">
        <is>
          <t/>
        </is>
      </c>
      <c r="AZ1004" t="inlineStr">
        <is>
          <t/>
        </is>
      </c>
      <c r="BA1004" t="inlineStr">
        <is>
          <t/>
        </is>
      </c>
      <c r="BB1004" t="inlineStr">
        <is>
          <t/>
        </is>
      </c>
      <c r="BC1004" t="inlineStr">
        <is>
          <t/>
        </is>
      </c>
      <c r="BD1004" t="inlineStr">
        <is>
          <t/>
        </is>
      </c>
      <c r="BE1004" t="inlineStr">
        <is>
          <t/>
        </is>
      </c>
      <c r="BF1004" t="inlineStr">
        <is>
          <t/>
        </is>
      </c>
      <c r="BG1004" t="inlineStr">
        <is>
          <t/>
        </is>
      </c>
      <c r="BH1004" t="inlineStr">
        <is>
          <t/>
        </is>
      </c>
      <c r="BI1004" t="inlineStr">
        <is>
          <t/>
        </is>
      </c>
      <c r="BJ1004" t="inlineStr">
        <is>
          <t/>
        </is>
      </c>
      <c r="BK1004" t="inlineStr">
        <is>
          <t/>
        </is>
      </c>
      <c r="BL1004" t="inlineStr">
        <is>
          <t/>
        </is>
      </c>
      <c r="BM1004" t="inlineStr">
        <is>
          <t/>
        </is>
      </c>
      <c r="BN1004" t="inlineStr">
        <is>
          <t/>
        </is>
      </c>
      <c r="BO1004" t="inlineStr">
        <is>
          <t/>
        </is>
      </c>
      <c r="BP1004" t="inlineStr">
        <is>
          <t/>
        </is>
      </c>
      <c r="BQ1004" t="inlineStr">
        <is>
          <t/>
        </is>
      </c>
      <c r="BR1004" t="inlineStr">
        <is>
          <t/>
        </is>
      </c>
      <c r="BS1004" t="inlineStr">
        <is>
          <t/>
        </is>
      </c>
      <c r="BT1004" t="inlineStr">
        <is>
          <t/>
        </is>
      </c>
      <c r="BU1004" t="inlineStr">
        <is>
          <t/>
        </is>
      </c>
      <c r="BV1004" t="inlineStr">
        <is>
          <t/>
        </is>
      </c>
      <c r="BW1004" t="inlineStr">
        <is>
          <t/>
        </is>
      </c>
      <c r="BX1004" t="inlineStr">
        <is>
          <t/>
        </is>
      </c>
      <c r="BY1004" t="inlineStr">
        <is>
          <t/>
        </is>
      </c>
      <c r="BZ1004" t="inlineStr">
        <is>
          <t/>
        </is>
      </c>
      <c r="CA1004" t="inlineStr">
        <is>
          <t/>
        </is>
      </c>
      <c r="CB1004" t="inlineStr">
        <is>
          <t/>
        </is>
      </c>
      <c r="CC1004" t="inlineStr">
        <is>
          <t/>
        </is>
      </c>
      <c r="CD1004" t="inlineStr">
        <is>
          <t/>
        </is>
      </c>
      <c r="CE1004" t="inlineStr">
        <is>
          <t/>
        </is>
      </c>
      <c r="CF1004" t="inlineStr">
        <is>
          <t/>
        </is>
      </c>
      <c r="CG1004" t="inlineStr">
        <is>
          <t/>
        </is>
      </c>
      <c r="CH1004" t="inlineStr">
        <is>
          <t/>
        </is>
      </c>
      <c r="CI1004" t="inlineStr">
        <is>
          <t/>
        </is>
      </c>
      <c r="CJ1004" t="inlineStr">
        <is>
          <t/>
        </is>
      </c>
      <c r="CK1004" t="inlineStr">
        <is>
          <t/>
        </is>
      </c>
      <c r="CL1004" t="inlineStr">
        <is>
          <t/>
        </is>
      </c>
      <c r="CM1004" t="inlineStr">
        <is>
          <t/>
        </is>
      </c>
      <c r="CN1004" t="inlineStr">
        <is>
          <t/>
        </is>
      </c>
      <c r="CO1004" t="inlineStr">
        <is>
          <t/>
        </is>
      </c>
      <c r="CP1004" t="inlineStr">
        <is>
          <t/>
        </is>
      </c>
      <c r="CQ1004" t="inlineStr">
        <is>
          <t/>
        </is>
      </c>
      <c r="CR1004" t="inlineStr">
        <is>
          <t/>
        </is>
      </c>
      <c r="CS1004" t="inlineStr">
        <is>
          <t/>
        </is>
      </c>
      <c r="CT1004" t="inlineStr">
        <is>
          <t/>
        </is>
      </c>
      <c r="CU1004" t="inlineStr">
        <is>
          <t/>
        </is>
      </c>
    </row>
    <row r="1005">
      <c r="A1005" s="1" t="str">
        <f>HYPERLINK("https://iate.europa.eu/entry/result/3567346/all", "3567346")</f>
        <v>3567346</v>
      </c>
      <c r="B1005" t="inlineStr">
        <is>
          <t>EDUCATION AND COMMUNICATIONS</t>
        </is>
      </c>
      <c r="C1005" t="inlineStr">
        <is>
          <t>EDUCATION AND COMMUNICATIONS|communications|communications systems</t>
        </is>
      </c>
      <c r="D1005" s="2" t="inlineStr">
        <is>
          <t>точка за обмен в интернет|
ТОИ</t>
        </is>
      </c>
      <c r="E1005" s="2" t="inlineStr">
        <is>
          <t>3|
3</t>
        </is>
      </c>
      <c r="F1005" s="2" t="inlineStr">
        <is>
          <t xml:space="preserve">|
</t>
        </is>
      </c>
      <c r="G1005" t="inlineStr">
        <is>
          <t/>
        </is>
      </c>
      <c r="H1005" s="2" t="inlineStr">
        <is>
          <t>výměnný uzel internetu|
IXP</t>
        </is>
      </c>
      <c r="I1005" s="2" t="inlineStr">
        <is>
          <t>3|
3</t>
        </is>
      </c>
      <c r="J1005" s="2" t="inlineStr">
        <is>
          <t xml:space="preserve">|
</t>
        </is>
      </c>
      <c r="K1005" t="inlineStr">
        <is>
          <t>síťové zařízení umožňující propojení více než dvou nezávislých autonomních systémů, a to primárně pro účely usnadnění výměny dat zasílaných prostřednictvím internetu</t>
        </is>
      </c>
      <c r="L1005" s="2" t="inlineStr">
        <is>
          <t>internetudvekslingspunkt|
IXP</t>
        </is>
      </c>
      <c r="M1005" s="2" t="inlineStr">
        <is>
          <t>3|
3</t>
        </is>
      </c>
      <c r="N1005" s="2" t="inlineStr">
        <is>
          <t xml:space="preserve">|
</t>
        </is>
      </c>
      <c r="O1005" t="inlineStr">
        <is>
          <t>netfacilitet, som muliggør sammenkobling af mere end to uafhængige autonome systemer, hovedsageligt med henblik på at lette udvekslingen af internettrafik</t>
        </is>
      </c>
      <c r="P1005" s="2" t="inlineStr">
        <is>
          <t>Internet-Austauschknoten|
Internet-Knoten</t>
        </is>
      </c>
      <c r="Q1005" s="2" t="inlineStr">
        <is>
          <t>3|
3</t>
        </is>
      </c>
      <c r="R1005" s="2" t="inlineStr">
        <is>
          <t xml:space="preserve">|
</t>
        </is>
      </c>
      <c r="S1005" t="inlineStr">
        <is>
          <t>Netzknoten oder Netzwerkelement des Internets, das als Austauschpunkt für den Datenverkehr des Internets dient</t>
        </is>
      </c>
      <c r="T1005" s="2" t="inlineStr">
        <is>
          <t>σημείο ανταλλαγής κίνησης διαδικτύου</t>
        </is>
      </c>
      <c r="U1005" s="2" t="inlineStr">
        <is>
          <t>3</t>
        </is>
      </c>
      <c r="V1005" s="2" t="inlineStr">
        <is>
          <t/>
        </is>
      </c>
      <c r="W1005" t="inlineStr">
        <is>
          <t>δικτυακή υποδομή που επιτρέπει τη διασύνδεση περισσότερων από δύο ανεξάρτητων αυτόνομων συστημάτων, κυρίως με σκοπό τη διευκόλυνση της ανταλλαγής κίνησης διαδικτύου και η οποία διασυνδέει μόνον αυτόνομα συστήματα, χωρίς να αναγκάζει την κίνηση διαδικτύου που διέρχεται μεταξύ ζεύγους συμμετεχόντων αυτόνομων συστημάτων να διέλθει από τρίτο αυτόνομο σύστημα ούτε να την τροποποιεί ή να παρεμβαίνει με άλλον τρόπο σε αυτήν</t>
        </is>
      </c>
      <c r="X1005" s="2" t="inlineStr">
        <is>
          <t>internet exchange point|
IXP</t>
        </is>
      </c>
      <c r="Y1005" s="2" t="inlineStr">
        <is>
          <t>3|
3</t>
        </is>
      </c>
      <c r="Z1005" s="2" t="inlineStr">
        <is>
          <t xml:space="preserve">|
</t>
        </is>
      </c>
      <c r="AA1005" t="inlineStr">
        <is>
          <t>physical infrastructure through which Internet service providers (ISPs) and Content Delivery Networks (CDNs) exchange Internet traffic between their networks (autonomous systems)</t>
        </is>
      </c>
      <c r="AB1005" s="2" t="inlineStr">
        <is>
          <t>punto neutro|
punto de intercambio de internet</t>
        </is>
      </c>
      <c r="AC1005" s="2" t="inlineStr">
        <is>
          <t>3|
3</t>
        </is>
      </c>
      <c r="AD1005" s="2" t="inlineStr">
        <is>
          <t xml:space="preserve">|
</t>
        </is>
      </c>
      <c r="AE1005" t="inlineStr">
        <is>
          <t>Infraestructura física a través de la cual los proveedores de servicios de internet (PSI o ISP, por sus siglas en inglés) intercambian el tráfico de internet entre sus redes.</t>
        </is>
      </c>
      <c r="AF1005" s="2" t="inlineStr">
        <is>
          <t>IXP|
interneti vahetuspunkt</t>
        </is>
      </c>
      <c r="AG1005" s="2" t="inlineStr">
        <is>
          <t>3|
3</t>
        </is>
      </c>
      <c r="AH1005" s="2" t="inlineStr">
        <is>
          <t xml:space="preserve">|
</t>
        </is>
      </c>
      <c r="AI1005" t="inlineStr">
        <is>
          <t>võrgustik, mis võimaldab rohkem kui kahe sõltumatu autonoomse süsteemi omavahelist ühendamist, eelkõige selleks, et hõlbustada internetiliikluse vahetamist; võimaldab üksnes autonoomsete süsteemide omavahelist ühendamist; ei nõua ühegi kahe osaleva autonoomse süsteemi vahel kulgeva internetiliikluse kulgemist mõne kolmanda autonoomse süsteemi kaudu, ei muuda sellist liiklust ega sekku sellesse mingil muul viisil</t>
        </is>
      </c>
      <c r="AJ1005" s="2" t="inlineStr">
        <is>
          <t>internetin yhdysliikennepiste</t>
        </is>
      </c>
      <c r="AK1005" s="2" t="inlineStr">
        <is>
          <t>3</t>
        </is>
      </c>
      <c r="AL1005" s="2" t="inlineStr">
        <is>
          <t/>
        </is>
      </c>
      <c r="AM1005" t="inlineStr">
        <is>
          <t/>
        </is>
      </c>
      <c r="AN1005" s="2" t="inlineStr">
        <is>
          <t>point d'échange internet|
IXP</t>
        </is>
      </c>
      <c r="AO1005" s="2" t="inlineStr">
        <is>
          <t>4|
4</t>
        </is>
      </c>
      <c r="AP1005" s="2" t="inlineStr">
        <is>
          <t xml:space="preserve">|
</t>
        </is>
      </c>
      <c r="AQ1005" t="inlineStr">
        <is>
          <t>structure de réseau qui permet l'interconnexion de plus de deux systèmes autonomes indépendants, essentiellement aux fins de faciliter l'échange de trafic internet</t>
        </is>
      </c>
      <c r="AR1005" s="2" t="inlineStr">
        <is>
          <t>IXP|
pointe malartaithe idirlín</t>
        </is>
      </c>
      <c r="AS1005" s="2" t="inlineStr">
        <is>
          <t>3|
3</t>
        </is>
      </c>
      <c r="AT1005" s="2" t="inlineStr">
        <is>
          <t xml:space="preserve">|
</t>
        </is>
      </c>
      <c r="AU1005" t="inlineStr">
        <is>
          <t/>
        </is>
      </c>
      <c r="AV1005" s="2" t="inlineStr">
        <is>
          <t>središte za razmjenu internetskog prometa|
IXP</t>
        </is>
      </c>
      <c r="AW1005" s="2" t="inlineStr">
        <is>
          <t>3|
3</t>
        </is>
      </c>
      <c r="AX1005" s="2" t="inlineStr">
        <is>
          <t xml:space="preserve">|
</t>
        </is>
      </c>
      <c r="AY1005" t="inlineStr">
        <is>
          <t>mrežni instrument koji omogućuje međusobno povezivanje više od dvaju neovisnih autonomnih sustava, prvenstveno u svrhu olakšavanja razmjene internetskog prometa</t>
        </is>
      </c>
      <c r="AZ1005" s="2" t="inlineStr">
        <is>
          <t>internetes exchange pont|
IXP|
internetkapcsolódási pont|
internet csatlakozási pontja</t>
        </is>
      </c>
      <c r="BA1005" s="2" t="inlineStr">
        <is>
          <t>2|
4|
4|
3</t>
        </is>
      </c>
      <c r="BB1005" s="2" t="inlineStr">
        <is>
          <t xml:space="preserve">admitted|
|
preferred|
</t>
        </is>
      </c>
      <c r="BC1005" t="inlineStr">
        <is>
          <t>autonóm rendszerek találkozásában lévő, általában helyileg egymáshoz közel lévő rendszereket összekötő forgalomátviteli pont az interneten</t>
        </is>
      </c>
      <c r="BD1005" s="2" t="inlineStr">
        <is>
          <t>punto di interscambio internet|
IXP</t>
        </is>
      </c>
      <c r="BE1005" s="2" t="inlineStr">
        <is>
          <t>3|
3</t>
        </is>
      </c>
      <c r="BF1005" s="2" t="inlineStr">
        <is>
          <t xml:space="preserve">|
</t>
        </is>
      </c>
      <c r="BG1005" t="inlineStr">
        <is>
          <t>infrastruttura di rete che consente l'interconnessione di più di due sistemi autonomi indipendenti, principalmente al fine di agevolare lo scambio del traffico internet</t>
        </is>
      </c>
      <c r="BH1005" s="2" t="inlineStr">
        <is>
          <t>interneto duomenų srautų mainų taškas|
IXP</t>
        </is>
      </c>
      <c r="BI1005" s="2" t="inlineStr">
        <is>
          <t>3|
3</t>
        </is>
      </c>
      <c r="BJ1005" s="2" t="inlineStr">
        <is>
          <t xml:space="preserve">|
</t>
        </is>
      </c>
      <c r="BK1005" t="inlineStr">
        <is>
          <t>tinklo įrenginys, kuris sudaro sąlygas sujungti daugiau nei dvi nepriklausomas autonomines sistemas, visų pirma siekiant palengvinti interneto duomenų srautų mainus</t>
        </is>
      </c>
      <c r="BL1005" s="2" t="inlineStr">
        <is>
          <t>interneta plūsmu apmaiņas punkts|
IPAP</t>
        </is>
      </c>
      <c r="BM1005" s="2" t="inlineStr">
        <is>
          <t>3|
3</t>
        </is>
      </c>
      <c r="BN1005" s="2" t="inlineStr">
        <is>
          <t xml:space="preserve">|
</t>
        </is>
      </c>
      <c r="BO1005" t="inlineStr">
        <is>
          <t>tīkla iekārta, kas ļauj nodrošināt vairāk nekā divu neatkarīgu autonomu sistēmu starpsavienojumu galvenokārt nolūkā atvieglot interneta datplūsmas apmaiņu; IPAP nodrošina starpsavienojumu tikai autonomām sistēmām; IPAP nav nepieciešams, lai interneta datplūsma starp jebkurām divām iesaistītām autonomām sistēmām izietu cauri jebkurai trešai autonomai sistēmai; tas arī nemaina vai citādi neietekmē šādu datplūsmu</t>
        </is>
      </c>
      <c r="BP1005" s="2" t="inlineStr">
        <is>
          <t>punt ta' skambju fuq l-internet</t>
        </is>
      </c>
      <c r="BQ1005" s="2" t="inlineStr">
        <is>
          <t>3</t>
        </is>
      </c>
      <c r="BR1005" s="2" t="inlineStr">
        <is>
          <t/>
        </is>
      </c>
      <c r="BS1005" t="inlineStr">
        <is>
          <t>infrastruttura fiżika li permezz tagħha l-fornituri tas-servizz tal-Internet (ISPs) u n-networks li jwasslu l-kontenut (CDNs) jiskambjaw it-traffiku tal-Internet bejn in-networks tagħhom (sistemi awtonomi)</t>
        </is>
      </c>
      <c r="BT1005" s="2" t="inlineStr">
        <is>
          <t>IX|
internet exchange|
internetknooppunt</t>
        </is>
      </c>
      <c r="BU1005" s="2" t="inlineStr">
        <is>
          <t>3|
3|
3</t>
        </is>
      </c>
      <c r="BV1005" s="2" t="inlineStr">
        <is>
          <t xml:space="preserve">|
|
</t>
        </is>
      </c>
      <c r="BW1005" t="inlineStr">
        <is>
          <t>een fysieke netwerkinfrastructuur die wordt beheerd door een enkele entiteit met als doel de uitwisseling van internetverkeer tussen AS (Autonomous Systems) te vergemakkelijken</t>
        </is>
      </c>
      <c r="BX1005" s="2" t="inlineStr">
        <is>
          <t>punkt wymiany ruchu internetowego|
IXP</t>
        </is>
      </c>
      <c r="BY1005" s="2" t="inlineStr">
        <is>
          <t>3|
3</t>
        </is>
      </c>
      <c r="BZ1005" s="2" t="inlineStr">
        <is>
          <t xml:space="preserve">|
</t>
        </is>
      </c>
      <c r="CA1005" t="inlineStr">
        <is>
          <t>obiekt sieciowy, który umożliwia połączenie międzysystemowe pomiędzy więcej niż dwoma niezależnymi systemami autonomicznymi, głównie do celów ułatwienia wymiany ruchu internetowego</t>
        </is>
      </c>
      <c r="CB1005" s="2" t="inlineStr">
        <is>
          <t>ponto de troca de tráfego|
PTT</t>
        </is>
      </c>
      <c r="CC1005" s="2" t="inlineStr">
        <is>
          <t>3|
3</t>
        </is>
      </c>
      <c r="CD1005" s="2" t="inlineStr">
        <is>
          <t xml:space="preserve">|
</t>
        </is>
      </c>
      <c r="CE1005" t="inlineStr">
        <is>
          <t/>
        </is>
      </c>
      <c r="CF1005" s="2" t="inlineStr">
        <is>
          <t>IXP|
internet exchange point</t>
        </is>
      </c>
      <c r="CG1005" s="2" t="inlineStr">
        <is>
          <t>3|
3</t>
        </is>
      </c>
      <c r="CH1005" s="2" t="inlineStr">
        <is>
          <t xml:space="preserve">|
</t>
        </is>
      </c>
      <c r="CI1005" t="inlineStr">
        <is>
          <t>o facilitate a rețelei care permite interconectarea a mai mult de două sisteme autonome independente, în special în scopul facilitării schimbului de trafic de internet; un IXP furnizează interconectare doar pentru sisteme autonome; un IXP nu necesită trecerea printr-un al treilea sistem autonom a traficului de internet dintre orice pereche de sisteme autonome participante și nici nu modifică sau interacționează într-un alt mod cu acest trafic</t>
        </is>
      </c>
      <c r="CJ1005" s="2" t="inlineStr">
        <is>
          <t>IXP|
internetový prepojovací uzol</t>
        </is>
      </c>
      <c r="CK1005" s="2" t="inlineStr">
        <is>
          <t>3|
3</t>
        </is>
      </c>
      <c r="CL1005" s="2" t="inlineStr">
        <is>
          <t xml:space="preserve">|
</t>
        </is>
      </c>
      <c r="CM1005" t="inlineStr">
        <is>
          <t>sieťové zariadenie, ktoré umožňuje prepojenie viac než dvoch nezávislých autonómnych systémov najmä na účely uľahčenia internetového dátového toku</t>
        </is>
      </c>
      <c r="CN1005" s="2" t="inlineStr">
        <is>
          <t>stičišče omrežij</t>
        </is>
      </c>
      <c r="CO1005" s="2" t="inlineStr">
        <is>
          <t>3</t>
        </is>
      </c>
      <c r="CP1005" s="2" t="inlineStr">
        <is>
          <t/>
        </is>
      </c>
      <c r="CQ1005" t="inlineStr">
        <is>
          <t>element fizične infrastrukture, ki omogoča medsebojno povezavo več kot dveh neodvisnih avtonomnih sistemov, predvsem zaradi izmenjave internetnega prometa</t>
        </is>
      </c>
      <c r="CR1005" s="2" t="inlineStr">
        <is>
          <t>internetknutpunkt</t>
        </is>
      </c>
      <c r="CS1005" s="2" t="inlineStr">
        <is>
          <t>3</t>
        </is>
      </c>
      <c r="CT1005" s="2" t="inlineStr">
        <is>
          <t/>
        </is>
      </c>
      <c r="CU1005" t="inlineStr">
        <is>
          <t>en nätfacilitet som möjliggör sammankoppling av mer än två oberoende autonoma system, främst i syfte att underlätta utbytet av internettrafik</t>
        </is>
      </c>
    </row>
    <row r="1006">
      <c r="A1006" s="1" t="str">
        <f>HYPERLINK("https://iate.europa.eu/entry/result/3574128/all", "3574128")</f>
        <v>3574128</v>
      </c>
      <c r="B1006" t="inlineStr">
        <is>
          <t>EDUCATION AND COMMUNICATIONS</t>
        </is>
      </c>
      <c r="C1006" t="inlineStr">
        <is>
          <t>EDUCATION AND COMMUNICATIONS|information technology and data processing</t>
        </is>
      </c>
      <c r="D1006" s="2" t="inlineStr">
        <is>
          <t>център за споделяне и анализ на информация</t>
        </is>
      </c>
      <c r="E1006" s="2" t="inlineStr">
        <is>
          <t>3</t>
        </is>
      </c>
      <c r="F1006" s="2" t="inlineStr">
        <is>
          <t/>
        </is>
      </c>
      <c r="G1006" t="inlineStr">
        <is>
          <t/>
        </is>
      </c>
      <c r="H1006" s="2" t="inlineStr">
        <is>
          <t>ISAC|
středisko pro sdílení a analýzu informací</t>
        </is>
      </c>
      <c r="I1006" s="2" t="inlineStr">
        <is>
          <t>3|
3</t>
        </is>
      </c>
      <c r="J1006" s="2" t="inlineStr">
        <is>
          <t xml:space="preserve">|
</t>
        </is>
      </c>
      <c r="K1006" t="inlineStr">
        <is>
          <t>nezisková organizace řízená svými členy a vytvořená soukromými a veřejnými subjekty za účelem výměny informací o kybernetických hrozbách, rizicích, prevenci, zmírňování a reakci</t>
        </is>
      </c>
      <c r="L1006" s="2" t="inlineStr">
        <is>
          <t>ISAC|
center for informationsudveksling og analyse|
informationsudvekslings- og analysecenter</t>
        </is>
      </c>
      <c r="M1006" s="2" t="inlineStr">
        <is>
          <t>3|
3|
3</t>
        </is>
      </c>
      <c r="N1006" s="2" t="inlineStr">
        <is>
          <t xml:space="preserve">|
|
</t>
        </is>
      </c>
      <c r="O1006" t="inlineStr">
        <is>
          <t>medlemsdreven nonprofitorganisation, der er oprettet af private og offentlige enheder, med henblik på udveksling af oplysninger om cybertrusler, risici, forebyggelse, afbødning og reaktion</t>
        </is>
      </c>
      <c r="P1006" s="2" t="inlineStr">
        <is>
          <t>Informationsaustausch- und analysezentrum</t>
        </is>
      </c>
      <c r="Q1006" s="2" t="inlineStr">
        <is>
          <t>3</t>
        </is>
      </c>
      <c r="R1006" s="2" t="inlineStr">
        <is>
          <t/>
        </is>
      </c>
      <c r="S1006" t="inlineStr">
        <is>
          <t/>
        </is>
      </c>
      <c r="T1006" s="2" t="inlineStr">
        <is>
          <t>ISAC|
κέντρο κοινοχρησίας και ανάλυσης πληροφοριών</t>
        </is>
      </c>
      <c r="U1006" s="2" t="inlineStr">
        <is>
          <t>3|
4</t>
        </is>
      </c>
      <c r="V1006" s="2" t="inlineStr">
        <is>
          <t xml:space="preserve">|
</t>
        </is>
      </c>
      <c r="W1006" t="inlineStr">
        <is>
          <t/>
        </is>
      </c>
      <c r="X1006" s="2" t="inlineStr">
        <is>
          <t>Information Sharing and Analysis Centre|
Information Sharing and Analysis Center|
ISAC</t>
        </is>
      </c>
      <c r="Y1006" s="2" t="inlineStr">
        <is>
          <t>3|
1|
3</t>
        </is>
      </c>
      <c r="Z1006" s="2" t="inlineStr">
        <is>
          <t xml:space="preserve">|
|
</t>
        </is>
      </c>
      <c r="AA1006" t="inlineStr">
        <is>
          <t>non-profit, member-driven organisation formed by private and public entities to share information on cyber threats, risks, prevention, mitigation and response</t>
        </is>
      </c>
      <c r="AB1006" s="2" t="inlineStr">
        <is>
          <t>Centro de puesta en común y análisis de la información</t>
        </is>
      </c>
      <c r="AC1006" s="2" t="inlineStr">
        <is>
          <t>3</t>
        </is>
      </c>
      <c r="AD1006" s="2" t="inlineStr">
        <is>
          <t/>
        </is>
      </c>
      <c r="AE1006" t="inlineStr">
        <is>
          <t>Organización sin ánimo de lucro constituida por entidades públicas y privadas para compartir información sobre las ciberamenazas y sus riesgos.</t>
        </is>
      </c>
      <c r="AF1006" s="2" t="inlineStr">
        <is>
          <t>teabe jagamise ja analüüsimise keskus</t>
        </is>
      </c>
      <c r="AG1006" s="2" t="inlineStr">
        <is>
          <t>3</t>
        </is>
      </c>
      <c r="AH1006" s="2" t="inlineStr">
        <is>
          <t/>
        </is>
      </c>
      <c r="AI1006" t="inlineStr">
        <is>
          <t>liikmelisusel põhinev mittetulundusorganisatsioon, mis koosneb era- ja avaliku sektori üksustest ja mille eesmärk on jagada teavet küberohtude, -riskide, ärahoidmise, leevendamise ja reageerimise kohta</t>
        </is>
      </c>
      <c r="AJ1006" s="2" t="inlineStr">
        <is>
          <t>tietojen jakamisen ja analysoinnin keskus</t>
        </is>
      </c>
      <c r="AK1006" s="2" t="inlineStr">
        <is>
          <t>3</t>
        </is>
      </c>
      <c r="AL1006" s="2" t="inlineStr">
        <is>
          <t/>
        </is>
      </c>
      <c r="AM1006" t="inlineStr">
        <is>
          <t>yksityisten ja julkisten toimijoiden muodostama voittoa tavoittelematon organisaatio kyberuhkia ja riskejä, niiden ehkäisemistä ja lieventämistä sekä niihin vastaamista varten</t>
        </is>
      </c>
      <c r="AN1006" s="2" t="inlineStr">
        <is>
          <t>centre d’échange et d’analyse d’informations|
ISAC</t>
        </is>
      </c>
      <c r="AO1006" s="2" t="inlineStr">
        <is>
          <t>4|
4</t>
        </is>
      </c>
      <c r="AP1006" s="2" t="inlineStr">
        <is>
          <t xml:space="preserve">|
</t>
        </is>
      </c>
      <c r="AQ1006" t="inlineStr">
        <is>
          <t>organisation sans but lucratif, dirigée par ses membres, constituée d’entités privées et publiques, ayant pour objet l’échange d'informations sur les cybermenaces ainsi que sur les risques, la prévention, l’atténuation et la réaction en la matière</t>
        </is>
      </c>
      <c r="AR1006" s="2" t="inlineStr">
        <is>
          <t>an Lárionad um Chomhroinnt agus Anailís Faisnéise|
ISAC</t>
        </is>
      </c>
      <c r="AS1006" s="2" t="inlineStr">
        <is>
          <t>3|
3</t>
        </is>
      </c>
      <c r="AT1006" s="2" t="inlineStr">
        <is>
          <t xml:space="preserve">|
</t>
        </is>
      </c>
      <c r="AU1006" t="inlineStr">
        <is>
          <t/>
        </is>
      </c>
      <c r="AV1006" s="2" t="inlineStr">
        <is>
          <t>centar za razmjenu i analizu informacija</t>
        </is>
      </c>
      <c r="AW1006" s="2" t="inlineStr">
        <is>
          <t>3</t>
        </is>
      </c>
      <c r="AX1006" s="2" t="inlineStr">
        <is>
          <t/>
        </is>
      </c>
      <c r="AY1006" t="inlineStr">
        <is>
          <t/>
        </is>
      </c>
      <c r="AZ1006" s="2" t="inlineStr">
        <is>
          <t>ISAC|
információmegosztó és -elemző központ</t>
        </is>
      </c>
      <c r="BA1006" s="2" t="inlineStr">
        <is>
          <t>3|
4</t>
        </is>
      </c>
      <c r="BB1006" s="2" t="inlineStr">
        <is>
          <t xml:space="preserve">|
</t>
        </is>
      </c>
      <c r="BC1006" t="inlineStr">
        <is>
          <t>kiberfenyegetésekkel és -kockázatokkal, megelőzéssel, reagálással kapcsolatos információk megosztása érdekében létrejött, magán- és állami cégekből álló szervezet</t>
        </is>
      </c>
      <c r="BD1006" s="2" t="inlineStr">
        <is>
          <t>ISAC|
centro di condivisione e di analisi delle informazioni</t>
        </is>
      </c>
      <c r="BE1006" s="2" t="inlineStr">
        <is>
          <t>3|
3</t>
        </is>
      </c>
      <c r="BF1006" s="2" t="inlineStr">
        <is>
          <t xml:space="preserve">|
</t>
        </is>
      </c>
      <c r="BG1006" t="inlineStr">
        <is>
          <t>tipo di organizzazione senza scopo di lucro e diretta dai suoi stessi membri, costituita da soggetti pubblici e privati allo scopo di condividere informazioni riguardanti minacce, rischi, prevenzione, mitigazione e risposta nel ciberspazio</t>
        </is>
      </c>
      <c r="BH1006" s="2" t="inlineStr">
        <is>
          <t>ISAC|
keitimosi informacija ir jos analizės centras</t>
        </is>
      </c>
      <c r="BI1006" s="2" t="inlineStr">
        <is>
          <t>3|
3</t>
        </is>
      </c>
      <c r="BJ1006" s="2" t="inlineStr">
        <is>
          <t xml:space="preserve">|
</t>
        </is>
      </c>
      <c r="BK1006" t="inlineStr">
        <is>
          <t>naryste grindžiama ne pelno organizacija, į kurią buriasi privatieji ir viešieji subjektai siekdami keistis informacija apie kibernetines grėsmes, riziką, prevenciją, poveikio mažinimą ir reagavimą</t>
        </is>
      </c>
      <c r="BL1006" s="2" t="inlineStr">
        <is>
          <t>&lt;i&gt;ISAC&lt;/i&gt;|
informācijas apmaiņas un analīzes centrs</t>
        </is>
      </c>
      <c r="BM1006" s="2" t="inlineStr">
        <is>
          <t>2|
3</t>
        </is>
      </c>
      <c r="BN1006" s="2" t="inlineStr">
        <is>
          <t xml:space="preserve">|
</t>
        </is>
      </c>
      <c r="BO1006" t="inlineStr">
        <is>
          <t/>
        </is>
      </c>
      <c r="BP1006" s="2" t="inlineStr">
        <is>
          <t>Ċentru tal-Kondiviżjoni u tal-Analiżi tal-Informazzjoni</t>
        </is>
      </c>
      <c r="BQ1006" s="2" t="inlineStr">
        <is>
          <t>3</t>
        </is>
      </c>
      <c r="BR1006" s="2" t="inlineStr">
        <is>
          <t/>
        </is>
      </c>
      <c r="BS1006" t="inlineStr">
        <is>
          <t>organizzazzjoni mmexxija mill-membri u mingħajr skop ta' profitt iffurmata minn entitajiet pubbliċi u privati biex taqsam l-informazzjoni dwar theddid, riskji, prevenzjoni, mitigazzjoni u rispons ċibernetiċi</t>
        </is>
      </c>
      <c r="BT1006" s="2" t="inlineStr">
        <is>
          <t>centrum voor informatie-uitwisseling en -analyse|
ISAC</t>
        </is>
      </c>
      <c r="BU1006" s="2" t="inlineStr">
        <is>
          <t>3|
3</t>
        </is>
      </c>
      <c r="BV1006" s="2" t="inlineStr">
        <is>
          <t xml:space="preserve">|
</t>
        </is>
      </c>
      <c r="BW1006" t="inlineStr">
        <is>
          <t/>
        </is>
      </c>
      <c r="BX1006" s="2" t="inlineStr">
        <is>
          <t>ośrodek wymiany i analizy informacji</t>
        </is>
      </c>
      <c r="BY1006" s="2" t="inlineStr">
        <is>
          <t>3</t>
        </is>
      </c>
      <c r="BZ1006" s="2" t="inlineStr">
        <is>
          <t/>
        </is>
      </c>
      <c r="CA1006" t="inlineStr">
        <is>
          <t>nienastawiona na osiąganie zysku organizacja oparta na aktywności swoich członków, tworzona przez podmioty prywatne i publiczne w celu wymiany informacji na temat zagrożeń cybernetycznych, ryzyka, zapobiegania, ograniczania skutków i reagowania</t>
        </is>
      </c>
      <c r="CB1006" s="2" t="inlineStr">
        <is>
          <t>centro de partilha e análise de informações</t>
        </is>
      </c>
      <c r="CC1006" s="2" t="inlineStr">
        <is>
          <t>3</t>
        </is>
      </c>
      <c r="CD1006" s="2" t="inlineStr">
        <is>
          <t/>
        </is>
      </c>
      <c r="CE1006" t="inlineStr">
        <is>
          <t>Organização sem fins lucrativos, dirigida pelos respetivos membros, constituída por entidades públicas e privadas para fins de partilha de informações sobre ciberameaças, riscos, prevenção, atenuação e resposta.</t>
        </is>
      </c>
      <c r="CF1006" s="2" t="inlineStr">
        <is>
          <t>centru de schimb de informații și de analiză</t>
        </is>
      </c>
      <c r="CG1006" s="2" t="inlineStr">
        <is>
          <t>3</t>
        </is>
      </c>
      <c r="CH1006" s="2" t="inlineStr">
        <is>
          <t/>
        </is>
      </c>
      <c r="CI1006" t="inlineStr">
        <is>
          <t>organizație fără scop lucrativ, a cărei activitate este desfășurată de membri, formată din entități private și publice care efectuează schimburi de informații privind amenințările cibernetice, riscurile, prevenirea, atenuarea și reacția</t>
        </is>
      </c>
      <c r="CJ1006" s="2" t="inlineStr">
        <is>
          <t>stredisko pre výmenu a analýzu informácií</t>
        </is>
      </c>
      <c r="CK1006" s="2" t="inlineStr">
        <is>
          <t>3</t>
        </is>
      </c>
      <c r="CL1006" s="2" t="inlineStr">
        <is>
          <t/>
        </is>
      </c>
      <c r="CM1006" t="inlineStr">
        <is>
          <t>neziskové členské organizácie zakladané súkromnými a verejnými subjektmi v odvetviach kritických z pohľadu kybernetickej bezpečnosti, ktorých cieľom je výmena informácií o kybernetických hrozbách, rizikách, prevencii, ich zmierňovaní a reakciách na ne</t>
        </is>
      </c>
      <c r="CN1006" s="2" t="inlineStr">
        <is>
          <t>center za izmenjavo in analizo informacij</t>
        </is>
      </c>
      <c r="CO1006" s="2" t="inlineStr">
        <is>
          <t>3</t>
        </is>
      </c>
      <c r="CP1006" s="2" t="inlineStr">
        <is>
          <t/>
        </is>
      </c>
      <c r="CQ1006" t="inlineStr">
        <is>
          <t>neprofitne organizacije, ki delujejo na pobudo članstva in ki so jih ustanovili zasebni in javni subjekti za izmenjavo informacij o kibernetskih grožnjah in tveganjih, njihovem preprečevanju in blažitvi ter odzivu nanje</t>
        </is>
      </c>
      <c r="CR1006" s="2" t="inlineStr">
        <is>
          <t>informations- och analyscentral</t>
        </is>
      </c>
      <c r="CS1006" s="2" t="inlineStr">
        <is>
          <t>2</t>
        </is>
      </c>
      <c r="CT1006" s="2" t="inlineStr">
        <is>
          <t/>
        </is>
      </c>
      <c r="CU1006" t="inlineStr">
        <is>
          <t>ideella och medlemsbaserade organisationer som bildas av privata och offentliga enheter för att utbyta information om cyberhot, risker, förebyggande, begränsande åtgärder och svarsåtgärder</t>
        </is>
      </c>
    </row>
    <row r="1007">
      <c r="A1007" s="1" t="str">
        <f>HYPERLINK("https://iate.europa.eu/entry/result/3574258/all", "3574258")</f>
        <v>3574258</v>
      </c>
      <c r="B1007" t="inlineStr">
        <is>
          <t>EDUCATION AND COMMUNICATIONS</t>
        </is>
      </c>
      <c r="C1007" t="inlineStr">
        <is>
          <t>EDUCATION AND COMMUNICATIONS|information technology and data processing</t>
        </is>
      </c>
      <c r="D1007" s="2" t="inlineStr">
        <is>
          <t>показател за компрометиране на системите</t>
        </is>
      </c>
      <c r="E1007" s="2" t="inlineStr">
        <is>
          <t>3</t>
        </is>
      </c>
      <c r="F1007" s="2" t="inlineStr">
        <is>
          <t/>
        </is>
      </c>
      <c r="G1007" t="inlineStr">
        <is>
          <t>артефакт, наблюдаван в мрежа или в операционна система, който с високо ниво на достоверност показва проникване в компютъра</t>
        </is>
      </c>
      <c r="H1007" s="2" t="inlineStr">
        <is>
          <t>indikátor narušení</t>
        </is>
      </c>
      <c r="I1007" s="2" t="inlineStr">
        <is>
          <t>3</t>
        </is>
      </c>
      <c r="J1007" s="2" t="inlineStr">
        <is>
          <t/>
        </is>
      </c>
      <c r="K1007" t="inlineStr">
        <is>
          <t>v &lt;i&gt;počítačové forenzní analýze&lt;/i&gt; [ &lt;a href="/entry/result/362202/all" id="ENTRY_TO_ENTRY_CONVERTER" target="_blank"&gt;IATE:362202&lt;/a&gt; ] artefakt na síti nebo v operačním systému, který s vysokou pravděpodobností ukazuje na narušení počítačového systému</t>
        </is>
      </c>
      <c r="L1007" s="2" t="inlineStr">
        <is>
          <t>kompromitteringsindikator</t>
        </is>
      </c>
      <c r="M1007" s="2" t="inlineStr">
        <is>
          <t>3</t>
        </is>
      </c>
      <c r="N1007" s="2" t="inlineStr">
        <is>
          <t/>
        </is>
      </c>
      <c r="O1007" t="inlineStr">
        <is>
          <t>inden for IT-kriminalteknik et artefakt, der observeres på et netværk eller i et operativsystem, og som med stor sandsynlighed vidner om uautoriseret adgang</t>
        </is>
      </c>
      <c r="P1007" s="2" t="inlineStr">
        <is>
          <t>Gefährdungsindikator</t>
        </is>
      </c>
      <c r="Q1007" s="2" t="inlineStr">
        <is>
          <t>3</t>
        </is>
      </c>
      <c r="R1007" s="2" t="inlineStr">
        <is>
          <t/>
        </is>
      </c>
      <c r="S1007" t="inlineStr">
        <is>
          <t/>
        </is>
      </c>
      <c r="T1007" s="2" t="inlineStr">
        <is>
          <t>δείκτης έκθεσης σε κίνδυνο|
δείκτης παραβίασης</t>
        </is>
      </c>
      <c r="U1007" s="2" t="inlineStr">
        <is>
          <t>3|
3</t>
        </is>
      </c>
      <c r="V1007" s="2" t="inlineStr">
        <is>
          <t>|
preferred</t>
        </is>
      </c>
      <c r="W1007" t="inlineStr">
        <is>
          <t>τεχνούργημα που παρατηρείται σε δίκτυο ή σε λειτουργικό σύστημα και αποτελεί αξιόπιστη ένδειξη διείσδυσης σε υπολογιστή</t>
        </is>
      </c>
      <c r="X1007" s="2" t="inlineStr">
        <is>
          <t>indicator of compromise|
IoC</t>
        </is>
      </c>
      <c r="Y1007" s="2" t="inlineStr">
        <is>
          <t>3|
3</t>
        </is>
      </c>
      <c r="Z1007" s="2" t="inlineStr">
        <is>
          <t xml:space="preserve">|
</t>
        </is>
      </c>
      <c r="AA1007" t="inlineStr">
        <is>
          <t>artifact observed on a network or in an operating system that with high confidence indicates a computer intrusion</t>
        </is>
      </c>
      <c r="AB1007" s="2" t="inlineStr">
        <is>
          <t>indicador de compromiso</t>
        </is>
      </c>
      <c r="AC1007" s="2" t="inlineStr">
        <is>
          <t>3</t>
        </is>
      </c>
      <c r="AD1007" s="2" t="inlineStr">
        <is>
          <t/>
        </is>
      </c>
      <c r="AE1007" t="inlineStr">
        <is>
          <t>Aplicación informática que sirve para identificar si un sistema ha sido comprometido (a modo de herramienta forense), o si se está intentando comprometerlo.</t>
        </is>
      </c>
      <c r="AF1007" s="2" t="inlineStr">
        <is>
          <t>turvarikke indikaator|
rikkeindikaator</t>
        </is>
      </c>
      <c r="AG1007" s="2" t="inlineStr">
        <is>
          <t>3|
3</t>
        </is>
      </c>
      <c r="AH1007" s="2" t="inlineStr">
        <is>
          <t xml:space="preserve">preferred|
</t>
        </is>
      </c>
      <c r="AI1007" t="inlineStr">
        <is>
          <t>arvutikriminalistikas võrgus või operatsioonisüsteemis täheldatud moonutus, mis viitab sellele, et suure tõenäosusega on arvutisse sisse tungitud</t>
        </is>
      </c>
      <c r="AJ1007" s="2" t="inlineStr">
        <is>
          <t>vaarantumisindikaattori</t>
        </is>
      </c>
      <c r="AK1007" s="2" t="inlineStr">
        <is>
          <t>3</t>
        </is>
      </c>
      <c r="AL1007" s="2" t="inlineStr">
        <is>
          <t/>
        </is>
      </c>
      <c r="AM1007" t="inlineStr">
        <is>
          <t>tietokoneforensiikassa verkossa tai käyttöjärjestelmässä havaittu artefakti, joka osoittaa suurella varmuudella, että tietokoneeseen on murtauduttu</t>
        </is>
      </c>
      <c r="AN1007" s="2" t="inlineStr">
        <is>
          <t>indicateur de compromis</t>
        </is>
      </c>
      <c r="AO1007" s="2" t="inlineStr">
        <is>
          <t>4</t>
        </is>
      </c>
      <c r="AP1007" s="2" t="inlineStr">
        <is>
          <t/>
        </is>
      </c>
      <c r="AQ1007" t="inlineStr">
        <is>
          <t>élément observé sur un réseau ou dans un système d'exploitation qui indique avec un indice de confiance élevé une intrusion informatique</t>
        </is>
      </c>
      <c r="AR1007" s="2" t="inlineStr">
        <is>
          <t>táscaire maidir le cur i mbaol|
IoC</t>
        </is>
      </c>
      <c r="AS1007" s="2" t="inlineStr">
        <is>
          <t>3|
3</t>
        </is>
      </c>
      <c r="AT1007" s="2" t="inlineStr">
        <is>
          <t xml:space="preserve">|
</t>
        </is>
      </c>
      <c r="AU1007" t="inlineStr">
        <is>
          <t/>
        </is>
      </c>
      <c r="AV1007" s="2" t="inlineStr">
        <is>
          <t>IOC|
pokazatelj ugroženosti</t>
        </is>
      </c>
      <c r="AW1007" s="2" t="inlineStr">
        <is>
          <t>3|
3</t>
        </is>
      </c>
      <c r="AX1007" s="2" t="inlineStr">
        <is>
          <t xml:space="preserve">|
</t>
        </is>
      </c>
      <c r="AY1007" t="inlineStr">
        <is>
          <t>u računalnoj forenzici, predmet koji se promatra na mreži ili u operativnom sustavu i koji uz visok stupanj pouzdanosti pokazuje prodor u računalo</t>
        </is>
      </c>
      <c r="AZ1007" s="2" t="inlineStr">
        <is>
          <t>IOC|
fertőzöttségi mutató</t>
        </is>
      </c>
      <c r="BA1007" s="2" t="inlineStr">
        <is>
          <t>4|
4</t>
        </is>
      </c>
      <c r="BB1007" s="2" t="inlineStr">
        <is>
          <t xml:space="preserve">|
</t>
        </is>
      </c>
      <c r="BC1007" t="inlineStr">
        <is>
          <t>a számítógépes kriminalisztikában egy hálózaton vagy egy operációs rendszerben megfigyelt olyan jelenség, amely nagy bizonyossággal számítógépes behatolásra utal</t>
        </is>
      </c>
      <c r="BD1007" s="2" t="inlineStr">
        <is>
          <t>indicatore di compromissione|
IOC</t>
        </is>
      </c>
      <c r="BE1007" s="2" t="inlineStr">
        <is>
          <t>3|
3</t>
        </is>
      </c>
      <c r="BF1007" s="2" t="inlineStr">
        <is>
          <t xml:space="preserve">|
</t>
        </is>
      </c>
      <c r="BG1007" t="inlineStr">
        <is>
          <t>nell'informatica legale: artefatto osservato in una rete o in un sistema operativo che indica con elevato livello di attendibilità l'intrusione in un computer</t>
        </is>
      </c>
      <c r="BH1007" s="2" t="inlineStr">
        <is>
          <t>užvaldymo rodiklis</t>
        </is>
      </c>
      <c r="BI1007" s="2" t="inlineStr">
        <is>
          <t>3</t>
        </is>
      </c>
      <c r="BJ1007" s="2" t="inlineStr">
        <is>
          <t/>
        </is>
      </c>
      <c r="BK1007" t="inlineStr">
        <is>
          <t>atliekant kompiuterių ekspertizę tinkle arba operacinėje sistemoje stebimas artefaktas, patikimai rodantis, jog prie kompiuterio buvo neteisėtai prisijungta</t>
        </is>
      </c>
      <c r="BL1007" s="2" t="inlineStr">
        <is>
          <t>aizskāruma rādītājs</t>
        </is>
      </c>
      <c r="BM1007" s="2" t="inlineStr">
        <is>
          <t>3</t>
        </is>
      </c>
      <c r="BN1007" s="2" t="inlineStr">
        <is>
          <t/>
        </is>
      </c>
      <c r="BO1007" t="inlineStr">
        <is>
          <t>tīklā vai operētājsistēmā konstatēts artefakts, kurš ar augstu ticamības pakāpi norāda uz ielaušanos datorā</t>
        </is>
      </c>
      <c r="BP1007" s="2" t="inlineStr">
        <is>
          <t>indikatur ta' kompromess</t>
        </is>
      </c>
      <c r="BQ1007" s="2" t="inlineStr">
        <is>
          <t>3</t>
        </is>
      </c>
      <c r="BR1007" s="2" t="inlineStr">
        <is>
          <t/>
        </is>
      </c>
      <c r="BS1007" t="inlineStr">
        <is>
          <t>artefatt osservat fuq network jew f'sistema operattiva li b'kunfidenza għolja tindika intrużjoni f'kompjuter</t>
        </is>
      </c>
      <c r="BT1007" s="2" t="inlineStr">
        <is>
          <t>Indicator of Compromise|
IoC</t>
        </is>
      </c>
      <c r="BU1007" s="2" t="inlineStr">
        <is>
          <t>3|
3</t>
        </is>
      </c>
      <c r="BV1007" s="2" t="inlineStr">
        <is>
          <t xml:space="preserve">|
</t>
        </is>
      </c>
      <c r="BW1007" t="inlineStr">
        <is>
          <t>artefact dat in forensisch computeronderzoek is waargenomen op een netwerk of in een besturingssysteem en dat hoogstwaarschijnlijk wijst op een inbraak in het computersysteem</t>
        </is>
      </c>
      <c r="BX1007" s="2" t="inlineStr">
        <is>
          <t>oznaka naruszenia integralności systemu|
IoC|
wskaźnik kompromitacji</t>
        </is>
      </c>
      <c r="BY1007" s="2" t="inlineStr">
        <is>
          <t>3|
3|
3</t>
        </is>
      </c>
      <c r="BZ1007" s="2" t="inlineStr">
        <is>
          <t xml:space="preserve">|
|
</t>
        </is>
      </c>
      <c r="CA1007" t="inlineStr">
        <is>
          <t>w kryminalistyce informatycznej artefakt zaobserwowany w sieci lub w systemie operacyjnym, który z dużym prawdopodobieństwem wskazuje na zainfekowanie komputera</t>
        </is>
      </c>
      <c r="CB1007" s="2" t="inlineStr">
        <is>
          <t>indicador de comprometimento</t>
        </is>
      </c>
      <c r="CC1007" s="2" t="inlineStr">
        <is>
          <t>3</t>
        </is>
      </c>
      <c r="CD1007" s="2" t="inlineStr">
        <is>
          <t/>
        </is>
      </c>
      <c r="CE1007" t="inlineStr">
        <is>
          <t/>
        </is>
      </c>
      <c r="CF1007" s="2" t="inlineStr">
        <is>
          <t>indicator de compromitere</t>
        </is>
      </c>
      <c r="CG1007" s="2" t="inlineStr">
        <is>
          <t>3</t>
        </is>
      </c>
      <c r="CH1007" s="2" t="inlineStr">
        <is>
          <t/>
        </is>
      </c>
      <c r="CI1007" t="inlineStr">
        <is>
          <t>în criminalistica informatică este un element observat pe o rețea sau într-un sistem de operare care indică cu un grad ridicat de încredere o intruziune informatică</t>
        </is>
      </c>
      <c r="CJ1007" s="2" t="inlineStr">
        <is>
          <t>ukazovateľ narušenia|
indikátor kompromitácie</t>
        </is>
      </c>
      <c r="CK1007" s="2" t="inlineStr">
        <is>
          <t>3|
3</t>
        </is>
      </c>
      <c r="CL1007" s="2" t="inlineStr">
        <is>
          <t xml:space="preserve">|
</t>
        </is>
      </c>
      <c r="CM1007" t="inlineStr">
        <is>
          <t>artefakt zistený v sieti alebo operačnom systéme, ktorý s vysokou pravdepodobnosťou poukazuje na vniknutie do systému</t>
        </is>
      </c>
      <c r="CN1007" s="2" t="inlineStr">
        <is>
          <t>kazalnik ogroženosti</t>
        </is>
      </c>
      <c r="CO1007" s="2" t="inlineStr">
        <is>
          <t>3</t>
        </is>
      </c>
      <c r="CP1007" s="2" t="inlineStr">
        <is>
          <t/>
        </is>
      </c>
      <c r="CQ1007" t="inlineStr">
        <is>
          <t>v računalniški forenziki element, zaznan na mreži ali v operacijskem sistemu, ki z veliko verjetnostjo kaže na računalniški vdor</t>
        </is>
      </c>
      <c r="CR1007" s="2" t="inlineStr">
        <is>
          <t>angreppsindikator</t>
        </is>
      </c>
      <c r="CS1007" s="2" t="inlineStr">
        <is>
          <t>3</t>
        </is>
      </c>
      <c r="CT1007" s="2" t="inlineStr">
        <is>
          <t/>
        </is>
      </c>
      <c r="CU1007" t="inlineStr">
        <is>
          <t/>
        </is>
      </c>
    </row>
    <row r="1008">
      <c r="A1008" s="1" t="str">
        <f>HYPERLINK("https://iate.europa.eu/entry/result/3578237/all", "3578237")</f>
        <v>3578237</v>
      </c>
      <c r="B1008" t="inlineStr">
        <is>
          <t>EDUCATION AND COMMUNICATIONS</t>
        </is>
      </c>
      <c r="C1008" t="inlineStr">
        <is>
          <t>EDUCATION AND COMMUNICATIONS|information technology and data processing</t>
        </is>
      </c>
      <c r="D1008" t="inlineStr">
        <is>
          <t/>
        </is>
      </c>
      <c r="E1008" t="inlineStr">
        <is>
          <t/>
        </is>
      </c>
      <c r="F1008" t="inlineStr">
        <is>
          <t/>
        </is>
      </c>
      <c r="G1008" t="inlineStr">
        <is>
          <t/>
        </is>
      </c>
      <c r="H1008" t="inlineStr">
        <is>
          <t/>
        </is>
      </c>
      <c r="I1008" t="inlineStr">
        <is>
          <t/>
        </is>
      </c>
      <c r="J1008" t="inlineStr">
        <is>
          <t/>
        </is>
      </c>
      <c r="K1008" t="inlineStr">
        <is>
          <t/>
        </is>
      </c>
      <c r="L1008" t="inlineStr">
        <is>
          <t/>
        </is>
      </c>
      <c r="M1008" t="inlineStr">
        <is>
          <t/>
        </is>
      </c>
      <c r="N1008" t="inlineStr">
        <is>
          <t/>
        </is>
      </c>
      <c r="O1008" t="inlineStr">
        <is>
          <t/>
        </is>
      </c>
      <c r="P1008" t="inlineStr">
        <is>
          <t/>
        </is>
      </c>
      <c r="Q1008" t="inlineStr">
        <is>
          <t/>
        </is>
      </c>
      <c r="R1008" t="inlineStr">
        <is>
          <t/>
        </is>
      </c>
      <c r="S1008" t="inlineStr">
        <is>
          <t/>
        </is>
      </c>
      <c r="T1008" s="2" t="inlineStr">
        <is>
          <t>απόσπαση|
απόσπαση δεδομένων</t>
        </is>
      </c>
      <c r="U1008" s="2" t="inlineStr">
        <is>
          <t>3|
3</t>
        </is>
      </c>
      <c r="V1008" s="2" t="inlineStr">
        <is>
          <t xml:space="preserve">|
</t>
        </is>
      </c>
      <c r="W1008" t="inlineStr">
        <is>
          <t>μη εξουσιοδοτημένη μεταφορά πληροφοριών από σύστημα πληροφοριών</t>
        </is>
      </c>
      <c r="X1008" s="2" t="inlineStr">
        <is>
          <t>exfiltration</t>
        </is>
      </c>
      <c r="Y1008" s="2" t="inlineStr">
        <is>
          <t>3</t>
        </is>
      </c>
      <c r="Z1008" s="2" t="inlineStr">
        <is>
          <t/>
        </is>
      </c>
      <c r="AA1008" t="inlineStr">
        <is>
          <t>unauthorised transfer of information from an information system</t>
        </is>
      </c>
      <c r="AB1008" s="2" t="inlineStr">
        <is>
          <t>exfiltración</t>
        </is>
      </c>
      <c r="AC1008" s="2" t="inlineStr">
        <is>
          <t>2</t>
        </is>
      </c>
      <c r="AD1008" s="2" t="inlineStr">
        <is>
          <t/>
        </is>
      </c>
      <c r="AE1008" t="inlineStr">
        <is>
          <t>Transferencia no autorizada de datos o información de un sistema de información.</t>
        </is>
      </c>
      <c r="AF1008" t="inlineStr">
        <is>
          <t/>
        </is>
      </c>
      <c r="AG1008" t="inlineStr">
        <is>
          <t/>
        </is>
      </c>
      <c r="AH1008" t="inlineStr">
        <is>
          <t/>
        </is>
      </c>
      <c r="AI1008" t="inlineStr">
        <is>
          <t/>
        </is>
      </c>
      <c r="AJ1008" t="inlineStr">
        <is>
          <t/>
        </is>
      </c>
      <c r="AK1008" t="inlineStr">
        <is>
          <t/>
        </is>
      </c>
      <c r="AL1008" t="inlineStr">
        <is>
          <t/>
        </is>
      </c>
      <c r="AM1008" t="inlineStr">
        <is>
          <t/>
        </is>
      </c>
      <c r="AN1008" t="inlineStr">
        <is>
          <t/>
        </is>
      </c>
      <c r="AO1008" t="inlineStr">
        <is>
          <t/>
        </is>
      </c>
      <c r="AP1008" t="inlineStr">
        <is>
          <t/>
        </is>
      </c>
      <c r="AQ1008" t="inlineStr">
        <is>
          <t/>
        </is>
      </c>
      <c r="AR1008" t="inlineStr">
        <is>
          <t/>
        </is>
      </c>
      <c r="AS1008" t="inlineStr">
        <is>
          <t/>
        </is>
      </c>
      <c r="AT1008" t="inlineStr">
        <is>
          <t/>
        </is>
      </c>
      <c r="AU1008" t="inlineStr">
        <is>
          <t/>
        </is>
      </c>
      <c r="AV1008" t="inlineStr">
        <is>
          <t/>
        </is>
      </c>
      <c r="AW1008" t="inlineStr">
        <is>
          <t/>
        </is>
      </c>
      <c r="AX1008" t="inlineStr">
        <is>
          <t/>
        </is>
      </c>
      <c r="AY1008" t="inlineStr">
        <is>
          <t/>
        </is>
      </c>
      <c r="AZ1008" t="inlineStr">
        <is>
          <t/>
        </is>
      </c>
      <c r="BA1008" t="inlineStr">
        <is>
          <t/>
        </is>
      </c>
      <c r="BB1008" t="inlineStr">
        <is>
          <t/>
        </is>
      </c>
      <c r="BC1008" t="inlineStr">
        <is>
          <t/>
        </is>
      </c>
      <c r="BD1008" t="inlineStr">
        <is>
          <t/>
        </is>
      </c>
      <c r="BE1008" t="inlineStr">
        <is>
          <t/>
        </is>
      </c>
      <c r="BF1008" t="inlineStr">
        <is>
          <t/>
        </is>
      </c>
      <c r="BG1008" t="inlineStr">
        <is>
          <t/>
        </is>
      </c>
      <c r="BH1008" t="inlineStr">
        <is>
          <t/>
        </is>
      </c>
      <c r="BI1008" t="inlineStr">
        <is>
          <t/>
        </is>
      </c>
      <c r="BJ1008" t="inlineStr">
        <is>
          <t/>
        </is>
      </c>
      <c r="BK1008" t="inlineStr">
        <is>
          <t/>
        </is>
      </c>
      <c r="BL1008" t="inlineStr">
        <is>
          <t/>
        </is>
      </c>
      <c r="BM1008" t="inlineStr">
        <is>
          <t/>
        </is>
      </c>
      <c r="BN1008" t="inlineStr">
        <is>
          <t/>
        </is>
      </c>
      <c r="BO1008" t="inlineStr">
        <is>
          <t/>
        </is>
      </c>
      <c r="BP1008" t="inlineStr">
        <is>
          <t/>
        </is>
      </c>
      <c r="BQ1008" t="inlineStr">
        <is>
          <t/>
        </is>
      </c>
      <c r="BR1008" t="inlineStr">
        <is>
          <t/>
        </is>
      </c>
      <c r="BS1008" t="inlineStr">
        <is>
          <t/>
        </is>
      </c>
      <c r="BT1008" t="inlineStr">
        <is>
          <t/>
        </is>
      </c>
      <c r="BU1008" t="inlineStr">
        <is>
          <t/>
        </is>
      </c>
      <c r="BV1008" t="inlineStr">
        <is>
          <t/>
        </is>
      </c>
      <c r="BW1008" t="inlineStr">
        <is>
          <t/>
        </is>
      </c>
      <c r="BX1008" t="inlineStr">
        <is>
          <t/>
        </is>
      </c>
      <c r="BY1008" t="inlineStr">
        <is>
          <t/>
        </is>
      </c>
      <c r="BZ1008" t="inlineStr">
        <is>
          <t/>
        </is>
      </c>
      <c r="CA1008" t="inlineStr">
        <is>
          <t/>
        </is>
      </c>
      <c r="CB1008" t="inlineStr">
        <is>
          <t/>
        </is>
      </c>
      <c r="CC1008" t="inlineStr">
        <is>
          <t/>
        </is>
      </c>
      <c r="CD1008" t="inlineStr">
        <is>
          <t/>
        </is>
      </c>
      <c r="CE1008" t="inlineStr">
        <is>
          <t/>
        </is>
      </c>
      <c r="CF1008" t="inlineStr">
        <is>
          <t/>
        </is>
      </c>
      <c r="CG1008" t="inlineStr">
        <is>
          <t/>
        </is>
      </c>
      <c r="CH1008" t="inlineStr">
        <is>
          <t/>
        </is>
      </c>
      <c r="CI1008" t="inlineStr">
        <is>
          <t/>
        </is>
      </c>
      <c r="CJ1008" t="inlineStr">
        <is>
          <t/>
        </is>
      </c>
      <c r="CK1008" t="inlineStr">
        <is>
          <t/>
        </is>
      </c>
      <c r="CL1008" t="inlineStr">
        <is>
          <t/>
        </is>
      </c>
      <c r="CM1008" t="inlineStr">
        <is>
          <t/>
        </is>
      </c>
      <c r="CN1008" t="inlineStr">
        <is>
          <t/>
        </is>
      </c>
      <c r="CO1008" t="inlineStr">
        <is>
          <t/>
        </is>
      </c>
      <c r="CP1008" t="inlineStr">
        <is>
          <t/>
        </is>
      </c>
      <c r="CQ1008" t="inlineStr">
        <is>
          <t/>
        </is>
      </c>
      <c r="CR1008" t="inlineStr">
        <is>
          <t/>
        </is>
      </c>
      <c r="CS1008" t="inlineStr">
        <is>
          <t/>
        </is>
      </c>
      <c r="CT1008" t="inlineStr">
        <is>
          <t/>
        </is>
      </c>
      <c r="CU1008" t="inlineStr">
        <is>
          <t/>
        </is>
      </c>
    </row>
    <row r="1009">
      <c r="A1009" s="1" t="str">
        <f>HYPERLINK("https://iate.europa.eu/entry/result/3574276/all", "3574276")</f>
        <v>3574276</v>
      </c>
      <c r="B1009" t="inlineStr">
        <is>
          <t>EDUCATION AND COMMUNICATIONS;POLITICS</t>
        </is>
      </c>
      <c r="C1009" t="inlineStr">
        <is>
          <t>EDUCATION AND COMMUNICATIONS|information and information processing;POLITICS|politics and public safety</t>
        </is>
      </c>
      <c r="D1009" s="2" t="inlineStr">
        <is>
          <t>Cyber Europe</t>
        </is>
      </c>
      <c r="E1009" s="2" t="inlineStr">
        <is>
          <t>3</t>
        </is>
      </c>
      <c r="F1009" s="2" t="inlineStr">
        <is>
          <t/>
        </is>
      </c>
      <c r="G1009" t="inlineStr">
        <is>
          <t/>
        </is>
      </c>
      <c r="H1009" s="2" t="inlineStr">
        <is>
          <t>Cyber Europe</t>
        </is>
      </c>
      <c r="I1009" s="2" t="inlineStr">
        <is>
          <t>3</t>
        </is>
      </c>
      <c r="J1009" s="2" t="inlineStr">
        <is>
          <t/>
        </is>
      </c>
      <c r="K1009" t="inlineStr">
        <is>
          <t>celoevropské cvičení zaměřené na kybernetické incidenty, které pravidelně organizuje agentura &lt;i&gt;ENISA&lt;/i&gt; [ &lt;a href="/entry/result/930074/all" id="ENTRY_TO_ENTRY_CONVERTER" target="_blank"&gt;IATE:930074&lt;/a&gt; ]</t>
        </is>
      </c>
      <c r="L1009" s="2" t="inlineStr">
        <is>
          <t>Cyber Europe</t>
        </is>
      </c>
      <c r="M1009" s="2" t="inlineStr">
        <is>
          <t>3</t>
        </is>
      </c>
      <c r="N1009" s="2" t="inlineStr">
        <is>
          <t/>
        </is>
      </c>
      <c r="O1009" t="inlineStr">
        <is>
          <t/>
        </is>
      </c>
      <c r="P1009" s="2" t="inlineStr">
        <is>
          <t>Cyber Europe</t>
        </is>
      </c>
      <c r="Q1009" s="2" t="inlineStr">
        <is>
          <t>3</t>
        </is>
      </c>
      <c r="R1009" s="2" t="inlineStr">
        <is>
          <t/>
        </is>
      </c>
      <c r="S1009" t="inlineStr">
        <is>
          <t>von der Agentur der Europäischen Union für Netz- und Informationssicherheit (ENISA) seit 2010 regelmäßig organisierte europaweite Übungen zu Cybervorfällen</t>
        </is>
      </c>
      <c r="T1009" s="2" t="inlineStr">
        <is>
          <t>Cyber Europe</t>
        </is>
      </c>
      <c r="U1009" s="2" t="inlineStr">
        <is>
          <t>4</t>
        </is>
      </c>
      <c r="V1009" s="2" t="inlineStr">
        <is>
          <t/>
        </is>
      </c>
      <c r="W1009" t="inlineStr">
        <is>
          <t>πανευρωπαϊκές ασκήσεις για την ασφάλεια στον κυβερνοχώρο</t>
        </is>
      </c>
      <c r="X1009" s="2" t="inlineStr">
        <is>
          <t>Cyber Europe|
CyberEurope</t>
        </is>
      </c>
      <c r="Y1009" s="2" t="inlineStr">
        <is>
          <t>3|
1</t>
        </is>
      </c>
      <c r="Z1009" s="2" t="inlineStr">
        <is>
          <t xml:space="preserve">|
</t>
        </is>
      </c>
      <c r="AA1009" t="inlineStr">
        <is>
          <t>series of EU-level cyber incident and crisis management exercises for both the public and private sectors from the EU and EFTA Member States</t>
        </is>
      </c>
      <c r="AB1009" s="2" t="inlineStr">
        <is>
          <t>CyberEurope</t>
        </is>
      </c>
      <c r="AC1009" s="2" t="inlineStr">
        <is>
          <t>3</t>
        </is>
      </c>
      <c r="AD1009" s="2" t="inlineStr">
        <is>
          <t/>
        </is>
      </c>
      <c r="AE1009" t="inlineStr">
        <is>
          <t>Ciclo de ejercicios coordinado por la ENISA, con la participación de los Estados miembros, para hacer pruebas y elaborar recomendaciones sobre el modo de ir mejorando la gestión de incidentes de ciberseguridad a escala de la Unión.</t>
        </is>
      </c>
      <c r="AF1009" s="2" t="inlineStr">
        <is>
          <t>Cyber Europe</t>
        </is>
      </c>
      <c r="AG1009" s="2" t="inlineStr">
        <is>
          <t>2</t>
        </is>
      </c>
      <c r="AH1009" s="2" t="inlineStr">
        <is>
          <t/>
        </is>
      </c>
      <c r="AI1009" t="inlineStr">
        <is>
          <t>ELi ja EFTA liikmesriikide avaliku ja erasektori jaoks korraldatavad üleeuroopalised küberturvalisuse õppused</t>
        </is>
      </c>
      <c r="AJ1009" s="2" t="inlineStr">
        <is>
          <t>Cyber Europe</t>
        </is>
      </c>
      <c r="AK1009" s="2" t="inlineStr">
        <is>
          <t>3</t>
        </is>
      </c>
      <c r="AL1009" s="2" t="inlineStr">
        <is>
          <t/>
        </is>
      </c>
      <c r="AM1009" t="inlineStr">
        <is>
          <t/>
        </is>
      </c>
      <c r="AN1009" s="2" t="inlineStr">
        <is>
          <t>Cyber Europe</t>
        </is>
      </c>
      <c r="AO1009" s="2" t="inlineStr">
        <is>
          <t>4</t>
        </is>
      </c>
      <c r="AP1009" s="2" t="inlineStr">
        <is>
          <t/>
        </is>
      </c>
      <c r="AQ1009" t="inlineStr">
        <is>
          <t>exercices paneuropéens de simulation de cyberincidents</t>
        </is>
      </c>
      <c r="AR1009" s="2" t="inlineStr">
        <is>
          <t>Cyber Europe</t>
        </is>
      </c>
      <c r="AS1009" s="2" t="inlineStr">
        <is>
          <t>3</t>
        </is>
      </c>
      <c r="AT1009" s="2" t="inlineStr">
        <is>
          <t/>
        </is>
      </c>
      <c r="AU1009" t="inlineStr">
        <is>
          <t/>
        </is>
      </c>
      <c r="AV1009" s="2" t="inlineStr">
        <is>
          <t>Cyber Europe</t>
        </is>
      </c>
      <c r="AW1009" s="2" t="inlineStr">
        <is>
          <t>3</t>
        </is>
      </c>
      <c r="AX1009" s="2" t="inlineStr">
        <is>
          <t/>
        </is>
      </c>
      <c r="AY1009" t="inlineStr">
        <is>
          <t/>
        </is>
      </c>
      <c r="AZ1009" s="2" t="inlineStr">
        <is>
          <t>Cyber Europe</t>
        </is>
      </c>
      <c r="BA1009" s="2" t="inlineStr">
        <is>
          <t>4</t>
        </is>
      </c>
      <c r="BB1009" s="2" t="inlineStr">
        <is>
          <t/>
        </is>
      </c>
      <c r="BC1009" t="inlineStr">
        <is>
          <t>2010 óta rendszeresen megrendezett páneurópai gyakorlat, amely a hálózatbiztonságot veszélyeztető nagyszabású események kezelésére irányul, és amelynek során szakértők egy több EU-tagállamra kiterjedő, a kritikus fontosságú online szolgáltatások ellen indított szimulált hackertámadás ellen próbálnak védekezni</t>
        </is>
      </c>
      <c r="BD1009" s="2" t="inlineStr">
        <is>
          <t>Cyber Europe</t>
        </is>
      </c>
      <c r="BE1009" s="2" t="inlineStr">
        <is>
          <t>3</t>
        </is>
      </c>
      <c r="BF1009" s="2" t="inlineStr">
        <is>
          <t/>
        </is>
      </c>
      <c r="BG1009" t="inlineStr">
        <is>
          <t>esercitazioni paneuropee nel settore della cooperazione operativa e gestione delle crisi in materia di cibersicurezza</t>
        </is>
      </c>
      <c r="BH1009" s="2" t="inlineStr">
        <is>
          <t>Cyber Europe</t>
        </is>
      </c>
      <c r="BI1009" s="2" t="inlineStr">
        <is>
          <t>3</t>
        </is>
      </c>
      <c r="BJ1009" s="2" t="inlineStr">
        <is>
          <t/>
        </is>
      </c>
      <c r="BK1009" t="inlineStr">
        <is>
          <t>Europos Sąjungos tinklų ir informacijos apsaugos agentūros (ENISA) organizuojamos reguliarios visos Europos kibernetinių incidentų pratybos</t>
        </is>
      </c>
      <c r="BL1009" s="2" t="inlineStr">
        <is>
          <t>Kibereiropa</t>
        </is>
      </c>
      <c r="BM1009" s="2" t="inlineStr">
        <is>
          <t>3</t>
        </is>
      </c>
      <c r="BN1009" s="2" t="inlineStr">
        <is>
          <t/>
        </is>
      </c>
      <c r="BO1009" t="inlineStr">
        <is>
          <t>Eiropas mēroga kiberincidentu mācības ar visu dalībvalstu piedalīšanos</t>
        </is>
      </c>
      <c r="BP1009" s="2" t="inlineStr">
        <is>
          <t>Ewropa ċibernetika</t>
        </is>
      </c>
      <c r="BQ1009" s="2" t="inlineStr">
        <is>
          <t>3</t>
        </is>
      </c>
      <c r="BR1009" s="2" t="inlineStr">
        <is>
          <t/>
        </is>
      </c>
      <c r="BS1009" t="inlineStr">
        <is>
          <t>serje ta' eżerċizzji fil-livell tal-UE ta' inċidenti u kriżijiet ċibernetiċi għas-setturi pubbliċi kif ukoll dawk privati</t>
        </is>
      </c>
      <c r="BT1009" s="2" t="inlineStr">
        <is>
          <t>Cyber Europe</t>
        </is>
      </c>
      <c r="BU1009" s="2" t="inlineStr">
        <is>
          <t>3</t>
        </is>
      </c>
      <c r="BV1009" s="2" t="inlineStr">
        <is>
          <t/>
        </is>
      </c>
      <c r="BW1009" t="inlineStr">
        <is>
          <t/>
        </is>
      </c>
      <c r="BX1009" s="2" t="inlineStr">
        <is>
          <t>Cyber Europe</t>
        </is>
      </c>
      <c r="BY1009" s="2" t="inlineStr">
        <is>
          <t>3</t>
        </is>
      </c>
      <c r="BZ1009" s="2" t="inlineStr">
        <is>
          <t/>
        </is>
      </c>
      <c r="CA1009" t="inlineStr">
        <is>
          <t>największe cywilne europejskie ćwiczenia z dziedziny bezpieczeństwa cybernetycznego, organizowane co dwa lata przez Europejską Agencję ds. Bezpieczeństwa Sieci i Informacji (ENISA), we współpracy z państwami członkowskimi UE i EFTA</t>
        </is>
      </c>
      <c r="CB1009" s="2" t="inlineStr">
        <is>
          <t>Ciber-Europa</t>
        </is>
      </c>
      <c r="CC1009" s="2" t="inlineStr">
        <is>
          <t>3</t>
        </is>
      </c>
      <c r="CD1009" s="2" t="inlineStr">
        <is>
          <t/>
        </is>
      </c>
      <c r="CE1009" t="inlineStr">
        <is>
          <t/>
        </is>
      </c>
      <c r="CF1009" s="2" t="inlineStr">
        <is>
          <t>„Cyber Europe”</t>
        </is>
      </c>
      <c r="CG1009" s="2" t="inlineStr">
        <is>
          <t>3</t>
        </is>
      </c>
      <c r="CH1009" s="2" t="inlineStr">
        <is>
          <t/>
        </is>
      </c>
      <c r="CI1009" t="inlineStr">
        <is>
          <t/>
        </is>
      </c>
      <c r="CJ1009" s="2" t="inlineStr">
        <is>
          <t>Cyber Europe</t>
        </is>
      </c>
      <c r="CK1009" s="2" t="inlineStr">
        <is>
          <t>3</t>
        </is>
      </c>
      <c r="CL1009" s="2" t="inlineStr">
        <is>
          <t/>
        </is>
      </c>
      <c r="CM1009" t="inlineStr">
        <is>
          <t>cvičenie organizované od roku 2010 každé dva roky agentúrou ENISA, ktorého cieľom je testovanie európskej spolupráce pri zvyšovaní pripravenosti čeliť kybernetickým útokom</t>
        </is>
      </c>
      <c r="CN1009" s="2" t="inlineStr">
        <is>
          <t>Cyber Europe</t>
        </is>
      </c>
      <c r="CO1009" s="2" t="inlineStr">
        <is>
          <t>3</t>
        </is>
      </c>
      <c r="CP1009" s="2" t="inlineStr">
        <is>
          <t/>
        </is>
      </c>
      <c r="CQ1009" t="inlineStr">
        <is>
          <t>redne vseevropske vaje v zvezi s kibernetskimi incidenti</t>
        </is>
      </c>
      <c r="CR1009" s="2" t="inlineStr">
        <is>
          <t>Cyber Europe</t>
        </is>
      </c>
      <c r="CS1009" s="2" t="inlineStr">
        <is>
          <t>3</t>
        </is>
      </c>
      <c r="CT1009" s="2" t="inlineStr">
        <is>
          <t/>
        </is>
      </c>
      <c r="CU1009" t="inlineStr">
        <is>
          <t/>
        </is>
      </c>
    </row>
    <row r="1010">
      <c r="A1010" s="1" t="str">
        <f>HYPERLINK("https://iate.europa.eu/entry/result/3574173/all", "3574173")</f>
        <v>3574173</v>
      </c>
      <c r="B1010" t="inlineStr">
        <is>
          <t>EDUCATION AND COMMUNICATIONS</t>
        </is>
      </c>
      <c r="C1010" t="inlineStr">
        <is>
          <t>EDUCATION AND COMMUNICATIONS|information technology and data processing</t>
        </is>
      </c>
      <c r="D1010" s="2" t="inlineStr">
        <is>
          <t>доставчик на цифрови услуги</t>
        </is>
      </c>
      <c r="E1010" s="2" t="inlineStr">
        <is>
          <t>3</t>
        </is>
      </c>
      <c r="F1010" s="2" t="inlineStr">
        <is>
          <t/>
        </is>
      </c>
      <c r="G1010" t="inlineStr">
        <is>
          <t>юридическо лице, предоставящо цифрова услуга</t>
        </is>
      </c>
      <c r="H1010" s="2" t="inlineStr">
        <is>
          <t>poskytovatel digitálních služeb</t>
        </is>
      </c>
      <c r="I1010" s="2" t="inlineStr">
        <is>
          <t>3</t>
        </is>
      </c>
      <c r="J1010" s="2" t="inlineStr">
        <is>
          <t/>
        </is>
      </c>
      <c r="K1010" t="inlineStr">
        <is>
          <t>jakákoli právnická osoba poskytující &lt;i&gt;digitální službu&lt;/i&gt;&lt;br&gt; [ &lt;a href="/entry/result/3574174/all" id="ENTRY_TO_ENTRY_CONVERTER" target="_blank"&gt;IATE:3574174&lt;/a&gt; ]</t>
        </is>
      </c>
      <c r="L1010" s="2" t="inlineStr">
        <is>
          <t>udbyder af digitale tjenester</t>
        </is>
      </c>
      <c r="M1010" s="2" t="inlineStr">
        <is>
          <t>3</t>
        </is>
      </c>
      <c r="N1010" s="2" t="inlineStr">
        <is>
          <t/>
        </is>
      </c>
      <c r="O1010" t="inlineStr">
        <is>
          <t>enhver juridisk person, som udbyder en digital tjeneste</t>
        </is>
      </c>
      <c r="P1010" s="2" t="inlineStr">
        <is>
          <t>Anbieter digitaler Dienste</t>
        </is>
      </c>
      <c r="Q1010" s="2" t="inlineStr">
        <is>
          <t>3</t>
        </is>
      </c>
      <c r="R1010" s="2" t="inlineStr">
        <is>
          <t/>
        </is>
      </c>
      <c r="S1010" t="inlineStr">
        <is>
          <t/>
        </is>
      </c>
      <c r="T1010" s="2" t="inlineStr">
        <is>
          <t>πάροχος ψηφιακών υπηρεσιών</t>
        </is>
      </c>
      <c r="U1010" s="2" t="inlineStr">
        <is>
          <t>4</t>
        </is>
      </c>
      <c r="V1010" s="2" t="inlineStr">
        <is>
          <t/>
        </is>
      </c>
      <c r="W1010" t="inlineStr">
        <is>
          <t>νομικό πρόσωπο που παρέχει &lt;i&gt;ψηφιακή υπηρεσία&lt;/i&gt;</t>
        </is>
      </c>
      <c r="X1010" s="2" t="inlineStr">
        <is>
          <t>DSP|
digital service provider</t>
        </is>
      </c>
      <c r="Y1010" s="2" t="inlineStr">
        <is>
          <t>3|
3</t>
        </is>
      </c>
      <c r="Z1010" s="2" t="inlineStr">
        <is>
          <t xml:space="preserve">|
</t>
        </is>
      </c>
      <c r="AA1010" t="inlineStr">
        <is>
          <t>any legal person that provides a &lt;i&gt;digital service&lt;/i&gt;</t>
        </is>
      </c>
      <c r="AB1010" s="2" t="inlineStr">
        <is>
          <t>proveedor de servicios digitales</t>
        </is>
      </c>
      <c r="AC1010" s="2" t="inlineStr">
        <is>
          <t>3</t>
        </is>
      </c>
      <c r="AD1010" s="2" t="inlineStr">
        <is>
          <t/>
        </is>
      </c>
      <c r="AE1010" t="inlineStr">
        <is>
          <t>Toda persona jurídica que presta un servicio digital.</t>
        </is>
      </c>
      <c r="AF1010" s="2" t="inlineStr">
        <is>
          <t>digitaalse teenuse osutaja</t>
        </is>
      </c>
      <c r="AG1010" s="2" t="inlineStr">
        <is>
          <t>3</t>
        </is>
      </c>
      <c r="AH1010" s="2" t="inlineStr">
        <is>
          <t/>
        </is>
      </c>
      <c r="AI1010" t="inlineStr">
        <is>
          <t>juriidiline isik, kes pakub digitaalset teenust</t>
        </is>
      </c>
      <c r="AJ1010" s="2" t="inlineStr">
        <is>
          <t>digitaalisen palvelun tarjoaja</t>
        </is>
      </c>
      <c r="AK1010" s="2" t="inlineStr">
        <is>
          <t>3</t>
        </is>
      </c>
      <c r="AL1010" s="2" t="inlineStr">
        <is>
          <t/>
        </is>
      </c>
      <c r="AM1010" t="inlineStr">
        <is>
          <t>oikeushenkilö, joka tarjoaa digitaalista palvelua</t>
        </is>
      </c>
      <c r="AN1010" s="2" t="inlineStr">
        <is>
          <t>FSN|
fournisseur de service numérique</t>
        </is>
      </c>
      <c r="AO1010" s="2" t="inlineStr">
        <is>
          <t>4|
4</t>
        </is>
      </c>
      <c r="AP1010" s="2" t="inlineStr">
        <is>
          <t xml:space="preserve">|
</t>
        </is>
      </c>
      <c r="AQ1010" t="inlineStr">
        <is>
          <t>personne morale qui fournit un &lt;i&gt;service numérique&lt;/i&gt;</t>
        </is>
      </c>
      <c r="AR1010" s="2" t="inlineStr">
        <is>
          <t>soláthraí seirbhíse digití</t>
        </is>
      </c>
      <c r="AS1010" s="2" t="inlineStr">
        <is>
          <t>3</t>
        </is>
      </c>
      <c r="AT1010" s="2" t="inlineStr">
        <is>
          <t/>
        </is>
      </c>
      <c r="AU1010" t="inlineStr">
        <is>
          <t/>
        </is>
      </c>
      <c r="AV1010" s="2" t="inlineStr">
        <is>
          <t>pružatelj digitalnih usluga</t>
        </is>
      </c>
      <c r="AW1010" s="2" t="inlineStr">
        <is>
          <t>3</t>
        </is>
      </c>
      <c r="AX1010" s="2" t="inlineStr">
        <is>
          <t/>
        </is>
      </c>
      <c r="AY1010" t="inlineStr">
        <is>
          <t>svaka pravna osoba koja pruža digitalnu uslugu</t>
        </is>
      </c>
      <c r="AZ1010" s="2" t="inlineStr">
        <is>
          <t>digitális szolgáltató</t>
        </is>
      </c>
      <c r="BA1010" s="2" t="inlineStr">
        <is>
          <t>4</t>
        </is>
      </c>
      <c r="BB1010" s="2" t="inlineStr">
        <is>
          <t/>
        </is>
      </c>
      <c r="BC1010" t="inlineStr">
        <is>
          <t>minden olyan jogi személy, amely digitális szolgáltatást nyújt</t>
        </is>
      </c>
      <c r="BD1010" s="2" t="inlineStr">
        <is>
          <t>fornitore di servizio digitale|
DSP</t>
        </is>
      </c>
      <c r="BE1010" s="2" t="inlineStr">
        <is>
          <t>3|
3</t>
        </is>
      </c>
      <c r="BF1010" s="2" t="inlineStr">
        <is>
          <t xml:space="preserve">|
</t>
        </is>
      </c>
      <c r="BG1010" t="inlineStr">
        <is>
          <t>qualsiasi persona giuridica che fornisce un servizio digitale</t>
        </is>
      </c>
      <c r="BH1010" s="2" t="inlineStr">
        <is>
          <t>skaitmeninių paslaugų teikėjas</t>
        </is>
      </c>
      <c r="BI1010" s="2" t="inlineStr">
        <is>
          <t>3</t>
        </is>
      </c>
      <c r="BJ1010" s="2" t="inlineStr">
        <is>
          <t/>
        </is>
      </c>
      <c r="BK1010" t="inlineStr">
        <is>
          <t>juridinis asmuo, kuris teikia skaitmenines paslaugas</t>
        </is>
      </c>
      <c r="BL1010" s="2" t="inlineStr">
        <is>
          <t>digitālā pakalpojuma sniedzējs</t>
        </is>
      </c>
      <c r="BM1010" s="2" t="inlineStr">
        <is>
          <t>3</t>
        </is>
      </c>
      <c r="BN1010" s="2" t="inlineStr">
        <is>
          <t/>
        </is>
      </c>
      <c r="BO1010" t="inlineStr">
        <is>
          <t>jebkura juridiska persona, kas sniedz digitālo pakalpojumu</t>
        </is>
      </c>
      <c r="BP1010" s="2" t="inlineStr">
        <is>
          <t>fornitur ta' servizz diġitali</t>
        </is>
      </c>
      <c r="BQ1010" s="2" t="inlineStr">
        <is>
          <t>3</t>
        </is>
      </c>
      <c r="BR1010" s="2" t="inlineStr">
        <is>
          <t/>
        </is>
      </c>
      <c r="BS1010" t="inlineStr">
        <is>
          <t>kwalunkwe persuna ġuridika li tipprovdi &lt;i&gt;servizz diġitali&lt;/i&gt; [ &lt;a href="/entry/result/3574174/all" id="ENTRY_TO_ENTRY_CONVERTER" target="_blank"&gt;IATE:3574174&lt;/a&gt; ]</t>
        </is>
      </c>
      <c r="BT1010" s="2" t="inlineStr">
        <is>
          <t>digitaledienstverlener</t>
        </is>
      </c>
      <c r="BU1010" s="2" t="inlineStr">
        <is>
          <t>3</t>
        </is>
      </c>
      <c r="BV1010" s="2" t="inlineStr">
        <is>
          <t/>
        </is>
      </c>
      <c r="BW1010" t="inlineStr">
        <is>
          <t>elke rechtspersoon die een digitale dienst aanbiedt</t>
        </is>
      </c>
      <c r="BX1010" s="2" t="inlineStr">
        <is>
          <t>dostawca usług cyfrowych</t>
        </is>
      </c>
      <c r="BY1010" s="2" t="inlineStr">
        <is>
          <t>3</t>
        </is>
      </c>
      <c r="BZ1010" s="2" t="inlineStr">
        <is>
          <t/>
        </is>
      </c>
      <c r="CA1010" t="inlineStr">
        <is>
          <t>każda osoba prawna, która świadczy &lt;i&gt;usługi cyfrowe&lt;/i&gt; [ &lt;a href="/entry/result/3574174/all" id="ENTRY_TO_ENTRY_CONVERTER" target="_blank"&gt;IATE:3574174&lt;/a&gt; ]</t>
        </is>
      </c>
      <c r="CB1010" s="2" t="inlineStr">
        <is>
          <t>prestador de serviços digitais</t>
        </is>
      </c>
      <c r="CC1010" s="2" t="inlineStr">
        <is>
          <t>3</t>
        </is>
      </c>
      <c r="CD1010" s="2" t="inlineStr">
        <is>
          <t/>
        </is>
      </c>
      <c r="CE1010" t="inlineStr">
        <is>
          <t/>
        </is>
      </c>
      <c r="CF1010" s="2" t="inlineStr">
        <is>
          <t>furnizor de servicii digitale</t>
        </is>
      </c>
      <c r="CG1010" s="2" t="inlineStr">
        <is>
          <t>3</t>
        </is>
      </c>
      <c r="CH1010" s="2" t="inlineStr">
        <is>
          <t/>
        </is>
      </c>
      <c r="CI1010" t="inlineStr">
        <is>
          <t>furnizor de orice persoană juridică care furnizează un serviciu digital</t>
        </is>
      </c>
      <c r="CJ1010" s="2" t="inlineStr">
        <is>
          <t>poskytovateľ digitálnych služieb</t>
        </is>
      </c>
      <c r="CK1010" s="2" t="inlineStr">
        <is>
          <t>3</t>
        </is>
      </c>
      <c r="CL1010" s="2" t="inlineStr">
        <is>
          <t/>
        </is>
      </c>
      <c r="CM1010" t="inlineStr">
        <is>
          <t>právnická osoba, ktorá poskytuje digitálnu službu</t>
        </is>
      </c>
      <c r="CN1010" s="2" t="inlineStr">
        <is>
          <t>ponudnik digitalnih storitev</t>
        </is>
      </c>
      <c r="CO1010" s="2" t="inlineStr">
        <is>
          <t>3</t>
        </is>
      </c>
      <c r="CP1010" s="2" t="inlineStr">
        <is>
          <t/>
        </is>
      </c>
      <c r="CQ1010" t="inlineStr">
        <is>
          <t>vsaka pravna oseba, ki zagotavlja &lt;i&gt;digitalno storitev&lt;/i&gt;</t>
        </is>
      </c>
      <c r="CR1010" s="2" t="inlineStr">
        <is>
          <t>leverantör av digitala tjänster</t>
        </is>
      </c>
      <c r="CS1010" s="2" t="inlineStr">
        <is>
          <t>3</t>
        </is>
      </c>
      <c r="CT1010" s="2" t="inlineStr">
        <is>
          <t/>
        </is>
      </c>
      <c r="CU1010" t="inlineStr">
        <is>
          <t>en juridisk person som tillhandahåller en digital tjänst</t>
        </is>
      </c>
    </row>
    <row r="1011">
      <c r="A1011" s="1" t="str">
        <f>HYPERLINK("https://iate.europa.eu/entry/result/3574062/all", "3574062")</f>
        <v>3574062</v>
      </c>
      <c r="B1011" t="inlineStr">
        <is>
          <t>POLITICS;EDUCATION AND COMMUNICATIONS</t>
        </is>
      </c>
      <c r="C1011" t="inlineStr">
        <is>
          <t>POLITICS|politics and public safety;EDUCATION AND COMMUNICATIONS|information technology and data processing</t>
        </is>
      </c>
      <c r="D1011" s="2" t="inlineStr">
        <is>
          <t>екосистема на киберсигурност</t>
        </is>
      </c>
      <c r="E1011" s="2" t="inlineStr">
        <is>
          <t>3</t>
        </is>
      </c>
      <c r="F1011" s="2" t="inlineStr">
        <is>
          <t/>
        </is>
      </c>
      <c r="G1011" t="inlineStr">
        <is>
          <t/>
        </is>
      </c>
      <c r="H1011" s="2" t="inlineStr">
        <is>
          <t>kybernetický ekosystém|
kybernetickobezpečnostní ekosystém</t>
        </is>
      </c>
      <c r="I1011" s="2" t="inlineStr">
        <is>
          <t>3|
3</t>
        </is>
      </c>
      <c r="J1011" s="2" t="inlineStr">
        <is>
          <t xml:space="preserve">|
</t>
        </is>
      </c>
      <c r="K1011" t="inlineStr">
        <is>
          <t/>
        </is>
      </c>
      <c r="L1011" s="2" t="inlineStr">
        <is>
          <t>cyberøkosystem|
cybersikkerhedsøkosystem</t>
        </is>
      </c>
      <c r="M1011" s="2" t="inlineStr">
        <is>
          <t>3|
3</t>
        </is>
      </c>
      <c r="N1011" s="2" t="inlineStr">
        <is>
          <t xml:space="preserve">|
</t>
        </is>
      </c>
      <c r="O1011" t="inlineStr">
        <is>
          <t/>
        </is>
      </c>
      <c r="P1011" s="2" t="inlineStr">
        <is>
          <t>Cybersicherheitsökosystem</t>
        </is>
      </c>
      <c r="Q1011" s="2" t="inlineStr">
        <is>
          <t>3</t>
        </is>
      </c>
      <c r="R1011" s="2" t="inlineStr">
        <is>
          <t/>
        </is>
      </c>
      <c r="S1011" t="inlineStr">
        <is>
          <t/>
        </is>
      </c>
      <c r="T1011" s="2" t="inlineStr">
        <is>
          <t>οικοσύστημα κυβερνοασφάλειας|
κυβερνοοικοσύστημα</t>
        </is>
      </c>
      <c r="U1011" s="2" t="inlineStr">
        <is>
          <t>3|
3</t>
        </is>
      </c>
      <c r="V1011" s="2" t="inlineStr">
        <is>
          <t xml:space="preserve">|
</t>
        </is>
      </c>
      <c r="W1011" t="inlineStr">
        <is>
          <t/>
        </is>
      </c>
      <c r="X1011" s="2" t="inlineStr">
        <is>
          <t>cybersecurity ecosystem|
cyber ecosystem|
cyber security ecosystem</t>
        </is>
      </c>
      <c r="Y1011" s="2" t="inlineStr">
        <is>
          <t>3|
3|
1</t>
        </is>
      </c>
      <c r="Z1011" s="2" t="inlineStr">
        <is>
          <t xml:space="preserve">|
|
</t>
        </is>
      </c>
      <c r="AA1011" t="inlineStr">
        <is>
          <t>synergetic composition of technologies addressing both proactive and reactive strategies to create countermeasures for security</t>
        </is>
      </c>
      <c r="AB1011" s="2" t="inlineStr">
        <is>
          <t>ecosistema de la ciberseguridad</t>
        </is>
      </c>
      <c r="AC1011" s="2" t="inlineStr">
        <is>
          <t>3</t>
        </is>
      </c>
      <c r="AD1011" s="2" t="inlineStr">
        <is>
          <t/>
        </is>
      </c>
      <c r="AE1011" t="inlineStr">
        <is>
          <t>Conjunto de tecnologías, iniciativas y sistemas para la prevención y la eliminación de las amenazas a la ciberseguridad.</t>
        </is>
      </c>
      <c r="AF1011" s="2" t="inlineStr">
        <is>
          <t>küberturvalisuse ökosüsteem</t>
        </is>
      </c>
      <c r="AG1011" s="2" t="inlineStr">
        <is>
          <t>3</t>
        </is>
      </c>
      <c r="AH1011" s="2" t="inlineStr">
        <is>
          <t/>
        </is>
      </c>
      <c r="AI1011" t="inlineStr">
        <is>
          <t/>
        </is>
      </c>
      <c r="AJ1011" s="2" t="inlineStr">
        <is>
          <t>kyberturvallisuusekosysteemi|
kyberekosysteemi</t>
        </is>
      </c>
      <c r="AK1011" s="2" t="inlineStr">
        <is>
          <t>3|
3</t>
        </is>
      </c>
      <c r="AL1011" s="2" t="inlineStr">
        <is>
          <t xml:space="preserve">|
</t>
        </is>
      </c>
      <c r="AM1011" t="inlineStr">
        <is>
          <t/>
        </is>
      </c>
      <c r="AN1011" s="2" t="inlineStr">
        <is>
          <t>écosystème de la cybersécurité</t>
        </is>
      </c>
      <c r="AO1011" s="2" t="inlineStr">
        <is>
          <t>4</t>
        </is>
      </c>
      <c r="AP1011" s="2" t="inlineStr">
        <is>
          <t/>
        </is>
      </c>
      <c r="AQ1011" t="inlineStr">
        <is>
          <t>---</t>
        </is>
      </c>
      <c r="AR1011" s="2" t="inlineStr">
        <is>
          <t>éiceachóras cibearshlándála</t>
        </is>
      </c>
      <c r="AS1011" s="2" t="inlineStr">
        <is>
          <t>3</t>
        </is>
      </c>
      <c r="AT1011" s="2" t="inlineStr">
        <is>
          <t/>
        </is>
      </c>
      <c r="AU1011" t="inlineStr">
        <is>
          <t/>
        </is>
      </c>
      <c r="AV1011" s="2" t="inlineStr">
        <is>
          <t>kibersigurnosni ekosustav</t>
        </is>
      </c>
      <c r="AW1011" s="2" t="inlineStr">
        <is>
          <t>3</t>
        </is>
      </c>
      <c r="AX1011" s="2" t="inlineStr">
        <is>
          <t/>
        </is>
      </c>
      <c r="AY1011" t="inlineStr">
        <is>
          <t/>
        </is>
      </c>
      <c r="AZ1011" s="2" t="inlineStr">
        <is>
          <t>kiberbiztonsági ökoszisztéma</t>
        </is>
      </c>
      <c r="BA1011" s="2" t="inlineStr">
        <is>
          <t>4</t>
        </is>
      </c>
      <c r="BB1011" s="2" t="inlineStr">
        <is>
          <t/>
        </is>
      </c>
      <c r="BC1011" t="inlineStr">
        <is>
          <t>a számítógépes biztonság érdekében hozott intézkedésekre vonatkozó proaktív és reaktív stratégiák alapján szinergizált technológai környezet</t>
        </is>
      </c>
      <c r="BD1011" s="2" t="inlineStr">
        <is>
          <t>ecosistema della cibersicurezza|
ecosistema cibernetico</t>
        </is>
      </c>
      <c r="BE1011" s="2" t="inlineStr">
        <is>
          <t>3|
3</t>
        </is>
      </c>
      <c r="BF1011" s="2" t="inlineStr">
        <is>
          <t xml:space="preserve">|
</t>
        </is>
      </c>
      <c r="BG1011" t="inlineStr">
        <is>
          <t/>
        </is>
      </c>
      <c r="BH1011" s="2" t="inlineStr">
        <is>
          <t>kibernetinio saugumo ekosistema</t>
        </is>
      </c>
      <c r="BI1011" s="2" t="inlineStr">
        <is>
          <t>3</t>
        </is>
      </c>
      <c r="BJ1011" s="2" t="inlineStr">
        <is>
          <t/>
        </is>
      </c>
      <c r="BK1011" t="inlineStr">
        <is>
          <t>prevencijos ir reagavimo strategijų ir atsakomųjų priemonių visuma kibernetiniam saugumui užtikrinti</t>
        </is>
      </c>
      <c r="BL1011" s="2" t="inlineStr">
        <is>
          <t>kiberdrošības ekosistēma</t>
        </is>
      </c>
      <c r="BM1011" s="2" t="inlineStr">
        <is>
          <t>3</t>
        </is>
      </c>
      <c r="BN1011" s="2" t="inlineStr">
        <is>
          <t/>
        </is>
      </c>
      <c r="BO1011" t="inlineStr">
        <is>
          <t/>
        </is>
      </c>
      <c r="BP1011" s="2" t="inlineStr">
        <is>
          <t>ekosistema taċ-ċibersigurtà</t>
        </is>
      </c>
      <c r="BQ1011" s="2" t="inlineStr">
        <is>
          <t>3</t>
        </is>
      </c>
      <c r="BR1011" s="2" t="inlineStr">
        <is>
          <t/>
        </is>
      </c>
      <c r="BS1011" t="inlineStr">
        <is>
          <t>kompożizzjoni sinerġetika ta' teknoloġiji li jindirizzaw strateġiji proattivi u reattivi biex jinħolqu kontromiżuri għas-sigurtà</t>
        </is>
      </c>
      <c r="BT1011" s="2" t="inlineStr">
        <is>
          <t>cyberbeveiligingsecosysteem</t>
        </is>
      </c>
      <c r="BU1011" s="2" t="inlineStr">
        <is>
          <t>3</t>
        </is>
      </c>
      <c r="BV1011" s="2" t="inlineStr">
        <is>
          <t/>
        </is>
      </c>
      <c r="BW1011" t="inlineStr">
        <is>
          <t/>
        </is>
      </c>
      <c r="BX1011" s="2" t="inlineStr">
        <is>
          <t>ekosystem cyberbezpieczeństwa|
cyberśrodowisko</t>
        </is>
      </c>
      <c r="BY1011" s="2" t="inlineStr">
        <is>
          <t>3|
3</t>
        </is>
      </c>
      <c r="BZ1011" s="2" t="inlineStr">
        <is>
          <t xml:space="preserve">|
</t>
        </is>
      </c>
      <c r="CA1011" t="inlineStr">
        <is>
          <t/>
        </is>
      </c>
      <c r="CB1011" s="2" t="inlineStr">
        <is>
          <t>ciberecossistema|
ecossistema de cibersegurança</t>
        </is>
      </c>
      <c r="CC1011" s="2" t="inlineStr">
        <is>
          <t>3|
3</t>
        </is>
      </c>
      <c r="CD1011" s="2" t="inlineStr">
        <is>
          <t xml:space="preserve">|
</t>
        </is>
      </c>
      <c r="CE1011" t="inlineStr">
        <is>
          <t/>
        </is>
      </c>
      <c r="CF1011" s="2" t="inlineStr">
        <is>
          <t>ecosistem cibernetic|
ecosistem de securitate cibernetică</t>
        </is>
      </c>
      <c r="CG1011" s="2" t="inlineStr">
        <is>
          <t>3|
3</t>
        </is>
      </c>
      <c r="CH1011" s="2" t="inlineStr">
        <is>
          <t xml:space="preserve">|
</t>
        </is>
      </c>
      <c r="CI1011" t="inlineStr">
        <is>
          <t/>
        </is>
      </c>
      <c r="CJ1011" s="2" t="inlineStr">
        <is>
          <t>ekosystém kybernetickej bezpečnosti</t>
        </is>
      </c>
      <c r="CK1011" s="2" t="inlineStr">
        <is>
          <t>3</t>
        </is>
      </c>
      <c r="CL1011" s="2" t="inlineStr">
        <is>
          <t/>
        </is>
      </c>
      <c r="CM1011" t="inlineStr">
        <is>
          <t>súbor spolupôsobiacich technických riešení zameraných na proaktívne aj reaktívne stratégie v prospech kybernetickobezpečnostných opatrení</t>
        </is>
      </c>
      <c r="CN1011" s="2" t="inlineStr">
        <is>
          <t>ekosistem kibernetske varnosti</t>
        </is>
      </c>
      <c r="CO1011" s="2" t="inlineStr">
        <is>
          <t>3</t>
        </is>
      </c>
      <c r="CP1011" s="2" t="inlineStr">
        <is>
          <t/>
        </is>
      </c>
      <c r="CQ1011" t="inlineStr">
        <is>
          <t/>
        </is>
      </c>
      <c r="CR1011" s="2" t="inlineStr">
        <is>
          <t>cybersäkerhetsekosystem</t>
        </is>
      </c>
      <c r="CS1011" s="2" t="inlineStr">
        <is>
          <t>3</t>
        </is>
      </c>
      <c r="CT1011" s="2" t="inlineStr">
        <is>
          <t/>
        </is>
      </c>
      <c r="CU1011" t="inlineStr">
        <is>
          <t/>
        </is>
      </c>
    </row>
    <row r="1012">
      <c r="A1012" s="1" t="str">
        <f>HYPERLINK("https://iate.europa.eu/entry/result/3574367/all", "3574367")</f>
        <v>3574367</v>
      </c>
      <c r="B1012" t="inlineStr">
        <is>
          <t>EDUCATION AND COMMUNICATIONS</t>
        </is>
      </c>
      <c r="C1012" t="inlineStr">
        <is>
          <t>EDUCATION AND COMMUNICATIONS|information technology and data processing</t>
        </is>
      </c>
      <c r="D1012" s="2" t="inlineStr">
        <is>
          <t>оспорване на сигнал</t>
        </is>
      </c>
      <c r="E1012" s="2" t="inlineStr">
        <is>
          <t>3</t>
        </is>
      </c>
      <c r="F1012" s="2" t="inlineStr">
        <is>
          <t/>
        </is>
      </c>
      <c r="G1012" t="inlineStr">
        <is>
          <t/>
        </is>
      </c>
      <c r="H1012" s="2" t="inlineStr">
        <is>
          <t>protioznámení</t>
        </is>
      </c>
      <c r="I1012" s="2" t="inlineStr">
        <is>
          <t>3</t>
        </is>
      </c>
      <c r="J1012" s="2" t="inlineStr">
        <is>
          <t/>
        </is>
      </c>
      <c r="K1012" t="inlineStr">
        <is>
          <t>postup, jímž subjekty, které poskytly obsah online, mají možnost napadnout rozhodnutí o jeho oddstranění</t>
        </is>
      </c>
      <c r="L1012" s="2" t="inlineStr">
        <is>
          <t>anfægtelse|
anfægtelse af en afgørelse</t>
        </is>
      </c>
      <c r="M1012" s="2" t="inlineStr">
        <is>
          <t>3|
3</t>
        </is>
      </c>
      <c r="N1012" s="2" t="inlineStr">
        <is>
          <t xml:space="preserve">|
</t>
        </is>
      </c>
      <c r="O1012" t="inlineStr">
        <is>
          <t/>
        </is>
      </c>
      <c r="P1012" s="2" t="inlineStr">
        <is>
          <t>Gegendarstellung</t>
        </is>
      </c>
      <c r="Q1012" s="2" t="inlineStr">
        <is>
          <t>3</t>
        </is>
      </c>
      <c r="R1012" s="2" t="inlineStr">
        <is>
          <t/>
        </is>
      </c>
      <c r="S1012" t="inlineStr">
        <is>
          <t/>
        </is>
      </c>
      <c r="T1012" s="2" t="inlineStr">
        <is>
          <t>αντικοινοποίηση</t>
        </is>
      </c>
      <c r="U1012" s="2" t="inlineStr">
        <is>
          <t>3</t>
        </is>
      </c>
      <c r="V1012" s="2" t="inlineStr">
        <is>
          <t/>
        </is>
      </c>
      <c r="W1012" t="inlineStr">
        <is>
          <t>διαδικασία με την οποία οι πάροχοι περιεχομένου μπορούν να αμφισβητήσουν μια απόφαση αφαίρεσης περιεχομένου που θεωρήθηκε παράνομο</t>
        </is>
      </c>
      <c r="X1012" s="2" t="inlineStr">
        <is>
          <t>counter-notice|
counter notice</t>
        </is>
      </c>
      <c r="Y1012" s="2" t="inlineStr">
        <is>
          <t>3|
1</t>
        </is>
      </c>
      <c r="Z1012" s="2" t="inlineStr">
        <is>
          <t xml:space="preserve">|
</t>
        </is>
      </c>
      <c r="AA1012" t="inlineStr">
        <is>
          <t>procedure to contest a decision to remove allegedly illegal online content</t>
        </is>
      </c>
      <c r="AB1012" s="2" t="inlineStr">
        <is>
          <t>contranotificación</t>
        </is>
      </c>
      <c r="AC1012" s="2" t="inlineStr">
        <is>
          <t>3</t>
        </is>
      </c>
      <c r="AD1012" s="2" t="inlineStr">
        <is>
          <t/>
        </is>
      </c>
      <c r="AE1012" t="inlineStr">
        <is>
          <t>Procedimiento que permite a una persona o entidad oponerse a la retirada de un supuesto contenido ilícito en línea.</t>
        </is>
      </c>
      <c r="AF1012" s="2" t="inlineStr">
        <is>
          <t>vastuväide</t>
        </is>
      </c>
      <c r="AG1012" s="2" t="inlineStr">
        <is>
          <t>3</t>
        </is>
      </c>
      <c r="AH1012" s="2" t="inlineStr">
        <is>
          <t/>
        </is>
      </c>
      <c r="AI1012" t="inlineStr">
        <is>
          <t>toiming, millega saab vaidlustada väidetavalt ebaseadusliku veebisisu kõrvaldamise otsuse</t>
        </is>
      </c>
      <c r="AJ1012" s="2" t="inlineStr">
        <is>
          <t>vastustusilmoitus</t>
        </is>
      </c>
      <c r="AK1012" s="2" t="inlineStr">
        <is>
          <t>3</t>
        </is>
      </c>
      <c r="AL1012" s="2" t="inlineStr">
        <is>
          <t/>
        </is>
      </c>
      <c r="AM1012" t="inlineStr">
        <is>
          <t>menettely, jolla vstustetaan päätöstä poistaa väitetysti laiton internetsisältö</t>
        </is>
      </c>
      <c r="AN1012" s="2" t="inlineStr">
        <is>
          <t>contre-notification|
contre-signalement</t>
        </is>
      </c>
      <c r="AO1012" s="2" t="inlineStr">
        <is>
          <t>4|
4</t>
        </is>
      </c>
      <c r="AP1012" s="2" t="inlineStr">
        <is>
          <t xml:space="preserve">|
</t>
        </is>
      </c>
      <c r="AQ1012" t="inlineStr">
        <is>
          <t>possibilité de contester la légitimité du retrait d'un contenu en ligne prétendument illégal</t>
        </is>
      </c>
      <c r="AR1012" s="2" t="inlineStr">
        <is>
          <t>frithfhógra</t>
        </is>
      </c>
      <c r="AS1012" s="2" t="inlineStr">
        <is>
          <t>3</t>
        </is>
      </c>
      <c r="AT1012" s="2" t="inlineStr">
        <is>
          <t/>
        </is>
      </c>
      <c r="AU1012" t="inlineStr">
        <is>
          <t/>
        </is>
      </c>
      <c r="AV1012" s="2" t="inlineStr">
        <is>
          <t>odgovor na prijavu</t>
        </is>
      </c>
      <c r="AW1012" s="2" t="inlineStr">
        <is>
          <t>3</t>
        </is>
      </c>
      <c r="AX1012" s="2" t="inlineStr">
        <is>
          <t/>
        </is>
      </c>
      <c r="AY1012" t="inlineStr">
        <is>
          <t/>
        </is>
      </c>
      <c r="AZ1012" s="2" t="inlineStr">
        <is>
          <t>viszontbejelentés</t>
        </is>
      </c>
      <c r="BA1012" s="2" t="inlineStr">
        <is>
          <t>3</t>
        </is>
      </c>
      <c r="BB1012" s="2" t="inlineStr">
        <is>
          <t/>
        </is>
      </c>
      <c r="BC1012" t="inlineStr">
        <is>
          <t>a vélelmezetten jogellenes online tartalom eltávolításáról való döntés megtámadására szolgáló eljárás</t>
        </is>
      </c>
      <c r="BD1012" s="2" t="inlineStr">
        <is>
          <t>replica alla segnalazione|
contro notifica</t>
        </is>
      </c>
      <c r="BE1012" s="2" t="inlineStr">
        <is>
          <t>3|
3</t>
        </is>
      </c>
      <c r="BF1012" s="2" t="inlineStr">
        <is>
          <t xml:space="preserve">|
</t>
        </is>
      </c>
      <c r="BG1012" t="inlineStr">
        <is>
          <t>contestazione ad una decisione di rimozione di contenuti online da parte dei soggetti che hanno fornito i contenuti</t>
        </is>
      </c>
      <c r="BH1012" s="2" t="inlineStr">
        <is>
          <t>kontrapranešimas</t>
        </is>
      </c>
      <c r="BI1012" s="2" t="inlineStr">
        <is>
          <t>2</t>
        </is>
      </c>
      <c r="BJ1012" s="2" t="inlineStr">
        <is>
          <t/>
        </is>
      </c>
      <c r="BK1012" t="inlineStr">
        <is>
          <t>pranešimas, kuriuo ginčijamas sprendimas pašalinti neteisėtą, kaip įtariama, turinį iš interneto</t>
        </is>
      </c>
      <c r="BL1012" s="2" t="inlineStr">
        <is>
          <t>atbildes paziņojums</t>
        </is>
      </c>
      <c r="BM1012" s="2" t="inlineStr">
        <is>
          <t>2</t>
        </is>
      </c>
      <c r="BN1012" s="2" t="inlineStr">
        <is>
          <t/>
        </is>
      </c>
      <c r="BO1012" t="inlineStr">
        <is>
          <t/>
        </is>
      </c>
      <c r="BP1012" s="2" t="inlineStr">
        <is>
          <t>kontroavviż</t>
        </is>
      </c>
      <c r="BQ1012" s="2" t="inlineStr">
        <is>
          <t>3</t>
        </is>
      </c>
      <c r="BR1012" s="2" t="inlineStr">
        <is>
          <t/>
        </is>
      </c>
      <c r="BS1012" t="inlineStr">
        <is>
          <t>proċedura biex tiġi kkontestata deċiżjoni biex jitneħħa kontenut online allegat li hu illegali</t>
        </is>
      </c>
      <c r="BT1012" s="2" t="inlineStr">
        <is>
          <t>tegenmelding</t>
        </is>
      </c>
      <c r="BU1012" s="2" t="inlineStr">
        <is>
          <t>3</t>
        </is>
      </c>
      <c r="BV1012" s="2" t="inlineStr">
        <is>
          <t/>
        </is>
      </c>
      <c r="BW1012" t="inlineStr">
        <is>
          <t>procedure voor het aanvechten van een beslissing om vermeend illegale online-inhoud te verwijderen</t>
        </is>
      </c>
      <c r="BX1012" s="2" t="inlineStr">
        <is>
          <t>zgłoszenie sprzeciwu</t>
        </is>
      </c>
      <c r="BY1012" s="2" t="inlineStr">
        <is>
          <t>3</t>
        </is>
      </c>
      <c r="BZ1012" s="2" t="inlineStr">
        <is>
          <t/>
        </is>
      </c>
      <c r="CA1012" t="inlineStr">
        <is>
          <t>mechanizm umożliwiający zgłoszenie sprzeciwu przez użytkowników, którzy zamieścili rzekomo nielegalne treści</t>
        </is>
      </c>
      <c r="CB1012" s="2" t="inlineStr">
        <is>
          <t>contranotificação</t>
        </is>
      </c>
      <c r="CC1012" s="2" t="inlineStr">
        <is>
          <t>3</t>
        </is>
      </c>
      <c r="CD1012" s="2" t="inlineStr">
        <is>
          <t/>
        </is>
      </c>
      <c r="CE1012" t="inlineStr">
        <is>
          <t/>
        </is>
      </c>
      <c r="CF1012" s="2" t="inlineStr">
        <is>
          <t>contranotificare</t>
        </is>
      </c>
      <c r="CG1012" s="2" t="inlineStr">
        <is>
          <t>3</t>
        </is>
      </c>
      <c r="CH1012" s="2" t="inlineStr">
        <is>
          <t/>
        </is>
      </c>
      <c r="CI1012" t="inlineStr">
        <is>
          <t>o solicitare de natură juridică prin care se solicită restabilirea unui conținut online eliminat pentru o presupusă încălcare a drepturilor de autor</t>
        </is>
      </c>
      <c r="CJ1012" s="2" t="inlineStr">
        <is>
          <t>námietka</t>
        </is>
      </c>
      <c r="CK1012" s="2" t="inlineStr">
        <is>
          <t>2</t>
        </is>
      </c>
      <c r="CL1012" s="2" t="inlineStr">
        <is>
          <t/>
        </is>
      </c>
      <c r="CM1012" t="inlineStr">
        <is>
          <t>postup, ktorý posytovateľovi online obsahu umožňuje odvolať sa proti jeho odstráneniu z dôvodu údajnej nezákonnosti</t>
        </is>
      </c>
      <c r="CN1012" s="2" t="inlineStr">
        <is>
          <t>protiprijava</t>
        </is>
      </c>
      <c r="CO1012" s="2" t="inlineStr">
        <is>
          <t>3</t>
        </is>
      </c>
      <c r="CP1012" s="2" t="inlineStr">
        <is>
          <t/>
        </is>
      </c>
      <c r="CQ1012" t="inlineStr">
        <is>
          <t>postopek za izpodbijanje odločitve o odstranitvi domnevno nezakonite spletne vsebine</t>
        </is>
      </c>
      <c r="CR1012" s="2" t="inlineStr">
        <is>
          <t>motanmälan</t>
        </is>
      </c>
      <c r="CS1012" s="2" t="inlineStr">
        <is>
          <t>3</t>
        </is>
      </c>
      <c r="CT1012" s="2" t="inlineStr">
        <is>
          <t/>
        </is>
      </c>
      <c r="CU1012" t="inlineStr">
        <is>
          <t/>
        </is>
      </c>
    </row>
    <row r="1013">
      <c r="A1013" s="1" t="str">
        <f>HYPERLINK("https://iate.europa.eu/entry/result/3574225/all", "3574225")</f>
        <v>3574225</v>
      </c>
      <c r="B1013" t="inlineStr">
        <is>
          <t>EDUCATION AND COMMUNICATIONS</t>
        </is>
      </c>
      <c r="C1013" t="inlineStr">
        <is>
          <t>EDUCATION AND COMMUNICATIONS|information technology and data processing</t>
        </is>
      </c>
      <c r="D1013" s="2" t="inlineStr">
        <is>
          <t>увереност в киберсигурността|
осигуряване на киберсигурността</t>
        </is>
      </c>
      <c r="E1013" s="2" t="inlineStr">
        <is>
          <t>3|
3</t>
        </is>
      </c>
      <c r="F1013" s="2" t="inlineStr">
        <is>
          <t xml:space="preserve">|
</t>
        </is>
      </c>
      <c r="G1013" t="inlineStr">
        <is>
          <t/>
        </is>
      </c>
      <c r="H1013" s="2" t="inlineStr">
        <is>
          <t>záruka kybernetické bezpečnosti</t>
        </is>
      </c>
      <c r="I1013" s="2" t="inlineStr">
        <is>
          <t>3</t>
        </is>
      </c>
      <c r="J1013" s="2" t="inlineStr">
        <is>
          <t/>
        </is>
      </c>
      <c r="K1013" t="inlineStr">
        <is>
          <t>informace o vlastnostech kybernetické bezpečnosti, které uživatelům produktu, služby nebo procesu informačních a komunikačních technologií umožňují objektivně stanovit úroveň jejich bezpečnosti</t>
        </is>
      </c>
      <c r="L1013" s="2" t="inlineStr">
        <is>
          <t>cybersikkerhedstillidsniveau</t>
        </is>
      </c>
      <c r="M1013" s="2" t="inlineStr">
        <is>
          <t>3</t>
        </is>
      </c>
      <c r="N1013" s="2" t="inlineStr">
        <is>
          <t/>
        </is>
      </c>
      <c r="O1013" t="inlineStr">
        <is>
          <t>grad af tillid til, at IKT-produkters, -tjenesters og -processers sikkerhedsbehov er opfyldt</t>
        </is>
      </c>
      <c r="P1013" s="2" t="inlineStr">
        <is>
          <t>Vertrauenswürdigkeit der Cybersicherheit</t>
        </is>
      </c>
      <c r="Q1013" s="2" t="inlineStr">
        <is>
          <t>3</t>
        </is>
      </c>
      <c r="R1013" s="2" t="inlineStr">
        <is>
          <t/>
        </is>
      </c>
      <c r="S1013" t="inlineStr">
        <is>
          <t/>
        </is>
      </c>
      <c r="T1013" s="2" t="inlineStr">
        <is>
          <t>εξασφάλιση της κυβερνοασφάλειας|
διασφάλιση κυβερνοασφάλειας</t>
        </is>
      </c>
      <c r="U1013" s="2" t="inlineStr">
        <is>
          <t>3|
3</t>
        </is>
      </c>
      <c r="V1013" s="2" t="inlineStr">
        <is>
          <t xml:space="preserve">|
</t>
        </is>
      </c>
      <c r="W1013" t="inlineStr">
        <is>
          <t/>
        </is>
      </c>
      <c r="X1013" s="2" t="inlineStr">
        <is>
          <t>cybersecurity assurance|
cyber security assurance</t>
        </is>
      </c>
      <c r="Y1013" s="2" t="inlineStr">
        <is>
          <t>3|
1</t>
        </is>
      </c>
      <c r="Z1013" s="2" t="inlineStr">
        <is>
          <t xml:space="preserve">|
</t>
        </is>
      </c>
      <c r="AA1013" t="inlineStr">
        <is>
          <t>degree of confidence that the security needs of a given ICT product, service or process are satisfied</t>
        </is>
      </c>
      <c r="AB1013" s="2" t="inlineStr">
        <is>
          <t>garantía de ciberseguridad|
aseguramiento de la ciberseguridad</t>
        </is>
      </c>
      <c r="AC1013" s="2" t="inlineStr">
        <is>
          <t>3|
2</t>
        </is>
      </c>
      <c r="AD1013" s="2" t="inlineStr">
        <is>
          <t xml:space="preserve">|
</t>
        </is>
      </c>
      <c r="AE1013" t="inlineStr">
        <is>
          <t>Proceso de auditoría y revisión de las medidas de ciberseguridad [ &lt;a href="/entry/result/2229866/all" id="ENTRY_TO_ENTRY_CONVERTER" target="_blank"&gt;IATE:2229866&lt;/a&gt; ] adoptadas en un determinado entorno para garantizar su fiabilidad y correcto funcionamiento.</t>
        </is>
      </c>
      <c r="AF1013" s="2" t="inlineStr">
        <is>
          <t>küberturvalisuse usaldusväärsus</t>
        </is>
      </c>
      <c r="AG1013" s="2" t="inlineStr">
        <is>
          <t>3</t>
        </is>
      </c>
      <c r="AH1013" s="2" t="inlineStr">
        <is>
          <t/>
        </is>
      </c>
      <c r="AI1013" t="inlineStr">
        <is>
          <t>kindlustunne, et teatava IKT-toote, -teenuse ja -protsessi turvalisusnõuded on täidetud</t>
        </is>
      </c>
      <c r="AJ1013" s="2" t="inlineStr">
        <is>
          <t>kyberturvallisuuden varmistus</t>
        </is>
      </c>
      <c r="AK1013" s="2" t="inlineStr">
        <is>
          <t>3</t>
        </is>
      </c>
      <c r="AL1013" s="2" t="inlineStr">
        <is>
          <t/>
        </is>
      </c>
      <c r="AM1013" t="inlineStr">
        <is>
          <t/>
        </is>
      </c>
      <c r="AN1013" s="2" t="inlineStr">
        <is>
          <t>assurance en matière de cybersécurité</t>
        </is>
      </c>
      <c r="AO1013" s="2" t="inlineStr">
        <is>
          <t>3</t>
        </is>
      </c>
      <c r="AP1013" s="2" t="inlineStr">
        <is>
          <t/>
        </is>
      </c>
      <c r="AQ1013" t="inlineStr">
        <is>
          <t>fait de fournir aux utilisateurs suffisamment d’informations sur les caractéristiques de cybersécurité pour leur permettre de déterminer, de façon objective, le niveau de sécurité offert par un produit, service ou processus TIC donné</t>
        </is>
      </c>
      <c r="AR1013" s="2" t="inlineStr">
        <is>
          <t>dearbhú cibearshlándála</t>
        </is>
      </c>
      <c r="AS1013" s="2" t="inlineStr">
        <is>
          <t>3</t>
        </is>
      </c>
      <c r="AT1013" s="2" t="inlineStr">
        <is>
          <t/>
        </is>
      </c>
      <c r="AU1013" t="inlineStr">
        <is>
          <t/>
        </is>
      </c>
      <c r="AV1013" s="2" t="inlineStr">
        <is>
          <t>kibersigurnosno jamstvo</t>
        </is>
      </c>
      <c r="AW1013" s="2" t="inlineStr">
        <is>
          <t>3</t>
        </is>
      </c>
      <c r="AX1013" s="2" t="inlineStr">
        <is>
          <t/>
        </is>
      </c>
      <c r="AY1013" t="inlineStr">
        <is>
          <t/>
        </is>
      </c>
      <c r="AZ1013" s="2" t="inlineStr">
        <is>
          <t>kiberbiztonsági megbízhatóság</t>
        </is>
      </c>
      <c r="BA1013" s="2" t="inlineStr">
        <is>
          <t>3</t>
        </is>
      </c>
      <c r="BB1013" s="2" t="inlineStr">
        <is>
          <t/>
        </is>
      </c>
      <c r="BC1013" t="inlineStr">
        <is>
          <t>a megbízhatóság mértéke arra vonatkozóan, hogy az infokommunikációs termék, szolgáltatás vagy folyamat biztonsági jellemzői kielégítőek</t>
        </is>
      </c>
      <c r="BD1013" s="2" t="inlineStr">
        <is>
          <t>affidabilità in termini di cibersicurezza</t>
        </is>
      </c>
      <c r="BE1013" s="2" t="inlineStr">
        <is>
          <t>3</t>
        </is>
      </c>
      <c r="BF1013" s="2" t="inlineStr">
        <is>
          <t/>
        </is>
      </c>
      <c r="BG1013" t="inlineStr">
        <is>
          <t>livello di affidabilità degli elementi di sicurezza incorporati in prodotti e servizi TIC (tecnologie dell'informazione e della comunicazione)</t>
        </is>
      </c>
      <c r="BH1013" s="2" t="inlineStr">
        <is>
          <t>kibernetinio saugumo užtikrinimas</t>
        </is>
      </c>
      <c r="BI1013" s="2" t="inlineStr">
        <is>
          <t>3</t>
        </is>
      </c>
      <c r="BJ1013" s="2" t="inlineStr">
        <is>
          <t/>
        </is>
      </c>
      <c r="BK1013" t="inlineStr">
        <is>
          <t>pasitikėjimo lygis, rodantis, kad tam tikro IRT produkto, paslaugos ar proceso saugumo poreikiai yra patenkinti</t>
        </is>
      </c>
      <c r="BL1013" s="2" t="inlineStr">
        <is>
          <t>kiberdrošības apliecinājums</t>
        </is>
      </c>
      <c r="BM1013" s="2" t="inlineStr">
        <is>
          <t>3</t>
        </is>
      </c>
      <c r="BN1013" s="2" t="inlineStr">
        <is>
          <t/>
        </is>
      </c>
      <c r="BO1013" t="inlineStr">
        <is>
          <t/>
        </is>
      </c>
      <c r="BP1013" s="2" t="inlineStr">
        <is>
          <t>assigurazzjoni taċ-ċibersigurtà</t>
        </is>
      </c>
      <c r="BQ1013" s="2" t="inlineStr">
        <is>
          <t>3</t>
        </is>
      </c>
      <c r="BR1013" s="2" t="inlineStr">
        <is>
          <t/>
        </is>
      </c>
      <c r="BS1013" t="inlineStr">
        <is>
          <t>il-grad ta' kunfidenza li l-ħtiġijiet marbuta mas-sigurtà ta' prodott, servizz jew proċess tal-ICT partikolari ġew issodisfati</t>
        </is>
      </c>
      <c r="BT1013" s="2" t="inlineStr">
        <is>
          <t>cyberbeveiligingszekerheid</t>
        </is>
      </c>
      <c r="BU1013" s="2" t="inlineStr">
        <is>
          <t>3</t>
        </is>
      </c>
      <c r="BV1013" s="2" t="inlineStr">
        <is>
          <t/>
        </is>
      </c>
      <c r="BW1013" t="inlineStr">
        <is>
          <t>mate van vertrouwen die de beveiligingssector stelt in een bepaald ICT-product ofbepaalde ICT-dienst</t>
        </is>
      </c>
      <c r="BX1013" s="2" t="inlineStr">
        <is>
          <t>zapewnianie cyberbezpieczeństwa</t>
        </is>
      </c>
      <c r="BY1013" s="2" t="inlineStr">
        <is>
          <t>3</t>
        </is>
      </c>
      <c r="BZ1013" s="2" t="inlineStr">
        <is>
          <t/>
        </is>
      </c>
      <c r="CA1013" t="inlineStr">
        <is>
          <t>stopień pewności, że zaspokojone są potrzeby dotyczące bezpieczeństwa produktu, usługi lub procesu ICT</t>
        </is>
      </c>
      <c r="CB1013" s="2" t="inlineStr">
        <is>
          <t>garantia de cibersegurança</t>
        </is>
      </c>
      <c r="CC1013" s="2" t="inlineStr">
        <is>
          <t>3</t>
        </is>
      </c>
      <c r="CD1013" s="2" t="inlineStr">
        <is>
          <t/>
        </is>
      </c>
      <c r="CE1013" t="inlineStr">
        <is>
          <t>Garantia de que estão satisfeitas as necessidades de segurança de um produto, serviço ou processo das tecnologias da informação e comunicação.</t>
        </is>
      </c>
      <c r="CF1013" s="2" t="inlineStr">
        <is>
          <t>asigurare a securității cibernetice</t>
        </is>
      </c>
      <c r="CG1013" s="2" t="inlineStr">
        <is>
          <t>3</t>
        </is>
      </c>
      <c r="CH1013" s="2" t="inlineStr">
        <is>
          <t/>
        </is>
      </c>
      <c r="CI1013" t="inlineStr">
        <is>
          <t/>
        </is>
      </c>
      <c r="CJ1013" s="2" t="inlineStr">
        <is>
          <t>zaručiteľnosť kybernetickej bezpečnosti|
dôveryhodnosť kybernetickej bezpečnosti|
zabezpečenie kybernetickej bezpečnosti</t>
        </is>
      </c>
      <c r="CK1013" s="2" t="inlineStr">
        <is>
          <t>2|
3|
3</t>
        </is>
      </c>
      <c r="CL1013" s="2" t="inlineStr">
        <is>
          <t xml:space="preserve">|
|
</t>
        </is>
      </c>
      <c r="CM1013" t="inlineStr">
        <is>
          <t>stupeň istoty v tom, že požiadavky, ktoré sa na produkty, služby a procesy IKT v oblasti kybernetickej bezpečnosti kladú, sú splnené</t>
        </is>
      </c>
      <c r="CN1013" s="2" t="inlineStr">
        <is>
          <t>zanesljivost kibernetske varnosti|
zagotovilo kibernetske varnosti</t>
        </is>
      </c>
      <c r="CO1013" s="2" t="inlineStr">
        <is>
          <t>3|
3</t>
        </is>
      </c>
      <c r="CP1013" s="2" t="inlineStr">
        <is>
          <t xml:space="preserve">|
</t>
        </is>
      </c>
      <c r="CQ1013" t="inlineStr">
        <is>
          <t>stopnja zaupanja, da je zadoščeno varnostnim zahtevam za določen izdelek, storitev ali postopek IKT</t>
        </is>
      </c>
      <c r="CR1013" s="2" t="inlineStr">
        <is>
          <t>assuransnivå för cybersäkerhet</t>
        </is>
      </c>
      <c r="CS1013" s="2" t="inlineStr">
        <is>
          <t>3</t>
        </is>
      </c>
      <c r="CT1013" s="2" t="inlineStr">
        <is>
          <t/>
        </is>
      </c>
      <c r="CU1013" t="inlineStr">
        <is>
          <t/>
        </is>
      </c>
    </row>
    <row r="1014">
      <c r="A1014" s="1" t="str">
        <f>HYPERLINK("https://iate.europa.eu/entry/result/3574149/all", "3574149")</f>
        <v>3574149</v>
      </c>
      <c r="B1014" t="inlineStr">
        <is>
          <t>EDUCATION AND COMMUNICATIONS</t>
        </is>
      </c>
      <c r="C1014" t="inlineStr">
        <is>
          <t>EDUCATION AND COMMUNICATIONS|information technology and data processing</t>
        </is>
      </c>
      <c r="D1014" s="2" t="inlineStr">
        <is>
          <t>кибердиалог</t>
        </is>
      </c>
      <c r="E1014" s="2" t="inlineStr">
        <is>
          <t>3</t>
        </is>
      </c>
      <c r="F1014" s="2" t="inlineStr">
        <is>
          <t/>
        </is>
      </c>
      <c r="G1014" t="inlineStr">
        <is>
          <t/>
        </is>
      </c>
      <c r="H1014" s="2" t="inlineStr">
        <is>
          <t>kybernetický dialog</t>
        </is>
      </c>
      <c r="I1014" s="2" t="inlineStr">
        <is>
          <t>3</t>
        </is>
      </c>
      <c r="J1014" s="2" t="inlineStr">
        <is>
          <t/>
        </is>
      </c>
      <c r="K1014" t="inlineStr">
        <is>
          <t>dialog mezinárodních partnerů o prioritních kybernetických otázkách</t>
        </is>
      </c>
      <c r="L1014" s="2" t="inlineStr">
        <is>
          <t>cyberrelateret dialog|
cyberdialog</t>
        </is>
      </c>
      <c r="M1014" s="2" t="inlineStr">
        <is>
          <t>3|
3</t>
        </is>
      </c>
      <c r="N1014" s="2" t="inlineStr">
        <is>
          <t xml:space="preserve">|
</t>
        </is>
      </c>
      <c r="O1014" t="inlineStr">
        <is>
          <t/>
        </is>
      </c>
      <c r="P1014" s="2" t="inlineStr">
        <is>
          <t>Cyberdialog</t>
        </is>
      </c>
      <c r="Q1014" s="2" t="inlineStr">
        <is>
          <t>3</t>
        </is>
      </c>
      <c r="R1014" s="2" t="inlineStr">
        <is>
          <t/>
        </is>
      </c>
      <c r="S1014" t="inlineStr">
        <is>
          <t/>
        </is>
      </c>
      <c r="T1014" s="2" t="inlineStr">
        <is>
          <t>διάλογος με αντικείμενο τον κυβερνοχώρο|
κυβερνοδιάλογος</t>
        </is>
      </c>
      <c r="U1014" s="2" t="inlineStr">
        <is>
          <t>3|
4</t>
        </is>
      </c>
      <c r="V1014" s="2" t="inlineStr">
        <is>
          <t xml:space="preserve">|
</t>
        </is>
      </c>
      <c r="W1014" t="inlineStr">
        <is>
          <t/>
        </is>
      </c>
      <c r="X1014" s="2" t="inlineStr">
        <is>
          <t>cyber dialogue</t>
        </is>
      </c>
      <c r="Y1014" s="2" t="inlineStr">
        <is>
          <t>3</t>
        </is>
      </c>
      <c r="Z1014" s="2" t="inlineStr">
        <is>
          <t/>
        </is>
      </c>
      <c r="AA1014" t="inlineStr">
        <is>
          <t>dialogue between international partners on priority cyber issues</t>
        </is>
      </c>
      <c r="AB1014" s="2" t="inlineStr">
        <is>
          <t>ciberdiálogo</t>
        </is>
      </c>
      <c r="AC1014" s="2" t="inlineStr">
        <is>
          <t>3</t>
        </is>
      </c>
      <c r="AD1014" s="2" t="inlineStr">
        <is>
          <t/>
        </is>
      </c>
      <c r="AE1014" t="inlineStr">
        <is>
          <t>Reuniones a nivel interestatal o internacional sobre ciberseguridad y otras cuestiones relacionadas con las políticas en materia cibernética.</t>
        </is>
      </c>
      <c r="AF1014" s="2" t="inlineStr">
        <is>
          <t>küberdialoog</t>
        </is>
      </c>
      <c r="AG1014" s="2" t="inlineStr">
        <is>
          <t>3</t>
        </is>
      </c>
      <c r="AH1014" s="2" t="inlineStr">
        <is>
          <t/>
        </is>
      </c>
      <c r="AI1014" t="inlineStr">
        <is>
          <t>rahvusvaheliste partnerite vaheline dialoog olulistes kübervaldkonda puudutavates küsimustes</t>
        </is>
      </c>
      <c r="AJ1014" s="2" t="inlineStr">
        <is>
          <t>kybervuoropuhelu</t>
        </is>
      </c>
      <c r="AK1014" s="2" t="inlineStr">
        <is>
          <t>3</t>
        </is>
      </c>
      <c r="AL1014" s="2" t="inlineStr">
        <is>
          <t/>
        </is>
      </c>
      <c r="AM1014" t="inlineStr">
        <is>
          <t>tärkeimmistä kyberturvallisuuskysymyksistä kansainvälisten kumppanien välillä käytävä vuoropuhelu</t>
        </is>
      </c>
      <c r="AN1014" s="2" t="inlineStr">
        <is>
          <t>dialogue sur le cyberespace</t>
        </is>
      </c>
      <c r="AO1014" s="2" t="inlineStr">
        <is>
          <t>4</t>
        </is>
      </c>
      <c r="AP1014" s="2" t="inlineStr">
        <is>
          <t/>
        </is>
      </c>
      <c r="AQ1014" t="inlineStr">
        <is>
          <t>dialogue diplomatique pour traiter des questions de cyberespace (cybersécurité, cybercriminalité, internet, protection des droits fondamentaux...)</t>
        </is>
      </c>
      <c r="AR1014" s="2" t="inlineStr">
        <is>
          <t>idirphlé maidir le cibearspás</t>
        </is>
      </c>
      <c r="AS1014" s="2" t="inlineStr">
        <is>
          <t>3</t>
        </is>
      </c>
      <c r="AT1014" s="2" t="inlineStr">
        <is>
          <t/>
        </is>
      </c>
      <c r="AU1014" t="inlineStr">
        <is>
          <t/>
        </is>
      </c>
      <c r="AV1014" s="2" t="inlineStr">
        <is>
          <t>kiberdijalog</t>
        </is>
      </c>
      <c r="AW1014" s="2" t="inlineStr">
        <is>
          <t>3</t>
        </is>
      </c>
      <c r="AX1014" s="2" t="inlineStr">
        <is>
          <t/>
        </is>
      </c>
      <c r="AY1014" t="inlineStr">
        <is>
          <t/>
        </is>
      </c>
      <c r="AZ1014" s="2" t="inlineStr">
        <is>
          <t>kiberdialógus</t>
        </is>
      </c>
      <c r="BA1014" s="2" t="inlineStr">
        <is>
          <t>3</t>
        </is>
      </c>
      <c r="BB1014" s="2" t="inlineStr">
        <is>
          <t/>
        </is>
      </c>
      <c r="BC1014" t="inlineStr">
        <is>
          <t>fontos kiberbiztonsági kérdésekben nemzetközi partnerek között folyó párbeszéd</t>
        </is>
      </c>
      <c r="BD1014" s="2" t="inlineStr">
        <is>
          <t>ciberdialogo</t>
        </is>
      </c>
      <c r="BE1014" s="2" t="inlineStr">
        <is>
          <t>3</t>
        </is>
      </c>
      <c r="BF1014" s="2" t="inlineStr">
        <is>
          <t/>
        </is>
      </c>
      <c r="BG1014" t="inlineStr">
        <is>
          <t>iniziativa di cooperazione internazionale in materia di cibersicurezza</t>
        </is>
      </c>
      <c r="BH1014" s="2" t="inlineStr">
        <is>
          <t>dialogas kibernetikos klausimais</t>
        </is>
      </c>
      <c r="BI1014" s="2" t="inlineStr">
        <is>
          <t>3</t>
        </is>
      </c>
      <c r="BJ1014" s="2" t="inlineStr">
        <is>
          <t/>
        </is>
      </c>
      <c r="BK1014" t="inlineStr">
        <is>
          <t>tarptautinių partnerių keitimasis informacija dėl kibernetikos dalykų</t>
        </is>
      </c>
      <c r="BL1014" s="2" t="inlineStr">
        <is>
          <t>dialogs par kiberjautājumiem</t>
        </is>
      </c>
      <c r="BM1014" s="2" t="inlineStr">
        <is>
          <t>3</t>
        </is>
      </c>
      <c r="BN1014" s="2" t="inlineStr">
        <is>
          <t/>
        </is>
      </c>
      <c r="BO1014" t="inlineStr">
        <is>
          <t/>
        </is>
      </c>
      <c r="BP1014" s="2" t="inlineStr">
        <is>
          <t>djalogu ċibernetiku</t>
        </is>
      </c>
      <c r="BQ1014" s="2" t="inlineStr">
        <is>
          <t>3</t>
        </is>
      </c>
      <c r="BR1014" s="2" t="inlineStr">
        <is>
          <t/>
        </is>
      </c>
      <c r="BS1014" t="inlineStr">
        <is>
          <t>djalogu bejn sħab internazzjonali dwar kwistjonijiet ċibernetiċi ta' prijorità</t>
        </is>
      </c>
      <c r="BT1014" s="2" t="inlineStr">
        <is>
          <t>cyberdialoog</t>
        </is>
      </c>
      <c r="BU1014" s="2" t="inlineStr">
        <is>
          <t>3</t>
        </is>
      </c>
      <c r="BV1014" s="2" t="inlineStr">
        <is>
          <t/>
        </is>
      </c>
      <c r="BW1014" t="inlineStr">
        <is>
          <t/>
        </is>
      </c>
      <c r="BX1014" s="2" t="inlineStr">
        <is>
          <t>dialog w sprawach cybeprzestrzeni</t>
        </is>
      </c>
      <c r="BY1014" s="2" t="inlineStr">
        <is>
          <t>3</t>
        </is>
      </c>
      <c r="BZ1014" s="2" t="inlineStr">
        <is>
          <t/>
        </is>
      </c>
      <c r="CA1014" t="inlineStr">
        <is>
          <t/>
        </is>
      </c>
      <c r="CB1014" s="2" t="inlineStr">
        <is>
          <t>ciberdiálogo</t>
        </is>
      </c>
      <c r="CC1014" s="2" t="inlineStr">
        <is>
          <t>3</t>
        </is>
      </c>
      <c r="CD1014" s="2" t="inlineStr">
        <is>
          <t/>
        </is>
      </c>
      <c r="CE1014" t="inlineStr">
        <is>
          <t/>
        </is>
      </c>
      <c r="CF1014" s="2" t="inlineStr">
        <is>
          <t>dialog pe teme cibernetice</t>
        </is>
      </c>
      <c r="CG1014" s="2" t="inlineStr">
        <is>
          <t>3</t>
        </is>
      </c>
      <c r="CH1014" s="2" t="inlineStr">
        <is>
          <t/>
        </is>
      </c>
      <c r="CI1014" t="inlineStr">
        <is>
          <t/>
        </is>
      </c>
      <c r="CJ1014" s="2" t="inlineStr">
        <is>
          <t>kybernetický dialóg</t>
        </is>
      </c>
      <c r="CK1014" s="2" t="inlineStr">
        <is>
          <t>3</t>
        </is>
      </c>
      <c r="CL1014" s="2" t="inlineStr">
        <is>
          <t/>
        </is>
      </c>
      <c r="CM1014" t="inlineStr">
        <is>
          <t>rokovania medzinárodných partnerov o otázkach kybernetickej bezpečnosti</t>
        </is>
      </c>
      <c r="CN1014" s="2" t="inlineStr">
        <is>
          <t>dialog o kibernetskih vprašanjih</t>
        </is>
      </c>
      <c r="CO1014" s="2" t="inlineStr">
        <is>
          <t>3</t>
        </is>
      </c>
      <c r="CP1014" s="2" t="inlineStr">
        <is>
          <t/>
        </is>
      </c>
      <c r="CQ1014" t="inlineStr">
        <is>
          <t>mednarodni dialog o prednostnih kibernetskih vprašanjih</t>
        </is>
      </c>
      <c r="CR1014" s="2" t="inlineStr">
        <is>
          <t>cyberdialog</t>
        </is>
      </c>
      <c r="CS1014" s="2" t="inlineStr">
        <is>
          <t>3</t>
        </is>
      </c>
      <c r="CT1014" s="2" t="inlineStr">
        <is>
          <t/>
        </is>
      </c>
      <c r="CU1014" t="inlineStr">
        <is>
          <t/>
        </is>
      </c>
    </row>
    <row r="1015">
      <c r="A1015" s="1" t="str">
        <f>HYPERLINK("https://iate.europa.eu/entry/result/3574256/all", "3574256")</f>
        <v>3574256</v>
      </c>
      <c r="B1015" t="inlineStr">
        <is>
          <t>POLITICS;EDUCATION AND COMMUNICATIONS</t>
        </is>
      </c>
      <c r="C1015" t="inlineStr">
        <is>
          <t>POLITICS|politics and public safety;EDUCATION AND COMMUNICATIONS|information technology and data processing</t>
        </is>
      </c>
      <c r="D1015" s="2" t="inlineStr">
        <is>
          <t>киберкриза</t>
        </is>
      </c>
      <c r="E1015" s="2" t="inlineStr">
        <is>
          <t>3</t>
        </is>
      </c>
      <c r="F1015" s="2" t="inlineStr">
        <is>
          <t/>
        </is>
      </c>
      <c r="G1015" t="inlineStr">
        <is>
          <t/>
        </is>
      </c>
      <c r="H1015" s="2" t="inlineStr">
        <is>
          <t>kybernetická krize</t>
        </is>
      </c>
      <c r="I1015" s="2" t="inlineStr">
        <is>
          <t>3</t>
        </is>
      </c>
      <c r="J1015" s="2" t="inlineStr">
        <is>
          <t/>
        </is>
      </c>
      <c r="K1015" t="inlineStr">
        <is>
          <t/>
        </is>
      </c>
      <c r="L1015" s="2" t="inlineStr">
        <is>
          <t>cyberkrise</t>
        </is>
      </c>
      <c r="M1015" s="2" t="inlineStr">
        <is>
          <t>3</t>
        </is>
      </c>
      <c r="N1015" s="2" t="inlineStr">
        <is>
          <t/>
        </is>
      </c>
      <c r="O1015" t="inlineStr">
        <is>
          <t/>
        </is>
      </c>
      <c r="P1015" s="2" t="inlineStr">
        <is>
          <t>Cyberkrise</t>
        </is>
      </c>
      <c r="Q1015" s="2" t="inlineStr">
        <is>
          <t>3</t>
        </is>
      </c>
      <c r="R1015" s="2" t="inlineStr">
        <is>
          <t/>
        </is>
      </c>
      <c r="S1015" t="inlineStr">
        <is>
          <t/>
        </is>
      </c>
      <c r="T1015" s="2" t="inlineStr">
        <is>
          <t>κρίση στον κυβερνοχώρο|
κυβερνοκρίση</t>
        </is>
      </c>
      <c r="U1015" s="2" t="inlineStr">
        <is>
          <t>3|
4</t>
        </is>
      </c>
      <c r="V1015" s="2" t="inlineStr">
        <is>
          <t>|
preferred</t>
        </is>
      </c>
      <c r="W1015" t="inlineStr">
        <is>
          <t/>
        </is>
      </c>
      <c r="X1015" s="2" t="inlineStr">
        <is>
          <t>cyber crisis</t>
        </is>
      </c>
      <c r="Y1015" s="2" t="inlineStr">
        <is>
          <t>3</t>
        </is>
      </c>
      <c r="Z1015" s="2" t="inlineStr">
        <is>
          <t/>
        </is>
      </c>
      <c r="AA1015" t="inlineStr">
        <is>
          <t>cybersecurity incident that differs from the normal, involves serious disturbance or risk for disturbance of vital societal functions and may also transcend national and geographic boundaries</t>
        </is>
      </c>
      <c r="AB1015" s="2" t="inlineStr">
        <is>
          <t>cibercrisis|
crisis cibernética</t>
        </is>
      </c>
      <c r="AC1015" s="2" t="inlineStr">
        <is>
          <t>3|
3</t>
        </is>
      </c>
      <c r="AD1015" s="2" t="inlineStr">
        <is>
          <t xml:space="preserve">|
</t>
        </is>
      </c>
      <c r="AE1015" t="inlineStr">
        <is>
          <t>Incidente grave de ciberseguridad que puede provocar la perturbación del funcionamiento normal de las redes de comunicaciones y de los sistemas de información a escala nacional o internacional.</t>
        </is>
      </c>
      <c r="AF1015" s="2" t="inlineStr">
        <is>
          <t>küberkriis</t>
        </is>
      </c>
      <c r="AG1015" s="2" t="inlineStr">
        <is>
          <t>3</t>
        </is>
      </c>
      <c r="AH1015" s="2" t="inlineStr">
        <is>
          <t/>
        </is>
      </c>
      <c r="AI1015" t="inlineStr">
        <is>
          <t>laiaulatuslik küberturvalisuse intsident, mis põhjustab tõsiseid häireid või ohustab häirida ühiskonna toimimist ning võib mõjutada mitut riiki</t>
        </is>
      </c>
      <c r="AJ1015" s="2" t="inlineStr">
        <is>
          <t>kyberkriisi|
kyberturvallisuuskriisi</t>
        </is>
      </c>
      <c r="AK1015" s="2" t="inlineStr">
        <is>
          <t>3|
3</t>
        </is>
      </c>
      <c r="AL1015" s="2" t="inlineStr">
        <is>
          <t xml:space="preserve">|
</t>
        </is>
      </c>
      <c r="AM1015" t="inlineStr">
        <is>
          <t>kyberturvallisuuspoikkeama, joka eroaa normaalista, häiritsee vakavasti tai uhkaa häiritä yhteiskunnan elintärkeitä toimintoja ja voi myös yltää kansallisten ja maantieteellisten rajojen ulkopuolelle</t>
        </is>
      </c>
      <c r="AN1015" s="2" t="inlineStr">
        <is>
          <t>crise de cybersécurité|
crise informatique</t>
        </is>
      </c>
      <c r="AO1015" s="2" t="inlineStr">
        <is>
          <t>4|
4</t>
        </is>
      </c>
      <c r="AP1015" s="2" t="inlineStr">
        <is>
          <t xml:space="preserve">|
</t>
        </is>
      </c>
      <c r="AQ1015" t="inlineStr">
        <is>
          <t>perturbation massive et systémique de la cybersécurité, déstabilisant profondément et durablement une entreprise, une organisation ou un pays</t>
        </is>
      </c>
      <c r="AR1015" s="2" t="inlineStr">
        <is>
          <t>cibirghéarchéim</t>
        </is>
      </c>
      <c r="AS1015" s="2" t="inlineStr">
        <is>
          <t>3</t>
        </is>
      </c>
      <c r="AT1015" s="2" t="inlineStr">
        <is>
          <t/>
        </is>
      </c>
      <c r="AU1015" t="inlineStr">
        <is>
          <t/>
        </is>
      </c>
      <c r="AV1015" s="2" t="inlineStr">
        <is>
          <t>kiberkriza</t>
        </is>
      </c>
      <c r="AW1015" s="2" t="inlineStr">
        <is>
          <t>3</t>
        </is>
      </c>
      <c r="AX1015" s="2" t="inlineStr">
        <is>
          <t/>
        </is>
      </c>
      <c r="AY1015" t="inlineStr">
        <is>
          <t/>
        </is>
      </c>
      <c r="AZ1015" s="2" t="inlineStr">
        <is>
          <t>kiberválság</t>
        </is>
      </c>
      <c r="BA1015" s="2" t="inlineStr">
        <is>
          <t>4</t>
        </is>
      </c>
      <c r="BB1015" s="2" t="inlineStr">
        <is>
          <t/>
        </is>
      </c>
      <c r="BC1015" t="inlineStr">
        <is>
          <t>a szokásostól eltérő olyan kiberbiztonsági esemény, amely súlyos zavart eredményez vagy ennek kockázatát hordozza, és több országot is érinthet</t>
        </is>
      </c>
      <c r="BD1015" s="2" t="inlineStr">
        <is>
          <t>crisi cibernetica</t>
        </is>
      </c>
      <c r="BE1015" s="2" t="inlineStr">
        <is>
          <t>3</t>
        </is>
      </c>
      <c r="BF1015" s="2" t="inlineStr">
        <is>
          <t/>
        </is>
      </c>
      <c r="BG1015" t="inlineStr">
        <is>
          <t>situazione in cui un evento cibernetico, consistente nell'acquisizione e nel trasferimento indebiti di dati, nella loro modifica o distruzione illegittima, ovvero nel danneggiamento, distruzione o blocco del regolare funzionamento delle reti e dei sistemi informativi o dei loro elementi costitutivi, assume dimensioni, intensità o natura tali da incidere sulla sicurezza nazionale o da non poter essere fronteggiato dalle singole amministrazioni competenti in via ordinaria ma con l'assunzione di decisioni coordinate in sede interministeriale</t>
        </is>
      </c>
      <c r="BH1015" s="2" t="inlineStr">
        <is>
          <t>kibernetinė krizė</t>
        </is>
      </c>
      <c r="BI1015" s="2" t="inlineStr">
        <is>
          <t>3</t>
        </is>
      </c>
      <c r="BJ1015" s="2" t="inlineStr">
        <is>
          <t/>
        </is>
      </c>
      <c r="BK1015" t="inlineStr">
        <is>
          <t>didesnis nei įprastas kibernetinio saugumo incidentas, sukeliantis didelius sutrikimus ar keliantis gyvybiškai svarbių visuomeninių funkcijų sutrikdymo pavojų, galintis viršyti nacionalines ir geografines ribas</t>
        </is>
      </c>
      <c r="BL1015" s="2" t="inlineStr">
        <is>
          <t>kiberkrīze</t>
        </is>
      </c>
      <c r="BM1015" s="2" t="inlineStr">
        <is>
          <t>3</t>
        </is>
      </c>
      <c r="BN1015" s="2" t="inlineStr">
        <is>
          <t/>
        </is>
      </c>
      <c r="BO1015" t="inlineStr">
        <is>
          <t/>
        </is>
      </c>
      <c r="BP1015" s="2" t="inlineStr">
        <is>
          <t>kriżi ċibernetika</t>
        </is>
      </c>
      <c r="BQ1015" s="2" t="inlineStr">
        <is>
          <t>3</t>
        </is>
      </c>
      <c r="BR1015" s="2" t="inlineStr">
        <is>
          <t/>
        </is>
      </c>
      <c r="BS1015" t="inlineStr">
        <is>
          <t>inċident taċ-ċibersigurtà li jkun differenti minn tas-soltu, jinvolvi disturb serju jew riskju ta' disturb ta' funzjonijiet soċjetali vitali u jista' wkoll jittraxxendi konfini nazzjonali u ġeografiċi</t>
        </is>
      </c>
      <c r="BT1015" s="2" t="inlineStr">
        <is>
          <t>cybercrisis</t>
        </is>
      </c>
      <c r="BU1015" s="2" t="inlineStr">
        <is>
          <t>3</t>
        </is>
      </c>
      <c r="BV1015" s="2" t="inlineStr">
        <is>
          <t/>
        </is>
      </c>
      <c r="BW1015" t="inlineStr">
        <is>
          <t/>
        </is>
      </c>
      <c r="BX1015" s="2" t="inlineStr">
        <is>
          <t>cyberkryzys|
kryzys cyberbezpieczeństwa</t>
        </is>
      </c>
      <c r="BY1015" s="2" t="inlineStr">
        <is>
          <t>3|
2</t>
        </is>
      </c>
      <c r="BZ1015" s="2" t="inlineStr">
        <is>
          <t xml:space="preserve">|
</t>
        </is>
      </c>
      <c r="CA1015" t="inlineStr">
        <is>
          <t/>
        </is>
      </c>
      <c r="CB1015" s="2" t="inlineStr">
        <is>
          <t>cibercrise</t>
        </is>
      </c>
      <c r="CC1015" s="2" t="inlineStr">
        <is>
          <t>3</t>
        </is>
      </c>
      <c r="CD1015" s="2" t="inlineStr">
        <is>
          <t/>
        </is>
      </c>
      <c r="CE1015" t="inlineStr">
        <is>
          <t/>
        </is>
      </c>
      <c r="CF1015" s="2" t="inlineStr">
        <is>
          <t>criză cibernetică</t>
        </is>
      </c>
      <c r="CG1015" s="2" t="inlineStr">
        <is>
          <t>3</t>
        </is>
      </c>
      <c r="CH1015" s="2" t="inlineStr">
        <is>
          <t/>
        </is>
      </c>
      <c r="CI1015" t="inlineStr">
        <is>
          <t/>
        </is>
      </c>
      <c r="CJ1015" s="2" t="inlineStr">
        <is>
          <t>kybernetická kríza</t>
        </is>
      </c>
      <c r="CK1015" s="2" t="inlineStr">
        <is>
          <t>3</t>
        </is>
      </c>
      <c r="CL1015" s="2" t="inlineStr">
        <is>
          <t/>
        </is>
      </c>
      <c r="CM1015" t="inlineStr">
        <is>
          <t>kybernetický incident s väčším ako bežným rozsahom, ktorý sa vyznačuje vážnym narušením alebo rizikom vážneho narušenia základných funkcií spoločnosti a môže zasiahnuť štátov alebo geografických území</t>
        </is>
      </c>
      <c r="CN1015" s="2" t="inlineStr">
        <is>
          <t>kibernetska kriza</t>
        </is>
      </c>
      <c r="CO1015" s="2" t="inlineStr">
        <is>
          <t>3</t>
        </is>
      </c>
      <c r="CP1015" s="2" t="inlineStr">
        <is>
          <t/>
        </is>
      </c>
      <c r="CQ1015" t="inlineStr">
        <is>
          <t>večji kibernetski varnostni incident, ki vključuje resno motnjo ali tveganje motnje v ključnih družbenih dejavnostih in lahko presega državne in zemljepisne meje</t>
        </is>
      </c>
      <c r="CR1015" s="2" t="inlineStr">
        <is>
          <t>cyberkris</t>
        </is>
      </c>
      <c r="CS1015" s="2" t="inlineStr">
        <is>
          <t>3</t>
        </is>
      </c>
      <c r="CT1015" s="2" t="inlineStr">
        <is>
          <t/>
        </is>
      </c>
      <c r="CU1015" t="inlineStr">
        <is>
          <t/>
        </is>
      </c>
    </row>
    <row r="1016">
      <c r="A1016" s="1" t="str">
        <f>HYPERLINK("https://iate.europa.eu/entry/result/3574992/all", "3574992")</f>
        <v>3574992</v>
      </c>
      <c r="B1016" t="inlineStr">
        <is>
          <t>LAW;EDUCATION AND COMMUNICATIONS</t>
        </is>
      </c>
      <c r="C1016" t="inlineStr">
        <is>
          <t>LAW|criminal law;EDUCATION AND COMMUNICATIONS|information technology and data processing</t>
        </is>
      </c>
      <c r="D1016" t="inlineStr">
        <is>
          <t/>
        </is>
      </c>
      <c r="E1016" t="inlineStr">
        <is>
          <t/>
        </is>
      </c>
      <c r="F1016" t="inlineStr">
        <is>
          <t/>
        </is>
      </c>
      <c r="G1016" t="inlineStr">
        <is>
          <t/>
        </is>
      </c>
      <c r="H1016" t="inlineStr">
        <is>
          <t/>
        </is>
      </c>
      <c r="I1016" t="inlineStr">
        <is>
          <t/>
        </is>
      </c>
      <c r="J1016" t="inlineStr">
        <is>
          <t/>
        </is>
      </c>
      <c r="K1016" t="inlineStr">
        <is>
          <t/>
        </is>
      </c>
      <c r="L1016" t="inlineStr">
        <is>
          <t/>
        </is>
      </c>
      <c r="M1016" t="inlineStr">
        <is>
          <t/>
        </is>
      </c>
      <c r="N1016" t="inlineStr">
        <is>
          <t/>
        </is>
      </c>
      <c r="O1016" t="inlineStr">
        <is>
          <t/>
        </is>
      </c>
      <c r="P1016" t="inlineStr">
        <is>
          <t/>
        </is>
      </c>
      <c r="Q1016" t="inlineStr">
        <is>
          <t/>
        </is>
      </c>
      <c r="R1016" t="inlineStr">
        <is>
          <t/>
        </is>
      </c>
      <c r="S1016" t="inlineStr">
        <is>
          <t/>
        </is>
      </c>
      <c r="T1016" s="2" t="inlineStr">
        <is>
          <t>συνδυασμένη επίθεση</t>
        </is>
      </c>
      <c r="U1016" s="2" t="inlineStr">
        <is>
          <t>3</t>
        </is>
      </c>
      <c r="V1016" s="2" t="inlineStr">
        <is>
          <t/>
        </is>
      </c>
      <c r="W1016" t="inlineStr">
        <is>
          <t/>
        </is>
      </c>
      <c r="X1016" s="2" t="inlineStr">
        <is>
          <t>combined attack</t>
        </is>
      </c>
      <c r="Y1016" s="2" t="inlineStr">
        <is>
          <t>3</t>
        </is>
      </c>
      <c r="Z1016" s="2" t="inlineStr">
        <is>
          <t/>
        </is>
      </c>
      <c r="AA1016" t="inlineStr">
        <is>
          <t/>
        </is>
      </c>
      <c r="AB1016" s="2" t="inlineStr">
        <is>
          <t>ataque combinado</t>
        </is>
      </c>
      <c r="AC1016" s="2" t="inlineStr">
        <is>
          <t>2</t>
        </is>
      </c>
      <c r="AD1016" s="2" t="inlineStr">
        <is>
          <t/>
        </is>
      </c>
      <c r="AE1016" t="inlineStr">
        <is>
          <t>Ataque informático muy agresivo que utiliza métodos y técnicas muy sofisticadas y combina distintos virus [ &lt;a href="/entry/result/1484635/all" id="ENTRY_TO_ENTRY_CONVERTER" target="_blank"&gt;IATE:1484635&lt;/a&gt; ], gusanos, [ &lt;a href="/entry/result/1695536/all" id="ENTRY_TO_ENTRY_CONVERTER" target="_blank"&gt;IATE:1695536&lt;/a&gt; ], troyanos [ &lt;a href="/entry/result/795390/all" id="ENTRY_TO_ENTRY_CONVERTER" target="_blank"&gt;IATE:795390&lt;/a&gt; ] y programas maliciosos [ &lt;a href="/entry/result/922389/all" id="ENTRY_TO_ENTRY_CONVERTER" target="_blank"&gt;IATE:922389&lt;/a&gt; ], entre otros.</t>
        </is>
      </c>
      <c r="AF1016" t="inlineStr">
        <is>
          <t/>
        </is>
      </c>
      <c r="AG1016" t="inlineStr">
        <is>
          <t/>
        </is>
      </c>
      <c r="AH1016" t="inlineStr">
        <is>
          <t/>
        </is>
      </c>
      <c r="AI1016" t="inlineStr">
        <is>
          <t/>
        </is>
      </c>
      <c r="AJ1016" t="inlineStr">
        <is>
          <t/>
        </is>
      </c>
      <c r="AK1016" t="inlineStr">
        <is>
          <t/>
        </is>
      </c>
      <c r="AL1016" t="inlineStr">
        <is>
          <t/>
        </is>
      </c>
      <c r="AM1016" t="inlineStr">
        <is>
          <t/>
        </is>
      </c>
      <c r="AN1016" t="inlineStr">
        <is>
          <t/>
        </is>
      </c>
      <c r="AO1016" t="inlineStr">
        <is>
          <t/>
        </is>
      </c>
      <c r="AP1016" t="inlineStr">
        <is>
          <t/>
        </is>
      </c>
      <c r="AQ1016" t="inlineStr">
        <is>
          <t/>
        </is>
      </c>
      <c r="AR1016" t="inlineStr">
        <is>
          <t/>
        </is>
      </c>
      <c r="AS1016" t="inlineStr">
        <is>
          <t/>
        </is>
      </c>
      <c r="AT1016" t="inlineStr">
        <is>
          <t/>
        </is>
      </c>
      <c r="AU1016" t="inlineStr">
        <is>
          <t/>
        </is>
      </c>
      <c r="AV1016" t="inlineStr">
        <is>
          <t/>
        </is>
      </c>
      <c r="AW1016" t="inlineStr">
        <is>
          <t/>
        </is>
      </c>
      <c r="AX1016" t="inlineStr">
        <is>
          <t/>
        </is>
      </c>
      <c r="AY1016" t="inlineStr">
        <is>
          <t/>
        </is>
      </c>
      <c r="AZ1016" t="inlineStr">
        <is>
          <t/>
        </is>
      </c>
      <c r="BA1016" t="inlineStr">
        <is>
          <t/>
        </is>
      </c>
      <c r="BB1016" t="inlineStr">
        <is>
          <t/>
        </is>
      </c>
      <c r="BC1016" t="inlineStr">
        <is>
          <t/>
        </is>
      </c>
      <c r="BD1016" t="inlineStr">
        <is>
          <t/>
        </is>
      </c>
      <c r="BE1016" t="inlineStr">
        <is>
          <t/>
        </is>
      </c>
      <c r="BF1016" t="inlineStr">
        <is>
          <t/>
        </is>
      </c>
      <c r="BG1016" t="inlineStr">
        <is>
          <t/>
        </is>
      </c>
      <c r="BH1016" t="inlineStr">
        <is>
          <t/>
        </is>
      </c>
      <c r="BI1016" t="inlineStr">
        <is>
          <t/>
        </is>
      </c>
      <c r="BJ1016" t="inlineStr">
        <is>
          <t/>
        </is>
      </c>
      <c r="BK1016" t="inlineStr">
        <is>
          <t/>
        </is>
      </c>
      <c r="BL1016" t="inlineStr">
        <is>
          <t/>
        </is>
      </c>
      <c r="BM1016" t="inlineStr">
        <is>
          <t/>
        </is>
      </c>
      <c r="BN1016" t="inlineStr">
        <is>
          <t/>
        </is>
      </c>
      <c r="BO1016" t="inlineStr">
        <is>
          <t/>
        </is>
      </c>
      <c r="BP1016" t="inlineStr">
        <is>
          <t/>
        </is>
      </c>
      <c r="BQ1016" t="inlineStr">
        <is>
          <t/>
        </is>
      </c>
      <c r="BR1016" t="inlineStr">
        <is>
          <t/>
        </is>
      </c>
      <c r="BS1016" t="inlineStr">
        <is>
          <t/>
        </is>
      </c>
      <c r="BT1016" t="inlineStr">
        <is>
          <t/>
        </is>
      </c>
      <c r="BU1016" t="inlineStr">
        <is>
          <t/>
        </is>
      </c>
      <c r="BV1016" t="inlineStr">
        <is>
          <t/>
        </is>
      </c>
      <c r="BW1016" t="inlineStr">
        <is>
          <t/>
        </is>
      </c>
      <c r="BX1016" t="inlineStr">
        <is>
          <t/>
        </is>
      </c>
      <c r="BY1016" t="inlineStr">
        <is>
          <t/>
        </is>
      </c>
      <c r="BZ1016" t="inlineStr">
        <is>
          <t/>
        </is>
      </c>
      <c r="CA1016" t="inlineStr">
        <is>
          <t/>
        </is>
      </c>
      <c r="CB1016" t="inlineStr">
        <is>
          <t/>
        </is>
      </c>
      <c r="CC1016" t="inlineStr">
        <is>
          <t/>
        </is>
      </c>
      <c r="CD1016" t="inlineStr">
        <is>
          <t/>
        </is>
      </c>
      <c r="CE1016" t="inlineStr">
        <is>
          <t/>
        </is>
      </c>
      <c r="CF1016" t="inlineStr">
        <is>
          <t/>
        </is>
      </c>
      <c r="CG1016" t="inlineStr">
        <is>
          <t/>
        </is>
      </c>
      <c r="CH1016" t="inlineStr">
        <is>
          <t/>
        </is>
      </c>
      <c r="CI1016" t="inlineStr">
        <is>
          <t/>
        </is>
      </c>
      <c r="CJ1016" t="inlineStr">
        <is>
          <t/>
        </is>
      </c>
      <c r="CK1016" t="inlineStr">
        <is>
          <t/>
        </is>
      </c>
      <c r="CL1016" t="inlineStr">
        <is>
          <t/>
        </is>
      </c>
      <c r="CM1016" t="inlineStr">
        <is>
          <t/>
        </is>
      </c>
      <c r="CN1016" t="inlineStr">
        <is>
          <t/>
        </is>
      </c>
      <c r="CO1016" t="inlineStr">
        <is>
          <t/>
        </is>
      </c>
      <c r="CP1016" t="inlineStr">
        <is>
          <t/>
        </is>
      </c>
      <c r="CQ1016" t="inlineStr">
        <is>
          <t/>
        </is>
      </c>
      <c r="CR1016" t="inlineStr">
        <is>
          <t/>
        </is>
      </c>
      <c r="CS1016" t="inlineStr">
        <is>
          <t/>
        </is>
      </c>
      <c r="CT1016" t="inlineStr">
        <is>
          <t/>
        </is>
      </c>
      <c r="CU1016" t="inlineStr">
        <is>
          <t/>
        </is>
      </c>
    </row>
    <row r="1017">
      <c r="A1017" s="1" t="str">
        <f>HYPERLINK("https://iate.europa.eu/entry/result/3578233/all", "3578233")</f>
        <v>3578233</v>
      </c>
      <c r="B1017" t="inlineStr">
        <is>
          <t>EDUCATION AND COMMUNICATIONS</t>
        </is>
      </c>
      <c r="C1017" t="inlineStr">
        <is>
          <t>EDUCATION AND COMMUNICATIONS|information technology and data processing</t>
        </is>
      </c>
      <c r="D1017" t="inlineStr">
        <is>
          <t/>
        </is>
      </c>
      <c r="E1017" t="inlineStr">
        <is>
          <t/>
        </is>
      </c>
      <c r="F1017" t="inlineStr">
        <is>
          <t/>
        </is>
      </c>
      <c r="G1017" t="inlineStr">
        <is>
          <t/>
        </is>
      </c>
      <c r="H1017" t="inlineStr">
        <is>
          <t/>
        </is>
      </c>
      <c r="I1017" t="inlineStr">
        <is>
          <t/>
        </is>
      </c>
      <c r="J1017" t="inlineStr">
        <is>
          <t/>
        </is>
      </c>
      <c r="K1017" t="inlineStr">
        <is>
          <t/>
        </is>
      </c>
      <c r="L1017" t="inlineStr">
        <is>
          <t/>
        </is>
      </c>
      <c r="M1017" t="inlineStr">
        <is>
          <t/>
        </is>
      </c>
      <c r="N1017" t="inlineStr">
        <is>
          <t/>
        </is>
      </c>
      <c r="O1017" t="inlineStr">
        <is>
          <t/>
        </is>
      </c>
      <c r="P1017" t="inlineStr">
        <is>
          <t/>
        </is>
      </c>
      <c r="Q1017" t="inlineStr">
        <is>
          <t/>
        </is>
      </c>
      <c r="R1017" t="inlineStr">
        <is>
          <t/>
        </is>
      </c>
      <c r="S1017" t="inlineStr">
        <is>
          <t/>
        </is>
      </c>
      <c r="T1017" s="2" t="inlineStr">
        <is>
          <t>ενσωμάτωση ασφάλειας</t>
        </is>
      </c>
      <c r="U1017" s="2" t="inlineStr">
        <is>
          <t>3</t>
        </is>
      </c>
      <c r="V1017" s="2" t="inlineStr">
        <is>
          <t/>
        </is>
      </c>
      <c r="W1017" t="inlineStr">
        <is>
          <t/>
        </is>
      </c>
      <c r="X1017" s="2" t="inlineStr">
        <is>
          <t>build security in</t>
        </is>
      </c>
      <c r="Y1017" s="2" t="inlineStr">
        <is>
          <t>3</t>
        </is>
      </c>
      <c r="Z1017" s="2" t="inlineStr">
        <is>
          <t/>
        </is>
      </c>
      <c r="AA1017" t="inlineStr">
        <is>
          <t>collaborative effort that provided practices, tools, guidelines, rules, principles, and other resources that software developers, architects, and security practitioners can use to build security into software in every phase of its development</t>
        </is>
      </c>
      <c r="AB1017" s="2" t="inlineStr">
        <is>
          <t>incorporación de la seguridad</t>
        </is>
      </c>
      <c r="AC1017" s="2" t="inlineStr">
        <is>
          <t>3</t>
        </is>
      </c>
      <c r="AD1017" s="2" t="inlineStr">
        <is>
          <t/>
        </is>
      </c>
      <c r="AE1017" t="inlineStr">
        <is>
          <t>Conjunto de prácticas, herramientas, directrices, normas, principios y otros recursos destinados a incorporar la seguridad en todas las etapas de desarrollo del &lt;i&gt;software&lt;/i&gt;.</t>
        </is>
      </c>
      <c r="AF1017" t="inlineStr">
        <is>
          <t/>
        </is>
      </c>
      <c r="AG1017" t="inlineStr">
        <is>
          <t/>
        </is>
      </c>
      <c r="AH1017" t="inlineStr">
        <is>
          <t/>
        </is>
      </c>
      <c r="AI1017" t="inlineStr">
        <is>
          <t/>
        </is>
      </c>
      <c r="AJ1017" t="inlineStr">
        <is>
          <t/>
        </is>
      </c>
      <c r="AK1017" t="inlineStr">
        <is>
          <t/>
        </is>
      </c>
      <c r="AL1017" t="inlineStr">
        <is>
          <t/>
        </is>
      </c>
      <c r="AM1017" t="inlineStr">
        <is>
          <t/>
        </is>
      </c>
      <c r="AN1017" t="inlineStr">
        <is>
          <t/>
        </is>
      </c>
      <c r="AO1017" t="inlineStr">
        <is>
          <t/>
        </is>
      </c>
      <c r="AP1017" t="inlineStr">
        <is>
          <t/>
        </is>
      </c>
      <c r="AQ1017" t="inlineStr">
        <is>
          <t/>
        </is>
      </c>
      <c r="AR1017" t="inlineStr">
        <is>
          <t/>
        </is>
      </c>
      <c r="AS1017" t="inlineStr">
        <is>
          <t/>
        </is>
      </c>
      <c r="AT1017" t="inlineStr">
        <is>
          <t/>
        </is>
      </c>
      <c r="AU1017" t="inlineStr">
        <is>
          <t/>
        </is>
      </c>
      <c r="AV1017" t="inlineStr">
        <is>
          <t/>
        </is>
      </c>
      <c r="AW1017" t="inlineStr">
        <is>
          <t/>
        </is>
      </c>
      <c r="AX1017" t="inlineStr">
        <is>
          <t/>
        </is>
      </c>
      <c r="AY1017" t="inlineStr">
        <is>
          <t/>
        </is>
      </c>
      <c r="AZ1017" t="inlineStr">
        <is>
          <t/>
        </is>
      </c>
      <c r="BA1017" t="inlineStr">
        <is>
          <t/>
        </is>
      </c>
      <c r="BB1017" t="inlineStr">
        <is>
          <t/>
        </is>
      </c>
      <c r="BC1017" t="inlineStr">
        <is>
          <t/>
        </is>
      </c>
      <c r="BD1017" t="inlineStr">
        <is>
          <t/>
        </is>
      </c>
      <c r="BE1017" t="inlineStr">
        <is>
          <t/>
        </is>
      </c>
      <c r="BF1017" t="inlineStr">
        <is>
          <t/>
        </is>
      </c>
      <c r="BG1017" t="inlineStr">
        <is>
          <t/>
        </is>
      </c>
      <c r="BH1017" t="inlineStr">
        <is>
          <t/>
        </is>
      </c>
      <c r="BI1017" t="inlineStr">
        <is>
          <t/>
        </is>
      </c>
      <c r="BJ1017" t="inlineStr">
        <is>
          <t/>
        </is>
      </c>
      <c r="BK1017" t="inlineStr">
        <is>
          <t/>
        </is>
      </c>
      <c r="BL1017" t="inlineStr">
        <is>
          <t/>
        </is>
      </c>
      <c r="BM1017" t="inlineStr">
        <is>
          <t/>
        </is>
      </c>
      <c r="BN1017" t="inlineStr">
        <is>
          <t/>
        </is>
      </c>
      <c r="BO1017" t="inlineStr">
        <is>
          <t/>
        </is>
      </c>
      <c r="BP1017" t="inlineStr">
        <is>
          <t/>
        </is>
      </c>
      <c r="BQ1017" t="inlineStr">
        <is>
          <t/>
        </is>
      </c>
      <c r="BR1017" t="inlineStr">
        <is>
          <t/>
        </is>
      </c>
      <c r="BS1017" t="inlineStr">
        <is>
          <t/>
        </is>
      </c>
      <c r="BT1017" t="inlineStr">
        <is>
          <t/>
        </is>
      </c>
      <c r="BU1017" t="inlineStr">
        <is>
          <t/>
        </is>
      </c>
      <c r="BV1017" t="inlineStr">
        <is>
          <t/>
        </is>
      </c>
      <c r="BW1017" t="inlineStr">
        <is>
          <t/>
        </is>
      </c>
      <c r="BX1017" t="inlineStr">
        <is>
          <t/>
        </is>
      </c>
      <c r="BY1017" t="inlineStr">
        <is>
          <t/>
        </is>
      </c>
      <c r="BZ1017" t="inlineStr">
        <is>
          <t/>
        </is>
      </c>
      <c r="CA1017" t="inlineStr">
        <is>
          <t/>
        </is>
      </c>
      <c r="CB1017" t="inlineStr">
        <is>
          <t/>
        </is>
      </c>
      <c r="CC1017" t="inlineStr">
        <is>
          <t/>
        </is>
      </c>
      <c r="CD1017" t="inlineStr">
        <is>
          <t/>
        </is>
      </c>
      <c r="CE1017" t="inlineStr">
        <is>
          <t/>
        </is>
      </c>
      <c r="CF1017" t="inlineStr">
        <is>
          <t/>
        </is>
      </c>
      <c r="CG1017" t="inlineStr">
        <is>
          <t/>
        </is>
      </c>
      <c r="CH1017" t="inlineStr">
        <is>
          <t/>
        </is>
      </c>
      <c r="CI1017" t="inlineStr">
        <is>
          <t/>
        </is>
      </c>
      <c r="CJ1017" t="inlineStr">
        <is>
          <t/>
        </is>
      </c>
      <c r="CK1017" t="inlineStr">
        <is>
          <t/>
        </is>
      </c>
      <c r="CL1017" t="inlineStr">
        <is>
          <t/>
        </is>
      </c>
      <c r="CM1017" t="inlineStr">
        <is>
          <t/>
        </is>
      </c>
      <c r="CN1017" t="inlineStr">
        <is>
          <t/>
        </is>
      </c>
      <c r="CO1017" t="inlineStr">
        <is>
          <t/>
        </is>
      </c>
      <c r="CP1017" t="inlineStr">
        <is>
          <t/>
        </is>
      </c>
      <c r="CQ1017" t="inlineStr">
        <is>
          <t/>
        </is>
      </c>
      <c r="CR1017" t="inlineStr">
        <is>
          <t/>
        </is>
      </c>
      <c r="CS1017" t="inlineStr">
        <is>
          <t/>
        </is>
      </c>
      <c r="CT1017" t="inlineStr">
        <is>
          <t/>
        </is>
      </c>
      <c r="CU1017" t="inlineStr">
        <is>
          <t/>
        </is>
      </c>
    </row>
    <row r="1018">
      <c r="A1018" s="1" t="str">
        <f>HYPERLINK("https://iate.europa.eu/entry/result/3578224/all", "3578224")</f>
        <v>3578224</v>
      </c>
      <c r="B1018" t="inlineStr">
        <is>
          <t>EDUCATION AND COMMUNICATIONS</t>
        </is>
      </c>
      <c r="C1018" t="inlineStr">
        <is>
          <t>EDUCATION AND COMMUNICATIONS|information technology and data processing</t>
        </is>
      </c>
      <c r="D1018" t="inlineStr">
        <is>
          <t/>
        </is>
      </c>
      <c r="E1018" t="inlineStr">
        <is>
          <t/>
        </is>
      </c>
      <c r="F1018" t="inlineStr">
        <is>
          <t/>
        </is>
      </c>
      <c r="G1018" t="inlineStr">
        <is>
          <t/>
        </is>
      </c>
      <c r="H1018" t="inlineStr">
        <is>
          <t/>
        </is>
      </c>
      <c r="I1018" t="inlineStr">
        <is>
          <t/>
        </is>
      </c>
      <c r="J1018" t="inlineStr">
        <is>
          <t/>
        </is>
      </c>
      <c r="K1018" t="inlineStr">
        <is>
          <t/>
        </is>
      </c>
      <c r="L1018" t="inlineStr">
        <is>
          <t/>
        </is>
      </c>
      <c r="M1018" t="inlineStr">
        <is>
          <t/>
        </is>
      </c>
      <c r="N1018" t="inlineStr">
        <is>
          <t/>
        </is>
      </c>
      <c r="O1018" t="inlineStr">
        <is>
          <t/>
        </is>
      </c>
      <c r="P1018" t="inlineStr">
        <is>
          <t/>
        </is>
      </c>
      <c r="Q1018" t="inlineStr">
        <is>
          <t/>
        </is>
      </c>
      <c r="R1018" t="inlineStr">
        <is>
          <t/>
        </is>
      </c>
      <c r="S1018" t="inlineStr">
        <is>
          <t/>
        </is>
      </c>
      <c r="T1018" s="2" t="inlineStr">
        <is>
          <t>παρακολούθηση συμπεριφοράς</t>
        </is>
      </c>
      <c r="U1018" s="2" t="inlineStr">
        <is>
          <t>3</t>
        </is>
      </c>
      <c r="V1018" s="2" t="inlineStr">
        <is>
          <t/>
        </is>
      </c>
      <c r="W1018" t="inlineStr">
        <is>
          <t>παρατήρηση δραστηριοτήτων χρηστών, πληροφοριακών συστημάτων και διεργασιών, καθώς και μέτρηση δραστηριοτήτων σε συνάρτηση με οργανωτικές πολιτικές, σημεία αναφοράς συνήθους δραστηριότητας, κατώτατα όρια και τάσεις</t>
        </is>
      </c>
      <c r="X1018" s="2" t="inlineStr">
        <is>
          <t>behaviour monitoring</t>
        </is>
      </c>
      <c r="Y1018" s="2" t="inlineStr">
        <is>
          <t>3</t>
        </is>
      </c>
      <c r="Z1018" s="2" t="inlineStr">
        <is>
          <t/>
        </is>
      </c>
      <c r="AA1018" t="inlineStr">
        <is>
          <t>observing activities of users, information systems, and processes and measuring the activities against organisational policies, baselines of normal activity, thresholds, and trends</t>
        </is>
      </c>
      <c r="AB1018" s="2" t="inlineStr">
        <is>
          <t>supervisión del comportamiento|
monitorización el comportamiento</t>
        </is>
      </c>
      <c r="AC1018" s="2" t="inlineStr">
        <is>
          <t>3|
3</t>
        </is>
      </c>
      <c r="AD1018" s="2" t="inlineStr">
        <is>
          <t xml:space="preserve">|
</t>
        </is>
      </c>
      <c r="AE1018" t="inlineStr">
        <is>
          <t/>
        </is>
      </c>
      <c r="AF1018" t="inlineStr">
        <is>
          <t/>
        </is>
      </c>
      <c r="AG1018" t="inlineStr">
        <is>
          <t/>
        </is>
      </c>
      <c r="AH1018" t="inlineStr">
        <is>
          <t/>
        </is>
      </c>
      <c r="AI1018" t="inlineStr">
        <is>
          <t/>
        </is>
      </c>
      <c r="AJ1018" t="inlineStr">
        <is>
          <t/>
        </is>
      </c>
      <c r="AK1018" t="inlineStr">
        <is>
          <t/>
        </is>
      </c>
      <c r="AL1018" t="inlineStr">
        <is>
          <t/>
        </is>
      </c>
      <c r="AM1018" t="inlineStr">
        <is>
          <t/>
        </is>
      </c>
      <c r="AN1018" t="inlineStr">
        <is>
          <t/>
        </is>
      </c>
      <c r="AO1018" t="inlineStr">
        <is>
          <t/>
        </is>
      </c>
      <c r="AP1018" t="inlineStr">
        <is>
          <t/>
        </is>
      </c>
      <c r="AQ1018" t="inlineStr">
        <is>
          <t/>
        </is>
      </c>
      <c r="AR1018" t="inlineStr">
        <is>
          <t/>
        </is>
      </c>
      <c r="AS1018" t="inlineStr">
        <is>
          <t/>
        </is>
      </c>
      <c r="AT1018" t="inlineStr">
        <is>
          <t/>
        </is>
      </c>
      <c r="AU1018" t="inlineStr">
        <is>
          <t/>
        </is>
      </c>
      <c r="AV1018" t="inlineStr">
        <is>
          <t/>
        </is>
      </c>
      <c r="AW1018" t="inlineStr">
        <is>
          <t/>
        </is>
      </c>
      <c r="AX1018" t="inlineStr">
        <is>
          <t/>
        </is>
      </c>
      <c r="AY1018" t="inlineStr">
        <is>
          <t/>
        </is>
      </c>
      <c r="AZ1018" t="inlineStr">
        <is>
          <t/>
        </is>
      </c>
      <c r="BA1018" t="inlineStr">
        <is>
          <t/>
        </is>
      </c>
      <c r="BB1018" t="inlineStr">
        <is>
          <t/>
        </is>
      </c>
      <c r="BC1018" t="inlineStr">
        <is>
          <t/>
        </is>
      </c>
      <c r="BD1018" t="inlineStr">
        <is>
          <t/>
        </is>
      </c>
      <c r="BE1018" t="inlineStr">
        <is>
          <t/>
        </is>
      </c>
      <c r="BF1018" t="inlineStr">
        <is>
          <t/>
        </is>
      </c>
      <c r="BG1018" t="inlineStr">
        <is>
          <t/>
        </is>
      </c>
      <c r="BH1018" t="inlineStr">
        <is>
          <t/>
        </is>
      </c>
      <c r="BI1018" t="inlineStr">
        <is>
          <t/>
        </is>
      </c>
      <c r="BJ1018" t="inlineStr">
        <is>
          <t/>
        </is>
      </c>
      <c r="BK1018" t="inlineStr">
        <is>
          <t/>
        </is>
      </c>
      <c r="BL1018" t="inlineStr">
        <is>
          <t/>
        </is>
      </c>
      <c r="BM1018" t="inlineStr">
        <is>
          <t/>
        </is>
      </c>
      <c r="BN1018" t="inlineStr">
        <is>
          <t/>
        </is>
      </c>
      <c r="BO1018" t="inlineStr">
        <is>
          <t/>
        </is>
      </c>
      <c r="BP1018" t="inlineStr">
        <is>
          <t/>
        </is>
      </c>
      <c r="BQ1018" t="inlineStr">
        <is>
          <t/>
        </is>
      </c>
      <c r="BR1018" t="inlineStr">
        <is>
          <t/>
        </is>
      </c>
      <c r="BS1018" t="inlineStr">
        <is>
          <t/>
        </is>
      </c>
      <c r="BT1018" t="inlineStr">
        <is>
          <t/>
        </is>
      </c>
      <c r="BU1018" t="inlineStr">
        <is>
          <t/>
        </is>
      </c>
      <c r="BV1018" t="inlineStr">
        <is>
          <t/>
        </is>
      </c>
      <c r="BW1018" t="inlineStr">
        <is>
          <t/>
        </is>
      </c>
      <c r="BX1018" t="inlineStr">
        <is>
          <t/>
        </is>
      </c>
      <c r="BY1018" t="inlineStr">
        <is>
          <t/>
        </is>
      </c>
      <c r="BZ1018" t="inlineStr">
        <is>
          <t/>
        </is>
      </c>
      <c r="CA1018" t="inlineStr">
        <is>
          <t/>
        </is>
      </c>
      <c r="CB1018" t="inlineStr">
        <is>
          <t/>
        </is>
      </c>
      <c r="CC1018" t="inlineStr">
        <is>
          <t/>
        </is>
      </c>
      <c r="CD1018" t="inlineStr">
        <is>
          <t/>
        </is>
      </c>
      <c r="CE1018" t="inlineStr">
        <is>
          <t/>
        </is>
      </c>
      <c r="CF1018" t="inlineStr">
        <is>
          <t/>
        </is>
      </c>
      <c r="CG1018" t="inlineStr">
        <is>
          <t/>
        </is>
      </c>
      <c r="CH1018" t="inlineStr">
        <is>
          <t/>
        </is>
      </c>
      <c r="CI1018" t="inlineStr">
        <is>
          <t/>
        </is>
      </c>
      <c r="CJ1018" t="inlineStr">
        <is>
          <t/>
        </is>
      </c>
      <c r="CK1018" t="inlineStr">
        <is>
          <t/>
        </is>
      </c>
      <c r="CL1018" t="inlineStr">
        <is>
          <t/>
        </is>
      </c>
      <c r="CM1018" t="inlineStr">
        <is>
          <t/>
        </is>
      </c>
      <c r="CN1018" t="inlineStr">
        <is>
          <t/>
        </is>
      </c>
      <c r="CO1018" t="inlineStr">
        <is>
          <t/>
        </is>
      </c>
      <c r="CP1018" t="inlineStr">
        <is>
          <t/>
        </is>
      </c>
      <c r="CQ1018" t="inlineStr">
        <is>
          <t/>
        </is>
      </c>
      <c r="CR1018" t="inlineStr">
        <is>
          <t/>
        </is>
      </c>
      <c r="CS1018" t="inlineStr">
        <is>
          <t/>
        </is>
      </c>
      <c r="CT1018" t="inlineStr">
        <is>
          <t/>
        </is>
      </c>
      <c r="CU1018" t="inlineStr">
        <is>
          <t/>
        </is>
      </c>
    </row>
    <row r="1019">
      <c r="A1019" s="1" t="str">
        <f>HYPERLINK("https://iate.europa.eu/entry/result/1436241/all", "1436241")</f>
        <v>1436241</v>
      </c>
      <c r="B1019" t="inlineStr">
        <is>
          <t>EDUCATION AND COMMUNICATIONS</t>
        </is>
      </c>
      <c r="C1019" t="inlineStr">
        <is>
          <t>EDUCATION AND COMMUNICATIONS|information technology and data processing</t>
        </is>
      </c>
      <c r="D1019" t="inlineStr">
        <is>
          <t/>
        </is>
      </c>
      <c r="E1019" t="inlineStr">
        <is>
          <t/>
        </is>
      </c>
      <c r="F1019" t="inlineStr">
        <is>
          <t/>
        </is>
      </c>
      <c r="G1019" t="inlineStr">
        <is>
          <t/>
        </is>
      </c>
      <c r="H1019" t="inlineStr">
        <is>
          <t/>
        </is>
      </c>
      <c r="I1019" t="inlineStr">
        <is>
          <t/>
        </is>
      </c>
      <c r="J1019" t="inlineStr">
        <is>
          <t/>
        </is>
      </c>
      <c r="K1019" t="inlineStr">
        <is>
          <t/>
        </is>
      </c>
      <c r="L1019" s="2" t="inlineStr">
        <is>
          <t>originale data</t>
        </is>
      </c>
      <c r="M1019" s="2" t="inlineStr">
        <is>
          <t>3</t>
        </is>
      </c>
      <c r="N1019" s="2" t="inlineStr">
        <is>
          <t/>
        </is>
      </c>
      <c r="O1019" t="inlineStr">
        <is>
          <t/>
        </is>
      </c>
      <c r="P1019" s="2" t="inlineStr">
        <is>
          <t>Ursprungsdaten|
Originaldaten</t>
        </is>
      </c>
      <c r="Q1019" s="2" t="inlineStr">
        <is>
          <t>3|
3</t>
        </is>
      </c>
      <c r="R1019" s="2" t="inlineStr">
        <is>
          <t xml:space="preserve">|
</t>
        </is>
      </c>
      <c r="S1019" t="inlineStr">
        <is>
          <t>nicht verarbeitete und nicht gekürzte Daten</t>
        </is>
      </c>
      <c r="T1019" t="inlineStr">
        <is>
          <t/>
        </is>
      </c>
      <c r="U1019" t="inlineStr">
        <is>
          <t/>
        </is>
      </c>
      <c r="V1019" t="inlineStr">
        <is>
          <t/>
        </is>
      </c>
      <c r="W1019" t="inlineStr">
        <is>
          <t/>
        </is>
      </c>
      <c r="X1019" s="2" t="inlineStr">
        <is>
          <t>raw data</t>
        </is>
      </c>
      <c r="Y1019" s="2" t="inlineStr">
        <is>
          <t>3</t>
        </is>
      </c>
      <c r="Z1019" s="2" t="inlineStr">
        <is>
          <t/>
        </is>
      </c>
      <c r="AA1019" t="inlineStr">
        <is>
          <t>data that has not been processed or reduced</t>
        </is>
      </c>
      <c r="AB1019" s="2" t="inlineStr">
        <is>
          <t>datos no procesados|
datos en bruto</t>
        </is>
      </c>
      <c r="AC1019" s="2" t="inlineStr">
        <is>
          <t>3|
3</t>
        </is>
      </c>
      <c r="AD1019" s="2" t="inlineStr">
        <is>
          <t xml:space="preserve">|
</t>
        </is>
      </c>
      <c r="AE1019" t="inlineStr">
        <is>
          <t>datos que no han sido procesados o tratados</t>
        </is>
      </c>
      <c r="AF1019" s="2" t="inlineStr">
        <is>
          <t>toorandmed</t>
        </is>
      </c>
      <c r="AG1019" s="2" t="inlineStr">
        <is>
          <t>3</t>
        </is>
      </c>
      <c r="AH1019" s="2" t="inlineStr">
        <is>
          <t/>
        </is>
      </c>
      <c r="AI1019" t="inlineStr">
        <is>
          <t>töötlemata andmed</t>
        </is>
      </c>
      <c r="AJ1019" s="2" t="inlineStr">
        <is>
          <t>raakatieto|
käsittelemätön tieto</t>
        </is>
      </c>
      <c r="AK1019" s="2" t="inlineStr">
        <is>
          <t>3|
3</t>
        </is>
      </c>
      <c r="AL1019" s="2" t="inlineStr">
        <is>
          <t xml:space="preserve">|
</t>
        </is>
      </c>
      <c r="AM1019" t="inlineStr">
        <is>
          <t/>
        </is>
      </c>
      <c r="AN1019" s="2" t="inlineStr">
        <is>
          <t>données brutes</t>
        </is>
      </c>
      <c r="AO1019" s="2" t="inlineStr">
        <is>
          <t>3</t>
        </is>
      </c>
      <c r="AP1019" s="2" t="inlineStr">
        <is>
          <t/>
        </is>
      </c>
      <c r="AQ1019" t="inlineStr">
        <is>
          <t>données rassemblées en vue d'un traitement automatique et n'ayant pas encore fait l'objet d'un contrôle ou d'un traitement</t>
        </is>
      </c>
      <c r="AR1019" t="inlineStr">
        <is>
          <t/>
        </is>
      </c>
      <c r="AS1019" t="inlineStr">
        <is>
          <t/>
        </is>
      </c>
      <c r="AT1019" t="inlineStr">
        <is>
          <t/>
        </is>
      </c>
      <c r="AU1019" t="inlineStr">
        <is>
          <t/>
        </is>
      </c>
      <c r="AV1019" t="inlineStr">
        <is>
          <t/>
        </is>
      </c>
      <c r="AW1019" t="inlineStr">
        <is>
          <t/>
        </is>
      </c>
      <c r="AX1019" t="inlineStr">
        <is>
          <t/>
        </is>
      </c>
      <c r="AY1019" t="inlineStr">
        <is>
          <t/>
        </is>
      </c>
      <c r="AZ1019" t="inlineStr">
        <is>
          <t/>
        </is>
      </c>
      <c r="BA1019" t="inlineStr">
        <is>
          <t/>
        </is>
      </c>
      <c r="BB1019" t="inlineStr">
        <is>
          <t/>
        </is>
      </c>
      <c r="BC1019" t="inlineStr">
        <is>
          <t/>
        </is>
      </c>
      <c r="BD1019" s="2" t="inlineStr">
        <is>
          <t>dati originali|
dati grezzi|
dati non ancora elaborati</t>
        </is>
      </c>
      <c r="BE1019" s="2" t="inlineStr">
        <is>
          <t>3|
3|
3</t>
        </is>
      </c>
      <c r="BF1019" s="2" t="inlineStr">
        <is>
          <t xml:space="preserve">|
|
</t>
        </is>
      </c>
      <c r="BG1019" t="inlineStr">
        <is>
          <t/>
        </is>
      </c>
      <c r="BH1019" s="2" t="inlineStr">
        <is>
          <t>neapdoroti duomenys</t>
        </is>
      </c>
      <c r="BI1019" s="2" t="inlineStr">
        <is>
          <t>1</t>
        </is>
      </c>
      <c r="BJ1019" s="2" t="inlineStr">
        <is>
          <t/>
        </is>
      </c>
      <c r="BK1019" t="inlineStr">
        <is>
          <t/>
        </is>
      </c>
      <c r="BL1019" t="inlineStr">
        <is>
          <t/>
        </is>
      </c>
      <c r="BM1019" t="inlineStr">
        <is>
          <t/>
        </is>
      </c>
      <c r="BN1019" t="inlineStr">
        <is>
          <t/>
        </is>
      </c>
      <c r="BO1019" t="inlineStr">
        <is>
          <t/>
        </is>
      </c>
      <c r="BP1019" t="inlineStr">
        <is>
          <t/>
        </is>
      </c>
      <c r="BQ1019" t="inlineStr">
        <is>
          <t/>
        </is>
      </c>
      <c r="BR1019" t="inlineStr">
        <is>
          <t/>
        </is>
      </c>
      <c r="BS1019" t="inlineStr">
        <is>
          <t/>
        </is>
      </c>
      <c r="BT1019" s="2" t="inlineStr">
        <is>
          <t>oorspronkelijke gegevens</t>
        </is>
      </c>
      <c r="BU1019" s="2" t="inlineStr">
        <is>
          <t>3</t>
        </is>
      </c>
      <c r="BV1019" s="2" t="inlineStr">
        <is>
          <t/>
        </is>
      </c>
      <c r="BW1019" t="inlineStr">
        <is>
          <t>basisgegevens waarop nog geen enkele bewerking is uitgevoerd</t>
        </is>
      </c>
      <c r="BX1019" s="2" t="inlineStr">
        <is>
          <t>surowe dane</t>
        </is>
      </c>
      <c r="BY1019" s="2" t="inlineStr">
        <is>
          <t>3</t>
        </is>
      </c>
      <c r="BZ1019" s="2" t="inlineStr">
        <is>
          <t/>
        </is>
      </c>
      <c r="CA1019" t="inlineStr">
        <is>
          <t>zebrane, ale nie opracowane wyniki badania</t>
        </is>
      </c>
      <c r="CB1019" s="2" t="inlineStr">
        <is>
          <t>dados em bruto</t>
        </is>
      </c>
      <c r="CC1019" s="2" t="inlineStr">
        <is>
          <t>3</t>
        </is>
      </c>
      <c r="CD1019" s="2" t="inlineStr">
        <is>
          <t/>
        </is>
      </c>
      <c r="CE1019" t="inlineStr">
        <is>
          <t/>
        </is>
      </c>
      <c r="CF1019" t="inlineStr">
        <is>
          <t/>
        </is>
      </c>
      <c r="CG1019" t="inlineStr">
        <is>
          <t/>
        </is>
      </c>
      <c r="CH1019" t="inlineStr">
        <is>
          <t/>
        </is>
      </c>
      <c r="CI1019" t="inlineStr">
        <is>
          <t/>
        </is>
      </c>
      <c r="CJ1019" t="inlineStr">
        <is>
          <t/>
        </is>
      </c>
      <c r="CK1019" t="inlineStr">
        <is>
          <t/>
        </is>
      </c>
      <c r="CL1019" t="inlineStr">
        <is>
          <t/>
        </is>
      </c>
      <c r="CM1019" t="inlineStr">
        <is>
          <t/>
        </is>
      </c>
      <c r="CN1019" s="2" t="inlineStr">
        <is>
          <t>surovi podatki</t>
        </is>
      </c>
      <c r="CO1019" s="2" t="inlineStr">
        <is>
          <t>3</t>
        </is>
      </c>
      <c r="CP1019" s="2" t="inlineStr">
        <is>
          <t/>
        </is>
      </c>
      <c r="CQ1019" t="inlineStr">
        <is>
          <t/>
        </is>
      </c>
      <c r="CR1019" s="2" t="inlineStr">
        <is>
          <t>obehandlade data</t>
        </is>
      </c>
      <c r="CS1019" s="2" t="inlineStr">
        <is>
          <t>3</t>
        </is>
      </c>
      <c r="CT1019" s="2" t="inlineStr">
        <is>
          <t/>
        </is>
      </c>
      <c r="CU1019" t="inlineStr">
        <is>
          <t/>
        </is>
      </c>
    </row>
    <row r="1020">
      <c r="A1020" s="1" t="str">
        <f>HYPERLINK("https://iate.europa.eu/entry/result/1757677/all", "1757677")</f>
        <v>1757677</v>
      </c>
      <c r="B1020" t="inlineStr">
        <is>
          <t>EDUCATION AND COMMUNICATIONS</t>
        </is>
      </c>
      <c r="C1020" t="inlineStr">
        <is>
          <t>EDUCATION AND COMMUNICATIONS|information and information processing|information processing|artificial intelligence;EDUCATION AND COMMUNICATIONS|information technology and data processing|data processing</t>
        </is>
      </c>
      <c r="D1020" t="inlineStr">
        <is>
          <t/>
        </is>
      </c>
      <c r="E1020" t="inlineStr">
        <is>
          <t/>
        </is>
      </c>
      <c r="F1020" t="inlineStr">
        <is>
          <t/>
        </is>
      </c>
      <c r="G1020" t="inlineStr">
        <is>
          <t/>
        </is>
      </c>
      <c r="H1020" t="inlineStr">
        <is>
          <t/>
        </is>
      </c>
      <c r="I1020" t="inlineStr">
        <is>
          <t/>
        </is>
      </c>
      <c r="J1020" t="inlineStr">
        <is>
          <t/>
        </is>
      </c>
      <c r="K1020" t="inlineStr">
        <is>
          <t/>
        </is>
      </c>
      <c r="L1020" s="2" t="inlineStr">
        <is>
          <t>konnektionistisk AI-system|
konnektionisme</t>
        </is>
      </c>
      <c r="M1020" s="2" t="inlineStr">
        <is>
          <t>3|
3</t>
        </is>
      </c>
      <c r="N1020" s="2" t="inlineStr">
        <is>
          <t xml:space="preserve">|
</t>
        </is>
      </c>
      <c r="O1020" t="inlineStr">
        <is>
          <t/>
        </is>
      </c>
      <c r="P1020" s="2" t="inlineStr">
        <is>
          <t>konnektionistisches künstliche Intelligenz-System|
konnektionistisches KI System|
Konnektionismus</t>
        </is>
      </c>
      <c r="Q1020" s="2" t="inlineStr">
        <is>
          <t>3|
3|
3</t>
        </is>
      </c>
      <c r="R1020" s="2" t="inlineStr">
        <is>
          <t xml:space="preserve">|
|
</t>
        </is>
      </c>
      <c r="S1020" t="inlineStr">
        <is>
          <t>System großer Netzwerke extrem einfacher Prozessoren</t>
        </is>
      </c>
      <c r="T1020" s="2" t="inlineStr">
        <is>
          <t>διασυνδετισμός|
σύστημα διασυνδέτης ΑΙ</t>
        </is>
      </c>
      <c r="U1020" s="2" t="inlineStr">
        <is>
          <t>3|
3</t>
        </is>
      </c>
      <c r="V1020" s="2" t="inlineStr">
        <is>
          <t xml:space="preserve">|
</t>
        </is>
      </c>
      <c r="W1020" t="inlineStr">
        <is>
          <t/>
        </is>
      </c>
      <c r="X1020" s="2" t="inlineStr">
        <is>
          <t>connectionist AI system|
connectionist artificial intelligence system|
connectionism</t>
        </is>
      </c>
      <c r="Y1020" s="2" t="inlineStr">
        <is>
          <t>3|
3|
3</t>
        </is>
      </c>
      <c r="Z1020" s="2" t="inlineStr">
        <is>
          <t xml:space="preserve">|
|
</t>
        </is>
      </c>
      <c r="AA1020" t="inlineStr">
        <is>
          <t>system of large networks of extremely simple numerical processors, massively interconnected and running in parallel, in which knowledge is encoded not in symbolic structure but rather in the pattern of numerical strengths of the connections between processors</t>
        </is>
      </c>
      <c r="AB1020" s="2" t="inlineStr">
        <is>
          <t>sistema conexionista de I.A.|
sistema conexionista de inteligencia artificial|
conexionismo</t>
        </is>
      </c>
      <c r="AC1020" s="2" t="inlineStr">
        <is>
          <t>3|
3|
3</t>
        </is>
      </c>
      <c r="AD1020" s="2" t="inlineStr">
        <is>
          <t xml:space="preserve">|
|
</t>
        </is>
      </c>
      <c r="AE1020" t="inlineStr">
        <is>
          <t/>
        </is>
      </c>
      <c r="AF1020" t="inlineStr">
        <is>
          <t/>
        </is>
      </c>
      <c r="AG1020" t="inlineStr">
        <is>
          <t/>
        </is>
      </c>
      <c r="AH1020" t="inlineStr">
        <is>
          <t/>
        </is>
      </c>
      <c r="AI1020" t="inlineStr">
        <is>
          <t/>
        </is>
      </c>
      <c r="AJ1020" s="2" t="inlineStr">
        <is>
          <t>konnektionistinen tekoälyjärjestelmä</t>
        </is>
      </c>
      <c r="AK1020" s="2" t="inlineStr">
        <is>
          <t>3</t>
        </is>
      </c>
      <c r="AL1020" s="2" t="inlineStr">
        <is>
          <t/>
        </is>
      </c>
      <c r="AM1020" t="inlineStr">
        <is>
          <t/>
        </is>
      </c>
      <c r="AN1020" s="2" t="inlineStr">
        <is>
          <t>modèle connexionniste|
connexionnisme</t>
        </is>
      </c>
      <c r="AO1020" s="2" t="inlineStr">
        <is>
          <t>3|
3</t>
        </is>
      </c>
      <c r="AP1020" s="2" t="inlineStr">
        <is>
          <t xml:space="preserve">|
</t>
        </is>
      </c>
      <c r="AQ1020" t="inlineStr">
        <is>
          <t>système basé sur un réseau de multiples processeurs simples, massivement interconnectés, et travaillant en parallèle, dans lequel la connaissance n'est plus encodée sous une forme symbolique locale mais distribuée sous la forme de poids sur les interconnexions entre les processeurs</t>
        </is>
      </c>
      <c r="AR1020" t="inlineStr">
        <is>
          <t/>
        </is>
      </c>
      <c r="AS1020" t="inlineStr">
        <is>
          <t/>
        </is>
      </c>
      <c r="AT1020" t="inlineStr">
        <is>
          <t/>
        </is>
      </c>
      <c r="AU1020" t="inlineStr">
        <is>
          <t/>
        </is>
      </c>
      <c r="AV1020" t="inlineStr">
        <is>
          <t/>
        </is>
      </c>
      <c r="AW1020" t="inlineStr">
        <is>
          <t/>
        </is>
      </c>
      <c r="AX1020" t="inlineStr">
        <is>
          <t/>
        </is>
      </c>
      <c r="AY1020" t="inlineStr">
        <is>
          <t/>
        </is>
      </c>
      <c r="AZ1020" t="inlineStr">
        <is>
          <t/>
        </is>
      </c>
      <c r="BA1020" t="inlineStr">
        <is>
          <t/>
        </is>
      </c>
      <c r="BB1020" t="inlineStr">
        <is>
          <t/>
        </is>
      </c>
      <c r="BC1020" t="inlineStr">
        <is>
          <t/>
        </is>
      </c>
      <c r="BD1020" s="2" t="inlineStr">
        <is>
          <t>connessionismo|
sistema connessionista</t>
        </is>
      </c>
      <c r="BE1020" s="2" t="inlineStr">
        <is>
          <t>3|
3</t>
        </is>
      </c>
      <c r="BF1020" s="2" t="inlineStr">
        <is>
          <t xml:space="preserve">|
</t>
        </is>
      </c>
      <c r="BG1020" t="inlineStr">
        <is>
          <t>sistema composto di grandi reti di processori numerici estremamente semplici, massimamente interconnessi, che lavorano in parallelo. In questo tipo di sistema la conoscenza non è codificata in strutture simboliche, ma in pattern di intensità numerica di connessioni tra i processori</t>
        </is>
      </c>
      <c r="BH1020" t="inlineStr">
        <is>
          <t/>
        </is>
      </c>
      <c r="BI1020" t="inlineStr">
        <is>
          <t/>
        </is>
      </c>
      <c r="BJ1020" t="inlineStr">
        <is>
          <t/>
        </is>
      </c>
      <c r="BK1020" t="inlineStr">
        <is>
          <t/>
        </is>
      </c>
      <c r="BL1020" t="inlineStr">
        <is>
          <t/>
        </is>
      </c>
      <c r="BM1020" t="inlineStr">
        <is>
          <t/>
        </is>
      </c>
      <c r="BN1020" t="inlineStr">
        <is>
          <t/>
        </is>
      </c>
      <c r="BO1020" t="inlineStr">
        <is>
          <t/>
        </is>
      </c>
      <c r="BP1020" t="inlineStr">
        <is>
          <t/>
        </is>
      </c>
      <c r="BQ1020" t="inlineStr">
        <is>
          <t/>
        </is>
      </c>
      <c r="BR1020" t="inlineStr">
        <is>
          <t/>
        </is>
      </c>
      <c r="BS1020" t="inlineStr">
        <is>
          <t/>
        </is>
      </c>
      <c r="BT1020" s="2" t="inlineStr">
        <is>
          <t>connectionistisch artificieel intelligent systeem|
connectionisme</t>
        </is>
      </c>
      <c r="BU1020" s="2" t="inlineStr">
        <is>
          <t>3|
3</t>
        </is>
      </c>
      <c r="BV1020" s="2" t="inlineStr">
        <is>
          <t xml:space="preserve">|
</t>
        </is>
      </c>
      <c r="BW1020" t="inlineStr">
        <is>
          <t>systeem dat gekenmerkt wordt door grootschalig-massief-parallellisme, er is volledige interconnectie van een groot aantal relatief eenvoudige processoren; de kennis binnen een neurale processor wordt opgeslagen, niet in symbolen, maar in een patroon; het gaat om de sterkte van de verbindingen i.p.v. om symbolische structuren op de specifieke door een geheugenadres bepaalde lokaties</t>
        </is>
      </c>
      <c r="BX1020" t="inlineStr">
        <is>
          <t/>
        </is>
      </c>
      <c r="BY1020" t="inlineStr">
        <is>
          <t/>
        </is>
      </c>
      <c r="BZ1020" t="inlineStr">
        <is>
          <t/>
        </is>
      </c>
      <c r="CA1020" t="inlineStr">
        <is>
          <t/>
        </is>
      </c>
      <c r="CB1020" s="2" t="inlineStr">
        <is>
          <t>sistema conexionista de inteligência artificial|
conexionismo</t>
        </is>
      </c>
      <c r="CC1020" s="2" t="inlineStr">
        <is>
          <t>3|
3</t>
        </is>
      </c>
      <c r="CD1020" s="2" t="inlineStr">
        <is>
          <t xml:space="preserve">|
</t>
        </is>
      </c>
      <c r="CE1020" t="inlineStr">
        <is>
          <t>sistema composto por grandes redes de processadores numéricos extremamente simples,maciçamente interligados trabalhando em paralelo,no qual o conhecimento não está codificado segundo uma estrutura simbólica,mas antes distribuido sob a forma de pesos sobre as conexões entre os processadores</t>
        </is>
      </c>
      <c r="CF1020" t="inlineStr">
        <is>
          <t/>
        </is>
      </c>
      <c r="CG1020" t="inlineStr">
        <is>
          <t/>
        </is>
      </c>
      <c r="CH1020" t="inlineStr">
        <is>
          <t/>
        </is>
      </c>
      <c r="CI1020" t="inlineStr">
        <is>
          <t/>
        </is>
      </c>
      <c r="CJ1020" t="inlineStr">
        <is>
          <t/>
        </is>
      </c>
      <c r="CK1020" t="inlineStr">
        <is>
          <t/>
        </is>
      </c>
      <c r="CL1020" t="inlineStr">
        <is>
          <t/>
        </is>
      </c>
      <c r="CM1020" t="inlineStr">
        <is>
          <t/>
        </is>
      </c>
      <c r="CN1020" t="inlineStr">
        <is>
          <t/>
        </is>
      </c>
      <c r="CO1020" t="inlineStr">
        <is>
          <t/>
        </is>
      </c>
      <c r="CP1020" t="inlineStr">
        <is>
          <t/>
        </is>
      </c>
      <c r="CQ1020" t="inlineStr">
        <is>
          <t/>
        </is>
      </c>
      <c r="CR1020" s="2" t="inlineStr">
        <is>
          <t>konnektionistmodell|
konnektionism</t>
        </is>
      </c>
      <c r="CS1020" s="2" t="inlineStr">
        <is>
          <t>3|
3</t>
        </is>
      </c>
      <c r="CT1020" s="2" t="inlineStr">
        <is>
          <t xml:space="preserve">|
</t>
        </is>
      </c>
      <c r="CU1020" t="inlineStr">
        <is>
          <t/>
        </is>
      </c>
    </row>
    <row r="1021">
      <c r="A1021" s="1" t="str">
        <f>HYPERLINK("https://iate.europa.eu/entry/result/3574165/all", "3574165")</f>
        <v>3574165</v>
      </c>
      <c r="B1021" t="inlineStr">
        <is>
          <t>EDUCATION AND COMMUNICATIONS</t>
        </is>
      </c>
      <c r="C1021" t="inlineStr">
        <is>
          <t>EDUCATION AND COMMUNICATIONS|information technology and data processing</t>
        </is>
      </c>
      <c r="D1021" s="2" t="inlineStr">
        <is>
          <t>европейска схема за сертифициране на киберсигурността</t>
        </is>
      </c>
      <c r="E1021" s="2" t="inlineStr">
        <is>
          <t>3</t>
        </is>
      </c>
      <c r="F1021" s="2" t="inlineStr">
        <is>
          <t/>
        </is>
      </c>
      <c r="G1021" t="inlineStr">
        <is>
          <t>определен на равнището на Съюза цялостен набор от правила, технически изисквания, стандарти и процедури, установени на равнището на Съюза и които се прилагат по отношение на сертифицирането или оценката на съответствието на специфични ИКТ продукти, ИКТ услуги или ИКТ процеси</t>
        </is>
      </c>
      <c r="H1021" s="2" t="inlineStr">
        <is>
          <t>evropský systém certifikace kybernetické bezpečnosti</t>
        </is>
      </c>
      <c r="I1021" s="2" t="inlineStr">
        <is>
          <t>3</t>
        </is>
      </c>
      <c r="J1021" s="2" t="inlineStr">
        <is>
          <t/>
        </is>
      </c>
      <c r="K1021" t="inlineStr">
        <is>
          <t>soubor pravidel, technických požadavků, norem a postupů, které jsou stanoveny na úrovni Unie a které se uplatňují na certifikaci nebo posuzování shody určitých produktů, služeb a procesů 
&lt;i&gt; informační a komunikační technologie&lt;/i&gt; 
&lt;br&gt; [ &lt;a href="/entry/result/866454/all" id="ENTRY_TO_ENTRY_CONVERTER" target="_blank"&gt;IATE:866454&lt;/a&gt; ] spadajících do oblasti působnosti konkrétního systému</t>
        </is>
      </c>
      <c r="L1021" s="2" t="inlineStr">
        <is>
          <t>europæisk cybersikkerhedscertificeringsordning</t>
        </is>
      </c>
      <c r="M1021" s="2" t="inlineStr">
        <is>
          <t>3</t>
        </is>
      </c>
      <c r="N1021" s="2" t="inlineStr">
        <is>
          <t/>
        </is>
      </c>
      <c r="O1021" t="inlineStr">
        <is>
          <t>sammenhængende sæt regler, tekniske krav, standarder og procedurer, der er fastsat på EU-plan, og som finder anvendelse på certificeringen eller overensstemmelsesvurderingen af specifikke IKT-produkter, -tjenester og -processer</t>
        </is>
      </c>
      <c r="P1021" s="2" t="inlineStr">
        <is>
          <t>europäisches Schema für die Cybersicherheitszertifizierung</t>
        </is>
      </c>
      <c r="Q1021" s="2" t="inlineStr">
        <is>
          <t>3</t>
        </is>
      </c>
      <c r="R1021" s="2" t="inlineStr">
        <is>
          <t/>
        </is>
      </c>
      <c r="S1021" t="inlineStr">
        <is>
          <t>umfassendes Paket von Vorschriften, technischen Anforderungen, Normen und Verfahren, die auf Unionsebene festgelegt werden und für die Zertifizierung oder Konformitätsbewertung von bestimmten IKT-Produkten, -Diensten und -Prozessen gelten</t>
        </is>
      </c>
      <c r="T1021" s="2" t="inlineStr">
        <is>
          <t>ευρωπαϊκό σύστημα πιστοποίησης της κυβερνοασφάλειας</t>
        </is>
      </c>
      <c r="U1021" s="2" t="inlineStr">
        <is>
          <t>3</t>
        </is>
      </c>
      <c r="V1021" s="2" t="inlineStr">
        <is>
          <t/>
        </is>
      </c>
      <c r="W1021" t="inlineStr">
        <is>
          <t>πλήρες σύνολο κανόνων, τεχνικών απαιτήσεων, προτύπων και διαδικασιών που θεσπίζονται σε επίπεδο Ένωσης και που εφαρμόζονται στην πιστοποίηση ή την αξιολόγηση της συμμόρφωσης συγκεκριμένων προϊόντων ΤΠΕ, υπηρεσιών ΤΠΕ ή διαδικασιών ΤΠΕ</t>
        </is>
      </c>
      <c r="X1021" s="2" t="inlineStr">
        <is>
          <t>European cybersecurity certification scheme</t>
        </is>
      </c>
      <c r="Y1021" s="2" t="inlineStr">
        <is>
          <t>3</t>
        </is>
      </c>
      <c r="Z1021" s="2" t="inlineStr">
        <is>
          <t/>
        </is>
      </c>
      <c r="AA1021" t="inlineStr">
        <is>
          <t>comprehensive set of rules, technical requirements, standards and procedures that are established at Union level and that apply to the certification or conformity assessment of specific ICT products, ICT services or ICT processes</t>
        </is>
      </c>
      <c r="AB1021" s="2" t="inlineStr">
        <is>
          <t>esquema europeo de certificación de la ciberseguridad</t>
        </is>
      </c>
      <c r="AC1021" s="2" t="inlineStr">
        <is>
          <t>3</t>
        </is>
      </c>
      <c r="AD1021" s="2" t="inlineStr">
        <is>
          <t/>
        </is>
      </c>
      <c r="AE1021" t="inlineStr">
        <is>
          <t>Conjunto completo de disposiciones, requisitos técnicos, normas y procedimientos establecidos a escala de la Unión y que se aplican a la certificación o a la evaluación de la conformidad de los productos, servicios y procesos de TIC específicos.</t>
        </is>
      </c>
      <c r="AF1021" s="2" t="inlineStr">
        <is>
          <t>Euroopa küberturvalisuse sertifitseerimise kava</t>
        </is>
      </c>
      <c r="AG1021" s="2" t="inlineStr">
        <is>
          <t>3</t>
        </is>
      </c>
      <c r="AH1021" s="2" t="inlineStr">
        <is>
          <t/>
        </is>
      </c>
      <c r="AI1021" t="inlineStr">
        <is>
          <t>liidu tasandil kindlaks määratud normide, tehniliste nõuete, standardite ja menetluste põhjalik kogum, mida kasutatakse konkreetsete IKT-toodete, -teenuste ja -protsesside sertifitseerimiseks või nende vastavuse hindamiseks</t>
        </is>
      </c>
      <c r="AJ1021" s="2" t="inlineStr">
        <is>
          <t>eurooppalainen kyberturvallisuuden sertifiointijärjestelmä</t>
        </is>
      </c>
      <c r="AK1021" s="2" t="inlineStr">
        <is>
          <t>3</t>
        </is>
      </c>
      <c r="AL1021" s="2" t="inlineStr">
        <is>
          <t/>
        </is>
      </c>
      <c r="AM1021" t="inlineStr">
        <is>
          <t>unionin tasolla määritellyt kattavat säännöt, tekniset vaatimukset, standardit ja menettelyt, joita sovelletaan erityisen järjestelmän kattamien tieto- ja viestintätekniikan tuotteiden ja palvelujen sertifiointiin</t>
        </is>
      </c>
      <c r="AN1021" s="2" t="inlineStr">
        <is>
          <t>schéma européen de certification de cybersécurité</t>
        </is>
      </c>
      <c r="AO1021" s="2" t="inlineStr">
        <is>
          <t>3</t>
        </is>
      </c>
      <c r="AP1021" s="2" t="inlineStr">
        <is>
          <t/>
        </is>
      </c>
      <c r="AQ1021" t="inlineStr">
        <is>
          <t>ensemble complet de règles, d'exigences techniques, de normes et de procédures qui sont établies à l'échelon de l'Union européenne et qui s'appliquent à la certification ou à l'évaluation de la conformité de produits TIC, services TIC ou processus TIC spécifiques</t>
        </is>
      </c>
      <c r="AR1021" s="2" t="inlineStr">
        <is>
          <t>an scéim Eorpach um dheimhniú i ndáil le cibearshlándáil|
scéim Eorpach um dheimhniú cibearshlándála|
an scéim Eorpach um chibearshlándáil</t>
        </is>
      </c>
      <c r="AS1021" s="2" t="inlineStr">
        <is>
          <t>3|
3|
3</t>
        </is>
      </c>
      <c r="AT1021" s="2" t="inlineStr">
        <is>
          <t xml:space="preserve">|
|
</t>
        </is>
      </c>
      <c r="AU1021" t="inlineStr">
        <is>
          <t/>
        </is>
      </c>
      <c r="AV1021" s="2" t="inlineStr">
        <is>
          <t>europski program kibersigurnosne certifikacije</t>
        </is>
      </c>
      <c r="AW1021" s="2" t="inlineStr">
        <is>
          <t>3</t>
        </is>
      </c>
      <c r="AX1021" s="2" t="inlineStr">
        <is>
          <t/>
        </is>
      </c>
      <c r="AY1021" t="inlineStr">
        <is>
          <t/>
        </is>
      </c>
      <c r="AZ1021" s="2" t="inlineStr">
        <is>
          <t>európai kiberbiztonsági tanúsítási rendszer</t>
        </is>
      </c>
      <c r="BA1021" s="2" t="inlineStr">
        <is>
          <t>3</t>
        </is>
      </c>
      <c r="BB1021" s="2" t="inlineStr">
        <is>
          <t/>
        </is>
      </c>
      <c r="BC1021" t="inlineStr">
        <is>
          <t>adott IKT-termékek, IKT-szolgáltatások vagy IKT-folyamatok tanúsítására vagy megfelelőségértékelésére alkalmazandó szabályok, műszaki követelmények, szabványok és eljárások uniós szinten meghatározott átfogó rendszere</t>
        </is>
      </c>
      <c r="BD1021" s="2" t="inlineStr">
        <is>
          <t>sistema europeo di certificazione della cibersicurezza</t>
        </is>
      </c>
      <c r="BE1021" s="2" t="inlineStr">
        <is>
          <t>3</t>
        </is>
      </c>
      <c r="BF1021" s="2" t="inlineStr">
        <is>
          <t/>
        </is>
      </c>
      <c r="BG1021" t="inlineStr">
        <is>
          <t>serie completa di regole, requisiti tecnici, norme e procedure stabiliti a livello di Unione e che si applicano alla certificazione o alla valutazione della conformità di specifici prodotti TIC, servizi TIC e processi TIC</t>
        </is>
      </c>
      <c r="BH1021" s="2" t="inlineStr">
        <is>
          <t>Europos kibernetinio saugumo sertifikavimo schema</t>
        </is>
      </c>
      <c r="BI1021" s="2" t="inlineStr">
        <is>
          <t>3</t>
        </is>
      </c>
      <c r="BJ1021" s="2" t="inlineStr">
        <is>
          <t/>
        </is>
      </c>
      <c r="BK1021" t="inlineStr">
        <is>
          <t>išsamus taisyklių, techninių reikalavimų, standartų ir procedūrų, nustatytų Sąjungos lygmeniu, rinkinys, taikomas informacinių ir ryšių technologijų (IRT) produktų ir paslaugų, kuriems taikoma ta konkreti schema, sertifikavimui</t>
        </is>
      </c>
      <c r="BL1021" s="2" t="inlineStr">
        <is>
          <t>Eiropas kiberdrošības sertifikācijas shēma</t>
        </is>
      </c>
      <c r="BM1021" s="2" t="inlineStr">
        <is>
          <t>3</t>
        </is>
      </c>
      <c r="BN1021" s="2" t="inlineStr">
        <is>
          <t/>
        </is>
      </c>
      <c r="BO1021" t="inlineStr">
        <is>
          <t>visaptverošs noteikumu, tehnisko prasību, standartu un procedūru kopums, kas noteikts Savienības līmenī un kas attiecas uz konkrētu IKT produktu, IKT pakalpojumu vai IKT procesu sertifikāciju vai atbilstības novērtēšanu</t>
        </is>
      </c>
      <c r="BP1021" s="2" t="inlineStr">
        <is>
          <t>skema Ewropea taċ-ċertifikazzjoni taċ-ċibersigurtà</t>
        </is>
      </c>
      <c r="BQ1021" s="2" t="inlineStr">
        <is>
          <t>3</t>
        </is>
      </c>
      <c r="BR1021" s="2" t="inlineStr">
        <is>
          <t/>
        </is>
      </c>
      <c r="BS1021" t="inlineStr">
        <is>
          <t>sett komprensiv ta’ regoli, rekwiżiti tekniċi, standards u proċeduri, li huma stabbiliti fil-livell tal-Unjoni, u li japplikaw għaċ-ċertifikazzjoni jew il-valutazzjoni tal-konformità ta’ prodotti ICT, servizzi ICT u proċessi tal-ICT speċifiċi</t>
        </is>
      </c>
      <c r="BT1021" s="2" t="inlineStr">
        <is>
          <t>Europese cyberbeveiligingscertificeringsregeling</t>
        </is>
      </c>
      <c r="BU1021" s="2" t="inlineStr">
        <is>
          <t>3</t>
        </is>
      </c>
      <c r="BV1021" s="2" t="inlineStr">
        <is>
          <t/>
        </is>
      </c>
      <c r="BW1021" t="inlineStr">
        <is>
          <t>uitvoerige reeks voorschriften, technische vereisten, normen en procedures die op Unieniveau zijn vastgesteld en die van toepassing zijn op de certificering of conformiteitsbeoordeling van specifieke ICT-producten, -diensten en -processen</t>
        </is>
      </c>
      <c r="BX1021" s="2" t="inlineStr">
        <is>
          <t>europejski program certyfikacji cyberbezpieczeństwa</t>
        </is>
      </c>
      <c r="BY1021" s="2" t="inlineStr">
        <is>
          <t>3</t>
        </is>
      </c>
      <c r="BZ1021" s="2" t="inlineStr">
        <is>
          <t/>
        </is>
      </c>
      <c r="CA1021" t="inlineStr">
        <is>
          <t>obszerna definicja w tytule III rozporządzenia 2019/881</t>
        </is>
      </c>
      <c r="CB1021" s="2" t="inlineStr">
        <is>
          <t>sistema europeu de certificação da cibersegurança</t>
        </is>
      </c>
      <c r="CC1021" s="2" t="inlineStr">
        <is>
          <t>3</t>
        </is>
      </c>
      <c r="CD1021" s="2" t="inlineStr">
        <is>
          <t/>
        </is>
      </c>
      <c r="CE1021" t="inlineStr">
        <is>
          <t>Conjunto abrangente de regras, requisitos técnicos, normas e procedimentos estabelecidos a nível da União e aplicáveis à certificação ou à avaliação da conformidade dos produtos, serviços e processos de TIC.</t>
        </is>
      </c>
      <c r="CF1021" s="2" t="inlineStr">
        <is>
          <t>sistem european de certificare a securității cibernetice</t>
        </is>
      </c>
      <c r="CG1021" s="2" t="inlineStr">
        <is>
          <t>3</t>
        </is>
      </c>
      <c r="CH1021" s="2" t="inlineStr">
        <is>
          <t/>
        </is>
      </c>
      <c r="CI1021" t="inlineStr">
        <is>
          <t>set cuprinzător de norme, cerințe tehnice, standarde și proceduri, instituite la nivelul Uniunii, care se aplică certificării sau evaluării conformității anumitor produse TIC, servicii TIC și procese TIC</t>
        </is>
      </c>
      <c r="CJ1021" s="2" t="inlineStr">
        <is>
          <t>európsky systém certifikácie kybernetickej bezpečnosti</t>
        </is>
      </c>
      <c r="CK1021" s="2" t="inlineStr">
        <is>
          <t>3</t>
        </is>
      </c>
      <c r="CL1021" s="2" t="inlineStr">
        <is>
          <t/>
        </is>
      </c>
      <c r="CM1021" t="inlineStr">
        <is>
          <t>komplexný súbor pravidiel, technických požiadaviek, noriem a postupov, ktoré sú stanovené na úrovni Únie a ktoré sa uplatňujú na certifikáciu alebo posudzovanie zhody konkrétnych produktov IKT, služieb IKT alebo procesov IKT</t>
        </is>
      </c>
      <c r="CN1021" s="2" t="inlineStr">
        <is>
          <t>evropska certifikacijska shema za kibernetsko varnost</t>
        </is>
      </c>
      <c r="CO1021" s="2" t="inlineStr">
        <is>
          <t>3</t>
        </is>
      </c>
      <c r="CP1021" s="2" t="inlineStr">
        <is>
          <t/>
        </is>
      </c>
      <c r="CQ1021" t="inlineStr">
        <is>
          <t>celovit sklop pravil, tehničnih zahtev, standardov in postopkov, ki so vzpostavljeni na ravni Unije in se uporabljajo za certificiranje ali ugotavljanje skladnosti posameznih proizvodov IKT, storitev IKT ali postopkov IKT</t>
        </is>
      </c>
      <c r="CR1021" s="2" t="inlineStr">
        <is>
          <t>europeisk ordning för cybersäkerhetscertifiering</t>
        </is>
      </c>
      <c r="CS1021" s="2" t="inlineStr">
        <is>
          <t>3</t>
        </is>
      </c>
      <c r="CT1021" s="2" t="inlineStr">
        <is>
          <t/>
        </is>
      </c>
      <c r="CU1021" t="inlineStr">
        <is>
          <t>vittomfattande uppsättning regler, tekniska krav, standarder och förfaranden som fastställs på unionsnivå och som tillämpas på certifiering eller bedömning av överensstämmelse av särskilda IKT-produkter, IKT-tjänster och IKT-processer</t>
        </is>
      </c>
    </row>
    <row r="1022">
      <c r="A1022" s="1" t="str">
        <f>HYPERLINK("https://iate.europa.eu/entry/result/47521/all", "47521")</f>
        <v>47521</v>
      </c>
      <c r="B1022" t="inlineStr">
        <is>
          <t>ENVIRONMENT</t>
        </is>
      </c>
      <c r="C1022" t="inlineStr">
        <is>
          <t>ENVIRONMENT</t>
        </is>
      </c>
      <c r="D1022" t="inlineStr">
        <is>
          <t/>
        </is>
      </c>
      <c r="E1022" t="inlineStr">
        <is>
          <t/>
        </is>
      </c>
      <c r="F1022" t="inlineStr">
        <is>
          <t/>
        </is>
      </c>
      <c r="G1022" t="inlineStr">
        <is>
          <t/>
        </is>
      </c>
      <c r="H1022" t="inlineStr">
        <is>
          <t/>
        </is>
      </c>
      <c r="I1022" t="inlineStr">
        <is>
          <t/>
        </is>
      </c>
      <c r="J1022" t="inlineStr">
        <is>
          <t/>
        </is>
      </c>
      <c r="K1022" t="inlineStr">
        <is>
          <t/>
        </is>
      </c>
      <c r="L1022" s="2" t="inlineStr">
        <is>
          <t>kortlægning</t>
        </is>
      </c>
      <c r="M1022" s="2" t="inlineStr">
        <is>
          <t>3</t>
        </is>
      </c>
      <c r="N1022" s="2" t="inlineStr">
        <is>
          <t/>
        </is>
      </c>
      <c r="O1022" t="inlineStr">
        <is>
          <t/>
        </is>
      </c>
      <c r="P1022" s="2" t="inlineStr">
        <is>
          <t>Kartographie|
Kartierung|
kartographische Darstellung</t>
        </is>
      </c>
      <c r="Q1022" s="2" t="inlineStr">
        <is>
          <t>3|
3|
3</t>
        </is>
      </c>
      <c r="R1022" s="2" t="inlineStr">
        <is>
          <t xml:space="preserve">|
|
</t>
        </is>
      </c>
      <c r="S1022" t="inlineStr">
        <is>
          <t/>
        </is>
      </c>
      <c r="T1022" s="2" t="inlineStr">
        <is>
          <t>Χαρτογράφηση|
χαρτογράφηση</t>
        </is>
      </c>
      <c r="U1022" s="2" t="inlineStr">
        <is>
          <t>3|
3</t>
        </is>
      </c>
      <c r="V1022" s="2" t="inlineStr">
        <is>
          <t xml:space="preserve">|
</t>
        </is>
      </c>
      <c r="W1022" t="inlineStr">
        <is>
          <t/>
        </is>
      </c>
      <c r="X1022" s="2" t="inlineStr">
        <is>
          <t>mapping</t>
        </is>
      </c>
      <c r="Y1022" s="2" t="inlineStr">
        <is>
          <t>3</t>
        </is>
      </c>
      <c r="Z1022" s="2" t="inlineStr">
        <is>
          <t/>
        </is>
      </c>
      <c r="AA1022" t="inlineStr">
        <is>
          <t>1.The process of making a map of an area; especially the field work necessary for the production of a map.</t>
        </is>
      </c>
      <c r="AB1022" s="2" t="inlineStr">
        <is>
          <t>cartografía (mapas|
cartografía (mapas)</t>
        </is>
      </c>
      <c r="AC1022" s="2" t="inlineStr">
        <is>
          <t>3|
3</t>
        </is>
      </c>
      <c r="AD1022" s="2" t="inlineStr">
        <is>
          <t xml:space="preserve">|
</t>
        </is>
      </c>
      <c r="AE1022" t="inlineStr">
        <is>
          <t/>
        </is>
      </c>
      <c r="AF1022" t="inlineStr">
        <is>
          <t/>
        </is>
      </c>
      <c r="AG1022" t="inlineStr">
        <is>
          <t/>
        </is>
      </c>
      <c r="AH1022" t="inlineStr">
        <is>
          <t/>
        </is>
      </c>
      <c r="AI1022" t="inlineStr">
        <is>
          <t/>
        </is>
      </c>
      <c r="AJ1022" s="2" t="inlineStr">
        <is>
          <t>kartoitus|
kartan valmistus</t>
        </is>
      </c>
      <c r="AK1022" s="2" t="inlineStr">
        <is>
          <t>3|
3</t>
        </is>
      </c>
      <c r="AL1022" s="2" t="inlineStr">
        <is>
          <t xml:space="preserve">|
</t>
        </is>
      </c>
      <c r="AM1022" t="inlineStr">
        <is>
          <t/>
        </is>
      </c>
      <c r="AN1022" s="2" t="inlineStr">
        <is>
          <t>cartographie (cartes)</t>
        </is>
      </c>
      <c r="AO1022" s="2" t="inlineStr">
        <is>
          <t>3</t>
        </is>
      </c>
      <c r="AP1022" s="2" t="inlineStr">
        <is>
          <t/>
        </is>
      </c>
      <c r="AQ1022" t="inlineStr">
        <is>
          <t/>
        </is>
      </c>
      <c r="AR1022" t="inlineStr">
        <is>
          <t/>
        </is>
      </c>
      <c r="AS1022" t="inlineStr">
        <is>
          <t/>
        </is>
      </c>
      <c r="AT1022" t="inlineStr">
        <is>
          <t/>
        </is>
      </c>
      <c r="AU1022" t="inlineStr">
        <is>
          <t/>
        </is>
      </c>
      <c r="AV1022" t="inlineStr">
        <is>
          <t/>
        </is>
      </c>
      <c r="AW1022" t="inlineStr">
        <is>
          <t/>
        </is>
      </c>
      <c r="AX1022" t="inlineStr">
        <is>
          <t/>
        </is>
      </c>
      <c r="AY1022" t="inlineStr">
        <is>
          <t/>
        </is>
      </c>
      <c r="AZ1022" t="inlineStr">
        <is>
          <t/>
        </is>
      </c>
      <c r="BA1022" t="inlineStr">
        <is>
          <t/>
        </is>
      </c>
      <c r="BB1022" t="inlineStr">
        <is>
          <t/>
        </is>
      </c>
      <c r="BC1022" t="inlineStr">
        <is>
          <t/>
        </is>
      </c>
      <c r="BD1022" s="2" t="inlineStr">
        <is>
          <t>compilazione di carte / mappatura|
mappatura</t>
        </is>
      </c>
      <c r="BE1022" s="2" t="inlineStr">
        <is>
          <t>3|
3</t>
        </is>
      </c>
      <c r="BF1022" s="2" t="inlineStr">
        <is>
          <t xml:space="preserve">|
</t>
        </is>
      </c>
      <c r="BG1022" t="inlineStr">
        <is>
          <t/>
        </is>
      </c>
      <c r="BH1022" t="inlineStr">
        <is>
          <t/>
        </is>
      </c>
      <c r="BI1022" t="inlineStr">
        <is>
          <t/>
        </is>
      </c>
      <c r="BJ1022" t="inlineStr">
        <is>
          <t/>
        </is>
      </c>
      <c r="BK1022" t="inlineStr">
        <is>
          <t/>
        </is>
      </c>
      <c r="BL1022" t="inlineStr">
        <is>
          <t/>
        </is>
      </c>
      <c r="BM1022" t="inlineStr">
        <is>
          <t/>
        </is>
      </c>
      <c r="BN1022" t="inlineStr">
        <is>
          <t/>
        </is>
      </c>
      <c r="BO1022" t="inlineStr">
        <is>
          <t/>
        </is>
      </c>
      <c r="BP1022" s="2" t="inlineStr">
        <is>
          <t>kartografija</t>
        </is>
      </c>
      <c r="BQ1022" s="2" t="inlineStr">
        <is>
          <t>3</t>
        </is>
      </c>
      <c r="BR1022" s="2" t="inlineStr">
        <is>
          <t/>
        </is>
      </c>
      <c r="BS1022" t="inlineStr">
        <is>
          <t/>
        </is>
      </c>
      <c r="BT1022" s="2" t="inlineStr">
        <is>
          <t>in kaart brengen|
kartering</t>
        </is>
      </c>
      <c r="BU1022" s="2" t="inlineStr">
        <is>
          <t>3|
3</t>
        </is>
      </c>
      <c r="BV1022" s="2" t="inlineStr">
        <is>
          <t xml:space="preserve">|
</t>
        </is>
      </c>
      <c r="BW1022" t="inlineStr">
        <is>
          <t/>
        </is>
      </c>
      <c r="BX1022" t="inlineStr">
        <is>
          <t/>
        </is>
      </c>
      <c r="BY1022" t="inlineStr">
        <is>
          <t/>
        </is>
      </c>
      <c r="BZ1022" t="inlineStr">
        <is>
          <t/>
        </is>
      </c>
      <c r="CA1022" t="inlineStr">
        <is>
          <t/>
        </is>
      </c>
      <c r="CB1022" s="2" t="inlineStr">
        <is>
          <t>cartografia|
levantamentos cartográficos</t>
        </is>
      </c>
      <c r="CC1022" s="2" t="inlineStr">
        <is>
          <t>3|
3</t>
        </is>
      </c>
      <c r="CD1022" s="2" t="inlineStr">
        <is>
          <t xml:space="preserve">|
</t>
        </is>
      </c>
      <c r="CE1022" t="inlineStr">
        <is>
          <t/>
        </is>
      </c>
      <c r="CF1022" t="inlineStr">
        <is>
          <t/>
        </is>
      </c>
      <c r="CG1022" t="inlineStr">
        <is>
          <t/>
        </is>
      </c>
      <c r="CH1022" t="inlineStr">
        <is>
          <t/>
        </is>
      </c>
      <c r="CI1022" t="inlineStr">
        <is>
          <t/>
        </is>
      </c>
      <c r="CJ1022" t="inlineStr">
        <is>
          <t/>
        </is>
      </c>
      <c r="CK1022" t="inlineStr">
        <is>
          <t/>
        </is>
      </c>
      <c r="CL1022" t="inlineStr">
        <is>
          <t/>
        </is>
      </c>
      <c r="CM1022" t="inlineStr">
        <is>
          <t/>
        </is>
      </c>
      <c r="CN1022" t="inlineStr">
        <is>
          <t/>
        </is>
      </c>
      <c r="CO1022" t="inlineStr">
        <is>
          <t/>
        </is>
      </c>
      <c r="CP1022" t="inlineStr">
        <is>
          <t/>
        </is>
      </c>
      <c r="CQ1022" t="inlineStr">
        <is>
          <t/>
        </is>
      </c>
      <c r="CR1022" s="2" t="inlineStr">
        <is>
          <t>kartering; kartläggning; avbildning</t>
        </is>
      </c>
      <c r="CS1022" s="2" t="inlineStr">
        <is>
          <t>3</t>
        </is>
      </c>
      <c r="CT1022" s="2" t="inlineStr">
        <is>
          <t/>
        </is>
      </c>
      <c r="CU1022" t="inlineStr">
        <is>
          <t/>
        </is>
      </c>
    </row>
    <row r="1023">
      <c r="A1023" s="1" t="str">
        <f>HYPERLINK("https://iate.europa.eu/entry/result/3573021/all", "3573021")</f>
        <v>3573021</v>
      </c>
      <c r="B1023" t="inlineStr">
        <is>
          <t>PRODUCTION, TECHNOLOGY AND RESEARCH;TRANSPORT</t>
        </is>
      </c>
      <c r="C1023" t="inlineStr">
        <is>
          <t>PRODUCTION, TECHNOLOGY AND RESEARCH|technology and technical regulations;TRANSPORT|land transport|land transport</t>
        </is>
      </c>
      <c r="D1023" s="2" t="inlineStr">
        <is>
          <t>автоматизирано превозно средство</t>
        </is>
      </c>
      <c r="E1023" s="2" t="inlineStr">
        <is>
          <t>3</t>
        </is>
      </c>
      <c r="F1023" s="2" t="inlineStr">
        <is>
          <t/>
        </is>
      </c>
      <c r="G1023" t="inlineStr">
        <is>
          <t/>
        </is>
      </c>
      <c r="H1023" s="2" t="inlineStr">
        <is>
          <t>automatizovaný automobil|
automatizované vozidlo</t>
        </is>
      </c>
      <c r="I1023" s="2" t="inlineStr">
        <is>
          <t>3|
3</t>
        </is>
      </c>
      <c r="J1023" s="2" t="inlineStr">
        <is>
          <t xml:space="preserve">|
</t>
        </is>
      </c>
      <c r="K1023" t="inlineStr">
        <is>
          <t>vozidlo s jedním nebo více autonomními systémy v oblasti bezpečnosti řízení a konektivity</t>
        </is>
      </c>
      <c r="L1023" s="2" t="inlineStr">
        <is>
          <t>automatiseret bil|
selvkørende bil|
automatiseret køretøj|
automatisk bil</t>
        </is>
      </c>
      <c r="M1023" s="2" t="inlineStr">
        <is>
          <t>3|
3|
3|
3</t>
        </is>
      </c>
      <c r="N1023" s="2" t="inlineStr">
        <is>
          <t xml:space="preserve">|
|
|
</t>
        </is>
      </c>
      <c r="O1023" t="inlineStr">
        <is>
          <t>køretøj der helt eller delvist kan køre uden assistance fra en fører</t>
        </is>
      </c>
      <c r="P1023" s="2" t="inlineStr">
        <is>
          <t>selbstfahrendes Auto|
automatisiertes Fahrzeug</t>
        </is>
      </c>
      <c r="Q1023" s="2" t="inlineStr">
        <is>
          <t>3|
3</t>
        </is>
      </c>
      <c r="R1023" s="2" t="inlineStr">
        <is>
          <t xml:space="preserve">|
</t>
        </is>
      </c>
      <c r="S1023" t="inlineStr">
        <is>
          <t>Kraftfahrzeug, das ohne Einfluss eines menschlichen Fahrers fahren, steuern und einparken kann</t>
        </is>
      </c>
      <c r="T1023" s="2" t="inlineStr">
        <is>
          <t>αυτοματοποιημένo όχημα|
αυτοματοποιημένo αυτοκίνητo</t>
        </is>
      </c>
      <c r="U1023" s="2" t="inlineStr">
        <is>
          <t>3|
3</t>
        </is>
      </c>
      <c r="V1023" s="2" t="inlineStr">
        <is>
          <t xml:space="preserve">|
</t>
        </is>
      </c>
      <c r="W1023" t="inlineStr">
        <is>
          <t>όχημα στο οποίο τουλάχιστον ορισμένες πτυχές σε σχέση με λειτουργίες ελέγχου καίριας σημασίας για την ασφάλεια (π.χ. πορεία του οχήματος, πέδηση κ.ά.) ενεργοποιούνται χωρίς να απαιτούνται περαιτέρω ενέργειες του οδηγού</t>
        </is>
      </c>
      <c r="X1023" s="2" t="inlineStr">
        <is>
          <t>automated car|
automated vehicle</t>
        </is>
      </c>
      <c r="Y1023" s="2" t="inlineStr">
        <is>
          <t>3|
3</t>
        </is>
      </c>
      <c r="Z1023" s="2" t="inlineStr">
        <is>
          <t xml:space="preserve">|
</t>
        </is>
      </c>
      <c r="AA1023" t="inlineStr">
        <is>
          <t>vehicle in which at least some aspect of a safety-critical control function (e.g., steering, throttle, or braking) occurs without direct driver input</t>
        </is>
      </c>
      <c r="AB1023" s="2" t="inlineStr">
        <is>
          <t>automóvil automatizado</t>
        </is>
      </c>
      <c r="AC1023" s="2" t="inlineStr">
        <is>
          <t>3</t>
        </is>
      </c>
      <c r="AD1023" s="2" t="inlineStr">
        <is>
          <t/>
        </is>
      </c>
      <c r="AE1023" t="inlineStr">
        <is>
          <t>Vehículo en el que algunas funciones esenciales para la conducción, como el control de la aceleración o del frenado, pueden realizarse de manera automática, sin intervención del conductor.</t>
        </is>
      </c>
      <c r="AF1023" s="2" t="inlineStr">
        <is>
          <t>automatiseeritud sõiduk|
automatiseeritud auto</t>
        </is>
      </c>
      <c r="AG1023" s="2" t="inlineStr">
        <is>
          <t>3|
3</t>
        </is>
      </c>
      <c r="AH1023" s="2" t="inlineStr">
        <is>
          <t xml:space="preserve">|
</t>
        </is>
      </c>
      <c r="AI1023" t="inlineStr">
        <is>
          <t>sõiduk, mille puhul osa eraldiseisvaid operatsioone on automatiseeritud</t>
        </is>
      </c>
      <c r="AJ1023" s="2" t="inlineStr">
        <is>
          <t>automatisoitu ajoneuvo|
automaattinen ajoneuvo|
automatisoitu auto|
automaattiajoneuvo</t>
        </is>
      </c>
      <c r="AK1023" s="2" t="inlineStr">
        <is>
          <t>3|
3|
3|
3</t>
        </is>
      </c>
      <c r="AL1023" s="2" t="inlineStr">
        <is>
          <t xml:space="preserve">|
|
|
</t>
        </is>
      </c>
      <c r="AM1023" t="inlineStr">
        <is>
          <t>auto, jonka kuljettaja vapautuu auton hallinnasta määrätyissä tai kaikissa tilanteissa auton toimiessa itsenäisesti</t>
        </is>
      </c>
      <c r="AN1023" s="2" t="inlineStr">
        <is>
          <t>véhicule automatisé|
voiture automatisée</t>
        </is>
      </c>
      <c r="AO1023" s="2" t="inlineStr">
        <is>
          <t>4|
4</t>
        </is>
      </c>
      <c r="AP1023" s="2" t="inlineStr">
        <is>
          <t xml:space="preserve">|
</t>
        </is>
      </c>
      <c r="AQ1023" t="inlineStr">
        <is>
          <t>véhicule conduite par un humain qui bénéficie de multiples systèmes d’assistance actifs</t>
        </is>
      </c>
      <c r="AR1023" s="2" t="inlineStr">
        <is>
          <t>feithicil uathoibrithe</t>
        </is>
      </c>
      <c r="AS1023" s="2" t="inlineStr">
        <is>
          <t>3</t>
        </is>
      </c>
      <c r="AT1023" s="2" t="inlineStr">
        <is>
          <t/>
        </is>
      </c>
      <c r="AU1023" t="inlineStr">
        <is>
          <t/>
        </is>
      </c>
      <c r="AV1023" s="2" t="inlineStr">
        <is>
          <t>automatizirano vozilo|
automatizirani automobil</t>
        </is>
      </c>
      <c r="AW1023" s="2" t="inlineStr">
        <is>
          <t>3|
3</t>
        </is>
      </c>
      <c r="AX1023" s="2" t="inlineStr">
        <is>
          <t xml:space="preserve">|
</t>
        </is>
      </c>
      <c r="AY1023" t="inlineStr">
        <is>
          <t/>
        </is>
      </c>
      <c r="AZ1023" s="2" t="inlineStr">
        <is>
          <t>automatizált jármű</t>
        </is>
      </c>
      <c r="BA1023" s="2" t="inlineStr">
        <is>
          <t>3</t>
        </is>
      </c>
      <c r="BB1023" s="2" t="inlineStr">
        <is>
          <t/>
        </is>
      </c>
      <c r="BC1023" t="inlineStr">
        <is>
          <t>olyan gépjármű, amelyet arra a célra terveztek és gyártottak, hogy bizonyos ideig folyamatos járművezetői felügyelet nélkül, önállóan közlekedjen, de amelynek tekintetében továbbra is elvárt vagy szükséges a járművezetői beavatkozás</t>
        </is>
      </c>
      <c r="BD1023" s="2" t="inlineStr">
        <is>
          <t>automobile automatizzata|
veicolo automatizzato</t>
        </is>
      </c>
      <c r="BE1023" s="2" t="inlineStr">
        <is>
          <t>3|
3</t>
        </is>
      </c>
      <c r="BF1023" s="2" t="inlineStr">
        <is>
          <t xml:space="preserve">|
</t>
        </is>
      </c>
      <c r="BG1023" t="inlineStr">
        <is>
          <t>automobile che per circolare non necessita, del tutto o in parte, interventi da parte di esseri umani</t>
        </is>
      </c>
      <c r="BH1023" s="2" t="inlineStr">
        <is>
          <t>automatizuotas automobilis</t>
        </is>
      </c>
      <c r="BI1023" s="2" t="inlineStr">
        <is>
          <t>3</t>
        </is>
      </c>
      <c r="BJ1023" s="2" t="inlineStr">
        <is>
          <t/>
        </is>
      </c>
      <c r="BK1023" t="inlineStr">
        <is>
          <t>transporto priemonė, kurioje bent kelios saugos požiūriu svarbios valdymo funkcijos (pvz., vairavimo, droselio valdymo ar stabdymo) vykdomos be vairuotojo įsikišimo</t>
        </is>
      </c>
      <c r="BL1023" s="2" t="inlineStr">
        <is>
          <t>automatizēts vieglais automobilis|
automatizēts transportlīdzeklis</t>
        </is>
      </c>
      <c r="BM1023" s="2" t="inlineStr">
        <is>
          <t>2|
3</t>
        </is>
      </c>
      <c r="BN1023" s="2" t="inlineStr">
        <is>
          <t xml:space="preserve">|
</t>
        </is>
      </c>
      <c r="BO1023" t="inlineStr">
        <is>
          <t>transportlīdzeklis, kurā vismaz kādas drošībai kritiskas vadības funkcijas aspekts (t.i., stūrēšana, gaita vai bremzēšana) realizējas bez vadītāja tiešas darbības</t>
        </is>
      </c>
      <c r="BP1023" s="2" t="inlineStr">
        <is>
          <t>karozza awtomatizzata</t>
        </is>
      </c>
      <c r="BQ1023" s="2" t="inlineStr">
        <is>
          <t>3</t>
        </is>
      </c>
      <c r="BR1023" s="2" t="inlineStr">
        <is>
          <t/>
        </is>
      </c>
      <c r="BS1023" t="inlineStr">
        <is>
          <t>vettura fejn tal-anqas xi aspett ta' funzjoni ta' kontroll kritiku tas-sikurezza jokkorri mingħajr input dirett tas-sewwieq</t>
        </is>
      </c>
      <c r="BT1023" s="2" t="inlineStr">
        <is>
          <t>geautomatiseerd voertuig</t>
        </is>
      </c>
      <c r="BU1023" s="2" t="inlineStr">
        <is>
          <t>3</t>
        </is>
      </c>
      <c r="BV1023" s="2" t="inlineStr">
        <is>
          <t/>
        </is>
      </c>
      <c r="BW1023" t="inlineStr">
        <is>
          <t/>
        </is>
      </c>
      <c r="BX1023" s="2" t="inlineStr">
        <is>
          <t>pojazd zautomatyzowany|
pojazd automatyczny|
zautomatyzowany samochód</t>
        </is>
      </c>
      <c r="BY1023" s="2" t="inlineStr">
        <is>
          <t>3|
3|
3</t>
        </is>
      </c>
      <c r="BZ1023" s="2" t="inlineStr">
        <is>
          <t xml:space="preserve">preferred|
|
</t>
        </is>
      </c>
      <c r="CA1023" t="inlineStr">
        <is>
          <t>pojazd wyposażony w urządzenia umożliwiające automatyczne wykonywanie niektórych czynności związanych zprowadzeniem pojazdu</t>
        </is>
      </c>
      <c r="CB1023" s="2" t="inlineStr">
        <is>
          <t>veículo automatizado</t>
        </is>
      </c>
      <c r="CC1023" s="2" t="inlineStr">
        <is>
          <t>3</t>
        </is>
      </c>
      <c r="CD1023" s="2" t="inlineStr">
        <is>
          <t/>
        </is>
      </c>
      <c r="CE1023" t="inlineStr">
        <is>
          <t/>
        </is>
      </c>
      <c r="CF1023" s="2" t="inlineStr">
        <is>
          <t>autovehicul automatizat|
vehicul automatizat</t>
        </is>
      </c>
      <c r="CG1023" s="2" t="inlineStr">
        <is>
          <t>3|
3</t>
        </is>
      </c>
      <c r="CH1023" s="2" t="inlineStr">
        <is>
          <t xml:space="preserve">|
</t>
        </is>
      </c>
      <c r="CI1023" t="inlineStr">
        <is>
          <t/>
        </is>
      </c>
      <c r="CJ1023" s="2" t="inlineStr">
        <is>
          <t>automatizované auto|
automatizované vozidlo</t>
        </is>
      </c>
      <c r="CK1023" s="2" t="inlineStr">
        <is>
          <t>3|
3</t>
        </is>
      </c>
      <c r="CL1023" s="2" t="inlineStr">
        <is>
          <t xml:space="preserve">|
</t>
        </is>
      </c>
      <c r="CM1023" t="inlineStr">
        <is>
          <t>vozidlo vybavené technológiami, ktoré umožňujú aktiváciu jeho funkcií, ktoré sú dôležité z pohľadu bezpečnosti, bez priameho zásahu vodiča</t>
        </is>
      </c>
      <c r="CN1023" s="2" t="inlineStr">
        <is>
          <t>avtomatizirani avtomobil</t>
        </is>
      </c>
      <c r="CO1023" s="2" t="inlineStr">
        <is>
          <t>3</t>
        </is>
      </c>
      <c r="CP1023" s="2" t="inlineStr">
        <is>
          <t/>
        </is>
      </c>
      <c r="CQ1023" t="inlineStr">
        <is>
          <t>vozilo, v katerem vsaj en vidik upravljanja, pomemben za varnost (npr. krmiljenje, pospeševanje ali zaviranje), poteka brez voznikovega nadzora</t>
        </is>
      </c>
      <c r="CR1023" s="2" t="inlineStr">
        <is>
          <t>automatiserat fordon</t>
        </is>
      </c>
      <c r="CS1023" s="2" t="inlineStr">
        <is>
          <t>3</t>
        </is>
      </c>
      <c r="CT1023" s="2" t="inlineStr">
        <is>
          <t/>
        </is>
      </c>
      <c r="CU1023" t="inlineStr">
        <is>
          <t/>
        </is>
      </c>
    </row>
    <row r="1024">
      <c r="A1024" s="1" t="str">
        <f>HYPERLINK("https://iate.europa.eu/entry/result/1380679/all", "1380679")</f>
        <v>1380679</v>
      </c>
      <c r="B1024" t="inlineStr">
        <is>
          <t>EDUCATION AND COMMUNICATIONS</t>
        </is>
      </c>
      <c r="C1024" t="inlineStr">
        <is>
          <t>EDUCATION AND COMMUNICATIONS|information technology and data processing|data processing|information storage</t>
        </is>
      </c>
      <c r="D1024" t="inlineStr">
        <is>
          <t/>
        </is>
      </c>
      <c r="E1024" t="inlineStr">
        <is>
          <t/>
        </is>
      </c>
      <c r="F1024" t="inlineStr">
        <is>
          <t/>
        </is>
      </c>
      <c r="G1024" t="inlineStr">
        <is>
          <t/>
        </is>
      </c>
      <c r="H1024" t="inlineStr">
        <is>
          <t/>
        </is>
      </c>
      <c r="I1024" t="inlineStr">
        <is>
          <t/>
        </is>
      </c>
      <c r="J1024" t="inlineStr">
        <is>
          <t/>
        </is>
      </c>
      <c r="K1024" t="inlineStr">
        <is>
          <t/>
        </is>
      </c>
      <c r="L1024" s="2" t="inlineStr">
        <is>
          <t>lagerplads|
lagerkapacitet|
lagerstørrelse</t>
        </is>
      </c>
      <c r="M1024" s="2" t="inlineStr">
        <is>
          <t>3|
3|
3</t>
        </is>
      </c>
      <c r="N1024" s="2" t="inlineStr">
        <is>
          <t xml:space="preserve">|
|
</t>
        </is>
      </c>
      <c r="O1024" t="inlineStr">
        <is>
          <t>mål for lagerenhedens gemmekapacitet</t>
        </is>
      </c>
      <c r="P1024" s="2" t="inlineStr">
        <is>
          <t>Speicherkapazität|
Speichergröße</t>
        </is>
      </c>
      <c r="Q1024" s="2" t="inlineStr">
        <is>
          <t>3|
3</t>
        </is>
      </c>
      <c r="R1024" s="2" t="inlineStr">
        <is>
          <t xml:space="preserve">|
</t>
        </is>
      </c>
      <c r="S1024" t="inlineStr">
        <is>
          <t>Anzahl der Zeichen, Worte oder anderer Dateneinheiten, die ein Speicher oder Speichermodul aufnehmen kann</t>
        </is>
      </c>
      <c r="T1024" s="2" t="inlineStr">
        <is>
          <t>ικανότητα απομνημονεύσεως|
χωρητικότητα μνήμης</t>
        </is>
      </c>
      <c r="U1024" s="2" t="inlineStr">
        <is>
          <t>3|
3</t>
        </is>
      </c>
      <c r="V1024" s="2" t="inlineStr">
        <is>
          <t xml:space="preserve">|
</t>
        </is>
      </c>
      <c r="W1024" t="inlineStr">
        <is>
          <t>η ποσότητα των δεδομένων που μπορούν να αποθηκευθούν σε μια μονάδα μνήμης;εκφράζεται σε δυαδικά ψηφία,ψηφιολέξεις ή λέξεις</t>
        </is>
      </c>
      <c r="X1024" s="2" t="inlineStr">
        <is>
          <t>memory size|
capacity|
storage capacity|
core size</t>
        </is>
      </c>
      <c r="Y1024" s="2" t="inlineStr">
        <is>
          <t>3|
3|
3|
3</t>
        </is>
      </c>
      <c r="Z1024" s="2" t="inlineStr">
        <is>
          <t xml:space="preserve">|
|
|
</t>
        </is>
      </c>
      <c r="AA1024" t="inlineStr">
        <is>
          <t>1) the number of bits,characters,bytes,words or other units of data that a particular storage device can contain 2) the amount of data that can be contained in a storage device measured in binary digits,bytes,characters,words or other units of data</t>
        </is>
      </c>
      <c r="AB1024" s="2" t="inlineStr">
        <is>
          <t>capacidad|
capacidad de memoria|
capacidad de almacenamiento|
tamaño de la memoria</t>
        </is>
      </c>
      <c r="AC1024" s="2" t="inlineStr">
        <is>
          <t>3|
3|
3|
3</t>
        </is>
      </c>
      <c r="AD1024" s="2" t="inlineStr">
        <is>
          <t xml:space="preserve">|
|
|
</t>
        </is>
      </c>
      <c r="AE1024" t="inlineStr">
        <is>
          <t/>
        </is>
      </c>
      <c r="AF1024" t="inlineStr">
        <is>
          <t/>
        </is>
      </c>
      <c r="AG1024" t="inlineStr">
        <is>
          <t/>
        </is>
      </c>
      <c r="AH1024" t="inlineStr">
        <is>
          <t/>
        </is>
      </c>
      <c r="AI1024" t="inlineStr">
        <is>
          <t/>
        </is>
      </c>
      <c r="AJ1024" s="2" t="inlineStr">
        <is>
          <t>muistitila|
muistikapasiteetti</t>
        </is>
      </c>
      <c r="AK1024" s="2" t="inlineStr">
        <is>
          <t>3|
3</t>
        </is>
      </c>
      <c r="AL1024" s="2" t="inlineStr">
        <is>
          <t xml:space="preserve">|
</t>
        </is>
      </c>
      <c r="AM1024" t="inlineStr">
        <is>
          <t/>
        </is>
      </c>
      <c r="AN1024" s="2" t="inlineStr">
        <is>
          <t>capacité de stockage|
capacité de mémoire|
capacité|
capacité-mémoire</t>
        </is>
      </c>
      <c r="AO1024" s="2" t="inlineStr">
        <is>
          <t>3|
3|
3|
2</t>
        </is>
      </c>
      <c r="AP1024" s="2" t="inlineStr">
        <is>
          <t xml:space="preserve">|
|
|
</t>
        </is>
      </c>
      <c r="AQ1024" t="inlineStr">
        <is>
          <t>1) quantité d'information pouvant être enregistrée dans une mémoire et que l'on peut exprimer en bits, en caractères, en octets, en mots 2) quantité de données pouvant être contenue dans une mémoire et exprimée en nombres de chiffres binaires, de multiplets, de caractères, de mots ou toute autre unité de données</t>
        </is>
      </c>
      <c r="AR1024" t="inlineStr">
        <is>
          <t/>
        </is>
      </c>
      <c r="AS1024" t="inlineStr">
        <is>
          <t/>
        </is>
      </c>
      <c r="AT1024" t="inlineStr">
        <is>
          <t/>
        </is>
      </c>
      <c r="AU1024" t="inlineStr">
        <is>
          <t/>
        </is>
      </c>
      <c r="AV1024" t="inlineStr">
        <is>
          <t/>
        </is>
      </c>
      <c r="AW1024" t="inlineStr">
        <is>
          <t/>
        </is>
      </c>
      <c r="AX1024" t="inlineStr">
        <is>
          <t/>
        </is>
      </c>
      <c r="AY1024" t="inlineStr">
        <is>
          <t/>
        </is>
      </c>
      <c r="AZ1024" t="inlineStr">
        <is>
          <t/>
        </is>
      </c>
      <c r="BA1024" t="inlineStr">
        <is>
          <t/>
        </is>
      </c>
      <c r="BB1024" t="inlineStr">
        <is>
          <t/>
        </is>
      </c>
      <c r="BC1024" t="inlineStr">
        <is>
          <t/>
        </is>
      </c>
      <c r="BD1024" s="2" t="inlineStr">
        <is>
          <t>capacità di memoria|
capacità della memoria</t>
        </is>
      </c>
      <c r="BE1024" s="2" t="inlineStr">
        <is>
          <t>3|
3</t>
        </is>
      </c>
      <c r="BF1024" s="2" t="inlineStr">
        <is>
          <t xml:space="preserve">|
</t>
        </is>
      </c>
      <c r="BG1024" t="inlineStr">
        <is>
          <t>numero massimo di dati che una memoria può contenere</t>
        </is>
      </c>
      <c r="BH1024" s="2" t="inlineStr">
        <is>
          <t>atmintinės talpa|
talpa</t>
        </is>
      </c>
      <c r="BI1024" s="2" t="inlineStr">
        <is>
          <t>3|
3</t>
        </is>
      </c>
      <c r="BJ1024" s="2" t="inlineStr">
        <is>
          <t xml:space="preserve">|
</t>
        </is>
      </c>
      <c r="BK1024" t="inlineStr">
        <is>
          <t>atmintinėje arba kt. įtaise laikomų duomenų kiekis, išreikštas duomenų vienetais</t>
        </is>
      </c>
      <c r="BL1024" t="inlineStr">
        <is>
          <t/>
        </is>
      </c>
      <c r="BM1024" t="inlineStr">
        <is>
          <t/>
        </is>
      </c>
      <c r="BN1024" t="inlineStr">
        <is>
          <t/>
        </is>
      </c>
      <c r="BO1024" t="inlineStr">
        <is>
          <t/>
        </is>
      </c>
      <c r="BP1024" t="inlineStr">
        <is>
          <t/>
        </is>
      </c>
      <c r="BQ1024" t="inlineStr">
        <is>
          <t/>
        </is>
      </c>
      <c r="BR1024" t="inlineStr">
        <is>
          <t/>
        </is>
      </c>
      <c r="BS1024" t="inlineStr">
        <is>
          <t/>
        </is>
      </c>
      <c r="BT1024" s="2" t="inlineStr">
        <is>
          <t>geheugenomvang|
opslagcapaciteit|
geheugencapaciteit</t>
        </is>
      </c>
      <c r="BU1024" s="2" t="inlineStr">
        <is>
          <t>3|
3|
3</t>
        </is>
      </c>
      <c r="BV1024" s="2" t="inlineStr">
        <is>
          <t xml:space="preserve">|
|
</t>
        </is>
      </c>
      <c r="BW1024" t="inlineStr">
        <is>
          <t>aantal binaire elementen, tekens, bytes of woorden dat in een geheugen kan worden vastgelegd</t>
        </is>
      </c>
      <c r="BX1024" t="inlineStr">
        <is>
          <t/>
        </is>
      </c>
      <c r="BY1024" t="inlineStr">
        <is>
          <t/>
        </is>
      </c>
      <c r="BZ1024" t="inlineStr">
        <is>
          <t/>
        </is>
      </c>
      <c r="CA1024" t="inlineStr">
        <is>
          <t/>
        </is>
      </c>
      <c r="CB1024" s="2" t="inlineStr">
        <is>
          <t>capacidade de memória|
capacidade de armazenagem</t>
        </is>
      </c>
      <c r="CC1024" s="2" t="inlineStr">
        <is>
          <t>3|
3</t>
        </is>
      </c>
      <c r="CD1024" s="2" t="inlineStr">
        <is>
          <t xml:space="preserve">|
</t>
        </is>
      </c>
      <c r="CE1024" t="inlineStr">
        <is>
          <t>1) quantidade de dados que podem ser contidos numa memória medida em dígitos binários,caracteres,palavras ou outras unidades de dados 2) Quantidade de dados que um dispositivo de memória pode conter, expressa em unidades de dados que pode ser expressa por um caracter binário, um byte, uma palavra, etc</t>
        </is>
      </c>
      <c r="CF1024" t="inlineStr">
        <is>
          <t/>
        </is>
      </c>
      <c r="CG1024" t="inlineStr">
        <is>
          <t/>
        </is>
      </c>
      <c r="CH1024" t="inlineStr">
        <is>
          <t/>
        </is>
      </c>
      <c r="CI1024" t="inlineStr">
        <is>
          <t/>
        </is>
      </c>
      <c r="CJ1024" t="inlineStr">
        <is>
          <t/>
        </is>
      </c>
      <c r="CK1024" t="inlineStr">
        <is>
          <t/>
        </is>
      </c>
      <c r="CL1024" t="inlineStr">
        <is>
          <t/>
        </is>
      </c>
      <c r="CM1024" t="inlineStr">
        <is>
          <t/>
        </is>
      </c>
      <c r="CN1024" t="inlineStr">
        <is>
          <t/>
        </is>
      </c>
      <c r="CO1024" t="inlineStr">
        <is>
          <t/>
        </is>
      </c>
      <c r="CP1024" t="inlineStr">
        <is>
          <t/>
        </is>
      </c>
      <c r="CQ1024" t="inlineStr">
        <is>
          <t/>
        </is>
      </c>
      <c r="CR1024" s="2" t="inlineStr">
        <is>
          <t>minneskapacitet</t>
        </is>
      </c>
      <c r="CS1024" s="2" t="inlineStr">
        <is>
          <t>3</t>
        </is>
      </c>
      <c r="CT1024" s="2" t="inlineStr">
        <is>
          <t/>
        </is>
      </c>
      <c r="CU1024" t="inlineStr">
        <is>
          <t>den mängd data som ryms i ett minne, angiven i bit, bitgrupper, tecken, ord eller andra enheter</t>
        </is>
      </c>
    </row>
    <row r="1025">
      <c r="A1025" s="1" t="str">
        <f>HYPERLINK("https://iate.europa.eu/entry/result/761162/all", "761162")</f>
        <v>761162</v>
      </c>
      <c r="B1025" t="inlineStr">
        <is>
          <t>SCIENCE;PRODUCTION, TECHNOLOGY AND RESEARCH;EDUCATION AND COMMUNICATIONS</t>
        </is>
      </c>
      <c r="C1025" t="inlineStr">
        <is>
          <t>SCIENCE|natural and applied sciences|space science;PRODUCTION, TECHNOLOGY AND RESEARCH|technology and technical regulations;EDUCATION AND COMMUNICATIONS|information technology and data processing</t>
        </is>
      </c>
      <c r="D1025" t="inlineStr">
        <is>
          <t/>
        </is>
      </c>
      <c r="E1025" t="inlineStr">
        <is>
          <t/>
        </is>
      </c>
      <c r="F1025" t="inlineStr">
        <is>
          <t/>
        </is>
      </c>
      <c r="G1025" t="inlineStr">
        <is>
          <t/>
        </is>
      </c>
      <c r="H1025" t="inlineStr">
        <is>
          <t/>
        </is>
      </c>
      <c r="I1025" t="inlineStr">
        <is>
          <t/>
        </is>
      </c>
      <c r="J1025" t="inlineStr">
        <is>
          <t/>
        </is>
      </c>
      <c r="K1025" t="inlineStr">
        <is>
          <t/>
        </is>
      </c>
      <c r="L1025" s="2" t="inlineStr">
        <is>
          <t>rådata</t>
        </is>
      </c>
      <c r="M1025" s="2" t="inlineStr">
        <is>
          <t>4</t>
        </is>
      </c>
      <c r="N1025" s="2" t="inlineStr">
        <is>
          <t/>
        </is>
      </c>
      <c r="O1025" t="inlineStr">
        <is>
          <t/>
        </is>
      </c>
      <c r="P1025" s="2" t="inlineStr">
        <is>
          <t>Rohdaten</t>
        </is>
      </c>
      <c r="Q1025" s="2" t="inlineStr">
        <is>
          <t>2</t>
        </is>
      </c>
      <c r="R1025" s="2" t="inlineStr">
        <is>
          <t/>
        </is>
      </c>
      <c r="S1025" t="inlineStr">
        <is>
          <t/>
        </is>
      </c>
      <c r="T1025" s="2" t="inlineStr">
        <is>
          <t>μη επεξεργασμένα δεδομένα</t>
        </is>
      </c>
      <c r="U1025" s="2" t="inlineStr">
        <is>
          <t>3</t>
        </is>
      </c>
      <c r="V1025" s="2" t="inlineStr">
        <is>
          <t/>
        </is>
      </c>
      <c r="W1025" t="inlineStr">
        <is>
          <t>Σήμα που εξέρχεται από ένα συλλέκτη, και που τίθεται ή σε αναλογική ή σε ψηφιακή μορφή και που διατίθεται με την προοπτική κάποιων επεξεργασιών.</t>
        </is>
      </c>
      <c r="X1025" s="2" t="inlineStr">
        <is>
          <t>raw data</t>
        </is>
      </c>
      <c r="Y1025" s="2" t="inlineStr">
        <is>
          <t>3</t>
        </is>
      </c>
      <c r="Z1025" s="2" t="inlineStr">
        <is>
          <t/>
        </is>
      </c>
      <c r="AA1025" t="inlineStr">
        <is>
          <t/>
        </is>
      </c>
      <c r="AB1025" t="inlineStr">
        <is>
          <t/>
        </is>
      </c>
      <c r="AC1025" t="inlineStr">
        <is>
          <t/>
        </is>
      </c>
      <c r="AD1025" t="inlineStr">
        <is>
          <t/>
        </is>
      </c>
      <c r="AE1025" t="inlineStr">
        <is>
          <t/>
        </is>
      </c>
      <c r="AF1025" t="inlineStr">
        <is>
          <t/>
        </is>
      </c>
      <c r="AG1025" t="inlineStr">
        <is>
          <t/>
        </is>
      </c>
      <c r="AH1025" t="inlineStr">
        <is>
          <t/>
        </is>
      </c>
      <c r="AI1025" t="inlineStr">
        <is>
          <t/>
        </is>
      </c>
      <c r="AJ1025" s="2" t="inlineStr">
        <is>
          <t>raakatiedot</t>
        </is>
      </c>
      <c r="AK1025" s="2" t="inlineStr">
        <is>
          <t>2</t>
        </is>
      </c>
      <c r="AL1025" s="2" t="inlineStr">
        <is>
          <t/>
        </is>
      </c>
      <c r="AM1025" t="inlineStr">
        <is>
          <t/>
        </is>
      </c>
      <c r="AN1025" s="2" t="inlineStr">
        <is>
          <t>données brutes</t>
        </is>
      </c>
      <c r="AO1025" s="2" t="inlineStr">
        <is>
          <t>0</t>
        </is>
      </c>
      <c r="AP1025" s="2" t="inlineStr">
        <is>
          <t/>
        </is>
      </c>
      <c r="AQ1025" t="inlineStr">
        <is>
          <t/>
        </is>
      </c>
      <c r="AR1025" t="inlineStr">
        <is>
          <t/>
        </is>
      </c>
      <c r="AS1025" t="inlineStr">
        <is>
          <t/>
        </is>
      </c>
      <c r="AT1025" t="inlineStr">
        <is>
          <t/>
        </is>
      </c>
      <c r="AU1025" t="inlineStr">
        <is>
          <t/>
        </is>
      </c>
      <c r="AV1025" t="inlineStr">
        <is>
          <t/>
        </is>
      </c>
      <c r="AW1025" t="inlineStr">
        <is>
          <t/>
        </is>
      </c>
      <c r="AX1025" t="inlineStr">
        <is>
          <t/>
        </is>
      </c>
      <c r="AY1025" t="inlineStr">
        <is>
          <t/>
        </is>
      </c>
      <c r="AZ1025" t="inlineStr">
        <is>
          <t/>
        </is>
      </c>
      <c r="BA1025" t="inlineStr">
        <is>
          <t/>
        </is>
      </c>
      <c r="BB1025" t="inlineStr">
        <is>
          <t/>
        </is>
      </c>
      <c r="BC1025" t="inlineStr">
        <is>
          <t/>
        </is>
      </c>
      <c r="BD1025" t="inlineStr">
        <is>
          <t/>
        </is>
      </c>
      <c r="BE1025" t="inlineStr">
        <is>
          <t/>
        </is>
      </c>
      <c r="BF1025" t="inlineStr">
        <is>
          <t/>
        </is>
      </c>
      <c r="BG1025" t="inlineStr">
        <is>
          <t/>
        </is>
      </c>
      <c r="BH1025" t="inlineStr">
        <is>
          <t/>
        </is>
      </c>
      <c r="BI1025" t="inlineStr">
        <is>
          <t/>
        </is>
      </c>
      <c r="BJ1025" t="inlineStr">
        <is>
          <t/>
        </is>
      </c>
      <c r="BK1025" t="inlineStr">
        <is>
          <t/>
        </is>
      </c>
      <c r="BL1025" t="inlineStr">
        <is>
          <t/>
        </is>
      </c>
      <c r="BM1025" t="inlineStr">
        <is>
          <t/>
        </is>
      </c>
      <c r="BN1025" t="inlineStr">
        <is>
          <t/>
        </is>
      </c>
      <c r="BO1025" t="inlineStr">
        <is>
          <t/>
        </is>
      </c>
      <c r="BP1025" t="inlineStr">
        <is>
          <t/>
        </is>
      </c>
      <c r="BQ1025" t="inlineStr">
        <is>
          <t/>
        </is>
      </c>
      <c r="BR1025" t="inlineStr">
        <is>
          <t/>
        </is>
      </c>
      <c r="BS1025" t="inlineStr">
        <is>
          <t/>
        </is>
      </c>
      <c r="BT1025" t="inlineStr">
        <is>
          <t/>
        </is>
      </c>
      <c r="BU1025" t="inlineStr">
        <is>
          <t/>
        </is>
      </c>
      <c r="BV1025" t="inlineStr">
        <is>
          <t/>
        </is>
      </c>
      <c r="BW1025" t="inlineStr">
        <is>
          <t/>
        </is>
      </c>
      <c r="BX1025" t="inlineStr">
        <is>
          <t/>
        </is>
      </c>
      <c r="BY1025" t="inlineStr">
        <is>
          <t/>
        </is>
      </c>
      <c r="BZ1025" t="inlineStr">
        <is>
          <t/>
        </is>
      </c>
      <c r="CA1025" t="inlineStr">
        <is>
          <t/>
        </is>
      </c>
      <c r="CB1025" t="inlineStr">
        <is>
          <t/>
        </is>
      </c>
      <c r="CC1025" t="inlineStr">
        <is>
          <t/>
        </is>
      </c>
      <c r="CD1025" t="inlineStr">
        <is>
          <t/>
        </is>
      </c>
      <c r="CE1025" t="inlineStr">
        <is>
          <t/>
        </is>
      </c>
      <c r="CF1025" t="inlineStr">
        <is>
          <t/>
        </is>
      </c>
      <c r="CG1025" t="inlineStr">
        <is>
          <t/>
        </is>
      </c>
      <c r="CH1025" t="inlineStr">
        <is>
          <t/>
        </is>
      </c>
      <c r="CI1025" t="inlineStr">
        <is>
          <t/>
        </is>
      </c>
      <c r="CJ1025" t="inlineStr">
        <is>
          <t/>
        </is>
      </c>
      <c r="CK1025" t="inlineStr">
        <is>
          <t/>
        </is>
      </c>
      <c r="CL1025" t="inlineStr">
        <is>
          <t/>
        </is>
      </c>
      <c r="CM1025" t="inlineStr">
        <is>
          <t/>
        </is>
      </c>
      <c r="CN1025" t="inlineStr">
        <is>
          <t/>
        </is>
      </c>
      <c r="CO1025" t="inlineStr">
        <is>
          <t/>
        </is>
      </c>
      <c r="CP1025" t="inlineStr">
        <is>
          <t/>
        </is>
      </c>
      <c r="CQ1025" t="inlineStr">
        <is>
          <t/>
        </is>
      </c>
      <c r="CR1025" s="2" t="inlineStr">
        <is>
          <t>rådata</t>
        </is>
      </c>
      <c r="CS1025" s="2" t="inlineStr">
        <is>
          <t>2</t>
        </is>
      </c>
      <c r="CT1025" s="2" t="inlineStr">
        <is>
          <t/>
        </is>
      </c>
      <c r="CU1025" t="inlineStr">
        <is>
          <t/>
        </is>
      </c>
    </row>
    <row r="1026">
      <c r="A1026" s="1" t="str">
        <f>HYPERLINK("https://iate.europa.eu/entry/result/3550125/all", "3550125")</f>
        <v>3550125</v>
      </c>
      <c r="B1026" t="inlineStr">
        <is>
          <t>EDUCATION AND COMMUNICATIONS</t>
        </is>
      </c>
      <c r="C1026" t="inlineStr">
        <is>
          <t>EDUCATION AND COMMUNICATIONS|information technology and data processing</t>
        </is>
      </c>
      <c r="D1026" s="2" t="inlineStr">
        <is>
          <t>вектор на атака</t>
        </is>
      </c>
      <c r="E1026" s="2" t="inlineStr">
        <is>
          <t>3</t>
        </is>
      </c>
      <c r="F1026" s="2" t="inlineStr">
        <is>
          <t/>
        </is>
      </c>
      <c r="G1026" t="inlineStr">
        <is>
          <t/>
        </is>
      </c>
      <c r="H1026" s="2" t="inlineStr">
        <is>
          <t>vektor útoku</t>
        </is>
      </c>
      <c r="I1026" s="2" t="inlineStr">
        <is>
          <t>3</t>
        </is>
      </c>
      <c r="J1026" s="2" t="inlineStr">
        <is>
          <t/>
        </is>
      </c>
      <c r="K1026" t="inlineStr">
        <is>
          <t>způsob, jakým dochází ke zneužití zranitelnosti a kompromitaci cílového systému ať už formou škodlivého kódu nebo za použití technik sociálního inženýrství, případně kombinací obojího</t>
        </is>
      </c>
      <c r="L1026" s="2" t="inlineStr">
        <is>
          <t>angrebsvektor</t>
        </is>
      </c>
      <c r="M1026" s="2" t="inlineStr">
        <is>
          <t>3</t>
        </is>
      </c>
      <c r="N1026" s="2" t="inlineStr">
        <is>
          <t/>
        </is>
      </c>
      <c r="O1026" t="inlineStr">
        <is>
          <t/>
        </is>
      </c>
      <c r="P1026" s="2" t="inlineStr">
        <is>
          <t>Angriffsvektor</t>
        </is>
      </c>
      <c r="Q1026" s="2" t="inlineStr">
        <is>
          <t>3</t>
        </is>
      </c>
      <c r="R1026" s="2" t="inlineStr">
        <is>
          <t/>
        </is>
      </c>
      <c r="S1026" t="inlineStr">
        <is>
          <t>Kombination von Angriffsweg und -technik, mit der sich ein Angreifer Zugang zu IT- Systemen verschafft</t>
        </is>
      </c>
      <c r="T1026" s="2" t="inlineStr">
        <is>
          <t>φορέας επίθεσης</t>
        </is>
      </c>
      <c r="U1026" s="2" t="inlineStr">
        <is>
          <t>3</t>
        </is>
      </c>
      <c r="V1026" s="2" t="inlineStr">
        <is>
          <t/>
        </is>
      </c>
      <c r="W1026" t="inlineStr">
        <is>
          <t>προσέγγιση που χρησιμοποιείται για την παραβίαση ενός συστήματος υπολογιστή ή δικτύου</t>
        </is>
      </c>
      <c r="X1026" s="2" t="inlineStr">
        <is>
          <t>attack-vector|
attack vector</t>
        </is>
      </c>
      <c r="Y1026" s="2" t="inlineStr">
        <is>
          <t>1|
3</t>
        </is>
      </c>
      <c r="Z1026" s="2" t="inlineStr">
        <is>
          <t xml:space="preserve">|
</t>
        </is>
      </c>
      <c r="AA1026" t="inlineStr">
        <is>
          <t>approach used to assault a computer system or network</t>
        </is>
      </c>
      <c r="AB1026" s="2" t="inlineStr">
        <is>
          <t>vector de ataque</t>
        </is>
      </c>
      <c r="AC1026" s="2" t="inlineStr">
        <is>
          <t>3</t>
        </is>
      </c>
      <c r="AD1026" s="2" t="inlineStr">
        <is>
          <t/>
        </is>
      </c>
      <c r="AE1026" t="inlineStr">
        <is>
          <t>Método que utiliza una amenaza para atacar un sistema informático aprovechando carencias o debilidades del mismo.</t>
        </is>
      </c>
      <c r="AF1026" s="2" t="inlineStr">
        <is>
          <t>ründevektor</t>
        </is>
      </c>
      <c r="AG1026" s="2" t="inlineStr">
        <is>
          <t>3</t>
        </is>
      </c>
      <c r="AH1026" s="2" t="inlineStr">
        <is>
          <t/>
        </is>
      </c>
      <c r="AI1026" t="inlineStr">
        <is>
          <t>tee või vahend, mille abil ründaja võib saada juurdepääsu arvutile või võrguserverile pahatahtliku tagajärje tekitamiseks</t>
        </is>
      </c>
      <c r="AJ1026" s="2" t="inlineStr">
        <is>
          <t>hyökkäysvektori</t>
        </is>
      </c>
      <c r="AK1026" s="2" t="inlineStr">
        <is>
          <t>3</t>
        </is>
      </c>
      <c r="AL1026" s="2" t="inlineStr">
        <is>
          <t/>
        </is>
      </c>
      <c r="AM1026" t="inlineStr">
        <is>
          <t>väline, jota käyttämällä on mahdollista hyökätä tietojärjestelmään tai -verkkoon</t>
        </is>
      </c>
      <c r="AN1026" s="2" t="inlineStr">
        <is>
          <t>vecteur de menace|
vecteur d'attaque</t>
        </is>
      </c>
      <c r="AO1026" s="2" t="inlineStr">
        <is>
          <t>4|
4</t>
        </is>
      </c>
      <c r="AP1026" s="2" t="inlineStr">
        <is>
          <t xml:space="preserve">|
</t>
        </is>
      </c>
      <c r="AQ1026" t="inlineStr">
        <is>
          <t>voie ou moyen qui permet à un pirate informatique d'exploiter les failles des systèmes pour accéder à un ordinateur ou à un serveur</t>
        </is>
      </c>
      <c r="AR1026" s="2" t="inlineStr">
        <is>
          <t>veicteoir ionsaithe</t>
        </is>
      </c>
      <c r="AS1026" s="2" t="inlineStr">
        <is>
          <t>3</t>
        </is>
      </c>
      <c r="AT1026" s="2" t="inlineStr">
        <is>
          <t/>
        </is>
      </c>
      <c r="AU1026" t="inlineStr">
        <is>
          <t/>
        </is>
      </c>
      <c r="AV1026" s="2" t="inlineStr">
        <is>
          <t>vektor napada</t>
        </is>
      </c>
      <c r="AW1026" s="2" t="inlineStr">
        <is>
          <t>3</t>
        </is>
      </c>
      <c r="AX1026" s="2" t="inlineStr">
        <is>
          <t/>
        </is>
      </c>
      <c r="AY1026" t="inlineStr">
        <is>
          <t/>
        </is>
      </c>
      <c r="AZ1026" s="2" t="inlineStr">
        <is>
          <t>támadási vektor</t>
        </is>
      </c>
      <c r="BA1026" s="2" t="inlineStr">
        <is>
          <t>4</t>
        </is>
      </c>
      <c r="BB1026" s="2" t="inlineStr">
        <is>
          <t/>
        </is>
      </c>
      <c r="BC1026" t="inlineStr">
        <is>
          <t>számítógépes rendszer vagy hálózat megtámadásához használt módszer, megközelítés, támadási típus összefoglaló neve</t>
        </is>
      </c>
      <c r="BD1026" s="2" t="inlineStr">
        <is>
          <t>vettore di attacco</t>
        </is>
      </c>
      <c r="BE1026" s="2" t="inlineStr">
        <is>
          <t>3</t>
        </is>
      </c>
      <c r="BF1026" s="2" t="inlineStr">
        <is>
          <t/>
        </is>
      </c>
      <c r="BG1026" t="inlineStr">
        <is>
          <t>metodo tramite il
quale è possibile ottenere un accesso non autorizzato a una risorsa informatica</t>
        </is>
      </c>
      <c r="BH1026" s="2" t="inlineStr">
        <is>
          <t>atakos vektorius</t>
        </is>
      </c>
      <c r="BI1026" s="2" t="inlineStr">
        <is>
          <t>3</t>
        </is>
      </c>
      <c r="BJ1026" s="2" t="inlineStr">
        <is>
          <t/>
        </is>
      </c>
      <c r="BK1026" t="inlineStr">
        <is>
          <t>kenkimo programinės įrangos platinimo metodas, kuriuo įsibraunama į kompiuterį ar tinklą</t>
        </is>
      </c>
      <c r="BL1026" s="2" t="inlineStr">
        <is>
          <t>uzbrukuma vektors</t>
        </is>
      </c>
      <c r="BM1026" s="2" t="inlineStr">
        <is>
          <t>3</t>
        </is>
      </c>
      <c r="BN1026" s="2" t="inlineStr">
        <is>
          <t/>
        </is>
      </c>
      <c r="BO1026" t="inlineStr">
        <is>
          <t/>
        </is>
      </c>
      <c r="BP1026" s="2" t="inlineStr">
        <is>
          <t>vettur ta' attakk</t>
        </is>
      </c>
      <c r="BQ1026" s="2" t="inlineStr">
        <is>
          <t>3</t>
        </is>
      </c>
      <c r="BR1026" s="2" t="inlineStr">
        <is>
          <t/>
        </is>
      </c>
      <c r="BS1026" t="inlineStr">
        <is>
          <t>approċċ li jintuża biex tiġi attakkata sistema ta' kompjuter jew network</t>
        </is>
      </c>
      <c r="BT1026" s="2" t="inlineStr">
        <is>
          <t>aanvalsvector</t>
        </is>
      </c>
      <c r="BU1026" s="2" t="inlineStr">
        <is>
          <t>3</t>
        </is>
      </c>
      <c r="BV1026" s="2" t="inlineStr">
        <is>
          <t/>
        </is>
      </c>
      <c r="BW1026" t="inlineStr">
        <is>
          <t>methode die een hacker gebruikt of kan gebruiken bij een aanval op een computer of een computernetwerk</t>
        </is>
      </c>
      <c r="BX1026" s="2" t="inlineStr">
        <is>
          <t>wektor ataku</t>
        </is>
      </c>
      <c r="BY1026" s="2" t="inlineStr">
        <is>
          <t>3</t>
        </is>
      </c>
      <c r="BZ1026" s="2" t="inlineStr">
        <is>
          <t/>
        </is>
      </c>
      <c r="CA1026" t="inlineStr">
        <is>
          <t>droga, technika lub zabiegi użyte douzyskania nieautoryzowanego dostępu do systemu komputerowego lub urządzenia sieciowego w celu przejęcia nad nim kontroli lub uzyskania zgromadzonych w nim informacji</t>
        </is>
      </c>
      <c r="CB1026" s="2" t="inlineStr">
        <is>
          <t>vetor de ataque</t>
        </is>
      </c>
      <c r="CC1026" s="2" t="inlineStr">
        <is>
          <t>3</t>
        </is>
      </c>
      <c r="CD1026" s="2" t="inlineStr">
        <is>
          <t/>
        </is>
      </c>
      <c r="CE1026" t="inlineStr">
        <is>
          <t>Método que o agente ameaçador utiliza para atacar um sistema.</t>
        </is>
      </c>
      <c r="CF1026" s="2" t="inlineStr">
        <is>
          <t>vector de atac</t>
        </is>
      </c>
      <c r="CG1026" s="2" t="inlineStr">
        <is>
          <t>3</t>
        </is>
      </c>
      <c r="CH1026" s="2" t="inlineStr">
        <is>
          <t/>
        </is>
      </c>
      <c r="CI1026" t="inlineStr">
        <is>
          <t/>
        </is>
      </c>
      <c r="CJ1026" s="2" t="inlineStr">
        <is>
          <t>vektor útoku</t>
        </is>
      </c>
      <c r="CK1026" s="2" t="inlineStr">
        <is>
          <t>3</t>
        </is>
      </c>
      <c r="CL1026" s="2" t="inlineStr">
        <is>
          <t/>
        </is>
      </c>
      <c r="CM1026" t="inlineStr">
        <is>
          <t>každá cesta, každý spôsob, každá zraniteľnosť, alebo každý technický prostriedok, ktorý útočník môže zneužiť na neoprávnený prístup k informačným aktívam</t>
        </is>
      </c>
      <c r="CN1026" s="2" t="inlineStr">
        <is>
          <t>napadni vektor</t>
        </is>
      </c>
      <c r="CO1026" s="2" t="inlineStr">
        <is>
          <t>3</t>
        </is>
      </c>
      <c r="CP1026" s="2" t="inlineStr">
        <is>
          <t/>
        </is>
      </c>
      <c r="CQ1026" t="inlineStr">
        <is>
          <t/>
        </is>
      </c>
      <c r="CR1026" s="2" t="inlineStr">
        <is>
          <t>attackvektor|
angreppsvektor</t>
        </is>
      </c>
      <c r="CS1026" s="2" t="inlineStr">
        <is>
          <t>3|
3</t>
        </is>
      </c>
      <c r="CT1026" s="2" t="inlineStr">
        <is>
          <t xml:space="preserve">|
</t>
        </is>
      </c>
      <c r="CU1026" t="inlineStr">
        <is>
          <t/>
        </is>
      </c>
    </row>
    <row r="1027">
      <c r="A1027" s="1" t="str">
        <f>HYPERLINK("https://iate.europa.eu/entry/result/3578190/all", "3578190")</f>
        <v>3578190</v>
      </c>
      <c r="B1027" t="inlineStr">
        <is>
          <t>EDUCATION AND COMMUNICATIONS</t>
        </is>
      </c>
      <c r="C1027" t="inlineStr">
        <is>
          <t>EDUCATION AND COMMUNICATIONS|information technology and data processing</t>
        </is>
      </c>
      <c r="D1027" t="inlineStr">
        <is>
          <t/>
        </is>
      </c>
      <c r="E1027" t="inlineStr">
        <is>
          <t/>
        </is>
      </c>
      <c r="F1027" t="inlineStr">
        <is>
          <t/>
        </is>
      </c>
      <c r="G1027" t="inlineStr">
        <is>
          <t/>
        </is>
      </c>
      <c r="H1027" t="inlineStr">
        <is>
          <t/>
        </is>
      </c>
      <c r="I1027" t="inlineStr">
        <is>
          <t/>
        </is>
      </c>
      <c r="J1027" t="inlineStr">
        <is>
          <t/>
        </is>
      </c>
      <c r="K1027" t="inlineStr">
        <is>
          <t/>
        </is>
      </c>
      <c r="L1027" t="inlineStr">
        <is>
          <t/>
        </is>
      </c>
      <c r="M1027" t="inlineStr">
        <is>
          <t/>
        </is>
      </c>
      <c r="N1027" t="inlineStr">
        <is>
          <t/>
        </is>
      </c>
      <c r="O1027" t="inlineStr">
        <is>
          <t/>
        </is>
      </c>
      <c r="P1027" t="inlineStr">
        <is>
          <t/>
        </is>
      </c>
      <c r="Q1027" t="inlineStr">
        <is>
          <t/>
        </is>
      </c>
      <c r="R1027" t="inlineStr">
        <is>
          <t/>
        </is>
      </c>
      <c r="S1027" t="inlineStr">
        <is>
          <t/>
        </is>
      </c>
      <c r="T1027" s="2" t="inlineStr">
        <is>
          <t>ενεργό περιεχόμενο</t>
        </is>
      </c>
      <c r="U1027" s="2" t="inlineStr">
        <is>
          <t>3</t>
        </is>
      </c>
      <c r="V1027" s="2" t="inlineStr">
        <is>
          <t/>
        </is>
      </c>
      <c r="W1027" t="inlineStr">
        <is>
          <t>κωδικός προγράμματος που ενσωματώνεται στα περιεχόμενα ιστοσελίδας</t>
        </is>
      </c>
      <c r="X1027" s="2" t="inlineStr">
        <is>
          <t>active content</t>
        </is>
      </c>
      <c r="Y1027" s="2" t="inlineStr">
        <is>
          <t>3</t>
        </is>
      </c>
      <c r="Z1027" s="2" t="inlineStr">
        <is>
          <t/>
        </is>
      </c>
      <c r="AA1027" t="inlineStr">
        <is>
          <t>program code embedded in the contents of a web page</t>
        </is>
      </c>
      <c r="AB1027" s="2" t="inlineStr">
        <is>
          <t>contenido activo</t>
        </is>
      </c>
      <c r="AC1027" s="2" t="inlineStr">
        <is>
          <t>3</t>
        </is>
      </c>
      <c r="AD1027" s="2" t="inlineStr">
        <is>
          <t/>
        </is>
      </c>
      <c r="AE1027" t="inlineStr">
        <is>
          <t>Programa empotrado en una página web.</t>
        </is>
      </c>
      <c r="AF1027" t="inlineStr">
        <is>
          <t/>
        </is>
      </c>
      <c r="AG1027" t="inlineStr">
        <is>
          <t/>
        </is>
      </c>
      <c r="AH1027" t="inlineStr">
        <is>
          <t/>
        </is>
      </c>
      <c r="AI1027" t="inlineStr">
        <is>
          <t/>
        </is>
      </c>
      <c r="AJ1027" t="inlineStr">
        <is>
          <t/>
        </is>
      </c>
      <c r="AK1027" t="inlineStr">
        <is>
          <t/>
        </is>
      </c>
      <c r="AL1027" t="inlineStr">
        <is>
          <t/>
        </is>
      </c>
      <c r="AM1027" t="inlineStr">
        <is>
          <t/>
        </is>
      </c>
      <c r="AN1027" t="inlineStr">
        <is>
          <t/>
        </is>
      </c>
      <c r="AO1027" t="inlineStr">
        <is>
          <t/>
        </is>
      </c>
      <c r="AP1027" t="inlineStr">
        <is>
          <t/>
        </is>
      </c>
      <c r="AQ1027" t="inlineStr">
        <is>
          <t/>
        </is>
      </c>
      <c r="AR1027" t="inlineStr">
        <is>
          <t/>
        </is>
      </c>
      <c r="AS1027" t="inlineStr">
        <is>
          <t/>
        </is>
      </c>
      <c r="AT1027" t="inlineStr">
        <is>
          <t/>
        </is>
      </c>
      <c r="AU1027" t="inlineStr">
        <is>
          <t/>
        </is>
      </c>
      <c r="AV1027" t="inlineStr">
        <is>
          <t/>
        </is>
      </c>
      <c r="AW1027" t="inlineStr">
        <is>
          <t/>
        </is>
      </c>
      <c r="AX1027" t="inlineStr">
        <is>
          <t/>
        </is>
      </c>
      <c r="AY1027" t="inlineStr">
        <is>
          <t/>
        </is>
      </c>
      <c r="AZ1027" t="inlineStr">
        <is>
          <t/>
        </is>
      </c>
      <c r="BA1027" t="inlineStr">
        <is>
          <t/>
        </is>
      </c>
      <c r="BB1027" t="inlineStr">
        <is>
          <t/>
        </is>
      </c>
      <c r="BC1027" t="inlineStr">
        <is>
          <t/>
        </is>
      </c>
      <c r="BD1027" t="inlineStr">
        <is>
          <t/>
        </is>
      </c>
      <c r="BE1027" t="inlineStr">
        <is>
          <t/>
        </is>
      </c>
      <c r="BF1027" t="inlineStr">
        <is>
          <t/>
        </is>
      </c>
      <c r="BG1027" t="inlineStr">
        <is>
          <t/>
        </is>
      </c>
      <c r="BH1027" t="inlineStr">
        <is>
          <t/>
        </is>
      </c>
      <c r="BI1027" t="inlineStr">
        <is>
          <t/>
        </is>
      </c>
      <c r="BJ1027" t="inlineStr">
        <is>
          <t/>
        </is>
      </c>
      <c r="BK1027" t="inlineStr">
        <is>
          <t/>
        </is>
      </c>
      <c r="BL1027" t="inlineStr">
        <is>
          <t/>
        </is>
      </c>
      <c r="BM1027" t="inlineStr">
        <is>
          <t/>
        </is>
      </c>
      <c r="BN1027" t="inlineStr">
        <is>
          <t/>
        </is>
      </c>
      <c r="BO1027" t="inlineStr">
        <is>
          <t/>
        </is>
      </c>
      <c r="BP1027" t="inlineStr">
        <is>
          <t/>
        </is>
      </c>
      <c r="BQ1027" t="inlineStr">
        <is>
          <t/>
        </is>
      </c>
      <c r="BR1027" t="inlineStr">
        <is>
          <t/>
        </is>
      </c>
      <c r="BS1027" t="inlineStr">
        <is>
          <t/>
        </is>
      </c>
      <c r="BT1027" t="inlineStr">
        <is>
          <t/>
        </is>
      </c>
      <c r="BU1027" t="inlineStr">
        <is>
          <t/>
        </is>
      </c>
      <c r="BV1027" t="inlineStr">
        <is>
          <t/>
        </is>
      </c>
      <c r="BW1027" t="inlineStr">
        <is>
          <t/>
        </is>
      </c>
      <c r="BX1027" t="inlineStr">
        <is>
          <t/>
        </is>
      </c>
      <c r="BY1027" t="inlineStr">
        <is>
          <t/>
        </is>
      </c>
      <c r="BZ1027" t="inlineStr">
        <is>
          <t/>
        </is>
      </c>
      <c r="CA1027" t="inlineStr">
        <is>
          <t/>
        </is>
      </c>
      <c r="CB1027" t="inlineStr">
        <is>
          <t/>
        </is>
      </c>
      <c r="CC1027" t="inlineStr">
        <is>
          <t/>
        </is>
      </c>
      <c r="CD1027" t="inlineStr">
        <is>
          <t/>
        </is>
      </c>
      <c r="CE1027" t="inlineStr">
        <is>
          <t/>
        </is>
      </c>
      <c r="CF1027" t="inlineStr">
        <is>
          <t/>
        </is>
      </c>
      <c r="CG1027" t="inlineStr">
        <is>
          <t/>
        </is>
      </c>
      <c r="CH1027" t="inlineStr">
        <is>
          <t/>
        </is>
      </c>
      <c r="CI1027" t="inlineStr">
        <is>
          <t/>
        </is>
      </c>
      <c r="CJ1027" t="inlineStr">
        <is>
          <t/>
        </is>
      </c>
      <c r="CK1027" t="inlineStr">
        <is>
          <t/>
        </is>
      </c>
      <c r="CL1027" t="inlineStr">
        <is>
          <t/>
        </is>
      </c>
      <c r="CM1027" t="inlineStr">
        <is>
          <t/>
        </is>
      </c>
      <c r="CN1027" t="inlineStr">
        <is>
          <t/>
        </is>
      </c>
      <c r="CO1027" t="inlineStr">
        <is>
          <t/>
        </is>
      </c>
      <c r="CP1027" t="inlineStr">
        <is>
          <t/>
        </is>
      </c>
      <c r="CQ1027" t="inlineStr">
        <is>
          <t/>
        </is>
      </c>
      <c r="CR1027" t="inlineStr">
        <is>
          <t/>
        </is>
      </c>
      <c r="CS1027" t="inlineStr">
        <is>
          <t/>
        </is>
      </c>
      <c r="CT1027" t="inlineStr">
        <is>
          <t/>
        </is>
      </c>
      <c r="CU1027" t="inlineStr">
        <is>
          <t/>
        </is>
      </c>
    </row>
    <row r="1028">
      <c r="A1028" s="1" t="str">
        <f>HYPERLINK("https://iate.europa.eu/entry/result/1437497/all", "1437497")</f>
        <v>1437497</v>
      </c>
      <c r="B1028" t="inlineStr">
        <is>
          <t>EDUCATION AND COMMUNICATIONS</t>
        </is>
      </c>
      <c r="C1028" t="inlineStr">
        <is>
          <t>EDUCATION AND COMMUNICATIONS|information technology and data processing|information technology industry</t>
        </is>
      </c>
      <c r="D1028" t="inlineStr">
        <is>
          <t/>
        </is>
      </c>
      <c r="E1028" t="inlineStr">
        <is>
          <t/>
        </is>
      </c>
      <c r="F1028" t="inlineStr">
        <is>
          <t/>
        </is>
      </c>
      <c r="G1028" t="inlineStr">
        <is>
          <t/>
        </is>
      </c>
      <c r="H1028" t="inlineStr">
        <is>
          <t/>
        </is>
      </c>
      <c r="I1028" t="inlineStr">
        <is>
          <t/>
        </is>
      </c>
      <c r="J1028" t="inlineStr">
        <is>
          <t/>
        </is>
      </c>
      <c r="K1028" t="inlineStr">
        <is>
          <t/>
        </is>
      </c>
      <c r="L1028" s="2" t="inlineStr">
        <is>
          <t>grafisk processor|
grafikprocessor</t>
        </is>
      </c>
      <c r="M1028" s="2" t="inlineStr">
        <is>
          <t>3|
3</t>
        </is>
      </c>
      <c r="N1028" s="2" t="inlineStr">
        <is>
          <t xml:space="preserve">|
</t>
        </is>
      </c>
      <c r="O1028" t="inlineStr">
        <is>
          <t/>
        </is>
      </c>
      <c r="P1028" s="2" t="inlineStr">
        <is>
          <t>Graphikprozessor</t>
        </is>
      </c>
      <c r="Q1028" s="2" t="inlineStr">
        <is>
          <t>3</t>
        </is>
      </c>
      <c r="R1028" s="2" t="inlineStr">
        <is>
          <t/>
        </is>
      </c>
      <c r="S1028" t="inlineStr">
        <is>
          <t>entlastet den Hauptprozessor bei Graphikprogrammen</t>
        </is>
      </c>
      <c r="T1028" t="inlineStr">
        <is>
          <t/>
        </is>
      </c>
      <c r="U1028" t="inlineStr">
        <is>
          <t/>
        </is>
      </c>
      <c r="V1028" t="inlineStr">
        <is>
          <t/>
        </is>
      </c>
      <c r="W1028" t="inlineStr">
        <is>
          <t/>
        </is>
      </c>
      <c r="X1028" s="2" t="inlineStr">
        <is>
          <t>GPU|
graphics processing unit|
graphic processor|
graphics processor</t>
        </is>
      </c>
      <c r="Y1028" s="2" t="inlineStr">
        <is>
          <t>3|
3|
1|
3</t>
        </is>
      </c>
      <c r="Z1028" s="2" t="inlineStr">
        <is>
          <t xml:space="preserve">|
|
|
</t>
        </is>
      </c>
      <c r="AA1028" t="inlineStr">
        <is>
          <t>piece of hardware, consisting of one or more special-purpose microprocessors, dedicated to performing the data transformations necessary to render complex graphics on a raster display</t>
        </is>
      </c>
      <c r="AB1028" s="2" t="inlineStr">
        <is>
          <t>procesador gráfico</t>
        </is>
      </c>
      <c r="AC1028" s="2" t="inlineStr">
        <is>
          <t>3</t>
        </is>
      </c>
      <c r="AD1028" s="2" t="inlineStr">
        <is>
          <t/>
        </is>
      </c>
      <c r="AE1028" t="inlineStr">
        <is>
          <t/>
        </is>
      </c>
      <c r="AF1028" t="inlineStr">
        <is>
          <t/>
        </is>
      </c>
      <c r="AG1028" t="inlineStr">
        <is>
          <t/>
        </is>
      </c>
      <c r="AH1028" t="inlineStr">
        <is>
          <t/>
        </is>
      </c>
      <c r="AI1028" t="inlineStr">
        <is>
          <t/>
        </is>
      </c>
      <c r="AJ1028" s="2" t="inlineStr">
        <is>
          <t>grafiikkasuoritin|
grafiikkaprosessori</t>
        </is>
      </c>
      <c r="AK1028" s="2" t="inlineStr">
        <is>
          <t>3|
3</t>
        </is>
      </c>
      <c r="AL1028" s="2" t="inlineStr">
        <is>
          <t xml:space="preserve">|
</t>
        </is>
      </c>
      <c r="AM1028" t="inlineStr">
        <is>
          <t/>
        </is>
      </c>
      <c r="AN1028" s="2" t="inlineStr">
        <is>
          <t>processeur graphique</t>
        </is>
      </c>
      <c r="AO1028" s="2" t="inlineStr">
        <is>
          <t>3</t>
        </is>
      </c>
      <c r="AP1028" s="2" t="inlineStr">
        <is>
          <t/>
        </is>
      </c>
      <c r="AQ1028" t="inlineStr">
        <is>
          <t>processeur qui peut traiter numériquement des représentations et des caractères d'écriture graphiques</t>
        </is>
      </c>
      <c r="AR1028" t="inlineStr">
        <is>
          <t/>
        </is>
      </c>
      <c r="AS1028" t="inlineStr">
        <is>
          <t/>
        </is>
      </c>
      <c r="AT1028" t="inlineStr">
        <is>
          <t/>
        </is>
      </c>
      <c r="AU1028" t="inlineStr">
        <is>
          <t/>
        </is>
      </c>
      <c r="AV1028" t="inlineStr">
        <is>
          <t/>
        </is>
      </c>
      <c r="AW1028" t="inlineStr">
        <is>
          <t/>
        </is>
      </c>
      <c r="AX1028" t="inlineStr">
        <is>
          <t/>
        </is>
      </c>
      <c r="AY1028" t="inlineStr">
        <is>
          <t/>
        </is>
      </c>
      <c r="AZ1028" s="2" t="inlineStr">
        <is>
          <t>grafikus feldolgozóegység|
GPU</t>
        </is>
      </c>
      <c r="BA1028" s="2" t="inlineStr">
        <is>
          <t>3|
3</t>
        </is>
      </c>
      <c r="BB1028" s="2" t="inlineStr">
        <is>
          <t xml:space="preserve">|
</t>
        </is>
      </c>
      <c r="BC1028" t="inlineStr">
        <is>
          <t>a grafikus vezérlő központi egysége, amely az összetett grafikus műveletek elvégzéséért felelős; feladata a grafikák létrehozásával és megjelenítésével közvetlenül kapcsolatban hozható magasszintű feladatok átvétele a CPU-tól, hogy annak számítási kapacitása más műveletek végzésére legyen felhasználható</t>
        </is>
      </c>
      <c r="BD1028" s="2" t="inlineStr">
        <is>
          <t>processore grafico</t>
        </is>
      </c>
      <c r="BE1028" s="2" t="inlineStr">
        <is>
          <t>3</t>
        </is>
      </c>
      <c r="BF1028" s="2" t="inlineStr">
        <is>
          <t/>
        </is>
      </c>
      <c r="BG1028" t="inlineStr">
        <is>
          <t>coprocessore dedicato ad operazioni di costruzione e di manipolazione dei grafici</t>
        </is>
      </c>
      <c r="BH1028" t="inlineStr">
        <is>
          <t/>
        </is>
      </c>
      <c r="BI1028" t="inlineStr">
        <is>
          <t/>
        </is>
      </c>
      <c r="BJ1028" t="inlineStr">
        <is>
          <t/>
        </is>
      </c>
      <c r="BK1028" t="inlineStr">
        <is>
          <t/>
        </is>
      </c>
      <c r="BL1028" t="inlineStr">
        <is>
          <t/>
        </is>
      </c>
      <c r="BM1028" t="inlineStr">
        <is>
          <t/>
        </is>
      </c>
      <c r="BN1028" t="inlineStr">
        <is>
          <t/>
        </is>
      </c>
      <c r="BO1028" t="inlineStr">
        <is>
          <t/>
        </is>
      </c>
      <c r="BP1028" t="inlineStr">
        <is>
          <t/>
        </is>
      </c>
      <c r="BQ1028" t="inlineStr">
        <is>
          <t/>
        </is>
      </c>
      <c r="BR1028" t="inlineStr">
        <is>
          <t/>
        </is>
      </c>
      <c r="BS1028" t="inlineStr">
        <is>
          <t/>
        </is>
      </c>
      <c r="BT1028" s="2" t="inlineStr">
        <is>
          <t>beeldcomputer</t>
        </is>
      </c>
      <c r="BU1028" s="2" t="inlineStr">
        <is>
          <t>3</t>
        </is>
      </c>
      <c r="BV1028" s="2" t="inlineStr">
        <is>
          <t/>
        </is>
      </c>
      <c r="BW1028" t="inlineStr">
        <is>
          <t>processor die grafische voorstellingen en schrifttekens digitaal kan verwerken</t>
        </is>
      </c>
      <c r="BX1028" t="inlineStr">
        <is>
          <t/>
        </is>
      </c>
      <c r="BY1028" t="inlineStr">
        <is>
          <t/>
        </is>
      </c>
      <c r="BZ1028" t="inlineStr">
        <is>
          <t/>
        </is>
      </c>
      <c r="CA1028" t="inlineStr">
        <is>
          <t/>
        </is>
      </c>
      <c r="CB1028" s="2" t="inlineStr">
        <is>
          <t>unidade de processamento gráfico|
processador gráfico</t>
        </is>
      </c>
      <c r="CC1028" s="2" t="inlineStr">
        <is>
          <t>3|
3</t>
        </is>
      </c>
      <c r="CD1028" s="2" t="inlineStr">
        <is>
          <t xml:space="preserve">|
</t>
        </is>
      </c>
      <c r="CE1028" t="inlineStr">
        <is>
          <t>&lt;div&gt;Circuito eletrónico concebido para executar as transformações de dados necessárias para a conversão de gráficos complexos em imagens num &lt;a href="https://iate.europa.eu/entry/slideshow/1614267759216/1758346/all" target="_blank"&gt;ecrã de trama&lt;/a&gt;. &lt;/div&gt;</t>
        </is>
      </c>
      <c r="CF1028" t="inlineStr">
        <is>
          <t/>
        </is>
      </c>
      <c r="CG1028" t="inlineStr">
        <is>
          <t/>
        </is>
      </c>
      <c r="CH1028" t="inlineStr">
        <is>
          <t/>
        </is>
      </c>
      <c r="CI1028" t="inlineStr">
        <is>
          <t/>
        </is>
      </c>
      <c r="CJ1028" t="inlineStr">
        <is>
          <t/>
        </is>
      </c>
      <c r="CK1028" t="inlineStr">
        <is>
          <t/>
        </is>
      </c>
      <c r="CL1028" t="inlineStr">
        <is>
          <t/>
        </is>
      </c>
      <c r="CM1028" t="inlineStr">
        <is>
          <t/>
        </is>
      </c>
      <c r="CN1028" t="inlineStr">
        <is>
          <t/>
        </is>
      </c>
      <c r="CO1028" t="inlineStr">
        <is>
          <t/>
        </is>
      </c>
      <c r="CP1028" t="inlineStr">
        <is>
          <t/>
        </is>
      </c>
      <c r="CQ1028" t="inlineStr">
        <is>
          <t/>
        </is>
      </c>
      <c r="CR1028" s="2" t="inlineStr">
        <is>
          <t>grafikprocessor</t>
        </is>
      </c>
      <c r="CS1028" s="2" t="inlineStr">
        <is>
          <t>3</t>
        </is>
      </c>
      <c r="CT1028" s="2" t="inlineStr">
        <is>
          <t/>
        </is>
      </c>
      <c r="CU1028" t="inlineStr">
        <is>
          <t/>
        </is>
      </c>
    </row>
    <row r="1029">
      <c r="A1029" s="1" t="str">
        <f>HYPERLINK("https://iate.europa.eu/entry/result/754435/all", "754435")</f>
        <v>754435</v>
      </c>
      <c r="B1029" t="inlineStr">
        <is>
          <t>PRODUCTION, TECHNOLOGY AND RESEARCH;EDUCATION AND COMMUNICATIONS</t>
        </is>
      </c>
      <c r="C1029" t="inlineStr">
        <is>
          <t>PRODUCTION, TECHNOLOGY AND RESEARCH|research and intellectual property|research;EDUCATION AND COMMUNICATIONS|information technology and data processing</t>
        </is>
      </c>
      <c r="D1029" t="inlineStr">
        <is>
          <t/>
        </is>
      </c>
      <c r="E1029" t="inlineStr">
        <is>
          <t/>
        </is>
      </c>
      <c r="F1029" t="inlineStr">
        <is>
          <t/>
        </is>
      </c>
      <c r="G1029" t="inlineStr">
        <is>
          <t/>
        </is>
      </c>
      <c r="H1029" t="inlineStr">
        <is>
          <t/>
        </is>
      </c>
      <c r="I1029" t="inlineStr">
        <is>
          <t/>
        </is>
      </c>
      <c r="J1029" t="inlineStr">
        <is>
          <t/>
        </is>
      </c>
      <c r="K1029" t="inlineStr">
        <is>
          <t/>
        </is>
      </c>
      <c r="L1029" s="2" t="inlineStr">
        <is>
          <t>dataregistrering|
indlæsning af data|
dataopsamling|
datafangst</t>
        </is>
      </c>
      <c r="M1029" s="2" t="inlineStr">
        <is>
          <t>4|
4|
4|
4</t>
        </is>
      </c>
      <c r="N1029" s="2" t="inlineStr">
        <is>
          <t xml:space="preserve">|
|
|
</t>
        </is>
      </c>
      <c r="O1029" t="inlineStr">
        <is>
          <t>"Betegnelse for de såvel maskinelle som manuelle aktiviteter, der er knyttet til at skaffe inddata i forbindelse med databehandling."</t>
        </is>
      </c>
      <c r="P1029" s="2" t="inlineStr">
        <is>
          <t>Datenerfassung</t>
        </is>
      </c>
      <c r="Q1029" s="2" t="inlineStr">
        <is>
          <t>3</t>
        </is>
      </c>
      <c r="R1029" s="2" t="inlineStr">
        <is>
          <t/>
        </is>
      </c>
      <c r="S1029" t="inlineStr">
        <is>
          <t>das Eingeben und Aufzeichnen von Daten, wobei sie in eine Form gebracht werden, die der Computer lesen und verarbeiten kann; sie umfasst alle Vorgänge vom Erkennen und Aufnehmen der Daten (z. B. optisches Abtasten eines Strichcodes) bis zu ihrer Übertragung auf Datenträger</t>
        </is>
      </c>
      <c r="T1029" t="inlineStr">
        <is>
          <t/>
        </is>
      </c>
      <c r="U1029" t="inlineStr">
        <is>
          <t/>
        </is>
      </c>
      <c r="V1029" t="inlineStr">
        <is>
          <t/>
        </is>
      </c>
      <c r="W1029" t="inlineStr">
        <is>
          <t/>
        </is>
      </c>
      <c r="X1029" s="2" t="inlineStr">
        <is>
          <t>data acquisition|
data capture</t>
        </is>
      </c>
      <c r="Y1029" s="2" t="inlineStr">
        <is>
          <t>3|
3</t>
        </is>
      </c>
      <c r="Z1029" s="2" t="inlineStr">
        <is>
          <t xml:space="preserve">|
</t>
        </is>
      </c>
      <c r="AA1029" t="inlineStr">
        <is>
          <t>inputting of data, not as a direct result of data entry but as a result of performing a different but related activity</t>
        </is>
      </c>
      <c r="AB1029" s="2" t="inlineStr">
        <is>
          <t>captura de datos|
adquisición de datos|
captación de datos</t>
        </is>
      </c>
      <c r="AC1029" s="2" t="inlineStr">
        <is>
          <t>3|
3|
3</t>
        </is>
      </c>
      <c r="AD1029" s="2" t="inlineStr">
        <is>
          <t xml:space="preserve">|
|
</t>
        </is>
      </c>
      <c r="AE1029" t="inlineStr">
        <is>
          <t>La adquisición de datos o adquisición de señales, consiste en la toma de muestras del mundo real (sistema analógico) para generar datos que puedan ser manipulados por un ordenador u otras electrónicas (sistema digital). Consiste, en tomar un conjunto de señales físicas, convertirlas en tensiones eléctricas y digitalizarlas de manera que se puedan procesar en una computadora o PAC.</t>
        </is>
      </c>
      <c r="AF1029" t="inlineStr">
        <is>
          <t/>
        </is>
      </c>
      <c r="AG1029" t="inlineStr">
        <is>
          <t/>
        </is>
      </c>
      <c r="AH1029" t="inlineStr">
        <is>
          <t/>
        </is>
      </c>
      <c r="AI1029" t="inlineStr">
        <is>
          <t/>
        </is>
      </c>
      <c r="AJ1029" t="inlineStr">
        <is>
          <t/>
        </is>
      </c>
      <c r="AK1029" t="inlineStr">
        <is>
          <t/>
        </is>
      </c>
      <c r="AL1029" t="inlineStr">
        <is>
          <t/>
        </is>
      </c>
      <c r="AM1029" t="inlineStr">
        <is>
          <t/>
        </is>
      </c>
      <c r="AN1029" s="2" t="inlineStr">
        <is>
          <t>acquisition de données|
capture de données</t>
        </is>
      </c>
      <c r="AO1029" s="2" t="inlineStr">
        <is>
          <t>3|
3</t>
        </is>
      </c>
      <c r="AP1029" s="2" t="inlineStr">
        <is>
          <t xml:space="preserve">|
</t>
        </is>
      </c>
      <c r="AQ1029" t="inlineStr">
        <is>
          <t/>
        </is>
      </c>
      <c r="AR1029" t="inlineStr">
        <is>
          <t/>
        </is>
      </c>
      <c r="AS1029" t="inlineStr">
        <is>
          <t/>
        </is>
      </c>
      <c r="AT1029" t="inlineStr">
        <is>
          <t/>
        </is>
      </c>
      <c r="AU1029" t="inlineStr">
        <is>
          <t/>
        </is>
      </c>
      <c r="AV1029" t="inlineStr">
        <is>
          <t/>
        </is>
      </c>
      <c r="AW1029" t="inlineStr">
        <is>
          <t/>
        </is>
      </c>
      <c r="AX1029" t="inlineStr">
        <is>
          <t/>
        </is>
      </c>
      <c r="AY1029" t="inlineStr">
        <is>
          <t/>
        </is>
      </c>
      <c r="AZ1029" t="inlineStr">
        <is>
          <t/>
        </is>
      </c>
      <c r="BA1029" t="inlineStr">
        <is>
          <t/>
        </is>
      </c>
      <c r="BB1029" t="inlineStr">
        <is>
          <t/>
        </is>
      </c>
      <c r="BC1029" t="inlineStr">
        <is>
          <t/>
        </is>
      </c>
      <c r="BD1029" s="2" t="inlineStr">
        <is>
          <t>acquisizione dati|
raccolta di dati</t>
        </is>
      </c>
      <c r="BE1029" s="2" t="inlineStr">
        <is>
          <t>2|
2</t>
        </is>
      </c>
      <c r="BF1029" s="2" t="inlineStr">
        <is>
          <t xml:space="preserve">|
</t>
        </is>
      </c>
      <c r="BG1029" t="inlineStr">
        <is>
          <t/>
        </is>
      </c>
      <c r="BH1029" t="inlineStr">
        <is>
          <t/>
        </is>
      </c>
      <c r="BI1029" t="inlineStr">
        <is>
          <t/>
        </is>
      </c>
      <c r="BJ1029" t="inlineStr">
        <is>
          <t/>
        </is>
      </c>
      <c r="BK1029" t="inlineStr">
        <is>
          <t/>
        </is>
      </c>
      <c r="BL1029" t="inlineStr">
        <is>
          <t/>
        </is>
      </c>
      <c r="BM1029" t="inlineStr">
        <is>
          <t/>
        </is>
      </c>
      <c r="BN1029" t="inlineStr">
        <is>
          <t/>
        </is>
      </c>
      <c r="BO1029" t="inlineStr">
        <is>
          <t/>
        </is>
      </c>
      <c r="BP1029" t="inlineStr">
        <is>
          <t/>
        </is>
      </c>
      <c r="BQ1029" t="inlineStr">
        <is>
          <t/>
        </is>
      </c>
      <c r="BR1029" t="inlineStr">
        <is>
          <t/>
        </is>
      </c>
      <c r="BS1029" t="inlineStr">
        <is>
          <t/>
        </is>
      </c>
      <c r="BT1029" s="2" t="inlineStr">
        <is>
          <t>gegevensvastlegging</t>
        </is>
      </c>
      <c r="BU1029" s="2" t="inlineStr">
        <is>
          <t>2</t>
        </is>
      </c>
      <c r="BV1029" s="2" t="inlineStr">
        <is>
          <t/>
        </is>
      </c>
      <c r="BW1029" t="inlineStr">
        <is>
          <t>het omzetten van gegevens uit hun oorspronkelijke in een machinaal leesbare vorm, alsmede de opslag ervan</t>
        </is>
      </c>
      <c r="BX1029" t="inlineStr">
        <is>
          <t/>
        </is>
      </c>
      <c r="BY1029" t="inlineStr">
        <is>
          <t/>
        </is>
      </c>
      <c r="BZ1029" t="inlineStr">
        <is>
          <t/>
        </is>
      </c>
      <c r="CA1029" t="inlineStr">
        <is>
          <t/>
        </is>
      </c>
      <c r="CB1029" s="2" t="inlineStr">
        <is>
          <t>aquisição de dados</t>
        </is>
      </c>
      <c r="CC1029" s="2" t="inlineStr">
        <is>
          <t>2</t>
        </is>
      </c>
      <c r="CD1029" s="2" t="inlineStr">
        <is>
          <t/>
        </is>
      </c>
      <c r="CE1029" t="inlineStr">
        <is>
          <t>"Opération combinant la collecte et la saisie de données, et dans laquelle les données destinées à être traitées par l'ordinateur sont collectées, rassemblées, transmises et transcrites sur un support exploitable, en vue d'être stockées dans les mémoires propres du système informatique" (Dictionnaire d'informatique, M. Guinguay et A. Lauret, Masson, 1993).</t>
        </is>
      </c>
      <c r="CF1029" t="inlineStr">
        <is>
          <t/>
        </is>
      </c>
      <c r="CG1029" t="inlineStr">
        <is>
          <t/>
        </is>
      </c>
      <c r="CH1029" t="inlineStr">
        <is>
          <t/>
        </is>
      </c>
      <c r="CI1029" t="inlineStr">
        <is>
          <t/>
        </is>
      </c>
      <c r="CJ1029" t="inlineStr">
        <is>
          <t/>
        </is>
      </c>
      <c r="CK1029" t="inlineStr">
        <is>
          <t/>
        </is>
      </c>
      <c r="CL1029" t="inlineStr">
        <is>
          <t/>
        </is>
      </c>
      <c r="CM1029" t="inlineStr">
        <is>
          <t/>
        </is>
      </c>
      <c r="CN1029" t="inlineStr">
        <is>
          <t/>
        </is>
      </c>
      <c r="CO1029" t="inlineStr">
        <is>
          <t/>
        </is>
      </c>
      <c r="CP1029" t="inlineStr">
        <is>
          <t/>
        </is>
      </c>
      <c r="CQ1029" t="inlineStr">
        <is>
          <t/>
        </is>
      </c>
      <c r="CR1029" s="2" t="inlineStr">
        <is>
          <t>datainsamling|
datainmatning|
datafångst</t>
        </is>
      </c>
      <c r="CS1029" s="2" t="inlineStr">
        <is>
          <t>2|
2|
3</t>
        </is>
      </c>
      <c r="CT1029" s="2" t="inlineStr">
        <is>
          <t xml:space="preserve">|
|
</t>
        </is>
      </c>
      <c r="CU1029" t="inlineStr">
        <is>
          <t>"&lt;i&gt;datafångst&lt;/i&gt; överföring av existerande data till datoriserad form som lämpar sig för lagring och/eller bearbetning. De data som infångas kan redan vara datoriserade (i en äldre eller av andra skäl olämplig form) eller hämtas från andra källor, till exempel genom optisk läsning av tryckta dokument."</t>
        </is>
      </c>
    </row>
    <row r="1030">
      <c r="A1030" s="1" t="str">
        <f>HYPERLINK("https://iate.europa.eu/entry/result/3564263/all", "3564263")</f>
        <v>3564263</v>
      </c>
      <c r="B1030" t="inlineStr">
        <is>
          <t>EDUCATION AND COMMUNICATIONS;SCIENCE;TRANSPORT</t>
        </is>
      </c>
      <c r="C1030" t="inlineStr">
        <is>
          <t>EDUCATION AND COMMUNICATIONS|information technology and data processing|computer systems;SCIENCE|natural and applied sciences|applied sciences;TRANSPORT|land transport|land transport;TRANSPORT|organisation of transport|means of transport</t>
        </is>
      </c>
      <c r="D1030" t="inlineStr">
        <is>
          <t/>
        </is>
      </c>
      <c r="E1030" t="inlineStr">
        <is>
          <t/>
        </is>
      </c>
      <c r="F1030" t="inlineStr">
        <is>
          <t/>
        </is>
      </c>
      <c r="G1030" t="inlineStr">
        <is>
          <t/>
        </is>
      </c>
      <c r="H1030" s="2" t="inlineStr">
        <is>
          <t>autonomní automobil|
automobil bez řidiče|
samořídící automobil|
samořízený automobil</t>
        </is>
      </c>
      <c r="I1030" s="2" t="inlineStr">
        <is>
          <t>3|
3|
3|
3</t>
        </is>
      </c>
      <c r="J1030" s="2" t="inlineStr">
        <is>
          <t xml:space="preserve">|
|
|
</t>
        </is>
      </c>
      <c r="K1030" t="inlineStr">
        <is>
          <t/>
        </is>
      </c>
      <c r="L1030" s="2" t="inlineStr">
        <is>
          <t>førerløs bil|
autonom bil|
selvkørende bil</t>
        </is>
      </c>
      <c r="M1030" s="2" t="inlineStr">
        <is>
          <t>3|
3|
3</t>
        </is>
      </c>
      <c r="N1030" s="2" t="inlineStr">
        <is>
          <t xml:space="preserve">|
|
</t>
        </is>
      </c>
      <c r="O1030" t="inlineStr">
        <is>
          <t>køretøj der helt eller delvist kan køre uden assistance fra en fører</t>
        </is>
      </c>
      <c r="P1030" s="2" t="inlineStr">
        <is>
          <t>autonomes Automobil|
selbstfahrendes Auto</t>
        </is>
      </c>
      <c r="Q1030" s="2" t="inlineStr">
        <is>
          <t>3|
3</t>
        </is>
      </c>
      <c r="R1030" s="2" t="inlineStr">
        <is>
          <t xml:space="preserve">|
</t>
        </is>
      </c>
      <c r="S1030" t="inlineStr">
        <is>
          <t/>
        </is>
      </c>
      <c r="T1030" s="2" t="inlineStr">
        <is>
          <t>αυτόνομο αυτοκίνητο|
αυτοοδηγούμενο αυτοκίνητο</t>
        </is>
      </c>
      <c r="U1030" s="2" t="inlineStr">
        <is>
          <t>3|
3</t>
        </is>
      </c>
      <c r="V1030" s="2" t="inlineStr">
        <is>
          <t xml:space="preserve">|
</t>
        </is>
      </c>
      <c r="W1030" t="inlineStr">
        <is>
          <t/>
        </is>
      </c>
      <c r="X1030" s="2" t="inlineStr">
        <is>
          <t>autonomous car|
driverless car|
self-driving car</t>
        </is>
      </c>
      <c r="Y1030" s="2" t="inlineStr">
        <is>
          <t>3|
3|
3</t>
        </is>
      </c>
      <c r="Z1030" s="2" t="inlineStr">
        <is>
          <t xml:space="preserve">|
|
</t>
        </is>
      </c>
      <c r="AA1030" t="inlineStr">
        <is>
          <t>robotic car designed to travel between destinations without a human operator</t>
        </is>
      </c>
      <c r="AB1030" t="inlineStr">
        <is>
          <t/>
        </is>
      </c>
      <c r="AC1030" t="inlineStr">
        <is>
          <t/>
        </is>
      </c>
      <c r="AD1030" t="inlineStr">
        <is>
          <t/>
        </is>
      </c>
      <c r="AE1030" t="inlineStr">
        <is>
          <t/>
        </is>
      </c>
      <c r="AF1030" s="2" t="inlineStr">
        <is>
          <t>isejuhtiv auto</t>
        </is>
      </c>
      <c r="AG1030" s="2" t="inlineStr">
        <is>
          <t>3</t>
        </is>
      </c>
      <c r="AH1030" s="2" t="inlineStr">
        <is>
          <t/>
        </is>
      </c>
      <c r="AI1030" t="inlineStr">
        <is>
          <t>auto, millesse on sisse integreeritud autonoomne tehnoloogia ja mis on võimeline toimima ilma inimese sekkumiseta ning seda kõigis aspektides ja staadiumites</t>
        </is>
      </c>
      <c r="AJ1030" s="2" t="inlineStr">
        <is>
          <t>robottiauto|
itseohjautuva auto|
automaattiauto|
itse ajava auto|
autonominen auto</t>
        </is>
      </c>
      <c r="AK1030" s="2" t="inlineStr">
        <is>
          <t>3|
3|
3|
2|
3</t>
        </is>
      </c>
      <c r="AL1030" s="2" t="inlineStr">
        <is>
          <t xml:space="preserve">|
|
|
|
</t>
        </is>
      </c>
      <c r="AM1030" t="inlineStr">
        <is>
          <t>a) ajoneuvo, joka kykenee ainakin osin suoriutumaan ajotehtävästä ilman kuljettajaa&lt;br&gt;tai&lt;br&gt;b) automaattiajoneuvo, joka kykenee suoriutumaan ajotehtävästä ilman kuljettajaa ja ilman yhteyttä muihin ajoneuvoihin tai infrastruktuuriin</t>
        </is>
      </c>
      <c r="AN1030" s="2" t="inlineStr">
        <is>
          <t>voiture autonome|
voiture sans conducteur</t>
        </is>
      </c>
      <c r="AO1030" s="2" t="inlineStr">
        <is>
          <t>3|
3</t>
        </is>
      </c>
      <c r="AP1030" s="2" t="inlineStr">
        <is>
          <t xml:space="preserve">|
</t>
        </is>
      </c>
      <c r="AQ1030" t="inlineStr">
        <is>
          <t>voiture équipée d'un système de conduite entièrement automatisé et capable de circuler sans l'intervention de l'humain</t>
        </is>
      </c>
      <c r="AR1030" s="2" t="inlineStr">
        <is>
          <t>gluaisteán uathrialaitheach</t>
        </is>
      </c>
      <c r="AS1030" s="2" t="inlineStr">
        <is>
          <t>3</t>
        </is>
      </c>
      <c r="AT1030" s="2" t="inlineStr">
        <is>
          <t/>
        </is>
      </c>
      <c r="AU1030" t="inlineStr">
        <is>
          <t/>
        </is>
      </c>
      <c r="AV1030" t="inlineStr">
        <is>
          <t/>
        </is>
      </c>
      <c r="AW1030" t="inlineStr">
        <is>
          <t/>
        </is>
      </c>
      <c r="AX1030" t="inlineStr">
        <is>
          <t/>
        </is>
      </c>
      <c r="AY1030" t="inlineStr">
        <is>
          <t/>
        </is>
      </c>
      <c r="AZ1030" s="2" t="inlineStr">
        <is>
          <t>önvezető autó</t>
        </is>
      </c>
      <c r="BA1030" s="2" t="inlineStr">
        <is>
          <t>4</t>
        </is>
      </c>
      <c r="BB1030" s="2" t="inlineStr">
        <is>
          <t/>
        </is>
      </c>
      <c r="BC1030" t="inlineStr">
        <is>
          <t>emberi beavatkozás nélkül, digitális technológiák segítségével vezérelt autó, amely képes önállóan közlekedni a közúti forgalomban</t>
        </is>
      </c>
      <c r="BD1030" s="2" t="inlineStr">
        <is>
          <t>self-driving car|
auto senza conducente|
auto a guida autonoma</t>
        </is>
      </c>
      <c r="BE1030" s="2" t="inlineStr">
        <is>
          <t>2|
3|
3</t>
        </is>
      </c>
      <c r="BF1030" s="2" t="inlineStr">
        <is>
          <t xml:space="preserve">|
|
</t>
        </is>
      </c>
      <c r="BG1030" t="inlineStr">
        <is>
          <t/>
        </is>
      </c>
      <c r="BH1030" s="2" t="inlineStr">
        <is>
          <t>savivaldis automobilis|
autonominis automobilis</t>
        </is>
      </c>
      <c r="BI1030" s="2" t="inlineStr">
        <is>
          <t>3|
3</t>
        </is>
      </c>
      <c r="BJ1030" s="2" t="inlineStr">
        <is>
          <t xml:space="preserve">preferred|
</t>
        </is>
      </c>
      <c r="BK1030" t="inlineStr">
        <is>
          <t>save valdantis automobilis, kuris dalyvauja viešajame eisme be asmens įsikišimo, taip pat kuris gali būti tiesiogiai ar nuotoliniu būdu valdomas asmens, jeigu šią galimybę numatė šio automobilio gamintojas</t>
        </is>
      </c>
      <c r="BL1030" s="2" t="inlineStr">
        <is>
          <t>bezvadītāja vieglais automobilis|
pašbraucējs vieglais automobilis|
autonoms vieglais automobilis</t>
        </is>
      </c>
      <c r="BM1030" s="2" t="inlineStr">
        <is>
          <t>2|
2|
2</t>
        </is>
      </c>
      <c r="BN1030" s="2" t="inlineStr">
        <is>
          <t xml:space="preserve">|
|
</t>
        </is>
      </c>
      <c r="BO1030" t="inlineStr">
        <is>
          <t/>
        </is>
      </c>
      <c r="BP1030" s="2" t="inlineStr">
        <is>
          <t>karozza mingħajr sewwieq|
karozza awtonoma</t>
        </is>
      </c>
      <c r="BQ1030" s="2" t="inlineStr">
        <is>
          <t>3|
3</t>
        </is>
      </c>
      <c r="BR1030" s="2" t="inlineStr">
        <is>
          <t xml:space="preserve">|
</t>
        </is>
      </c>
      <c r="BS1030" t="inlineStr">
        <is>
          <t>vettura robotika mfassla biex tivvjaġġa minn post għal ieħor mingħajr intervenzjoni umana</t>
        </is>
      </c>
      <c r="BT1030" s="2" t="inlineStr">
        <is>
          <t>auto zonder bestuurder|
autonome auto|
zelfsturende auto|
zelfrijdende auto|
robotauto</t>
        </is>
      </c>
      <c r="BU1030" s="2" t="inlineStr">
        <is>
          <t>3|
3|
3|
3|
3</t>
        </is>
      </c>
      <c r="BV1030" s="2" t="inlineStr">
        <is>
          <t xml:space="preserve">|
|
|
|
</t>
        </is>
      </c>
      <c r="BW1030" t="inlineStr">
        <is>
          <t>voertuig dat aan de hand van camera’s, gps, radar en ondersteunende programma’s zelfstandig de omgeving "leest" en op basis daarvan rijtaken overneemt van automobilisten</t>
        </is>
      </c>
      <c r="BX1030" s="2" t="inlineStr">
        <is>
          <t>samochód bez kierowcy|
samochód bezzałogowy|
samochód autonomiczny|
samochód samojeżdżący</t>
        </is>
      </c>
      <c r="BY1030" s="2" t="inlineStr">
        <is>
          <t>2|
3|
3|
2</t>
        </is>
      </c>
      <c r="BZ1030" s="2" t="inlineStr">
        <is>
          <t xml:space="preserve">|
|
|
</t>
        </is>
      </c>
      <c r="CA1030" t="inlineStr">
        <is>
          <t>samochód sterowany przez komputer</t>
        </is>
      </c>
      <c r="CB1030" t="inlineStr">
        <is>
          <t/>
        </is>
      </c>
      <c r="CC1030" t="inlineStr">
        <is>
          <t/>
        </is>
      </c>
      <c r="CD1030" t="inlineStr">
        <is>
          <t/>
        </is>
      </c>
      <c r="CE1030" t="inlineStr">
        <is>
          <t/>
        </is>
      </c>
      <c r="CF1030" s="2" t="inlineStr">
        <is>
          <t>automobil autonom</t>
        </is>
      </c>
      <c r="CG1030" s="2" t="inlineStr">
        <is>
          <t>3</t>
        </is>
      </c>
      <c r="CH1030" s="2" t="inlineStr">
        <is>
          <t/>
        </is>
      </c>
      <c r="CI1030" t="inlineStr">
        <is>
          <t/>
        </is>
      </c>
      <c r="CJ1030" s="2" t="inlineStr">
        <is>
          <t>samoriadiace auto|
auto bez vodiča</t>
        </is>
      </c>
      <c r="CK1030" s="2" t="inlineStr">
        <is>
          <t>2|
2</t>
        </is>
      </c>
      <c r="CL1030" s="2" t="inlineStr">
        <is>
          <t xml:space="preserve">|
</t>
        </is>
      </c>
      <c r="CM1030" t="inlineStr">
        <is>
          <t>robotové vozidlo, ktoré sa do zvoleného bodu premiestni bez vodiča</t>
        </is>
      </c>
      <c r="CN1030" s="2" t="inlineStr">
        <is>
          <t>avtomobil brez voznika|
avtonomni avtomobil</t>
        </is>
      </c>
      <c r="CO1030" s="2" t="inlineStr">
        <is>
          <t>3|
3</t>
        </is>
      </c>
      <c r="CP1030" s="2" t="inlineStr">
        <is>
          <t xml:space="preserve">|
</t>
        </is>
      </c>
      <c r="CQ1030" t="inlineStr">
        <is>
          <t/>
        </is>
      </c>
      <c r="CR1030" s="2" t="inlineStr">
        <is>
          <t>förarlös bil|
självkörande bil</t>
        </is>
      </c>
      <c r="CS1030" s="2" t="inlineStr">
        <is>
          <t>3|
3</t>
        </is>
      </c>
      <c r="CT1030" s="2" t="inlineStr">
        <is>
          <t xml:space="preserve">|
</t>
        </is>
      </c>
      <c r="CU1030" t="inlineStr">
        <is>
          <t/>
        </is>
      </c>
    </row>
    <row r="1031">
      <c r="A1031" s="1" t="str">
        <f>HYPERLINK("https://iate.europa.eu/entry/result/3576345/all", "3576345")</f>
        <v>3576345</v>
      </c>
      <c r="B1031" t="inlineStr">
        <is>
          <t>PRODUCTION, TECHNOLOGY AND RESEARCH;BUSINESS AND COMPETITION;EDUCATION AND COMMUNICATIONS</t>
        </is>
      </c>
      <c r="C1031" t="inlineStr">
        <is>
          <t>PRODUCTION, TECHNOLOGY AND RESEARCH|research and intellectual property|research;BUSINESS AND COMPETITION;EDUCATION AND COMMUNICATIONS|information technology and data processing</t>
        </is>
      </c>
      <c r="D1031" s="2" t="inlineStr">
        <is>
          <t>цифров иновационен център|
център за цифрови иновации</t>
        </is>
      </c>
      <c r="E1031" s="2" t="inlineStr">
        <is>
          <t>3|
3</t>
        </is>
      </c>
      <c r="F1031" s="2" t="inlineStr">
        <is>
          <t xml:space="preserve">|
</t>
        </is>
      </c>
      <c r="G1031" t="inlineStr">
        <is>
          <t>единно звено за контакт, което подпомага дружествата да станат по-конкурентоспособни във връзка с техните бизнес/производствени процеси или услуги благодарение на цифровите технологии</t>
        </is>
      </c>
      <c r="H1031" s="2" t="inlineStr">
        <is>
          <t>centrum pro digitální inovace</t>
        </is>
      </c>
      <c r="I1031" s="2" t="inlineStr">
        <is>
          <t>3</t>
        </is>
      </c>
      <c r="J1031" s="2" t="inlineStr">
        <is>
          <t/>
        </is>
      </c>
      <c r="K1031" t="inlineStr">
        <is>
          <t/>
        </is>
      </c>
      <c r="L1031" s="2" t="inlineStr">
        <is>
          <t>digitalt innovationsknudepunkt</t>
        </is>
      </c>
      <c r="M1031" s="2" t="inlineStr">
        <is>
          <t>3</t>
        </is>
      </c>
      <c r="N1031" s="2" t="inlineStr">
        <is>
          <t/>
        </is>
      </c>
      <c r="O1031" t="inlineStr">
        <is>
          <t>enkelt kontaktpunkt, der hjælper virksomheder med at blive mere konkurrencedygtige inden for deres sektor/produktionsprocesser, produkter eller tjenester ved at bruge digitale teknologier</t>
        </is>
      </c>
      <c r="P1031" s="2" t="inlineStr">
        <is>
          <t>Zentrum für digitale Innovation|
Drehscheibe für digitale Innovation</t>
        </is>
      </c>
      <c r="Q1031" s="2" t="inlineStr">
        <is>
          <t>2|
3</t>
        </is>
      </c>
      <c r="R1031" s="2" t="inlineStr">
        <is>
          <t xml:space="preserve">|
</t>
        </is>
      </c>
      <c r="S1031" t="inlineStr">
        <is>
          <t>Anlaufstelle, die vielseitige Verbindungen zwischen Kompetenzzentren, Nutzern und Anbietern aus der Industrie, Technologieexperten und Investoren fördert, um den Zugang zu EU-weiten Märkten zu erleichtern</t>
        </is>
      </c>
      <c r="T1031" s="2" t="inlineStr">
        <is>
          <t>κόμβος ψηφιακής καινοτομίας</t>
        </is>
      </c>
      <c r="U1031" s="2" t="inlineStr">
        <is>
          <t>3</t>
        </is>
      </c>
      <c r="V1031" s="2" t="inlineStr">
        <is>
          <t/>
        </is>
      </c>
      <c r="W1031" t="inlineStr">
        <is>
          <t/>
        </is>
      </c>
      <c r="X1031" s="2" t="inlineStr">
        <is>
          <t>digital innovation hub|
DIH</t>
        </is>
      </c>
      <c r="Y1031" s="2" t="inlineStr">
        <is>
          <t>3|
3</t>
        </is>
      </c>
      <c r="Z1031" s="2" t="inlineStr">
        <is>
          <t xml:space="preserve">|
</t>
        </is>
      </c>
      <c r="AA1031" t="inlineStr">
        <is>
          <t>one-stop-shops that help companies to become more competitive with regard to their business/production processes, products or services using digital technologies</t>
        </is>
      </c>
      <c r="AB1031" s="2" t="inlineStr">
        <is>
          <t>centro de innovación digital</t>
        </is>
      </c>
      <c r="AC1031" s="2" t="inlineStr">
        <is>
          <t>3</t>
        </is>
      </c>
      <c r="AD1031" s="2" t="inlineStr">
        <is>
          <t/>
        </is>
      </c>
      <c r="AE1031" t="inlineStr">
        <is>
          <t/>
        </is>
      </c>
      <c r="AF1031" s="2" t="inlineStr">
        <is>
          <t>digitaalse innovatsiooni keskus</t>
        </is>
      </c>
      <c r="AG1031" s="2" t="inlineStr">
        <is>
          <t>3</t>
        </is>
      </c>
      <c r="AH1031" s="2" t="inlineStr">
        <is>
          <t/>
        </is>
      </c>
      <c r="AI1031" t="inlineStr">
        <is>
          <t/>
        </is>
      </c>
      <c r="AJ1031" s="2" t="inlineStr">
        <is>
          <t>digitaali-innovaatiokeskittymä|
digitaali-innovointikeskittymä</t>
        </is>
      </c>
      <c r="AK1031" s="2" t="inlineStr">
        <is>
          <t>3|
3</t>
        </is>
      </c>
      <c r="AL1031" s="2" t="inlineStr">
        <is>
          <t xml:space="preserve">|
</t>
        </is>
      </c>
      <c r="AM1031" t="inlineStr">
        <is>
          <t>keskitetty asiointipiste, joka tarjoaa asiakkailleen digitaalista teknologiaa ja osaamista, infrastruktuurin digitaalisia innovaatioita koskeviin kokeiluihin, koulutusta digitaalisen osaamisen kehittämiseen, rahoitusneuvontaa, markkinatietoutta ja verkottumismahdollisuuksia</t>
        </is>
      </c>
      <c r="AN1031" s="2" t="inlineStr">
        <is>
          <t>PIN|
pôle d'innovation numérique</t>
        </is>
      </c>
      <c r="AO1031" s="2" t="inlineStr">
        <is>
          <t>3|
3</t>
        </is>
      </c>
      <c r="AP1031" s="2" t="inlineStr">
        <is>
          <t xml:space="preserve">|
</t>
        </is>
      </c>
      <c r="AQ1031" t="inlineStr">
        <is>
          <t/>
        </is>
      </c>
      <c r="AR1031" s="2" t="inlineStr">
        <is>
          <t>mol nuálaíochta digití</t>
        </is>
      </c>
      <c r="AS1031" s="2" t="inlineStr">
        <is>
          <t>3</t>
        </is>
      </c>
      <c r="AT1031" s="2" t="inlineStr">
        <is>
          <t/>
        </is>
      </c>
      <c r="AU1031" t="inlineStr">
        <is>
          <t/>
        </is>
      </c>
      <c r="AV1031" s="2" t="inlineStr">
        <is>
          <t>digitalnoinovacijski centar</t>
        </is>
      </c>
      <c r="AW1031" s="2" t="inlineStr">
        <is>
          <t>2</t>
        </is>
      </c>
      <c r="AX1031" s="2" t="inlineStr">
        <is>
          <t/>
        </is>
      </c>
      <c r="AY1031" t="inlineStr">
        <is>
          <t/>
        </is>
      </c>
      <c r="AZ1031" s="2" t="inlineStr">
        <is>
          <t>digitális innovációs központ</t>
        </is>
      </c>
      <c r="BA1031" s="2" t="inlineStr">
        <is>
          <t>3</t>
        </is>
      </c>
      <c r="BB1031" s="2" t="inlineStr">
        <is>
          <t/>
        </is>
      </c>
      <c r="BC1031" t="inlineStr">
        <is>
          <t/>
        </is>
      </c>
      <c r="BD1031" s="2" t="inlineStr">
        <is>
          <t>polo dell'innovazione digitale</t>
        </is>
      </c>
      <c r="BE1031" s="2" t="inlineStr">
        <is>
          <t>3</t>
        </is>
      </c>
      <c r="BF1031" s="2" t="inlineStr">
        <is>
          <t/>
        </is>
      </c>
      <c r="BG1031" t="inlineStr">
        <is>
          <t/>
        </is>
      </c>
      <c r="BH1031" s="2" t="inlineStr">
        <is>
          <t>skaitmeninių inovacijų centras</t>
        </is>
      </c>
      <c r="BI1031" s="2" t="inlineStr">
        <is>
          <t>2</t>
        </is>
      </c>
      <c r="BJ1031" s="2" t="inlineStr">
        <is>
          <t/>
        </is>
      </c>
      <c r="BK1031" t="inlineStr">
        <is>
          <t/>
        </is>
      </c>
      <c r="BL1031" s="2" t="inlineStr">
        <is>
          <t>digitālās inovācijas centrs</t>
        </is>
      </c>
      <c r="BM1031" s="2" t="inlineStr">
        <is>
          <t>3</t>
        </is>
      </c>
      <c r="BN1031" s="2" t="inlineStr">
        <is>
          <t/>
        </is>
      </c>
      <c r="BO1031" t="inlineStr">
        <is>
          <t/>
        </is>
      </c>
      <c r="BP1031" s="2" t="inlineStr">
        <is>
          <t>hub ta' innovazzjoni diġitali|
ċentru ta' innovazzjoni diġitali</t>
        </is>
      </c>
      <c r="BQ1031" s="2" t="inlineStr">
        <is>
          <t>3|
3</t>
        </is>
      </c>
      <c r="BR1031" s="2" t="inlineStr">
        <is>
          <t xml:space="preserve">|
</t>
        </is>
      </c>
      <c r="BS1031" t="inlineStr">
        <is>
          <t>punt uniku ta' servizz li jgħin lill-kumpaniji jsiru kompetittivi fir-rigward tal-proċessi ta' negozju/produzzjoni, prodotti jew servizzi bl-użu ta' teknoloġiji diġitali</t>
        </is>
      </c>
      <c r="BT1031" s="2" t="inlineStr">
        <is>
          <t>digitale-innovatiehub</t>
        </is>
      </c>
      <c r="BU1031" s="2" t="inlineStr">
        <is>
          <t>3</t>
        </is>
      </c>
      <c r="BV1031" s="2" t="inlineStr">
        <is>
          <t/>
        </is>
      </c>
      <c r="BW1031" t="inlineStr">
        <is>
          <t/>
        </is>
      </c>
      <c r="BX1031" s="2" t="inlineStr">
        <is>
          <t>ośrodek innowacji cyfrowych|
DIH|
centrum innowacji cyfrowych</t>
        </is>
      </c>
      <c r="BY1031" s="2" t="inlineStr">
        <is>
          <t>3|
2|
3</t>
        </is>
      </c>
      <c r="BZ1031" s="2" t="inlineStr">
        <is>
          <t xml:space="preserve">|
|
</t>
        </is>
      </c>
      <c r="CA1031" t="inlineStr">
        <is>
          <t>ośrodek wsparcia, który pomaga przedsiębiorstwom w poprawie konkurencyjności na rynku, głównie dzięki pracy nad procesami biznesowymi i produkcyjnymi, jak również rozwijaniem produktów i usług za pomocą technologii cyfrowych; działa jako punkt kompleksowej obsługi, zapewniając firmom dostęp do zaplecza technologicznego, wsparcia finansowego, analizy rynku czy możliwości tworzenia sieci kontaktów</t>
        </is>
      </c>
      <c r="CB1031" s="2" t="inlineStr">
        <is>
          <t>polo de inovação digital</t>
        </is>
      </c>
      <c r="CC1031" s="2" t="inlineStr">
        <is>
          <t>3</t>
        </is>
      </c>
      <c r="CD1031" s="2" t="inlineStr">
        <is>
          <t/>
        </is>
      </c>
      <c r="CE1031" t="inlineStr">
        <is>
          <t/>
        </is>
      </c>
      <c r="CF1031" s="2" t="inlineStr">
        <is>
          <t>centru de inovare digitală</t>
        </is>
      </c>
      <c r="CG1031" s="2" t="inlineStr">
        <is>
          <t>3</t>
        </is>
      </c>
      <c r="CH1031" s="2" t="inlineStr">
        <is>
          <t/>
        </is>
      </c>
      <c r="CI1031" t="inlineStr">
        <is>
          <t>structură de tip ghișeu unic, instituită prin programul Europa digitală, care le oferă clienților acces la tehnologii și competențe digitale, o infrastructură pentru testarea inovațiilor digitale, cursuri de formare pentru dezvoltarea competențelor digitale, consiliere în materie de finanțare, informații despre piață și posibilități de colaborare în rețea</t>
        </is>
      </c>
      <c r="CJ1031" s="2" t="inlineStr">
        <is>
          <t>centrum digitálnych inovácií</t>
        </is>
      </c>
      <c r="CK1031" s="2" t="inlineStr">
        <is>
          <t>3</t>
        </is>
      </c>
      <c r="CL1031" s="2" t="inlineStr">
        <is>
          <t/>
        </is>
      </c>
      <c r="CM1031" t="inlineStr">
        <is>
          <t>jednotné kontaktné miesto, ktoré spoločnostiam pomáha stať sa konkurenciencieschopnejšími pomocou digitálnej inovácie</t>
        </is>
      </c>
      <c r="CN1031" s="2" t="inlineStr">
        <is>
          <t>vozlišče digitalnih inovacij</t>
        </is>
      </c>
      <c r="CO1031" s="2" t="inlineStr">
        <is>
          <t>3</t>
        </is>
      </c>
      <c r="CP1031" s="2" t="inlineStr">
        <is>
          <t/>
        </is>
      </c>
      <c r="CQ1031" t="inlineStr">
        <is>
          <t>pravni subjekt, imenovan ali izbran z odprtim in konkurenčnim postopkom za izpolnjevanje nalog iz programa, zlasti zagotavljanja dostopa do tehnološkega strokovnega znanja in obratov za poskuse, kot sta oprema in programska oprema, da se omogoči digitalna preobrazba industrije</t>
        </is>
      </c>
      <c r="CR1031" s="2" t="inlineStr">
        <is>
          <t>digital innovationsknutpunkt</t>
        </is>
      </c>
      <c r="CS1031" s="2" t="inlineStr">
        <is>
          <t>3</t>
        </is>
      </c>
      <c r="CT1031" s="2" t="inlineStr">
        <is>
          <t/>
        </is>
      </c>
      <c r="CU1031" t="inlineStr">
        <is>
          <t/>
        </is>
      </c>
    </row>
    <row r="1032">
      <c r="A1032" s="1" t="str">
        <f>HYPERLINK("https://iate.europa.eu/entry/result/3583037/all", "3583037")</f>
        <v>3583037</v>
      </c>
      <c r="B1032" t="inlineStr">
        <is>
          <t>ENVIRONMENT</t>
        </is>
      </c>
      <c r="C1032" t="inlineStr">
        <is>
          <t>ENVIRONMENT|environmental policy|climate change policy;ENVIRONMENT|deterioration of the environment|nuisance|pollutant|atmospheric pollutant|greenhouse gas</t>
        </is>
      </c>
      <c r="D1032" t="inlineStr">
        <is>
          <t/>
        </is>
      </c>
      <c r="E1032" t="inlineStr">
        <is>
          <t/>
        </is>
      </c>
      <c r="F1032" t="inlineStr">
        <is>
          <t/>
        </is>
      </c>
      <c r="G1032" t="inlineStr">
        <is>
          <t/>
        </is>
      </c>
      <c r="H1032" s="2" t="inlineStr">
        <is>
          <t>projekce</t>
        </is>
      </c>
      <c r="I1032" s="2" t="inlineStr">
        <is>
          <t>3</t>
        </is>
      </c>
      <c r="J1032" s="2" t="inlineStr">
        <is>
          <t>preferred</t>
        </is>
      </c>
      <c r="K1032" t="inlineStr">
        <is>
          <t>prognózy antropogenních emisí
skleníkových plynů ze zdrojů a pohlcení pomocí propadů nebo prognózy vývojů
energetického systému, které zahrnují alespoň kvantitativní odhady na období
čtyř po sobě jdoucích budoucích let končící číslicí 0 nebo 5, které
bezprostředně následují po roce, za nějž se podává zpráva</t>
        </is>
      </c>
      <c r="L1032" s="2" t="inlineStr">
        <is>
          <t>fremskrivninger</t>
        </is>
      </c>
      <c r="M1032" s="2" t="inlineStr">
        <is>
          <t>3</t>
        </is>
      </c>
      <c r="N1032" s="2" t="inlineStr">
        <is>
          <t/>
        </is>
      </c>
      <c r="O1032" t="inlineStr">
        <is>
          <t>prognoser over menneskeskabte drivhusgasemissioner fra kilder og optag gennem dræn eller over udviklinger i energisystemet, der som minimum omfatter kvantitative estimater for en sekvens af fire fremtidige år, der ender på 0 eller 5, umiddelbart efter rapporteringsåret</t>
        </is>
      </c>
      <c r="P1032" s="2" t="inlineStr">
        <is>
          <t>Projektionen</t>
        </is>
      </c>
      <c r="Q1032" s="2" t="inlineStr">
        <is>
          <t>3</t>
        </is>
      </c>
      <c r="R1032" s="2" t="inlineStr">
        <is>
          <t/>
        </is>
      </c>
      <c r="S1032" t="inlineStr">
        <is>
          <t>Projektionen anthropogener Emissionen von Treibhausgasen aus Quellen und des
Abbaus dieser Gase durch Senken oder von Entwicklungen des Energiesystems, die
mindestens quantitative Schätzungen für eine Reihe von vier Jahren mit den Endziffern
0 bzw. 5 enthalten, die unmittelbar auf das Berichtsjahr folgen</t>
        </is>
      </c>
      <c r="T1032" s="2" t="inlineStr">
        <is>
          <t>προβλέψεις</t>
        </is>
      </c>
      <c r="U1032" s="2" t="inlineStr">
        <is>
          <t>3</t>
        </is>
      </c>
      <c r="V1032" s="2" t="inlineStr">
        <is>
          <t/>
        </is>
      </c>
      <c r="W1032" t="inlineStr">
        <is>
          <t>προβλέψεις για τις ανθρωπογενείς εκπομπές αερίων του θερμοκηπίου από πηγές και τις απορροφήσεις από καταβόθρες ή εξελίξεις του ενεργειακού συστήματος, συμπεριλαμβανομένων τουλάχιστον ποσοτικών εκτιμήσεων για ακολουθία τεσσάρων ετών που λήγουν σε 0 ή 5 και έπονται άμεσα του έτους υποβολής της έκθεσης</t>
        </is>
      </c>
      <c r="X1032" s="2" t="inlineStr">
        <is>
          <t>projections</t>
        </is>
      </c>
      <c r="Y1032" s="2" t="inlineStr">
        <is>
          <t>3</t>
        </is>
      </c>
      <c r="Z1032" s="2" t="inlineStr">
        <is>
          <t/>
        </is>
      </c>
      <c r="AA1032" t="inlineStr">
        <is>
          <t>forecasts of &lt;a href="https://iate.europa.eu/entry/result/3588517/en" target="_blank"&gt;anthropogenic greenhouse gas emissions&lt;/a&gt; by sources and &lt;a href="https://iate.europa.eu/entry/result/3541445/en" target="_blank"&gt;removals by sinks&lt;/a&gt;or developments of the energy system, including at least quantitative estimates for a sequence of four future years ending with 0 or 5 immediately following the reporting year</t>
        </is>
      </c>
      <c r="AB1032" s="2" t="inlineStr">
        <is>
          <t>proyecciones</t>
        </is>
      </c>
      <c r="AC1032" s="2" t="inlineStr">
        <is>
          <t>3</t>
        </is>
      </c>
      <c r="AD1032" s="2" t="inlineStr">
        <is>
          <t/>
        </is>
      </c>
      <c r="AE1032" t="inlineStr">
        <is>
          <t>Previsiones de emisiones antropógenas por las fuentes y la &lt;a href="https://iate.europa.eu/entry/result/3541445/es" target="_blank"&gt;absorción &lt;/a&gt;por los sumideros de &lt;a href="https://iate.europa.eu/entry/result/835577/es" target="_blank"&gt;gases de efecto invernadero&lt;/a&gt;, o de desarrollo del sistema energético, incluidas como mínimo estimaciones cuantitativas de la secuencia de cuatro años acabados en 0 o 5 inmediatamente siguientes al año de notificación.</t>
        </is>
      </c>
      <c r="AF1032" s="2" t="inlineStr">
        <is>
          <t>prognoos</t>
        </is>
      </c>
      <c r="AG1032" s="2" t="inlineStr">
        <is>
          <t>3</t>
        </is>
      </c>
      <c r="AH1032" s="2" t="inlineStr">
        <is>
          <t/>
        </is>
      </c>
      <c r="AI1032" t="inlineStr">
        <is>
          <t>kasvuhoonegaaside inimtekkelistest allikatest pärineva heite ja nende neeldajates sidumise või energiasüsteemi arengu prognoos, sealhulgas vähemalt kvantitatiivsed hinnangud aruandlusaastale vahetult järgneva nelja sellise aasta kohta, mis lõpevad nulli või viiega</t>
        </is>
      </c>
      <c r="AJ1032" s="2" t="inlineStr">
        <is>
          <t>ennusteet</t>
        </is>
      </c>
      <c r="AK1032" s="2" t="inlineStr">
        <is>
          <t>3</t>
        </is>
      </c>
      <c r="AL1032" s="2" t="inlineStr">
        <is>
          <t/>
        </is>
      </c>
      <c r="AM1032" t="inlineStr">
        <is>
          <t>ihmisen toiminnan aiheuttamia kasvihuonekaasujen lähteistä syntyviä päästöjä ja nielujen aikaansaamia poistumia tai energiajärjestelmän kehittymistä koskevat ennusteet, joihin sisältyy ainakin määrälliset arviot raportointivuotta välittömästi seuraavista neljästä vuodesta, joiden viimeinen luku on 0 tai 5</t>
        </is>
      </c>
      <c r="AN1032" s="2" t="inlineStr">
        <is>
          <t>projections</t>
        </is>
      </c>
      <c r="AO1032" s="2" t="inlineStr">
        <is>
          <t>3</t>
        </is>
      </c>
      <c r="AP1032" s="2" t="inlineStr">
        <is>
          <t/>
        </is>
      </c>
      <c r="AQ1032" t="inlineStr">
        <is>
          <t>prévisions relatives aux émissions anthropiques par les sources et aux &lt;a href="https://iate.europa.eu/entry/result/3541445/fr-en" target="_blank"&gt;absorptions par les puits&lt;/a&gt; de gaz à effet de serre, ou les prévisions d'évolution du système énergétique, comprenant au moins des estimations quantitatives pour une série de quatre années à venir se terminant par 0 ou 5 suivant immédiatement l'année de déclaration</t>
        </is>
      </c>
      <c r="AR1032" s="2" t="inlineStr">
        <is>
          <t>réamh-mheastacháin</t>
        </is>
      </c>
      <c r="AS1032" s="2" t="inlineStr">
        <is>
          <t>3</t>
        </is>
      </c>
      <c r="AT1032" s="2" t="inlineStr">
        <is>
          <t/>
        </is>
      </c>
      <c r="AU1032" t="inlineStr">
        <is>
          <t/>
        </is>
      </c>
      <c r="AV1032" t="inlineStr">
        <is>
          <t/>
        </is>
      </c>
      <c r="AW1032" t="inlineStr">
        <is>
          <t/>
        </is>
      </c>
      <c r="AX1032" t="inlineStr">
        <is>
          <t/>
        </is>
      </c>
      <c r="AY1032" t="inlineStr">
        <is>
          <t/>
        </is>
      </c>
      <c r="AZ1032" s="2" t="inlineStr">
        <is>
          <t>előrejelzések</t>
        </is>
      </c>
      <c r="BA1032" s="2" t="inlineStr">
        <is>
          <t>3</t>
        </is>
      </c>
      <c r="BB1032" s="2" t="inlineStr">
        <is>
          <t/>
        </is>
      </c>
      <c r="BC1032" t="inlineStr">
        <is>
          <t>az üvegházhatású gázok emberi eredetű, forrásonkénti kibocsátásaira és nyelőnkénti eltávolítására vonatkozó előrejelzések, illetve az energiarendszer fejleményei, beleértve a legalább mennyiségi becsléseket is a jelentési évet közvetlenül követő négy olyan egymás utáni évre vonatkozóan, amelyek utolsó számjegye 0 vagy 5</t>
        </is>
      </c>
      <c r="BD1032" s="2" t="inlineStr">
        <is>
          <t>proiezioni</t>
        </is>
      </c>
      <c r="BE1032" s="2" t="inlineStr">
        <is>
          <t>3</t>
        </is>
      </c>
      <c r="BF1032" s="2" t="inlineStr">
        <is>
          <t/>
        </is>
      </c>
      <c r="BG1032" t="inlineStr">
        <is>
          <t>previsioni delle emissioni antropogeniche per fonte e dell'&lt;a href="https://iate.europa.eu/entry/result/3541445/it" target="_blank"&gt;assorbimento&lt;/a&gt; dai pozzi o dell'evoluzione del sistema energetico comprendenti almeno le stime quantitative della serie dei quattro anni che terminano con 0 o 5, immediatamente successivi all'anno di comunicazione</t>
        </is>
      </c>
      <c r="BH1032" s="2" t="inlineStr">
        <is>
          <t>projekcijos|
prognozės</t>
        </is>
      </c>
      <c r="BI1032" s="2" t="inlineStr">
        <is>
          <t>3|
3</t>
        </is>
      </c>
      <c r="BJ1032" s="2" t="inlineStr">
        <is>
          <t xml:space="preserve">preferred|
</t>
        </is>
      </c>
      <c r="BK1032" t="inlineStr">
        <is>
          <t>prognozės, kuriomis numatomas iš šaltinių dėl žmogaus veiklos išmesimas ir absorbentais pašalinsimas ŠESD kiekis arba energetikos sistemos plėtra, į kurias įtraukiami bent ketverių iš eilės būsimų metų, kurių paskutinis skaitmuo yra 0 arba 5 ir kurie eina iškart po ataskaitinių metų, kiekybiniai įverčiai</t>
        </is>
      </c>
      <c r="BL1032" s="2" t="inlineStr">
        <is>
          <t>prognozes</t>
        </is>
      </c>
      <c r="BM1032" s="2" t="inlineStr">
        <is>
          <t>3</t>
        </is>
      </c>
      <c r="BN1032" s="2" t="inlineStr">
        <is>
          <t/>
        </is>
      </c>
      <c r="BO1032" t="inlineStr">
        <is>
          <t>prognozētās antropogēnās siltumnīcefekta gāzu emisijas no avotiem un prognozētā piesaiste piesaistītājos vai prognozētās energosistēmas izmaiņas, kas iever vismaz kvantitatīvus aprēķinus par četriem secīgiem turpmākiem gadiem, kuru pēdējais cipars ir “0” vai “5”, tūlīt pēc pārskata gada</t>
        </is>
      </c>
      <c r="BP1032" s="2" t="inlineStr">
        <is>
          <t>projezzjonijiet</t>
        </is>
      </c>
      <c r="BQ1032" s="2" t="inlineStr">
        <is>
          <t>3</t>
        </is>
      </c>
      <c r="BR1032" s="2" t="inlineStr">
        <is>
          <t/>
        </is>
      </c>
      <c r="BS1032" t="inlineStr">
        <is>
          <t>previżjonijiet tal-&lt;a href="https://iate.europa.eu/entry/result/3588517/all" target="_blank"&gt;emissjonijiet antropoġeniċi ta' gassijiet serra&lt;/a&gt; mis-sorsi u l-&lt;a href="https://iate.europa.eu/entry/result/3541445/mt" target="_blank"&gt;assorbimenti mill-bjar&lt;/a&gt; jew tal-iżviluppi tas-sistema tal-enerġija, inklużi minn tal-inqas l-istimi kwantitattivi għal sekwenza ta' erba' snin futuri li tintemm b'0 jew b'5 immedjatament wara s-sena ta' rapportar</t>
        </is>
      </c>
      <c r="BT1032" s="2" t="inlineStr">
        <is>
          <t>prognoses</t>
        </is>
      </c>
      <c r="BU1032" s="2" t="inlineStr">
        <is>
          <t>3</t>
        </is>
      </c>
      <c r="BV1032" s="2" t="inlineStr">
        <is>
          <t/>
        </is>
      </c>
      <c r="BW1032" t="inlineStr">
        <is>
          <t>voorspellingen van antropogene broeikasgasemissies per bron en verwijderingen per put of ontwikkelingen van het energiesysteem, waaronder ten minste kwantitatieve ramingen voor een reeks van vier komende jaren eindigend op 0 of 5 onmiddellijk volgend op het rapporteringsjaar</t>
        </is>
      </c>
      <c r="BX1032" s="2" t="inlineStr">
        <is>
          <t>prognozy</t>
        </is>
      </c>
      <c r="BY1032" s="2" t="inlineStr">
        <is>
          <t>3</t>
        </is>
      </c>
      <c r="BZ1032" s="2" t="inlineStr">
        <is>
          <t/>
        </is>
      </c>
      <c r="CA1032" t="inlineStr">
        <is>
          <t>przewidywania dotyczące antropogenicznych emisji
gazów cieplarnianych z różnych źródeł oraz usuwania emisji przez
pochłaniacze lub zmian w systemie energetycznym</t>
        </is>
      </c>
      <c r="CB1032" s="2" t="inlineStr">
        <is>
          <t>projeções</t>
        </is>
      </c>
      <c r="CC1032" s="2" t="inlineStr">
        <is>
          <t>3</t>
        </is>
      </c>
      <c r="CD1032" s="2" t="inlineStr">
        <is>
          <t/>
        </is>
      </c>
      <c r="CE1032" t="inlineStr">
        <is>
          <t>Previsões de emissões antropogénicas de gases com efeito de estufa por fontes e de remoções por sumidouros, ou de desenvolvimentos do sistema energético, que incluam, pelo menos, estimativas quantitativas para uma sequência de quatro anos terminados em 0 ou 5, imediatamente seguintes ao ano do relatório.</t>
        </is>
      </c>
      <c r="CF1032" s="2" t="inlineStr">
        <is>
          <t>prognoze</t>
        </is>
      </c>
      <c r="CG1032" s="2" t="inlineStr">
        <is>
          <t>3</t>
        </is>
      </c>
      <c r="CH1032" s="2" t="inlineStr">
        <is>
          <t/>
        </is>
      </c>
      <c r="CI1032" t="inlineStr">
        <is>
          <t>previziuni referitoare la &lt;a href="https://iate.europa.eu/entry/result/3583037/all" target="_blank"&gt;emisiile antropice&lt;/a&gt;de către surse și la absorbțiile de către &lt;a href="https://iate.europa.eu/entry/result/840879/en-ro" target="_blank"&gt;absorbanți de gaze cu efect de seră&lt;/a&gt; sau referitoare la evoluții ale sistemului energetic, inclusiv cel puțin estimări cantitative pentru o succesiune de patru ani viitori care se termină cu 0 sau cu 5, imediat următori anului de raportare</t>
        </is>
      </c>
      <c r="CJ1032" s="2" t="inlineStr">
        <is>
          <t>projekcie</t>
        </is>
      </c>
      <c r="CK1032" s="2" t="inlineStr">
        <is>
          <t>3</t>
        </is>
      </c>
      <c r="CL1032" s="2" t="inlineStr">
        <is>
          <t/>
        </is>
      </c>
      <c r="CM1032" t="inlineStr">
        <is>
          <t>predpovede &lt;a href="https://iate.europa.eu/entry/result/3588517/sk" target="_blank"&gt;antropogénnych emisií skleníkových plynov&lt;/a&gt; zo zdrojov a ich &lt;a href="https://iate.europa.eu/entry/result/3541445/sk" target="_blank"&gt;odstraňovania záchytmi &lt;/a&gt;alebo vývoja energetického systému vrátane aspoň kvantitatívnych odhadov na obdobie štyroch po sebe idúcich budúcich rokov končiacich číslom 0 alebo 5, ktoré nasledujú bezprostredne po roku nahlasovania</t>
        </is>
      </c>
      <c r="CN1032" s="2" t="inlineStr">
        <is>
          <t>projekcije</t>
        </is>
      </c>
      <c r="CO1032" s="2" t="inlineStr">
        <is>
          <t>3</t>
        </is>
      </c>
      <c r="CP1032" s="2" t="inlineStr">
        <is>
          <t/>
        </is>
      </c>
      <c r="CQ1032" t="inlineStr">
        <is>
          <t>napovedi &lt;a href="https://iate.europa.eu/entry/result/3588517/sl" target="_blank"&gt;antropogenih emisij toplogrednih plinov&lt;/a&gt; iz virov in po ponorih &lt;a href="https://iate.europa.eu/entry/result/3541445/sl" target="_blank"&gt;odvzetih toplogrednih plinov&lt;/a&gt; ali razvoja energetskega sistema vključno z vsaj kvantitativnimi ocenami za zaporedje prihodnjih štirih let, ki se končajo na 0 ali 5 neposredno po letu poročanja</t>
        </is>
      </c>
      <c r="CR1032" s="2" t="inlineStr">
        <is>
          <t>prognoser</t>
        </is>
      </c>
      <c r="CS1032" s="2" t="inlineStr">
        <is>
          <t>3</t>
        </is>
      </c>
      <c r="CT1032" s="2" t="inlineStr">
        <is>
          <t/>
        </is>
      </c>
      <c r="CU1032" t="inlineStr">
        <is>
          <t>prognoser för antropogena utsläpp av växthusgaser från källor och upptag i sänkor eller utvecklingen av energisystemet inklusive åtminstone kvantitativa uppskattningar för de fyra kommande åren som slutar med 0 eller 5, omedelbart efter rapporteringsåret</t>
        </is>
      </c>
    </row>
    <row r="1033">
      <c r="A1033" s="1" t="str">
        <f>HYPERLINK("https://iate.europa.eu/entry/result/3581264/all", "3581264")</f>
        <v>3581264</v>
      </c>
      <c r="B1033" t="inlineStr">
        <is>
          <t>EDUCATION AND COMMUNICATIONS</t>
        </is>
      </c>
      <c r="C1033" t="inlineStr">
        <is>
          <t>EDUCATION AND COMMUNICATIONS|information technology and data processing|computer system|information security</t>
        </is>
      </c>
      <c r="D1033" s="2" t="inlineStr">
        <is>
          <t>Група на заинтересованите страни в областта на сертифицирането на киберсигурността</t>
        </is>
      </c>
      <c r="E1033" s="2" t="inlineStr">
        <is>
          <t>3</t>
        </is>
      </c>
      <c r="F1033" s="2" t="inlineStr">
        <is>
          <t/>
        </is>
      </c>
      <c r="G1033" t="inlineStr">
        <is>
          <t>група от членове, избрани измежду признати експерти, представляващи съответните заинтересовани страни, която консултира Комисията по стратегически въпроси, свързани с европейската рамка за сертифициране на киберсигурността, консултира ENISA по общи и стратегически въпроси, свързани със задачите ѝ относно пазара, сертифицирането на киберсигурността и стандартизацията, подпомага Комисията в подготовката на непрекъснатата работна програма на Съюза и дава становища във връзка с нея, и при спешни случаи дава съвети на Комисията и на Европейската група за сертифициране на киберсигурността относно необходимостта от допълнителни схеми за сертифициране</t>
        </is>
      </c>
      <c r="H1033" s="2" t="inlineStr">
        <is>
          <t>Skupina zúčastněných stran pro certifikaci kybernetické bezpečnosti</t>
        </is>
      </c>
      <c r="I1033" s="2" t="inlineStr">
        <is>
          <t>3</t>
        </is>
      </c>
      <c r="J1033" s="2" t="inlineStr">
        <is>
          <t/>
        </is>
      </c>
      <c r="K1033" t="inlineStr">
        <is>
          <t>skupina odborníků, která poskytuje poradenství Komisi a agentuře ENISA ohledně obecných i strategických záležitostí souvisejících s úkoly agentury ENISA [ &lt;a href="/entry/result/3574069/all" id="ENTRY_TO_ENTRY_CONVERTER" target="_blank"&gt;IATE:3574069&lt;/a&gt; ] v oblasti trhu, certifikace kybernetické bezpečnosti [ &lt;a href="/entry/result/3574127/all" id="ENTRY_TO_ENTRY_CONVERTER" target="_blank"&gt;IATE:3574127&lt;/a&gt; ] a normalizace</t>
        </is>
      </c>
      <c r="L1033" s="2" t="inlineStr">
        <is>
          <t>Certificeringsgruppen for Interessenter</t>
        </is>
      </c>
      <c r="M1033" s="2" t="inlineStr">
        <is>
          <t>3</t>
        </is>
      </c>
      <c r="N1033" s="2" t="inlineStr">
        <is>
          <t/>
        </is>
      </c>
      <c r="O1033" t="inlineStr">
        <is>
          <t>gruppe bestående af medlemmer, der udvælges blandt anerkendte eksperter, som repræsenterer de relevante interessenter, og som rådgiver Kommissionen om strategiske spørgsmål, rådgiver ENISA om generelle og strategiske spørgsmål vedrørende ENISA's opgaver og bistår Kommissionen med udarbejdelsen af EU's rullende arbejdsprogram</t>
        </is>
      </c>
      <c r="P1033" s="2" t="inlineStr">
        <is>
          <t>Gruppe der Interessenträger für die Cybersicherheitszertifizierung</t>
        </is>
      </c>
      <c r="Q1033" s="2" t="inlineStr">
        <is>
          <t>3</t>
        </is>
      </c>
      <c r="R1033" s="2" t="inlineStr">
        <is>
          <t/>
        </is>
      </c>
      <c r="S1033" t="inlineStr">
        <is>
          <t>Gremium, das u.a. die Kommission in strategischen Fragen im Zusammenhang mit dem europäischen Rahmen für die Cybersicherheitszertifizierung berät und bei der Ausarbeitung des fortlaufenden Arbeitsprogramms der Union &lt;a href="/entry/result/3581265/all" id="ENTRY_TO_ENTRY_CONVERTER" target="_blank"&gt;IATE:3581265&lt;/a&gt; unterstützt</t>
        </is>
      </c>
      <c r="T1033" s="2" t="inlineStr">
        <is>
          <t>ομάδα συμφεροντούχων για την πιστοποίηση της κυβερνοασφάλειας|
ΟΣΠΙΚ</t>
        </is>
      </c>
      <c r="U1033" s="2" t="inlineStr">
        <is>
          <t>3|
3</t>
        </is>
      </c>
      <c r="V1033" s="2" t="inlineStr">
        <is>
          <t xml:space="preserve">|
</t>
        </is>
      </c>
      <c r="W1033" t="inlineStr">
        <is>
          <t>ομάδα που απαρτίζεται από μέλη επιλεγόμενα από εμπειρογνώμονες εγνωσμένου κύρους που εκπροσωπούν τους σχετικούς συμφεροντούχους, στόχος της οποίας είναι να συμβουλεύει την Επιτροπή επί στρατηγικών θεμάτων σχετικά με το ευρωπαϊκό πλαίσιο πιστοποίησης της κυβερνοασφάλειας, να ενημερώνει τον ENISA σχετικά με γενικά και στρατηγικά θέματα που αφορούν τα καθήκοντα του ENISA σχετικά με την αγορά, την πιστοποίηση της κυβερνοασφάλειας και την τυποποίηση, να επικουρεί την Επιτροπή στην επεξεργασία του κυλιόμενου προγράμματος εργασίας της Ένωσης [ &lt;a href="/entry/result/3581265/all" id="ENTRY_TO_ENTRY_CONVERTER" target="_blank"&gt;IATE:3581265&lt;/a&gt; ], να γνωμοδοτεί για το πρόγραμμα εργασίας και, κατά περίπτωση, να παρέχει συμβουλές στην Επιτροπή και στην ΕΟΠΙΚ [ &lt;a href="/entry/result/3574168/all" id="ENTRY_TO_ENTRY_CONVERTER" target="_blank"&gt;IATE:3574168&lt;/a&gt; ] σχετικά με την ανάγκη για επιπρόσθετα συστήματα πιστοποίησης που δεν περιλαμβάνονται στο κυλιόμενο πρόγραμμα εργασίας της Ένωσης.</t>
        </is>
      </c>
      <c r="X1033" s="2" t="inlineStr">
        <is>
          <t>Stakeholder Cybersecurity Certification Group</t>
        </is>
      </c>
      <c r="Y1033" s="2" t="inlineStr">
        <is>
          <t>3</t>
        </is>
      </c>
      <c r="Z1033" s="2" t="inlineStr">
        <is>
          <t/>
        </is>
      </c>
      <c r="AA1033" t="inlineStr">
        <is>
          <t>group composed of members from among recognised experts representing the relevant stakeholders, the purpose of which is to advise the Commission on strategic issues regarding the European cybersecurity certification framework, advise ENISA on general and strategic matters concerning ENISA’s tasks relating to market, cybersecurity certification, and standardisation, assist the Commission in preparing the &lt;a href="https://iate.europa.eu/entry/result/3581265/all" target="_blank"&gt;Union rolling work plan&lt;/a&gt;, issue opinions on the work programme and, as appropriate, advise the Commission and the &lt;a href="https://iate.europa.eu/entry/result/3574168/all" target="_blank"&gt;ECCG&lt;/a&gt; on the need for additional certification schemes not included in the Union rolling work programme</t>
        </is>
      </c>
      <c r="AB1033" s="2" t="inlineStr">
        <is>
          <t>Grupo de las Partes Interesadas sobre Certificación de la Ciberseguridad</t>
        </is>
      </c>
      <c r="AC1033" s="2" t="inlineStr">
        <is>
          <t>3</t>
        </is>
      </c>
      <c r="AD1033" s="2" t="inlineStr">
        <is>
          <t/>
        </is>
      </c>
      <c r="AE1033" t="inlineStr">
        <is>
          <t>Grupo formado por miembros seleccionados de entre expertos reconocidos que representen a las partes interesadas pertinentes y cuyos principales cometidos son asesorar a la Comisión sobre cuestiones estratégicas relativas al marco europeo de certificación de la ciberseguridad, asesorar a ENISA [ &lt;a href="/entry/result/3574069/all" id="ENTRY_TO_ENTRY_CONVERTER" target="_blank"&gt;IATE:3574069&lt;/a&gt; ], prestar asistencia a la Comisión para elaborar el programa de trabajo evolutivo de la Unión [ &lt;a href="/entry/result/3581265/all" id="ENTRY_TO_ENTRY_CONVERTER" target="_blank"&gt;IATE:3581265&lt;/a&gt; ] y emitir dictámenes sobre dicho plan.</t>
        </is>
      </c>
      <c r="AF1033" s="2" t="inlineStr">
        <is>
          <t>sidusrühmade küberturvalisuse sertifitseerimise rühm</t>
        </is>
      </c>
      <c r="AG1033" s="2" t="inlineStr">
        <is>
          <t>3</t>
        </is>
      </c>
      <c r="AH1033" s="2" t="inlineStr">
        <is>
          <t/>
        </is>
      </c>
      <c r="AI1033" t="inlineStr">
        <is>
          <t>asjaomaseid sidusrühmi esindavatest tunnustatud ekspertidest koosnev rühm, kes annab komisjonile nõu strateegilistes küsimustes seoses Euroopa küberturvalisuse sertifitseerimise raamistikuga, annab 
&lt;i&gt; ENISA-le&lt;/i&gt; &lt;a href="/entry/result/3574069/all" id="ENTRY_TO_ENTRY_CONVERTER" target="_blank"&gt;IATE:3574069&lt;/a&gt; nõu üldistes ja strateegilistes küsimustes seoses turu, küberturvalisuse sertifitseerimise ja standardimisega seonduvate ENISA ülesannetega, abistab komisjoni 
&lt;i&gt;liidu jooksva tööprogrammi &lt;/i&gt;&lt;a href="/entry/result/3581265/all" id="ENTRY_TO_ENTRY_CONVERTER" target="_blank"&gt;IATE:3581265&lt;/a&gt; koostamisel, esitab arvamusi liidu jooksva tööprogrammi kohta ning annab vajaduse korral komisjonile ja 
&lt;i&gt;Euroopa küberturvalisuse sertifitseerimise rühmale&lt;/i&gt; &lt;a href="/entry/result/3574168/all" id="ENTRY_TO_ENTRY_CONVERTER" target="_blank"&gt;IATE:3574168&lt;/a&gt; nõu seoses vajadusega täiendavate, liidu jooksva tööprogrammiga hõlmamata sertifitseerimise kavade järele</t>
        </is>
      </c>
      <c r="AJ1033" s="2" t="inlineStr">
        <is>
          <t>sidosryhmien kyberturvallisuuden sertifiointiryhmä</t>
        </is>
      </c>
      <c r="AK1033" s="2" t="inlineStr">
        <is>
          <t>3</t>
        </is>
      </c>
      <c r="AL1033" s="2" t="inlineStr">
        <is>
          <t/>
        </is>
      </c>
      <c r="AM1033" t="inlineStr">
        <is>
          <t>ryhmä, joka koostuu jäsenistä, jotka komissio valitsee asiaan liittyviä sidosryhmiä edustavien tunnustettujen asiantuntijoiden joukosta, ja jonka tehtävänä on mm. neuvoa ja avustaa komissiota ja ENISAa erinäisissä kyberturvallisuuden sertifiointikehykseen liittyvissä strategisissa asioissa</t>
        </is>
      </c>
      <c r="AN1033" s="2" t="inlineStr">
        <is>
          <t>groupe des parties prenantes pour la certification de cybersécurité</t>
        </is>
      </c>
      <c r="AO1033" s="2" t="inlineStr">
        <is>
          <t>3</t>
        </is>
      </c>
      <c r="AP1033" s="2" t="inlineStr">
        <is>
          <t/>
        </is>
      </c>
      <c r="AQ1033" t="inlineStr">
        <is>
          <t>groupe composé de membres sélectionnés parmi des experts reconnus représentant les parties prenantes concernées et chargé notamment de conseiller la Commission sur des questions stratégiques relatives au cadre européen de certification de cybersécurité; de conseiller l'ENISA sur des questions générales et stratégiques concernant les tâches de l'ENISA relatives au marché, à la certification de cybersécurité et à la normalisation; ainsi que d'aider la Commission à préparer le &lt;a href="https://iate.europa.eu/entry/result/3581265/fr" target="_blank"&gt;programme de travail glissant de l'Union&lt;/a&gt; et de rendre un avis sur celui-ci</t>
        </is>
      </c>
      <c r="AR1033" s="2" t="inlineStr">
        <is>
          <t>Grúpa na nGeallsealbhóirí um Dheimhniú Cibearshlándála</t>
        </is>
      </c>
      <c r="AS1033" s="2" t="inlineStr">
        <is>
          <t>3</t>
        </is>
      </c>
      <c r="AT1033" s="2" t="inlineStr">
        <is>
          <t/>
        </is>
      </c>
      <c r="AU1033" t="inlineStr">
        <is>
          <t/>
        </is>
      </c>
      <c r="AV1033" s="2" t="inlineStr">
        <is>
          <t>Interesna skupina za kibersigurnosnu certifikaciju</t>
        </is>
      </c>
      <c r="AW1033" s="2" t="inlineStr">
        <is>
          <t>3</t>
        </is>
      </c>
      <c r="AX1033" s="2" t="inlineStr">
        <is>
          <t/>
        </is>
      </c>
      <c r="AY1033" t="inlineStr">
        <is>
          <t/>
        </is>
      </c>
      <c r="AZ1033" s="2" t="inlineStr">
        <is>
          <t>az érdekelt felek kiberbiztonsági tanúsítási csoportja</t>
        </is>
      </c>
      <c r="BA1033" s="2" t="inlineStr">
        <is>
          <t>3</t>
        </is>
      </c>
      <c r="BB1033" s="2" t="inlineStr">
        <is>
          <t/>
        </is>
      </c>
      <c r="BC1033" t="inlineStr">
        <is>
          <t>a releváns érdekelt feleket képviselő elismert szakértőkből kiválasztott tagokból álló csoport, amelynek célja, hogy tanácsot adjon a Bizottságnak az európai kiberbiztonsági tanúsítási kerettel kapcsolatos stratégiai kérdéseket illetően, tanácsot adjon az ENISA számára az ENISA piaccal, kiberbiztonsági tanúsítással és szabványosítással kapcsolatos feladataihoz kapcsolódó általános és stratégiai kérdésekben, segítséget nyújtson a Bizottság számára az uniós gördülő munkaprogram előkészítéséhez, véleményt adjon a munkaprogramról, és adott esetben tanácsot adjon a Bizottság és az európai kiberbiztonsági tanúsítási csoport számára olyan további tanúsítási rendszerek szükségességével kapcsolatban, amelyek nem szerepelnek az uniós gördülő munkaprogramban</t>
        </is>
      </c>
      <c r="BD1033" s="2" t="inlineStr">
        <is>
          <t>gruppo dei portatori di interessi per la certificazione della cibersicurezza</t>
        </is>
      </c>
      <c r="BE1033" s="2" t="inlineStr">
        <is>
          <t>3</t>
        </is>
      </c>
      <c r="BF1033" s="2" t="inlineStr">
        <is>
          <t/>
        </is>
      </c>
      <c r="BG1033" t="inlineStr">
        <is>
          <t>gruppo composto da membri selezionati tra esperti riconosciuti che rappresentano i pertinenti portatori di interessi, i cui compiti consistono nel fornire consulenza alla Commissione sulle questioni strategiche riguardanti il quadro europeo di certificazione della cibersicurezza, fornire consulenza all'ENISA su questioni generali e strategiche concernenti i compiti della stessa in materia di mercato, certificazione della cibersicurezza e normazione, assistere la Commissione nell'elaborazione del programma di lavoro progressivo dell'Unione, formulare un parere sul programma di lavoro progressivo dell'Unione e fornire consulenza alla Commissione e all'ECCG [&lt;a href="/entry/result/3574168/all" id="ENTRY_TO_ENTRY_CONVERTER" target="_blank"&gt;IATE:3574168&lt;/a&gt;] in merito alla necessità di sistemi di certificazione supplementari non inclusi nel programma di lavoro progressivo dell'Unione</t>
        </is>
      </c>
      <c r="BH1033" s="2" t="inlineStr">
        <is>
          <t>Suinteresuotųjų subjektų kibernetinio saugumo sertifikavimo grupė</t>
        </is>
      </c>
      <c r="BI1033" s="2" t="inlineStr">
        <is>
          <t>3</t>
        </is>
      </c>
      <c r="BJ1033" s="2" t="inlineStr">
        <is>
          <t/>
        </is>
      </c>
      <c r="BK1033" t="inlineStr">
        <is>
          <t>grupė, sudaryta iš narių, proporcingai atstovaujančių pramonės sektoriui, tiek IRT produktų ir paslaugų paklausos, tiek pasiūlos segmentuose, įskaitant visų pirma MVĮ, skaitmeninių paslaugų teikėjams, Europos ir tarptautinėms standartizacijos įstaigoms, nacionalinėms akreditacijos įstaigoms, duomenų apsaugos priežiūros institucijoms ir atitikties vertinimo įstaigoms, akademinei bendruomenei ir vartotojų organizacijoms</t>
        </is>
      </c>
      <c r="BL1033" s="2" t="inlineStr">
        <is>
          <t>Ieinteresēto personu kiberdrošības sertifikācijas grupa</t>
        </is>
      </c>
      <c r="BM1033" s="2" t="inlineStr">
        <is>
          <t>3</t>
        </is>
      </c>
      <c r="BN1033" s="2" t="inlineStr">
        <is>
          <t/>
        </is>
      </c>
      <c r="BO1033" t="inlineStr">
        <is>
          <t>grupa, kura sastāv no atzītiem ekspertiem, kas pārstāv IKT nozares ieinteresētās personas, un kura konsultē 
&lt;i&gt;ENISA&lt;/i&gt; un Komisiju stratēģiskos jautājumos, kas saistīti ar kiberdrošības sertifikāciju un standartizāciju</t>
        </is>
      </c>
      <c r="BP1033" s="2" t="inlineStr">
        <is>
          <t>Grupp ta’ Ċertifikazzjoni taċ-Ċibersigurtà tal-Partijiet Ikkonċernati</t>
        </is>
      </c>
      <c r="BQ1033" s="2" t="inlineStr">
        <is>
          <t>3</t>
        </is>
      </c>
      <c r="BR1033" s="2" t="inlineStr">
        <is>
          <t/>
        </is>
      </c>
      <c r="BS1033" t="inlineStr">
        <is>
          <t>grupp magħmul minn membri minn fost esperti rikonoxxuti li jirrappreżentaw lill-partijiet ikkonċernati rilevanti li l-għan tiegħu huwa li jagħti pariri lill-Kummissjoni dwar kwistjonijiet strateġiċi dwar il-qafas taċ-ċertifikazzjoni taċ-ċibersigurtà Ewropew, jagħti pariri lill-ENISA dwar kwistjonijiet ġenerali u strateġiċi dwar il-kompiti tal-ENISA fir-rigward tas-suq, iċ-ċertifikazzjoni taċ-ċibersigurtà, u l-istandardizzazzjoni, jgħin lill-Kummissjoni tħejji l-pjan ta' ħidma kontinwu tal-Unjoni, joħroġ opinjonijiet dwar il-programm ta' ħidma u, skont il-każ, jagħti pariri lill-Kummissjoni u lill-ECCG dwar il-ħtieġa għal skemi ta' ċertifikazzjoni addizzjonali mhux inklużi fil-programm ta' ħidma kontinwu tal-Unjoni</t>
        </is>
      </c>
      <c r="BT1033" s="2" t="inlineStr">
        <is>
          <t>Groep van belanghebbenden bij cyberbeveiligingscertificering</t>
        </is>
      </c>
      <c r="BU1033" s="2" t="inlineStr">
        <is>
          <t>3</t>
        </is>
      </c>
      <c r="BV1033" s="2" t="inlineStr">
        <is>
          <t/>
        </is>
      </c>
      <c r="BW1033" t="inlineStr">
        <is>
          <t>groep bestaande uit leden die gekozen worden uit erkende deskundigen die de betrokken belanghebbenden vertegenwoordigen. De groep heeft als taak om de Commissie te adviseren over strategische aangelegenheden met betrekking tot het Europees cyberbeveiligingscertificeringskader, Enisa advies te verlenen over algemene en strategische aangelegenheden wat betreft de taken van Enisa in verband met de markt, cyberbeveiligingscertificering en normalisatie, de Commissie bij te staan in de voorbereiding van het voortschrijdend werkprogramma van de Unie, advies te verlenen over het &lt;a href="https://iate.europa.eu/entry/result/3581265/all" target="_blank"&gt;voortschrijdend werkprogramma van de Unie&lt;time datetime="15.11.2019"&gt; (15.11.2019)&lt;/time&gt;&lt;/a&gt; en, indien nodig, de Commissie en de EGC advies te verstrekken over de behoefte aan aanvullende certificeringsregelingen die niet in het voortschrijdend werkprogramma van de Unie zijn opgenomen</t>
        </is>
      </c>
      <c r="BX1033" s="2" t="inlineStr">
        <is>
          <t>Grupa Interesariuszy ds. Certyfikacji Cyberbezpieczeństwa</t>
        </is>
      </c>
      <c r="BY1033" s="2" t="inlineStr">
        <is>
          <t>3</t>
        </is>
      </c>
      <c r="BZ1033" s="2" t="inlineStr">
        <is>
          <t/>
        </is>
      </c>
      <c r="CA1033" t="inlineStr">
        <is>
          <t>grupa składająca się z członków reprezentujących w zrównoważony sposób przemysł, zarówno po stronie popytu, jak i podaży produktów ICT i usług ICT, w tym szczególnie przedstawicieli MŚP, dostawców usług cyfrowych, europejskich i międzynarodowych organów normalizacyjnych, krajowych jednostek akredytujących, organów nadzorczych ds. ochrony danych oraz przedstawicieli środowiska akademickiego, a także organizacji konsumenckich. Ma ona wspierać ENISA i Komisję w ułatwianiu konsultacji z odpowiednimi interesariuszami</t>
        </is>
      </c>
      <c r="CB1033" s="2" t="inlineStr">
        <is>
          <t>grupo das partes interessadas para a certificação da cibersegurança</t>
        </is>
      </c>
      <c r="CC1033" s="2" t="inlineStr">
        <is>
          <t>3</t>
        </is>
      </c>
      <c r="CD1033" s="2" t="inlineStr">
        <is>
          <t/>
        </is>
      </c>
      <c r="CE1033" t="inlineStr">
        <is>
          <t>Grupo constituído por membros selecionados de entre peritos reconhecidos que representem as partes interessadas, com o propósito de aconselhar a Comissão sobre questões estratégicas relacionadas com o enquadramento europeu para a certificação da cibersegurança, aconselhar a ENISA sobre questões gerais e estratégicas respeitantes às atribuições da ENISA relacionadas com o mercado, a certificação da cibersegurança e a normalização, assistir a Comissão na elaboração do 
&lt;strong&gt;programa de trabalho evolutivo da União&lt;/strong&gt; [ &lt;a href="/entry/result/581265/all" id="ENTRY_TO_ENTRY_CONVERTER" target="_blank"&gt;IATE:581265&lt;/a&gt; ] e emitir pareceres sobre este e, quando apropriado, aconselhar a Comissão e o GCEC sobre a necessidade de dispor de sistemas de certificação suplementares não incluídos no programa de trabalho evolutivo da União.</t>
        </is>
      </c>
      <c r="CF1033" s="2" t="inlineStr">
        <is>
          <t>Grupul părților interesate pentru certificarea securității cibernetice</t>
        </is>
      </c>
      <c r="CG1033" s="2" t="inlineStr">
        <is>
          <t>3</t>
        </is>
      </c>
      <c r="CH1033" s="2" t="inlineStr">
        <is>
          <t/>
        </is>
      </c>
      <c r="CI1033" t="inlineStr">
        <is>
          <t>grup alcătuit din membri selecționați din rândul experților recunoscuți care reprezintă părți interesate relevante și care are următoarele atribuții principale: să acorde Comisiei consiliere în legătură cu aspecte strategice referitoare la cadrul european de certificare a securității cibernetice; să acorde consiliere ENISA în legătură cu chestiuni generale și strategice referitoare la atribuțiile ENISA în legătură cu piața, certificarea securității cibernetice și standardizarea; să ajute Comisia la pregătirea &lt;a href="https://iate.europa.eu/entry/result/3581265/ro" target="_blank"&gt;programul de activitate etapizat la nivelul Uniunii&lt;/a&gt; și să emită un aviz referitor la acesta</t>
        </is>
      </c>
      <c r="CJ1033" s="2" t="inlineStr">
        <is>
          <t>skupina zainteresovaných strán pre certifikáciu kybernetickej bezpečnosti</t>
        </is>
      </c>
      <c r="CK1033" s="2" t="inlineStr">
        <is>
          <t>3</t>
        </is>
      </c>
      <c r="CL1033" s="2" t="inlineStr">
        <is>
          <t/>
        </is>
      </c>
      <c r="CM1033" t="inlineStr">
        <is>
          <t/>
        </is>
      </c>
      <c r="CN1033" s="2" t="inlineStr">
        <is>
          <t>certifikacijska skupina deležnikov za kibernetsko varnost</t>
        </is>
      </c>
      <c r="CO1033" s="2" t="inlineStr">
        <is>
          <t>3</t>
        </is>
      </c>
      <c r="CP1033" s="2" t="inlineStr">
        <is>
          <t/>
        </is>
      </c>
      <c r="CQ1033" t="inlineStr">
        <is>
          <t>skupina, v kateri je uravnoteženo zastopana industrija (tako na strani povpraševanja kot na strani ponudbe proizvodov IKT in storitev IKT) in ki naj bi agenciji ENISA in Komisiji olajšala posvetovanje z ustreznimi deležniki</t>
        </is>
      </c>
      <c r="CR1033" s="2" t="inlineStr">
        <is>
          <t>intressentgruppen för cybersäkerhetscertifiering</t>
        </is>
      </c>
      <c r="CS1033" s="2" t="inlineStr">
        <is>
          <t>3</t>
        </is>
      </c>
      <c r="CT1033" s="2" t="inlineStr">
        <is>
          <t/>
        </is>
      </c>
      <c r="CU1033" t="inlineStr">
        <is>
          <t/>
        </is>
      </c>
    </row>
    <row r="1034">
      <c r="A1034" s="1" t="str">
        <f>HYPERLINK("https://iate.europa.eu/entry/result/2210948/all", "2210948")</f>
        <v>2210948</v>
      </c>
      <c r="B1034" t="inlineStr">
        <is>
          <t>PRODUCTION, TECHNOLOGY AND RESEARCH;EDUCATION AND COMMUNICATIONS</t>
        </is>
      </c>
      <c r="C1034" t="inlineStr">
        <is>
          <t>PRODUCTION, TECHNOLOGY AND RESEARCH;EDUCATION AND COMMUNICATIONS|education</t>
        </is>
      </c>
      <c r="D1034" s="2" t="inlineStr">
        <is>
          <t>триъгълник на знанието</t>
        </is>
      </c>
      <c r="E1034" s="2" t="inlineStr">
        <is>
          <t>4</t>
        </is>
      </c>
      <c r="F1034" s="2" t="inlineStr">
        <is>
          <t/>
        </is>
      </c>
      <c r="G1034" t="inlineStr">
        <is>
          <t>триъгълник на знанието : образование—научни изследвания—иновации</t>
        </is>
      </c>
      <c r="H1034" s="2" t="inlineStr">
        <is>
          <t>znalostní trojúhelník|
trojúhelník znalostí</t>
        </is>
      </c>
      <c r="I1034" s="2" t="inlineStr">
        <is>
          <t>3|
3</t>
        </is>
      </c>
      <c r="J1034" s="2" t="inlineStr">
        <is>
          <t xml:space="preserve">|
</t>
        </is>
      </c>
      <c r="K1034" t="inlineStr">
        <is>
          <t>vzdělání, výzkum a inovace</t>
        </is>
      </c>
      <c r="L1034" s="2" t="inlineStr">
        <is>
          <t>videntrekant|
videnstrekant</t>
        </is>
      </c>
      <c r="M1034" s="2" t="inlineStr">
        <is>
          <t>4|
4</t>
        </is>
      </c>
      <c r="N1034" s="2" t="inlineStr">
        <is>
          <t xml:space="preserve">|
</t>
        </is>
      </c>
      <c r="O1034" t="inlineStr">
        <is>
          <t>En videntrekant kan udgøres af variende begreber.</t>
        </is>
      </c>
      <c r="P1034" s="2" t="inlineStr">
        <is>
          <t>Wissensdreieck</t>
        </is>
      </c>
      <c r="Q1034" s="2" t="inlineStr">
        <is>
          <t>3</t>
        </is>
      </c>
      <c r="R1034" s="2" t="inlineStr">
        <is>
          <t/>
        </is>
      </c>
      <c r="S1034" t="inlineStr">
        <is>
          <t/>
        </is>
      </c>
      <c r="T1034" s="2" t="inlineStr">
        <is>
          <t>τρίγωνο της γνώσης</t>
        </is>
      </c>
      <c r="U1034" s="2" t="inlineStr">
        <is>
          <t>3</t>
        </is>
      </c>
      <c r="V1034" s="2" t="inlineStr">
        <is>
          <t/>
        </is>
      </c>
      <c r="W1034" t="inlineStr">
        <is>
          <t/>
        </is>
      </c>
      <c r="X1034" s="2" t="inlineStr">
        <is>
          <t>triangle of knowledge|
knowledge triangle</t>
        </is>
      </c>
      <c r="Y1034" s="2" t="inlineStr">
        <is>
          <t>3|
3</t>
        </is>
      </c>
      <c r="Z1034" s="2" t="inlineStr">
        <is>
          <t xml:space="preserve">|
</t>
        </is>
      </c>
      <c r="AA1034" t="inlineStr">
        <is>
          <t>education, research and innovation</t>
        </is>
      </c>
      <c r="AB1034" s="2" t="inlineStr">
        <is>
          <t>triángulo del conocimiento</t>
        </is>
      </c>
      <c r="AC1034" s="2" t="inlineStr">
        <is>
          <t>3</t>
        </is>
      </c>
      <c r="AD1034" s="2" t="inlineStr">
        <is>
          <t/>
        </is>
      </c>
      <c r="AE1034" t="inlineStr">
        <is>
          <t>El triángulo del conocimiento está formado por las políticas de investigación, educación e innovación.</t>
        </is>
      </c>
      <c r="AF1034" s="2" t="inlineStr">
        <is>
          <t>teadmiste kolmnurk</t>
        </is>
      </c>
      <c r="AG1034" s="2" t="inlineStr">
        <is>
          <t>3</t>
        </is>
      </c>
      <c r="AH1034" s="2" t="inlineStr">
        <is>
          <t/>
        </is>
      </c>
      <c r="AI1034" t="inlineStr">
        <is>
          <t/>
        </is>
      </c>
      <c r="AJ1034" s="2" t="inlineStr">
        <is>
          <t>osaamiskolmio|
osaamisen kolmio</t>
        </is>
      </c>
      <c r="AK1034" s="2" t="inlineStr">
        <is>
          <t>3|
3</t>
        </is>
      </c>
      <c r="AL1034" s="2" t="inlineStr">
        <is>
          <t xml:space="preserve">|
</t>
        </is>
      </c>
      <c r="AM1034" t="inlineStr">
        <is>
          <t/>
        </is>
      </c>
      <c r="AN1034" s="2" t="inlineStr">
        <is>
          <t>triangle de la connaissance</t>
        </is>
      </c>
      <c r="AO1034" s="2" t="inlineStr">
        <is>
          <t>3</t>
        </is>
      </c>
      <c r="AP1034" s="2" t="inlineStr">
        <is>
          <t/>
        </is>
      </c>
      <c r="AQ1034" t="inlineStr">
        <is>
          <t>La connaissance est au cœur de l’agenda de Lisbonne, dont elle sous-tend tous les éléments. Recherche et technologie constituent, avec l’éducation et l’innovation, les composantes du «triangle de la connaissance».</t>
        </is>
      </c>
      <c r="AR1034" s="2" t="inlineStr">
        <is>
          <t>triantán an eolais</t>
        </is>
      </c>
      <c r="AS1034" s="2" t="inlineStr">
        <is>
          <t>3</t>
        </is>
      </c>
      <c r="AT1034" s="2" t="inlineStr">
        <is>
          <t/>
        </is>
      </c>
      <c r="AU1034" t="inlineStr">
        <is>
          <t/>
        </is>
      </c>
      <c r="AV1034" t="inlineStr">
        <is>
          <t/>
        </is>
      </c>
      <c r="AW1034" t="inlineStr">
        <is>
          <t/>
        </is>
      </c>
      <c r="AX1034" t="inlineStr">
        <is>
          <t/>
        </is>
      </c>
      <c r="AY1034" t="inlineStr">
        <is>
          <t/>
        </is>
      </c>
      <c r="AZ1034" s="2" t="inlineStr">
        <is>
          <t>a tudás háromszöge|
tudásháromszög</t>
        </is>
      </c>
      <c r="BA1034" s="2" t="inlineStr">
        <is>
          <t>4|
4</t>
        </is>
      </c>
      <c r="BB1034" s="2" t="inlineStr">
        <is>
          <t>|
preferred</t>
        </is>
      </c>
      <c r="BC1034" t="inlineStr">
        <is>
          <t>Az innovációs, kutatási és oktatási tevékenységek lehető legmagasabb szinten történő integrációja.</t>
        </is>
      </c>
      <c r="BD1034" s="2" t="inlineStr">
        <is>
          <t>triangolo della conoscenza</t>
        </is>
      </c>
      <c r="BE1034" s="2" t="inlineStr">
        <is>
          <t>3</t>
        </is>
      </c>
      <c r="BF1034" s="2" t="inlineStr">
        <is>
          <t/>
        </is>
      </c>
      <c r="BG1034" t="inlineStr">
        <is>
          <t>"i tre elementi sui quali si fonda la [...] conoscenza, ovvero l'istruzione, la ricerca e l'innovazione."</t>
        </is>
      </c>
      <c r="BH1034" s="2" t="inlineStr">
        <is>
          <t>pažinimo triada|
žinių trikampis</t>
        </is>
      </c>
      <c r="BI1034" s="2" t="inlineStr">
        <is>
          <t>3|
3</t>
        </is>
      </c>
      <c r="BJ1034" s="2" t="inlineStr">
        <is>
          <t>admitted|
preferred</t>
        </is>
      </c>
      <c r="BK1034" t="inlineStr">
        <is>
          <t>švietimas, moksliniai tyrimai ir inovacijos</t>
        </is>
      </c>
      <c r="BL1034" s="2" t="inlineStr">
        <is>
          <t>zinību triāde|
zināšanu trīsstūris</t>
        </is>
      </c>
      <c r="BM1034" s="2" t="inlineStr">
        <is>
          <t>3|
3</t>
        </is>
      </c>
      <c r="BN1034" s="2" t="inlineStr">
        <is>
          <t xml:space="preserve">|
</t>
        </is>
      </c>
      <c r="BO1034" t="inlineStr">
        <is>
          <t/>
        </is>
      </c>
      <c r="BP1034" s="2" t="inlineStr">
        <is>
          <t>triangolu tal-għarfien</t>
        </is>
      </c>
      <c r="BQ1034" s="2" t="inlineStr">
        <is>
          <t>3</t>
        </is>
      </c>
      <c r="BR1034" s="2" t="inlineStr">
        <is>
          <t/>
        </is>
      </c>
      <c r="BS1034" t="inlineStr">
        <is>
          <t>ir-riċerka u t-teknoloġija, flimkien mal-edukazzjoni u l-innovazzjoni</t>
        </is>
      </c>
      <c r="BT1034" s="2" t="inlineStr">
        <is>
          <t>kennisdriehoek</t>
        </is>
      </c>
      <c r="BU1034" s="2" t="inlineStr">
        <is>
          <t>3</t>
        </is>
      </c>
      <c r="BV1034" s="2" t="inlineStr">
        <is>
          <t/>
        </is>
      </c>
      <c r="BW1034" t="inlineStr">
        <is>
          <t>De combinatie van onderwijs, onderzoek en innovatie, meestal in de context van de kaderprogramma's voor onderzoek (met name het zevende)</t>
        </is>
      </c>
      <c r="BX1034" s="2" t="inlineStr">
        <is>
          <t>trójkąt wiedzy</t>
        </is>
      </c>
      <c r="BY1034" s="2" t="inlineStr">
        <is>
          <t>3</t>
        </is>
      </c>
      <c r="BZ1034" s="2" t="inlineStr">
        <is>
          <t/>
        </is>
      </c>
      <c r="CA1034" t="inlineStr">
        <is>
          <t/>
        </is>
      </c>
      <c r="CB1034" s="2" t="inlineStr">
        <is>
          <t>triângulo do conhecimento</t>
        </is>
      </c>
      <c r="CC1034" s="2" t="inlineStr">
        <is>
          <t>3</t>
        </is>
      </c>
      <c r="CD1034" s="2" t="inlineStr">
        <is>
          <t/>
        </is>
      </c>
      <c r="CE1034" t="inlineStr">
        <is>
          <t>Investigação, educação e inovação</t>
        </is>
      </c>
      <c r="CF1034" s="2" t="inlineStr">
        <is>
          <t>triunghiul cunoașterii</t>
        </is>
      </c>
      <c r="CG1034" s="2" t="inlineStr">
        <is>
          <t>3</t>
        </is>
      </c>
      <c r="CH1034" s="2" t="inlineStr">
        <is>
          <t/>
        </is>
      </c>
      <c r="CI1034" t="inlineStr">
        <is>
          <t/>
        </is>
      </c>
      <c r="CJ1034" s="2" t="inlineStr">
        <is>
          <t>vedomostný trojuholník</t>
        </is>
      </c>
      <c r="CK1034" s="2" t="inlineStr">
        <is>
          <t>3</t>
        </is>
      </c>
      <c r="CL1034" s="2" t="inlineStr">
        <is>
          <t/>
        </is>
      </c>
      <c r="CM1034" t="inlineStr">
        <is>
          <t/>
        </is>
      </c>
      <c r="CN1034" s="2" t="inlineStr">
        <is>
          <t>trikotnik znanja</t>
        </is>
      </c>
      <c r="CO1034" s="2" t="inlineStr">
        <is>
          <t>3</t>
        </is>
      </c>
      <c r="CP1034" s="2" t="inlineStr">
        <is>
          <t/>
        </is>
      </c>
      <c r="CQ1034" t="inlineStr">
        <is>
          <t/>
        </is>
      </c>
      <c r="CR1034" s="2" t="inlineStr">
        <is>
          <t>kunskapstriangeln</t>
        </is>
      </c>
      <c r="CS1034" s="2" t="inlineStr">
        <is>
          <t>3</t>
        </is>
      </c>
      <c r="CT1034" s="2" t="inlineStr">
        <is>
          <t/>
        </is>
      </c>
      <c r="CU1034" t="inlineStr">
        <is>
          <t>"en väl fungerande kunskapstriangel (utbildning – forskning– innovation)"</t>
        </is>
      </c>
    </row>
    <row r="1035">
      <c r="A1035" s="1" t="str">
        <f>HYPERLINK("https://iate.europa.eu/entry/result/1183990/all", "1183990")</f>
        <v>1183990</v>
      </c>
      <c r="B1035" t="inlineStr">
        <is>
          <t>TRANSPORT;EDUCATION AND COMMUNICATIONS</t>
        </is>
      </c>
      <c r="C1035" t="inlineStr">
        <is>
          <t>TRANSPORT|land transport|land transport;EDUCATION AND COMMUNICATIONS|information technology and data processing</t>
        </is>
      </c>
      <c r="D1035" t="inlineStr">
        <is>
          <t/>
        </is>
      </c>
      <c r="E1035" t="inlineStr">
        <is>
          <t/>
        </is>
      </c>
      <c r="F1035" t="inlineStr">
        <is>
          <t/>
        </is>
      </c>
      <c r="G1035" t="inlineStr">
        <is>
          <t/>
        </is>
      </c>
      <c r="H1035" t="inlineStr">
        <is>
          <t/>
        </is>
      </c>
      <c r="I1035" t="inlineStr">
        <is>
          <t/>
        </is>
      </c>
      <c r="J1035" t="inlineStr">
        <is>
          <t/>
        </is>
      </c>
      <c r="K1035" t="inlineStr">
        <is>
          <t/>
        </is>
      </c>
      <c r="L1035" s="2" t="inlineStr">
        <is>
          <t>modul på køretøjet|
køretøjets styremodul</t>
        </is>
      </c>
      <c r="M1035" s="2" t="inlineStr">
        <is>
          <t>3|
3</t>
        </is>
      </c>
      <c r="N1035" s="2" t="inlineStr">
        <is>
          <t xml:space="preserve">|
</t>
        </is>
      </c>
      <c r="O1035" t="inlineStr">
        <is>
          <t/>
        </is>
      </c>
      <c r="P1035" s="2" t="inlineStr">
        <is>
          <t>im Fahrzeug vorhandener Rechner</t>
        </is>
      </c>
      <c r="Q1035" s="2" t="inlineStr">
        <is>
          <t>3</t>
        </is>
      </c>
      <c r="R1035" s="2" t="inlineStr">
        <is>
          <t/>
        </is>
      </c>
      <c r="S1035" t="inlineStr">
        <is>
          <t/>
        </is>
      </c>
      <c r="T1035" s="2" t="inlineStr">
        <is>
          <t>ενσωματωμένο δομοστοιχείο|
δομοστοιχείο επί του οχήματος</t>
        </is>
      </c>
      <c r="U1035" s="2" t="inlineStr">
        <is>
          <t>3|
3</t>
        </is>
      </c>
      <c r="V1035" s="2" t="inlineStr">
        <is>
          <t xml:space="preserve">|
</t>
        </is>
      </c>
      <c r="W1035" t="inlineStr">
        <is>
          <t/>
        </is>
      </c>
      <c r="X1035" s="2" t="inlineStr">
        <is>
          <t>on-board computer|
module on the vehicle</t>
        </is>
      </c>
      <c r="Y1035" s="2" t="inlineStr">
        <is>
          <t>3|
3</t>
        </is>
      </c>
      <c r="Z1035" s="2" t="inlineStr">
        <is>
          <t xml:space="preserve">|
</t>
        </is>
      </c>
      <c r="AA1035" t="inlineStr">
        <is>
          <t/>
        </is>
      </c>
      <c r="AB1035" s="2" t="inlineStr">
        <is>
          <t>computador del vehículo</t>
        </is>
      </c>
      <c r="AC1035" s="2" t="inlineStr">
        <is>
          <t>3</t>
        </is>
      </c>
      <c r="AD1035" s="2" t="inlineStr">
        <is>
          <t/>
        </is>
      </c>
      <c r="AE1035" t="inlineStr">
        <is>
          <t/>
        </is>
      </c>
      <c r="AF1035" t="inlineStr">
        <is>
          <t/>
        </is>
      </c>
      <c r="AG1035" t="inlineStr">
        <is>
          <t/>
        </is>
      </c>
      <c r="AH1035" t="inlineStr">
        <is>
          <t/>
        </is>
      </c>
      <c r="AI1035" t="inlineStr">
        <is>
          <t/>
        </is>
      </c>
      <c r="AJ1035" t="inlineStr">
        <is>
          <t/>
        </is>
      </c>
      <c r="AK1035" t="inlineStr">
        <is>
          <t/>
        </is>
      </c>
      <c r="AL1035" t="inlineStr">
        <is>
          <t/>
        </is>
      </c>
      <c r="AM1035" t="inlineStr">
        <is>
          <t/>
        </is>
      </c>
      <c r="AN1035" s="2" t="inlineStr">
        <is>
          <t>calculateur du véhicule|
calculateur embarqué</t>
        </is>
      </c>
      <c r="AO1035" s="2" t="inlineStr">
        <is>
          <t>3|
3</t>
        </is>
      </c>
      <c r="AP1035" s="2" t="inlineStr">
        <is>
          <t xml:space="preserve">|
</t>
        </is>
      </c>
      <c r="AQ1035" t="inlineStr">
        <is>
          <t/>
        </is>
      </c>
      <c r="AR1035" t="inlineStr">
        <is>
          <t/>
        </is>
      </c>
      <c r="AS1035" t="inlineStr">
        <is>
          <t/>
        </is>
      </c>
      <c r="AT1035" t="inlineStr">
        <is>
          <t/>
        </is>
      </c>
      <c r="AU1035" t="inlineStr">
        <is>
          <t/>
        </is>
      </c>
      <c r="AV1035" t="inlineStr">
        <is>
          <t/>
        </is>
      </c>
      <c r="AW1035" t="inlineStr">
        <is>
          <t/>
        </is>
      </c>
      <c r="AX1035" t="inlineStr">
        <is>
          <t/>
        </is>
      </c>
      <c r="AY1035" t="inlineStr">
        <is>
          <t/>
        </is>
      </c>
      <c r="AZ1035" t="inlineStr">
        <is>
          <t/>
        </is>
      </c>
      <c r="BA1035" t="inlineStr">
        <is>
          <t/>
        </is>
      </c>
      <c r="BB1035" t="inlineStr">
        <is>
          <t/>
        </is>
      </c>
      <c r="BC1035" t="inlineStr">
        <is>
          <t/>
        </is>
      </c>
      <c r="BD1035" s="2" t="inlineStr">
        <is>
          <t>calcolatore di bordo</t>
        </is>
      </c>
      <c r="BE1035" s="2" t="inlineStr">
        <is>
          <t>3</t>
        </is>
      </c>
      <c r="BF1035" s="2" t="inlineStr">
        <is>
          <t/>
        </is>
      </c>
      <c r="BG1035" t="inlineStr">
        <is>
          <t/>
        </is>
      </c>
      <c r="BH1035" t="inlineStr">
        <is>
          <t/>
        </is>
      </c>
      <c r="BI1035" t="inlineStr">
        <is>
          <t/>
        </is>
      </c>
      <c r="BJ1035" t="inlineStr">
        <is>
          <t/>
        </is>
      </c>
      <c r="BK1035" t="inlineStr">
        <is>
          <t/>
        </is>
      </c>
      <c r="BL1035" t="inlineStr">
        <is>
          <t/>
        </is>
      </c>
      <c r="BM1035" t="inlineStr">
        <is>
          <t/>
        </is>
      </c>
      <c r="BN1035" t="inlineStr">
        <is>
          <t/>
        </is>
      </c>
      <c r="BO1035" t="inlineStr">
        <is>
          <t/>
        </is>
      </c>
      <c r="BP1035" t="inlineStr">
        <is>
          <t/>
        </is>
      </c>
      <c r="BQ1035" t="inlineStr">
        <is>
          <t/>
        </is>
      </c>
      <c r="BR1035" t="inlineStr">
        <is>
          <t/>
        </is>
      </c>
      <c r="BS1035" t="inlineStr">
        <is>
          <t/>
        </is>
      </c>
      <c r="BT1035" s="2" t="inlineStr">
        <is>
          <t>autocomputer|
voertuigcomputer</t>
        </is>
      </c>
      <c r="BU1035" s="2" t="inlineStr">
        <is>
          <t>3|
3</t>
        </is>
      </c>
      <c r="BV1035" s="2" t="inlineStr">
        <is>
          <t xml:space="preserve">|
</t>
        </is>
      </c>
      <c r="BW1035" t="inlineStr">
        <is>
          <t/>
        </is>
      </c>
      <c r="BX1035" t="inlineStr">
        <is>
          <t/>
        </is>
      </c>
      <c r="BY1035" t="inlineStr">
        <is>
          <t/>
        </is>
      </c>
      <c r="BZ1035" t="inlineStr">
        <is>
          <t/>
        </is>
      </c>
      <c r="CA1035" t="inlineStr">
        <is>
          <t/>
        </is>
      </c>
      <c r="CB1035" s="2" t="inlineStr">
        <is>
          <t>computador do bordo</t>
        </is>
      </c>
      <c r="CC1035" s="2" t="inlineStr">
        <is>
          <t>3</t>
        </is>
      </c>
      <c r="CD1035" s="2" t="inlineStr">
        <is>
          <t/>
        </is>
      </c>
      <c r="CE1035" t="inlineStr">
        <is>
          <t/>
        </is>
      </c>
      <c r="CF1035" t="inlineStr">
        <is>
          <t/>
        </is>
      </c>
      <c r="CG1035" t="inlineStr">
        <is>
          <t/>
        </is>
      </c>
      <c r="CH1035" t="inlineStr">
        <is>
          <t/>
        </is>
      </c>
      <c r="CI1035" t="inlineStr">
        <is>
          <t/>
        </is>
      </c>
      <c r="CJ1035" t="inlineStr">
        <is>
          <t/>
        </is>
      </c>
      <c r="CK1035" t="inlineStr">
        <is>
          <t/>
        </is>
      </c>
      <c r="CL1035" t="inlineStr">
        <is>
          <t/>
        </is>
      </c>
      <c r="CM1035" t="inlineStr">
        <is>
          <t/>
        </is>
      </c>
      <c r="CN1035" t="inlineStr">
        <is>
          <t/>
        </is>
      </c>
      <c r="CO1035" t="inlineStr">
        <is>
          <t/>
        </is>
      </c>
      <c r="CP1035" t="inlineStr">
        <is>
          <t/>
        </is>
      </c>
      <c r="CQ1035" t="inlineStr">
        <is>
          <t/>
        </is>
      </c>
      <c r="CR1035" t="inlineStr">
        <is>
          <t/>
        </is>
      </c>
      <c r="CS1035" t="inlineStr">
        <is>
          <t/>
        </is>
      </c>
      <c r="CT1035" t="inlineStr">
        <is>
          <t/>
        </is>
      </c>
      <c r="CU1035" t="inlineStr">
        <is>
          <t/>
        </is>
      </c>
    </row>
    <row r="1036">
      <c r="A1036" s="1" t="str">
        <f>HYPERLINK("https://iate.europa.eu/entry/result/3592762/all", "3592762")</f>
        <v>3592762</v>
      </c>
      <c r="B1036" t="inlineStr">
        <is>
          <t>EDUCATION AND COMMUNICATIONS</t>
        </is>
      </c>
      <c r="C1036" t="inlineStr">
        <is>
          <t>EDUCATION AND COMMUNICATIONS|information technology and data processing|computer system|information security</t>
        </is>
      </c>
      <c r="D1036" t="inlineStr">
        <is>
          <t/>
        </is>
      </c>
      <c r="E1036" t="inlineStr">
        <is>
          <t/>
        </is>
      </c>
      <c r="F1036" t="inlineStr">
        <is>
          <t/>
        </is>
      </c>
      <c r="G1036" t="inlineStr">
        <is>
          <t/>
        </is>
      </c>
      <c r="H1036" t="inlineStr">
        <is>
          <t/>
        </is>
      </c>
      <c r="I1036" t="inlineStr">
        <is>
          <t/>
        </is>
      </c>
      <c r="J1036" t="inlineStr">
        <is>
          <t/>
        </is>
      </c>
      <c r="K1036" t="inlineStr">
        <is>
          <t/>
        </is>
      </c>
      <c r="L1036" t="inlineStr">
        <is>
          <t/>
        </is>
      </c>
      <c r="M1036" t="inlineStr">
        <is>
          <t/>
        </is>
      </c>
      <c r="N1036" t="inlineStr">
        <is>
          <t/>
        </is>
      </c>
      <c r="O1036" t="inlineStr">
        <is>
          <t/>
        </is>
      </c>
      <c r="P1036" t="inlineStr">
        <is>
          <t/>
        </is>
      </c>
      <c r="Q1036" t="inlineStr">
        <is>
          <t/>
        </is>
      </c>
      <c r="R1036" t="inlineStr">
        <is>
          <t/>
        </is>
      </c>
      <c r="S1036" t="inlineStr">
        <is>
          <t/>
        </is>
      </c>
      <c r="T1036" t="inlineStr">
        <is>
          <t/>
        </is>
      </c>
      <c r="U1036" t="inlineStr">
        <is>
          <t/>
        </is>
      </c>
      <c r="V1036" t="inlineStr">
        <is>
          <t/>
        </is>
      </c>
      <c r="W1036" t="inlineStr">
        <is>
          <t/>
        </is>
      </c>
      <c r="X1036" s="2" t="inlineStr">
        <is>
          <t>European Cyber Shield</t>
        </is>
      </c>
      <c r="Y1036" s="2" t="inlineStr">
        <is>
          <t>3</t>
        </is>
      </c>
      <c r="Z1036" s="2" t="inlineStr">
        <is>
          <t/>
        </is>
      </c>
      <c r="AA1036" t="inlineStr">
        <is>
          <t/>
        </is>
      </c>
      <c r="AB1036" t="inlineStr">
        <is>
          <t/>
        </is>
      </c>
      <c r="AC1036" t="inlineStr">
        <is>
          <t/>
        </is>
      </c>
      <c r="AD1036" t="inlineStr">
        <is>
          <t/>
        </is>
      </c>
      <c r="AE1036" t="inlineStr">
        <is>
          <t/>
        </is>
      </c>
      <c r="AF1036" t="inlineStr">
        <is>
          <t/>
        </is>
      </c>
      <c r="AG1036" t="inlineStr">
        <is>
          <t/>
        </is>
      </c>
      <c r="AH1036" t="inlineStr">
        <is>
          <t/>
        </is>
      </c>
      <c r="AI1036" t="inlineStr">
        <is>
          <t/>
        </is>
      </c>
      <c r="AJ1036" t="inlineStr">
        <is>
          <t/>
        </is>
      </c>
      <c r="AK1036" t="inlineStr">
        <is>
          <t/>
        </is>
      </c>
      <c r="AL1036" t="inlineStr">
        <is>
          <t/>
        </is>
      </c>
      <c r="AM1036" t="inlineStr">
        <is>
          <t/>
        </is>
      </c>
      <c r="AN1036" t="inlineStr">
        <is>
          <t/>
        </is>
      </c>
      <c r="AO1036" t="inlineStr">
        <is>
          <t/>
        </is>
      </c>
      <c r="AP1036" t="inlineStr">
        <is>
          <t/>
        </is>
      </c>
      <c r="AQ1036" t="inlineStr">
        <is>
          <t/>
        </is>
      </c>
      <c r="AR1036" t="inlineStr">
        <is>
          <t/>
        </is>
      </c>
      <c r="AS1036" t="inlineStr">
        <is>
          <t/>
        </is>
      </c>
      <c r="AT1036" t="inlineStr">
        <is>
          <t/>
        </is>
      </c>
      <c r="AU1036" t="inlineStr">
        <is>
          <t/>
        </is>
      </c>
      <c r="AV1036" t="inlineStr">
        <is>
          <t/>
        </is>
      </c>
      <c r="AW1036" t="inlineStr">
        <is>
          <t/>
        </is>
      </c>
      <c r="AX1036" t="inlineStr">
        <is>
          <t/>
        </is>
      </c>
      <c r="AY1036" t="inlineStr">
        <is>
          <t/>
        </is>
      </c>
      <c r="AZ1036" t="inlineStr">
        <is>
          <t/>
        </is>
      </c>
      <c r="BA1036" t="inlineStr">
        <is>
          <t/>
        </is>
      </c>
      <c r="BB1036" t="inlineStr">
        <is>
          <t/>
        </is>
      </c>
      <c r="BC1036" t="inlineStr">
        <is>
          <t/>
        </is>
      </c>
      <c r="BD1036" t="inlineStr">
        <is>
          <t/>
        </is>
      </c>
      <c r="BE1036" t="inlineStr">
        <is>
          <t/>
        </is>
      </c>
      <c r="BF1036" t="inlineStr">
        <is>
          <t/>
        </is>
      </c>
      <c r="BG1036" t="inlineStr">
        <is>
          <t/>
        </is>
      </c>
      <c r="BH1036" t="inlineStr">
        <is>
          <t/>
        </is>
      </c>
      <c r="BI1036" t="inlineStr">
        <is>
          <t/>
        </is>
      </c>
      <c r="BJ1036" t="inlineStr">
        <is>
          <t/>
        </is>
      </c>
      <c r="BK1036" t="inlineStr">
        <is>
          <t/>
        </is>
      </c>
      <c r="BL1036" t="inlineStr">
        <is>
          <t/>
        </is>
      </c>
      <c r="BM1036" t="inlineStr">
        <is>
          <t/>
        </is>
      </c>
      <c r="BN1036" t="inlineStr">
        <is>
          <t/>
        </is>
      </c>
      <c r="BO1036" t="inlineStr">
        <is>
          <t/>
        </is>
      </c>
      <c r="BP1036" s="2" t="inlineStr">
        <is>
          <t>Tarka Ċibernetika Ewropea</t>
        </is>
      </c>
      <c r="BQ1036" s="2" t="inlineStr">
        <is>
          <t>3</t>
        </is>
      </c>
      <c r="BR1036" s="2" t="inlineStr">
        <is>
          <t>preferred</t>
        </is>
      </c>
      <c r="BS1036" t="inlineStr">
        <is>
          <t/>
        </is>
      </c>
      <c r="BT1036" t="inlineStr">
        <is>
          <t/>
        </is>
      </c>
      <c r="BU1036" t="inlineStr">
        <is>
          <t/>
        </is>
      </c>
      <c r="BV1036" t="inlineStr">
        <is>
          <t/>
        </is>
      </c>
      <c r="BW1036" t="inlineStr">
        <is>
          <t/>
        </is>
      </c>
      <c r="BX1036" t="inlineStr">
        <is>
          <t/>
        </is>
      </c>
      <c r="BY1036" t="inlineStr">
        <is>
          <t/>
        </is>
      </c>
      <c r="BZ1036" t="inlineStr">
        <is>
          <t/>
        </is>
      </c>
      <c r="CA1036" t="inlineStr">
        <is>
          <t/>
        </is>
      </c>
      <c r="CB1036" t="inlineStr">
        <is>
          <t/>
        </is>
      </c>
      <c r="CC1036" t="inlineStr">
        <is>
          <t/>
        </is>
      </c>
      <c r="CD1036" t="inlineStr">
        <is>
          <t/>
        </is>
      </c>
      <c r="CE1036" t="inlineStr">
        <is>
          <t/>
        </is>
      </c>
      <c r="CF1036" t="inlineStr">
        <is>
          <t/>
        </is>
      </c>
      <c r="CG1036" t="inlineStr">
        <is>
          <t/>
        </is>
      </c>
      <c r="CH1036" t="inlineStr">
        <is>
          <t/>
        </is>
      </c>
      <c r="CI1036" t="inlineStr">
        <is>
          <t/>
        </is>
      </c>
      <c r="CJ1036" t="inlineStr">
        <is>
          <t/>
        </is>
      </c>
      <c r="CK1036" t="inlineStr">
        <is>
          <t/>
        </is>
      </c>
      <c r="CL1036" t="inlineStr">
        <is>
          <t/>
        </is>
      </c>
      <c r="CM1036" t="inlineStr">
        <is>
          <t/>
        </is>
      </c>
      <c r="CN1036" t="inlineStr">
        <is>
          <t/>
        </is>
      </c>
      <c r="CO1036" t="inlineStr">
        <is>
          <t/>
        </is>
      </c>
      <c r="CP1036" t="inlineStr">
        <is>
          <t/>
        </is>
      </c>
      <c r="CQ1036" t="inlineStr">
        <is>
          <t/>
        </is>
      </c>
      <c r="CR1036" s="2" t="inlineStr">
        <is>
          <t>europeisk cybersköld</t>
        </is>
      </c>
      <c r="CS1036" s="2" t="inlineStr">
        <is>
          <t>3</t>
        </is>
      </c>
      <c r="CT1036" s="2" t="inlineStr">
        <is>
          <t/>
        </is>
      </c>
      <c r="CU1036" t="inlineStr">
        <is>
          <t/>
        </is>
      </c>
    </row>
    <row r="1037">
      <c r="A1037" s="1" t="str">
        <f>HYPERLINK("https://iate.europa.eu/entry/result/3592770/all", "3592770")</f>
        <v>3592770</v>
      </c>
      <c r="B1037" t="inlineStr">
        <is>
          <t>EDUCATION AND COMMUNICATIONS</t>
        </is>
      </c>
      <c r="C1037" t="inlineStr">
        <is>
          <t>EDUCATION AND COMMUNICATIONS|information technology and data processing|computer systems|impact of information technology;EDUCATION AND COMMUNICATIONS|information technology and data processing|computer system|information security</t>
        </is>
      </c>
      <c r="D1037" t="inlineStr">
        <is>
          <t/>
        </is>
      </c>
      <c r="E1037" t="inlineStr">
        <is>
          <t/>
        </is>
      </c>
      <c r="F1037" t="inlineStr">
        <is>
          <t/>
        </is>
      </c>
      <c r="G1037" t="inlineStr">
        <is>
          <t/>
        </is>
      </c>
      <c r="H1037" t="inlineStr">
        <is>
          <t/>
        </is>
      </c>
      <c r="I1037" t="inlineStr">
        <is>
          <t/>
        </is>
      </c>
      <c r="J1037" t="inlineStr">
        <is>
          <t/>
        </is>
      </c>
      <c r="K1037" t="inlineStr">
        <is>
          <t/>
        </is>
      </c>
      <c r="L1037" t="inlineStr">
        <is>
          <t/>
        </is>
      </c>
      <c r="M1037" t="inlineStr">
        <is>
          <t/>
        </is>
      </c>
      <c r="N1037" t="inlineStr">
        <is>
          <t/>
        </is>
      </c>
      <c r="O1037" t="inlineStr">
        <is>
          <t/>
        </is>
      </c>
      <c r="P1037" t="inlineStr">
        <is>
          <t/>
        </is>
      </c>
      <c r="Q1037" t="inlineStr">
        <is>
          <t/>
        </is>
      </c>
      <c r="R1037" t="inlineStr">
        <is>
          <t/>
        </is>
      </c>
      <c r="S1037" t="inlineStr">
        <is>
          <t/>
        </is>
      </c>
      <c r="T1037" s="2" t="inlineStr">
        <is>
          <t>QCI|
υποδομή κβαντικής επικοινωνίας</t>
        </is>
      </c>
      <c r="U1037" s="2" t="inlineStr">
        <is>
          <t>3|
3</t>
        </is>
      </c>
      <c r="V1037" s="2" t="inlineStr">
        <is>
          <t xml:space="preserve">|
</t>
        </is>
      </c>
      <c r="W1037" t="inlineStr">
        <is>
          <t/>
        </is>
      </c>
      <c r="X1037" s="2" t="inlineStr">
        <is>
          <t>quantum communication infrastructure|
QCI</t>
        </is>
      </c>
      <c r="Y1037" s="2" t="inlineStr">
        <is>
          <t>3|
3</t>
        </is>
      </c>
      <c r="Z1037" s="2" t="inlineStr">
        <is>
          <t xml:space="preserve">|
</t>
        </is>
      </c>
      <c r="AA1037" t="inlineStr">
        <is>
          <t/>
        </is>
      </c>
      <c r="AB1037" t="inlineStr">
        <is>
          <t/>
        </is>
      </c>
      <c r="AC1037" t="inlineStr">
        <is>
          <t/>
        </is>
      </c>
      <c r="AD1037" t="inlineStr">
        <is>
          <t/>
        </is>
      </c>
      <c r="AE1037" t="inlineStr">
        <is>
          <t/>
        </is>
      </c>
      <c r="AF1037" t="inlineStr">
        <is>
          <t/>
        </is>
      </c>
      <c r="AG1037" t="inlineStr">
        <is>
          <t/>
        </is>
      </c>
      <c r="AH1037" t="inlineStr">
        <is>
          <t/>
        </is>
      </c>
      <c r="AI1037" t="inlineStr">
        <is>
          <t/>
        </is>
      </c>
      <c r="AJ1037" t="inlineStr">
        <is>
          <t/>
        </is>
      </c>
      <c r="AK1037" t="inlineStr">
        <is>
          <t/>
        </is>
      </c>
      <c r="AL1037" t="inlineStr">
        <is>
          <t/>
        </is>
      </c>
      <c r="AM1037" t="inlineStr">
        <is>
          <t/>
        </is>
      </c>
      <c r="AN1037" t="inlineStr">
        <is>
          <t/>
        </is>
      </c>
      <c r="AO1037" t="inlineStr">
        <is>
          <t/>
        </is>
      </c>
      <c r="AP1037" t="inlineStr">
        <is>
          <t/>
        </is>
      </c>
      <c r="AQ1037" t="inlineStr">
        <is>
          <t/>
        </is>
      </c>
      <c r="AR1037" t="inlineStr">
        <is>
          <t/>
        </is>
      </c>
      <c r="AS1037" t="inlineStr">
        <is>
          <t/>
        </is>
      </c>
      <c r="AT1037" t="inlineStr">
        <is>
          <t/>
        </is>
      </c>
      <c r="AU1037" t="inlineStr">
        <is>
          <t/>
        </is>
      </c>
      <c r="AV1037" t="inlineStr">
        <is>
          <t/>
        </is>
      </c>
      <c r="AW1037" t="inlineStr">
        <is>
          <t/>
        </is>
      </c>
      <c r="AX1037" t="inlineStr">
        <is>
          <t/>
        </is>
      </c>
      <c r="AY1037" t="inlineStr">
        <is>
          <t/>
        </is>
      </c>
      <c r="AZ1037" t="inlineStr">
        <is>
          <t/>
        </is>
      </c>
      <c r="BA1037" t="inlineStr">
        <is>
          <t/>
        </is>
      </c>
      <c r="BB1037" t="inlineStr">
        <is>
          <t/>
        </is>
      </c>
      <c r="BC1037" t="inlineStr">
        <is>
          <t/>
        </is>
      </c>
      <c r="BD1037" t="inlineStr">
        <is>
          <t/>
        </is>
      </c>
      <c r="BE1037" t="inlineStr">
        <is>
          <t/>
        </is>
      </c>
      <c r="BF1037" t="inlineStr">
        <is>
          <t/>
        </is>
      </c>
      <c r="BG1037" t="inlineStr">
        <is>
          <t/>
        </is>
      </c>
      <c r="BH1037" t="inlineStr">
        <is>
          <t/>
        </is>
      </c>
      <c r="BI1037" t="inlineStr">
        <is>
          <t/>
        </is>
      </c>
      <c r="BJ1037" t="inlineStr">
        <is>
          <t/>
        </is>
      </c>
      <c r="BK1037" t="inlineStr">
        <is>
          <t/>
        </is>
      </c>
      <c r="BL1037" t="inlineStr">
        <is>
          <t/>
        </is>
      </c>
      <c r="BM1037" t="inlineStr">
        <is>
          <t/>
        </is>
      </c>
      <c r="BN1037" t="inlineStr">
        <is>
          <t/>
        </is>
      </c>
      <c r="BO1037" t="inlineStr">
        <is>
          <t/>
        </is>
      </c>
      <c r="BP1037" t="inlineStr">
        <is>
          <t/>
        </is>
      </c>
      <c r="BQ1037" t="inlineStr">
        <is>
          <t/>
        </is>
      </c>
      <c r="BR1037" t="inlineStr">
        <is>
          <t/>
        </is>
      </c>
      <c r="BS1037" t="inlineStr">
        <is>
          <t/>
        </is>
      </c>
      <c r="BT1037" t="inlineStr">
        <is>
          <t/>
        </is>
      </c>
      <c r="BU1037" t="inlineStr">
        <is>
          <t/>
        </is>
      </c>
      <c r="BV1037" t="inlineStr">
        <is>
          <t/>
        </is>
      </c>
      <c r="BW1037" t="inlineStr">
        <is>
          <t/>
        </is>
      </c>
      <c r="BX1037" t="inlineStr">
        <is>
          <t/>
        </is>
      </c>
      <c r="BY1037" t="inlineStr">
        <is>
          <t/>
        </is>
      </c>
      <c r="BZ1037" t="inlineStr">
        <is>
          <t/>
        </is>
      </c>
      <c r="CA1037" t="inlineStr">
        <is>
          <t/>
        </is>
      </c>
      <c r="CB1037" t="inlineStr">
        <is>
          <t/>
        </is>
      </c>
      <c r="CC1037" t="inlineStr">
        <is>
          <t/>
        </is>
      </c>
      <c r="CD1037" t="inlineStr">
        <is>
          <t/>
        </is>
      </c>
      <c r="CE1037" t="inlineStr">
        <is>
          <t/>
        </is>
      </c>
      <c r="CF1037" t="inlineStr">
        <is>
          <t/>
        </is>
      </c>
      <c r="CG1037" t="inlineStr">
        <is>
          <t/>
        </is>
      </c>
      <c r="CH1037" t="inlineStr">
        <is>
          <t/>
        </is>
      </c>
      <c r="CI1037" t="inlineStr">
        <is>
          <t/>
        </is>
      </c>
      <c r="CJ1037" s="2" t="inlineStr">
        <is>
          <t>kvantová komunikačná infraštruktúra|
QCI</t>
        </is>
      </c>
      <c r="CK1037" s="2" t="inlineStr">
        <is>
          <t>3|
3</t>
        </is>
      </c>
      <c r="CL1037" s="2" t="inlineStr">
        <is>
          <t xml:space="preserve">|
</t>
        </is>
      </c>
      <c r="CM1037" t="inlineStr">
        <is>
          <t/>
        </is>
      </c>
      <c r="CN1037" t="inlineStr">
        <is>
          <t/>
        </is>
      </c>
      <c r="CO1037" t="inlineStr">
        <is>
          <t/>
        </is>
      </c>
      <c r="CP1037" t="inlineStr">
        <is>
          <t/>
        </is>
      </c>
      <c r="CQ1037" t="inlineStr">
        <is>
          <t/>
        </is>
      </c>
      <c r="CR1037" s="2" t="inlineStr">
        <is>
          <t>kvantkommunikationsinfrastruktur</t>
        </is>
      </c>
      <c r="CS1037" s="2" t="inlineStr">
        <is>
          <t>3</t>
        </is>
      </c>
      <c r="CT1037" s="2" t="inlineStr">
        <is>
          <t/>
        </is>
      </c>
      <c r="CU1037" t="inlineStr">
        <is>
          <t/>
        </is>
      </c>
    </row>
    <row r="1038">
      <c r="A1038" s="1" t="str">
        <f>HYPERLINK("https://iate.europa.eu/entry/result/130289/all", "130289")</f>
        <v>130289</v>
      </c>
      <c r="B1038" t="inlineStr">
        <is>
          <t>EDUCATION AND COMMUNICATIONS;SCIENCE</t>
        </is>
      </c>
      <c r="C1038" t="inlineStr">
        <is>
          <t>EDUCATION AND COMMUNICATIONS|communications|communications systems;EDUCATION AND COMMUNICATIONS|information technology and data processing;SCIENCE|natural and applied sciences</t>
        </is>
      </c>
      <c r="D1038" t="inlineStr">
        <is>
          <t/>
        </is>
      </c>
      <c r="E1038" t="inlineStr">
        <is>
          <t/>
        </is>
      </c>
      <c r="F1038" t="inlineStr">
        <is>
          <t/>
        </is>
      </c>
      <c r="G1038" t="inlineStr">
        <is>
          <t/>
        </is>
      </c>
      <c r="H1038" t="inlineStr">
        <is>
          <t/>
        </is>
      </c>
      <c r="I1038" t="inlineStr">
        <is>
          <t/>
        </is>
      </c>
      <c r="J1038" t="inlineStr">
        <is>
          <t/>
        </is>
      </c>
      <c r="K1038" t="inlineStr">
        <is>
          <t/>
        </is>
      </c>
      <c r="L1038" s="2" t="inlineStr">
        <is>
          <t>digital signalprocessor</t>
        </is>
      </c>
      <c r="M1038" s="2" t="inlineStr">
        <is>
          <t>3</t>
        </is>
      </c>
      <c r="N1038" s="2" t="inlineStr">
        <is>
          <t/>
        </is>
      </c>
      <c r="O1038" t="inlineStr">
        <is>
          <t/>
        </is>
      </c>
      <c r="P1038" s="2" t="inlineStr">
        <is>
          <t>DSP|
digitaler Signaldatenverarbeitungsrechner|
Prozessor für digitale Signale|
Prozessor zur Verarbeitung digitaler Signale|
Digitalsignalprozessor</t>
        </is>
      </c>
      <c r="Q1038" s="2" t="inlineStr">
        <is>
          <t>3|
3|
3|
3|
2</t>
        </is>
      </c>
      <c r="R1038" s="2" t="inlineStr">
        <is>
          <t xml:space="preserve">|
|
|
|
</t>
        </is>
      </c>
      <c r="S1038" t="inlineStr">
        <is>
          <t/>
        </is>
      </c>
      <c r="T1038" s="2" t="inlineStr">
        <is>
          <t>επεξεργαστής ψηφιακού σήματος|
επεξεργαστές ψηφιακών σημάτων</t>
        </is>
      </c>
      <c r="U1038" s="2" t="inlineStr">
        <is>
          <t>3|
2</t>
        </is>
      </c>
      <c r="V1038" s="2" t="inlineStr">
        <is>
          <t xml:space="preserve">|
</t>
        </is>
      </c>
      <c r="W1038" t="inlineStr">
        <is>
          <t/>
        </is>
      </c>
      <c r="X1038" s="2" t="inlineStr">
        <is>
          <t>DSP|
digital signal processor</t>
        </is>
      </c>
      <c r="Y1038" s="2" t="inlineStr">
        <is>
          <t>3|
3</t>
        </is>
      </c>
      <c r="Z1038" s="2" t="inlineStr">
        <is>
          <t xml:space="preserve">|
</t>
        </is>
      </c>
      <c r="AA1038" t="inlineStr">
        <is>
          <t/>
        </is>
      </c>
      <c r="AB1038" s="2" t="inlineStr">
        <is>
          <t>procesador de señales digitales</t>
        </is>
      </c>
      <c r="AC1038" s="2" t="inlineStr">
        <is>
          <t>3</t>
        </is>
      </c>
      <c r="AD1038" s="2" t="inlineStr">
        <is>
          <t/>
        </is>
      </c>
      <c r="AE1038" t="inlineStr">
        <is>
          <t/>
        </is>
      </c>
      <c r="AF1038" t="inlineStr">
        <is>
          <t/>
        </is>
      </c>
      <c r="AG1038" t="inlineStr">
        <is>
          <t/>
        </is>
      </c>
      <c r="AH1038" t="inlineStr">
        <is>
          <t/>
        </is>
      </c>
      <c r="AI1038" t="inlineStr">
        <is>
          <t/>
        </is>
      </c>
      <c r="AJ1038" s="2" t="inlineStr">
        <is>
          <t>DSP|
digitaalinen signaalisuoritin</t>
        </is>
      </c>
      <c r="AK1038" s="2" t="inlineStr">
        <is>
          <t>1|
3</t>
        </is>
      </c>
      <c r="AL1038" s="2" t="inlineStr">
        <is>
          <t xml:space="preserve">|
</t>
        </is>
      </c>
      <c r="AM1038" t="inlineStr">
        <is>
          <t>"useimmiten termillä tarkoitetaan digitaaliseen signaalinkäsittelyyn, kuten efektien tuottamiseen, erikoistunutta mikropiiriä"</t>
        </is>
      </c>
      <c r="AN1038" s="2" t="inlineStr">
        <is>
          <t>processeur de signal numérique|
processeur de signaux numérisés|
processeur de signaux numériques|
DSP</t>
        </is>
      </c>
      <c r="AO1038" s="2" t="inlineStr">
        <is>
          <t>3|
3|
3|
2</t>
        </is>
      </c>
      <c r="AP1038" s="2" t="inlineStr">
        <is>
          <t xml:space="preserve">|
|
|
</t>
        </is>
      </c>
      <c r="AQ1038" t="inlineStr">
        <is>
          <t/>
        </is>
      </c>
      <c r="AR1038" t="inlineStr">
        <is>
          <t/>
        </is>
      </c>
      <c r="AS1038" t="inlineStr">
        <is>
          <t/>
        </is>
      </c>
      <c r="AT1038" t="inlineStr">
        <is>
          <t/>
        </is>
      </c>
      <c r="AU1038" t="inlineStr">
        <is>
          <t/>
        </is>
      </c>
      <c r="AV1038" t="inlineStr">
        <is>
          <t/>
        </is>
      </c>
      <c r="AW1038" t="inlineStr">
        <is>
          <t/>
        </is>
      </c>
      <c r="AX1038" t="inlineStr">
        <is>
          <t/>
        </is>
      </c>
      <c r="AY1038" t="inlineStr">
        <is>
          <t/>
        </is>
      </c>
      <c r="AZ1038" t="inlineStr">
        <is>
          <t/>
        </is>
      </c>
      <c r="BA1038" t="inlineStr">
        <is>
          <t/>
        </is>
      </c>
      <c r="BB1038" t="inlineStr">
        <is>
          <t/>
        </is>
      </c>
      <c r="BC1038" t="inlineStr">
        <is>
          <t/>
        </is>
      </c>
      <c r="BD1038" s="2" t="inlineStr">
        <is>
          <t>processore a segnali digitali|
processore numerico di segnale|
processore del segnale digitale</t>
        </is>
      </c>
      <c r="BE1038" s="2" t="inlineStr">
        <is>
          <t>3|
3|
2</t>
        </is>
      </c>
      <c r="BF1038" s="2" t="inlineStr">
        <is>
          <t xml:space="preserve">|
|
</t>
        </is>
      </c>
      <c r="BG1038" t="inlineStr">
        <is>
          <t/>
        </is>
      </c>
      <c r="BH1038" t="inlineStr">
        <is>
          <t/>
        </is>
      </c>
      <c r="BI1038" t="inlineStr">
        <is>
          <t/>
        </is>
      </c>
      <c r="BJ1038" t="inlineStr">
        <is>
          <t/>
        </is>
      </c>
      <c r="BK1038" t="inlineStr">
        <is>
          <t/>
        </is>
      </c>
      <c r="BL1038" t="inlineStr">
        <is>
          <t/>
        </is>
      </c>
      <c r="BM1038" t="inlineStr">
        <is>
          <t/>
        </is>
      </c>
      <c r="BN1038" t="inlineStr">
        <is>
          <t/>
        </is>
      </c>
      <c r="BO1038" t="inlineStr">
        <is>
          <t/>
        </is>
      </c>
      <c r="BP1038" t="inlineStr">
        <is>
          <t/>
        </is>
      </c>
      <c r="BQ1038" t="inlineStr">
        <is>
          <t/>
        </is>
      </c>
      <c r="BR1038" t="inlineStr">
        <is>
          <t/>
        </is>
      </c>
      <c r="BS1038" t="inlineStr">
        <is>
          <t/>
        </is>
      </c>
      <c r="BT1038" t="inlineStr">
        <is>
          <t/>
        </is>
      </c>
      <c r="BU1038" t="inlineStr">
        <is>
          <t/>
        </is>
      </c>
      <c r="BV1038" t="inlineStr">
        <is>
          <t/>
        </is>
      </c>
      <c r="BW1038" t="inlineStr">
        <is>
          <t/>
        </is>
      </c>
      <c r="BX1038" t="inlineStr">
        <is>
          <t/>
        </is>
      </c>
      <c r="BY1038" t="inlineStr">
        <is>
          <t/>
        </is>
      </c>
      <c r="BZ1038" t="inlineStr">
        <is>
          <t/>
        </is>
      </c>
      <c r="CA1038" t="inlineStr">
        <is>
          <t/>
        </is>
      </c>
      <c r="CB1038" s="2" t="inlineStr">
        <is>
          <t>processador de tratamento de sinal|
processador de sinais digitais|
DSP</t>
        </is>
      </c>
      <c r="CC1038" s="2" t="inlineStr">
        <is>
          <t>3|
3|
3</t>
        </is>
      </c>
      <c r="CD1038" s="2" t="inlineStr">
        <is>
          <t xml:space="preserve">|
|
</t>
        </is>
      </c>
      <c r="CE1038" t="inlineStr">
        <is>
          <t/>
        </is>
      </c>
      <c r="CF1038" t="inlineStr">
        <is>
          <t/>
        </is>
      </c>
      <c r="CG1038" t="inlineStr">
        <is>
          <t/>
        </is>
      </c>
      <c r="CH1038" t="inlineStr">
        <is>
          <t/>
        </is>
      </c>
      <c r="CI1038" t="inlineStr">
        <is>
          <t/>
        </is>
      </c>
      <c r="CJ1038" t="inlineStr">
        <is>
          <t/>
        </is>
      </c>
      <c r="CK1038" t="inlineStr">
        <is>
          <t/>
        </is>
      </c>
      <c r="CL1038" t="inlineStr">
        <is>
          <t/>
        </is>
      </c>
      <c r="CM1038" t="inlineStr">
        <is>
          <t/>
        </is>
      </c>
      <c r="CN1038" t="inlineStr">
        <is>
          <t/>
        </is>
      </c>
      <c r="CO1038" t="inlineStr">
        <is>
          <t/>
        </is>
      </c>
      <c r="CP1038" t="inlineStr">
        <is>
          <t/>
        </is>
      </c>
      <c r="CQ1038" t="inlineStr">
        <is>
          <t/>
        </is>
      </c>
      <c r="CR1038" s="2" t="inlineStr">
        <is>
          <t>processor för digitala signaler</t>
        </is>
      </c>
      <c r="CS1038" s="2" t="inlineStr">
        <is>
          <t>3</t>
        </is>
      </c>
      <c r="CT1038" s="2" t="inlineStr">
        <is>
          <t/>
        </is>
      </c>
      <c r="CU1038" t="inlineStr">
        <is>
          <t/>
        </is>
      </c>
    </row>
    <row r="1039">
      <c r="A1039" s="1" t="str">
        <f>HYPERLINK("https://iate.europa.eu/entry/result/1220921/all", "1220921")</f>
        <v>1220921</v>
      </c>
      <c r="B1039" t="inlineStr">
        <is>
          <t>EDUCATION AND COMMUNICATIONS</t>
        </is>
      </c>
      <c r="C1039" t="inlineStr">
        <is>
          <t>EDUCATION AND COMMUNICATIONS|information technology and data processing</t>
        </is>
      </c>
      <c r="D1039" t="inlineStr">
        <is>
          <t/>
        </is>
      </c>
      <c r="E1039" t="inlineStr">
        <is>
          <t/>
        </is>
      </c>
      <c r="F1039" t="inlineStr">
        <is>
          <t/>
        </is>
      </c>
      <c r="G1039" t="inlineStr">
        <is>
          <t/>
        </is>
      </c>
      <c r="H1039" t="inlineStr">
        <is>
          <t/>
        </is>
      </c>
      <c r="I1039" t="inlineStr">
        <is>
          <t/>
        </is>
      </c>
      <c r="J1039" t="inlineStr">
        <is>
          <t/>
        </is>
      </c>
      <c r="K1039" t="inlineStr">
        <is>
          <t/>
        </is>
      </c>
      <c r="L1039" s="2" t="inlineStr">
        <is>
          <t>infostruktur</t>
        </is>
      </c>
      <c r="M1039" s="2" t="inlineStr">
        <is>
          <t>3</t>
        </is>
      </c>
      <c r="N1039" s="2" t="inlineStr">
        <is>
          <t/>
        </is>
      </c>
      <c r="O1039" t="inlineStr">
        <is>
          <t/>
        </is>
      </c>
      <c r="P1039" s="2" t="inlineStr">
        <is>
          <t>Infostruktur</t>
        </is>
      </c>
      <c r="Q1039" s="2" t="inlineStr">
        <is>
          <t>3</t>
        </is>
      </c>
      <c r="R1039" s="2" t="inlineStr">
        <is>
          <t/>
        </is>
      </c>
      <c r="S1039" t="inlineStr">
        <is>
          <t/>
        </is>
      </c>
      <c r="T1039" s="2" t="inlineStr">
        <is>
          <t>πληροφοριακή υποδομή</t>
        </is>
      </c>
      <c r="U1039" s="2" t="inlineStr">
        <is>
          <t>3</t>
        </is>
      </c>
      <c r="V1039" s="2" t="inlineStr">
        <is>
          <t/>
        </is>
      </c>
      <c r="W1039" t="inlineStr">
        <is>
          <t/>
        </is>
      </c>
      <c r="X1039" s="2" t="inlineStr">
        <is>
          <t>infostructure</t>
        </is>
      </c>
      <c r="Y1039" s="2" t="inlineStr">
        <is>
          <t>3</t>
        </is>
      </c>
      <c r="Z1039" s="2" t="inlineStr">
        <is>
          <t/>
        </is>
      </c>
      <c r="AA1039" t="inlineStr">
        <is>
          <t/>
        </is>
      </c>
      <c r="AB1039" s="2" t="inlineStr">
        <is>
          <t>infraestructura de información|
infoestructura</t>
        </is>
      </c>
      <c r="AC1039" s="2" t="inlineStr">
        <is>
          <t>3|
3</t>
        </is>
      </c>
      <c r="AD1039" s="2" t="inlineStr">
        <is>
          <t xml:space="preserve">|
</t>
        </is>
      </c>
      <c r="AE1039" t="inlineStr">
        <is>
          <t/>
        </is>
      </c>
      <c r="AF1039" t="inlineStr">
        <is>
          <t/>
        </is>
      </c>
      <c r="AG1039" t="inlineStr">
        <is>
          <t/>
        </is>
      </c>
      <c r="AH1039" t="inlineStr">
        <is>
          <t/>
        </is>
      </c>
      <c r="AI1039" t="inlineStr">
        <is>
          <t/>
        </is>
      </c>
      <c r="AJ1039" t="inlineStr">
        <is>
          <t/>
        </is>
      </c>
      <c r="AK1039" t="inlineStr">
        <is>
          <t/>
        </is>
      </c>
      <c r="AL1039" t="inlineStr">
        <is>
          <t/>
        </is>
      </c>
      <c r="AM1039" t="inlineStr">
        <is>
          <t/>
        </is>
      </c>
      <c r="AN1039" s="2" t="inlineStr">
        <is>
          <t>infostructure</t>
        </is>
      </c>
      <c r="AO1039" s="2" t="inlineStr">
        <is>
          <t>3</t>
        </is>
      </c>
      <c r="AP1039" s="2" t="inlineStr">
        <is>
          <t/>
        </is>
      </c>
      <c r="AQ1039" t="inlineStr">
        <is>
          <t>infrastructure d'information et de communication</t>
        </is>
      </c>
      <c r="AR1039" t="inlineStr">
        <is>
          <t/>
        </is>
      </c>
      <c r="AS1039" t="inlineStr">
        <is>
          <t/>
        </is>
      </c>
      <c r="AT1039" t="inlineStr">
        <is>
          <t/>
        </is>
      </c>
      <c r="AU1039" t="inlineStr">
        <is>
          <t/>
        </is>
      </c>
      <c r="AV1039" t="inlineStr">
        <is>
          <t/>
        </is>
      </c>
      <c r="AW1039" t="inlineStr">
        <is>
          <t/>
        </is>
      </c>
      <c r="AX1039" t="inlineStr">
        <is>
          <t/>
        </is>
      </c>
      <c r="AY1039" t="inlineStr">
        <is>
          <t/>
        </is>
      </c>
      <c r="AZ1039" t="inlineStr">
        <is>
          <t/>
        </is>
      </c>
      <c r="BA1039" t="inlineStr">
        <is>
          <t/>
        </is>
      </c>
      <c r="BB1039" t="inlineStr">
        <is>
          <t/>
        </is>
      </c>
      <c r="BC1039" t="inlineStr">
        <is>
          <t/>
        </is>
      </c>
      <c r="BD1039" s="2" t="inlineStr">
        <is>
          <t>infostruttura</t>
        </is>
      </c>
      <c r="BE1039" s="2" t="inlineStr">
        <is>
          <t>3</t>
        </is>
      </c>
      <c r="BF1039" s="2" t="inlineStr">
        <is>
          <t/>
        </is>
      </c>
      <c r="BG1039" t="inlineStr">
        <is>
          <t/>
        </is>
      </c>
      <c r="BH1039" t="inlineStr">
        <is>
          <t/>
        </is>
      </c>
      <c r="BI1039" t="inlineStr">
        <is>
          <t/>
        </is>
      </c>
      <c r="BJ1039" t="inlineStr">
        <is>
          <t/>
        </is>
      </c>
      <c r="BK1039" t="inlineStr">
        <is>
          <t/>
        </is>
      </c>
      <c r="BL1039" t="inlineStr">
        <is>
          <t/>
        </is>
      </c>
      <c r="BM1039" t="inlineStr">
        <is>
          <t/>
        </is>
      </c>
      <c r="BN1039" t="inlineStr">
        <is>
          <t/>
        </is>
      </c>
      <c r="BO1039" t="inlineStr">
        <is>
          <t/>
        </is>
      </c>
      <c r="BP1039" t="inlineStr">
        <is>
          <t/>
        </is>
      </c>
      <c r="BQ1039" t="inlineStr">
        <is>
          <t/>
        </is>
      </c>
      <c r="BR1039" t="inlineStr">
        <is>
          <t/>
        </is>
      </c>
      <c r="BS1039" t="inlineStr">
        <is>
          <t/>
        </is>
      </c>
      <c r="BT1039" s="2" t="inlineStr">
        <is>
          <t>infostructuur</t>
        </is>
      </c>
      <c r="BU1039" s="2" t="inlineStr">
        <is>
          <t>3</t>
        </is>
      </c>
      <c r="BV1039" s="2" t="inlineStr">
        <is>
          <t/>
        </is>
      </c>
      <c r="BW1039" t="inlineStr">
        <is>
          <t/>
        </is>
      </c>
      <c r="BX1039" t="inlineStr">
        <is>
          <t/>
        </is>
      </c>
      <c r="BY1039" t="inlineStr">
        <is>
          <t/>
        </is>
      </c>
      <c r="BZ1039" t="inlineStr">
        <is>
          <t/>
        </is>
      </c>
      <c r="CA1039" t="inlineStr">
        <is>
          <t/>
        </is>
      </c>
      <c r="CB1039" s="2" t="inlineStr">
        <is>
          <t>infoestrutura</t>
        </is>
      </c>
      <c r="CC1039" s="2" t="inlineStr">
        <is>
          <t>3</t>
        </is>
      </c>
      <c r="CD1039" s="2" t="inlineStr">
        <is>
          <t/>
        </is>
      </c>
      <c r="CE1039" t="inlineStr">
        <is>
          <t/>
        </is>
      </c>
      <c r="CF1039" t="inlineStr">
        <is>
          <t/>
        </is>
      </c>
      <c r="CG1039" t="inlineStr">
        <is>
          <t/>
        </is>
      </c>
      <c r="CH1039" t="inlineStr">
        <is>
          <t/>
        </is>
      </c>
      <c r="CI1039" t="inlineStr">
        <is>
          <t/>
        </is>
      </c>
      <c r="CJ1039" t="inlineStr">
        <is>
          <t/>
        </is>
      </c>
      <c r="CK1039" t="inlineStr">
        <is>
          <t/>
        </is>
      </c>
      <c r="CL1039" t="inlineStr">
        <is>
          <t/>
        </is>
      </c>
      <c r="CM1039" t="inlineStr">
        <is>
          <t/>
        </is>
      </c>
      <c r="CN1039" t="inlineStr">
        <is>
          <t/>
        </is>
      </c>
      <c r="CO1039" t="inlineStr">
        <is>
          <t/>
        </is>
      </c>
      <c r="CP1039" t="inlineStr">
        <is>
          <t/>
        </is>
      </c>
      <c r="CQ1039" t="inlineStr">
        <is>
          <t/>
        </is>
      </c>
      <c r="CR1039" t="inlineStr">
        <is>
          <t/>
        </is>
      </c>
      <c r="CS1039" t="inlineStr">
        <is>
          <t/>
        </is>
      </c>
      <c r="CT1039" t="inlineStr">
        <is>
          <t/>
        </is>
      </c>
      <c r="CU1039" t="inlineStr">
        <is>
          <t/>
        </is>
      </c>
    </row>
    <row r="1040">
      <c r="A1040" s="1" t="str">
        <f>HYPERLINK("https://iate.europa.eu/entry/result/923545/all", "923545")</f>
        <v>923545</v>
      </c>
      <c r="B1040" t="inlineStr">
        <is>
          <t>INTERNATIONAL RELATIONS;EUROPEAN UNION</t>
        </is>
      </c>
      <c r="C1040" t="inlineStr">
        <is>
          <t>INTERNATIONAL RELATIONS|defence;EUROPEAN UNION|European construction|European Union|common foreign and security policy</t>
        </is>
      </c>
      <c r="D1040" t="inlineStr">
        <is>
          <t/>
        </is>
      </c>
      <c r="E1040" t="inlineStr">
        <is>
          <t/>
        </is>
      </c>
      <c r="F1040" t="inlineStr">
        <is>
          <t/>
        </is>
      </c>
      <c r="G1040" t="inlineStr">
        <is>
          <t/>
        </is>
      </c>
      <c r="H1040" t="inlineStr">
        <is>
          <t/>
        </is>
      </c>
      <c r="I1040" t="inlineStr">
        <is>
          <t/>
        </is>
      </c>
      <c r="J1040" t="inlineStr">
        <is>
          <t/>
        </is>
      </c>
      <c r="K1040" t="inlineStr">
        <is>
          <t/>
        </is>
      </c>
      <c r="L1040" s="2" t="inlineStr">
        <is>
          <t>planlægningsstøtte</t>
        </is>
      </c>
      <c r="M1040" s="2" t="inlineStr">
        <is>
          <t>4</t>
        </is>
      </c>
      <c r="N1040" s="2" t="inlineStr">
        <is>
          <t/>
        </is>
      </c>
      <c r="O1040" t="inlineStr">
        <is>
          <t/>
        </is>
      </c>
      <c r="P1040" s="2" t="inlineStr">
        <is>
          <t>Planungsunterstützung</t>
        </is>
      </c>
      <c r="Q1040" s="2" t="inlineStr">
        <is>
          <t>3</t>
        </is>
      </c>
      <c r="R1040" s="2" t="inlineStr">
        <is>
          <t/>
        </is>
      </c>
      <c r="S1040" t="inlineStr">
        <is>
          <t/>
        </is>
      </c>
      <c r="T1040" s="2" t="inlineStr">
        <is>
          <t>σχεδιαστική υποστήριξη</t>
        </is>
      </c>
      <c r="U1040" s="2" t="inlineStr">
        <is>
          <t>3</t>
        </is>
      </c>
      <c r="V1040" s="2" t="inlineStr">
        <is>
          <t/>
        </is>
      </c>
      <c r="W1040" t="inlineStr">
        <is>
          <t/>
        </is>
      </c>
      <c r="X1040" s="2" t="inlineStr">
        <is>
          <t>planning support</t>
        </is>
      </c>
      <c r="Y1040" s="2" t="inlineStr">
        <is>
          <t>1</t>
        </is>
      </c>
      <c r="Z1040" s="2" t="inlineStr">
        <is>
          <t/>
        </is>
      </c>
      <c r="AA1040" t="inlineStr">
        <is>
          <t/>
        </is>
      </c>
      <c r="AB1040" s="2" t="inlineStr">
        <is>
          <t>apoyo sobre planeamiento</t>
        </is>
      </c>
      <c r="AC1040" s="2" t="inlineStr">
        <is>
          <t>2</t>
        </is>
      </c>
      <c r="AD1040" s="2" t="inlineStr">
        <is>
          <t/>
        </is>
      </c>
      <c r="AE1040" t="inlineStr">
        <is>
          <t/>
        </is>
      </c>
      <c r="AF1040" t="inlineStr">
        <is>
          <t/>
        </is>
      </c>
      <c r="AG1040" t="inlineStr">
        <is>
          <t/>
        </is>
      </c>
      <c r="AH1040" t="inlineStr">
        <is>
          <t/>
        </is>
      </c>
      <c r="AI1040" t="inlineStr">
        <is>
          <t/>
        </is>
      </c>
      <c r="AJ1040" s="2" t="inlineStr">
        <is>
          <t>suunnittelutuki</t>
        </is>
      </c>
      <c r="AK1040" s="2" t="inlineStr">
        <is>
          <t>2</t>
        </is>
      </c>
      <c r="AL1040" s="2" t="inlineStr">
        <is>
          <t/>
        </is>
      </c>
      <c r="AM1040" t="inlineStr">
        <is>
          <t/>
        </is>
      </c>
      <c r="AN1040" t="inlineStr">
        <is>
          <t/>
        </is>
      </c>
      <c r="AO1040" t="inlineStr">
        <is>
          <t/>
        </is>
      </c>
      <c r="AP1040" t="inlineStr">
        <is>
          <t/>
        </is>
      </c>
      <c r="AQ1040" t="inlineStr">
        <is>
          <t/>
        </is>
      </c>
      <c r="AR1040" t="inlineStr">
        <is>
          <t/>
        </is>
      </c>
      <c r="AS1040" t="inlineStr">
        <is>
          <t/>
        </is>
      </c>
      <c r="AT1040" t="inlineStr">
        <is>
          <t/>
        </is>
      </c>
      <c r="AU1040" t="inlineStr">
        <is>
          <t/>
        </is>
      </c>
      <c r="AV1040" t="inlineStr">
        <is>
          <t/>
        </is>
      </c>
      <c r="AW1040" t="inlineStr">
        <is>
          <t/>
        </is>
      </c>
      <c r="AX1040" t="inlineStr">
        <is>
          <t/>
        </is>
      </c>
      <c r="AY1040" t="inlineStr">
        <is>
          <t/>
        </is>
      </c>
      <c r="AZ1040" t="inlineStr">
        <is>
          <t/>
        </is>
      </c>
      <c r="BA1040" t="inlineStr">
        <is>
          <t/>
        </is>
      </c>
      <c r="BB1040" t="inlineStr">
        <is>
          <t/>
        </is>
      </c>
      <c r="BC1040" t="inlineStr">
        <is>
          <t/>
        </is>
      </c>
      <c r="BD1040" t="inlineStr">
        <is>
          <t/>
        </is>
      </c>
      <c r="BE1040" t="inlineStr">
        <is>
          <t/>
        </is>
      </c>
      <c r="BF1040" t="inlineStr">
        <is>
          <t/>
        </is>
      </c>
      <c r="BG1040" t="inlineStr">
        <is>
          <t/>
        </is>
      </c>
      <c r="BH1040" t="inlineStr">
        <is>
          <t/>
        </is>
      </c>
      <c r="BI1040" t="inlineStr">
        <is>
          <t/>
        </is>
      </c>
      <c r="BJ1040" t="inlineStr">
        <is>
          <t/>
        </is>
      </c>
      <c r="BK1040" t="inlineStr">
        <is>
          <t/>
        </is>
      </c>
      <c r="BL1040" t="inlineStr">
        <is>
          <t/>
        </is>
      </c>
      <c r="BM1040" t="inlineStr">
        <is>
          <t/>
        </is>
      </c>
      <c r="BN1040" t="inlineStr">
        <is>
          <t/>
        </is>
      </c>
      <c r="BO1040" t="inlineStr">
        <is>
          <t/>
        </is>
      </c>
      <c r="BP1040" t="inlineStr">
        <is>
          <t/>
        </is>
      </c>
      <c r="BQ1040" t="inlineStr">
        <is>
          <t/>
        </is>
      </c>
      <c r="BR1040" t="inlineStr">
        <is>
          <t/>
        </is>
      </c>
      <c r="BS1040" t="inlineStr">
        <is>
          <t/>
        </is>
      </c>
      <c r="BT1040" s="2" t="inlineStr">
        <is>
          <t>planningsondersteuning</t>
        </is>
      </c>
      <c r="BU1040" s="2" t="inlineStr">
        <is>
          <t>2</t>
        </is>
      </c>
      <c r="BV1040" s="2" t="inlineStr">
        <is>
          <t/>
        </is>
      </c>
      <c r="BW1040" t="inlineStr">
        <is>
          <t/>
        </is>
      </c>
      <c r="BX1040" t="inlineStr">
        <is>
          <t/>
        </is>
      </c>
      <c r="BY1040" t="inlineStr">
        <is>
          <t/>
        </is>
      </c>
      <c r="BZ1040" t="inlineStr">
        <is>
          <t/>
        </is>
      </c>
      <c r="CA1040" t="inlineStr">
        <is>
          <t/>
        </is>
      </c>
      <c r="CB1040" t="inlineStr">
        <is>
          <t/>
        </is>
      </c>
      <c r="CC1040" t="inlineStr">
        <is>
          <t/>
        </is>
      </c>
      <c r="CD1040" t="inlineStr">
        <is>
          <t/>
        </is>
      </c>
      <c r="CE1040" t="inlineStr">
        <is>
          <t/>
        </is>
      </c>
      <c r="CF1040" t="inlineStr">
        <is>
          <t/>
        </is>
      </c>
      <c r="CG1040" t="inlineStr">
        <is>
          <t/>
        </is>
      </c>
      <c r="CH1040" t="inlineStr">
        <is>
          <t/>
        </is>
      </c>
      <c r="CI1040" t="inlineStr">
        <is>
          <t/>
        </is>
      </c>
      <c r="CJ1040" t="inlineStr">
        <is>
          <t/>
        </is>
      </c>
      <c r="CK1040" t="inlineStr">
        <is>
          <t/>
        </is>
      </c>
      <c r="CL1040" t="inlineStr">
        <is>
          <t/>
        </is>
      </c>
      <c r="CM1040" t="inlineStr">
        <is>
          <t/>
        </is>
      </c>
      <c r="CN1040" t="inlineStr">
        <is>
          <t/>
        </is>
      </c>
      <c r="CO1040" t="inlineStr">
        <is>
          <t/>
        </is>
      </c>
      <c r="CP1040" t="inlineStr">
        <is>
          <t/>
        </is>
      </c>
      <c r="CQ1040" t="inlineStr">
        <is>
          <t/>
        </is>
      </c>
      <c r="CR1040" t="inlineStr">
        <is>
          <t/>
        </is>
      </c>
      <c r="CS1040" t="inlineStr">
        <is>
          <t/>
        </is>
      </c>
      <c r="CT1040" t="inlineStr">
        <is>
          <t/>
        </is>
      </c>
      <c r="CU1040" t="inlineStr">
        <is>
          <t/>
        </is>
      </c>
    </row>
    <row r="1041">
      <c r="A1041" s="1" t="str">
        <f>HYPERLINK("https://iate.europa.eu/entry/result/1757540/all", "1757540")</f>
        <v>1757540</v>
      </c>
      <c r="B1041" t="inlineStr">
        <is>
          <t>EDUCATION AND COMMUNICATIONS</t>
        </is>
      </c>
      <c r="C1041" t="inlineStr">
        <is>
          <t>EDUCATION AND COMMUNICATIONS|information technology and data processing</t>
        </is>
      </c>
      <c r="D1041" t="inlineStr">
        <is>
          <t/>
        </is>
      </c>
      <c r="E1041" t="inlineStr">
        <is>
          <t/>
        </is>
      </c>
      <c r="F1041" t="inlineStr">
        <is>
          <t/>
        </is>
      </c>
      <c r="G1041" t="inlineStr">
        <is>
          <t/>
        </is>
      </c>
      <c r="H1041" t="inlineStr">
        <is>
          <t/>
        </is>
      </c>
      <c r="I1041" t="inlineStr">
        <is>
          <t/>
        </is>
      </c>
      <c r="J1041" t="inlineStr">
        <is>
          <t/>
        </is>
      </c>
      <c r="K1041" t="inlineStr">
        <is>
          <t/>
        </is>
      </c>
      <c r="L1041" s="2" t="inlineStr">
        <is>
          <t>script</t>
        </is>
      </c>
      <c r="M1041" s="2" t="inlineStr">
        <is>
          <t>3</t>
        </is>
      </c>
      <c r="N1041" s="2" t="inlineStr">
        <is>
          <t/>
        </is>
      </c>
      <c r="O1041" t="inlineStr">
        <is>
          <t/>
        </is>
      </c>
      <c r="P1041" s="2" t="inlineStr">
        <is>
          <t>Script</t>
        </is>
      </c>
      <c r="Q1041" s="2" t="inlineStr">
        <is>
          <t>3</t>
        </is>
      </c>
      <c r="R1041" s="2" t="inlineStr">
        <is>
          <t/>
        </is>
      </c>
      <c r="S1041" t="inlineStr">
        <is>
          <t>einem Script liegt die Idee zugrunde, dass viele menschliche Handlungen stereotyp ablaufen, so dass bei der Erwähnung einer Handlung viele Elemente dieser Handlung unerwähnt bleiben können, weil sie vom System bei der Aktivierung des Scripts implizit angenommen werden</t>
        </is>
      </c>
      <c r="T1041" s="2" t="inlineStr">
        <is>
          <t>σενάρια|
προγραμματισμός με μικροεντολές</t>
        </is>
      </c>
      <c r="U1041" s="2" t="inlineStr">
        <is>
          <t>3|
1</t>
        </is>
      </c>
      <c r="V1041" s="2" t="inlineStr">
        <is>
          <t xml:space="preserve">|
</t>
        </is>
      </c>
      <c r="W1041" t="inlineStr">
        <is>
          <t/>
        </is>
      </c>
      <c r="X1041" s="2" t="inlineStr">
        <is>
          <t>script</t>
        </is>
      </c>
      <c r="Y1041" s="2" t="inlineStr">
        <is>
          <t>3</t>
        </is>
      </c>
      <c r="Z1041" s="2" t="inlineStr">
        <is>
          <t/>
        </is>
      </c>
      <c r="AA1041" t="inlineStr">
        <is>
          <t>a technique for representing knowledge that describes common sequences of events stored in a series of "slots".A script is composed of a series of scenes which are,in turn,composed of a series of events,e.g.what happens when one goes to a restaurant</t>
        </is>
      </c>
      <c r="AB1041" s="2" t="inlineStr">
        <is>
          <t>script|
escenas</t>
        </is>
      </c>
      <c r="AC1041" s="2" t="inlineStr">
        <is>
          <t>3|
3</t>
        </is>
      </c>
      <c r="AD1041" s="2" t="inlineStr">
        <is>
          <t xml:space="preserve">|
</t>
        </is>
      </c>
      <c r="AE1041" t="inlineStr">
        <is>
          <t/>
        </is>
      </c>
      <c r="AF1041" t="inlineStr">
        <is>
          <t/>
        </is>
      </c>
      <c r="AG1041" t="inlineStr">
        <is>
          <t/>
        </is>
      </c>
      <c r="AH1041" t="inlineStr">
        <is>
          <t/>
        </is>
      </c>
      <c r="AI1041" t="inlineStr">
        <is>
          <t/>
        </is>
      </c>
      <c r="AJ1041" s="2" t="inlineStr">
        <is>
          <t>komentosarja|
skripti</t>
        </is>
      </c>
      <c r="AK1041" s="2" t="inlineStr">
        <is>
          <t>2|
3</t>
        </is>
      </c>
      <c r="AL1041" s="2" t="inlineStr">
        <is>
          <t xml:space="preserve">|
</t>
        </is>
      </c>
      <c r="AM1041" t="inlineStr">
        <is>
          <t/>
        </is>
      </c>
      <c r="AN1041" s="2" t="inlineStr">
        <is>
          <t>script|
scénario</t>
        </is>
      </c>
      <c r="AO1041" s="2" t="inlineStr">
        <is>
          <t>3|
3</t>
        </is>
      </c>
      <c r="AP1041" s="2" t="inlineStr">
        <is>
          <t xml:space="preserve">|
</t>
        </is>
      </c>
      <c r="AQ1041" t="inlineStr">
        <is>
          <t>description de séquences d'événements répandues, composées d'une suite d'actions, elles-mêmes constituées d'une suite d'actions élémentaires</t>
        </is>
      </c>
      <c r="AR1041" t="inlineStr">
        <is>
          <t/>
        </is>
      </c>
      <c r="AS1041" t="inlineStr">
        <is>
          <t/>
        </is>
      </c>
      <c r="AT1041" t="inlineStr">
        <is>
          <t/>
        </is>
      </c>
      <c r="AU1041" t="inlineStr">
        <is>
          <t/>
        </is>
      </c>
      <c r="AV1041" t="inlineStr">
        <is>
          <t/>
        </is>
      </c>
      <c r="AW1041" t="inlineStr">
        <is>
          <t/>
        </is>
      </c>
      <c r="AX1041" t="inlineStr">
        <is>
          <t/>
        </is>
      </c>
      <c r="AY1041" t="inlineStr">
        <is>
          <t/>
        </is>
      </c>
      <c r="AZ1041" t="inlineStr">
        <is>
          <t/>
        </is>
      </c>
      <c r="BA1041" t="inlineStr">
        <is>
          <t/>
        </is>
      </c>
      <c r="BB1041" t="inlineStr">
        <is>
          <t/>
        </is>
      </c>
      <c r="BC1041" t="inlineStr">
        <is>
          <t/>
        </is>
      </c>
      <c r="BD1041" s="2" t="inlineStr">
        <is>
          <t>script</t>
        </is>
      </c>
      <c r="BE1041" s="2" t="inlineStr">
        <is>
          <t>3</t>
        </is>
      </c>
      <c r="BF1041" s="2" t="inlineStr">
        <is>
          <t/>
        </is>
      </c>
      <c r="BG1041" t="inlineStr">
        <is>
          <t>struttura che descrive una sequenza stereotipata di eventi in un contesto particolare</t>
        </is>
      </c>
      <c r="BH1041" t="inlineStr">
        <is>
          <t/>
        </is>
      </c>
      <c r="BI1041" t="inlineStr">
        <is>
          <t/>
        </is>
      </c>
      <c r="BJ1041" t="inlineStr">
        <is>
          <t/>
        </is>
      </c>
      <c r="BK1041" t="inlineStr">
        <is>
          <t/>
        </is>
      </c>
      <c r="BL1041" t="inlineStr">
        <is>
          <t/>
        </is>
      </c>
      <c r="BM1041" t="inlineStr">
        <is>
          <t/>
        </is>
      </c>
      <c r="BN1041" t="inlineStr">
        <is>
          <t/>
        </is>
      </c>
      <c r="BO1041" t="inlineStr">
        <is>
          <t/>
        </is>
      </c>
      <c r="BP1041" t="inlineStr">
        <is>
          <t/>
        </is>
      </c>
      <c r="BQ1041" t="inlineStr">
        <is>
          <t/>
        </is>
      </c>
      <c r="BR1041" t="inlineStr">
        <is>
          <t/>
        </is>
      </c>
      <c r="BS1041" t="inlineStr">
        <is>
          <t/>
        </is>
      </c>
      <c r="BT1041" s="2" t="inlineStr">
        <is>
          <t>script</t>
        </is>
      </c>
      <c r="BU1041" s="2" t="inlineStr">
        <is>
          <t>3</t>
        </is>
      </c>
      <c r="BV1041" s="2" t="inlineStr">
        <is>
          <t/>
        </is>
      </c>
      <c r="BW1041" t="inlineStr">
        <is>
          <t>een kennisrepresentatietechniek die alle gebeurtenissen in een stereotiepe situatie vastlegt in slots</t>
        </is>
      </c>
      <c r="BX1041" t="inlineStr">
        <is>
          <t/>
        </is>
      </c>
      <c r="BY1041" t="inlineStr">
        <is>
          <t/>
        </is>
      </c>
      <c r="BZ1041" t="inlineStr">
        <is>
          <t/>
        </is>
      </c>
      <c r="CA1041" t="inlineStr">
        <is>
          <t/>
        </is>
      </c>
      <c r="CB1041" s="2" t="inlineStr">
        <is>
          <t>guião|
roteiro</t>
        </is>
      </c>
      <c r="CC1041" s="2" t="inlineStr">
        <is>
          <t>3|
3</t>
        </is>
      </c>
      <c r="CD1041" s="2" t="inlineStr">
        <is>
          <t xml:space="preserve">|
</t>
        </is>
      </c>
      <c r="CE1041" t="inlineStr">
        <is>
          <t>1) 1) forma de representação do conhecimento baseada em situações estereotipadas, nas quais a medida do tempo, antes e depois, ou a causa efeito, estão explícitas. Quando as actividades se encaixam em estereotipos, um sistema equipado com roteiros pode prever acontecimentos por analogia, partindo da hipótese de que o roteiro continuará a ser verdadeiro; descrição de uma acção 2) "A data structure pertaining to a particular area of knowledge and consisting of slots which represent a set of events which can occur under a given situation" (IBM Dictionary of Computing, McGraw-Hill, Inc., 1994). 2) Forma de representação do conhecimento baseada em situações estereotipadas, nas quais a medida do tempo ("antes" e "depois"), ou a causa e efeito estão explícitas. Quando as actividades se encaixam em estereotipos, um sistema equipado com roteiros pode prever acontecimentos por analogia, assumindo que o roteiro continuará a ser verdadeiro</t>
        </is>
      </c>
      <c r="CF1041" t="inlineStr">
        <is>
          <t/>
        </is>
      </c>
      <c r="CG1041" t="inlineStr">
        <is>
          <t/>
        </is>
      </c>
      <c r="CH1041" t="inlineStr">
        <is>
          <t/>
        </is>
      </c>
      <c r="CI1041" t="inlineStr">
        <is>
          <t/>
        </is>
      </c>
      <c r="CJ1041" t="inlineStr">
        <is>
          <t/>
        </is>
      </c>
      <c r="CK1041" t="inlineStr">
        <is>
          <t/>
        </is>
      </c>
      <c r="CL1041" t="inlineStr">
        <is>
          <t/>
        </is>
      </c>
      <c r="CM1041" t="inlineStr">
        <is>
          <t/>
        </is>
      </c>
      <c r="CN1041" t="inlineStr">
        <is>
          <t/>
        </is>
      </c>
      <c r="CO1041" t="inlineStr">
        <is>
          <t/>
        </is>
      </c>
      <c r="CP1041" t="inlineStr">
        <is>
          <t/>
        </is>
      </c>
      <c r="CQ1041" t="inlineStr">
        <is>
          <t/>
        </is>
      </c>
      <c r="CR1041" s="2" t="inlineStr">
        <is>
          <t>skript</t>
        </is>
      </c>
      <c r="CS1041" s="2" t="inlineStr">
        <is>
          <t>3</t>
        </is>
      </c>
      <c r="CT1041" s="2" t="inlineStr">
        <is>
          <t/>
        </is>
      </c>
      <c r="CU1041" t="inlineStr">
        <is>
          <t/>
        </is>
      </c>
    </row>
    <row r="1042">
      <c r="A1042" s="1" t="str">
        <f>HYPERLINK("https://iate.europa.eu/entry/result/1143235/all", "1143235")</f>
        <v>1143235</v>
      </c>
      <c r="B1042" t="inlineStr">
        <is>
          <t>EDUCATION AND COMMUNICATIONS</t>
        </is>
      </c>
      <c r="C1042" t="inlineStr">
        <is>
          <t>EDUCATION AND COMMUNICATIONS|information technology and data processing</t>
        </is>
      </c>
      <c r="D1042" t="inlineStr">
        <is>
          <t/>
        </is>
      </c>
      <c r="E1042" t="inlineStr">
        <is>
          <t/>
        </is>
      </c>
      <c r="F1042" t="inlineStr">
        <is>
          <t/>
        </is>
      </c>
      <c r="G1042" t="inlineStr">
        <is>
          <t/>
        </is>
      </c>
      <c r="H1042" t="inlineStr">
        <is>
          <t/>
        </is>
      </c>
      <c r="I1042" t="inlineStr">
        <is>
          <t/>
        </is>
      </c>
      <c r="J1042" t="inlineStr">
        <is>
          <t/>
        </is>
      </c>
      <c r="K1042" t="inlineStr">
        <is>
          <t/>
        </is>
      </c>
      <c r="L1042" s="2" t="inlineStr">
        <is>
          <t>terabyte</t>
        </is>
      </c>
      <c r="M1042" s="2" t="inlineStr">
        <is>
          <t>3</t>
        </is>
      </c>
      <c r="N1042" s="2" t="inlineStr">
        <is>
          <t/>
        </is>
      </c>
      <c r="O1042" t="inlineStr">
        <is>
          <t/>
        </is>
      </c>
      <c r="P1042" s="2" t="inlineStr">
        <is>
          <t>Terabyte</t>
        </is>
      </c>
      <c r="Q1042" s="2" t="inlineStr">
        <is>
          <t>3</t>
        </is>
      </c>
      <c r="R1042" s="2" t="inlineStr">
        <is>
          <t/>
        </is>
      </c>
      <c r="S1042" t="inlineStr">
        <is>
          <t/>
        </is>
      </c>
      <c r="T1042" s="2" t="inlineStr">
        <is>
          <t>terabyte</t>
        </is>
      </c>
      <c r="U1042" s="2" t="inlineStr">
        <is>
          <t>3</t>
        </is>
      </c>
      <c r="V1042" s="2" t="inlineStr">
        <is>
          <t/>
        </is>
      </c>
      <c r="W1042" t="inlineStr">
        <is>
          <t/>
        </is>
      </c>
      <c r="X1042" s="2" t="inlineStr">
        <is>
          <t>TB|
terabyte</t>
        </is>
      </c>
      <c r="Y1042" s="2" t="inlineStr">
        <is>
          <t>2|
3</t>
        </is>
      </c>
      <c r="Z1042" s="2" t="inlineStr">
        <is>
          <t xml:space="preserve">|
</t>
        </is>
      </c>
      <c r="AA1042" t="inlineStr">
        <is>
          <t>one trillion (short scale) bytes</t>
        </is>
      </c>
      <c r="AB1042" s="2" t="inlineStr">
        <is>
          <t>terabyte</t>
        </is>
      </c>
      <c r="AC1042" s="2" t="inlineStr">
        <is>
          <t>3</t>
        </is>
      </c>
      <c r="AD1042" s="2" t="inlineStr">
        <is>
          <t/>
        </is>
      </c>
      <c r="AE1042" t="inlineStr">
        <is>
          <t/>
        </is>
      </c>
      <c r="AF1042" t="inlineStr">
        <is>
          <t/>
        </is>
      </c>
      <c r="AG1042" t="inlineStr">
        <is>
          <t/>
        </is>
      </c>
      <c r="AH1042" t="inlineStr">
        <is>
          <t/>
        </is>
      </c>
      <c r="AI1042" t="inlineStr">
        <is>
          <t/>
        </is>
      </c>
      <c r="AJ1042" t="inlineStr">
        <is>
          <t/>
        </is>
      </c>
      <c r="AK1042" t="inlineStr">
        <is>
          <t/>
        </is>
      </c>
      <c r="AL1042" t="inlineStr">
        <is>
          <t/>
        </is>
      </c>
      <c r="AM1042" t="inlineStr">
        <is>
          <t/>
        </is>
      </c>
      <c r="AN1042" s="2" t="inlineStr">
        <is>
          <t>téraoctet|
To|
terabyte</t>
        </is>
      </c>
      <c r="AO1042" s="2" t="inlineStr">
        <is>
          <t>2|
2|
3</t>
        </is>
      </c>
      <c r="AP1042" s="2" t="inlineStr">
        <is>
          <t xml:space="preserve">|
|
</t>
        </is>
      </c>
      <c r="AQ1042" t="inlineStr">
        <is>
          <t/>
        </is>
      </c>
      <c r="AR1042" t="inlineStr">
        <is>
          <t/>
        </is>
      </c>
      <c r="AS1042" t="inlineStr">
        <is>
          <t/>
        </is>
      </c>
      <c r="AT1042" t="inlineStr">
        <is>
          <t/>
        </is>
      </c>
      <c r="AU1042" t="inlineStr">
        <is>
          <t/>
        </is>
      </c>
      <c r="AV1042" t="inlineStr">
        <is>
          <t/>
        </is>
      </c>
      <c r="AW1042" t="inlineStr">
        <is>
          <t/>
        </is>
      </c>
      <c r="AX1042" t="inlineStr">
        <is>
          <t/>
        </is>
      </c>
      <c r="AY1042" t="inlineStr">
        <is>
          <t/>
        </is>
      </c>
      <c r="AZ1042" t="inlineStr">
        <is>
          <t/>
        </is>
      </c>
      <c r="BA1042" t="inlineStr">
        <is>
          <t/>
        </is>
      </c>
      <c r="BB1042" t="inlineStr">
        <is>
          <t/>
        </is>
      </c>
      <c r="BC1042" t="inlineStr">
        <is>
          <t/>
        </is>
      </c>
      <c r="BD1042" s="2" t="inlineStr">
        <is>
          <t>terabyte</t>
        </is>
      </c>
      <c r="BE1042" s="2" t="inlineStr">
        <is>
          <t>3</t>
        </is>
      </c>
      <c r="BF1042" s="2" t="inlineStr">
        <is>
          <t/>
        </is>
      </c>
      <c r="BG1042" t="inlineStr">
        <is>
          <t/>
        </is>
      </c>
      <c r="BH1042" s="2" t="inlineStr">
        <is>
          <t>TB|
terabaitas</t>
        </is>
      </c>
      <c r="BI1042" s="2" t="inlineStr">
        <is>
          <t>3|
3</t>
        </is>
      </c>
      <c r="BJ1042" s="2" t="inlineStr">
        <is>
          <t xml:space="preserve">|
</t>
        </is>
      </c>
      <c r="BK1042" t="inlineStr">
        <is>
          <t>nesisteminis atminties ir duomenų kiekio matavimo vienetas, lygus 2¹⁰= 1024 gigabaitams</t>
        </is>
      </c>
      <c r="BL1042" s="2" t="inlineStr">
        <is>
          <t>terabaits</t>
        </is>
      </c>
      <c r="BM1042" s="2" t="inlineStr">
        <is>
          <t>2</t>
        </is>
      </c>
      <c r="BN1042" s="2" t="inlineStr">
        <is>
          <t/>
        </is>
      </c>
      <c r="BO1042" t="inlineStr">
        <is>
          <t>1099511627776 baiti (divi 40. pakāpē baiti)</t>
        </is>
      </c>
      <c r="BP1042" t="inlineStr">
        <is>
          <t/>
        </is>
      </c>
      <c r="BQ1042" t="inlineStr">
        <is>
          <t/>
        </is>
      </c>
      <c r="BR1042" t="inlineStr">
        <is>
          <t/>
        </is>
      </c>
      <c r="BS1042" t="inlineStr">
        <is>
          <t/>
        </is>
      </c>
      <c r="BT1042" s="2" t="inlineStr">
        <is>
          <t>terabyte</t>
        </is>
      </c>
      <c r="BU1042" s="2" t="inlineStr">
        <is>
          <t>3</t>
        </is>
      </c>
      <c r="BV1042" s="2" t="inlineStr">
        <is>
          <t/>
        </is>
      </c>
      <c r="BW1042" t="inlineStr">
        <is>
          <t/>
        </is>
      </c>
      <c r="BX1042" s="2" t="inlineStr">
        <is>
          <t>terabajt</t>
        </is>
      </c>
      <c r="BY1042" s="2" t="inlineStr">
        <is>
          <t>2</t>
        </is>
      </c>
      <c r="BZ1042" s="2" t="inlineStr">
        <is>
          <t/>
        </is>
      </c>
      <c r="CA1042" t="inlineStr">
        <is>
          <t>jednostka używana w informatyce między innymi do określania rozmiaru największych pamięci masowych, zasobów plików i baz danych</t>
        </is>
      </c>
      <c r="CB1042" s="2" t="inlineStr">
        <is>
          <t>terabyte</t>
        </is>
      </c>
      <c r="CC1042" s="2" t="inlineStr">
        <is>
          <t>3</t>
        </is>
      </c>
      <c r="CD1042" s="2" t="inlineStr">
        <is>
          <t/>
        </is>
      </c>
      <c r="CE1042" t="inlineStr">
        <is>
          <t/>
        </is>
      </c>
      <c r="CF1042" t="inlineStr">
        <is>
          <t/>
        </is>
      </c>
      <c r="CG1042" t="inlineStr">
        <is>
          <t/>
        </is>
      </c>
      <c r="CH1042" t="inlineStr">
        <is>
          <t/>
        </is>
      </c>
      <c r="CI1042" t="inlineStr">
        <is>
          <t/>
        </is>
      </c>
      <c r="CJ1042" s="2" t="inlineStr">
        <is>
          <t>terabajt|
TB</t>
        </is>
      </c>
      <c r="CK1042" s="2" t="inlineStr">
        <is>
          <t>3|
3</t>
        </is>
      </c>
      <c r="CL1042" s="2" t="inlineStr">
        <is>
          <t xml:space="preserve">|
</t>
        </is>
      </c>
      <c r="CM1042" t="inlineStr">
        <is>
          <t>jeden trilión (10&lt;sup&gt;12&lt;/sup&gt;) bajtov</t>
        </is>
      </c>
      <c r="CN1042" s="2" t="inlineStr">
        <is>
          <t>TB|
terabajt</t>
        </is>
      </c>
      <c r="CO1042" s="2" t="inlineStr">
        <is>
          <t>3|
3</t>
        </is>
      </c>
      <c r="CP1042" s="2" t="inlineStr">
        <is>
          <t xml:space="preserve">|
</t>
        </is>
      </c>
      <c r="CQ1042" t="inlineStr">
        <is>
          <t>merska enota za izražanje količine podatkov, 1024 gigabajtov</t>
        </is>
      </c>
      <c r="CR1042" t="inlineStr">
        <is>
          <t/>
        </is>
      </c>
      <c r="CS1042" t="inlineStr">
        <is>
          <t/>
        </is>
      </c>
      <c r="CT1042" t="inlineStr">
        <is>
          <t/>
        </is>
      </c>
      <c r="CU1042" t="inlineStr">
        <is>
          <t/>
        </is>
      </c>
    </row>
    <row r="1043">
      <c r="A1043" s="1" t="str">
        <f>HYPERLINK("https://iate.europa.eu/entry/result/1903199/all", "1903199")</f>
        <v>1903199</v>
      </c>
      <c r="B1043" t="inlineStr">
        <is>
          <t>PRODUCTION, TECHNOLOGY AND RESEARCH;BUSINESS AND COMPETITION</t>
        </is>
      </c>
      <c r="C1043" t="inlineStr">
        <is>
          <t>PRODUCTION, TECHNOLOGY AND RESEARCH|technology and technical regulations|industrial manufacturing;BUSINESS AND COMPETITION|business organisation</t>
        </is>
      </c>
      <c r="D1043" t="inlineStr">
        <is>
          <t/>
        </is>
      </c>
      <c r="E1043" t="inlineStr">
        <is>
          <t/>
        </is>
      </c>
      <c r="F1043" t="inlineStr">
        <is>
          <t/>
        </is>
      </c>
      <c r="G1043" t="inlineStr">
        <is>
          <t/>
        </is>
      </c>
      <c r="H1043" t="inlineStr">
        <is>
          <t/>
        </is>
      </c>
      <c r="I1043" t="inlineStr">
        <is>
          <t/>
        </is>
      </c>
      <c r="J1043" t="inlineStr">
        <is>
          <t/>
        </is>
      </c>
      <c r="K1043" t="inlineStr">
        <is>
          <t/>
        </is>
      </c>
      <c r="L1043" t="inlineStr">
        <is>
          <t/>
        </is>
      </c>
      <c r="M1043" t="inlineStr">
        <is>
          <t/>
        </is>
      </c>
      <c r="N1043" t="inlineStr">
        <is>
          <t/>
        </is>
      </c>
      <c r="O1043" t="inlineStr">
        <is>
          <t/>
        </is>
      </c>
      <c r="P1043" s="2" t="inlineStr">
        <is>
          <t>Konzeptnachweis</t>
        </is>
      </c>
      <c r="Q1043" s="2" t="inlineStr">
        <is>
          <t>3</t>
        </is>
      </c>
      <c r="R1043" s="2" t="inlineStr">
        <is>
          <t/>
        </is>
      </c>
      <c r="S1043" t="inlineStr">
        <is>
          <t>Nachweis, dass ein Konzept stichhaltig oder wirksam ist</t>
        </is>
      </c>
      <c r="T1043" s="2" t="inlineStr">
        <is>
          <t>απόδειξη αρχών</t>
        </is>
      </c>
      <c r="U1043" s="2" t="inlineStr">
        <is>
          <t>3</t>
        </is>
      </c>
      <c r="V1043" s="2" t="inlineStr">
        <is>
          <t/>
        </is>
      </c>
      <c r="W1043" t="inlineStr">
        <is>
          <t/>
        </is>
      </c>
      <c r="X1043" s="2" t="inlineStr">
        <is>
          <t>POC|
proof of concept|
proof-of-concept</t>
        </is>
      </c>
      <c r="Y1043" s="2" t="inlineStr">
        <is>
          <t>3|
3|
1</t>
        </is>
      </c>
      <c r="Z1043" s="2" t="inlineStr">
        <is>
          <t xml:space="preserve">|
|
</t>
        </is>
      </c>
      <c r="AA1043" t="inlineStr">
        <is>
          <t>short and/or incomplete realization of a certain method or idea to demonstrate its feasibility, or a demonstration in principle, whose purpose is to verify that some concept or theory is probably capable of exploitation in a useful manner; usually considered a milestone on the way to a fully functioning prototype</t>
        </is>
      </c>
      <c r="AB1043" s="2" t="inlineStr">
        <is>
          <t>prueba de concepto</t>
        </is>
      </c>
      <c r="AC1043" s="2" t="inlineStr">
        <is>
          <t>4</t>
        </is>
      </c>
      <c r="AD1043" s="2" t="inlineStr">
        <is>
          <t/>
        </is>
      </c>
      <c r="AE1043" t="inlineStr">
        <is>
          <t>Primera aplicación real de una idea que hasta ese momento solo existía en teoría.</t>
        </is>
      </c>
      <c r="AF1043" t="inlineStr">
        <is>
          <t/>
        </is>
      </c>
      <c r="AG1043" t="inlineStr">
        <is>
          <t/>
        </is>
      </c>
      <c r="AH1043" t="inlineStr">
        <is>
          <t/>
        </is>
      </c>
      <c r="AI1043" t="inlineStr">
        <is>
          <t/>
        </is>
      </c>
      <c r="AJ1043" s="2" t="inlineStr">
        <is>
          <t>konseptin oikeaksi todistaminen</t>
        </is>
      </c>
      <c r="AK1043" s="2" t="inlineStr">
        <is>
          <t>3</t>
        </is>
      </c>
      <c r="AL1043" s="2" t="inlineStr">
        <is>
          <t/>
        </is>
      </c>
      <c r="AM1043" t="inlineStr">
        <is>
          <t/>
        </is>
      </c>
      <c r="AN1043" s="2" t="inlineStr">
        <is>
          <t>validation de principe|
POC|
démonstration du bien-fondé de la conception|
preuve de concept</t>
        </is>
      </c>
      <c r="AO1043" s="2" t="inlineStr">
        <is>
          <t>3|
2|
3|
3</t>
        </is>
      </c>
      <c r="AP1043" s="2" t="inlineStr">
        <is>
          <t xml:space="preserve">|
|
|
</t>
        </is>
      </c>
      <c r="AQ1043" t="inlineStr">
        <is>
          <t>démonstration (sous forme de prototype ou non) de la faisabilité, viabilité, et validité d'un concept, d'un produit, etc.</t>
        </is>
      </c>
      <c r="AR1043" t="inlineStr">
        <is>
          <t/>
        </is>
      </c>
      <c r="AS1043" t="inlineStr">
        <is>
          <t/>
        </is>
      </c>
      <c r="AT1043" t="inlineStr">
        <is>
          <t/>
        </is>
      </c>
      <c r="AU1043" t="inlineStr">
        <is>
          <t/>
        </is>
      </c>
      <c r="AV1043" t="inlineStr">
        <is>
          <t/>
        </is>
      </c>
      <c r="AW1043" t="inlineStr">
        <is>
          <t/>
        </is>
      </c>
      <c r="AX1043" t="inlineStr">
        <is>
          <t/>
        </is>
      </c>
      <c r="AY1043" t="inlineStr">
        <is>
          <t/>
        </is>
      </c>
      <c r="AZ1043" s="2" t="inlineStr">
        <is>
          <t>PoC|
koncepcióigazolás|
igazoló vizsgálat</t>
        </is>
      </c>
      <c r="BA1043" s="2" t="inlineStr">
        <is>
          <t>3|
3|
3</t>
        </is>
      </c>
      <c r="BB1043" s="2" t="inlineStr">
        <is>
          <t>|
|
admitted</t>
        </is>
      </c>
      <c r="BC1043" t="inlineStr">
        <is>
          <t>egy elgondolás, termék stb. ötlet technológiai és piaci életképességének vizsgálatát célzó folyamat</t>
        </is>
      </c>
      <c r="BD1043" s="2" t="inlineStr">
        <is>
          <t>"proof of concept"|
prova del concetto|
dimostrazione di concetto|
PoC</t>
        </is>
      </c>
      <c r="BE1043" s="2" t="inlineStr">
        <is>
          <t>3|
3|
3|
3</t>
        </is>
      </c>
      <c r="BF1043" s="2" t="inlineStr">
        <is>
          <t xml:space="preserve">|
|
|
</t>
        </is>
      </c>
      <c r="BG1043" t="inlineStr">
        <is>
          <t>Piccolo eseguibile che dimostra che è possibile compiere una determinata operazione. Nella maggior parte dei casi consiste in un programma che sfrutta una vulnerabilità di un altro programma (bug). In tal modo, si cerca di dimostrare come un programma possa essere una porta d'accesso al proprio PC da parte di un estraneo. In termini più generali, si tratta di un'incompleta realizzazione o abbozzo (sinopsi) di un certo progetto o metodo con lo scopo di dimostrarne la fattibilità o la fondatezza di alcuni principi o concetti costituenti.</t>
        </is>
      </c>
      <c r="BH1043" t="inlineStr">
        <is>
          <t/>
        </is>
      </c>
      <c r="BI1043" t="inlineStr">
        <is>
          <t/>
        </is>
      </c>
      <c r="BJ1043" t="inlineStr">
        <is>
          <t/>
        </is>
      </c>
      <c r="BK1043" t="inlineStr">
        <is>
          <t/>
        </is>
      </c>
      <c r="BL1043" t="inlineStr">
        <is>
          <t/>
        </is>
      </c>
      <c r="BM1043" t="inlineStr">
        <is>
          <t/>
        </is>
      </c>
      <c r="BN1043" t="inlineStr">
        <is>
          <t/>
        </is>
      </c>
      <c r="BO1043" t="inlineStr">
        <is>
          <t/>
        </is>
      </c>
      <c r="BP1043" s="2" t="inlineStr">
        <is>
          <t>prova tal-kunċett|
POC</t>
        </is>
      </c>
      <c r="BQ1043" s="2" t="inlineStr">
        <is>
          <t>3|
3</t>
        </is>
      </c>
      <c r="BR1043" s="2" t="inlineStr">
        <is>
          <t xml:space="preserve">|
</t>
        </is>
      </c>
      <c r="BS1043" t="inlineStr">
        <is>
          <t>twettiq fil-qosor jew mhux komplet ta' metodu jew idea li juri l-fattibbiltà tagħha, jew dimostrazzjoni fil-prinċipju, bl-iskop li jiġi verifikat li xi kunċett jew teorija tkun x'aktarx tista' tiġi sfruttata b'mod utli</t>
        </is>
      </c>
      <c r="BT1043" s="2" t="inlineStr">
        <is>
          <t>proof of concept</t>
        </is>
      </c>
      <c r="BU1043" s="2" t="inlineStr">
        <is>
          <t>3</t>
        </is>
      </c>
      <c r="BV1043" s="2" t="inlineStr">
        <is>
          <t/>
        </is>
      </c>
      <c r="BW1043" t="inlineStr">
        <is>
          <t>soort pilootproject waarbij in enkele dagen tijd een specifieke hoeveelheid functionaliteit van een bepaald probleem gerealiseerd wordt en alle aspecten van de oplossing aan bod komen</t>
        </is>
      </c>
      <c r="BX1043" s="2" t="inlineStr">
        <is>
          <t>weryfikacja poprawności projektu</t>
        </is>
      </c>
      <c r="BY1043" s="2" t="inlineStr">
        <is>
          <t>2</t>
        </is>
      </c>
      <c r="BZ1043" s="2" t="inlineStr">
        <is>
          <t/>
        </is>
      </c>
      <c r="CA1043" t="inlineStr">
        <is>
          <t/>
        </is>
      </c>
      <c r="CB1043" s="2" t="inlineStr">
        <is>
          <t>prova de conceito</t>
        </is>
      </c>
      <c r="CC1043" s="2" t="inlineStr">
        <is>
          <t>3</t>
        </is>
      </c>
      <c r="CD1043" s="2" t="inlineStr">
        <is>
          <t/>
        </is>
      </c>
      <c r="CE1043" t="inlineStr">
        <is>
          <t>Modelo prático que possa provar o conceito (teórico) estabelecido por uma pesquisa ou artigo técnico.</t>
        </is>
      </c>
      <c r="CF1043" t="inlineStr">
        <is>
          <t/>
        </is>
      </c>
      <c r="CG1043" t="inlineStr">
        <is>
          <t/>
        </is>
      </c>
      <c r="CH1043" t="inlineStr">
        <is>
          <t/>
        </is>
      </c>
      <c r="CI1043" t="inlineStr">
        <is>
          <t/>
        </is>
      </c>
      <c r="CJ1043" t="inlineStr">
        <is>
          <t/>
        </is>
      </c>
      <c r="CK1043" t="inlineStr">
        <is>
          <t/>
        </is>
      </c>
      <c r="CL1043" t="inlineStr">
        <is>
          <t/>
        </is>
      </c>
      <c r="CM1043" t="inlineStr">
        <is>
          <t/>
        </is>
      </c>
      <c r="CN1043" s="2" t="inlineStr">
        <is>
          <t>potrditev koncepta</t>
        </is>
      </c>
      <c r="CO1043" s="2" t="inlineStr">
        <is>
          <t>2</t>
        </is>
      </c>
      <c r="CP1043" s="2" t="inlineStr">
        <is>
          <t/>
        </is>
      </c>
      <c r="CQ1043" t="inlineStr">
        <is>
          <t/>
        </is>
      </c>
      <c r="CR1043" t="inlineStr">
        <is>
          <t/>
        </is>
      </c>
      <c r="CS1043" t="inlineStr">
        <is>
          <t/>
        </is>
      </c>
      <c r="CT1043" t="inlineStr">
        <is>
          <t/>
        </is>
      </c>
      <c r="CU1043" t="inlineStr">
        <is>
          <t/>
        </is>
      </c>
    </row>
    <row r="1044">
      <c r="A1044" s="1" t="str">
        <f>HYPERLINK("https://iate.europa.eu/entry/result/1757385/all", "1757385")</f>
        <v>1757385</v>
      </c>
      <c r="B1044" t="inlineStr">
        <is>
          <t>EDUCATION AND COMMUNICATIONS</t>
        </is>
      </c>
      <c r="C1044" t="inlineStr">
        <is>
          <t>EDUCATION AND COMMUNICATIONS|information technology and data processing</t>
        </is>
      </c>
      <c r="D1044" t="inlineStr">
        <is>
          <t/>
        </is>
      </c>
      <c r="E1044" t="inlineStr">
        <is>
          <t/>
        </is>
      </c>
      <c r="F1044" t="inlineStr">
        <is>
          <t/>
        </is>
      </c>
      <c r="G1044" t="inlineStr">
        <is>
          <t/>
        </is>
      </c>
      <c r="H1044" t="inlineStr">
        <is>
          <t/>
        </is>
      </c>
      <c r="I1044" t="inlineStr">
        <is>
          <t/>
        </is>
      </c>
      <c r="J1044" t="inlineStr">
        <is>
          <t/>
        </is>
      </c>
      <c r="K1044" t="inlineStr">
        <is>
          <t/>
        </is>
      </c>
      <c r="L1044" s="2" t="inlineStr">
        <is>
          <t>indlæringsbase|
database med indlæringsregler</t>
        </is>
      </c>
      <c r="M1044" s="2" t="inlineStr">
        <is>
          <t>3|
3</t>
        </is>
      </c>
      <c r="N1044" s="2" t="inlineStr">
        <is>
          <t xml:space="preserve">|
</t>
        </is>
      </c>
      <c r="O1044" t="inlineStr">
        <is>
          <t/>
        </is>
      </c>
      <c r="P1044" s="2" t="inlineStr">
        <is>
          <t>Lerndatenbank</t>
        </is>
      </c>
      <c r="Q1044" s="2" t="inlineStr">
        <is>
          <t>3</t>
        </is>
      </c>
      <c r="R1044" s="2" t="inlineStr">
        <is>
          <t/>
        </is>
      </c>
      <c r="S1044" t="inlineStr">
        <is>
          <t/>
        </is>
      </c>
      <c r="T1044" t="inlineStr">
        <is>
          <t/>
        </is>
      </c>
      <c r="U1044" t="inlineStr">
        <is>
          <t/>
        </is>
      </c>
      <c r="V1044" t="inlineStr">
        <is>
          <t/>
        </is>
      </c>
      <c r="W1044" t="inlineStr">
        <is>
          <t/>
        </is>
      </c>
      <c r="X1044" s="2" t="inlineStr">
        <is>
          <t>learning base</t>
        </is>
      </c>
      <c r="Y1044" s="2" t="inlineStr">
        <is>
          <t>3</t>
        </is>
      </c>
      <c r="Z1044" s="2" t="inlineStr">
        <is>
          <t/>
        </is>
      </c>
      <c r="AA1044" t="inlineStr">
        <is>
          <t>knowledge base containing learning rules</t>
        </is>
      </c>
      <c r="AB1044" t="inlineStr">
        <is>
          <t/>
        </is>
      </c>
      <c r="AC1044" t="inlineStr">
        <is>
          <t/>
        </is>
      </c>
      <c r="AD1044" t="inlineStr">
        <is>
          <t/>
        </is>
      </c>
      <c r="AE1044" t="inlineStr">
        <is>
          <t/>
        </is>
      </c>
      <c r="AF1044" t="inlineStr">
        <is>
          <t/>
        </is>
      </c>
      <c r="AG1044" t="inlineStr">
        <is>
          <t/>
        </is>
      </c>
      <c r="AH1044" t="inlineStr">
        <is>
          <t/>
        </is>
      </c>
      <c r="AI1044" t="inlineStr">
        <is>
          <t/>
        </is>
      </c>
      <c r="AJ1044" s="2" t="inlineStr">
        <is>
          <t>oppimissääntöjen tietämyskanta</t>
        </is>
      </c>
      <c r="AK1044" s="2" t="inlineStr">
        <is>
          <t>3</t>
        </is>
      </c>
      <c r="AL1044" s="2" t="inlineStr">
        <is>
          <t/>
        </is>
      </c>
      <c r="AM1044" t="inlineStr">
        <is>
          <t/>
        </is>
      </c>
      <c r="AN1044" s="2" t="inlineStr">
        <is>
          <t>base d'apprentissage</t>
        </is>
      </c>
      <c r="AO1044" s="2" t="inlineStr">
        <is>
          <t>3</t>
        </is>
      </c>
      <c r="AP1044" s="2" t="inlineStr">
        <is>
          <t/>
        </is>
      </c>
      <c r="AQ1044" t="inlineStr">
        <is>
          <t>base de connaissances qui contient les règles d'apprentissage</t>
        </is>
      </c>
      <c r="AR1044" t="inlineStr">
        <is>
          <t/>
        </is>
      </c>
      <c r="AS1044" t="inlineStr">
        <is>
          <t/>
        </is>
      </c>
      <c r="AT1044" t="inlineStr">
        <is>
          <t/>
        </is>
      </c>
      <c r="AU1044" t="inlineStr">
        <is>
          <t/>
        </is>
      </c>
      <c r="AV1044" t="inlineStr">
        <is>
          <t/>
        </is>
      </c>
      <c r="AW1044" t="inlineStr">
        <is>
          <t/>
        </is>
      </c>
      <c r="AX1044" t="inlineStr">
        <is>
          <t/>
        </is>
      </c>
      <c r="AY1044" t="inlineStr">
        <is>
          <t/>
        </is>
      </c>
      <c r="AZ1044" t="inlineStr">
        <is>
          <t/>
        </is>
      </c>
      <c r="BA1044" t="inlineStr">
        <is>
          <t/>
        </is>
      </c>
      <c r="BB1044" t="inlineStr">
        <is>
          <t/>
        </is>
      </c>
      <c r="BC1044" t="inlineStr">
        <is>
          <t/>
        </is>
      </c>
      <c r="BD1044" t="inlineStr">
        <is>
          <t/>
        </is>
      </c>
      <c r="BE1044" t="inlineStr">
        <is>
          <t/>
        </is>
      </c>
      <c r="BF1044" t="inlineStr">
        <is>
          <t/>
        </is>
      </c>
      <c r="BG1044" t="inlineStr">
        <is>
          <t/>
        </is>
      </c>
      <c r="BH1044" t="inlineStr">
        <is>
          <t/>
        </is>
      </c>
      <c r="BI1044" t="inlineStr">
        <is>
          <t/>
        </is>
      </c>
      <c r="BJ1044" t="inlineStr">
        <is>
          <t/>
        </is>
      </c>
      <c r="BK1044" t="inlineStr">
        <is>
          <t/>
        </is>
      </c>
      <c r="BL1044" t="inlineStr">
        <is>
          <t/>
        </is>
      </c>
      <c r="BM1044" t="inlineStr">
        <is>
          <t/>
        </is>
      </c>
      <c r="BN1044" t="inlineStr">
        <is>
          <t/>
        </is>
      </c>
      <c r="BO1044" t="inlineStr">
        <is>
          <t/>
        </is>
      </c>
      <c r="BP1044" t="inlineStr">
        <is>
          <t/>
        </is>
      </c>
      <c r="BQ1044" t="inlineStr">
        <is>
          <t/>
        </is>
      </c>
      <c r="BR1044" t="inlineStr">
        <is>
          <t/>
        </is>
      </c>
      <c r="BS1044" t="inlineStr">
        <is>
          <t/>
        </is>
      </c>
      <c r="BT1044" t="inlineStr">
        <is>
          <t/>
        </is>
      </c>
      <c r="BU1044" t="inlineStr">
        <is>
          <t/>
        </is>
      </c>
      <c r="BV1044" t="inlineStr">
        <is>
          <t/>
        </is>
      </c>
      <c r="BW1044" t="inlineStr">
        <is>
          <t/>
        </is>
      </c>
      <c r="BX1044" t="inlineStr">
        <is>
          <t/>
        </is>
      </c>
      <c r="BY1044" t="inlineStr">
        <is>
          <t/>
        </is>
      </c>
      <c r="BZ1044" t="inlineStr">
        <is>
          <t/>
        </is>
      </c>
      <c r="CA1044" t="inlineStr">
        <is>
          <t/>
        </is>
      </c>
      <c r="CB1044" t="inlineStr">
        <is>
          <t/>
        </is>
      </c>
      <c r="CC1044" t="inlineStr">
        <is>
          <t/>
        </is>
      </c>
      <c r="CD1044" t="inlineStr">
        <is>
          <t/>
        </is>
      </c>
      <c r="CE1044" t="inlineStr">
        <is>
          <t/>
        </is>
      </c>
      <c r="CF1044" t="inlineStr">
        <is>
          <t/>
        </is>
      </c>
      <c r="CG1044" t="inlineStr">
        <is>
          <t/>
        </is>
      </c>
      <c r="CH1044" t="inlineStr">
        <is>
          <t/>
        </is>
      </c>
      <c r="CI1044" t="inlineStr">
        <is>
          <t/>
        </is>
      </c>
      <c r="CJ1044" t="inlineStr">
        <is>
          <t/>
        </is>
      </c>
      <c r="CK1044" t="inlineStr">
        <is>
          <t/>
        </is>
      </c>
      <c r="CL1044" t="inlineStr">
        <is>
          <t/>
        </is>
      </c>
      <c r="CM1044" t="inlineStr">
        <is>
          <t/>
        </is>
      </c>
      <c r="CN1044" t="inlineStr">
        <is>
          <t/>
        </is>
      </c>
      <c r="CO1044" t="inlineStr">
        <is>
          <t/>
        </is>
      </c>
      <c r="CP1044" t="inlineStr">
        <is>
          <t/>
        </is>
      </c>
      <c r="CQ1044" t="inlineStr">
        <is>
          <t/>
        </is>
      </c>
      <c r="CR1044" t="inlineStr">
        <is>
          <t/>
        </is>
      </c>
      <c r="CS1044" t="inlineStr">
        <is>
          <t/>
        </is>
      </c>
      <c r="CT1044" t="inlineStr">
        <is>
          <t/>
        </is>
      </c>
      <c r="CU1044" t="inlineStr">
        <is>
          <t/>
        </is>
      </c>
    </row>
    <row r="1045">
      <c r="A1045" s="1" t="str">
        <f>HYPERLINK("https://iate.europa.eu/entry/result/1468983/all", "1468983")</f>
        <v>1468983</v>
      </c>
      <c r="B1045" t="inlineStr">
        <is>
          <t>ECONOMICS;INTERNATIONAL RELATIONS;PRODUCTION, TECHNOLOGY AND RESEARCH;POLITICS</t>
        </is>
      </c>
      <c r="C1045" t="inlineStr">
        <is>
          <t>ECONOMICS|national accounts;ECONOMICS;INTERNATIONAL RELATIONS|defence;PRODUCTION, TECHNOLOGY AND RESEARCH|technology and technical regulations;POLITICS|executive power and public service|administrative law</t>
        </is>
      </c>
      <c r="D1045" t="inlineStr">
        <is>
          <t/>
        </is>
      </c>
      <c r="E1045" t="inlineStr">
        <is>
          <t/>
        </is>
      </c>
      <c r="F1045" t="inlineStr">
        <is>
          <t/>
        </is>
      </c>
      <c r="G1045" t="inlineStr">
        <is>
          <t/>
        </is>
      </c>
      <c r="H1045" t="inlineStr">
        <is>
          <t/>
        </is>
      </c>
      <c r="I1045" t="inlineStr">
        <is>
          <t/>
        </is>
      </c>
      <c r="J1045" t="inlineStr">
        <is>
          <t/>
        </is>
      </c>
      <c r="K1045" t="inlineStr">
        <is>
          <t/>
        </is>
      </c>
      <c r="L1045" s="2" t="inlineStr">
        <is>
          <t>våbensystem</t>
        </is>
      </c>
      <c r="M1045" s="2" t="inlineStr">
        <is>
          <t>2</t>
        </is>
      </c>
      <c r="N1045" s="2" t="inlineStr">
        <is>
          <t/>
        </is>
      </c>
      <c r="O1045" t="inlineStr">
        <is>
          <t/>
        </is>
      </c>
      <c r="P1045" s="2" t="inlineStr">
        <is>
          <t>Waffensystem</t>
        </is>
      </c>
      <c r="Q1045" s="2" t="inlineStr">
        <is>
          <t>3</t>
        </is>
      </c>
      <c r="R1045" s="2" t="inlineStr">
        <is>
          <t/>
        </is>
      </c>
      <c r="S1045" t="inlineStr">
        <is>
          <t>&lt;p&gt;Fahrzeuge und sonstige Ausrüstungen wie Kriegsschiffe, Unterseeboote, 
Militärflugzeuge, Panzer, Raketenträger und Abschussgeräte usw.&lt;br&gt;&lt;/p&gt;&lt;p&gt;i.e.S.: aus der eigentlichen Waffe und den zu ihrem Einsatz erforderlichen Ausrüstungen bestehendes militärisches Kampfmittel&lt;/p&gt;&lt;p&gt;i.w.S.: komplexes technisches Wehrmaterial, meist modernes militärisches Großgerät &lt;/p&gt;</t>
        </is>
      </c>
      <c r="T1045" s="2" t="inlineStr">
        <is>
          <t>οπλικό σύστημα</t>
        </is>
      </c>
      <c r="U1045" s="2" t="inlineStr">
        <is>
          <t>1</t>
        </is>
      </c>
      <c r="V1045" s="2" t="inlineStr">
        <is>
          <t/>
        </is>
      </c>
      <c r="W1045" t="inlineStr">
        <is>
          <t/>
        </is>
      </c>
      <c r="X1045" s="2" t="inlineStr">
        <is>
          <t>weapon system|
weapons systems|
arms system|
weapons system</t>
        </is>
      </c>
      <c r="Y1045" s="2" t="inlineStr">
        <is>
          <t>2|
3|
1|
1</t>
        </is>
      </c>
      <c r="Z1045" s="2" t="inlineStr">
        <is>
          <t xml:space="preserve">|
|
|
</t>
        </is>
      </c>
      <c r="AA1045" t="inlineStr">
        <is>
          <t>vehicles and other equipment such as warships, submarines, military aircraft, tanks, missile carriers and launchers etc.</t>
        </is>
      </c>
      <c r="AB1045" s="2" t="inlineStr">
        <is>
          <t>sistema de armas</t>
        </is>
      </c>
      <c r="AC1045" s="2" t="inlineStr">
        <is>
          <t>1</t>
        </is>
      </c>
      <c r="AD1045" s="2" t="inlineStr">
        <is>
          <t/>
        </is>
      </c>
      <c r="AE1045" t="inlineStr">
        <is>
          <t/>
        </is>
      </c>
      <c r="AF1045" s="2" t="inlineStr">
        <is>
          <t>kaitseotstarbeline põhivara</t>
        </is>
      </c>
      <c r="AG1045" s="2" t="inlineStr">
        <is>
          <t>3</t>
        </is>
      </c>
      <c r="AH1045" s="2" t="inlineStr">
        <is>
          <t/>
        </is>
      </c>
      <c r="AI1045" t="inlineStr">
        <is>
          <t>sõidukid ja muud seadmed, näiteks sõjalaevad, allveelaevad, sõjalennukid, tankid, raketikandjad ja raketiheitjad jne</t>
        </is>
      </c>
      <c r="AJ1045" s="2" t="inlineStr">
        <is>
          <t>asejärjestelmä</t>
        </is>
      </c>
      <c r="AK1045" s="2" t="inlineStr">
        <is>
          <t>2</t>
        </is>
      </c>
      <c r="AL1045" s="2" t="inlineStr">
        <is>
          <t/>
        </is>
      </c>
      <c r="AM1045" t="inlineStr">
        <is>
          <t/>
        </is>
      </c>
      <c r="AN1045" s="2" t="inlineStr">
        <is>
          <t>système d'arme|
système d'armes</t>
        </is>
      </c>
      <c r="AO1045" s="2" t="inlineStr">
        <is>
          <t>2|
1</t>
        </is>
      </c>
      <c r="AP1045" s="2" t="inlineStr">
        <is>
          <t xml:space="preserve">|
</t>
        </is>
      </c>
      <c r="AQ1045" t="inlineStr">
        <is>
          <t>ensemble véhicule et arme comprenant l'équipement, les matériels, les services et le personnel nécessaires à l'autonomie du système dans son environnement opérationnel probable ;</t>
        </is>
      </c>
      <c r="AR1045" t="inlineStr">
        <is>
          <t/>
        </is>
      </c>
      <c r="AS1045" t="inlineStr">
        <is>
          <t/>
        </is>
      </c>
      <c r="AT1045" t="inlineStr">
        <is>
          <t/>
        </is>
      </c>
      <c r="AU1045" t="inlineStr">
        <is>
          <t/>
        </is>
      </c>
      <c r="AV1045" t="inlineStr">
        <is>
          <t/>
        </is>
      </c>
      <c r="AW1045" t="inlineStr">
        <is>
          <t/>
        </is>
      </c>
      <c r="AX1045" t="inlineStr">
        <is>
          <t/>
        </is>
      </c>
      <c r="AY1045" t="inlineStr">
        <is>
          <t/>
        </is>
      </c>
      <c r="AZ1045" t="inlineStr">
        <is>
          <t/>
        </is>
      </c>
      <c r="BA1045" t="inlineStr">
        <is>
          <t/>
        </is>
      </c>
      <c r="BB1045" t="inlineStr">
        <is>
          <t/>
        </is>
      </c>
      <c r="BC1045" t="inlineStr">
        <is>
          <t/>
        </is>
      </c>
      <c r="BD1045" s="2" t="inlineStr">
        <is>
          <t>sistema d'armi|
sistema d'arma</t>
        </is>
      </c>
      <c r="BE1045" s="2" t="inlineStr">
        <is>
          <t>3|
1</t>
        </is>
      </c>
      <c r="BF1045" s="2" t="inlineStr">
        <is>
          <t xml:space="preserve">|
</t>
        </is>
      </c>
      <c r="BG1045" t="inlineStr">
        <is>
          <t/>
        </is>
      </c>
      <c r="BH1045" t="inlineStr">
        <is>
          <t/>
        </is>
      </c>
      <c r="BI1045" t="inlineStr">
        <is>
          <t/>
        </is>
      </c>
      <c r="BJ1045" t="inlineStr">
        <is>
          <t/>
        </is>
      </c>
      <c r="BK1045" t="inlineStr">
        <is>
          <t/>
        </is>
      </c>
      <c r="BL1045" t="inlineStr">
        <is>
          <t/>
        </is>
      </c>
      <c r="BM1045" t="inlineStr">
        <is>
          <t/>
        </is>
      </c>
      <c r="BN1045" t="inlineStr">
        <is>
          <t/>
        </is>
      </c>
      <c r="BO1045" t="inlineStr">
        <is>
          <t/>
        </is>
      </c>
      <c r="BP1045" s="2" t="inlineStr">
        <is>
          <t>sistemi tal-armi</t>
        </is>
      </c>
      <c r="BQ1045" s="2" t="inlineStr">
        <is>
          <t>3</t>
        </is>
      </c>
      <c r="BR1045" s="2" t="inlineStr">
        <is>
          <t/>
        </is>
      </c>
      <c r="BS1045" t="inlineStr">
        <is>
          <t>vetturi u tagħmir ieħor bħal vapuri tal-gwerra, sottomarini, inġenji tal-ajru militari, tankijiet, trasportaturi tal-missili u lanċaturi eċċ.</t>
        </is>
      </c>
      <c r="BT1045" s="2" t="inlineStr">
        <is>
          <t>wapensysteem</t>
        </is>
      </c>
      <c r="BU1045" s="2" t="inlineStr">
        <is>
          <t>1</t>
        </is>
      </c>
      <c r="BV1045" s="2" t="inlineStr">
        <is>
          <t/>
        </is>
      </c>
      <c r="BW1045" t="inlineStr">
        <is>
          <t>operationeel geheel dat bestaat uit de bewapening zelf (bom, raket, enz),de drager (tank, schip) en de bedienings-en controleapparatuur (radar,)</t>
        </is>
      </c>
      <c r="BX1045" t="inlineStr">
        <is>
          <t/>
        </is>
      </c>
      <c r="BY1045" t="inlineStr">
        <is>
          <t/>
        </is>
      </c>
      <c r="BZ1045" t="inlineStr">
        <is>
          <t/>
        </is>
      </c>
      <c r="CA1045" t="inlineStr">
        <is>
          <t/>
        </is>
      </c>
      <c r="CB1045" t="inlineStr">
        <is>
          <t/>
        </is>
      </c>
      <c r="CC1045" t="inlineStr">
        <is>
          <t/>
        </is>
      </c>
      <c r="CD1045" t="inlineStr">
        <is>
          <t/>
        </is>
      </c>
      <c r="CE1045" t="inlineStr">
        <is>
          <t/>
        </is>
      </c>
      <c r="CF1045" t="inlineStr">
        <is>
          <t/>
        </is>
      </c>
      <c r="CG1045" t="inlineStr">
        <is>
          <t/>
        </is>
      </c>
      <c r="CH1045" t="inlineStr">
        <is>
          <t/>
        </is>
      </c>
      <c r="CI1045" t="inlineStr">
        <is>
          <t/>
        </is>
      </c>
      <c r="CJ1045" t="inlineStr">
        <is>
          <t/>
        </is>
      </c>
      <c r="CK1045" t="inlineStr">
        <is>
          <t/>
        </is>
      </c>
      <c r="CL1045" t="inlineStr">
        <is>
          <t/>
        </is>
      </c>
      <c r="CM1045" t="inlineStr">
        <is>
          <t/>
        </is>
      </c>
      <c r="CN1045" s="2" t="inlineStr">
        <is>
          <t>oborožitveni sistem</t>
        </is>
      </c>
      <c r="CO1045" s="2" t="inlineStr">
        <is>
          <t>3</t>
        </is>
      </c>
      <c r="CP1045" s="2" t="inlineStr">
        <is>
          <t/>
        </is>
      </c>
      <c r="CQ1045" t="inlineStr">
        <is>
          <t>orožje, sestavljeno iz večjega dela med seboj funkcionalno povezanih in soodvisnih podsistemov</t>
        </is>
      </c>
      <c r="CR1045" t="inlineStr">
        <is>
          <t/>
        </is>
      </c>
      <c r="CS1045" t="inlineStr">
        <is>
          <t/>
        </is>
      </c>
      <c r="CT1045" t="inlineStr">
        <is>
          <t/>
        </is>
      </c>
      <c r="CU1045" t="inlineStr">
        <is>
          <t/>
        </is>
      </c>
    </row>
    <row r="1046">
      <c r="A1046" s="1" t="str">
        <f>HYPERLINK("https://iate.europa.eu/entry/result/931693/all", "931693")</f>
        <v>931693</v>
      </c>
      <c r="B1046" t="inlineStr">
        <is>
          <t>INTERNATIONAL RELATIONS;EUROPEAN UNION</t>
        </is>
      </c>
      <c r="C1046" t="inlineStr">
        <is>
          <t>INTERNATIONAL RELATIONS|defence;EUROPEAN UNION|European construction|European Union|common foreign and security policy</t>
        </is>
      </c>
      <c r="D1046" t="inlineStr">
        <is>
          <t/>
        </is>
      </c>
      <c r="E1046" t="inlineStr">
        <is>
          <t/>
        </is>
      </c>
      <c r="F1046" t="inlineStr">
        <is>
          <t/>
        </is>
      </c>
      <c r="G1046" t="inlineStr">
        <is>
          <t/>
        </is>
      </c>
      <c r="H1046" t="inlineStr">
        <is>
          <t/>
        </is>
      </c>
      <c r="I1046" t="inlineStr">
        <is>
          <t/>
        </is>
      </c>
      <c r="J1046" t="inlineStr">
        <is>
          <t/>
        </is>
      </c>
      <c r="K1046" t="inlineStr">
        <is>
          <t/>
        </is>
      </c>
      <c r="L1046" t="inlineStr">
        <is>
          <t/>
        </is>
      </c>
      <c r="M1046" t="inlineStr">
        <is>
          <t/>
        </is>
      </c>
      <c r="N1046" t="inlineStr">
        <is>
          <t/>
        </is>
      </c>
      <c r="O1046" t="inlineStr">
        <is>
          <t/>
        </is>
      </c>
      <c r="P1046" s="2" t="inlineStr">
        <is>
          <t>präventiver Angriff|
Präventivschlag</t>
        </is>
      </c>
      <c r="Q1046" s="2" t="inlineStr">
        <is>
          <t>3|
3</t>
        </is>
      </c>
      <c r="R1046" s="2" t="inlineStr">
        <is>
          <t xml:space="preserve">|
</t>
        </is>
      </c>
      <c r="S1046" t="inlineStr">
        <is>
          <t>militärischer Angriff, der erfolgt, weil keine andere Wahl der Mittel bleibt bzw. die Möglichkeit von Verhandlungen ausgeschöpft ist.</t>
        </is>
      </c>
      <c r="T1046" t="inlineStr">
        <is>
          <t/>
        </is>
      </c>
      <c r="U1046" t="inlineStr">
        <is>
          <t/>
        </is>
      </c>
      <c r="V1046" t="inlineStr">
        <is>
          <t/>
        </is>
      </c>
      <c r="W1046" t="inlineStr">
        <is>
          <t/>
        </is>
      </c>
      <c r="X1046" s="2" t="inlineStr">
        <is>
          <t>preventive strike</t>
        </is>
      </c>
      <c r="Y1046" s="2" t="inlineStr">
        <is>
          <t>3</t>
        </is>
      </c>
      <c r="Z1046" s="2" t="inlineStr">
        <is>
          <t/>
        </is>
      </c>
      <c r="AA1046" t="inlineStr">
        <is>
          <t>An attack initiated in the belief that military conflict, while not imminent, is inevitable, and that to delay would involve greater risk.</t>
        </is>
      </c>
      <c r="AB1046" s="2" t="inlineStr">
        <is>
          <t>ataque preventivo</t>
        </is>
      </c>
      <c r="AC1046" s="2" t="inlineStr">
        <is>
          <t>3</t>
        </is>
      </c>
      <c r="AD1046" s="2" t="inlineStr">
        <is>
          <t/>
        </is>
      </c>
      <c r="AE1046" t="inlineStr">
        <is>
          <t>Ataque armado a un enemigo potencial para impedir que se convierta en un enemigo con capacidad de intimidación en el futuro.</t>
        </is>
      </c>
      <c r="AF1046" t="inlineStr">
        <is>
          <t/>
        </is>
      </c>
      <c r="AG1046" t="inlineStr">
        <is>
          <t/>
        </is>
      </c>
      <c r="AH1046" t="inlineStr">
        <is>
          <t/>
        </is>
      </c>
      <c r="AI1046" t="inlineStr">
        <is>
          <t/>
        </is>
      </c>
      <c r="AJ1046" s="2" t="inlineStr">
        <is>
          <t>ennakoiva isku|
ennakoiva voimankäyttö</t>
        </is>
      </c>
      <c r="AK1046" s="2" t="inlineStr">
        <is>
          <t>2|
2</t>
        </is>
      </c>
      <c r="AL1046" s="2" t="inlineStr">
        <is>
          <t xml:space="preserve">|
</t>
        </is>
      </c>
      <c r="AM1046" t="inlineStr">
        <is>
          <t>vastapuolen toimet ennalta torjuva hyökkäys</t>
        </is>
      </c>
      <c r="AN1046" s="2" t="inlineStr">
        <is>
          <t>frappe préventive</t>
        </is>
      </c>
      <c r="AO1046" s="2" t="inlineStr">
        <is>
          <t>2</t>
        </is>
      </c>
      <c r="AP1046" s="2" t="inlineStr">
        <is>
          <t/>
        </is>
      </c>
      <c r="AQ1046" t="inlineStr">
        <is>
          <t>la frappe préventive s'exerce contre un État ou un réseau terroriste qui n'ont pas encore planifié précisément une agression. Elle ne cherche pas toujours à identifier la menace pour l'éradiquer par la force. Elle peut être fondée sur un dossier incomplet, partial ou monté de toutes pièces, comme en Irak. En stratégie nucléaire, la frappe préventive vise à détruire la capacité nucléaire d'un adversaire pour l'empêcher d'en faire usage</t>
        </is>
      </c>
      <c r="AR1046" t="inlineStr">
        <is>
          <t/>
        </is>
      </c>
      <c r="AS1046" t="inlineStr">
        <is>
          <t/>
        </is>
      </c>
      <c r="AT1046" t="inlineStr">
        <is>
          <t/>
        </is>
      </c>
      <c r="AU1046" t="inlineStr">
        <is>
          <t/>
        </is>
      </c>
      <c r="AV1046" t="inlineStr">
        <is>
          <t/>
        </is>
      </c>
      <c r="AW1046" t="inlineStr">
        <is>
          <t/>
        </is>
      </c>
      <c r="AX1046" t="inlineStr">
        <is>
          <t/>
        </is>
      </c>
      <c r="AY1046" t="inlineStr">
        <is>
          <t/>
        </is>
      </c>
      <c r="AZ1046" t="inlineStr">
        <is>
          <t/>
        </is>
      </c>
      <c r="BA1046" t="inlineStr">
        <is>
          <t/>
        </is>
      </c>
      <c r="BB1046" t="inlineStr">
        <is>
          <t/>
        </is>
      </c>
      <c r="BC1046" t="inlineStr">
        <is>
          <t/>
        </is>
      </c>
      <c r="BD1046" t="inlineStr">
        <is>
          <t/>
        </is>
      </c>
      <c r="BE1046" t="inlineStr">
        <is>
          <t/>
        </is>
      </c>
      <c r="BF1046" t="inlineStr">
        <is>
          <t/>
        </is>
      </c>
      <c r="BG1046" t="inlineStr">
        <is>
          <t/>
        </is>
      </c>
      <c r="BH1046" t="inlineStr">
        <is>
          <t/>
        </is>
      </c>
      <c r="BI1046" t="inlineStr">
        <is>
          <t/>
        </is>
      </c>
      <c r="BJ1046" t="inlineStr">
        <is>
          <t/>
        </is>
      </c>
      <c r="BK1046" t="inlineStr">
        <is>
          <t/>
        </is>
      </c>
      <c r="BL1046" t="inlineStr">
        <is>
          <t/>
        </is>
      </c>
      <c r="BM1046" t="inlineStr">
        <is>
          <t/>
        </is>
      </c>
      <c r="BN1046" t="inlineStr">
        <is>
          <t/>
        </is>
      </c>
      <c r="BO1046" t="inlineStr">
        <is>
          <t/>
        </is>
      </c>
      <c r="BP1046" t="inlineStr">
        <is>
          <t/>
        </is>
      </c>
      <c r="BQ1046" t="inlineStr">
        <is>
          <t/>
        </is>
      </c>
      <c r="BR1046" t="inlineStr">
        <is>
          <t/>
        </is>
      </c>
      <c r="BS1046" t="inlineStr">
        <is>
          <t/>
        </is>
      </c>
      <c r="BT1046" s="2" t="inlineStr">
        <is>
          <t>preventieve inzet|
preventieve aanval</t>
        </is>
      </c>
      <c r="BU1046" s="2" t="inlineStr">
        <is>
          <t>2|
2</t>
        </is>
      </c>
      <c r="BV1046" s="2" t="inlineStr">
        <is>
          <t xml:space="preserve">|
</t>
        </is>
      </c>
      <c r="BW1046" t="inlineStr">
        <is>
          <t>"preventieve ontplooiing": "Ontplooiing van troepen die veelal plaatsvindt in een gebied waar de kans bestaat dat een conflict zal ontstaan tussen staten of in gebieden binnen een staat waar de spanning tussen partijen oploopt."</t>
        </is>
      </c>
      <c r="BX1046" t="inlineStr">
        <is>
          <t/>
        </is>
      </c>
      <c r="BY1046" t="inlineStr">
        <is>
          <t/>
        </is>
      </c>
      <c r="BZ1046" t="inlineStr">
        <is>
          <t/>
        </is>
      </c>
      <c r="CA1046" t="inlineStr">
        <is>
          <t/>
        </is>
      </c>
      <c r="CB1046" t="inlineStr">
        <is>
          <t/>
        </is>
      </c>
      <c r="CC1046" t="inlineStr">
        <is>
          <t/>
        </is>
      </c>
      <c r="CD1046" t="inlineStr">
        <is>
          <t/>
        </is>
      </c>
      <c r="CE1046" t="inlineStr">
        <is>
          <t/>
        </is>
      </c>
      <c r="CF1046" t="inlineStr">
        <is>
          <t/>
        </is>
      </c>
      <c r="CG1046" t="inlineStr">
        <is>
          <t/>
        </is>
      </c>
      <c r="CH1046" t="inlineStr">
        <is>
          <t/>
        </is>
      </c>
      <c r="CI1046" t="inlineStr">
        <is>
          <t/>
        </is>
      </c>
      <c r="CJ1046" t="inlineStr">
        <is>
          <t/>
        </is>
      </c>
      <c r="CK1046" t="inlineStr">
        <is>
          <t/>
        </is>
      </c>
      <c r="CL1046" t="inlineStr">
        <is>
          <t/>
        </is>
      </c>
      <c r="CM1046" t="inlineStr">
        <is>
          <t/>
        </is>
      </c>
      <c r="CN1046" t="inlineStr">
        <is>
          <t/>
        </is>
      </c>
      <c r="CO1046" t="inlineStr">
        <is>
          <t/>
        </is>
      </c>
      <c r="CP1046" t="inlineStr">
        <is>
          <t/>
        </is>
      </c>
      <c r="CQ1046" t="inlineStr">
        <is>
          <t/>
        </is>
      </c>
      <c r="CR1046" t="inlineStr">
        <is>
          <t/>
        </is>
      </c>
      <c r="CS1046" t="inlineStr">
        <is>
          <t/>
        </is>
      </c>
      <c r="CT1046" t="inlineStr">
        <is>
          <t/>
        </is>
      </c>
      <c r="CU1046" t="inlineStr">
        <is>
          <t/>
        </is>
      </c>
    </row>
    <row r="1047">
      <c r="A1047" s="1" t="str">
        <f>HYPERLINK("https://iate.europa.eu/entry/result/931692/all", "931692")</f>
        <v>931692</v>
      </c>
      <c r="B1047" t="inlineStr">
        <is>
          <t>INTERNATIONAL RELATIONS;EUROPEAN UNION</t>
        </is>
      </c>
      <c r="C1047" t="inlineStr">
        <is>
          <t>INTERNATIONAL RELATIONS|defence;EUROPEAN UNION|European construction|European Union|common foreign and security policy</t>
        </is>
      </c>
      <c r="D1047" t="inlineStr">
        <is>
          <t/>
        </is>
      </c>
      <c r="E1047" t="inlineStr">
        <is>
          <t/>
        </is>
      </c>
      <c r="F1047" t="inlineStr">
        <is>
          <t/>
        </is>
      </c>
      <c r="G1047" t="inlineStr">
        <is>
          <t/>
        </is>
      </c>
      <c r="H1047" t="inlineStr">
        <is>
          <t/>
        </is>
      </c>
      <c r="I1047" t="inlineStr">
        <is>
          <t/>
        </is>
      </c>
      <c r="J1047" t="inlineStr">
        <is>
          <t/>
        </is>
      </c>
      <c r="K1047" t="inlineStr">
        <is>
          <t/>
        </is>
      </c>
      <c r="L1047" s="2" t="inlineStr">
        <is>
          <t>forhåndsafvæbnende angreb|
foregribende angreb|
præemptivt angreb</t>
        </is>
      </c>
      <c r="M1047" s="2" t="inlineStr">
        <is>
          <t>1|
4|
4</t>
        </is>
      </c>
      <c r="N1047" s="2" t="inlineStr">
        <is>
          <t xml:space="preserve">|
|
</t>
        </is>
      </c>
      <c r="O1047" t="inlineStr">
        <is>
          <t>"... Bush-doktrinen, som var indeholdt i et sikkerhedspolitisk oplæg fra sep. sidste år. Doktrinen taler om, at USA er villig til at foretage "præemptive angreb", ikke et forebyggende angreb, for et forebyggende angreb lyder, som om fjenden allerede har kørt kampvognene frem til grænsen og blot tæller timerne. Nej, "et præemptivt angreb" er mere end som så. Det er et angreb mod et land el. en gruppe, som ikke nødvendigvis endnu har udviklet sig til en trussel mod Amerika - men som vurderes til at ville gøre det."</t>
        </is>
      </c>
      <c r="P1047" s="2" t="inlineStr">
        <is>
          <t>Präemptivschlag|
präemptiver Angriff|
präemptiver Schlag</t>
        </is>
      </c>
      <c r="Q1047" s="2" t="inlineStr">
        <is>
          <t>3|
3|
1</t>
        </is>
      </c>
      <c r="R1047" s="2" t="inlineStr">
        <is>
          <t xml:space="preserve">|
|
</t>
        </is>
      </c>
      <c r="S1047" t="inlineStr">
        <is>
          <t>1) Angriff, der aufgrund einer als unmittelbar empfundenen Bedrohung bzw. einer vermuteten Agression stattfindet. 2) bewaffneter Konflikt, der aufgrund der gesamtpolitischen und militärisch-strategischen Beurteilung der Lage von der bedrohten Seite durch Angriff begonnen wird, weil ein gegnerischer Angriff unmittelbar bevorzustehen droht oder erkannt ist und der Bedrohte mit einem Angriff auf militärische Vorteile hofft</t>
        </is>
      </c>
      <c r="T1047" s="2" t="inlineStr">
        <is>
          <t>προληπτική επίθεση|
προληπτικό πρώτο πλήγμα</t>
        </is>
      </c>
      <c r="U1047" s="2" t="inlineStr">
        <is>
          <t>1|
1</t>
        </is>
      </c>
      <c r="V1047" s="2" t="inlineStr">
        <is>
          <t xml:space="preserve">|
</t>
        </is>
      </c>
      <c r="W1047" t="inlineStr">
        <is>
          <t/>
        </is>
      </c>
      <c r="X1047" s="2" t="inlineStr">
        <is>
          <t>pre-emptive strike|
pre-emptive attack</t>
        </is>
      </c>
      <c r="Y1047" s="2" t="inlineStr">
        <is>
          <t>3|
1</t>
        </is>
      </c>
      <c r="Z1047" s="2" t="inlineStr">
        <is>
          <t xml:space="preserve">|
</t>
        </is>
      </c>
      <c r="AA1047" t="inlineStr">
        <is>
          <t>An attack initiated on the basis of incontrovertible evidence that an enemy attack is imminent.</t>
        </is>
      </c>
      <c r="AB1047" s="2" t="inlineStr">
        <is>
          <t>ataque preventivo|
ataque anticipatorio|
ataque anticipado</t>
        </is>
      </c>
      <c r="AC1047" s="2" t="inlineStr">
        <is>
          <t>1|
3|
1</t>
        </is>
      </c>
      <c r="AD1047" s="2" t="inlineStr">
        <is>
          <t xml:space="preserve">|
|
</t>
        </is>
      </c>
      <c r="AE1047" t="inlineStr">
        <is>
          <t>En una situación prebélica, ataque que se produce ante la inminencia segura del ataque enemigo.</t>
        </is>
      </c>
      <c r="AF1047" t="inlineStr">
        <is>
          <t/>
        </is>
      </c>
      <c r="AG1047" t="inlineStr">
        <is>
          <t/>
        </is>
      </c>
      <c r="AH1047" t="inlineStr">
        <is>
          <t/>
        </is>
      </c>
      <c r="AI1047" t="inlineStr">
        <is>
          <t/>
        </is>
      </c>
      <c r="AJ1047" s="2" t="inlineStr">
        <is>
          <t>ennalta ehkäisevä isku</t>
        </is>
      </c>
      <c r="AK1047" s="2" t="inlineStr">
        <is>
          <t>2</t>
        </is>
      </c>
      <c r="AL1047" s="2" t="inlineStr">
        <is>
          <t/>
        </is>
      </c>
      <c r="AM1047" t="inlineStr">
        <is>
          <t/>
        </is>
      </c>
      <c r="AN1047" s="2" t="inlineStr">
        <is>
          <t>attaque préemptive|
attaque surprise|
frappe préemptive</t>
        </is>
      </c>
      <c r="AO1047" s="2" t="inlineStr">
        <is>
          <t>1|
1|
2</t>
        </is>
      </c>
      <c r="AP1047" s="2" t="inlineStr">
        <is>
          <t xml:space="preserve">|
|
</t>
        </is>
      </c>
      <c r="AQ1047" t="inlineStr">
        <is>
          <t>1) vouée à neutraliser une intention dont on crédite un adversaire potentiel, la frappe préemptive consiste à s'en prendre à un État ou un réseau terroriste qui auraient commencé de programmer leurs actes. La frappe préemptive requiert que l'on ait identifié la menace pour justifier qu'elle soit éradiquée par la force. En stratégie nucléaire, la frappe préemptive vise à détruire la capacité nucléaire d'un adversaire devant la menace imminente de son emploi. 2) attaque surprise permettant à l'agresseur d'obtenir un succès rapide</t>
        </is>
      </c>
      <c r="AR1047" t="inlineStr">
        <is>
          <t/>
        </is>
      </c>
      <c r="AS1047" t="inlineStr">
        <is>
          <t/>
        </is>
      </c>
      <c r="AT1047" t="inlineStr">
        <is>
          <t/>
        </is>
      </c>
      <c r="AU1047" t="inlineStr">
        <is>
          <t/>
        </is>
      </c>
      <c r="AV1047" t="inlineStr">
        <is>
          <t/>
        </is>
      </c>
      <c r="AW1047" t="inlineStr">
        <is>
          <t/>
        </is>
      </c>
      <c r="AX1047" t="inlineStr">
        <is>
          <t/>
        </is>
      </c>
      <c r="AY1047" t="inlineStr">
        <is>
          <t/>
        </is>
      </c>
      <c r="AZ1047" t="inlineStr">
        <is>
          <t/>
        </is>
      </c>
      <c r="BA1047" t="inlineStr">
        <is>
          <t/>
        </is>
      </c>
      <c r="BB1047" t="inlineStr">
        <is>
          <t/>
        </is>
      </c>
      <c r="BC1047" t="inlineStr">
        <is>
          <t/>
        </is>
      </c>
      <c r="BD1047" s="2" t="inlineStr">
        <is>
          <t>attacco preventivo|
colpo preventivo</t>
        </is>
      </c>
      <c r="BE1047" s="2" t="inlineStr">
        <is>
          <t>3|
1</t>
        </is>
      </c>
      <c r="BF1047" s="2" t="inlineStr">
        <is>
          <t xml:space="preserve">|
</t>
        </is>
      </c>
      <c r="BG1047" t="inlineStr">
        <is>
          <t/>
        </is>
      </c>
      <c r="BH1047" t="inlineStr">
        <is>
          <t/>
        </is>
      </c>
      <c r="BI1047" t="inlineStr">
        <is>
          <t/>
        </is>
      </c>
      <c r="BJ1047" t="inlineStr">
        <is>
          <t/>
        </is>
      </c>
      <c r="BK1047" t="inlineStr">
        <is>
          <t/>
        </is>
      </c>
      <c r="BL1047" t="inlineStr">
        <is>
          <t/>
        </is>
      </c>
      <c r="BM1047" t="inlineStr">
        <is>
          <t/>
        </is>
      </c>
      <c r="BN1047" t="inlineStr">
        <is>
          <t/>
        </is>
      </c>
      <c r="BO1047" t="inlineStr">
        <is>
          <t/>
        </is>
      </c>
      <c r="BP1047" s="2" t="inlineStr">
        <is>
          <t>attakk preventiv</t>
        </is>
      </c>
      <c r="BQ1047" s="2" t="inlineStr">
        <is>
          <t>3</t>
        </is>
      </c>
      <c r="BR1047" s="2" t="inlineStr">
        <is>
          <t/>
        </is>
      </c>
      <c r="BS1047" t="inlineStr">
        <is>
          <t/>
        </is>
      </c>
      <c r="BT1047" s="2" t="inlineStr">
        <is>
          <t>preëmptieve aanval|
preëmptieve inzet|
pre-emptieve aanval</t>
        </is>
      </c>
      <c r="BU1047" s="2" t="inlineStr">
        <is>
          <t>3|
3|
1</t>
        </is>
      </c>
      <c r="BV1047" s="2" t="inlineStr">
        <is>
          <t xml:space="preserve">|
|
</t>
        </is>
      </c>
      <c r="BW1047" t="inlineStr">
        <is>
          <t>"Het aangrijpen van de vijand zodra de kans zich voordoet en voordat deze zelf tot inzet overgaat."</t>
        </is>
      </c>
      <c r="BX1047" t="inlineStr">
        <is>
          <t/>
        </is>
      </c>
      <c r="BY1047" t="inlineStr">
        <is>
          <t/>
        </is>
      </c>
      <c r="BZ1047" t="inlineStr">
        <is>
          <t/>
        </is>
      </c>
      <c r="CA1047" t="inlineStr">
        <is>
          <t/>
        </is>
      </c>
      <c r="CB1047" t="inlineStr">
        <is>
          <t/>
        </is>
      </c>
      <c r="CC1047" t="inlineStr">
        <is>
          <t/>
        </is>
      </c>
      <c r="CD1047" t="inlineStr">
        <is>
          <t/>
        </is>
      </c>
      <c r="CE1047" t="inlineStr">
        <is>
          <t/>
        </is>
      </c>
      <c r="CF1047" t="inlineStr">
        <is>
          <t/>
        </is>
      </c>
      <c r="CG1047" t="inlineStr">
        <is>
          <t/>
        </is>
      </c>
      <c r="CH1047" t="inlineStr">
        <is>
          <t/>
        </is>
      </c>
      <c r="CI1047" t="inlineStr">
        <is>
          <t/>
        </is>
      </c>
      <c r="CJ1047" t="inlineStr">
        <is>
          <t/>
        </is>
      </c>
      <c r="CK1047" t="inlineStr">
        <is>
          <t/>
        </is>
      </c>
      <c r="CL1047" t="inlineStr">
        <is>
          <t/>
        </is>
      </c>
      <c r="CM1047" t="inlineStr">
        <is>
          <t/>
        </is>
      </c>
      <c r="CN1047" t="inlineStr">
        <is>
          <t/>
        </is>
      </c>
      <c r="CO1047" t="inlineStr">
        <is>
          <t/>
        </is>
      </c>
      <c r="CP1047" t="inlineStr">
        <is>
          <t/>
        </is>
      </c>
      <c r="CQ1047" t="inlineStr">
        <is>
          <t/>
        </is>
      </c>
      <c r="CR1047" t="inlineStr">
        <is>
          <t/>
        </is>
      </c>
      <c r="CS1047" t="inlineStr">
        <is>
          <t/>
        </is>
      </c>
      <c r="CT1047" t="inlineStr">
        <is>
          <t/>
        </is>
      </c>
      <c r="CU1047" t="inlineStr">
        <is>
          <t/>
        </is>
      </c>
    </row>
    <row r="1048">
      <c r="A1048" s="1" t="str">
        <f>HYPERLINK("https://iate.europa.eu/entry/result/1437175/all", "1437175")</f>
        <v>1437175</v>
      </c>
      <c r="B1048" t="inlineStr">
        <is>
          <t>EDUCATION AND COMMUNICATIONS</t>
        </is>
      </c>
      <c r="C1048" t="inlineStr">
        <is>
          <t>EDUCATION AND COMMUNICATIONS|information technology and data processing</t>
        </is>
      </c>
      <c r="D1048" t="inlineStr">
        <is>
          <t/>
        </is>
      </c>
      <c r="E1048" t="inlineStr">
        <is>
          <t/>
        </is>
      </c>
      <c r="F1048" t="inlineStr">
        <is>
          <t/>
        </is>
      </c>
      <c r="G1048" t="inlineStr">
        <is>
          <t/>
        </is>
      </c>
      <c r="H1048" t="inlineStr">
        <is>
          <t/>
        </is>
      </c>
      <c r="I1048" t="inlineStr">
        <is>
          <t/>
        </is>
      </c>
      <c r="J1048" t="inlineStr">
        <is>
          <t/>
        </is>
      </c>
      <c r="K1048" t="inlineStr">
        <is>
          <t/>
        </is>
      </c>
      <c r="L1048" s="2" t="inlineStr">
        <is>
          <t>distribueret intelligens</t>
        </is>
      </c>
      <c r="M1048" s="2" t="inlineStr">
        <is>
          <t>3</t>
        </is>
      </c>
      <c r="N1048" s="2" t="inlineStr">
        <is>
          <t/>
        </is>
      </c>
      <c r="O1048" t="inlineStr">
        <is>
          <t/>
        </is>
      </c>
      <c r="P1048" s="2" t="inlineStr">
        <is>
          <t>verteilte Intelligenz</t>
        </is>
      </c>
      <c r="Q1048" s="2" t="inlineStr">
        <is>
          <t>3</t>
        </is>
      </c>
      <c r="R1048" s="2" t="inlineStr">
        <is>
          <t/>
        </is>
      </c>
      <c r="S1048" t="inlineStr">
        <is>
          <t/>
        </is>
      </c>
      <c r="T1048" s="2" t="inlineStr">
        <is>
          <t>Κατανεμημένη ευφυία</t>
        </is>
      </c>
      <c r="U1048" s="2" t="inlineStr">
        <is>
          <t>3</t>
        </is>
      </c>
      <c r="V1048" s="2" t="inlineStr">
        <is>
          <t/>
        </is>
      </c>
      <c r="W1048" t="inlineStr">
        <is>
          <t>Ένα σύστημα κατανεμημένης ευφυίας είναι αυτό όπου πολλαπλοί μικροεπεξεργαστές αναλαμβάνουν καθένας χωριστά μια σταθερή λειτουργία.</t>
        </is>
      </c>
      <c r="X1048" s="2" t="inlineStr">
        <is>
          <t>distributed intelligence</t>
        </is>
      </c>
      <c r="Y1048" s="2" t="inlineStr">
        <is>
          <t>3</t>
        </is>
      </c>
      <c r="Z1048" s="2" t="inlineStr">
        <is>
          <t/>
        </is>
      </c>
      <c r="AA1048" t="inlineStr">
        <is>
          <t>a distributed intelligence system is one in which multiple microprocessors each carry out a fixed function</t>
        </is>
      </c>
      <c r="AB1048" t="inlineStr">
        <is>
          <t/>
        </is>
      </c>
      <c r="AC1048" t="inlineStr">
        <is>
          <t/>
        </is>
      </c>
      <c r="AD1048" t="inlineStr">
        <is>
          <t/>
        </is>
      </c>
      <c r="AE1048" t="inlineStr">
        <is>
          <t/>
        </is>
      </c>
      <c r="AF1048" t="inlineStr">
        <is>
          <t/>
        </is>
      </c>
      <c r="AG1048" t="inlineStr">
        <is>
          <t/>
        </is>
      </c>
      <c r="AH1048" t="inlineStr">
        <is>
          <t/>
        </is>
      </c>
      <c r="AI1048" t="inlineStr">
        <is>
          <t/>
        </is>
      </c>
      <c r="AJ1048" s="2" t="inlineStr">
        <is>
          <t>hajautettu äly</t>
        </is>
      </c>
      <c r="AK1048" s="2" t="inlineStr">
        <is>
          <t>3</t>
        </is>
      </c>
      <c r="AL1048" s="2" t="inlineStr">
        <is>
          <t/>
        </is>
      </c>
      <c r="AM1048" t="inlineStr">
        <is>
          <t/>
        </is>
      </c>
      <c r="AN1048" s="2" t="inlineStr">
        <is>
          <t>intelligence répartie</t>
        </is>
      </c>
      <c r="AO1048" s="2" t="inlineStr">
        <is>
          <t>3</t>
        </is>
      </c>
      <c r="AP1048" s="2" t="inlineStr">
        <is>
          <t/>
        </is>
      </c>
      <c r="AQ1048" t="inlineStr">
        <is>
          <t>concerne un système de traitement de l'information dans lequel plusieurs microprocesseurs disséminés exécutent chacun une tâche fixe</t>
        </is>
      </c>
      <c r="AR1048" t="inlineStr">
        <is>
          <t/>
        </is>
      </c>
      <c r="AS1048" t="inlineStr">
        <is>
          <t/>
        </is>
      </c>
      <c r="AT1048" t="inlineStr">
        <is>
          <t/>
        </is>
      </c>
      <c r="AU1048" t="inlineStr">
        <is>
          <t/>
        </is>
      </c>
      <c r="AV1048" t="inlineStr">
        <is>
          <t/>
        </is>
      </c>
      <c r="AW1048" t="inlineStr">
        <is>
          <t/>
        </is>
      </c>
      <c r="AX1048" t="inlineStr">
        <is>
          <t/>
        </is>
      </c>
      <c r="AY1048" t="inlineStr">
        <is>
          <t/>
        </is>
      </c>
      <c r="AZ1048" t="inlineStr">
        <is>
          <t/>
        </is>
      </c>
      <c r="BA1048" t="inlineStr">
        <is>
          <t/>
        </is>
      </c>
      <c r="BB1048" t="inlineStr">
        <is>
          <t/>
        </is>
      </c>
      <c r="BC1048" t="inlineStr">
        <is>
          <t/>
        </is>
      </c>
      <c r="BD1048" s="2" t="inlineStr">
        <is>
          <t>intelligenza distribuita</t>
        </is>
      </c>
      <c r="BE1048" s="2" t="inlineStr">
        <is>
          <t>3</t>
        </is>
      </c>
      <c r="BF1048" s="2" t="inlineStr">
        <is>
          <t/>
        </is>
      </c>
      <c r="BG1048" t="inlineStr">
        <is>
          <t/>
        </is>
      </c>
      <c r="BH1048" t="inlineStr">
        <is>
          <t/>
        </is>
      </c>
      <c r="BI1048" t="inlineStr">
        <is>
          <t/>
        </is>
      </c>
      <c r="BJ1048" t="inlineStr">
        <is>
          <t/>
        </is>
      </c>
      <c r="BK1048" t="inlineStr">
        <is>
          <t/>
        </is>
      </c>
      <c r="BL1048" t="inlineStr">
        <is>
          <t/>
        </is>
      </c>
      <c r="BM1048" t="inlineStr">
        <is>
          <t/>
        </is>
      </c>
      <c r="BN1048" t="inlineStr">
        <is>
          <t/>
        </is>
      </c>
      <c r="BO1048" t="inlineStr">
        <is>
          <t/>
        </is>
      </c>
      <c r="BP1048" t="inlineStr">
        <is>
          <t/>
        </is>
      </c>
      <c r="BQ1048" t="inlineStr">
        <is>
          <t/>
        </is>
      </c>
      <c r="BR1048" t="inlineStr">
        <is>
          <t/>
        </is>
      </c>
      <c r="BS1048" t="inlineStr">
        <is>
          <t/>
        </is>
      </c>
      <c r="BT1048" s="2" t="inlineStr">
        <is>
          <t>gedistribueerde intelligentie|
gespreide intelligentie</t>
        </is>
      </c>
      <c r="BU1048" s="2" t="inlineStr">
        <is>
          <t>3|
3</t>
        </is>
      </c>
      <c r="BV1048" s="2" t="inlineStr">
        <is>
          <t xml:space="preserve">|
</t>
        </is>
      </c>
      <c r="BW1048" t="inlineStr">
        <is>
          <t>betr.een systeem voor informatieverwerking waarin meerdere gespreid opgestelde microprocessors elk een vaste taak uitvoeren</t>
        </is>
      </c>
      <c r="BX1048" t="inlineStr">
        <is>
          <t/>
        </is>
      </c>
      <c r="BY1048" t="inlineStr">
        <is>
          <t/>
        </is>
      </c>
      <c r="BZ1048" t="inlineStr">
        <is>
          <t/>
        </is>
      </c>
      <c r="CA1048" t="inlineStr">
        <is>
          <t/>
        </is>
      </c>
      <c r="CB1048" s="2" t="inlineStr">
        <is>
          <t>inteligência distribuída</t>
        </is>
      </c>
      <c r="CC1048" s="2" t="inlineStr">
        <is>
          <t>3</t>
        </is>
      </c>
      <c r="CD1048" s="2" t="inlineStr">
        <is>
          <t/>
        </is>
      </c>
      <c r="CE1048" t="inlineStr">
        <is>
          <t>Sistema de processamento da informação em que vários miniprocessadores disseminados executam cada um uma tarefa fixa</t>
        </is>
      </c>
      <c r="CF1048" t="inlineStr">
        <is>
          <t/>
        </is>
      </c>
      <c r="CG1048" t="inlineStr">
        <is>
          <t/>
        </is>
      </c>
      <c r="CH1048" t="inlineStr">
        <is>
          <t/>
        </is>
      </c>
      <c r="CI1048" t="inlineStr">
        <is>
          <t/>
        </is>
      </c>
      <c r="CJ1048" t="inlineStr">
        <is>
          <t/>
        </is>
      </c>
      <c r="CK1048" t="inlineStr">
        <is>
          <t/>
        </is>
      </c>
      <c r="CL1048" t="inlineStr">
        <is>
          <t/>
        </is>
      </c>
      <c r="CM1048" t="inlineStr">
        <is>
          <t/>
        </is>
      </c>
      <c r="CN1048" t="inlineStr">
        <is>
          <t/>
        </is>
      </c>
      <c r="CO1048" t="inlineStr">
        <is>
          <t/>
        </is>
      </c>
      <c r="CP1048" t="inlineStr">
        <is>
          <t/>
        </is>
      </c>
      <c r="CQ1048" t="inlineStr">
        <is>
          <t/>
        </is>
      </c>
      <c r="CR1048" s="2" t="inlineStr">
        <is>
          <t>decentraliserat system</t>
        </is>
      </c>
      <c r="CS1048" s="2" t="inlineStr">
        <is>
          <t>3</t>
        </is>
      </c>
      <c r="CT1048" s="2" t="inlineStr">
        <is>
          <t/>
        </is>
      </c>
      <c r="CU1048" t="inlineStr">
        <is>
          <t/>
        </is>
      </c>
    </row>
    <row r="1049">
      <c r="A1049" s="1" t="str">
        <f>HYPERLINK("https://iate.europa.eu/entry/result/2215457/all", "2215457")</f>
        <v>2215457</v>
      </c>
      <c r="B1049" t="inlineStr">
        <is>
          <t>INTERNATIONAL RELATIONS;PRODUCTION, TECHNOLOGY AND RESEARCH</t>
        </is>
      </c>
      <c r="C1049" t="inlineStr">
        <is>
          <t>INTERNATIONAL RELATIONS|cooperation policy;PRODUCTION, TECHNOLOGY AND RESEARCH|research and intellectual property|research policy</t>
        </is>
      </c>
      <c r="D1049" s="2" t="inlineStr">
        <is>
          <t>действие „Мария Склодовска-Кюри“</t>
        </is>
      </c>
      <c r="E1049" s="2" t="inlineStr">
        <is>
          <t>3</t>
        </is>
      </c>
      <c r="F1049" s="2" t="inlineStr">
        <is>
          <t/>
        </is>
      </c>
      <c r="G1049" t="inlineStr">
        <is>
          <t/>
        </is>
      </c>
      <c r="H1049" s="2" t="inlineStr">
        <is>
          <t>MSCA|
akce „Marie Curie-Skłodowska“</t>
        </is>
      </c>
      <c r="I1049" s="2" t="inlineStr">
        <is>
          <t>3|
3</t>
        </is>
      </c>
      <c r="J1049" s="2" t="inlineStr">
        <is>
          <t xml:space="preserve">|
</t>
        </is>
      </c>
      <c r="K1049" t="inlineStr">
        <is>
          <t>akce v rámci 7. rámcového programu Evropské unie pro výzkum, jejímž cílem je zajistit vynikající a inovační odbornou přípravu v oblasti výzkumu, jakož i přitažlivé kariérní příležitosti a příležitosti k výměně znalostí prostřednictvím přeshraniční a meziodvětvové mobility výzkumných pracovníků</t>
        </is>
      </c>
      <c r="L1049" s="2" t="inlineStr">
        <is>
          <t>Marie Skłodowska-Curie-aktiviteter|
MSCA|
MSC-aktiviteter</t>
        </is>
      </c>
      <c r="M1049" s="2" t="inlineStr">
        <is>
          <t>3|
3|
3</t>
        </is>
      </c>
      <c r="N1049" s="2" t="inlineStr">
        <is>
          <t xml:space="preserve">|
|
</t>
        </is>
      </c>
      <c r="O1049" t="inlineStr">
        <is>
          <t/>
        </is>
      </c>
      <c r="P1049" s="2" t="inlineStr">
        <is>
          <t>Marie-Skłodowska-Curie-Maßnahme</t>
        </is>
      </c>
      <c r="Q1049" s="2" t="inlineStr">
        <is>
          <t>3</t>
        </is>
      </c>
      <c r="R1049" s="2" t="inlineStr">
        <is>
          <t/>
        </is>
      </c>
      <c r="S1049" t="inlineStr">
        <is>
          <t/>
        </is>
      </c>
      <c r="T1049" s="2" t="inlineStr">
        <is>
          <t>δράση Marie Skłodowska Curie</t>
        </is>
      </c>
      <c r="U1049" s="2" t="inlineStr">
        <is>
          <t>3</t>
        </is>
      </c>
      <c r="V1049" s="2" t="inlineStr">
        <is>
          <t/>
        </is>
      </c>
      <c r="W1049" t="inlineStr">
        <is>
          <t>Οι Δράσεις Μαρία Κιουρί είναι ευρωπαϊκές ερευνητικές υποτροφίες που διατίθενται σε ερευνητές ανεξάρτητα από την ηλικία, το φύλο ή την εθνικότητά τους.</t>
        </is>
      </c>
      <c r="X1049" s="2" t="inlineStr">
        <is>
          <t>Marie Skłodowska Curie Action|
Marie Curie Actions|
Marie Skłodowska-Curie action|
MSCA|
Marie Skłodowska Curie Actions|
Marie Skłodowska-Curie actions</t>
        </is>
      </c>
      <c r="Y1049" s="2" t="inlineStr">
        <is>
          <t>1|
3|
1|
3|
1|
3</t>
        </is>
      </c>
      <c r="Z1049" s="2" t="inlineStr">
        <is>
          <t xml:space="preserve">|
obsolete|
|
|
|
</t>
        </is>
      </c>
      <c r="AA1049" t="inlineStr">
        <is>
          <t>programmes providing grants for all stages of researchers' careers, and enabling research-focused organisations (universities, research centres, and companies) to host foreign researchers and to create strategic partnerships with leading institutions worldwide</t>
        </is>
      </c>
      <c r="AB1049" s="2" t="inlineStr">
        <is>
          <t>acciones Marie Skłodowska-Curie</t>
        </is>
      </c>
      <c r="AC1049" s="2" t="inlineStr">
        <is>
          <t>3</t>
        </is>
      </c>
      <c r="AD1049" s="2" t="inlineStr">
        <is>
          <t/>
        </is>
      </c>
      <c r="AE1049" t="inlineStr">
        <is>
          <t>Compendio de becas y ayudas que ofrece la Unión Europea en el ámbito de la investigación y la innovación destinadas a fomentar la movilidad transnacional e interdisciplinar de los investigadores, a atraer a Europa a investigadores procedentes de terceros países y a lograr resultados innovadores de gran impacto que contribuyan a hacer frente a los desafíos sociales y estratégicos.</t>
        </is>
      </c>
      <c r="AF1049" s="2" t="inlineStr">
        <is>
          <t>Marie Skłodowska-Curie meede</t>
        </is>
      </c>
      <c r="AG1049" s="2" t="inlineStr">
        <is>
          <t>3</t>
        </is>
      </c>
      <c r="AH1049" s="2" t="inlineStr">
        <is>
          <t/>
        </is>
      </c>
      <c r="AI1049" t="inlineStr">
        <is>
          <t>meede, mis on avatud kõigile teadustöötajatele olenemata vanusest, rahvusest või kogemuste tasemest ning mille eesmärk on edendada teadustöötajate rahvus- ja sektoritevahelist ning interdistsiplinaarset liikuvust</t>
        </is>
      </c>
      <c r="AJ1049" s="2" t="inlineStr">
        <is>
          <t>Marie Skłodowska-Curie -toimi</t>
        </is>
      </c>
      <c r="AK1049" s="2" t="inlineStr">
        <is>
          <t>3</t>
        </is>
      </c>
      <c r="AL1049" s="2" t="inlineStr">
        <is>
          <t/>
        </is>
      </c>
      <c r="AM1049" t="inlineStr">
        <is>
          <t>ohjemat, jotka tarjoavat tutkijoille mahdollisuuden työskennellä kotimaansa tai oman sektorinsa ulkopuolella, jolloin vastaanottavat organisaatiot saavat käyttöönsä huippuosaajan EU:n rahoituksella</t>
        </is>
      </c>
      <c r="AN1049" s="2" t="inlineStr">
        <is>
          <t>actions Marie Skłodowska-Curie|
AMSC</t>
        </is>
      </c>
      <c r="AO1049" s="2" t="inlineStr">
        <is>
          <t>3|
3</t>
        </is>
      </c>
      <c r="AP1049" s="2" t="inlineStr">
        <is>
          <t xml:space="preserve">|
</t>
        </is>
      </c>
      <c r="AQ1049" t="inlineStr">
        <is>
          <t>actions visant à appuyer le développement et la formation de chercheurs grâce à la mobilité internationale et intersectorielle</t>
        </is>
      </c>
      <c r="AR1049" s="2" t="inlineStr">
        <is>
          <t>gníomhaíochtaí Marie Skłodowska-Curie|
GMSC</t>
        </is>
      </c>
      <c r="AS1049" s="2" t="inlineStr">
        <is>
          <t>3|
3</t>
        </is>
      </c>
      <c r="AT1049" s="2" t="inlineStr">
        <is>
          <t xml:space="preserve">|
</t>
        </is>
      </c>
      <c r="AU1049" t="inlineStr">
        <is>
          <t/>
        </is>
      </c>
      <c r="AV1049" s="2" t="inlineStr">
        <is>
          <t>aktivnosti Marie Skłodowska-Curie</t>
        </is>
      </c>
      <c r="AW1049" s="2" t="inlineStr">
        <is>
          <t>3</t>
        </is>
      </c>
      <c r="AX1049" s="2" t="inlineStr">
        <is>
          <t/>
        </is>
      </c>
      <c r="AY1049" t="inlineStr">
        <is>
          <t/>
        </is>
      </c>
      <c r="AZ1049" s="2" t="inlineStr">
        <is>
          <t>Marie Skłodowska-Curie-cselekvések</t>
        </is>
      </c>
      <c r="BA1049" s="2" t="inlineStr">
        <is>
          <t>4</t>
        </is>
      </c>
      <c r="BB1049" s="2" t="inlineStr">
        <is>
          <t/>
        </is>
      </c>
      <c r="BC1049" t="inlineStr">
        <is>
          <t/>
        </is>
      </c>
      <c r="BD1049" s="2" t="inlineStr">
        <is>
          <t>azioni Marie Skłodowska-Curie</t>
        </is>
      </c>
      <c r="BE1049" s="2" t="inlineStr">
        <is>
          <t>3</t>
        </is>
      </c>
      <c r="BF1049" s="2" t="inlineStr">
        <is>
          <t/>
        </is>
      </c>
      <c r="BG1049" t="inlineStr">
        <is>
          <t>programmi che promuovono la mobilità e lo sviluppo di carriera dei ricercatori e sostengono le università, i centri di ricerca e le imprese affinché cooperino a livello europeo e internazionale</t>
        </is>
      </c>
      <c r="BH1049" s="2" t="inlineStr">
        <is>
          <t>programa „Marie Skłodowskos-Curie veiksmai“</t>
        </is>
      </c>
      <c r="BI1049" s="2" t="inlineStr">
        <is>
          <t>3</t>
        </is>
      </c>
      <c r="BJ1049" s="2" t="inlineStr">
        <is>
          <t/>
        </is>
      </c>
      <c r="BK1049" t="inlineStr">
        <is>
          <t/>
        </is>
      </c>
      <c r="BL1049" s="2" t="inlineStr">
        <is>
          <t>&lt;i&gt;MSCA&lt;/i&gt;|
Marijas Sklodovskas-Kirī vārdā nosauktās darbības</t>
        </is>
      </c>
      <c r="BM1049" s="2" t="inlineStr">
        <is>
          <t>3|
2</t>
        </is>
      </c>
      <c r="BN1049" s="2" t="inlineStr">
        <is>
          <t xml:space="preserve">|
</t>
        </is>
      </c>
      <c r="BO1049" t="inlineStr">
        <is>
          <t/>
        </is>
      </c>
      <c r="BP1049" s="2" t="inlineStr">
        <is>
          <t>azzjonijiet Marie Skłodowska-Curie</t>
        </is>
      </c>
      <c r="BQ1049" s="2" t="inlineStr">
        <is>
          <t>3</t>
        </is>
      </c>
      <c r="BR1049" s="2" t="inlineStr">
        <is>
          <t/>
        </is>
      </c>
      <c r="BS1049" t="inlineStr">
        <is>
          <t>programmi li jipprovdu għotjiet għall-fażijiet kollha tal-karrieri tar-riċerkaturi, u li jgħinu lil organizzazzjonijiet iffokati fuq ir-riċerka bħal universitajiet u ċentri u kumpaniji tar-riċerka, jospitaw riċerkaturi barranin u joħolqu sħubiji strateġiċi ma' istituzzjonijiet prominenti mad-dinja kollha</t>
        </is>
      </c>
      <c r="BT1049" s="2" t="inlineStr">
        <is>
          <t>Marie Curiebeurs|
Marie Skłodowska-Curiebeurs|
MSCA</t>
        </is>
      </c>
      <c r="BU1049" s="2" t="inlineStr">
        <is>
          <t>3|
3|
2</t>
        </is>
      </c>
      <c r="BV1049" s="2" t="inlineStr">
        <is>
          <t xml:space="preserve">|
|
</t>
        </is>
      </c>
      <c r="BW1049" t="inlineStr">
        <is>
          <t>beurs van de Europese Commissie, vernoemd naar Marie Curie, die bestemd is voor post-docs, PhD-studenten en meer ervaren wetenschappelijke onderzoekers om internationale samenwerking te bevorderen</t>
        </is>
      </c>
      <c r="BX1049" s="2" t="inlineStr">
        <is>
          <t>działania „Maria Skłodowska-Curie”|
MSCA</t>
        </is>
      </c>
      <c r="BY1049" s="2" t="inlineStr">
        <is>
          <t>3|
3</t>
        </is>
      </c>
      <c r="BZ1049" s="2" t="inlineStr">
        <is>
          <t xml:space="preserve">|
</t>
        </is>
      </c>
      <c r="CA1049" t="inlineStr">
        <is>
          <t>program UE, którego celem jest zwiększanie i rozpowszechnianie kompetencji w zakresie badań naukowych, rozwijanie możliwości kariery naukowej i mobilności naukowców oraz propagowanie doskonałej jakości badań naukowych w Europie</t>
        </is>
      </c>
      <c r="CB1049" s="2" t="inlineStr">
        <is>
          <t>ação Marie Skłodowska-Curie</t>
        </is>
      </c>
      <c r="CC1049" s="2" t="inlineStr">
        <is>
          <t>3</t>
        </is>
      </c>
      <c r="CD1049" s="2" t="inlineStr">
        <is>
          <t/>
        </is>
      </c>
      <c r="CE1049" t="inlineStr">
        <is>
          <t/>
        </is>
      </c>
      <c r="CF1049" s="2" t="inlineStr">
        <is>
          <t>acțiunile Marie Skłodowska-Curie</t>
        </is>
      </c>
      <c r="CG1049" s="2" t="inlineStr">
        <is>
          <t>3</t>
        </is>
      </c>
      <c r="CH1049" s="2" t="inlineStr">
        <is>
          <t/>
        </is>
      </c>
      <c r="CI1049" t="inlineStr">
        <is>
          <t/>
        </is>
      </c>
      <c r="CJ1049" s="2" t="inlineStr">
        <is>
          <t>akcie Marie Curie-Skłodowskej</t>
        </is>
      </c>
      <c r="CK1049" s="2" t="inlineStr">
        <is>
          <t>3</t>
        </is>
      </c>
      <c r="CL1049" s="2" t="inlineStr">
        <is>
          <t/>
        </is>
      </c>
      <c r="CM1049" t="inlineStr">
        <is>
          <t/>
        </is>
      </c>
      <c r="CN1049" s="2" t="inlineStr">
        <is>
          <t>ukrep Marie Skłodowske-Curie</t>
        </is>
      </c>
      <c r="CO1049" s="2" t="inlineStr">
        <is>
          <t>3</t>
        </is>
      </c>
      <c r="CP1049" s="2" t="inlineStr">
        <is>
          <t/>
        </is>
      </c>
      <c r="CQ1049" t="inlineStr">
        <is>
          <t/>
        </is>
      </c>
      <c r="CR1049" s="2" t="inlineStr">
        <is>
          <t>Marie Skłodowska-Curie-åtgärd</t>
        </is>
      </c>
      <c r="CS1049" s="2" t="inlineStr">
        <is>
          <t>3</t>
        </is>
      </c>
      <c r="CT1049" s="2" t="inlineStr">
        <is>
          <t/>
        </is>
      </c>
      <c r="CU1049" t="inlineStr">
        <is>
          <t>åtgärder för innovativ forskarutbildning av hög kvalitet och attraktiva karriär- och kunskapsutbytesmöjligheter genom gränsöverskridande och sektorsövergripande rörlighet för forskare för att på bästa sätt förbereda dem för dagens och framtidens samhällsutmaningar</t>
        </is>
      </c>
    </row>
    <row r="1050">
      <c r="A1050" s="1" t="str">
        <f>HYPERLINK("https://iate.europa.eu/entry/result/915167/all", "915167")</f>
        <v>915167</v>
      </c>
      <c r="B1050" t="inlineStr">
        <is>
          <t>EUROPEAN UNION</t>
        </is>
      </c>
      <c r="C1050" t="inlineStr">
        <is>
          <t>EUROPEAN UNION|European construction|European Union</t>
        </is>
      </c>
      <c r="D1050" t="inlineStr">
        <is>
          <t/>
        </is>
      </c>
      <c r="E1050" t="inlineStr">
        <is>
          <t/>
        </is>
      </c>
      <c r="F1050" t="inlineStr">
        <is>
          <t/>
        </is>
      </c>
      <c r="G1050" t="inlineStr">
        <is>
          <t/>
        </is>
      </c>
      <c r="H1050" t="inlineStr">
        <is>
          <t/>
        </is>
      </c>
      <c r="I1050" t="inlineStr">
        <is>
          <t/>
        </is>
      </c>
      <c r="J1050" t="inlineStr">
        <is>
          <t/>
        </is>
      </c>
      <c r="K1050" t="inlineStr">
        <is>
          <t/>
        </is>
      </c>
      <c r="L1050" s="2" t="inlineStr">
        <is>
          <t>kortlægning</t>
        </is>
      </c>
      <c r="M1050" s="2" t="inlineStr">
        <is>
          <t>4</t>
        </is>
      </c>
      <c r="N1050" s="2" t="inlineStr">
        <is>
          <t/>
        </is>
      </c>
      <c r="O1050" t="inlineStr">
        <is>
          <t/>
        </is>
      </c>
      <c r="P1050" t="inlineStr">
        <is>
          <t/>
        </is>
      </c>
      <c r="Q1050" t="inlineStr">
        <is>
          <t/>
        </is>
      </c>
      <c r="R1050" t="inlineStr">
        <is>
          <t/>
        </is>
      </c>
      <c r="S1050" t="inlineStr">
        <is>
          <t/>
        </is>
      </c>
      <c r="T1050" t="inlineStr">
        <is>
          <t/>
        </is>
      </c>
      <c r="U1050" t="inlineStr">
        <is>
          <t/>
        </is>
      </c>
      <c r="V1050" t="inlineStr">
        <is>
          <t/>
        </is>
      </c>
      <c r="W1050" t="inlineStr">
        <is>
          <t/>
        </is>
      </c>
      <c r="X1050" s="2" t="inlineStr">
        <is>
          <t>mapping</t>
        </is>
      </c>
      <c r="Y1050" s="2" t="inlineStr">
        <is>
          <t>1</t>
        </is>
      </c>
      <c r="Z1050" s="2" t="inlineStr">
        <is>
          <t/>
        </is>
      </c>
      <c r="AA1050" t="inlineStr">
        <is>
          <t/>
        </is>
      </c>
      <c r="AB1050" t="inlineStr">
        <is>
          <t/>
        </is>
      </c>
      <c r="AC1050" t="inlineStr">
        <is>
          <t/>
        </is>
      </c>
      <c r="AD1050" t="inlineStr">
        <is>
          <t/>
        </is>
      </c>
      <c r="AE1050" t="inlineStr">
        <is>
          <t/>
        </is>
      </c>
      <c r="AF1050" t="inlineStr">
        <is>
          <t/>
        </is>
      </c>
      <c r="AG1050" t="inlineStr">
        <is>
          <t/>
        </is>
      </c>
      <c r="AH1050" t="inlineStr">
        <is>
          <t/>
        </is>
      </c>
      <c r="AI1050" t="inlineStr">
        <is>
          <t/>
        </is>
      </c>
      <c r="AJ1050" t="inlineStr">
        <is>
          <t/>
        </is>
      </c>
      <c r="AK1050" t="inlineStr">
        <is>
          <t/>
        </is>
      </c>
      <c r="AL1050" t="inlineStr">
        <is>
          <t/>
        </is>
      </c>
      <c r="AM1050" t="inlineStr">
        <is>
          <t/>
        </is>
      </c>
      <c r="AN1050" t="inlineStr">
        <is>
          <t/>
        </is>
      </c>
      <c r="AO1050" t="inlineStr">
        <is>
          <t/>
        </is>
      </c>
      <c r="AP1050" t="inlineStr">
        <is>
          <t/>
        </is>
      </c>
      <c r="AQ1050" t="inlineStr">
        <is>
          <t/>
        </is>
      </c>
      <c r="AR1050" t="inlineStr">
        <is>
          <t/>
        </is>
      </c>
      <c r="AS1050" t="inlineStr">
        <is>
          <t/>
        </is>
      </c>
      <c r="AT1050" t="inlineStr">
        <is>
          <t/>
        </is>
      </c>
      <c r="AU1050" t="inlineStr">
        <is>
          <t/>
        </is>
      </c>
      <c r="AV1050" t="inlineStr">
        <is>
          <t/>
        </is>
      </c>
      <c r="AW1050" t="inlineStr">
        <is>
          <t/>
        </is>
      </c>
      <c r="AX1050" t="inlineStr">
        <is>
          <t/>
        </is>
      </c>
      <c r="AY1050" t="inlineStr">
        <is>
          <t/>
        </is>
      </c>
      <c r="AZ1050" t="inlineStr">
        <is>
          <t/>
        </is>
      </c>
      <c r="BA1050" t="inlineStr">
        <is>
          <t/>
        </is>
      </c>
      <c r="BB1050" t="inlineStr">
        <is>
          <t/>
        </is>
      </c>
      <c r="BC1050" t="inlineStr">
        <is>
          <t/>
        </is>
      </c>
      <c r="BD1050" s="2" t="inlineStr">
        <is>
          <t>mappatura del territorio</t>
        </is>
      </c>
      <c r="BE1050" s="2" t="inlineStr">
        <is>
          <t>3</t>
        </is>
      </c>
      <c r="BF1050" s="2" t="inlineStr">
        <is>
          <t/>
        </is>
      </c>
      <c r="BG1050" t="inlineStr">
        <is>
          <t>Insieme delle operazioni volte a localizzare e descrivere su una mappa i fenomeni, le caratteristiche ecc. relativi a una determinata zona geografica.</t>
        </is>
      </c>
      <c r="BH1050" t="inlineStr">
        <is>
          <t/>
        </is>
      </c>
      <c r="BI1050" t="inlineStr">
        <is>
          <t/>
        </is>
      </c>
      <c r="BJ1050" t="inlineStr">
        <is>
          <t/>
        </is>
      </c>
      <c r="BK1050" t="inlineStr">
        <is>
          <t/>
        </is>
      </c>
      <c r="BL1050" t="inlineStr">
        <is>
          <t/>
        </is>
      </c>
      <c r="BM1050" t="inlineStr">
        <is>
          <t/>
        </is>
      </c>
      <c r="BN1050" t="inlineStr">
        <is>
          <t/>
        </is>
      </c>
      <c r="BO1050" t="inlineStr">
        <is>
          <t/>
        </is>
      </c>
      <c r="BP1050" t="inlineStr">
        <is>
          <t/>
        </is>
      </c>
      <c r="BQ1050" t="inlineStr">
        <is>
          <t/>
        </is>
      </c>
      <c r="BR1050" t="inlineStr">
        <is>
          <t/>
        </is>
      </c>
      <c r="BS1050" t="inlineStr">
        <is>
          <t/>
        </is>
      </c>
      <c r="BT1050" t="inlineStr">
        <is>
          <t/>
        </is>
      </c>
      <c r="BU1050" t="inlineStr">
        <is>
          <t/>
        </is>
      </c>
      <c r="BV1050" t="inlineStr">
        <is>
          <t/>
        </is>
      </c>
      <c r="BW1050" t="inlineStr">
        <is>
          <t/>
        </is>
      </c>
      <c r="BX1050" t="inlineStr">
        <is>
          <t/>
        </is>
      </c>
      <c r="BY1050" t="inlineStr">
        <is>
          <t/>
        </is>
      </c>
      <c r="BZ1050" t="inlineStr">
        <is>
          <t/>
        </is>
      </c>
      <c r="CA1050" t="inlineStr">
        <is>
          <t/>
        </is>
      </c>
      <c r="CB1050" t="inlineStr">
        <is>
          <t/>
        </is>
      </c>
      <c r="CC1050" t="inlineStr">
        <is>
          <t/>
        </is>
      </c>
      <c r="CD1050" t="inlineStr">
        <is>
          <t/>
        </is>
      </c>
      <c r="CE1050" t="inlineStr">
        <is>
          <t/>
        </is>
      </c>
      <c r="CF1050" t="inlineStr">
        <is>
          <t/>
        </is>
      </c>
      <c r="CG1050" t="inlineStr">
        <is>
          <t/>
        </is>
      </c>
      <c r="CH1050" t="inlineStr">
        <is>
          <t/>
        </is>
      </c>
      <c r="CI1050" t="inlineStr">
        <is>
          <t/>
        </is>
      </c>
      <c r="CJ1050" t="inlineStr">
        <is>
          <t/>
        </is>
      </c>
      <c r="CK1050" t="inlineStr">
        <is>
          <t/>
        </is>
      </c>
      <c r="CL1050" t="inlineStr">
        <is>
          <t/>
        </is>
      </c>
      <c r="CM1050" t="inlineStr">
        <is>
          <t/>
        </is>
      </c>
      <c r="CN1050" t="inlineStr">
        <is>
          <t/>
        </is>
      </c>
      <c r="CO1050" t="inlineStr">
        <is>
          <t/>
        </is>
      </c>
      <c r="CP1050" t="inlineStr">
        <is>
          <t/>
        </is>
      </c>
      <c r="CQ1050" t="inlineStr">
        <is>
          <t/>
        </is>
      </c>
      <c r="CR1050" t="inlineStr">
        <is>
          <t/>
        </is>
      </c>
      <c r="CS1050" t="inlineStr">
        <is>
          <t/>
        </is>
      </c>
      <c r="CT1050" t="inlineStr">
        <is>
          <t/>
        </is>
      </c>
      <c r="CU1050" t="inlineStr">
        <is>
          <t/>
        </is>
      </c>
    </row>
    <row r="1051">
      <c r="A1051" s="1" t="str">
        <f>HYPERLINK("https://iate.europa.eu/entry/result/45952/all", "45952")</f>
        <v>45952</v>
      </c>
      <c r="B1051" t="inlineStr">
        <is>
          <t>ENVIRONMENT</t>
        </is>
      </c>
      <c r="C1051" t="inlineStr">
        <is>
          <t>ENVIRONMENT</t>
        </is>
      </c>
      <c r="D1051" t="inlineStr">
        <is>
          <t/>
        </is>
      </c>
      <c r="E1051" t="inlineStr">
        <is>
          <t/>
        </is>
      </c>
      <c r="F1051" t="inlineStr">
        <is>
          <t/>
        </is>
      </c>
      <c r="G1051" t="inlineStr">
        <is>
          <t/>
        </is>
      </c>
      <c r="H1051" t="inlineStr">
        <is>
          <t/>
        </is>
      </c>
      <c r="I1051" t="inlineStr">
        <is>
          <t/>
        </is>
      </c>
      <c r="J1051" t="inlineStr">
        <is>
          <t/>
        </is>
      </c>
      <c r="K1051" t="inlineStr">
        <is>
          <t/>
        </is>
      </c>
      <c r="L1051" s="2" t="inlineStr">
        <is>
          <t>støtte til beslutningstagning</t>
        </is>
      </c>
      <c r="M1051" s="2" t="inlineStr">
        <is>
          <t>3</t>
        </is>
      </c>
      <c r="N1051" s="2" t="inlineStr">
        <is>
          <t/>
        </is>
      </c>
      <c r="O1051" t="inlineStr">
        <is>
          <t/>
        </is>
      </c>
      <c r="P1051" s="2" t="inlineStr">
        <is>
          <t>Entscheidungshilfe</t>
        </is>
      </c>
      <c r="Q1051" s="2" t="inlineStr">
        <is>
          <t>3</t>
        </is>
      </c>
      <c r="R1051" s="2" t="inlineStr">
        <is>
          <t/>
        </is>
      </c>
      <c r="S1051" t="inlineStr">
        <is>
          <t/>
        </is>
      </c>
      <c r="T1051" s="2" t="inlineStr">
        <is>
          <t>υποστήριξη για τη λήψη αποφάσεων</t>
        </is>
      </c>
      <c r="U1051" s="2" t="inlineStr">
        <is>
          <t>3</t>
        </is>
      </c>
      <c r="V1051" s="2" t="inlineStr">
        <is>
          <t/>
        </is>
      </c>
      <c r="W1051" t="inlineStr">
        <is>
          <t/>
        </is>
      </c>
      <c r="X1051" s="2" t="inlineStr">
        <is>
          <t>decision making support</t>
        </is>
      </c>
      <c r="Y1051" s="2" t="inlineStr">
        <is>
          <t>3</t>
        </is>
      </c>
      <c r="Z1051" s="2" t="inlineStr">
        <is>
          <t/>
        </is>
      </c>
      <c r="AA1051" t="inlineStr">
        <is>
          <t/>
        </is>
      </c>
      <c r="AB1051" s="2" t="inlineStr">
        <is>
          <t>apoyo a la toma de decisiones</t>
        </is>
      </c>
      <c r="AC1051" s="2" t="inlineStr">
        <is>
          <t>3</t>
        </is>
      </c>
      <c r="AD1051" s="2" t="inlineStr">
        <is>
          <t/>
        </is>
      </c>
      <c r="AE1051" t="inlineStr">
        <is>
          <t/>
        </is>
      </c>
      <c r="AF1051" t="inlineStr">
        <is>
          <t/>
        </is>
      </c>
      <c r="AG1051" t="inlineStr">
        <is>
          <t/>
        </is>
      </c>
      <c r="AH1051" t="inlineStr">
        <is>
          <t/>
        </is>
      </c>
      <c r="AI1051" t="inlineStr">
        <is>
          <t/>
        </is>
      </c>
      <c r="AJ1051" s="2" t="inlineStr">
        <is>
          <t>päätöksenteon tuki</t>
        </is>
      </c>
      <c r="AK1051" s="2" t="inlineStr">
        <is>
          <t>3</t>
        </is>
      </c>
      <c r="AL1051" s="2" t="inlineStr">
        <is>
          <t/>
        </is>
      </c>
      <c r="AM1051" t="inlineStr">
        <is>
          <t/>
        </is>
      </c>
      <c r="AN1051" s="2" t="inlineStr">
        <is>
          <t>aide à la décision</t>
        </is>
      </c>
      <c r="AO1051" s="2" t="inlineStr">
        <is>
          <t>3</t>
        </is>
      </c>
      <c r="AP1051" s="2" t="inlineStr">
        <is>
          <t/>
        </is>
      </c>
      <c r="AQ1051" t="inlineStr">
        <is>
          <t/>
        </is>
      </c>
      <c r="AR1051" t="inlineStr">
        <is>
          <t/>
        </is>
      </c>
      <c r="AS1051" t="inlineStr">
        <is>
          <t/>
        </is>
      </c>
      <c r="AT1051" t="inlineStr">
        <is>
          <t/>
        </is>
      </c>
      <c r="AU1051" t="inlineStr">
        <is>
          <t/>
        </is>
      </c>
      <c r="AV1051" t="inlineStr">
        <is>
          <t/>
        </is>
      </c>
      <c r="AW1051" t="inlineStr">
        <is>
          <t/>
        </is>
      </c>
      <c r="AX1051" t="inlineStr">
        <is>
          <t/>
        </is>
      </c>
      <c r="AY1051" t="inlineStr">
        <is>
          <t/>
        </is>
      </c>
      <c r="AZ1051" t="inlineStr">
        <is>
          <t/>
        </is>
      </c>
      <c r="BA1051" t="inlineStr">
        <is>
          <t/>
        </is>
      </c>
      <c r="BB1051" t="inlineStr">
        <is>
          <t/>
        </is>
      </c>
      <c r="BC1051" t="inlineStr">
        <is>
          <t/>
        </is>
      </c>
      <c r="BD1051" s="2" t="inlineStr">
        <is>
          <t>aiuto alla decisione</t>
        </is>
      </c>
      <c r="BE1051" s="2" t="inlineStr">
        <is>
          <t>3</t>
        </is>
      </c>
      <c r="BF1051" s="2" t="inlineStr">
        <is>
          <t/>
        </is>
      </c>
      <c r="BG1051" t="inlineStr">
        <is>
          <t/>
        </is>
      </c>
      <c r="BH1051" t="inlineStr">
        <is>
          <t/>
        </is>
      </c>
      <c r="BI1051" t="inlineStr">
        <is>
          <t/>
        </is>
      </c>
      <c r="BJ1051" t="inlineStr">
        <is>
          <t/>
        </is>
      </c>
      <c r="BK1051" t="inlineStr">
        <is>
          <t/>
        </is>
      </c>
      <c r="BL1051" t="inlineStr">
        <is>
          <t/>
        </is>
      </c>
      <c r="BM1051" t="inlineStr">
        <is>
          <t/>
        </is>
      </c>
      <c r="BN1051" t="inlineStr">
        <is>
          <t/>
        </is>
      </c>
      <c r="BO1051" t="inlineStr">
        <is>
          <t/>
        </is>
      </c>
      <c r="BP1051" t="inlineStr">
        <is>
          <t/>
        </is>
      </c>
      <c r="BQ1051" t="inlineStr">
        <is>
          <t/>
        </is>
      </c>
      <c r="BR1051" t="inlineStr">
        <is>
          <t/>
        </is>
      </c>
      <c r="BS1051" t="inlineStr">
        <is>
          <t/>
        </is>
      </c>
      <c r="BT1051" s="2" t="inlineStr">
        <is>
          <t>besluitvormingsondersteuning</t>
        </is>
      </c>
      <c r="BU1051" s="2" t="inlineStr">
        <is>
          <t>3</t>
        </is>
      </c>
      <c r="BV1051" s="2" t="inlineStr">
        <is>
          <t/>
        </is>
      </c>
      <c r="BW1051" t="inlineStr">
        <is>
          <t/>
        </is>
      </c>
      <c r="BX1051" t="inlineStr">
        <is>
          <t/>
        </is>
      </c>
      <c r="BY1051" t="inlineStr">
        <is>
          <t/>
        </is>
      </c>
      <c r="BZ1051" t="inlineStr">
        <is>
          <t/>
        </is>
      </c>
      <c r="CA1051" t="inlineStr">
        <is>
          <t/>
        </is>
      </c>
      <c r="CB1051" s="2" t="inlineStr">
        <is>
          <t>apoio à decisão|
auxílio à tomada de decisão</t>
        </is>
      </c>
      <c r="CC1051" s="2" t="inlineStr">
        <is>
          <t>3|
3</t>
        </is>
      </c>
      <c r="CD1051" s="2" t="inlineStr">
        <is>
          <t xml:space="preserve">|
</t>
        </is>
      </c>
      <c r="CE1051" t="inlineStr">
        <is>
          <t/>
        </is>
      </c>
      <c r="CF1051" t="inlineStr">
        <is>
          <t/>
        </is>
      </c>
      <c r="CG1051" t="inlineStr">
        <is>
          <t/>
        </is>
      </c>
      <c r="CH1051" t="inlineStr">
        <is>
          <t/>
        </is>
      </c>
      <c r="CI1051" t="inlineStr">
        <is>
          <t/>
        </is>
      </c>
      <c r="CJ1051" t="inlineStr">
        <is>
          <t/>
        </is>
      </c>
      <c r="CK1051" t="inlineStr">
        <is>
          <t/>
        </is>
      </c>
      <c r="CL1051" t="inlineStr">
        <is>
          <t/>
        </is>
      </c>
      <c r="CM1051" t="inlineStr">
        <is>
          <t/>
        </is>
      </c>
      <c r="CN1051" t="inlineStr">
        <is>
          <t/>
        </is>
      </c>
      <c r="CO1051" t="inlineStr">
        <is>
          <t/>
        </is>
      </c>
      <c r="CP1051" t="inlineStr">
        <is>
          <t/>
        </is>
      </c>
      <c r="CQ1051" t="inlineStr">
        <is>
          <t/>
        </is>
      </c>
      <c r="CR1051" s="2" t="inlineStr">
        <is>
          <t>beslutsfrämjande</t>
        </is>
      </c>
      <c r="CS1051" s="2" t="inlineStr">
        <is>
          <t>3</t>
        </is>
      </c>
      <c r="CT1051" s="2" t="inlineStr">
        <is>
          <t/>
        </is>
      </c>
      <c r="CU1051" t="inlineStr">
        <is>
          <t/>
        </is>
      </c>
    </row>
    <row r="1052">
      <c r="A1052" s="1" t="str">
        <f>HYPERLINK("https://iate.europa.eu/entry/result/1615064/all", "1615064")</f>
        <v>1615064</v>
      </c>
      <c r="B1052" t="inlineStr">
        <is>
          <t>EDUCATION AND COMMUNICATIONS</t>
        </is>
      </c>
      <c r="C1052" t="inlineStr">
        <is>
          <t>EDUCATION AND COMMUNICATIONS|information technology and data processing</t>
        </is>
      </c>
      <c r="D1052" t="inlineStr">
        <is>
          <t/>
        </is>
      </c>
      <c r="E1052" t="inlineStr">
        <is>
          <t/>
        </is>
      </c>
      <c r="F1052" t="inlineStr">
        <is>
          <t/>
        </is>
      </c>
      <c r="G1052" t="inlineStr">
        <is>
          <t/>
        </is>
      </c>
      <c r="H1052" t="inlineStr">
        <is>
          <t/>
        </is>
      </c>
      <c r="I1052" t="inlineStr">
        <is>
          <t/>
        </is>
      </c>
      <c r="J1052" t="inlineStr">
        <is>
          <t/>
        </is>
      </c>
      <c r="K1052" t="inlineStr">
        <is>
          <t/>
        </is>
      </c>
      <c r="L1052" s="2" t="inlineStr">
        <is>
          <t>rådata|
ubearbejdede data</t>
        </is>
      </c>
      <c r="M1052" s="2" t="inlineStr">
        <is>
          <t>3|
3</t>
        </is>
      </c>
      <c r="N1052" s="2" t="inlineStr">
        <is>
          <t xml:space="preserve">|
</t>
        </is>
      </c>
      <c r="O1052" t="inlineStr">
        <is>
          <t/>
        </is>
      </c>
      <c r="P1052" s="2" t="inlineStr">
        <is>
          <t>Rohdaten|
Rohmaterial|
unbearbeitete Daten</t>
        </is>
      </c>
      <c r="Q1052" s="2" t="inlineStr">
        <is>
          <t>3|
3|
3</t>
        </is>
      </c>
      <c r="R1052" s="2" t="inlineStr">
        <is>
          <t xml:space="preserve">|
|
</t>
        </is>
      </c>
      <c r="S1052" t="inlineStr">
        <is>
          <t/>
        </is>
      </c>
      <c r="T1052" s="2" t="inlineStr">
        <is>
          <t>ανεπεξέργαστα δεδομένα</t>
        </is>
      </c>
      <c r="U1052" s="2" t="inlineStr">
        <is>
          <t>3</t>
        </is>
      </c>
      <c r="V1052" s="2" t="inlineStr">
        <is>
          <t/>
        </is>
      </c>
      <c r="W1052" t="inlineStr">
        <is>
          <t/>
        </is>
      </c>
      <c r="X1052" s="2" t="inlineStr">
        <is>
          <t>raw data</t>
        </is>
      </c>
      <c r="Y1052" s="2" t="inlineStr">
        <is>
          <t>3</t>
        </is>
      </c>
      <c r="Z1052" s="2" t="inlineStr">
        <is>
          <t/>
        </is>
      </c>
      <c r="AA1052" t="inlineStr">
        <is>
          <t>data upon which no data processing has taken place</t>
        </is>
      </c>
      <c r="AB1052" s="2" t="inlineStr">
        <is>
          <t>datos brutos</t>
        </is>
      </c>
      <c r="AC1052" s="2" t="inlineStr">
        <is>
          <t>3</t>
        </is>
      </c>
      <c r="AD1052" s="2" t="inlineStr">
        <is>
          <t/>
        </is>
      </c>
      <c r="AE1052" t="inlineStr">
        <is>
          <t/>
        </is>
      </c>
      <c r="AF1052" t="inlineStr">
        <is>
          <t/>
        </is>
      </c>
      <c r="AG1052" t="inlineStr">
        <is>
          <t/>
        </is>
      </c>
      <c r="AH1052" t="inlineStr">
        <is>
          <t/>
        </is>
      </c>
      <c r="AI1052" t="inlineStr">
        <is>
          <t/>
        </is>
      </c>
      <c r="AJ1052" s="2" t="inlineStr">
        <is>
          <t>raakadata</t>
        </is>
      </c>
      <c r="AK1052" s="2" t="inlineStr">
        <is>
          <t>3</t>
        </is>
      </c>
      <c r="AL1052" s="2" t="inlineStr">
        <is>
          <t/>
        </is>
      </c>
      <c r="AM1052" t="inlineStr">
        <is>
          <t>tietyn tietojenkäsittelyvaiheen kannalta käsittelemätön tai muokkaamaton data</t>
        </is>
      </c>
      <c r="AN1052" s="2" t="inlineStr">
        <is>
          <t>données brutes</t>
        </is>
      </c>
      <c r="AO1052" s="2" t="inlineStr">
        <is>
          <t>3</t>
        </is>
      </c>
      <c r="AP1052" s="2" t="inlineStr">
        <is>
          <t/>
        </is>
      </c>
      <c r="AQ1052" t="inlineStr">
        <is>
          <t>donn es rassembl es mais n'ayant pas encore fait l'objet d'un contr le ou d'un traitement.</t>
        </is>
      </c>
      <c r="AR1052" t="inlineStr">
        <is>
          <t/>
        </is>
      </c>
      <c r="AS1052" t="inlineStr">
        <is>
          <t/>
        </is>
      </c>
      <c r="AT1052" t="inlineStr">
        <is>
          <t/>
        </is>
      </c>
      <c r="AU1052" t="inlineStr">
        <is>
          <t/>
        </is>
      </c>
      <c r="AV1052" t="inlineStr">
        <is>
          <t/>
        </is>
      </c>
      <c r="AW1052" t="inlineStr">
        <is>
          <t/>
        </is>
      </c>
      <c r="AX1052" t="inlineStr">
        <is>
          <t/>
        </is>
      </c>
      <c r="AY1052" t="inlineStr">
        <is>
          <t/>
        </is>
      </c>
      <c r="AZ1052" t="inlineStr">
        <is>
          <t/>
        </is>
      </c>
      <c r="BA1052" t="inlineStr">
        <is>
          <t/>
        </is>
      </c>
      <c r="BB1052" t="inlineStr">
        <is>
          <t/>
        </is>
      </c>
      <c r="BC1052" t="inlineStr">
        <is>
          <t/>
        </is>
      </c>
      <c r="BD1052" s="2" t="inlineStr">
        <is>
          <t>cifre lorde|
dati originali</t>
        </is>
      </c>
      <c r="BE1052" s="2" t="inlineStr">
        <is>
          <t>3|
3</t>
        </is>
      </c>
      <c r="BF1052" s="2" t="inlineStr">
        <is>
          <t xml:space="preserve">|
</t>
        </is>
      </c>
      <c r="BG1052" t="inlineStr">
        <is>
          <t/>
        </is>
      </c>
      <c r="BH1052" t="inlineStr">
        <is>
          <t/>
        </is>
      </c>
      <c r="BI1052" t="inlineStr">
        <is>
          <t/>
        </is>
      </c>
      <c r="BJ1052" t="inlineStr">
        <is>
          <t/>
        </is>
      </c>
      <c r="BK1052" t="inlineStr">
        <is>
          <t/>
        </is>
      </c>
      <c r="BL1052" t="inlineStr">
        <is>
          <t/>
        </is>
      </c>
      <c r="BM1052" t="inlineStr">
        <is>
          <t/>
        </is>
      </c>
      <c r="BN1052" t="inlineStr">
        <is>
          <t/>
        </is>
      </c>
      <c r="BO1052" t="inlineStr">
        <is>
          <t/>
        </is>
      </c>
      <c r="BP1052" s="2" t="inlineStr">
        <is>
          <t>&lt;i&gt;data&lt;/i&gt; mhux ipproċessata</t>
        </is>
      </c>
      <c r="BQ1052" s="2" t="inlineStr">
        <is>
          <t>3</t>
        </is>
      </c>
      <c r="BR1052" s="2" t="inlineStr">
        <is>
          <t/>
        </is>
      </c>
      <c r="BS1052" t="inlineStr">
        <is>
          <t>&lt;i&gt;data&lt;/i&gt; miġbura minn sors u li għadha ma ġietx immanipulata</t>
        </is>
      </c>
      <c r="BT1052" s="2" t="inlineStr">
        <is>
          <t>oorspronkelijke gegevens</t>
        </is>
      </c>
      <c r="BU1052" s="2" t="inlineStr">
        <is>
          <t>3</t>
        </is>
      </c>
      <c r="BV1052" s="2" t="inlineStr">
        <is>
          <t/>
        </is>
      </c>
      <c r="BW1052" t="inlineStr">
        <is>
          <t/>
        </is>
      </c>
      <c r="BX1052" t="inlineStr">
        <is>
          <t/>
        </is>
      </c>
      <c r="BY1052" t="inlineStr">
        <is>
          <t/>
        </is>
      </c>
      <c r="BZ1052" t="inlineStr">
        <is>
          <t/>
        </is>
      </c>
      <c r="CA1052" t="inlineStr">
        <is>
          <t/>
        </is>
      </c>
      <c r="CB1052" t="inlineStr">
        <is>
          <t/>
        </is>
      </c>
      <c r="CC1052" t="inlineStr">
        <is>
          <t/>
        </is>
      </c>
      <c r="CD1052" t="inlineStr">
        <is>
          <t/>
        </is>
      </c>
      <c r="CE1052" t="inlineStr">
        <is>
          <t/>
        </is>
      </c>
      <c r="CF1052" t="inlineStr">
        <is>
          <t/>
        </is>
      </c>
      <c r="CG1052" t="inlineStr">
        <is>
          <t/>
        </is>
      </c>
      <c r="CH1052" t="inlineStr">
        <is>
          <t/>
        </is>
      </c>
      <c r="CI1052" t="inlineStr">
        <is>
          <t/>
        </is>
      </c>
      <c r="CJ1052" t="inlineStr">
        <is>
          <t/>
        </is>
      </c>
      <c r="CK1052" t="inlineStr">
        <is>
          <t/>
        </is>
      </c>
      <c r="CL1052" t="inlineStr">
        <is>
          <t/>
        </is>
      </c>
      <c r="CM1052" t="inlineStr">
        <is>
          <t/>
        </is>
      </c>
      <c r="CN1052" t="inlineStr">
        <is>
          <t/>
        </is>
      </c>
      <c r="CO1052" t="inlineStr">
        <is>
          <t/>
        </is>
      </c>
      <c r="CP1052" t="inlineStr">
        <is>
          <t/>
        </is>
      </c>
      <c r="CQ1052" t="inlineStr">
        <is>
          <t/>
        </is>
      </c>
      <c r="CR1052" s="2" t="inlineStr">
        <is>
          <t>rådata</t>
        </is>
      </c>
      <c r="CS1052" s="2" t="inlineStr">
        <is>
          <t>3</t>
        </is>
      </c>
      <c r="CT1052" s="2" t="inlineStr">
        <is>
          <t/>
        </is>
      </c>
      <c r="CU1052" t="inlineStr">
        <is>
          <t/>
        </is>
      </c>
    </row>
    <row r="1053">
      <c r="A1053" s="1" t="str">
        <f>HYPERLINK("https://iate.europa.eu/entry/result/1476514/all", "1476514")</f>
        <v>1476514</v>
      </c>
      <c r="B1053" t="inlineStr">
        <is>
          <t>Domain code not specified</t>
        </is>
      </c>
      <c r="C1053" t="inlineStr">
        <is>
          <t>Domain code not specified</t>
        </is>
      </c>
      <c r="D1053" t="inlineStr">
        <is>
          <t/>
        </is>
      </c>
      <c r="E1053" t="inlineStr">
        <is>
          <t/>
        </is>
      </c>
      <c r="F1053" t="inlineStr">
        <is>
          <t/>
        </is>
      </c>
      <c r="G1053" t="inlineStr">
        <is>
          <t/>
        </is>
      </c>
      <c r="H1053" t="inlineStr">
        <is>
          <t/>
        </is>
      </c>
      <c r="I1053" t="inlineStr">
        <is>
          <t/>
        </is>
      </c>
      <c r="J1053" t="inlineStr">
        <is>
          <t/>
        </is>
      </c>
      <c r="K1053" t="inlineStr">
        <is>
          <t/>
        </is>
      </c>
      <c r="L1053" t="inlineStr">
        <is>
          <t/>
        </is>
      </c>
      <c r="M1053" t="inlineStr">
        <is>
          <t/>
        </is>
      </c>
      <c r="N1053" t="inlineStr">
        <is>
          <t/>
        </is>
      </c>
      <c r="O1053" t="inlineStr">
        <is>
          <t/>
        </is>
      </c>
      <c r="P1053" s="2" t="inlineStr">
        <is>
          <t>Rohdaten</t>
        </is>
      </c>
      <c r="Q1053" s="2" t="inlineStr">
        <is>
          <t>3</t>
        </is>
      </c>
      <c r="R1053" s="2" t="inlineStr">
        <is>
          <t/>
        </is>
      </c>
      <c r="S1053" t="inlineStr">
        <is>
          <t>in NLG:unstrukturierte Eingabedaten-als Eingabe für einen Generator sind diese Daten</t>
        </is>
      </c>
      <c r="T1053" t="inlineStr">
        <is>
          <t/>
        </is>
      </c>
      <c r="U1053" t="inlineStr">
        <is>
          <t/>
        </is>
      </c>
      <c r="V1053" t="inlineStr">
        <is>
          <t/>
        </is>
      </c>
      <c r="W1053" t="inlineStr">
        <is>
          <t/>
        </is>
      </c>
      <c r="X1053" s="2" t="inlineStr">
        <is>
          <t>raw data</t>
        </is>
      </c>
      <c r="Y1053" s="2" t="inlineStr">
        <is>
          <t>3</t>
        </is>
      </c>
      <c r="Z1053" s="2" t="inlineStr">
        <is>
          <t/>
        </is>
      </c>
      <c r="AA1053" t="inlineStr">
        <is>
          <t>in natural-language generation: generator input which are the result of a search algorithm; they have no direct connection with language and are not open to discussion</t>
        </is>
      </c>
      <c r="AB1053" t="inlineStr">
        <is>
          <t/>
        </is>
      </c>
      <c r="AC1053" t="inlineStr">
        <is>
          <t/>
        </is>
      </c>
      <c r="AD1053" t="inlineStr">
        <is>
          <t/>
        </is>
      </c>
      <c r="AE1053" t="inlineStr">
        <is>
          <t/>
        </is>
      </c>
      <c r="AF1053" t="inlineStr">
        <is>
          <t/>
        </is>
      </c>
      <c r="AG1053" t="inlineStr">
        <is>
          <t/>
        </is>
      </c>
      <c r="AH1053" t="inlineStr">
        <is>
          <t/>
        </is>
      </c>
      <c r="AI1053" t="inlineStr">
        <is>
          <t/>
        </is>
      </c>
      <c r="AJ1053" t="inlineStr">
        <is>
          <t/>
        </is>
      </c>
      <c r="AK1053" t="inlineStr">
        <is>
          <t/>
        </is>
      </c>
      <c r="AL1053" t="inlineStr">
        <is>
          <t/>
        </is>
      </c>
      <c r="AM1053" t="inlineStr">
        <is>
          <t/>
        </is>
      </c>
      <c r="AN1053" s="2" t="inlineStr">
        <is>
          <t>données brutes</t>
        </is>
      </c>
      <c r="AO1053" s="2" t="inlineStr">
        <is>
          <t>3</t>
        </is>
      </c>
      <c r="AP1053" s="2" t="inlineStr">
        <is>
          <t/>
        </is>
      </c>
      <c r="AQ1053" t="inlineStr">
        <is>
          <t>en génération en langage naturel: entrées du générateur non structurées; elles sont des résultats d'un algorithme de recherche, sans rapport direct avec la langue et ne prêtent à aucune discussion</t>
        </is>
      </c>
      <c r="AR1053" t="inlineStr">
        <is>
          <t/>
        </is>
      </c>
      <c r="AS1053" t="inlineStr">
        <is>
          <t/>
        </is>
      </c>
      <c r="AT1053" t="inlineStr">
        <is>
          <t/>
        </is>
      </c>
      <c r="AU1053" t="inlineStr">
        <is>
          <t/>
        </is>
      </c>
      <c r="AV1053" t="inlineStr">
        <is>
          <t/>
        </is>
      </c>
      <c r="AW1053" t="inlineStr">
        <is>
          <t/>
        </is>
      </c>
      <c r="AX1053" t="inlineStr">
        <is>
          <t/>
        </is>
      </c>
      <c r="AY1053" t="inlineStr">
        <is>
          <t/>
        </is>
      </c>
      <c r="AZ1053" t="inlineStr">
        <is>
          <t/>
        </is>
      </c>
      <c r="BA1053" t="inlineStr">
        <is>
          <t/>
        </is>
      </c>
      <c r="BB1053" t="inlineStr">
        <is>
          <t/>
        </is>
      </c>
      <c r="BC1053" t="inlineStr">
        <is>
          <t/>
        </is>
      </c>
      <c r="BD1053" s="2" t="inlineStr">
        <is>
          <t>dati grezzi</t>
        </is>
      </c>
      <c r="BE1053" s="2" t="inlineStr">
        <is>
          <t>3</t>
        </is>
      </c>
      <c r="BF1053" s="2" t="inlineStr">
        <is>
          <t/>
        </is>
      </c>
      <c r="BG1053" t="inlineStr">
        <is>
          <t>input per il generatore che sono il risultato di un algoritmo di ricerca; non hanno una diretta connessione con il linguaggio e non sono aperti a discussione</t>
        </is>
      </c>
      <c r="BH1053" t="inlineStr">
        <is>
          <t/>
        </is>
      </c>
      <c r="BI1053" t="inlineStr">
        <is>
          <t/>
        </is>
      </c>
      <c r="BJ1053" t="inlineStr">
        <is>
          <t/>
        </is>
      </c>
      <c r="BK1053" t="inlineStr">
        <is>
          <t/>
        </is>
      </c>
      <c r="BL1053" t="inlineStr">
        <is>
          <t/>
        </is>
      </c>
      <c r="BM1053" t="inlineStr">
        <is>
          <t/>
        </is>
      </c>
      <c r="BN1053" t="inlineStr">
        <is>
          <t/>
        </is>
      </c>
      <c r="BO1053" t="inlineStr">
        <is>
          <t/>
        </is>
      </c>
      <c r="BP1053" t="inlineStr">
        <is>
          <t/>
        </is>
      </c>
      <c r="BQ1053" t="inlineStr">
        <is>
          <t/>
        </is>
      </c>
      <c r="BR1053" t="inlineStr">
        <is>
          <t/>
        </is>
      </c>
      <c r="BS1053" t="inlineStr">
        <is>
          <t/>
        </is>
      </c>
      <c r="BT1053" t="inlineStr">
        <is>
          <t/>
        </is>
      </c>
      <c r="BU1053" t="inlineStr">
        <is>
          <t/>
        </is>
      </c>
      <c r="BV1053" t="inlineStr">
        <is>
          <t/>
        </is>
      </c>
      <c r="BW1053" t="inlineStr">
        <is>
          <t/>
        </is>
      </c>
      <c r="BX1053" t="inlineStr">
        <is>
          <t/>
        </is>
      </c>
      <c r="BY1053" t="inlineStr">
        <is>
          <t/>
        </is>
      </c>
      <c r="BZ1053" t="inlineStr">
        <is>
          <t/>
        </is>
      </c>
      <c r="CA1053" t="inlineStr">
        <is>
          <t/>
        </is>
      </c>
      <c r="CB1053" t="inlineStr">
        <is>
          <t/>
        </is>
      </c>
      <c r="CC1053" t="inlineStr">
        <is>
          <t/>
        </is>
      </c>
      <c r="CD1053" t="inlineStr">
        <is>
          <t/>
        </is>
      </c>
      <c r="CE1053" t="inlineStr">
        <is>
          <t/>
        </is>
      </c>
      <c r="CF1053" t="inlineStr">
        <is>
          <t/>
        </is>
      </c>
      <c r="CG1053" t="inlineStr">
        <is>
          <t/>
        </is>
      </c>
      <c r="CH1053" t="inlineStr">
        <is>
          <t/>
        </is>
      </c>
      <c r="CI1053" t="inlineStr">
        <is>
          <t/>
        </is>
      </c>
      <c r="CJ1053" t="inlineStr">
        <is>
          <t/>
        </is>
      </c>
      <c r="CK1053" t="inlineStr">
        <is>
          <t/>
        </is>
      </c>
      <c r="CL1053" t="inlineStr">
        <is>
          <t/>
        </is>
      </c>
      <c r="CM1053" t="inlineStr">
        <is>
          <t/>
        </is>
      </c>
      <c r="CN1053" t="inlineStr">
        <is>
          <t/>
        </is>
      </c>
      <c r="CO1053" t="inlineStr">
        <is>
          <t/>
        </is>
      </c>
      <c r="CP1053" t="inlineStr">
        <is>
          <t/>
        </is>
      </c>
      <c r="CQ1053" t="inlineStr">
        <is>
          <t/>
        </is>
      </c>
      <c r="CR1053" s="2" t="inlineStr">
        <is>
          <t>obearbetad data|
rådata</t>
        </is>
      </c>
      <c r="CS1053" s="2" t="inlineStr">
        <is>
          <t>3|
3</t>
        </is>
      </c>
      <c r="CT1053" s="2" t="inlineStr">
        <is>
          <t xml:space="preserve">|
</t>
        </is>
      </c>
      <c r="CU1053" t="inlineStr">
        <is>
          <t>(i generering av naturligt språk):ostrukturerad indata till ett genereringssystem</t>
        </is>
      </c>
    </row>
    <row r="1054">
      <c r="A1054" s="1" t="str">
        <f>HYPERLINK("https://iate.europa.eu/entry/result/278960/all", "278960")</f>
        <v>278960</v>
      </c>
      <c r="B1054" t="inlineStr">
        <is>
          <t>AGRICULTURE, FORESTRY AND FISHERIES</t>
        </is>
      </c>
      <c r="C1054" t="inlineStr">
        <is>
          <t>AGRICULTURE, FORESTRY AND FISHERIES</t>
        </is>
      </c>
      <c r="D1054" t="inlineStr">
        <is>
          <t/>
        </is>
      </c>
      <c r="E1054" t="inlineStr">
        <is>
          <t/>
        </is>
      </c>
      <c r="F1054" t="inlineStr">
        <is>
          <t/>
        </is>
      </c>
      <c r="G1054" t="inlineStr">
        <is>
          <t/>
        </is>
      </c>
      <c r="H1054" t="inlineStr">
        <is>
          <t/>
        </is>
      </c>
      <c r="I1054" t="inlineStr">
        <is>
          <t/>
        </is>
      </c>
      <c r="J1054" t="inlineStr">
        <is>
          <t/>
        </is>
      </c>
      <c r="K1054" t="inlineStr">
        <is>
          <t/>
        </is>
      </c>
      <c r="L1054" t="inlineStr">
        <is>
          <t/>
        </is>
      </c>
      <c r="M1054" t="inlineStr">
        <is>
          <t/>
        </is>
      </c>
      <c r="N1054" t="inlineStr">
        <is>
          <t/>
        </is>
      </c>
      <c r="O1054" t="inlineStr">
        <is>
          <t/>
        </is>
      </c>
      <c r="P1054" s="2" t="inlineStr">
        <is>
          <t>Rohmaterial</t>
        </is>
      </c>
      <c r="Q1054" s="2" t="inlineStr">
        <is>
          <t>1</t>
        </is>
      </c>
      <c r="R1054" s="2" t="inlineStr">
        <is>
          <t/>
        </is>
      </c>
      <c r="S1054" t="inlineStr">
        <is>
          <t/>
        </is>
      </c>
      <c r="T1054" t="inlineStr">
        <is>
          <t/>
        </is>
      </c>
      <c r="U1054" t="inlineStr">
        <is>
          <t/>
        </is>
      </c>
      <c r="V1054" t="inlineStr">
        <is>
          <t/>
        </is>
      </c>
      <c r="W1054" t="inlineStr">
        <is>
          <t/>
        </is>
      </c>
      <c r="X1054" s="2" t="inlineStr">
        <is>
          <t>raw data</t>
        </is>
      </c>
      <c r="Y1054" s="2" t="inlineStr">
        <is>
          <t>1</t>
        </is>
      </c>
      <c r="Z1054" s="2" t="inlineStr">
        <is>
          <t/>
        </is>
      </c>
      <c r="AA1054" t="inlineStr">
        <is>
          <t/>
        </is>
      </c>
      <c r="AB1054" s="2" t="inlineStr">
        <is>
          <t>datos brutos</t>
        </is>
      </c>
      <c r="AC1054" s="2" t="inlineStr">
        <is>
          <t>1</t>
        </is>
      </c>
      <c r="AD1054" s="2" t="inlineStr">
        <is>
          <t/>
        </is>
      </c>
      <c r="AE1054" t="inlineStr">
        <is>
          <t/>
        </is>
      </c>
      <c r="AF1054" t="inlineStr">
        <is>
          <t/>
        </is>
      </c>
      <c r="AG1054" t="inlineStr">
        <is>
          <t/>
        </is>
      </c>
      <c r="AH1054" t="inlineStr">
        <is>
          <t/>
        </is>
      </c>
      <c r="AI1054" t="inlineStr">
        <is>
          <t/>
        </is>
      </c>
      <c r="AJ1054" t="inlineStr">
        <is>
          <t/>
        </is>
      </c>
      <c r="AK1054" t="inlineStr">
        <is>
          <t/>
        </is>
      </c>
      <c r="AL1054" t="inlineStr">
        <is>
          <t/>
        </is>
      </c>
      <c r="AM1054" t="inlineStr">
        <is>
          <t/>
        </is>
      </c>
      <c r="AN1054" s="2" t="inlineStr">
        <is>
          <t>données brutes</t>
        </is>
      </c>
      <c r="AO1054" s="2" t="inlineStr">
        <is>
          <t>1</t>
        </is>
      </c>
      <c r="AP1054" s="2" t="inlineStr">
        <is>
          <t/>
        </is>
      </c>
      <c r="AQ1054" t="inlineStr">
        <is>
          <t/>
        </is>
      </c>
      <c r="AR1054" t="inlineStr">
        <is>
          <t/>
        </is>
      </c>
      <c r="AS1054" t="inlineStr">
        <is>
          <t/>
        </is>
      </c>
      <c r="AT1054" t="inlineStr">
        <is>
          <t/>
        </is>
      </c>
      <c r="AU1054" t="inlineStr">
        <is>
          <t/>
        </is>
      </c>
      <c r="AV1054" t="inlineStr">
        <is>
          <t/>
        </is>
      </c>
      <c r="AW1054" t="inlineStr">
        <is>
          <t/>
        </is>
      </c>
      <c r="AX1054" t="inlineStr">
        <is>
          <t/>
        </is>
      </c>
      <c r="AY1054" t="inlineStr">
        <is>
          <t/>
        </is>
      </c>
      <c r="AZ1054" t="inlineStr">
        <is>
          <t/>
        </is>
      </c>
      <c r="BA1054" t="inlineStr">
        <is>
          <t/>
        </is>
      </c>
      <c r="BB1054" t="inlineStr">
        <is>
          <t/>
        </is>
      </c>
      <c r="BC1054" t="inlineStr">
        <is>
          <t/>
        </is>
      </c>
      <c r="BD1054" s="2" t="inlineStr">
        <is>
          <t>cifre lorde</t>
        </is>
      </c>
      <c r="BE1054" s="2" t="inlineStr">
        <is>
          <t>1</t>
        </is>
      </c>
      <c r="BF1054" s="2" t="inlineStr">
        <is>
          <t/>
        </is>
      </c>
      <c r="BG1054" t="inlineStr">
        <is>
          <t/>
        </is>
      </c>
      <c r="BH1054" t="inlineStr">
        <is>
          <t/>
        </is>
      </c>
      <c r="BI1054" t="inlineStr">
        <is>
          <t/>
        </is>
      </c>
      <c r="BJ1054" t="inlineStr">
        <is>
          <t/>
        </is>
      </c>
      <c r="BK1054" t="inlineStr">
        <is>
          <t/>
        </is>
      </c>
      <c r="BL1054" t="inlineStr">
        <is>
          <t/>
        </is>
      </c>
      <c r="BM1054" t="inlineStr">
        <is>
          <t/>
        </is>
      </c>
      <c r="BN1054" t="inlineStr">
        <is>
          <t/>
        </is>
      </c>
      <c r="BO1054" t="inlineStr">
        <is>
          <t/>
        </is>
      </c>
      <c r="BP1054" t="inlineStr">
        <is>
          <t/>
        </is>
      </c>
      <c r="BQ1054" t="inlineStr">
        <is>
          <t/>
        </is>
      </c>
      <c r="BR1054" t="inlineStr">
        <is>
          <t/>
        </is>
      </c>
      <c r="BS1054" t="inlineStr">
        <is>
          <t/>
        </is>
      </c>
      <c r="BT1054" t="inlineStr">
        <is>
          <t/>
        </is>
      </c>
      <c r="BU1054" t="inlineStr">
        <is>
          <t/>
        </is>
      </c>
      <c r="BV1054" t="inlineStr">
        <is>
          <t/>
        </is>
      </c>
      <c r="BW1054" t="inlineStr">
        <is>
          <t/>
        </is>
      </c>
      <c r="BX1054" t="inlineStr">
        <is>
          <t/>
        </is>
      </c>
      <c r="BY1054" t="inlineStr">
        <is>
          <t/>
        </is>
      </c>
      <c r="BZ1054" t="inlineStr">
        <is>
          <t/>
        </is>
      </c>
      <c r="CA1054" t="inlineStr">
        <is>
          <t/>
        </is>
      </c>
      <c r="CB1054" t="inlineStr">
        <is>
          <t/>
        </is>
      </c>
      <c r="CC1054" t="inlineStr">
        <is>
          <t/>
        </is>
      </c>
      <c r="CD1054" t="inlineStr">
        <is>
          <t/>
        </is>
      </c>
      <c r="CE1054" t="inlineStr">
        <is>
          <t/>
        </is>
      </c>
      <c r="CF1054" t="inlineStr">
        <is>
          <t/>
        </is>
      </c>
      <c r="CG1054" t="inlineStr">
        <is>
          <t/>
        </is>
      </c>
      <c r="CH1054" t="inlineStr">
        <is>
          <t/>
        </is>
      </c>
      <c r="CI1054" t="inlineStr">
        <is>
          <t/>
        </is>
      </c>
      <c r="CJ1054" t="inlineStr">
        <is>
          <t/>
        </is>
      </c>
      <c r="CK1054" t="inlineStr">
        <is>
          <t/>
        </is>
      </c>
      <c r="CL1054" t="inlineStr">
        <is>
          <t/>
        </is>
      </c>
      <c r="CM1054" t="inlineStr">
        <is>
          <t/>
        </is>
      </c>
      <c r="CN1054" t="inlineStr">
        <is>
          <t/>
        </is>
      </c>
      <c r="CO1054" t="inlineStr">
        <is>
          <t/>
        </is>
      </c>
      <c r="CP1054" t="inlineStr">
        <is>
          <t/>
        </is>
      </c>
      <c r="CQ1054" t="inlineStr">
        <is>
          <t/>
        </is>
      </c>
      <c r="CR1054" t="inlineStr">
        <is>
          <t/>
        </is>
      </c>
      <c r="CS1054" t="inlineStr">
        <is>
          <t/>
        </is>
      </c>
      <c r="CT1054" t="inlineStr">
        <is>
          <t/>
        </is>
      </c>
      <c r="CU1054" t="inlineStr">
        <is>
          <t/>
        </is>
      </c>
    </row>
    <row r="1055">
      <c r="A1055" s="1" t="str">
        <f>HYPERLINK("https://iate.europa.eu/entry/result/792922/all", "792922")</f>
        <v>792922</v>
      </c>
      <c r="B1055" t="inlineStr">
        <is>
          <t>PRODUCTION, TECHNOLOGY AND RESEARCH;SCIENCE;SOCIAL QUESTIONS</t>
        </is>
      </c>
      <c r="C1055" t="inlineStr">
        <is>
          <t>PRODUCTION, TECHNOLOGY AND RESEARCH|research and intellectual property|research;SCIENCE|natural and applied sciences|life sciences;SOCIAL QUESTIONS|health</t>
        </is>
      </c>
      <c r="D1055" t="inlineStr">
        <is>
          <t/>
        </is>
      </c>
      <c r="E1055" t="inlineStr">
        <is>
          <t/>
        </is>
      </c>
      <c r="F1055" t="inlineStr">
        <is>
          <t/>
        </is>
      </c>
      <c r="G1055" t="inlineStr">
        <is>
          <t/>
        </is>
      </c>
      <c r="H1055" t="inlineStr">
        <is>
          <t/>
        </is>
      </c>
      <c r="I1055" t="inlineStr">
        <is>
          <t/>
        </is>
      </c>
      <c r="J1055" t="inlineStr">
        <is>
          <t/>
        </is>
      </c>
      <c r="K1055" t="inlineStr">
        <is>
          <t/>
        </is>
      </c>
      <c r="L1055" t="inlineStr">
        <is>
          <t/>
        </is>
      </c>
      <c r="M1055" t="inlineStr">
        <is>
          <t/>
        </is>
      </c>
      <c r="N1055" t="inlineStr">
        <is>
          <t/>
        </is>
      </c>
      <c r="O1055" t="inlineStr">
        <is>
          <t/>
        </is>
      </c>
      <c r="P1055" t="inlineStr">
        <is>
          <t/>
        </is>
      </c>
      <c r="Q1055" t="inlineStr">
        <is>
          <t/>
        </is>
      </c>
      <c r="R1055" t="inlineStr">
        <is>
          <t/>
        </is>
      </c>
      <c r="S1055" t="inlineStr">
        <is>
          <t/>
        </is>
      </c>
      <c r="T1055" t="inlineStr">
        <is>
          <t/>
        </is>
      </c>
      <c r="U1055" t="inlineStr">
        <is>
          <t/>
        </is>
      </c>
      <c r="V1055" t="inlineStr">
        <is>
          <t/>
        </is>
      </c>
      <c r="W1055" t="inlineStr">
        <is>
          <t/>
        </is>
      </c>
      <c r="X1055" s="2" t="inlineStr">
        <is>
          <t>National Consultative Ethics Committee for Health and Life Sciences</t>
        </is>
      </c>
      <c r="Y1055" s="2" t="inlineStr">
        <is>
          <t>1</t>
        </is>
      </c>
      <c r="Z1055" s="2" t="inlineStr">
        <is>
          <t/>
        </is>
      </c>
      <c r="AA1055" t="inlineStr">
        <is>
          <t/>
        </is>
      </c>
      <c r="AB1055" t="inlineStr">
        <is>
          <t/>
        </is>
      </c>
      <c r="AC1055" t="inlineStr">
        <is>
          <t/>
        </is>
      </c>
      <c r="AD1055" t="inlineStr">
        <is>
          <t/>
        </is>
      </c>
      <c r="AE1055" t="inlineStr">
        <is>
          <t/>
        </is>
      </c>
      <c r="AF1055" t="inlineStr">
        <is>
          <t/>
        </is>
      </c>
      <c r="AG1055" t="inlineStr">
        <is>
          <t/>
        </is>
      </c>
      <c r="AH1055" t="inlineStr">
        <is>
          <t/>
        </is>
      </c>
      <c r="AI1055" t="inlineStr">
        <is>
          <t/>
        </is>
      </c>
      <c r="AJ1055" t="inlineStr">
        <is>
          <t/>
        </is>
      </c>
      <c r="AK1055" t="inlineStr">
        <is>
          <t/>
        </is>
      </c>
      <c r="AL1055" t="inlineStr">
        <is>
          <t/>
        </is>
      </c>
      <c r="AM1055" t="inlineStr">
        <is>
          <t/>
        </is>
      </c>
      <c r="AN1055" s="2" t="inlineStr">
        <is>
          <t>comité consultatif national d'éthique pour les sciences de la vie et de la santé|
Comité Consultatif National d'Éthique (pour les sciences de la vie et de la santé)|
CCNE</t>
        </is>
      </c>
      <c r="AO1055" s="2" t="inlineStr">
        <is>
          <t>2|
2|
2</t>
        </is>
      </c>
      <c r="AP1055" s="2" t="inlineStr">
        <is>
          <t xml:space="preserve">|
|
</t>
        </is>
      </c>
      <c r="AQ1055" t="inlineStr">
        <is>
          <t>La mission du CCNE est de "donner des avis sur les problèmes éthiques soulevés par les progrès de la connaissance dans les domaines de la biologie, de la médecine et de la santé et de publier des recommandations sur ce sujet."</t>
        </is>
      </c>
      <c r="AR1055" t="inlineStr">
        <is>
          <t/>
        </is>
      </c>
      <c r="AS1055" t="inlineStr">
        <is>
          <t/>
        </is>
      </c>
      <c r="AT1055" t="inlineStr">
        <is>
          <t/>
        </is>
      </c>
      <c r="AU1055" t="inlineStr">
        <is>
          <t/>
        </is>
      </c>
      <c r="AV1055" t="inlineStr">
        <is>
          <t/>
        </is>
      </c>
      <c r="AW1055" t="inlineStr">
        <is>
          <t/>
        </is>
      </c>
      <c r="AX1055" t="inlineStr">
        <is>
          <t/>
        </is>
      </c>
      <c r="AY1055" t="inlineStr">
        <is>
          <t/>
        </is>
      </c>
      <c r="AZ1055" t="inlineStr">
        <is>
          <t/>
        </is>
      </c>
      <c r="BA1055" t="inlineStr">
        <is>
          <t/>
        </is>
      </c>
      <c r="BB1055" t="inlineStr">
        <is>
          <t/>
        </is>
      </c>
      <c r="BC1055" t="inlineStr">
        <is>
          <t/>
        </is>
      </c>
      <c r="BD1055" t="inlineStr">
        <is>
          <t/>
        </is>
      </c>
      <c r="BE1055" t="inlineStr">
        <is>
          <t/>
        </is>
      </c>
      <c r="BF1055" t="inlineStr">
        <is>
          <t/>
        </is>
      </c>
      <c r="BG1055" t="inlineStr">
        <is>
          <t/>
        </is>
      </c>
      <c r="BH1055" t="inlineStr">
        <is>
          <t/>
        </is>
      </c>
      <c r="BI1055" t="inlineStr">
        <is>
          <t/>
        </is>
      </c>
      <c r="BJ1055" t="inlineStr">
        <is>
          <t/>
        </is>
      </c>
      <c r="BK1055" t="inlineStr">
        <is>
          <t/>
        </is>
      </c>
      <c r="BL1055" t="inlineStr">
        <is>
          <t/>
        </is>
      </c>
      <c r="BM1055" t="inlineStr">
        <is>
          <t/>
        </is>
      </c>
      <c r="BN1055" t="inlineStr">
        <is>
          <t/>
        </is>
      </c>
      <c r="BO1055" t="inlineStr">
        <is>
          <t/>
        </is>
      </c>
      <c r="BP1055" t="inlineStr">
        <is>
          <t/>
        </is>
      </c>
      <c r="BQ1055" t="inlineStr">
        <is>
          <t/>
        </is>
      </c>
      <c r="BR1055" t="inlineStr">
        <is>
          <t/>
        </is>
      </c>
      <c r="BS1055" t="inlineStr">
        <is>
          <t/>
        </is>
      </c>
      <c r="BT1055" t="inlineStr">
        <is>
          <t/>
        </is>
      </c>
      <c r="BU1055" t="inlineStr">
        <is>
          <t/>
        </is>
      </c>
      <c r="BV1055" t="inlineStr">
        <is>
          <t/>
        </is>
      </c>
      <c r="BW1055" t="inlineStr">
        <is>
          <t/>
        </is>
      </c>
      <c r="BX1055" t="inlineStr">
        <is>
          <t/>
        </is>
      </c>
      <c r="BY1055" t="inlineStr">
        <is>
          <t/>
        </is>
      </c>
      <c r="BZ1055" t="inlineStr">
        <is>
          <t/>
        </is>
      </c>
      <c r="CA1055" t="inlineStr">
        <is>
          <t/>
        </is>
      </c>
      <c r="CB1055" t="inlineStr">
        <is>
          <t/>
        </is>
      </c>
      <c r="CC1055" t="inlineStr">
        <is>
          <t/>
        </is>
      </c>
      <c r="CD1055" t="inlineStr">
        <is>
          <t/>
        </is>
      </c>
      <c r="CE1055" t="inlineStr">
        <is>
          <t/>
        </is>
      </c>
      <c r="CF1055" t="inlineStr">
        <is>
          <t/>
        </is>
      </c>
      <c r="CG1055" t="inlineStr">
        <is>
          <t/>
        </is>
      </c>
      <c r="CH1055" t="inlineStr">
        <is>
          <t/>
        </is>
      </c>
      <c r="CI1055" t="inlineStr">
        <is>
          <t/>
        </is>
      </c>
      <c r="CJ1055" t="inlineStr">
        <is>
          <t/>
        </is>
      </c>
      <c r="CK1055" t="inlineStr">
        <is>
          <t/>
        </is>
      </c>
      <c r="CL1055" t="inlineStr">
        <is>
          <t/>
        </is>
      </c>
      <c r="CM1055" t="inlineStr">
        <is>
          <t/>
        </is>
      </c>
      <c r="CN1055" t="inlineStr">
        <is>
          <t/>
        </is>
      </c>
      <c r="CO1055" t="inlineStr">
        <is>
          <t/>
        </is>
      </c>
      <c r="CP1055" t="inlineStr">
        <is>
          <t/>
        </is>
      </c>
      <c r="CQ1055" t="inlineStr">
        <is>
          <t/>
        </is>
      </c>
      <c r="CR1055" t="inlineStr">
        <is>
          <t/>
        </is>
      </c>
      <c r="CS1055" t="inlineStr">
        <is>
          <t/>
        </is>
      </c>
      <c r="CT1055" t="inlineStr">
        <is>
          <t/>
        </is>
      </c>
      <c r="CU1055" t="inlineStr">
        <is>
          <t/>
        </is>
      </c>
    </row>
    <row r="1056">
      <c r="A1056" s="1" t="str">
        <f>HYPERLINK("https://iate.europa.eu/entry/result/1137688/all", "1137688")</f>
        <v>1137688</v>
      </c>
      <c r="B1056" t="inlineStr">
        <is>
          <t>SCIENCE</t>
        </is>
      </c>
      <c r="C1056" t="inlineStr">
        <is>
          <t>SCIENCE|humanities</t>
        </is>
      </c>
      <c r="D1056" t="inlineStr">
        <is>
          <t/>
        </is>
      </c>
      <c r="E1056" t="inlineStr">
        <is>
          <t/>
        </is>
      </c>
      <c r="F1056" t="inlineStr">
        <is>
          <t/>
        </is>
      </c>
      <c r="G1056" t="inlineStr">
        <is>
          <t/>
        </is>
      </c>
      <c r="H1056" t="inlineStr">
        <is>
          <t/>
        </is>
      </c>
      <c r="I1056" t="inlineStr">
        <is>
          <t/>
        </is>
      </c>
      <c r="J1056" t="inlineStr">
        <is>
          <t/>
        </is>
      </c>
      <c r="K1056" t="inlineStr">
        <is>
          <t/>
        </is>
      </c>
      <c r="L1056" t="inlineStr">
        <is>
          <t/>
        </is>
      </c>
      <c r="M1056" t="inlineStr">
        <is>
          <t/>
        </is>
      </c>
      <c r="N1056" t="inlineStr">
        <is>
          <t/>
        </is>
      </c>
      <c r="O1056" t="inlineStr">
        <is>
          <t/>
        </is>
      </c>
      <c r="P1056" s="2" t="inlineStr">
        <is>
          <t>Modul der semantischen Analyse</t>
        </is>
      </c>
      <c r="Q1056" s="2" t="inlineStr">
        <is>
          <t>3</t>
        </is>
      </c>
      <c r="R1056" s="2" t="inlineStr">
        <is>
          <t/>
        </is>
      </c>
      <c r="S1056" t="inlineStr">
        <is>
          <t/>
        </is>
      </c>
      <c r="T1056" t="inlineStr">
        <is>
          <t/>
        </is>
      </c>
      <c r="U1056" t="inlineStr">
        <is>
          <t/>
        </is>
      </c>
      <c r="V1056" t="inlineStr">
        <is>
          <t/>
        </is>
      </c>
      <c r="W1056" t="inlineStr">
        <is>
          <t/>
        </is>
      </c>
      <c r="X1056" s="2" t="inlineStr">
        <is>
          <t>semantic-analysis module</t>
        </is>
      </c>
      <c r="Y1056" s="2" t="inlineStr">
        <is>
          <t>3</t>
        </is>
      </c>
      <c r="Z1056" s="2" t="inlineStr">
        <is>
          <t/>
        </is>
      </c>
      <c r="AA1056" t="inlineStr">
        <is>
          <t/>
        </is>
      </c>
      <c r="AB1056" s="2" t="inlineStr">
        <is>
          <t>módulo de análisis semántico</t>
        </is>
      </c>
      <c r="AC1056" s="2" t="inlineStr">
        <is>
          <t>3</t>
        </is>
      </c>
      <c r="AD1056" s="2" t="inlineStr">
        <is>
          <t/>
        </is>
      </c>
      <c r="AE1056" t="inlineStr">
        <is>
          <t/>
        </is>
      </c>
      <c r="AF1056" t="inlineStr">
        <is>
          <t/>
        </is>
      </c>
      <c r="AG1056" t="inlineStr">
        <is>
          <t/>
        </is>
      </c>
      <c r="AH1056" t="inlineStr">
        <is>
          <t/>
        </is>
      </c>
      <c r="AI1056" t="inlineStr">
        <is>
          <t/>
        </is>
      </c>
      <c r="AJ1056" t="inlineStr">
        <is>
          <t/>
        </is>
      </c>
      <c r="AK1056" t="inlineStr">
        <is>
          <t/>
        </is>
      </c>
      <c r="AL1056" t="inlineStr">
        <is>
          <t/>
        </is>
      </c>
      <c r="AM1056" t="inlineStr">
        <is>
          <t/>
        </is>
      </c>
      <c r="AN1056" s="2" t="inlineStr">
        <is>
          <t>module d'analyse sémantique</t>
        </is>
      </c>
      <c r="AO1056" s="2" t="inlineStr">
        <is>
          <t>3</t>
        </is>
      </c>
      <c r="AP1056" s="2" t="inlineStr">
        <is>
          <t/>
        </is>
      </c>
      <c r="AQ1056" t="inlineStr">
        <is>
          <t/>
        </is>
      </c>
      <c r="AR1056" t="inlineStr">
        <is>
          <t/>
        </is>
      </c>
      <c r="AS1056" t="inlineStr">
        <is>
          <t/>
        </is>
      </c>
      <c r="AT1056" t="inlineStr">
        <is>
          <t/>
        </is>
      </c>
      <c r="AU1056" t="inlineStr">
        <is>
          <t/>
        </is>
      </c>
      <c r="AV1056" t="inlineStr">
        <is>
          <t/>
        </is>
      </c>
      <c r="AW1056" t="inlineStr">
        <is>
          <t/>
        </is>
      </c>
      <c r="AX1056" t="inlineStr">
        <is>
          <t/>
        </is>
      </c>
      <c r="AY1056" t="inlineStr">
        <is>
          <t/>
        </is>
      </c>
      <c r="AZ1056" t="inlineStr">
        <is>
          <t/>
        </is>
      </c>
      <c r="BA1056" t="inlineStr">
        <is>
          <t/>
        </is>
      </c>
      <c r="BB1056" t="inlineStr">
        <is>
          <t/>
        </is>
      </c>
      <c r="BC1056" t="inlineStr">
        <is>
          <t/>
        </is>
      </c>
      <c r="BD1056" s="2" t="inlineStr">
        <is>
          <t>modulo di analisi semantica</t>
        </is>
      </c>
      <c r="BE1056" s="2" t="inlineStr">
        <is>
          <t>3</t>
        </is>
      </c>
      <c r="BF1056" s="2" t="inlineStr">
        <is>
          <t/>
        </is>
      </c>
      <c r="BG1056" t="inlineStr">
        <is>
          <t/>
        </is>
      </c>
      <c r="BH1056" t="inlineStr">
        <is>
          <t/>
        </is>
      </c>
      <c r="BI1056" t="inlineStr">
        <is>
          <t/>
        </is>
      </c>
      <c r="BJ1056" t="inlineStr">
        <is>
          <t/>
        </is>
      </c>
      <c r="BK1056" t="inlineStr">
        <is>
          <t/>
        </is>
      </c>
      <c r="BL1056" t="inlineStr">
        <is>
          <t/>
        </is>
      </c>
      <c r="BM1056" t="inlineStr">
        <is>
          <t/>
        </is>
      </c>
      <c r="BN1056" t="inlineStr">
        <is>
          <t/>
        </is>
      </c>
      <c r="BO1056" t="inlineStr">
        <is>
          <t/>
        </is>
      </c>
      <c r="BP1056" t="inlineStr">
        <is>
          <t/>
        </is>
      </c>
      <c r="BQ1056" t="inlineStr">
        <is>
          <t/>
        </is>
      </c>
      <c r="BR1056" t="inlineStr">
        <is>
          <t/>
        </is>
      </c>
      <c r="BS1056" t="inlineStr">
        <is>
          <t/>
        </is>
      </c>
      <c r="BT1056" t="inlineStr">
        <is>
          <t/>
        </is>
      </c>
      <c r="BU1056" t="inlineStr">
        <is>
          <t/>
        </is>
      </c>
      <c r="BV1056" t="inlineStr">
        <is>
          <t/>
        </is>
      </c>
      <c r="BW1056" t="inlineStr">
        <is>
          <t/>
        </is>
      </c>
      <c r="BX1056" t="inlineStr">
        <is>
          <t/>
        </is>
      </c>
      <c r="BY1056" t="inlineStr">
        <is>
          <t/>
        </is>
      </c>
      <c r="BZ1056" t="inlineStr">
        <is>
          <t/>
        </is>
      </c>
      <c r="CA1056" t="inlineStr">
        <is>
          <t/>
        </is>
      </c>
      <c r="CB1056" t="inlineStr">
        <is>
          <t/>
        </is>
      </c>
      <c r="CC1056" t="inlineStr">
        <is>
          <t/>
        </is>
      </c>
      <c r="CD1056" t="inlineStr">
        <is>
          <t/>
        </is>
      </c>
      <c r="CE1056" t="inlineStr">
        <is>
          <t/>
        </is>
      </c>
      <c r="CF1056" t="inlineStr">
        <is>
          <t/>
        </is>
      </c>
      <c r="CG1056" t="inlineStr">
        <is>
          <t/>
        </is>
      </c>
      <c r="CH1056" t="inlineStr">
        <is>
          <t/>
        </is>
      </c>
      <c r="CI1056" t="inlineStr">
        <is>
          <t/>
        </is>
      </c>
      <c r="CJ1056" t="inlineStr">
        <is>
          <t/>
        </is>
      </c>
      <c r="CK1056" t="inlineStr">
        <is>
          <t/>
        </is>
      </c>
      <c r="CL1056" t="inlineStr">
        <is>
          <t/>
        </is>
      </c>
      <c r="CM1056" t="inlineStr">
        <is>
          <t/>
        </is>
      </c>
      <c r="CN1056" t="inlineStr">
        <is>
          <t/>
        </is>
      </c>
      <c r="CO1056" t="inlineStr">
        <is>
          <t/>
        </is>
      </c>
      <c r="CP1056" t="inlineStr">
        <is>
          <t/>
        </is>
      </c>
      <c r="CQ1056" t="inlineStr">
        <is>
          <t/>
        </is>
      </c>
      <c r="CR1056" t="inlineStr">
        <is>
          <t/>
        </is>
      </c>
      <c r="CS1056" t="inlineStr">
        <is>
          <t/>
        </is>
      </c>
      <c r="CT1056" t="inlineStr">
        <is>
          <t/>
        </is>
      </c>
      <c r="CU1056" t="inlineStr">
        <is>
          <t/>
        </is>
      </c>
    </row>
    <row r="1057">
      <c r="A1057" s="1" t="str">
        <f>HYPERLINK("https://iate.europa.eu/entry/result/1740568/all", "1740568")</f>
        <v>1740568</v>
      </c>
      <c r="B1057" t="inlineStr">
        <is>
          <t>INTERNATIONAL RELATIONS;POLITICS</t>
        </is>
      </c>
      <c r="C1057" t="inlineStr">
        <is>
          <t>INTERNATIONAL RELATIONS|defence;POLITICS|executive power and public service|administrative law</t>
        </is>
      </c>
      <c r="D1057" s="2" t="inlineStr">
        <is>
          <t>технология с двойна употреба</t>
        </is>
      </c>
      <c r="E1057" s="2" t="inlineStr">
        <is>
          <t>3</t>
        </is>
      </c>
      <c r="F1057" s="2" t="inlineStr">
        <is>
          <t/>
        </is>
      </c>
      <c r="G1057" t="inlineStr">
        <is>
          <t>технология, която обикновено се използва за граждански цели и не е предназначена за военна употреба, но потенциално би могла да има военно приложение, или да се използва за производство на военни изделия</t>
        </is>
      </c>
      <c r="H1057" s="2" t="inlineStr">
        <is>
          <t>technologie dvojího užití</t>
        </is>
      </c>
      <c r="I1057" s="2" t="inlineStr">
        <is>
          <t>3</t>
        </is>
      </c>
      <c r="J1057" s="2" t="inlineStr">
        <is>
          <t/>
        </is>
      </c>
      <c r="K1057" t="inlineStr">
        <is>
          <t>technologie vyráběné za účelem civilního použití, které mohou být, vzhledem ke svému charakteru a vlastnostem, zneužity zejména k výrobě zbraní hromadného ničení a jejich nosičů pro případné vojenské účely. Jedná se mimo jiné o jaderné technologie a optické a laserové technologie</t>
        </is>
      </c>
      <c r="L1057" s="2" t="inlineStr">
        <is>
          <t>teknologi med dobbelt anvendelse|
dual use-teknologi</t>
        </is>
      </c>
      <c r="M1057" s="2" t="inlineStr">
        <is>
          <t>3|
3</t>
        </is>
      </c>
      <c r="N1057" s="2" t="inlineStr">
        <is>
          <t xml:space="preserve">|
</t>
        </is>
      </c>
      <c r="O1057" t="inlineStr">
        <is>
          <t/>
        </is>
      </c>
      <c r="P1057" s="2" t="inlineStr">
        <is>
          <t>Technologie mit doppeltem Verwendungszweck</t>
        </is>
      </c>
      <c r="Q1057" s="2" t="inlineStr">
        <is>
          <t>3</t>
        </is>
      </c>
      <c r="R1057" s="2" t="inlineStr">
        <is>
          <t/>
        </is>
      </c>
      <c r="S1057" t="inlineStr">
        <is>
          <t/>
        </is>
      </c>
      <c r="T1057" s="2" t="inlineStr">
        <is>
          <t>τεχνολογία διπλής χρήσης|
τεχνολογία διπλής σκοπιμότητας</t>
        </is>
      </c>
      <c r="U1057" s="2" t="inlineStr">
        <is>
          <t>3|
1</t>
        </is>
      </c>
      <c r="V1057" s="2" t="inlineStr">
        <is>
          <t xml:space="preserve">|
</t>
        </is>
      </c>
      <c r="W1057" t="inlineStr">
        <is>
          <t/>
        </is>
      </c>
      <c r="X1057" s="2" t="inlineStr">
        <is>
          <t>dual-use technology</t>
        </is>
      </c>
      <c r="Y1057" s="2" t="inlineStr">
        <is>
          <t>3</t>
        </is>
      </c>
      <c r="Z1057" s="2" t="inlineStr">
        <is>
          <t/>
        </is>
      </c>
      <c r="AA1057" t="inlineStr">
        <is>
          <t>technology normally used for civilian purposes but which may have military applications, or may contribute to the proliferation of Weapons of Mass Destruction (WMD)</t>
        </is>
      </c>
      <c r="AB1057" s="2" t="inlineStr">
        <is>
          <t>tecnología de doble finalidad|
tecnología de doble uso|
tecnología de doble utilización</t>
        </is>
      </c>
      <c r="AC1057" s="2" t="inlineStr">
        <is>
          <t>1|
3|
1</t>
        </is>
      </c>
      <c r="AD1057" s="2" t="inlineStr">
        <is>
          <t xml:space="preserve">|
preferred|
</t>
        </is>
      </c>
      <c r="AE1057" t="inlineStr">
        <is>
          <t>Tecnología destinada habitualmente a un uso civil pero que puede tener asimismo aplicación militar.</t>
        </is>
      </c>
      <c r="AF1057" s="2" t="inlineStr">
        <is>
          <t>kahesuguse kasutusega tehnoloogia</t>
        </is>
      </c>
      <c r="AG1057" s="2" t="inlineStr">
        <is>
          <t>3</t>
        </is>
      </c>
      <c r="AH1057" s="2" t="inlineStr">
        <is>
          <t/>
        </is>
      </c>
      <c r="AI1057" t="inlineStr">
        <is>
          <t>tehnoloogia, mida saab kasutada nii tsiviil- kui ka sõjalisel otstarbel, kaasa arvatud tehnoloogia, mida saab kasutada nii rahuotstarbelisel eesmärgil kui ka abivahendina tuumarelvade või muude tuumalõhkeseadmete tootmisel</t>
        </is>
      </c>
      <c r="AJ1057" s="2" t="inlineStr">
        <is>
          <t>kaksikäyttötekniikka</t>
        </is>
      </c>
      <c r="AK1057" s="2" t="inlineStr">
        <is>
          <t>3</t>
        </is>
      </c>
      <c r="AL1057" s="2" t="inlineStr">
        <is>
          <t/>
        </is>
      </c>
      <c r="AM1057" t="inlineStr">
        <is>
          <t>tekniikka, jolla on sekä siviili- että sotilaskäyttöä</t>
        </is>
      </c>
      <c r="AN1057" s="2" t="inlineStr">
        <is>
          <t>technologie à double usage|
technologie duale</t>
        </is>
      </c>
      <c r="AO1057" s="2" t="inlineStr">
        <is>
          <t>3|
3</t>
        </is>
      </c>
      <c r="AP1057" s="2" t="inlineStr">
        <is>
          <t xml:space="preserve">|
</t>
        </is>
      </c>
      <c r="AQ1057" t="inlineStr">
        <is>
          <t>technologie civile, mais comportant des possibilités d'application militaire</t>
        </is>
      </c>
      <c r="AR1057" s="2" t="inlineStr">
        <is>
          <t>teicneolaíocht dé-úsáide</t>
        </is>
      </c>
      <c r="AS1057" s="2" t="inlineStr">
        <is>
          <t>3</t>
        </is>
      </c>
      <c r="AT1057" s="2" t="inlineStr">
        <is>
          <t/>
        </is>
      </c>
      <c r="AU1057" t="inlineStr">
        <is>
          <t/>
        </is>
      </c>
      <c r="AV1057" t="inlineStr">
        <is>
          <t/>
        </is>
      </c>
      <c r="AW1057" t="inlineStr">
        <is>
          <t/>
        </is>
      </c>
      <c r="AX1057" t="inlineStr">
        <is>
          <t/>
        </is>
      </c>
      <c r="AY1057" t="inlineStr">
        <is>
          <t/>
        </is>
      </c>
      <c r="AZ1057" t="inlineStr">
        <is>
          <t/>
        </is>
      </c>
      <c r="BA1057" t="inlineStr">
        <is>
          <t/>
        </is>
      </c>
      <c r="BB1057" t="inlineStr">
        <is>
          <t/>
        </is>
      </c>
      <c r="BC1057" t="inlineStr">
        <is>
          <t/>
        </is>
      </c>
      <c r="BD1057" s="2" t="inlineStr">
        <is>
          <t>tecnologia a duplice uso</t>
        </is>
      </c>
      <c r="BE1057" s="2" t="inlineStr">
        <is>
          <t>3</t>
        </is>
      </c>
      <c r="BF1057" s="2" t="inlineStr">
        <is>
          <t/>
        </is>
      </c>
      <c r="BG1057" t="inlineStr">
        <is>
          <t>tecnologia che può avere un utilizzo sia civile sia militare e che può avere un utilizzo sia non esplosivo sia un qualche impiego nella fabbricazione di armi nucleari o di altri congegni esplosivi nucleari</t>
        </is>
      </c>
      <c r="BH1057" t="inlineStr">
        <is>
          <t/>
        </is>
      </c>
      <c r="BI1057" t="inlineStr">
        <is>
          <t/>
        </is>
      </c>
      <c r="BJ1057" t="inlineStr">
        <is>
          <t/>
        </is>
      </c>
      <c r="BK1057" t="inlineStr">
        <is>
          <t/>
        </is>
      </c>
      <c r="BL1057" t="inlineStr">
        <is>
          <t/>
        </is>
      </c>
      <c r="BM1057" t="inlineStr">
        <is>
          <t/>
        </is>
      </c>
      <c r="BN1057" t="inlineStr">
        <is>
          <t/>
        </is>
      </c>
      <c r="BO1057" t="inlineStr">
        <is>
          <t/>
        </is>
      </c>
      <c r="BP1057" s="2" t="inlineStr">
        <is>
          <t>teknoloġija b'użu doppju</t>
        </is>
      </c>
      <c r="BQ1057" s="2" t="inlineStr">
        <is>
          <t>3</t>
        </is>
      </c>
      <c r="BR1057" s="2" t="inlineStr">
        <is>
          <t/>
        </is>
      </c>
      <c r="BS1057" t="inlineStr">
        <is>
          <t>teknoloġija normalment użata għal skopijiet ċivili iżda li jista' jkollha applikazzjonijiet militari, jew tista' tikkontribwixxi għall-proliferazzjoni tal-armi ta' qerda massiva</t>
        </is>
      </c>
      <c r="BT1057" s="2" t="inlineStr">
        <is>
          <t>technologie voor dubbel gebruik|
technologie voor tweeërlei gebruik|
dual-use technologie</t>
        </is>
      </c>
      <c r="BU1057" s="2" t="inlineStr">
        <is>
          <t>3|
2|
2</t>
        </is>
      </c>
      <c r="BV1057" s="2" t="inlineStr">
        <is>
          <t xml:space="preserve">|
|
</t>
        </is>
      </c>
      <c r="BW1057" t="inlineStr">
        <is>
          <t>technologie die zowel voor civiele als militaire doeleinden kan gebruikt worden</t>
        </is>
      </c>
      <c r="BX1057" s="2" t="inlineStr">
        <is>
          <t>technologia podwójnego zastosowania</t>
        </is>
      </c>
      <c r="BY1057" s="2" t="inlineStr">
        <is>
          <t>3</t>
        </is>
      </c>
      <c r="BZ1057" s="2" t="inlineStr">
        <is>
          <t/>
        </is>
      </c>
      <c r="CA1057" t="inlineStr">
        <is>
          <t/>
        </is>
      </c>
      <c r="CB1057" s="2" t="inlineStr">
        <is>
          <t>tecnologia de dupla utilização</t>
        </is>
      </c>
      <c r="CC1057" s="2" t="inlineStr">
        <is>
          <t>3</t>
        </is>
      </c>
      <c r="CD1057" s="2" t="inlineStr">
        <is>
          <t/>
        </is>
      </c>
      <c r="CE1057" t="inlineStr">
        <is>
          <t>Tecnologia normalmente usada para fins civis, mas que também podem ter aplicações militares, ou que podem contribuir para a proliferação de armas de destruição maciça.</t>
        </is>
      </c>
      <c r="CF1057" s="2" t="inlineStr">
        <is>
          <t>tehnologie cu dublă utilizare</t>
        </is>
      </c>
      <c r="CG1057" s="2" t="inlineStr">
        <is>
          <t>3</t>
        </is>
      </c>
      <c r="CH1057" s="2" t="inlineStr">
        <is>
          <t/>
        </is>
      </c>
      <c r="CI1057" t="inlineStr">
        <is>
          <t/>
        </is>
      </c>
      <c r="CJ1057" s="2" t="inlineStr">
        <is>
          <t>technológia dvojakého použitia</t>
        </is>
      </c>
      <c r="CK1057" s="2" t="inlineStr">
        <is>
          <t>3</t>
        </is>
      </c>
      <c r="CL1057" s="2" t="inlineStr">
        <is>
          <t/>
        </is>
      </c>
      <c r="CM1057" t="inlineStr">
        <is>
          <t>technológia, ktorá sa môže používať tak pre civilné, ako aj vojenské účely</t>
        </is>
      </c>
      <c r="CN1057" s="2" t="inlineStr">
        <is>
          <t>tehnologija z dvojno rabo</t>
        </is>
      </c>
      <c r="CO1057" s="2" t="inlineStr">
        <is>
          <t>3</t>
        </is>
      </c>
      <c r="CP1057" s="2" t="inlineStr">
        <is>
          <t/>
        </is>
      </c>
      <c r="CQ1057" t="inlineStr">
        <is>
          <t/>
        </is>
      </c>
      <c r="CR1057" s="2" t="inlineStr">
        <is>
          <t>teknik med dubbla användningsområden</t>
        </is>
      </c>
      <c r="CS1057" s="2" t="inlineStr">
        <is>
          <t>3</t>
        </is>
      </c>
      <c r="CT1057" s="2" t="inlineStr">
        <is>
          <t/>
        </is>
      </c>
      <c r="CU1057" t="inlineStr">
        <is>
          <t>teknik, som kan användas för både civila och militära ändamål, samt alla varor som kan användas både för icke-explosiva ändamål och för att på något sätt bidra vid tillverkning av kärnvapen eller andra kärnladdningar</t>
        </is>
      </c>
    </row>
    <row r="1058">
      <c r="A1058" s="1" t="str">
        <f>HYPERLINK("https://iate.europa.eu/entry/result/321228/all", "321228")</f>
        <v>321228</v>
      </c>
      <c r="B1058" t="inlineStr">
        <is>
          <t>EDUCATION AND COMMUNICATIONS</t>
        </is>
      </c>
      <c r="C1058" t="inlineStr">
        <is>
          <t>EDUCATION AND COMMUNICATIONS|information technology and data processing</t>
        </is>
      </c>
      <c r="D1058" t="inlineStr">
        <is>
          <t/>
        </is>
      </c>
      <c r="E1058" t="inlineStr">
        <is>
          <t/>
        </is>
      </c>
      <c r="F1058" t="inlineStr">
        <is>
          <t/>
        </is>
      </c>
      <c r="G1058" t="inlineStr">
        <is>
          <t/>
        </is>
      </c>
      <c r="H1058" t="inlineStr">
        <is>
          <t/>
        </is>
      </c>
      <c r="I1058" t="inlineStr">
        <is>
          <t/>
        </is>
      </c>
      <c r="J1058" t="inlineStr">
        <is>
          <t/>
        </is>
      </c>
      <c r="K1058" t="inlineStr">
        <is>
          <t/>
        </is>
      </c>
      <c r="L1058" t="inlineStr">
        <is>
          <t/>
        </is>
      </c>
      <c r="M1058" t="inlineStr">
        <is>
          <t/>
        </is>
      </c>
      <c r="N1058" t="inlineStr">
        <is>
          <t/>
        </is>
      </c>
      <c r="O1058" t="inlineStr">
        <is>
          <t/>
        </is>
      </c>
      <c r="P1058" t="inlineStr">
        <is>
          <t/>
        </is>
      </c>
      <c r="Q1058" t="inlineStr">
        <is>
          <t/>
        </is>
      </c>
      <c r="R1058" t="inlineStr">
        <is>
          <t/>
        </is>
      </c>
      <c r="S1058" t="inlineStr">
        <is>
          <t/>
        </is>
      </c>
      <c r="T1058" t="inlineStr">
        <is>
          <t/>
        </is>
      </c>
      <c r="U1058" t="inlineStr">
        <is>
          <t/>
        </is>
      </c>
      <c r="V1058" t="inlineStr">
        <is>
          <t/>
        </is>
      </c>
      <c r="W1058" t="inlineStr">
        <is>
          <t/>
        </is>
      </c>
      <c r="X1058" s="2" t="inlineStr">
        <is>
          <t>raw data</t>
        </is>
      </c>
      <c r="Y1058" s="2" t="inlineStr">
        <is>
          <t>1</t>
        </is>
      </c>
      <c r="Z1058" s="2" t="inlineStr">
        <is>
          <t/>
        </is>
      </c>
      <c r="AA1058" t="inlineStr">
        <is>
          <t/>
        </is>
      </c>
      <c r="AB1058" t="inlineStr">
        <is>
          <t/>
        </is>
      </c>
      <c r="AC1058" t="inlineStr">
        <is>
          <t/>
        </is>
      </c>
      <c r="AD1058" t="inlineStr">
        <is>
          <t/>
        </is>
      </c>
      <c r="AE1058" t="inlineStr">
        <is>
          <t/>
        </is>
      </c>
      <c r="AF1058" t="inlineStr">
        <is>
          <t/>
        </is>
      </c>
      <c r="AG1058" t="inlineStr">
        <is>
          <t/>
        </is>
      </c>
      <c r="AH1058" t="inlineStr">
        <is>
          <t/>
        </is>
      </c>
      <c r="AI1058" t="inlineStr">
        <is>
          <t/>
        </is>
      </c>
      <c r="AJ1058" t="inlineStr">
        <is>
          <t/>
        </is>
      </c>
      <c r="AK1058" t="inlineStr">
        <is>
          <t/>
        </is>
      </c>
      <c r="AL1058" t="inlineStr">
        <is>
          <t/>
        </is>
      </c>
      <c r="AM1058" t="inlineStr">
        <is>
          <t/>
        </is>
      </c>
      <c r="AN1058" s="2" t="inlineStr">
        <is>
          <t>données brutes|
données à traiter</t>
        </is>
      </c>
      <c r="AO1058" s="2" t="inlineStr">
        <is>
          <t>1|
1</t>
        </is>
      </c>
      <c r="AP1058" s="2" t="inlineStr">
        <is>
          <t xml:space="preserve">|
</t>
        </is>
      </c>
      <c r="AQ1058" t="inlineStr">
        <is>
          <t/>
        </is>
      </c>
      <c r="AR1058" t="inlineStr">
        <is>
          <t/>
        </is>
      </c>
      <c r="AS1058" t="inlineStr">
        <is>
          <t/>
        </is>
      </c>
      <c r="AT1058" t="inlineStr">
        <is>
          <t/>
        </is>
      </c>
      <c r="AU1058" t="inlineStr">
        <is>
          <t/>
        </is>
      </c>
      <c r="AV1058" t="inlineStr">
        <is>
          <t/>
        </is>
      </c>
      <c r="AW1058" t="inlineStr">
        <is>
          <t/>
        </is>
      </c>
      <c r="AX1058" t="inlineStr">
        <is>
          <t/>
        </is>
      </c>
      <c r="AY1058" t="inlineStr">
        <is>
          <t/>
        </is>
      </c>
      <c r="AZ1058" t="inlineStr">
        <is>
          <t/>
        </is>
      </c>
      <c r="BA1058" t="inlineStr">
        <is>
          <t/>
        </is>
      </c>
      <c r="BB1058" t="inlineStr">
        <is>
          <t/>
        </is>
      </c>
      <c r="BC1058" t="inlineStr">
        <is>
          <t/>
        </is>
      </c>
      <c r="BD1058" t="inlineStr">
        <is>
          <t/>
        </is>
      </c>
      <c r="BE1058" t="inlineStr">
        <is>
          <t/>
        </is>
      </c>
      <c r="BF1058" t="inlineStr">
        <is>
          <t/>
        </is>
      </c>
      <c r="BG1058" t="inlineStr">
        <is>
          <t/>
        </is>
      </c>
      <c r="BH1058" t="inlineStr">
        <is>
          <t/>
        </is>
      </c>
      <c r="BI1058" t="inlineStr">
        <is>
          <t/>
        </is>
      </c>
      <c r="BJ1058" t="inlineStr">
        <is>
          <t/>
        </is>
      </c>
      <c r="BK1058" t="inlineStr">
        <is>
          <t/>
        </is>
      </c>
      <c r="BL1058" t="inlineStr">
        <is>
          <t/>
        </is>
      </c>
      <c r="BM1058" t="inlineStr">
        <is>
          <t/>
        </is>
      </c>
      <c r="BN1058" t="inlineStr">
        <is>
          <t/>
        </is>
      </c>
      <c r="BO1058" t="inlineStr">
        <is>
          <t/>
        </is>
      </c>
      <c r="BP1058" t="inlineStr">
        <is>
          <t/>
        </is>
      </c>
      <c r="BQ1058" t="inlineStr">
        <is>
          <t/>
        </is>
      </c>
      <c r="BR1058" t="inlineStr">
        <is>
          <t/>
        </is>
      </c>
      <c r="BS1058" t="inlineStr">
        <is>
          <t/>
        </is>
      </c>
      <c r="BT1058" t="inlineStr">
        <is>
          <t/>
        </is>
      </c>
      <c r="BU1058" t="inlineStr">
        <is>
          <t/>
        </is>
      </c>
      <c r="BV1058" t="inlineStr">
        <is>
          <t/>
        </is>
      </c>
      <c r="BW1058" t="inlineStr">
        <is>
          <t/>
        </is>
      </c>
      <c r="BX1058" t="inlineStr">
        <is>
          <t/>
        </is>
      </c>
      <c r="BY1058" t="inlineStr">
        <is>
          <t/>
        </is>
      </c>
      <c r="BZ1058" t="inlineStr">
        <is>
          <t/>
        </is>
      </c>
      <c r="CA1058" t="inlineStr">
        <is>
          <t/>
        </is>
      </c>
      <c r="CB1058" s="2" t="inlineStr">
        <is>
          <t>dados em bruto|
dados não trabalhados</t>
        </is>
      </c>
      <c r="CC1058" s="2" t="inlineStr">
        <is>
          <t>1|
1</t>
        </is>
      </c>
      <c r="CD1058" s="2" t="inlineStr">
        <is>
          <t xml:space="preserve">|
</t>
        </is>
      </c>
      <c r="CE1058" t="inlineStr">
        <is>
          <t>Dados que nunca foram sujeitos a redução de dados, ou que nunca foram processados. Estes dados podem ser lidos ou convertidos numa forma intelegível para a máquina</t>
        </is>
      </c>
      <c r="CF1058" t="inlineStr">
        <is>
          <t/>
        </is>
      </c>
      <c r="CG1058" t="inlineStr">
        <is>
          <t/>
        </is>
      </c>
      <c r="CH1058" t="inlineStr">
        <is>
          <t/>
        </is>
      </c>
      <c r="CI1058" t="inlineStr">
        <is>
          <t/>
        </is>
      </c>
      <c r="CJ1058" t="inlineStr">
        <is>
          <t/>
        </is>
      </c>
      <c r="CK1058" t="inlineStr">
        <is>
          <t/>
        </is>
      </c>
      <c r="CL1058" t="inlineStr">
        <is>
          <t/>
        </is>
      </c>
      <c r="CM1058" t="inlineStr">
        <is>
          <t/>
        </is>
      </c>
      <c r="CN1058" t="inlineStr">
        <is>
          <t/>
        </is>
      </c>
      <c r="CO1058" t="inlineStr">
        <is>
          <t/>
        </is>
      </c>
      <c r="CP1058" t="inlineStr">
        <is>
          <t/>
        </is>
      </c>
      <c r="CQ1058" t="inlineStr">
        <is>
          <t/>
        </is>
      </c>
      <c r="CR1058" t="inlineStr">
        <is>
          <t/>
        </is>
      </c>
      <c r="CS1058" t="inlineStr">
        <is>
          <t/>
        </is>
      </c>
      <c r="CT1058" t="inlineStr">
        <is>
          <t/>
        </is>
      </c>
      <c r="CU1058" t="inlineStr">
        <is>
          <t/>
        </is>
      </c>
    </row>
    <row r="1059">
      <c r="A1059" s="1" t="str">
        <f>HYPERLINK("https://iate.europa.eu/entry/result/243272/all", "243272")</f>
        <v>243272</v>
      </c>
      <c r="B1059" t="inlineStr">
        <is>
          <t>EDUCATION AND COMMUNICATIONS</t>
        </is>
      </c>
      <c r="C1059" t="inlineStr">
        <is>
          <t>EDUCATION AND COMMUNICATIONS|information technology and data processing</t>
        </is>
      </c>
      <c r="D1059" t="inlineStr">
        <is>
          <t/>
        </is>
      </c>
      <c r="E1059" t="inlineStr">
        <is>
          <t/>
        </is>
      </c>
      <c r="F1059" t="inlineStr">
        <is>
          <t/>
        </is>
      </c>
      <c r="G1059" t="inlineStr">
        <is>
          <t/>
        </is>
      </c>
      <c r="H1059" t="inlineStr">
        <is>
          <t/>
        </is>
      </c>
      <c r="I1059" t="inlineStr">
        <is>
          <t/>
        </is>
      </c>
      <c r="J1059" t="inlineStr">
        <is>
          <t/>
        </is>
      </c>
      <c r="K1059" t="inlineStr">
        <is>
          <t/>
        </is>
      </c>
      <c r="L1059" t="inlineStr">
        <is>
          <t/>
        </is>
      </c>
      <c r="M1059" t="inlineStr">
        <is>
          <t/>
        </is>
      </c>
      <c r="N1059" t="inlineStr">
        <is>
          <t/>
        </is>
      </c>
      <c r="O1059" t="inlineStr">
        <is>
          <t/>
        </is>
      </c>
      <c r="P1059" s="2" t="inlineStr">
        <is>
          <t>Datenerfassung|
DE</t>
        </is>
      </c>
      <c r="Q1059" s="2" t="inlineStr">
        <is>
          <t>1|
1</t>
        </is>
      </c>
      <c r="R1059" s="2" t="inlineStr">
        <is>
          <t xml:space="preserve">|
</t>
        </is>
      </c>
      <c r="S1059" t="inlineStr">
        <is>
          <t/>
        </is>
      </c>
      <c r="T1059" t="inlineStr">
        <is>
          <t/>
        </is>
      </c>
      <c r="U1059" t="inlineStr">
        <is>
          <t/>
        </is>
      </c>
      <c r="V1059" t="inlineStr">
        <is>
          <t/>
        </is>
      </c>
      <c r="W1059" t="inlineStr">
        <is>
          <t/>
        </is>
      </c>
      <c r="X1059" s="2" t="inlineStr">
        <is>
          <t>data collection|
data acquisition|
data capture|
DAQ</t>
        </is>
      </c>
      <c r="Y1059" s="2" t="inlineStr">
        <is>
          <t>1|
1|
1|
1</t>
        </is>
      </c>
      <c r="Z1059" s="2" t="inlineStr">
        <is>
          <t xml:space="preserve">|
|
|
</t>
        </is>
      </c>
      <c r="AA1059" t="inlineStr">
        <is>
          <t/>
        </is>
      </c>
      <c r="AB1059" s="2" t="inlineStr">
        <is>
          <t>captación de datos|
adquisición de datos|
toma de datos|
recogida de datos</t>
        </is>
      </c>
      <c r="AC1059" s="2" t="inlineStr">
        <is>
          <t>1|
1|
1|
1</t>
        </is>
      </c>
      <c r="AD1059" s="2" t="inlineStr">
        <is>
          <t xml:space="preserve">|
|
|
</t>
        </is>
      </c>
      <c r="AE1059" t="inlineStr">
        <is>
          <t/>
        </is>
      </c>
      <c r="AF1059" t="inlineStr">
        <is>
          <t/>
        </is>
      </c>
      <c r="AG1059" t="inlineStr">
        <is>
          <t/>
        </is>
      </c>
      <c r="AH1059" t="inlineStr">
        <is>
          <t/>
        </is>
      </c>
      <c r="AI1059" t="inlineStr">
        <is>
          <t/>
        </is>
      </c>
      <c r="AJ1059" t="inlineStr">
        <is>
          <t/>
        </is>
      </c>
      <c r="AK1059" t="inlineStr">
        <is>
          <t/>
        </is>
      </c>
      <c r="AL1059" t="inlineStr">
        <is>
          <t/>
        </is>
      </c>
      <c r="AM1059" t="inlineStr">
        <is>
          <t/>
        </is>
      </c>
      <c r="AN1059" s="2" t="inlineStr">
        <is>
          <t>saisie des données</t>
        </is>
      </c>
      <c r="AO1059" s="2" t="inlineStr">
        <is>
          <t>1</t>
        </is>
      </c>
      <c r="AP1059" s="2" t="inlineStr">
        <is>
          <t/>
        </is>
      </c>
      <c r="AQ1059" t="inlineStr">
        <is>
          <t/>
        </is>
      </c>
      <c r="AR1059" t="inlineStr">
        <is>
          <t/>
        </is>
      </c>
      <c r="AS1059" t="inlineStr">
        <is>
          <t/>
        </is>
      </c>
      <c r="AT1059" t="inlineStr">
        <is>
          <t/>
        </is>
      </c>
      <c r="AU1059" t="inlineStr">
        <is>
          <t/>
        </is>
      </c>
      <c r="AV1059" t="inlineStr">
        <is>
          <t/>
        </is>
      </c>
      <c r="AW1059" t="inlineStr">
        <is>
          <t/>
        </is>
      </c>
      <c r="AX1059" t="inlineStr">
        <is>
          <t/>
        </is>
      </c>
      <c r="AY1059" t="inlineStr">
        <is>
          <t/>
        </is>
      </c>
      <c r="AZ1059" t="inlineStr">
        <is>
          <t/>
        </is>
      </c>
      <c r="BA1059" t="inlineStr">
        <is>
          <t/>
        </is>
      </c>
      <c r="BB1059" t="inlineStr">
        <is>
          <t/>
        </is>
      </c>
      <c r="BC1059" t="inlineStr">
        <is>
          <t/>
        </is>
      </c>
      <c r="BD1059" t="inlineStr">
        <is>
          <t/>
        </is>
      </c>
      <c r="BE1059" t="inlineStr">
        <is>
          <t/>
        </is>
      </c>
      <c r="BF1059" t="inlineStr">
        <is>
          <t/>
        </is>
      </c>
      <c r="BG1059" t="inlineStr">
        <is>
          <t/>
        </is>
      </c>
      <c r="BH1059" t="inlineStr">
        <is>
          <t/>
        </is>
      </c>
      <c r="BI1059" t="inlineStr">
        <is>
          <t/>
        </is>
      </c>
      <c r="BJ1059" t="inlineStr">
        <is>
          <t/>
        </is>
      </c>
      <c r="BK1059" t="inlineStr">
        <is>
          <t/>
        </is>
      </c>
      <c r="BL1059" t="inlineStr">
        <is>
          <t/>
        </is>
      </c>
      <c r="BM1059" t="inlineStr">
        <is>
          <t/>
        </is>
      </c>
      <c r="BN1059" t="inlineStr">
        <is>
          <t/>
        </is>
      </c>
      <c r="BO1059" t="inlineStr">
        <is>
          <t/>
        </is>
      </c>
      <c r="BP1059" t="inlineStr">
        <is>
          <t/>
        </is>
      </c>
      <c r="BQ1059" t="inlineStr">
        <is>
          <t/>
        </is>
      </c>
      <c r="BR1059" t="inlineStr">
        <is>
          <t/>
        </is>
      </c>
      <c r="BS1059" t="inlineStr">
        <is>
          <t/>
        </is>
      </c>
      <c r="BT1059" t="inlineStr">
        <is>
          <t/>
        </is>
      </c>
      <c r="BU1059" t="inlineStr">
        <is>
          <t/>
        </is>
      </c>
      <c r="BV1059" t="inlineStr">
        <is>
          <t/>
        </is>
      </c>
      <c r="BW1059" t="inlineStr">
        <is>
          <t/>
        </is>
      </c>
      <c r="BX1059" t="inlineStr">
        <is>
          <t/>
        </is>
      </c>
      <c r="BY1059" t="inlineStr">
        <is>
          <t/>
        </is>
      </c>
      <c r="BZ1059" t="inlineStr">
        <is>
          <t/>
        </is>
      </c>
      <c r="CA1059" t="inlineStr">
        <is>
          <t/>
        </is>
      </c>
      <c r="CB1059" s="2" t="inlineStr">
        <is>
          <t>coleta de dados|
recolha de dados|
aquisição de dados</t>
        </is>
      </c>
      <c r="CC1059" s="2" t="inlineStr">
        <is>
          <t>1|
1|
1</t>
        </is>
      </c>
      <c r="CD1059" s="2" t="inlineStr">
        <is>
          <t xml:space="preserve">|
|
</t>
        </is>
      </c>
      <c r="CE1059" t="inlineStr">
        <is>
          <t>Processo de recolha e introdução de dados</t>
        </is>
      </c>
      <c r="CF1059" t="inlineStr">
        <is>
          <t/>
        </is>
      </c>
      <c r="CG1059" t="inlineStr">
        <is>
          <t/>
        </is>
      </c>
      <c r="CH1059" t="inlineStr">
        <is>
          <t/>
        </is>
      </c>
      <c r="CI1059" t="inlineStr">
        <is>
          <t/>
        </is>
      </c>
      <c r="CJ1059" t="inlineStr">
        <is>
          <t/>
        </is>
      </c>
      <c r="CK1059" t="inlineStr">
        <is>
          <t/>
        </is>
      </c>
      <c r="CL1059" t="inlineStr">
        <is>
          <t/>
        </is>
      </c>
      <c r="CM1059" t="inlineStr">
        <is>
          <t/>
        </is>
      </c>
      <c r="CN1059" t="inlineStr">
        <is>
          <t/>
        </is>
      </c>
      <c r="CO1059" t="inlineStr">
        <is>
          <t/>
        </is>
      </c>
      <c r="CP1059" t="inlineStr">
        <is>
          <t/>
        </is>
      </c>
      <c r="CQ1059" t="inlineStr">
        <is>
          <t/>
        </is>
      </c>
      <c r="CR1059" t="inlineStr">
        <is>
          <t/>
        </is>
      </c>
      <c r="CS1059" t="inlineStr">
        <is>
          <t/>
        </is>
      </c>
      <c r="CT1059" t="inlineStr">
        <is>
          <t/>
        </is>
      </c>
      <c r="CU1059" t="inlineStr">
        <is>
          <t/>
        </is>
      </c>
    </row>
    <row r="1060">
      <c r="A1060" s="1" t="str">
        <f>HYPERLINK("https://iate.europa.eu/entry/result/3571016/all", "3571016")</f>
        <v>3571016</v>
      </c>
      <c r="B1060" t="inlineStr">
        <is>
          <t>EDUCATION AND COMMUNICATIONS</t>
        </is>
      </c>
      <c r="C1060" t="inlineStr">
        <is>
          <t>EDUCATION AND COMMUNICATIONS|documentation|documentation</t>
        </is>
      </c>
      <c r="D1060" t="inlineStr">
        <is>
          <t/>
        </is>
      </c>
      <c r="E1060" t="inlineStr">
        <is>
          <t/>
        </is>
      </c>
      <c r="F1060" t="inlineStr">
        <is>
          <t/>
        </is>
      </c>
      <c r="G1060" t="inlineStr">
        <is>
          <t/>
        </is>
      </c>
      <c r="H1060" t="inlineStr">
        <is>
          <t/>
        </is>
      </c>
      <c r="I1060" t="inlineStr">
        <is>
          <t/>
        </is>
      </c>
      <c r="J1060" t="inlineStr">
        <is>
          <t/>
        </is>
      </c>
      <c r="K1060" t="inlineStr">
        <is>
          <t/>
        </is>
      </c>
      <c r="L1060" t="inlineStr">
        <is>
          <t/>
        </is>
      </c>
      <c r="M1060" t="inlineStr">
        <is>
          <t/>
        </is>
      </c>
      <c r="N1060" t="inlineStr">
        <is>
          <t/>
        </is>
      </c>
      <c r="O1060" t="inlineStr">
        <is>
          <t/>
        </is>
      </c>
      <c r="P1060" t="inlineStr">
        <is>
          <t/>
        </is>
      </c>
      <c r="Q1060" t="inlineStr">
        <is>
          <t/>
        </is>
      </c>
      <c r="R1060" t="inlineStr">
        <is>
          <t/>
        </is>
      </c>
      <c r="S1060" t="inlineStr">
        <is>
          <t/>
        </is>
      </c>
      <c r="T1060" t="inlineStr">
        <is>
          <t/>
        </is>
      </c>
      <c r="U1060" t="inlineStr">
        <is>
          <t/>
        </is>
      </c>
      <c r="V1060" t="inlineStr">
        <is>
          <t/>
        </is>
      </c>
      <c r="W1060" t="inlineStr">
        <is>
          <t/>
        </is>
      </c>
      <c r="X1060" s="2" t="inlineStr">
        <is>
          <t>information exploitation|
data exploitation</t>
        </is>
      </c>
      <c r="Y1060" s="2" t="inlineStr">
        <is>
          <t>3|
3</t>
        </is>
      </c>
      <c r="Z1060" s="2" t="inlineStr">
        <is>
          <t xml:space="preserve">|
</t>
        </is>
      </c>
      <c r="AA1060" t="inlineStr">
        <is>
          <t>researching, collecting, fusing, evaluating and analyzing information</t>
        </is>
      </c>
      <c r="AB1060" t="inlineStr">
        <is>
          <t/>
        </is>
      </c>
      <c r="AC1060" t="inlineStr">
        <is>
          <t/>
        </is>
      </c>
      <c r="AD1060" t="inlineStr">
        <is>
          <t/>
        </is>
      </c>
      <c r="AE1060" t="inlineStr">
        <is>
          <t/>
        </is>
      </c>
      <c r="AF1060" t="inlineStr">
        <is>
          <t/>
        </is>
      </c>
      <c r="AG1060" t="inlineStr">
        <is>
          <t/>
        </is>
      </c>
      <c r="AH1060" t="inlineStr">
        <is>
          <t/>
        </is>
      </c>
      <c r="AI1060" t="inlineStr">
        <is>
          <t/>
        </is>
      </c>
      <c r="AJ1060" t="inlineStr">
        <is>
          <t/>
        </is>
      </c>
      <c r="AK1060" t="inlineStr">
        <is>
          <t/>
        </is>
      </c>
      <c r="AL1060" t="inlineStr">
        <is>
          <t/>
        </is>
      </c>
      <c r="AM1060" t="inlineStr">
        <is>
          <t/>
        </is>
      </c>
      <c r="AN1060" t="inlineStr">
        <is>
          <t/>
        </is>
      </c>
      <c r="AO1060" t="inlineStr">
        <is>
          <t/>
        </is>
      </c>
      <c r="AP1060" t="inlineStr">
        <is>
          <t/>
        </is>
      </c>
      <c r="AQ1060" t="inlineStr">
        <is>
          <t/>
        </is>
      </c>
      <c r="AR1060" s="2" t="inlineStr">
        <is>
          <t>saothrú sonraí</t>
        </is>
      </c>
      <c r="AS1060" s="2" t="inlineStr">
        <is>
          <t>3</t>
        </is>
      </c>
      <c r="AT1060" s="2" t="inlineStr">
        <is>
          <t/>
        </is>
      </c>
      <c r="AU1060" t="inlineStr">
        <is>
          <t/>
        </is>
      </c>
      <c r="AV1060" t="inlineStr">
        <is>
          <t/>
        </is>
      </c>
      <c r="AW1060" t="inlineStr">
        <is>
          <t/>
        </is>
      </c>
      <c r="AX1060" t="inlineStr">
        <is>
          <t/>
        </is>
      </c>
      <c r="AY1060" t="inlineStr">
        <is>
          <t/>
        </is>
      </c>
      <c r="AZ1060" s="2" t="inlineStr">
        <is>
          <t>adathasznosítás</t>
        </is>
      </c>
      <c r="BA1060" s="2" t="inlineStr">
        <is>
          <t>3</t>
        </is>
      </c>
      <c r="BB1060" s="2" t="inlineStr">
        <is>
          <t/>
        </is>
      </c>
      <c r="BC1060" t="inlineStr">
        <is>
          <t>adatok gyűjtése, feldolgozása és elemzése, kiértékelése</t>
        </is>
      </c>
      <c r="BD1060" t="inlineStr">
        <is>
          <t/>
        </is>
      </c>
      <c r="BE1060" t="inlineStr">
        <is>
          <t/>
        </is>
      </c>
      <c r="BF1060" t="inlineStr">
        <is>
          <t/>
        </is>
      </c>
      <c r="BG1060" t="inlineStr">
        <is>
          <t/>
        </is>
      </c>
      <c r="BH1060" t="inlineStr">
        <is>
          <t/>
        </is>
      </c>
      <c r="BI1060" t="inlineStr">
        <is>
          <t/>
        </is>
      </c>
      <c r="BJ1060" t="inlineStr">
        <is>
          <t/>
        </is>
      </c>
      <c r="BK1060" t="inlineStr">
        <is>
          <t/>
        </is>
      </c>
      <c r="BL1060" t="inlineStr">
        <is>
          <t/>
        </is>
      </c>
      <c r="BM1060" t="inlineStr">
        <is>
          <t/>
        </is>
      </c>
      <c r="BN1060" t="inlineStr">
        <is>
          <t/>
        </is>
      </c>
      <c r="BO1060" t="inlineStr">
        <is>
          <t/>
        </is>
      </c>
      <c r="BP1060" t="inlineStr">
        <is>
          <t/>
        </is>
      </c>
      <c r="BQ1060" t="inlineStr">
        <is>
          <t/>
        </is>
      </c>
      <c r="BR1060" t="inlineStr">
        <is>
          <t/>
        </is>
      </c>
      <c r="BS1060" t="inlineStr">
        <is>
          <t/>
        </is>
      </c>
      <c r="BT1060" t="inlineStr">
        <is>
          <t/>
        </is>
      </c>
      <c r="BU1060" t="inlineStr">
        <is>
          <t/>
        </is>
      </c>
      <c r="BV1060" t="inlineStr">
        <is>
          <t/>
        </is>
      </c>
      <c r="BW1060" t="inlineStr">
        <is>
          <t/>
        </is>
      </c>
      <c r="BX1060" t="inlineStr">
        <is>
          <t/>
        </is>
      </c>
      <c r="BY1060" t="inlineStr">
        <is>
          <t/>
        </is>
      </c>
      <c r="BZ1060" t="inlineStr">
        <is>
          <t/>
        </is>
      </c>
      <c r="CA1060" t="inlineStr">
        <is>
          <t/>
        </is>
      </c>
      <c r="CB1060" t="inlineStr">
        <is>
          <t/>
        </is>
      </c>
      <c r="CC1060" t="inlineStr">
        <is>
          <t/>
        </is>
      </c>
      <c r="CD1060" t="inlineStr">
        <is>
          <t/>
        </is>
      </c>
      <c r="CE1060" t="inlineStr">
        <is>
          <t/>
        </is>
      </c>
      <c r="CF1060" t="inlineStr">
        <is>
          <t/>
        </is>
      </c>
      <c r="CG1060" t="inlineStr">
        <is>
          <t/>
        </is>
      </c>
      <c r="CH1060" t="inlineStr">
        <is>
          <t/>
        </is>
      </c>
      <c r="CI1060" t="inlineStr">
        <is>
          <t/>
        </is>
      </c>
      <c r="CJ1060" t="inlineStr">
        <is>
          <t/>
        </is>
      </c>
      <c r="CK1060" t="inlineStr">
        <is>
          <t/>
        </is>
      </c>
      <c r="CL1060" t="inlineStr">
        <is>
          <t/>
        </is>
      </c>
      <c r="CM1060" t="inlineStr">
        <is>
          <t/>
        </is>
      </c>
      <c r="CN1060" t="inlineStr">
        <is>
          <t/>
        </is>
      </c>
      <c r="CO1060" t="inlineStr">
        <is>
          <t/>
        </is>
      </c>
      <c r="CP1060" t="inlineStr">
        <is>
          <t/>
        </is>
      </c>
      <c r="CQ1060" t="inlineStr">
        <is>
          <t/>
        </is>
      </c>
      <c r="CR1060" t="inlineStr">
        <is>
          <t/>
        </is>
      </c>
      <c r="CS1060" t="inlineStr">
        <is>
          <t/>
        </is>
      </c>
      <c r="CT1060" t="inlineStr">
        <is>
          <t/>
        </is>
      </c>
      <c r="CU1060" t="inlineStr">
        <is>
          <t/>
        </is>
      </c>
    </row>
    <row r="1061">
      <c r="A1061" s="1" t="str">
        <f>HYPERLINK("https://iate.europa.eu/entry/result/909584/all", "909584")</f>
        <v>909584</v>
      </c>
      <c r="B1061" t="inlineStr">
        <is>
          <t>EDUCATION AND COMMUNICATIONS</t>
        </is>
      </c>
      <c r="C1061" t="inlineStr">
        <is>
          <t>EDUCATION AND COMMUNICATIONS|information technology and data processing</t>
        </is>
      </c>
      <c r="D1061" t="inlineStr">
        <is>
          <t/>
        </is>
      </c>
      <c r="E1061" t="inlineStr">
        <is>
          <t/>
        </is>
      </c>
      <c r="F1061" t="inlineStr">
        <is>
          <t/>
        </is>
      </c>
      <c r="G1061" t="inlineStr">
        <is>
          <t/>
        </is>
      </c>
      <c r="H1061" t="inlineStr">
        <is>
          <t/>
        </is>
      </c>
      <c r="I1061" t="inlineStr">
        <is>
          <t/>
        </is>
      </c>
      <c r="J1061" t="inlineStr">
        <is>
          <t/>
        </is>
      </c>
      <c r="K1061" t="inlineStr">
        <is>
          <t/>
        </is>
      </c>
      <c r="L1061" s="2" t="inlineStr">
        <is>
          <t>kritisk system</t>
        </is>
      </c>
      <c r="M1061" s="2" t="inlineStr">
        <is>
          <t>4</t>
        </is>
      </c>
      <c r="N1061" s="2" t="inlineStr">
        <is>
          <t/>
        </is>
      </c>
      <c r="O1061" t="inlineStr">
        <is>
          <t/>
        </is>
      </c>
      <c r="P1061" t="inlineStr">
        <is>
          <t/>
        </is>
      </c>
      <c r="Q1061" t="inlineStr">
        <is>
          <t/>
        </is>
      </c>
      <c r="R1061" t="inlineStr">
        <is>
          <t/>
        </is>
      </c>
      <c r="S1061" t="inlineStr">
        <is>
          <t/>
        </is>
      </c>
      <c r="T1061" t="inlineStr">
        <is>
          <t/>
        </is>
      </c>
      <c r="U1061" t="inlineStr">
        <is>
          <t/>
        </is>
      </c>
      <c r="V1061" t="inlineStr">
        <is>
          <t/>
        </is>
      </c>
      <c r="W1061" t="inlineStr">
        <is>
          <t/>
        </is>
      </c>
      <c r="X1061" s="2" t="inlineStr">
        <is>
          <t>critical system</t>
        </is>
      </c>
      <c r="Y1061" s="2" t="inlineStr">
        <is>
          <t>1</t>
        </is>
      </c>
      <c r="Z1061" s="2" t="inlineStr">
        <is>
          <t/>
        </is>
      </c>
      <c r="AA1061" t="inlineStr">
        <is>
          <t/>
        </is>
      </c>
      <c r="AB1061" t="inlineStr">
        <is>
          <t/>
        </is>
      </c>
      <c r="AC1061" t="inlineStr">
        <is>
          <t/>
        </is>
      </c>
      <c r="AD1061" t="inlineStr">
        <is>
          <t/>
        </is>
      </c>
      <c r="AE1061" t="inlineStr">
        <is>
          <t/>
        </is>
      </c>
      <c r="AF1061" t="inlineStr">
        <is>
          <t/>
        </is>
      </c>
      <c r="AG1061" t="inlineStr">
        <is>
          <t/>
        </is>
      </c>
      <c r="AH1061" t="inlineStr">
        <is>
          <t/>
        </is>
      </c>
      <c r="AI1061" t="inlineStr">
        <is>
          <t/>
        </is>
      </c>
      <c r="AJ1061" s="2" t="inlineStr">
        <is>
          <t>ratkaisevan tärkeä järjestelmä</t>
        </is>
      </c>
      <c r="AK1061" s="2" t="inlineStr">
        <is>
          <t>2</t>
        </is>
      </c>
      <c r="AL1061" s="2" t="inlineStr">
        <is>
          <t/>
        </is>
      </c>
      <c r="AM1061" t="inlineStr">
        <is>
          <t/>
        </is>
      </c>
      <c r="AN1061" t="inlineStr">
        <is>
          <t/>
        </is>
      </c>
      <c r="AO1061" t="inlineStr">
        <is>
          <t/>
        </is>
      </c>
      <c r="AP1061" t="inlineStr">
        <is>
          <t/>
        </is>
      </c>
      <c r="AQ1061" t="inlineStr">
        <is>
          <t/>
        </is>
      </c>
      <c r="AR1061" t="inlineStr">
        <is>
          <t/>
        </is>
      </c>
      <c r="AS1061" t="inlineStr">
        <is>
          <t/>
        </is>
      </c>
      <c r="AT1061" t="inlineStr">
        <is>
          <t/>
        </is>
      </c>
      <c r="AU1061" t="inlineStr">
        <is>
          <t/>
        </is>
      </c>
      <c r="AV1061" t="inlineStr">
        <is>
          <t/>
        </is>
      </c>
      <c r="AW1061" t="inlineStr">
        <is>
          <t/>
        </is>
      </c>
      <c r="AX1061" t="inlineStr">
        <is>
          <t/>
        </is>
      </c>
      <c r="AY1061" t="inlineStr">
        <is>
          <t/>
        </is>
      </c>
      <c r="AZ1061" t="inlineStr">
        <is>
          <t/>
        </is>
      </c>
      <c r="BA1061" t="inlineStr">
        <is>
          <t/>
        </is>
      </c>
      <c r="BB1061" t="inlineStr">
        <is>
          <t/>
        </is>
      </c>
      <c r="BC1061" t="inlineStr">
        <is>
          <t/>
        </is>
      </c>
      <c r="BD1061" t="inlineStr">
        <is>
          <t/>
        </is>
      </c>
      <c r="BE1061" t="inlineStr">
        <is>
          <t/>
        </is>
      </c>
      <c r="BF1061" t="inlineStr">
        <is>
          <t/>
        </is>
      </c>
      <c r="BG1061" t="inlineStr">
        <is>
          <t/>
        </is>
      </c>
      <c r="BH1061" t="inlineStr">
        <is>
          <t/>
        </is>
      </c>
      <c r="BI1061" t="inlineStr">
        <is>
          <t/>
        </is>
      </c>
      <c r="BJ1061" t="inlineStr">
        <is>
          <t/>
        </is>
      </c>
      <c r="BK1061" t="inlineStr">
        <is>
          <t/>
        </is>
      </c>
      <c r="BL1061" t="inlineStr">
        <is>
          <t/>
        </is>
      </c>
      <c r="BM1061" t="inlineStr">
        <is>
          <t/>
        </is>
      </c>
      <c r="BN1061" t="inlineStr">
        <is>
          <t/>
        </is>
      </c>
      <c r="BO1061" t="inlineStr">
        <is>
          <t/>
        </is>
      </c>
      <c r="BP1061" t="inlineStr">
        <is>
          <t/>
        </is>
      </c>
      <c r="BQ1061" t="inlineStr">
        <is>
          <t/>
        </is>
      </c>
      <c r="BR1061" t="inlineStr">
        <is>
          <t/>
        </is>
      </c>
      <c r="BS1061" t="inlineStr">
        <is>
          <t/>
        </is>
      </c>
      <c r="BT1061" t="inlineStr">
        <is>
          <t/>
        </is>
      </c>
      <c r="BU1061" t="inlineStr">
        <is>
          <t/>
        </is>
      </c>
      <c r="BV1061" t="inlineStr">
        <is>
          <t/>
        </is>
      </c>
      <c r="BW1061" t="inlineStr">
        <is>
          <t/>
        </is>
      </c>
      <c r="BX1061" t="inlineStr">
        <is>
          <t/>
        </is>
      </c>
      <c r="BY1061" t="inlineStr">
        <is>
          <t/>
        </is>
      </c>
      <c r="BZ1061" t="inlineStr">
        <is>
          <t/>
        </is>
      </c>
      <c r="CA1061" t="inlineStr">
        <is>
          <t/>
        </is>
      </c>
      <c r="CB1061" t="inlineStr">
        <is>
          <t/>
        </is>
      </c>
      <c r="CC1061" t="inlineStr">
        <is>
          <t/>
        </is>
      </c>
      <c r="CD1061" t="inlineStr">
        <is>
          <t/>
        </is>
      </c>
      <c r="CE1061" t="inlineStr">
        <is>
          <t/>
        </is>
      </c>
      <c r="CF1061" t="inlineStr">
        <is>
          <t/>
        </is>
      </c>
      <c r="CG1061" t="inlineStr">
        <is>
          <t/>
        </is>
      </c>
      <c r="CH1061" t="inlineStr">
        <is>
          <t/>
        </is>
      </c>
      <c r="CI1061" t="inlineStr">
        <is>
          <t/>
        </is>
      </c>
      <c r="CJ1061" t="inlineStr">
        <is>
          <t/>
        </is>
      </c>
      <c r="CK1061" t="inlineStr">
        <is>
          <t/>
        </is>
      </c>
      <c r="CL1061" t="inlineStr">
        <is>
          <t/>
        </is>
      </c>
      <c r="CM1061" t="inlineStr">
        <is>
          <t/>
        </is>
      </c>
      <c r="CN1061" t="inlineStr">
        <is>
          <t/>
        </is>
      </c>
      <c r="CO1061" t="inlineStr">
        <is>
          <t/>
        </is>
      </c>
      <c r="CP1061" t="inlineStr">
        <is>
          <t/>
        </is>
      </c>
      <c r="CQ1061" t="inlineStr">
        <is>
          <t/>
        </is>
      </c>
      <c r="CR1061" t="inlineStr">
        <is>
          <t/>
        </is>
      </c>
      <c r="CS1061" t="inlineStr">
        <is>
          <t/>
        </is>
      </c>
      <c r="CT1061" t="inlineStr">
        <is>
          <t/>
        </is>
      </c>
      <c r="CU1061" t="inlineStr">
        <is>
          <t/>
        </is>
      </c>
    </row>
    <row r="1062">
      <c r="A1062" s="1" t="str">
        <f>HYPERLINK("https://iate.europa.eu/entry/result/1056856/all", "1056856")</f>
        <v>1056856</v>
      </c>
      <c r="B1062" t="inlineStr">
        <is>
          <t>EDUCATION AND COMMUNICATIONS</t>
        </is>
      </c>
      <c r="C1062" t="inlineStr">
        <is>
          <t>EDUCATION AND COMMUNICATIONS|information technology and data processing|computer systems|virtual reality</t>
        </is>
      </c>
      <c r="D1062" t="inlineStr">
        <is>
          <t/>
        </is>
      </c>
      <c r="E1062" t="inlineStr">
        <is>
          <t/>
        </is>
      </c>
      <c r="F1062" t="inlineStr">
        <is>
          <t/>
        </is>
      </c>
      <c r="G1062" t="inlineStr">
        <is>
          <t/>
        </is>
      </c>
      <c r="H1062" t="inlineStr">
        <is>
          <t/>
        </is>
      </c>
      <c r="I1062" t="inlineStr">
        <is>
          <t/>
        </is>
      </c>
      <c r="J1062" t="inlineStr">
        <is>
          <t/>
        </is>
      </c>
      <c r="K1062" t="inlineStr">
        <is>
          <t/>
        </is>
      </c>
      <c r="L1062" t="inlineStr">
        <is>
          <t/>
        </is>
      </c>
      <c r="M1062" t="inlineStr">
        <is>
          <t/>
        </is>
      </c>
      <c r="N1062" t="inlineStr">
        <is>
          <t/>
        </is>
      </c>
      <c r="O1062" t="inlineStr">
        <is>
          <t/>
        </is>
      </c>
      <c r="P1062" t="inlineStr">
        <is>
          <t/>
        </is>
      </c>
      <c r="Q1062" t="inlineStr">
        <is>
          <t/>
        </is>
      </c>
      <c r="R1062" t="inlineStr">
        <is>
          <t/>
        </is>
      </c>
      <c r="S1062" t="inlineStr">
        <is>
          <t/>
        </is>
      </c>
      <c r="T1062" s="2" t="inlineStr">
        <is>
          <t>εμβυθιστική εικονική πραγματικότητα|
εικονική πραγµατικότητα εµβύθισης</t>
        </is>
      </c>
      <c r="U1062" s="2" t="inlineStr">
        <is>
          <t>4|
4</t>
        </is>
      </c>
      <c r="V1062" s="2" t="inlineStr">
        <is>
          <t xml:space="preserve">|
</t>
        </is>
      </c>
      <c r="W1062" t="inlineStr">
        <is>
          <t/>
        </is>
      </c>
      <c r="X1062" s="2" t="inlineStr">
        <is>
          <t>immersive virtual reality|
immersive VR|
IVR</t>
        </is>
      </c>
      <c r="Y1062" s="2" t="inlineStr">
        <is>
          <t>3|
3|
3</t>
        </is>
      </c>
      <c r="Z1062" s="2" t="inlineStr">
        <is>
          <t xml:space="preserve">|
|
</t>
        </is>
      </c>
      <c r="AA1062" t="inlineStr">
        <is>
          <t>hypothetical future technology consisting of immersion in an artificial environment where the user feels just as immersed as they usually feel in consensus reality</t>
        </is>
      </c>
      <c r="AB1062" t="inlineStr">
        <is>
          <t/>
        </is>
      </c>
      <c r="AC1062" t="inlineStr">
        <is>
          <t/>
        </is>
      </c>
      <c r="AD1062" t="inlineStr">
        <is>
          <t/>
        </is>
      </c>
      <c r="AE1062" t="inlineStr">
        <is>
          <t/>
        </is>
      </c>
      <c r="AF1062" t="inlineStr">
        <is>
          <t/>
        </is>
      </c>
      <c r="AG1062" t="inlineStr">
        <is>
          <t/>
        </is>
      </c>
      <c r="AH1062" t="inlineStr">
        <is>
          <t/>
        </is>
      </c>
      <c r="AI1062" t="inlineStr">
        <is>
          <t/>
        </is>
      </c>
      <c r="AJ1062" t="inlineStr">
        <is>
          <t/>
        </is>
      </c>
      <c r="AK1062" t="inlineStr">
        <is>
          <t/>
        </is>
      </c>
      <c r="AL1062" t="inlineStr">
        <is>
          <t/>
        </is>
      </c>
      <c r="AM1062" t="inlineStr">
        <is>
          <t/>
        </is>
      </c>
      <c r="AN1062" t="inlineStr">
        <is>
          <t/>
        </is>
      </c>
      <c r="AO1062" t="inlineStr">
        <is>
          <t/>
        </is>
      </c>
      <c r="AP1062" t="inlineStr">
        <is>
          <t/>
        </is>
      </c>
      <c r="AQ1062" t="inlineStr">
        <is>
          <t/>
        </is>
      </c>
      <c r="AR1062" t="inlineStr">
        <is>
          <t/>
        </is>
      </c>
      <c r="AS1062" t="inlineStr">
        <is>
          <t/>
        </is>
      </c>
      <c r="AT1062" t="inlineStr">
        <is>
          <t/>
        </is>
      </c>
      <c r="AU1062" t="inlineStr">
        <is>
          <t/>
        </is>
      </c>
      <c r="AV1062" t="inlineStr">
        <is>
          <t/>
        </is>
      </c>
      <c r="AW1062" t="inlineStr">
        <is>
          <t/>
        </is>
      </c>
      <c r="AX1062" t="inlineStr">
        <is>
          <t/>
        </is>
      </c>
      <c r="AY1062" t="inlineStr">
        <is>
          <t/>
        </is>
      </c>
      <c r="AZ1062" t="inlineStr">
        <is>
          <t/>
        </is>
      </c>
      <c r="BA1062" t="inlineStr">
        <is>
          <t/>
        </is>
      </c>
      <c r="BB1062" t="inlineStr">
        <is>
          <t/>
        </is>
      </c>
      <c r="BC1062" t="inlineStr">
        <is>
          <t/>
        </is>
      </c>
      <c r="BD1062" t="inlineStr">
        <is>
          <t/>
        </is>
      </c>
      <c r="BE1062" t="inlineStr">
        <is>
          <t/>
        </is>
      </c>
      <c r="BF1062" t="inlineStr">
        <is>
          <t/>
        </is>
      </c>
      <c r="BG1062" t="inlineStr">
        <is>
          <t/>
        </is>
      </c>
      <c r="BH1062" t="inlineStr">
        <is>
          <t/>
        </is>
      </c>
      <c r="BI1062" t="inlineStr">
        <is>
          <t/>
        </is>
      </c>
      <c r="BJ1062" t="inlineStr">
        <is>
          <t/>
        </is>
      </c>
      <c r="BK1062" t="inlineStr">
        <is>
          <t/>
        </is>
      </c>
      <c r="BL1062" t="inlineStr">
        <is>
          <t/>
        </is>
      </c>
      <c r="BM1062" t="inlineStr">
        <is>
          <t/>
        </is>
      </c>
      <c r="BN1062" t="inlineStr">
        <is>
          <t/>
        </is>
      </c>
      <c r="BO1062" t="inlineStr">
        <is>
          <t/>
        </is>
      </c>
      <c r="BP1062" t="inlineStr">
        <is>
          <t/>
        </is>
      </c>
      <c r="BQ1062" t="inlineStr">
        <is>
          <t/>
        </is>
      </c>
      <c r="BR1062" t="inlineStr">
        <is>
          <t/>
        </is>
      </c>
      <c r="BS1062" t="inlineStr">
        <is>
          <t/>
        </is>
      </c>
      <c r="BT1062" t="inlineStr">
        <is>
          <t/>
        </is>
      </c>
      <c r="BU1062" t="inlineStr">
        <is>
          <t/>
        </is>
      </c>
      <c r="BV1062" t="inlineStr">
        <is>
          <t/>
        </is>
      </c>
      <c r="BW1062" t="inlineStr">
        <is>
          <t/>
        </is>
      </c>
      <c r="BX1062" t="inlineStr">
        <is>
          <t/>
        </is>
      </c>
      <c r="BY1062" t="inlineStr">
        <is>
          <t/>
        </is>
      </c>
      <c r="BZ1062" t="inlineStr">
        <is>
          <t/>
        </is>
      </c>
      <c r="CA1062" t="inlineStr">
        <is>
          <t/>
        </is>
      </c>
      <c r="CB1062" t="inlineStr">
        <is>
          <t/>
        </is>
      </c>
      <c r="CC1062" t="inlineStr">
        <is>
          <t/>
        </is>
      </c>
      <c r="CD1062" t="inlineStr">
        <is>
          <t/>
        </is>
      </c>
      <c r="CE1062" t="inlineStr">
        <is>
          <t/>
        </is>
      </c>
      <c r="CF1062" t="inlineStr">
        <is>
          <t/>
        </is>
      </c>
      <c r="CG1062" t="inlineStr">
        <is>
          <t/>
        </is>
      </c>
      <c r="CH1062" t="inlineStr">
        <is>
          <t/>
        </is>
      </c>
      <c r="CI1062" t="inlineStr">
        <is>
          <t/>
        </is>
      </c>
      <c r="CJ1062" t="inlineStr">
        <is>
          <t/>
        </is>
      </c>
      <c r="CK1062" t="inlineStr">
        <is>
          <t/>
        </is>
      </c>
      <c r="CL1062" t="inlineStr">
        <is>
          <t/>
        </is>
      </c>
      <c r="CM1062" t="inlineStr">
        <is>
          <t/>
        </is>
      </c>
      <c r="CN1062" t="inlineStr">
        <is>
          <t/>
        </is>
      </c>
      <c r="CO1062" t="inlineStr">
        <is>
          <t/>
        </is>
      </c>
      <c r="CP1062" t="inlineStr">
        <is>
          <t/>
        </is>
      </c>
      <c r="CQ1062" t="inlineStr">
        <is>
          <t/>
        </is>
      </c>
      <c r="CR1062" t="inlineStr">
        <is>
          <t/>
        </is>
      </c>
      <c r="CS1062" t="inlineStr">
        <is>
          <t/>
        </is>
      </c>
      <c r="CT1062" t="inlineStr">
        <is>
          <t/>
        </is>
      </c>
      <c r="CU1062" t="inlineStr">
        <is>
          <t/>
        </is>
      </c>
    </row>
    <row r="1063">
      <c r="A1063" s="1" t="str">
        <f>HYPERLINK("https://iate.europa.eu/entry/result/1598991/all", "1598991")</f>
        <v>1598991</v>
      </c>
      <c r="B1063" t="inlineStr">
        <is>
          <t>INDUSTRY</t>
        </is>
      </c>
      <c r="C1063" t="inlineStr">
        <is>
          <t>INDUSTRY|mechanical engineering|mechanical engineering|railway industry</t>
        </is>
      </c>
      <c r="D1063" t="inlineStr">
        <is>
          <t/>
        </is>
      </c>
      <c r="E1063" t="inlineStr">
        <is>
          <t/>
        </is>
      </c>
      <c r="F1063" t="inlineStr">
        <is>
          <t/>
        </is>
      </c>
      <c r="G1063" t="inlineStr">
        <is>
          <t/>
        </is>
      </c>
      <c r="H1063" s="2" t="inlineStr">
        <is>
          <t>motorová lokomotiva</t>
        </is>
      </c>
      <c r="I1063" s="2" t="inlineStr">
        <is>
          <t>3</t>
        </is>
      </c>
      <c r="J1063" s="2" t="inlineStr">
        <is>
          <t/>
        </is>
      </c>
      <c r="K1063" t="inlineStr">
        <is>
          <t>lokomotiva,
jejímž hlavním zdrojem energie je dieselový motor, bez ohledu na druh
instalovaného hnacího ústrojí</t>
        </is>
      </c>
      <c r="L1063" s="2" t="inlineStr">
        <is>
          <t>diesellokomotiv</t>
        </is>
      </c>
      <c r="M1063" s="2" t="inlineStr">
        <is>
          <t>3</t>
        </is>
      </c>
      <c r="N1063" s="2" t="inlineStr">
        <is>
          <t/>
        </is>
      </c>
      <c r="O1063" t="inlineStr">
        <is>
          <t>lokomotiv, der primært drives af en dieselmotor, uanset transmissionsform</t>
        </is>
      </c>
      <c r="P1063" s="2" t="inlineStr">
        <is>
          <t>Diesellokomotive</t>
        </is>
      </c>
      <c r="Q1063" s="2" t="inlineStr">
        <is>
          <t>3</t>
        </is>
      </c>
      <c r="R1063" s="2" t="inlineStr">
        <is>
          <t/>
        </is>
      </c>
      <c r="S1063" t="inlineStr">
        <is>
          <t>Lokomotive mit Dieselmotor als Hauptantriebsaggregat, unabhängig von der Art der
Kraftübertragung.</t>
        </is>
      </c>
      <c r="T1063" s="2" t="inlineStr">
        <is>
          <t>μηχανή ντίζελ|
ντιζελάμαξα</t>
        </is>
      </c>
      <c r="U1063" s="2" t="inlineStr">
        <is>
          <t>3|
3</t>
        </is>
      </c>
      <c r="V1063" s="2" t="inlineStr">
        <is>
          <t xml:space="preserve">|
</t>
        </is>
      </c>
      <c r="W1063" t="inlineStr">
        <is>
          <t/>
        </is>
      </c>
      <c r="X1063" s="2" t="inlineStr">
        <is>
          <t>diesel locomotive</t>
        </is>
      </c>
      <c r="Y1063" s="2" t="inlineStr">
        <is>
          <t>3</t>
        </is>
      </c>
      <c r="Z1063" s="2" t="inlineStr">
        <is>
          <t/>
        </is>
      </c>
      <c r="AA1063" t="inlineStr">
        <is>
          <t>&lt;a href="https://iate.europa.eu/entry/result/1368665/en" target="_blank"&gt;locomotive&lt;/a&gt;&lt;small&gt;,&lt;/small&gt; the main
source of power of which is a diesel engine, irrespective of the type of
transmission installed</t>
        </is>
      </c>
      <c r="AB1063" s="2" t="inlineStr">
        <is>
          <t>locomotora diésel</t>
        </is>
      </c>
      <c r="AC1063" s="2" t="inlineStr">
        <is>
          <t>3</t>
        </is>
      </c>
      <c r="AD1063" s="2" t="inlineStr">
        <is>
          <t/>
        </is>
      </c>
      <c r="AE1063" t="inlineStr">
        <is>
          <t>Locomotora activada principalmente por un motor diésel, independientemente del tipo de
transmisión.</t>
        </is>
      </c>
      <c r="AF1063" s="2" t="inlineStr">
        <is>
          <t>diiselvedur</t>
        </is>
      </c>
      <c r="AG1063" s="2" t="inlineStr">
        <is>
          <t>3</t>
        </is>
      </c>
      <c r="AH1063" s="2" t="inlineStr">
        <is>
          <t/>
        </is>
      </c>
      <c r="AI1063" t="inlineStr">
        <is>
          <t>vedur, mille peamine jõuallikas on diiselmootor</t>
        </is>
      </c>
      <c r="AJ1063" s="2" t="inlineStr">
        <is>
          <t>dieselveturi</t>
        </is>
      </c>
      <c r="AK1063" s="2" t="inlineStr">
        <is>
          <t>3</t>
        </is>
      </c>
      <c r="AL1063" s="2" t="inlineStr">
        <is>
          <t/>
        </is>
      </c>
      <c r="AM1063" t="inlineStr">
        <is>
          <t>veturi [ &lt;a href="/entry/result/1368665/all" id="ENTRY_TO_ENTRY_CONVERTER" target="_blank"&gt;IATE:1368665&lt;/a&gt; ], jonka päävoimalähde on dieselmoottori, voimansiirtotyypistä riippumatta</t>
        </is>
      </c>
      <c r="AN1063" s="2" t="inlineStr">
        <is>
          <t>locomotive Diesel</t>
        </is>
      </c>
      <c r="AO1063" s="2" t="inlineStr">
        <is>
          <t>3</t>
        </is>
      </c>
      <c r="AP1063" s="2" t="inlineStr">
        <is>
          <t/>
        </is>
      </c>
      <c r="AQ1063" t="inlineStr">
        <is>
          <t/>
        </is>
      </c>
      <c r="AR1063" s="2" t="inlineStr">
        <is>
          <t>inneall féinghluaiste díosail</t>
        </is>
      </c>
      <c r="AS1063" s="2" t="inlineStr">
        <is>
          <t>3</t>
        </is>
      </c>
      <c r="AT1063" s="2" t="inlineStr">
        <is>
          <t/>
        </is>
      </c>
      <c r="AU1063" t="inlineStr">
        <is>
          <t/>
        </is>
      </c>
      <c r="AV1063" t="inlineStr">
        <is>
          <t/>
        </is>
      </c>
      <c r="AW1063" t="inlineStr">
        <is>
          <t/>
        </is>
      </c>
      <c r="AX1063" t="inlineStr">
        <is>
          <t/>
        </is>
      </c>
      <c r="AY1063" t="inlineStr">
        <is>
          <t/>
        </is>
      </c>
      <c r="AZ1063" t="inlineStr">
        <is>
          <t/>
        </is>
      </c>
      <c r="BA1063" t="inlineStr">
        <is>
          <t/>
        </is>
      </c>
      <c r="BB1063" t="inlineStr">
        <is>
          <t/>
        </is>
      </c>
      <c r="BC1063" t="inlineStr">
        <is>
          <t/>
        </is>
      </c>
      <c r="BD1063" s="2" t="inlineStr">
        <is>
          <t>locomotiva diesel</t>
        </is>
      </c>
      <c r="BE1063" s="2" t="inlineStr">
        <is>
          <t>3</t>
        </is>
      </c>
      <c r="BF1063" s="2" t="inlineStr">
        <is>
          <t/>
        </is>
      </c>
      <c r="BG1063" t="inlineStr">
        <is>
          <t>locomotiva azionata principalmente da un motore diesel, a prescindere dal tipo di trasmissione</t>
        </is>
      </c>
      <c r="BH1063" s="2" t="inlineStr">
        <is>
          <t>šilumvežis</t>
        </is>
      </c>
      <c r="BI1063" s="2" t="inlineStr">
        <is>
          <t>3</t>
        </is>
      </c>
      <c r="BJ1063" s="2" t="inlineStr">
        <is>
          <t/>
        </is>
      </c>
      <c r="BK1063" t="inlineStr">
        <is>
          <t>savarankiškas lokomotyvas, kurio pirminis energijos šaltinis yra vidaus degimo variklis</t>
        </is>
      </c>
      <c r="BL1063" s="2" t="inlineStr">
        <is>
          <t>dīzeļlokomotīve</t>
        </is>
      </c>
      <c r="BM1063" s="2" t="inlineStr">
        <is>
          <t>2</t>
        </is>
      </c>
      <c r="BN1063" s="2" t="inlineStr">
        <is>
          <t/>
        </is>
      </c>
      <c r="BO1063" t="inlineStr">
        <is>
          <t>lokomotīve, kuras galvenais enerģijas avots ir dīzeļmotors neatkarīgi no instalētā enerģijas
pārvades veida</t>
        </is>
      </c>
      <c r="BP1063" s="2" t="inlineStr">
        <is>
          <t>lokomottiva diżil</t>
        </is>
      </c>
      <c r="BQ1063" s="2" t="inlineStr">
        <is>
          <t>3</t>
        </is>
      </c>
      <c r="BR1063" s="2" t="inlineStr">
        <is>
          <t/>
        </is>
      </c>
      <c r="BS1063" t="inlineStr">
        <is>
          <t>lokomottiva [ &lt;a href="/entry/result/1368665/all" id="ENTRY_TO_ENTRY_CONVERTER" target="_blank"&gt;IATE:1368665&lt;/a&gt; ] li s-sors ta’ enerġija prinċipali tagħha
jkun magna diżil, irrispettivament mit-tip ta’ trażmissjoni installata</t>
        </is>
      </c>
      <c r="BT1063" s="2" t="inlineStr">
        <is>
          <t>diesellocomotief</t>
        </is>
      </c>
      <c r="BU1063" s="2" t="inlineStr">
        <is>
          <t>3</t>
        </is>
      </c>
      <c r="BV1063" s="2" t="inlineStr">
        <is>
          <t/>
        </is>
      </c>
      <c r="BW1063" t="inlineStr">
        <is>
          <t>"locomotief met een dieselmotor als voornaamste aandrijvingsbron, ongeacht de aard van de krachtoverbrenging"</t>
        </is>
      </c>
      <c r="BX1063" s="2" t="inlineStr">
        <is>
          <t>lokomotywa spalinowa</t>
        </is>
      </c>
      <c r="BY1063" s="2" t="inlineStr">
        <is>
          <t>3</t>
        </is>
      </c>
      <c r="BZ1063" s="2" t="inlineStr">
        <is>
          <t/>
        </is>
      </c>
      <c r="CA1063" t="inlineStr">
        <is>
          <t>lokomotywa, w której głównym źródłem mocy jest silnik wysokoprężny (Diesla), niezależnie od tego, jaki rodzaj napędu został w niej zainstalowany</t>
        </is>
      </c>
      <c r="CB1063" s="2" t="inlineStr">
        <is>
          <t>locomotiva a gasóleo|
locomotiva Diesel</t>
        </is>
      </c>
      <c r="CC1063" s="2" t="inlineStr">
        <is>
          <t>3|
3</t>
        </is>
      </c>
      <c r="CD1063" s="2" t="inlineStr">
        <is>
          <t xml:space="preserve">|
</t>
        </is>
      </c>
      <c r="CE1063" t="inlineStr">
        <is>
          <t>Locomotiva acionada principalmente por um motor a gasóleo, independentemente do tipo de transmissão instalada.</t>
        </is>
      </c>
      <c r="CF1063" s="2" t="inlineStr">
        <is>
          <t>locomotivă diesel</t>
        </is>
      </c>
      <c r="CG1063" s="2" t="inlineStr">
        <is>
          <t>3</t>
        </is>
      </c>
      <c r="CH1063" s="2" t="inlineStr">
        <is>
          <t/>
        </is>
      </c>
      <c r="CI1063" t="inlineStr">
        <is>
          <t>locomotivă
a cărei sursă
de putere este un motor diesel, indiferent de tipul de transmisie
instalată</t>
        </is>
      </c>
      <c r="CJ1063" s="2" t="inlineStr">
        <is>
          <t>motorový rušeň</t>
        </is>
      </c>
      <c r="CK1063" s="2" t="inlineStr">
        <is>
          <t>3</t>
        </is>
      </c>
      <c r="CL1063" s="2" t="inlineStr">
        <is>
          <t/>
        </is>
      </c>
      <c r="CM1063" t="inlineStr">
        <is>
          <t>rušeň, ktorého základným energetickým zdrojom je naftový motor bez ohľadu na druh
inštalovaného prevodu</t>
        </is>
      </c>
      <c r="CN1063" s="2" t="inlineStr">
        <is>
          <t>dizelska lokomotiva</t>
        </is>
      </c>
      <c r="CO1063" s="2" t="inlineStr">
        <is>
          <t>3</t>
        </is>
      </c>
      <c r="CP1063" s="2" t="inlineStr">
        <is>
          <t/>
        </is>
      </c>
      <c r="CQ1063" t="inlineStr">
        <is>
          <t>lokomotiva, ki ima dizelski motor in ni odvisna od nadzemnih vodov</t>
        </is>
      </c>
      <c r="CR1063" t="inlineStr">
        <is>
          <t/>
        </is>
      </c>
      <c r="CS1063" t="inlineStr">
        <is>
          <t/>
        </is>
      </c>
      <c r="CT1063" t="inlineStr">
        <is>
          <t/>
        </is>
      </c>
      <c r="CU1063" t="inlineStr">
        <is>
          <t/>
        </is>
      </c>
    </row>
    <row r="1064">
      <c r="A1064" s="1" t="str">
        <f>HYPERLINK("https://iate.europa.eu/entry/result/1601713/all", "1601713")</f>
        <v>1601713</v>
      </c>
      <c r="B1064" t="inlineStr">
        <is>
          <t>INDUSTRY</t>
        </is>
      </c>
      <c r="C1064" t="inlineStr">
        <is>
          <t>INDUSTRY|mechanical engineering|mechanical engineering|railway industry</t>
        </is>
      </c>
      <c r="D1064" t="inlineStr">
        <is>
          <t/>
        </is>
      </c>
      <c r="E1064" t="inlineStr">
        <is>
          <t/>
        </is>
      </c>
      <c r="F1064" t="inlineStr">
        <is>
          <t/>
        </is>
      </c>
      <c r="G1064" t="inlineStr">
        <is>
          <t/>
        </is>
      </c>
      <c r="H1064" s="2" t="inlineStr">
        <is>
          <t>lokomotiva v konfiguraci Bi-mode</t>
        </is>
      </c>
      <c r="I1064" s="2" t="inlineStr">
        <is>
          <t>2</t>
        </is>
      </c>
      <c r="J1064" s="2" t="inlineStr">
        <is>
          <t/>
        </is>
      </c>
      <c r="K1064" t="inlineStr">
        <is>
          <t/>
        </is>
      </c>
      <c r="L1064" s="2" t="inlineStr">
        <is>
          <t>elektrodiesellokomotiv</t>
        </is>
      </c>
      <c r="M1064" s="2" t="inlineStr">
        <is>
          <t>3</t>
        </is>
      </c>
      <c r="N1064" s="2" t="inlineStr">
        <is>
          <t/>
        </is>
      </c>
      <c r="O1064" t="inlineStr">
        <is>
          <t>lokomotiv, der er udstyret til at hente strøm fra en køreledning eller strømskinne, men som også er udstyret med en dieselmotor</t>
        </is>
      </c>
      <c r="P1064" s="2" t="inlineStr">
        <is>
          <t>Elektrodiesellokomotive</t>
        </is>
      </c>
      <c r="Q1064" s="2" t="inlineStr">
        <is>
          <t>3</t>
        </is>
      </c>
      <c r="R1064" s="2" t="inlineStr">
        <is>
          <t/>
        </is>
      </c>
      <c r="S1064" t="inlineStr">
        <is>
          <t/>
        </is>
      </c>
      <c r="T1064" s="2" t="inlineStr">
        <is>
          <t>ντιζεληλεκτράμαξα|
ντιζεληλεκτρική μηχανή</t>
        </is>
      </c>
      <c r="U1064" s="2" t="inlineStr">
        <is>
          <t>3|
3</t>
        </is>
      </c>
      <c r="V1064" s="2" t="inlineStr">
        <is>
          <t xml:space="preserve">|
</t>
        </is>
      </c>
      <c r="W1064" t="inlineStr">
        <is>
          <t/>
        </is>
      </c>
      <c r="X1064" s="2" t="inlineStr">
        <is>
          <t>electro-diesel locomotive|
dual-mode locomotive|
bi-mode locomotive</t>
        </is>
      </c>
      <c r="Y1064" s="2" t="inlineStr">
        <is>
          <t>3|
3|
3</t>
        </is>
      </c>
      <c r="Z1064" s="2" t="inlineStr">
        <is>
          <t xml:space="preserve">|
|
</t>
        </is>
      </c>
      <c r="AA1064" t="inlineStr">
        <is>
          <t>&lt;a href="https://iate.europa.eu/entry/result/1368665/en" target="_blank"&gt;locomotive&lt;/a&gt; equipped to derive power from an overhead wire or from a conductor rail but is also equipped with a diesel engine</t>
        </is>
      </c>
      <c r="AB1064" s="2" t="inlineStr">
        <is>
          <t>locomotora de tracción dual|
locomotora eléctrico-diésel</t>
        </is>
      </c>
      <c r="AC1064" s="2" t="inlineStr">
        <is>
          <t>2|
3</t>
        </is>
      </c>
      <c r="AD1064" s="2" t="inlineStr">
        <is>
          <t xml:space="preserve">|
</t>
        </is>
      </c>
      <c r="AE1064" t="inlineStr">
        <is>
          <t>&lt;div&gt;
 Locomotora provista de tracción mixta diésel-eléctrica, esto es , que utiliza dos fuentes alternativas de energía: &lt;/div&gt; 
&lt;div&gt;
 (1) corriente eléctrica externa, o &lt;/div&gt; 
&lt;div&gt;
 (2) un motor diésel que actua como grupo electrógeno, &lt;/div&gt; 
&lt;div&gt;
 gracias a lo cual se puede prescindir del grupo electrógeno diésel en los tramos electrificados.&lt;/div&gt;</t>
        </is>
      </c>
      <c r="AF1064" s="2" t="inlineStr">
        <is>
          <t>elektridiiselvedur|
kaherežiimiline vedur</t>
        </is>
      </c>
      <c r="AG1064" s="2" t="inlineStr">
        <is>
          <t>2|
2</t>
        </is>
      </c>
      <c r="AH1064" s="2" t="inlineStr">
        <is>
          <t xml:space="preserve">|
</t>
        </is>
      </c>
      <c r="AI1064" t="inlineStr">
        <is>
          <t>vedur, mis saab voolu kontaktõhuliini või kontaktrööpa
kaudu, kuid millel on ka diiselmootor</t>
        </is>
      </c>
      <c r="AJ1064" s="2" t="inlineStr">
        <is>
          <t>sähködieselveturi</t>
        </is>
      </c>
      <c r="AK1064" s="2" t="inlineStr">
        <is>
          <t>3</t>
        </is>
      </c>
      <c r="AL1064" s="2" t="inlineStr">
        <is>
          <t/>
        </is>
      </c>
      <c r="AM1064" t="inlineStr">
        <is>
          <t>veturi, jonka voimalähteenä voidaan käyttää joko sähköä tai dieselmoottoria</t>
        </is>
      </c>
      <c r="AN1064" s="2" t="inlineStr">
        <is>
          <t>locomotive électrodiesel</t>
        </is>
      </c>
      <c r="AO1064" s="2" t="inlineStr">
        <is>
          <t>3</t>
        </is>
      </c>
      <c r="AP1064" s="2" t="inlineStr">
        <is>
          <t/>
        </is>
      </c>
      <c r="AQ1064" t="inlineStr">
        <is>
          <t/>
        </is>
      </c>
      <c r="AR1064" s="2" t="inlineStr">
        <is>
          <t>inneall féinghluaiste leictridhíosail</t>
        </is>
      </c>
      <c r="AS1064" s="2" t="inlineStr">
        <is>
          <t>3</t>
        </is>
      </c>
      <c r="AT1064" s="2" t="inlineStr">
        <is>
          <t/>
        </is>
      </c>
      <c r="AU1064" t="inlineStr">
        <is>
          <t/>
        </is>
      </c>
      <c r="AV1064" t="inlineStr">
        <is>
          <t/>
        </is>
      </c>
      <c r="AW1064" t="inlineStr">
        <is>
          <t/>
        </is>
      </c>
      <c r="AX1064" t="inlineStr">
        <is>
          <t/>
        </is>
      </c>
      <c r="AY1064" t="inlineStr">
        <is>
          <t/>
        </is>
      </c>
      <c r="AZ1064" t="inlineStr">
        <is>
          <t/>
        </is>
      </c>
      <c r="BA1064" t="inlineStr">
        <is>
          <t/>
        </is>
      </c>
      <c r="BB1064" t="inlineStr">
        <is>
          <t/>
        </is>
      </c>
      <c r="BC1064" t="inlineStr">
        <is>
          <t/>
        </is>
      </c>
      <c r="BD1064" s="2" t="inlineStr">
        <is>
          <t>locomotiva elettro-diesel</t>
        </is>
      </c>
      <c r="BE1064" s="2" t="inlineStr">
        <is>
          <t>3</t>
        </is>
      </c>
      <c r="BF1064" s="2" t="inlineStr">
        <is>
          <t/>
        </is>
      </c>
      <c r="BG1064" t="inlineStr">
        <is>
          <t>locomotiva con doppia trazione a diesel ed elettrica adatta ad esempio tanto a tratte solo parzialmente elettrificate (trazione diesel) quanto ad aree il cui accesso è vietato ai treni diesel (trazione elettrica)</t>
        </is>
      </c>
      <c r="BH1064" s="2" t="inlineStr">
        <is>
          <t>elektrinis šilumvežis</t>
        </is>
      </c>
      <c r="BI1064" s="2" t="inlineStr">
        <is>
          <t>3</t>
        </is>
      </c>
      <c r="BJ1064" s="2" t="inlineStr">
        <is>
          <t/>
        </is>
      </c>
      <c r="BK1064" t="inlineStr">
        <is>
          <t>lokomotyvas, turintis elektros srovę elektriniam varikliui tiekiantį variklį (dyzelinį ar kitokį), kai neįmanoma naudoti kontaktinio tinklo ar kontaktinio bėgio srovės</t>
        </is>
      </c>
      <c r="BL1064" s="2" t="inlineStr">
        <is>
          <t>elektrodīzeļlokomotīve|
elektrolokomotīve ar dīzeļmotoru</t>
        </is>
      </c>
      <c r="BM1064" s="2" t="inlineStr">
        <is>
          <t>2|
2</t>
        </is>
      </c>
      <c r="BN1064" s="2" t="inlineStr">
        <is>
          <t xml:space="preserve">|
</t>
        </is>
      </c>
      <c r="BO1064" t="inlineStr">
        <is>
          <t>lokomotīve [ &lt;a href="https://iate.europa.eu/entry/result/1368665/all" target="_blank"&gt;1368665&lt;/a&gt; ], kura var saņemt enerģiju no gaisvada vai kontaktsliedes, bet ir aprīkota arī ar dīzeļmotoru (bimodāla lokomotīve)</t>
        </is>
      </c>
      <c r="BP1064" s="2" t="inlineStr">
        <is>
          <t>lokomottiva elettrodiżil</t>
        </is>
      </c>
      <c r="BQ1064" s="2" t="inlineStr">
        <is>
          <t>3</t>
        </is>
      </c>
      <c r="BR1064" s="2" t="inlineStr">
        <is>
          <t/>
        </is>
      </c>
      <c r="BS1064" t="inlineStr">
        <is>
          <t>lokomottiva [ &lt;a href="/entry/result/1368665/all" id="ENTRY_TO_ENTRY_CONVERTER" target="_blank"&gt;IATE:1368665&lt;/a&gt; ] mgħammra biex tieħu l-enerġija minn wire sospiż jew minn binarju konduttur iżda li tkun mgħammra wkoll b’magna diżil (lokomottivi bimodali)</t>
        </is>
      </c>
      <c r="BT1064" s="2" t="inlineStr">
        <is>
          <t>elektrodiesellocomotief</t>
        </is>
      </c>
      <c r="BU1064" s="2" t="inlineStr">
        <is>
          <t>3</t>
        </is>
      </c>
      <c r="BV1064" s="2" t="inlineStr">
        <is>
          <t/>
        </is>
      </c>
      <c r="BW1064" t="inlineStr">
        <is>
          <t>locomotief die is uitgerust om stroom af te nemen van een bovenleiding of geleidingsrail, maar ook voorzien is van een dieselmotor (bimodale locomotief)</t>
        </is>
      </c>
      <c r="BX1064" s="2" t="inlineStr">
        <is>
          <t>lokomotywa elektryczno-spalinowa</t>
        </is>
      </c>
      <c r="BY1064" s="2" t="inlineStr">
        <is>
          <t>3</t>
        </is>
      </c>
      <c r="BZ1064" s="2" t="inlineStr">
        <is>
          <t/>
        </is>
      </c>
      <c r="CA1064" t="inlineStr">
        <is>
          <t>lokomotywa wyposażona w sposób umożliwiający czerpanie zasilania z przewodu napowietrznego lub szyny prądowej, ale wyposażone również w silnik wysokoprężny (lokomotywa dwusystemowa); klasyfikuje się ją jako lokomotywę elektryczną</t>
        </is>
      </c>
      <c r="CB1064" s="2" t="inlineStr">
        <is>
          <t>locomotiva elétrica-Diesel</t>
        </is>
      </c>
      <c r="CC1064" s="2" t="inlineStr">
        <is>
          <t>3</t>
        </is>
      </c>
      <c r="CD1064" s="2" t="inlineStr">
        <is>
          <t/>
        </is>
      </c>
      <c r="CE1064" t="inlineStr">
        <is>
          <t>Locomotiva equipada para ser acionada por energia transmitida por um fio de contacto aéreo ou por um carril condutor mas também equipada com um motor 
&lt;i&gt;diesel&lt;/i&gt;.</t>
        </is>
      </c>
      <c r="CF1064" s="2" t="inlineStr">
        <is>
          <t>locomotivă hibrid</t>
        </is>
      </c>
      <c r="CG1064" s="2" t="inlineStr">
        <is>
          <t>2</t>
        </is>
      </c>
      <c r="CH1064" s="2" t="inlineStr">
        <is>
          <t/>
        </is>
      </c>
      <c r="CI1064" t="inlineStr">
        <is>
          <t/>
        </is>
      </c>
      <c r="CJ1064" s="2" t="inlineStr">
        <is>
          <t>elektrodieselový rušeň</t>
        </is>
      </c>
      <c r="CK1064" s="2" t="inlineStr">
        <is>
          <t>3</t>
        </is>
      </c>
      <c r="CL1064" s="2" t="inlineStr">
        <is>
          <t/>
        </is>
      </c>
      <c r="CM1064" t="inlineStr">
        <is>
          <t>rušeň, ktorý je vybavený tak, aby získal energiu z nadzemného trolejového vedenia alebo z prívodnej koľajnice, a ktorý je vybavený aj naftovým motorom (hybridný rušeň)</t>
        </is>
      </c>
      <c r="CN1064" s="2" t="inlineStr">
        <is>
          <t>bimodalna lokomotiva|
električno-dizelska lokomotiva</t>
        </is>
      </c>
      <c r="CO1064" s="2" t="inlineStr">
        <is>
          <t>3|
3</t>
        </is>
      </c>
      <c r="CP1064" s="2" t="inlineStr">
        <is>
          <t xml:space="preserve">|
</t>
        </is>
      </c>
      <c r="CQ1064" t="inlineStr">
        <is>
          <t>dizelska lokomotiva, ki je opremljena za oskrbo s tokom iz voznega voda ali napajalne tirnice in dizelskim motorjem</t>
        </is>
      </c>
      <c r="CR1064" t="inlineStr">
        <is>
          <t/>
        </is>
      </c>
      <c r="CS1064" t="inlineStr">
        <is>
          <t/>
        </is>
      </c>
      <c r="CT1064" t="inlineStr">
        <is>
          <t/>
        </is>
      </c>
      <c r="CU1064" t="inlineStr">
        <is>
          <t/>
        </is>
      </c>
    </row>
    <row r="1065">
      <c r="A1065" s="1" t="str">
        <f>HYPERLINK("https://iate.europa.eu/entry/result/3591188/all", "3591188")</f>
        <v>3591188</v>
      </c>
      <c r="B1065" t="inlineStr">
        <is>
          <t>EDUCATION AND COMMUNICATIONS</t>
        </is>
      </c>
      <c r="C1065" t="inlineStr">
        <is>
          <t>EDUCATION AND COMMUNICATIONS|information technology and data processing|computer system|information security</t>
        </is>
      </c>
      <c r="D1065" t="inlineStr">
        <is>
          <t/>
        </is>
      </c>
      <c r="E1065" t="inlineStr">
        <is>
          <t/>
        </is>
      </c>
      <c r="F1065" t="inlineStr">
        <is>
          <t/>
        </is>
      </c>
      <c r="G1065" t="inlineStr">
        <is>
          <t/>
        </is>
      </c>
      <c r="H1065" t="inlineStr">
        <is>
          <t/>
        </is>
      </c>
      <c r="I1065" t="inlineStr">
        <is>
          <t/>
        </is>
      </c>
      <c r="J1065" t="inlineStr">
        <is>
          <t/>
        </is>
      </c>
      <c r="K1065" t="inlineStr">
        <is>
          <t/>
        </is>
      </c>
      <c r="L1065" t="inlineStr">
        <is>
          <t/>
        </is>
      </c>
      <c r="M1065" t="inlineStr">
        <is>
          <t/>
        </is>
      </c>
      <c r="N1065" t="inlineStr">
        <is>
          <t/>
        </is>
      </c>
      <c r="O1065" t="inlineStr">
        <is>
          <t/>
        </is>
      </c>
      <c r="P1065" t="inlineStr">
        <is>
          <t/>
        </is>
      </c>
      <c r="Q1065" t="inlineStr">
        <is>
          <t/>
        </is>
      </c>
      <c r="R1065" t="inlineStr">
        <is>
          <t/>
        </is>
      </c>
      <c r="S1065" t="inlineStr">
        <is>
          <t/>
        </is>
      </c>
      <c r="T1065" t="inlineStr">
        <is>
          <t/>
        </is>
      </c>
      <c r="U1065" t="inlineStr">
        <is>
          <t/>
        </is>
      </c>
      <c r="V1065" t="inlineStr">
        <is>
          <t/>
        </is>
      </c>
      <c r="W1065" t="inlineStr">
        <is>
          <t/>
        </is>
      </c>
      <c r="X1065" s="2" t="inlineStr">
        <is>
          <t>cyber skills|
cybersecurity skills</t>
        </is>
      </c>
      <c r="Y1065" s="2" t="inlineStr">
        <is>
          <t>3|
3</t>
        </is>
      </c>
      <c r="Z1065" s="2" t="inlineStr">
        <is>
          <t xml:space="preserve">|
</t>
        </is>
      </c>
      <c r="AA1065" t="inlineStr">
        <is>
          <t>skills in the domain of cybersecurity</t>
        </is>
      </c>
      <c r="AB1065" t="inlineStr">
        <is>
          <t/>
        </is>
      </c>
      <c r="AC1065" t="inlineStr">
        <is>
          <t/>
        </is>
      </c>
      <c r="AD1065" t="inlineStr">
        <is>
          <t/>
        </is>
      </c>
      <c r="AE1065" t="inlineStr">
        <is>
          <t/>
        </is>
      </c>
      <c r="AF1065" t="inlineStr">
        <is>
          <t/>
        </is>
      </c>
      <c r="AG1065" t="inlineStr">
        <is>
          <t/>
        </is>
      </c>
      <c r="AH1065" t="inlineStr">
        <is>
          <t/>
        </is>
      </c>
      <c r="AI1065" t="inlineStr">
        <is>
          <t/>
        </is>
      </c>
      <c r="AJ1065" s="2" t="inlineStr">
        <is>
          <t>kybertaidot</t>
        </is>
      </c>
      <c r="AK1065" s="2" t="inlineStr">
        <is>
          <t>3</t>
        </is>
      </c>
      <c r="AL1065" s="2" t="inlineStr">
        <is>
          <t/>
        </is>
      </c>
      <c r="AM1065" t="inlineStr">
        <is>
          <t/>
        </is>
      </c>
      <c r="AN1065" t="inlineStr">
        <is>
          <t/>
        </is>
      </c>
      <c r="AO1065" t="inlineStr">
        <is>
          <t/>
        </is>
      </c>
      <c r="AP1065" t="inlineStr">
        <is>
          <t/>
        </is>
      </c>
      <c r="AQ1065" t="inlineStr">
        <is>
          <t/>
        </is>
      </c>
      <c r="AR1065" t="inlineStr">
        <is>
          <t/>
        </is>
      </c>
      <c r="AS1065" t="inlineStr">
        <is>
          <t/>
        </is>
      </c>
      <c r="AT1065" t="inlineStr">
        <is>
          <t/>
        </is>
      </c>
      <c r="AU1065" t="inlineStr">
        <is>
          <t/>
        </is>
      </c>
      <c r="AV1065" t="inlineStr">
        <is>
          <t/>
        </is>
      </c>
      <c r="AW1065" t="inlineStr">
        <is>
          <t/>
        </is>
      </c>
      <c r="AX1065" t="inlineStr">
        <is>
          <t/>
        </is>
      </c>
      <c r="AY1065" t="inlineStr">
        <is>
          <t/>
        </is>
      </c>
      <c r="AZ1065" t="inlineStr">
        <is>
          <t/>
        </is>
      </c>
      <c r="BA1065" t="inlineStr">
        <is>
          <t/>
        </is>
      </c>
      <c r="BB1065" t="inlineStr">
        <is>
          <t/>
        </is>
      </c>
      <c r="BC1065" t="inlineStr">
        <is>
          <t/>
        </is>
      </c>
      <c r="BD1065" t="inlineStr">
        <is>
          <t/>
        </is>
      </c>
      <c r="BE1065" t="inlineStr">
        <is>
          <t/>
        </is>
      </c>
      <c r="BF1065" t="inlineStr">
        <is>
          <t/>
        </is>
      </c>
      <c r="BG1065" t="inlineStr">
        <is>
          <t/>
        </is>
      </c>
      <c r="BH1065" t="inlineStr">
        <is>
          <t/>
        </is>
      </c>
      <c r="BI1065" t="inlineStr">
        <is>
          <t/>
        </is>
      </c>
      <c r="BJ1065" t="inlineStr">
        <is>
          <t/>
        </is>
      </c>
      <c r="BK1065" t="inlineStr">
        <is>
          <t/>
        </is>
      </c>
      <c r="BL1065" t="inlineStr">
        <is>
          <t/>
        </is>
      </c>
      <c r="BM1065" t="inlineStr">
        <is>
          <t/>
        </is>
      </c>
      <c r="BN1065" t="inlineStr">
        <is>
          <t/>
        </is>
      </c>
      <c r="BO1065" t="inlineStr">
        <is>
          <t/>
        </is>
      </c>
      <c r="BP1065" t="inlineStr">
        <is>
          <t/>
        </is>
      </c>
      <c r="BQ1065" t="inlineStr">
        <is>
          <t/>
        </is>
      </c>
      <c r="BR1065" t="inlineStr">
        <is>
          <t/>
        </is>
      </c>
      <c r="BS1065" t="inlineStr">
        <is>
          <t/>
        </is>
      </c>
      <c r="BT1065" t="inlineStr">
        <is>
          <t/>
        </is>
      </c>
      <c r="BU1065" t="inlineStr">
        <is>
          <t/>
        </is>
      </c>
      <c r="BV1065" t="inlineStr">
        <is>
          <t/>
        </is>
      </c>
      <c r="BW1065" t="inlineStr">
        <is>
          <t/>
        </is>
      </c>
      <c r="BX1065" s="2" t="inlineStr">
        <is>
          <t>umiejętności w dziedzinie cyberbezpieczeństwa</t>
        </is>
      </c>
      <c r="BY1065" s="2" t="inlineStr">
        <is>
          <t>3</t>
        </is>
      </c>
      <c r="BZ1065" s="2" t="inlineStr">
        <is>
          <t/>
        </is>
      </c>
      <c r="CA1065" t="inlineStr">
        <is>
          <t/>
        </is>
      </c>
      <c r="CB1065" t="inlineStr">
        <is>
          <t/>
        </is>
      </c>
      <c r="CC1065" t="inlineStr">
        <is>
          <t/>
        </is>
      </c>
      <c r="CD1065" t="inlineStr">
        <is>
          <t/>
        </is>
      </c>
      <c r="CE1065" t="inlineStr">
        <is>
          <t/>
        </is>
      </c>
      <c r="CF1065" t="inlineStr">
        <is>
          <t/>
        </is>
      </c>
      <c r="CG1065" t="inlineStr">
        <is>
          <t/>
        </is>
      </c>
      <c r="CH1065" t="inlineStr">
        <is>
          <t/>
        </is>
      </c>
      <c r="CI1065" t="inlineStr">
        <is>
          <t/>
        </is>
      </c>
      <c r="CJ1065" t="inlineStr">
        <is>
          <t/>
        </is>
      </c>
      <c r="CK1065" t="inlineStr">
        <is>
          <t/>
        </is>
      </c>
      <c r="CL1065" t="inlineStr">
        <is>
          <t/>
        </is>
      </c>
      <c r="CM1065" t="inlineStr">
        <is>
          <t/>
        </is>
      </c>
      <c r="CN1065" t="inlineStr">
        <is>
          <t/>
        </is>
      </c>
      <c r="CO1065" t="inlineStr">
        <is>
          <t/>
        </is>
      </c>
      <c r="CP1065" t="inlineStr">
        <is>
          <t/>
        </is>
      </c>
      <c r="CQ1065" t="inlineStr">
        <is>
          <t/>
        </is>
      </c>
      <c r="CR1065" t="inlineStr">
        <is>
          <t/>
        </is>
      </c>
      <c r="CS1065" t="inlineStr">
        <is>
          <t/>
        </is>
      </c>
      <c r="CT1065" t="inlineStr">
        <is>
          <t/>
        </is>
      </c>
      <c r="CU1065" t="inlineStr">
        <is>
          <t/>
        </is>
      </c>
    </row>
    <row r="1066">
      <c r="A1066" s="1" t="str">
        <f>HYPERLINK("https://iate.europa.eu/entry/result/3619405/all", "3619405")</f>
        <v>3619405</v>
      </c>
      <c r="B1066" t="inlineStr">
        <is>
          <t>LAW;EDUCATION AND COMMUNICATIONS</t>
        </is>
      </c>
      <c r="C1066" t="inlineStr">
        <is>
          <t>LAW|justice|judicial proceedings|proof|digital evidence;EDUCATION AND COMMUNICATIONS|information technology and data processing</t>
        </is>
      </c>
      <c r="D1066" t="inlineStr">
        <is>
          <t/>
        </is>
      </c>
      <c r="E1066" t="inlineStr">
        <is>
          <t/>
        </is>
      </c>
      <c r="F1066" t="inlineStr">
        <is>
          <t/>
        </is>
      </c>
      <c r="G1066" t="inlineStr">
        <is>
          <t/>
        </is>
      </c>
      <c r="H1066" t="inlineStr">
        <is>
          <t/>
        </is>
      </c>
      <c r="I1066" t="inlineStr">
        <is>
          <t/>
        </is>
      </c>
      <c r="J1066" t="inlineStr">
        <is>
          <t/>
        </is>
      </c>
      <c r="K1066" t="inlineStr">
        <is>
          <t/>
        </is>
      </c>
      <c r="L1066" t="inlineStr">
        <is>
          <t/>
        </is>
      </c>
      <c r="M1066" t="inlineStr">
        <is>
          <t/>
        </is>
      </c>
      <c r="N1066" t="inlineStr">
        <is>
          <t/>
        </is>
      </c>
      <c r="O1066" t="inlineStr">
        <is>
          <t/>
        </is>
      </c>
      <c r="P1066" t="inlineStr">
        <is>
          <t/>
        </is>
      </c>
      <c r="Q1066" t="inlineStr">
        <is>
          <t/>
        </is>
      </c>
      <c r="R1066" t="inlineStr">
        <is>
          <t/>
        </is>
      </c>
      <c r="S1066" t="inlineStr">
        <is>
          <t/>
        </is>
      </c>
      <c r="T1066" t="inlineStr">
        <is>
          <t/>
        </is>
      </c>
      <c r="U1066" t="inlineStr">
        <is>
          <t/>
        </is>
      </c>
      <c r="V1066" t="inlineStr">
        <is>
          <t/>
        </is>
      </c>
      <c r="W1066" t="inlineStr">
        <is>
          <t/>
        </is>
      </c>
      <c r="X1066" s="2" t="inlineStr">
        <is>
          <t>file carving|
data carving</t>
        </is>
      </c>
      <c r="Y1066" s="2" t="inlineStr">
        <is>
          <t>3|
3</t>
        </is>
      </c>
      <c r="Z1066" s="2" t="inlineStr">
        <is>
          <t xml:space="preserve">|
</t>
        </is>
      </c>
      <c r="AA1066" t="inlineStr">
        <is>
          <t>technique used to recover files without using any file system metadata information</t>
        </is>
      </c>
      <c r="AB1066" t="inlineStr">
        <is>
          <t/>
        </is>
      </c>
      <c r="AC1066" t="inlineStr">
        <is>
          <t/>
        </is>
      </c>
      <c r="AD1066" t="inlineStr">
        <is>
          <t/>
        </is>
      </c>
      <c r="AE1066" t="inlineStr">
        <is>
          <t/>
        </is>
      </c>
      <c r="AF1066" t="inlineStr">
        <is>
          <t/>
        </is>
      </c>
      <c r="AG1066" t="inlineStr">
        <is>
          <t/>
        </is>
      </c>
      <c r="AH1066" t="inlineStr">
        <is>
          <t/>
        </is>
      </c>
      <c r="AI1066" t="inlineStr">
        <is>
          <t/>
        </is>
      </c>
      <c r="AJ1066" t="inlineStr">
        <is>
          <t/>
        </is>
      </c>
      <c r="AK1066" t="inlineStr">
        <is>
          <t/>
        </is>
      </c>
      <c r="AL1066" t="inlineStr">
        <is>
          <t/>
        </is>
      </c>
      <c r="AM1066" t="inlineStr">
        <is>
          <t/>
        </is>
      </c>
      <c r="AN1066" t="inlineStr">
        <is>
          <t/>
        </is>
      </c>
      <c r="AO1066" t="inlineStr">
        <is>
          <t/>
        </is>
      </c>
      <c r="AP1066" t="inlineStr">
        <is>
          <t/>
        </is>
      </c>
      <c r="AQ1066" t="inlineStr">
        <is>
          <t/>
        </is>
      </c>
      <c r="AR1066" t="inlineStr">
        <is>
          <t/>
        </is>
      </c>
      <c r="AS1066" t="inlineStr">
        <is>
          <t/>
        </is>
      </c>
      <c r="AT1066" t="inlineStr">
        <is>
          <t/>
        </is>
      </c>
      <c r="AU1066" t="inlineStr">
        <is>
          <t/>
        </is>
      </c>
      <c r="AV1066" t="inlineStr">
        <is>
          <t/>
        </is>
      </c>
      <c r="AW1066" t="inlineStr">
        <is>
          <t/>
        </is>
      </c>
      <c r="AX1066" t="inlineStr">
        <is>
          <t/>
        </is>
      </c>
      <c r="AY1066" t="inlineStr">
        <is>
          <t/>
        </is>
      </c>
      <c r="AZ1066" t="inlineStr">
        <is>
          <t/>
        </is>
      </c>
      <c r="BA1066" t="inlineStr">
        <is>
          <t/>
        </is>
      </c>
      <c r="BB1066" t="inlineStr">
        <is>
          <t/>
        </is>
      </c>
      <c r="BC1066" t="inlineStr">
        <is>
          <t/>
        </is>
      </c>
      <c r="BD1066" t="inlineStr">
        <is>
          <t/>
        </is>
      </c>
      <c r="BE1066" t="inlineStr">
        <is>
          <t/>
        </is>
      </c>
      <c r="BF1066" t="inlineStr">
        <is>
          <t/>
        </is>
      </c>
      <c r="BG1066" t="inlineStr">
        <is>
          <t/>
        </is>
      </c>
      <c r="BH1066" t="inlineStr">
        <is>
          <t/>
        </is>
      </c>
      <c r="BI1066" t="inlineStr">
        <is>
          <t/>
        </is>
      </c>
      <c r="BJ1066" t="inlineStr">
        <is>
          <t/>
        </is>
      </c>
      <c r="BK1066" t="inlineStr">
        <is>
          <t/>
        </is>
      </c>
      <c r="BL1066" t="inlineStr">
        <is>
          <t/>
        </is>
      </c>
      <c r="BM1066" t="inlineStr">
        <is>
          <t/>
        </is>
      </c>
      <c r="BN1066" t="inlineStr">
        <is>
          <t/>
        </is>
      </c>
      <c r="BO1066" t="inlineStr">
        <is>
          <t/>
        </is>
      </c>
      <c r="BP1066" t="inlineStr">
        <is>
          <t/>
        </is>
      </c>
      <c r="BQ1066" t="inlineStr">
        <is>
          <t/>
        </is>
      </c>
      <c r="BR1066" t="inlineStr">
        <is>
          <t/>
        </is>
      </c>
      <c r="BS1066" t="inlineStr">
        <is>
          <t/>
        </is>
      </c>
      <c r="BT1066" t="inlineStr">
        <is>
          <t/>
        </is>
      </c>
      <c r="BU1066" t="inlineStr">
        <is>
          <t/>
        </is>
      </c>
      <c r="BV1066" t="inlineStr">
        <is>
          <t/>
        </is>
      </c>
      <c r="BW1066" t="inlineStr">
        <is>
          <t/>
        </is>
      </c>
      <c r="BX1066" t="inlineStr">
        <is>
          <t/>
        </is>
      </c>
      <c r="BY1066" t="inlineStr">
        <is>
          <t/>
        </is>
      </c>
      <c r="BZ1066" t="inlineStr">
        <is>
          <t/>
        </is>
      </c>
      <c r="CA1066" t="inlineStr">
        <is>
          <t/>
        </is>
      </c>
      <c r="CB1066" t="inlineStr">
        <is>
          <t/>
        </is>
      </c>
      <c r="CC1066" t="inlineStr">
        <is>
          <t/>
        </is>
      </c>
      <c r="CD1066" t="inlineStr">
        <is>
          <t/>
        </is>
      </c>
      <c r="CE1066" t="inlineStr">
        <is>
          <t/>
        </is>
      </c>
      <c r="CF1066" t="inlineStr">
        <is>
          <t/>
        </is>
      </c>
      <c r="CG1066" t="inlineStr">
        <is>
          <t/>
        </is>
      </c>
      <c r="CH1066" t="inlineStr">
        <is>
          <t/>
        </is>
      </c>
      <c r="CI1066" t="inlineStr">
        <is>
          <t/>
        </is>
      </c>
      <c r="CJ1066" t="inlineStr">
        <is>
          <t/>
        </is>
      </c>
      <c r="CK1066" t="inlineStr">
        <is>
          <t/>
        </is>
      </c>
      <c r="CL1066" t="inlineStr">
        <is>
          <t/>
        </is>
      </c>
      <c r="CM1066" t="inlineStr">
        <is>
          <t/>
        </is>
      </c>
      <c r="CN1066" s="2" t="inlineStr">
        <is>
          <t>klesanje podatkov|
klesanje datotek</t>
        </is>
      </c>
      <c r="CO1066" s="2" t="inlineStr">
        <is>
          <t>3|
3</t>
        </is>
      </c>
      <c r="CP1066" s="2" t="inlineStr">
        <is>
          <t xml:space="preserve">|
</t>
        </is>
      </c>
      <c r="CQ1066" t="inlineStr">
        <is>
          <t/>
        </is>
      </c>
      <c r="CR1066" t="inlineStr">
        <is>
          <t/>
        </is>
      </c>
      <c r="CS1066" t="inlineStr">
        <is>
          <t/>
        </is>
      </c>
      <c r="CT1066" t="inlineStr">
        <is>
          <t/>
        </is>
      </c>
      <c r="CU1066" t="inlineStr">
        <is>
          <t/>
        </is>
      </c>
    </row>
    <row r="1067">
      <c r="A1067" s="1" t="str">
        <f>HYPERLINK("https://iate.europa.eu/entry/result/3607020/all", "3607020")</f>
        <v>3607020</v>
      </c>
      <c r="B1067" t="inlineStr">
        <is>
          <t>EDUCATION AND COMMUNICATIONS</t>
        </is>
      </c>
      <c r="C1067" t="inlineStr">
        <is>
          <t>EDUCATION AND COMMUNICATIONS|communications|communications systems;EDUCATION AND COMMUNICATIONS|information technology and data processing</t>
        </is>
      </c>
      <c r="D1067" t="inlineStr">
        <is>
          <t/>
        </is>
      </c>
      <c r="E1067" t="inlineStr">
        <is>
          <t/>
        </is>
      </c>
      <c r="F1067" t="inlineStr">
        <is>
          <t/>
        </is>
      </c>
      <c r="G1067" t="inlineStr">
        <is>
          <t/>
        </is>
      </c>
      <c r="H1067" t="inlineStr">
        <is>
          <t/>
        </is>
      </c>
      <c r="I1067" t="inlineStr">
        <is>
          <t/>
        </is>
      </c>
      <c r="J1067" t="inlineStr">
        <is>
          <t/>
        </is>
      </c>
      <c r="K1067" t="inlineStr">
        <is>
          <t/>
        </is>
      </c>
      <c r="L1067" t="inlineStr">
        <is>
          <t/>
        </is>
      </c>
      <c r="M1067" t="inlineStr">
        <is>
          <t/>
        </is>
      </c>
      <c r="N1067" t="inlineStr">
        <is>
          <t/>
        </is>
      </c>
      <c r="O1067" t="inlineStr">
        <is>
          <t/>
        </is>
      </c>
      <c r="P1067" s="2" t="inlineStr">
        <is>
          <t>SQL-Injection-Angriff</t>
        </is>
      </c>
      <c r="Q1067" s="2" t="inlineStr">
        <is>
          <t>3</t>
        </is>
      </c>
      <c r="R1067" s="2" t="inlineStr">
        <is>
          <t/>
        </is>
      </c>
      <c r="S1067" t="inlineStr">
        <is>
          <t>Angriffstechnik, die sich Programmierfehler zunutze macht, die Daten in Eingabefeldern als Datenbankbefehle interpretieren und ausführen</t>
        </is>
      </c>
      <c r="T1067" t="inlineStr">
        <is>
          <t/>
        </is>
      </c>
      <c r="U1067" t="inlineStr">
        <is>
          <t/>
        </is>
      </c>
      <c r="V1067" t="inlineStr">
        <is>
          <t/>
        </is>
      </c>
      <c r="W1067" t="inlineStr">
        <is>
          <t/>
        </is>
      </c>
      <c r="X1067" s="2" t="inlineStr">
        <is>
          <t>SQL insertion attack|
SQL injection attack|
SIA</t>
        </is>
      </c>
      <c r="Y1067" s="2" t="inlineStr">
        <is>
          <t>1|
3|
2</t>
        </is>
      </c>
      <c r="Z1067" s="2" t="inlineStr">
        <is>
          <t xml:space="preserve">|
|
</t>
        </is>
      </c>
      <c r="AA1067" t="inlineStr">
        <is>
          <t>attack against data-driven applications, using code injection technique, in which nefarious SQL statements are inserted into an entry field for execution</t>
        </is>
      </c>
      <c r="AB1067" t="inlineStr">
        <is>
          <t/>
        </is>
      </c>
      <c r="AC1067" t="inlineStr">
        <is>
          <t/>
        </is>
      </c>
      <c r="AD1067" t="inlineStr">
        <is>
          <t/>
        </is>
      </c>
      <c r="AE1067" t="inlineStr">
        <is>
          <t/>
        </is>
      </c>
      <c r="AF1067" t="inlineStr">
        <is>
          <t/>
        </is>
      </c>
      <c r="AG1067" t="inlineStr">
        <is>
          <t/>
        </is>
      </c>
      <c r="AH1067" t="inlineStr">
        <is>
          <t/>
        </is>
      </c>
      <c r="AI1067" t="inlineStr">
        <is>
          <t/>
        </is>
      </c>
      <c r="AJ1067" t="inlineStr">
        <is>
          <t/>
        </is>
      </c>
      <c r="AK1067" t="inlineStr">
        <is>
          <t/>
        </is>
      </c>
      <c r="AL1067" t="inlineStr">
        <is>
          <t/>
        </is>
      </c>
      <c r="AM1067" t="inlineStr">
        <is>
          <t/>
        </is>
      </c>
      <c r="AN1067" t="inlineStr">
        <is>
          <t/>
        </is>
      </c>
      <c r="AO1067" t="inlineStr">
        <is>
          <t/>
        </is>
      </c>
      <c r="AP1067" t="inlineStr">
        <is>
          <t/>
        </is>
      </c>
      <c r="AQ1067" t="inlineStr">
        <is>
          <t/>
        </is>
      </c>
      <c r="AR1067" t="inlineStr">
        <is>
          <t/>
        </is>
      </c>
      <c r="AS1067" t="inlineStr">
        <is>
          <t/>
        </is>
      </c>
      <c r="AT1067" t="inlineStr">
        <is>
          <t/>
        </is>
      </c>
      <c r="AU1067" t="inlineStr">
        <is>
          <t/>
        </is>
      </c>
      <c r="AV1067" t="inlineStr">
        <is>
          <t/>
        </is>
      </c>
      <c r="AW1067" t="inlineStr">
        <is>
          <t/>
        </is>
      </c>
      <c r="AX1067" t="inlineStr">
        <is>
          <t/>
        </is>
      </c>
      <c r="AY1067" t="inlineStr">
        <is>
          <t/>
        </is>
      </c>
      <c r="AZ1067" s="2" t="inlineStr">
        <is>
          <t>SQL-befecskendezéses támadás</t>
        </is>
      </c>
      <c r="BA1067" s="2" t="inlineStr">
        <is>
          <t>3</t>
        </is>
      </c>
      <c r="BB1067" s="2" t="inlineStr">
        <is>
          <t/>
        </is>
      </c>
      <c r="BC1067" t="inlineStr">
        <is>
          <t>SQL-parancsot vagy módosított SQL-lekérdezést tartalmazó szöveges adat feldolgoztatása egy weboldallal</t>
        </is>
      </c>
      <c r="BD1067" t="inlineStr">
        <is>
          <t/>
        </is>
      </c>
      <c r="BE1067" t="inlineStr">
        <is>
          <t/>
        </is>
      </c>
      <c r="BF1067" t="inlineStr">
        <is>
          <t/>
        </is>
      </c>
      <c r="BG1067" t="inlineStr">
        <is>
          <t/>
        </is>
      </c>
      <c r="BH1067" t="inlineStr">
        <is>
          <t/>
        </is>
      </c>
      <c r="BI1067" t="inlineStr">
        <is>
          <t/>
        </is>
      </c>
      <c r="BJ1067" t="inlineStr">
        <is>
          <t/>
        </is>
      </c>
      <c r="BK1067" t="inlineStr">
        <is>
          <t/>
        </is>
      </c>
      <c r="BL1067" s="2" t="inlineStr">
        <is>
          <t>SQL iesprauduzbrukums</t>
        </is>
      </c>
      <c r="BM1067" s="2" t="inlineStr">
        <is>
          <t>3</t>
        </is>
      </c>
      <c r="BN1067" s="2" t="inlineStr">
        <is>
          <t/>
        </is>
      </c>
      <c r="BO1067" t="inlineStr">
        <is>
          <t>datorsistēmu ielaušanās veids, kurā uzbrucējs ar klienta tiesībām mēģina piekļūt datubāzei, kas ir dotās tīmekļa lapas vai lietotnes pamatā</t>
        </is>
      </c>
      <c r="BP1067" t="inlineStr">
        <is>
          <t/>
        </is>
      </c>
      <c r="BQ1067" t="inlineStr">
        <is>
          <t/>
        </is>
      </c>
      <c r="BR1067" t="inlineStr">
        <is>
          <t/>
        </is>
      </c>
      <c r="BS1067" t="inlineStr">
        <is>
          <t/>
        </is>
      </c>
      <c r="BT1067" t="inlineStr">
        <is>
          <t/>
        </is>
      </c>
      <c r="BU1067" t="inlineStr">
        <is>
          <t/>
        </is>
      </c>
      <c r="BV1067" t="inlineStr">
        <is>
          <t/>
        </is>
      </c>
      <c r="BW1067" t="inlineStr">
        <is>
          <t/>
        </is>
      </c>
      <c r="BX1067" t="inlineStr">
        <is>
          <t/>
        </is>
      </c>
      <c r="BY1067" t="inlineStr">
        <is>
          <t/>
        </is>
      </c>
      <c r="BZ1067" t="inlineStr">
        <is>
          <t/>
        </is>
      </c>
      <c r="CA1067" t="inlineStr">
        <is>
          <t/>
        </is>
      </c>
      <c r="CB1067" t="inlineStr">
        <is>
          <t/>
        </is>
      </c>
      <c r="CC1067" t="inlineStr">
        <is>
          <t/>
        </is>
      </c>
      <c r="CD1067" t="inlineStr">
        <is>
          <t/>
        </is>
      </c>
      <c r="CE1067" t="inlineStr">
        <is>
          <t/>
        </is>
      </c>
      <c r="CF1067" t="inlineStr">
        <is>
          <t/>
        </is>
      </c>
      <c r="CG1067" t="inlineStr">
        <is>
          <t/>
        </is>
      </c>
      <c r="CH1067" t="inlineStr">
        <is>
          <t/>
        </is>
      </c>
      <c r="CI1067" t="inlineStr">
        <is>
          <t/>
        </is>
      </c>
      <c r="CJ1067" t="inlineStr">
        <is>
          <t/>
        </is>
      </c>
      <c r="CK1067" t="inlineStr">
        <is>
          <t/>
        </is>
      </c>
      <c r="CL1067" t="inlineStr">
        <is>
          <t/>
        </is>
      </c>
      <c r="CM1067" t="inlineStr">
        <is>
          <t/>
        </is>
      </c>
      <c r="CN1067" t="inlineStr">
        <is>
          <t/>
        </is>
      </c>
      <c r="CO1067" t="inlineStr">
        <is>
          <t/>
        </is>
      </c>
      <c r="CP1067" t="inlineStr">
        <is>
          <t/>
        </is>
      </c>
      <c r="CQ1067" t="inlineStr">
        <is>
          <t/>
        </is>
      </c>
      <c r="CR1067" t="inlineStr">
        <is>
          <t/>
        </is>
      </c>
      <c r="CS1067" t="inlineStr">
        <is>
          <t/>
        </is>
      </c>
      <c r="CT1067" t="inlineStr">
        <is>
          <t/>
        </is>
      </c>
      <c r="CU1067" t="inlineStr">
        <is>
          <t/>
        </is>
      </c>
    </row>
    <row r="1068">
      <c r="A1068" s="1" t="str">
        <f>HYPERLINK("https://iate.europa.eu/entry/result/3593466/all", "3593466")</f>
        <v>3593466</v>
      </c>
      <c r="B1068" t="inlineStr">
        <is>
          <t>POLITICS;PRODUCTION, TECHNOLOGY AND RESEARCH;EUROPEAN UNION;EDUCATION AND COMMUNICATIONS</t>
        </is>
      </c>
      <c r="C1068" t="inlineStr">
        <is>
          <t>POLITICS;PRODUCTION, TECHNOLOGY AND RESEARCH|technology and technical regulations|technology;EUROPEAN UNION|European construction|deepening of the European Union|EU activity|EU policy;EDUCATION AND COMMUNICATIONS|information technology and data processing</t>
        </is>
      </c>
      <c r="D1068" t="inlineStr">
        <is>
          <t/>
        </is>
      </c>
      <c r="E1068" t="inlineStr">
        <is>
          <t/>
        </is>
      </c>
      <c r="F1068" t="inlineStr">
        <is>
          <t/>
        </is>
      </c>
      <c r="G1068" t="inlineStr">
        <is>
          <t/>
        </is>
      </c>
      <c r="H1068" t="inlineStr">
        <is>
          <t/>
        </is>
      </c>
      <c r="I1068" t="inlineStr">
        <is>
          <t/>
        </is>
      </c>
      <c r="J1068" t="inlineStr">
        <is>
          <t/>
        </is>
      </c>
      <c r="K1068" t="inlineStr">
        <is>
          <t/>
        </is>
      </c>
      <c r="L1068" t="inlineStr">
        <is>
          <t/>
        </is>
      </c>
      <c r="M1068" t="inlineStr">
        <is>
          <t/>
        </is>
      </c>
      <c r="N1068" t="inlineStr">
        <is>
          <t/>
        </is>
      </c>
      <c r="O1068" t="inlineStr">
        <is>
          <t/>
        </is>
      </c>
      <c r="P1068" t="inlineStr">
        <is>
          <t/>
        </is>
      </c>
      <c r="Q1068" t="inlineStr">
        <is>
          <t/>
        </is>
      </c>
      <c r="R1068" t="inlineStr">
        <is>
          <t/>
        </is>
      </c>
      <c r="S1068" t="inlineStr">
        <is>
          <t/>
        </is>
      </c>
      <c r="T1068" t="inlineStr">
        <is>
          <t/>
        </is>
      </c>
      <c r="U1068" t="inlineStr">
        <is>
          <t/>
        </is>
      </c>
      <c r="V1068" t="inlineStr">
        <is>
          <t/>
        </is>
      </c>
      <c r="W1068" t="inlineStr">
        <is>
          <t/>
        </is>
      </c>
      <c r="X1068" s="2" t="inlineStr">
        <is>
          <t>annual State of the Digital Decade Report|
European State of the Digital Decade Report</t>
        </is>
      </c>
      <c r="Y1068" s="2" t="inlineStr">
        <is>
          <t>3|
3</t>
        </is>
      </c>
      <c r="Z1068" s="2" t="inlineStr">
        <is>
          <t xml:space="preserve">|
</t>
        </is>
      </c>
      <c r="AA1068" t="inlineStr">
        <is>
          <t>annual Commission report for the Council
and the European Parliament to report on progress towards
the 2030 vision of a digital society and corresponding cardinal points, targets and principles, as
well as on the more general state of compliance with these objectives</t>
        </is>
      </c>
      <c r="AB1068" t="inlineStr">
        <is>
          <t/>
        </is>
      </c>
      <c r="AC1068" t="inlineStr">
        <is>
          <t/>
        </is>
      </c>
      <c r="AD1068" t="inlineStr">
        <is>
          <t/>
        </is>
      </c>
      <c r="AE1068" t="inlineStr">
        <is>
          <t/>
        </is>
      </c>
      <c r="AF1068" t="inlineStr">
        <is>
          <t/>
        </is>
      </c>
      <c r="AG1068" t="inlineStr">
        <is>
          <t/>
        </is>
      </c>
      <c r="AH1068" t="inlineStr">
        <is>
          <t/>
        </is>
      </c>
      <c r="AI1068" t="inlineStr">
        <is>
          <t/>
        </is>
      </c>
      <c r="AJ1068" t="inlineStr">
        <is>
          <t/>
        </is>
      </c>
      <c r="AK1068" t="inlineStr">
        <is>
          <t/>
        </is>
      </c>
      <c r="AL1068" t="inlineStr">
        <is>
          <t/>
        </is>
      </c>
      <c r="AM1068" t="inlineStr">
        <is>
          <t/>
        </is>
      </c>
      <c r="AN1068" t="inlineStr">
        <is>
          <t/>
        </is>
      </c>
      <c r="AO1068" t="inlineStr">
        <is>
          <t/>
        </is>
      </c>
      <c r="AP1068" t="inlineStr">
        <is>
          <t/>
        </is>
      </c>
      <c r="AQ1068" t="inlineStr">
        <is>
          <t/>
        </is>
      </c>
      <c r="AR1068" t="inlineStr">
        <is>
          <t/>
        </is>
      </c>
      <c r="AS1068" t="inlineStr">
        <is>
          <t/>
        </is>
      </c>
      <c r="AT1068" t="inlineStr">
        <is>
          <t/>
        </is>
      </c>
      <c r="AU1068" t="inlineStr">
        <is>
          <t/>
        </is>
      </c>
      <c r="AV1068" t="inlineStr">
        <is>
          <t/>
        </is>
      </c>
      <c r="AW1068" t="inlineStr">
        <is>
          <t/>
        </is>
      </c>
      <c r="AX1068" t="inlineStr">
        <is>
          <t/>
        </is>
      </c>
      <c r="AY1068" t="inlineStr">
        <is>
          <t/>
        </is>
      </c>
      <c r="AZ1068" t="inlineStr">
        <is>
          <t/>
        </is>
      </c>
      <c r="BA1068" t="inlineStr">
        <is>
          <t/>
        </is>
      </c>
      <c r="BB1068" t="inlineStr">
        <is>
          <t/>
        </is>
      </c>
      <c r="BC1068" t="inlineStr">
        <is>
          <t/>
        </is>
      </c>
      <c r="BD1068" s="2" t="inlineStr">
        <is>
          <t>relazione annuale sullo stato del decennio digitale|
relazione sullo stato del decennio digitale europeo</t>
        </is>
      </c>
      <c r="BE1068" s="2" t="inlineStr">
        <is>
          <t>3|
3</t>
        </is>
      </c>
      <c r="BF1068" s="2" t="inlineStr">
        <is>
          <t xml:space="preserve">|
</t>
        </is>
      </c>
      <c r="BG1068" t="inlineStr">
        <is>
          <t>relazione al
Consiglio e al Parlamento europeo che la Commissione pubblicherà ogni anno per
riferire sui progressi compiuti nel digitale verso la visione per il 2030 e i
corrispondenti punti cardinali, obiettivi e principi, nonché sullo stato più
generale di conformità a tali obiettivi</t>
        </is>
      </c>
      <c r="BH1068" t="inlineStr">
        <is>
          <t/>
        </is>
      </c>
      <c r="BI1068" t="inlineStr">
        <is>
          <t/>
        </is>
      </c>
      <c r="BJ1068" t="inlineStr">
        <is>
          <t/>
        </is>
      </c>
      <c r="BK1068" t="inlineStr">
        <is>
          <t/>
        </is>
      </c>
      <c r="BL1068" t="inlineStr">
        <is>
          <t/>
        </is>
      </c>
      <c r="BM1068" t="inlineStr">
        <is>
          <t/>
        </is>
      </c>
      <c r="BN1068" t="inlineStr">
        <is>
          <t/>
        </is>
      </c>
      <c r="BO1068" t="inlineStr">
        <is>
          <t/>
        </is>
      </c>
      <c r="BP1068" t="inlineStr">
        <is>
          <t/>
        </is>
      </c>
      <c r="BQ1068" t="inlineStr">
        <is>
          <t/>
        </is>
      </c>
      <c r="BR1068" t="inlineStr">
        <is>
          <t/>
        </is>
      </c>
      <c r="BS1068" t="inlineStr">
        <is>
          <t/>
        </is>
      </c>
      <c r="BT1068" t="inlineStr">
        <is>
          <t/>
        </is>
      </c>
      <c r="BU1068" t="inlineStr">
        <is>
          <t/>
        </is>
      </c>
      <c r="BV1068" t="inlineStr">
        <is>
          <t/>
        </is>
      </c>
      <c r="BW1068" t="inlineStr">
        <is>
          <t/>
        </is>
      </c>
      <c r="BX1068" t="inlineStr">
        <is>
          <t/>
        </is>
      </c>
      <c r="BY1068" t="inlineStr">
        <is>
          <t/>
        </is>
      </c>
      <c r="BZ1068" t="inlineStr">
        <is>
          <t/>
        </is>
      </c>
      <c r="CA1068" t="inlineStr">
        <is>
          <t/>
        </is>
      </c>
      <c r="CB1068" t="inlineStr">
        <is>
          <t/>
        </is>
      </c>
      <c r="CC1068" t="inlineStr">
        <is>
          <t/>
        </is>
      </c>
      <c r="CD1068" t="inlineStr">
        <is>
          <t/>
        </is>
      </c>
      <c r="CE1068" t="inlineStr">
        <is>
          <t/>
        </is>
      </c>
      <c r="CF1068" t="inlineStr">
        <is>
          <t/>
        </is>
      </c>
      <c r="CG1068" t="inlineStr">
        <is>
          <t/>
        </is>
      </c>
      <c r="CH1068" t="inlineStr">
        <is>
          <t/>
        </is>
      </c>
      <c r="CI1068" t="inlineStr">
        <is>
          <t/>
        </is>
      </c>
      <c r="CJ1068" t="inlineStr">
        <is>
          <t/>
        </is>
      </c>
      <c r="CK1068" t="inlineStr">
        <is>
          <t/>
        </is>
      </c>
      <c r="CL1068" t="inlineStr">
        <is>
          <t/>
        </is>
      </c>
      <c r="CM1068" t="inlineStr">
        <is>
          <t/>
        </is>
      </c>
      <c r="CN1068" t="inlineStr">
        <is>
          <t/>
        </is>
      </c>
      <c r="CO1068" t="inlineStr">
        <is>
          <t/>
        </is>
      </c>
      <c r="CP1068" t="inlineStr">
        <is>
          <t/>
        </is>
      </c>
      <c r="CQ1068" t="inlineStr">
        <is>
          <t/>
        </is>
      </c>
      <c r="CR1068" t="inlineStr">
        <is>
          <t/>
        </is>
      </c>
      <c r="CS1068" t="inlineStr">
        <is>
          <t/>
        </is>
      </c>
      <c r="CT1068" t="inlineStr">
        <is>
          <t/>
        </is>
      </c>
      <c r="CU1068" t="inlineStr">
        <is>
          <t/>
        </is>
      </c>
    </row>
    <row r="1069">
      <c r="A1069" s="1" t="str">
        <f>HYPERLINK("https://iate.europa.eu/entry/result/924336/all", "924336")</f>
        <v>924336</v>
      </c>
      <c r="B1069" t="inlineStr">
        <is>
          <t>PRODUCTION, TECHNOLOGY AND RESEARCH;EDUCATION AND COMMUNICATIONS</t>
        </is>
      </c>
      <c r="C1069" t="inlineStr">
        <is>
          <t>PRODUCTION, TECHNOLOGY AND RESEARCH|technology and technical regulations|technology|digital technology;EDUCATION AND COMMUNICATIONS|communications|communications systems;EDUCATION AND COMMUNICATIONS|information technology and data processing</t>
        </is>
      </c>
      <c r="D1069" t="inlineStr">
        <is>
          <t/>
        </is>
      </c>
      <c r="E1069" t="inlineStr">
        <is>
          <t/>
        </is>
      </c>
      <c r="F1069" t="inlineStr">
        <is>
          <t/>
        </is>
      </c>
      <c r="G1069" t="inlineStr">
        <is>
          <t/>
        </is>
      </c>
      <c r="H1069" t="inlineStr">
        <is>
          <t/>
        </is>
      </c>
      <c r="I1069" t="inlineStr">
        <is>
          <t/>
        </is>
      </c>
      <c r="J1069" t="inlineStr">
        <is>
          <t/>
        </is>
      </c>
      <c r="K1069" t="inlineStr">
        <is>
          <t/>
        </is>
      </c>
      <c r="L1069" t="inlineStr">
        <is>
          <t/>
        </is>
      </c>
      <c r="M1069" t="inlineStr">
        <is>
          <t/>
        </is>
      </c>
      <c r="N1069" t="inlineStr">
        <is>
          <t/>
        </is>
      </c>
      <c r="O1069" t="inlineStr">
        <is>
          <t/>
        </is>
      </c>
      <c r="P1069" t="inlineStr">
        <is>
          <t/>
        </is>
      </c>
      <c r="Q1069" t="inlineStr">
        <is>
          <t/>
        </is>
      </c>
      <c r="R1069" t="inlineStr">
        <is>
          <t/>
        </is>
      </c>
      <c r="S1069" t="inlineStr">
        <is>
          <t/>
        </is>
      </c>
      <c r="T1069" s="2" t="inlineStr">
        <is>
          <t>χρονοσήμανση</t>
        </is>
      </c>
      <c r="U1069" s="2" t="inlineStr">
        <is>
          <t>3</t>
        </is>
      </c>
      <c r="V1069" s="2" t="inlineStr">
        <is>
          <t/>
        </is>
      </c>
      <c r="W1069" t="inlineStr">
        <is>
          <t/>
        </is>
      </c>
      <c r="X1069" s="2" t="inlineStr">
        <is>
          <t>time stamp|
time stamping|
timestamping</t>
        </is>
      </c>
      <c r="Y1069" s="2" t="inlineStr">
        <is>
          <t>1|
2|
1</t>
        </is>
      </c>
      <c r="Z1069" s="2" t="inlineStr">
        <is>
          <t xml:space="preserve">|
|
</t>
        </is>
      </c>
      <c r="AA1069" t="inlineStr">
        <is>
          <t>marking a document with the time at which it underwent a given process</t>
        </is>
      </c>
      <c r="AB1069" t="inlineStr">
        <is>
          <t/>
        </is>
      </c>
      <c r="AC1069" t="inlineStr">
        <is>
          <t/>
        </is>
      </c>
      <c r="AD1069" t="inlineStr">
        <is>
          <t/>
        </is>
      </c>
      <c r="AE1069" t="inlineStr">
        <is>
          <t/>
        </is>
      </c>
      <c r="AF1069" t="inlineStr">
        <is>
          <t/>
        </is>
      </c>
      <c r="AG1069" t="inlineStr">
        <is>
          <t/>
        </is>
      </c>
      <c r="AH1069" t="inlineStr">
        <is>
          <t/>
        </is>
      </c>
      <c r="AI1069" t="inlineStr">
        <is>
          <t/>
        </is>
      </c>
      <c r="AJ1069" t="inlineStr">
        <is>
          <t/>
        </is>
      </c>
      <c r="AK1069" t="inlineStr">
        <is>
          <t/>
        </is>
      </c>
      <c r="AL1069" t="inlineStr">
        <is>
          <t/>
        </is>
      </c>
      <c r="AM1069" t="inlineStr">
        <is>
          <t/>
        </is>
      </c>
      <c r="AN1069" t="inlineStr">
        <is>
          <t/>
        </is>
      </c>
      <c r="AO1069" t="inlineStr">
        <is>
          <t/>
        </is>
      </c>
      <c r="AP1069" t="inlineStr">
        <is>
          <t/>
        </is>
      </c>
      <c r="AQ1069" t="inlineStr">
        <is>
          <t/>
        </is>
      </c>
      <c r="AR1069" t="inlineStr">
        <is>
          <t/>
        </is>
      </c>
      <c r="AS1069" t="inlineStr">
        <is>
          <t/>
        </is>
      </c>
      <c r="AT1069" t="inlineStr">
        <is>
          <t/>
        </is>
      </c>
      <c r="AU1069" t="inlineStr">
        <is>
          <t/>
        </is>
      </c>
      <c r="AV1069" t="inlineStr">
        <is>
          <t/>
        </is>
      </c>
      <c r="AW1069" t="inlineStr">
        <is>
          <t/>
        </is>
      </c>
      <c r="AX1069" t="inlineStr">
        <is>
          <t/>
        </is>
      </c>
      <c r="AY1069" t="inlineStr">
        <is>
          <t/>
        </is>
      </c>
      <c r="AZ1069" t="inlineStr">
        <is>
          <t/>
        </is>
      </c>
      <c r="BA1069" t="inlineStr">
        <is>
          <t/>
        </is>
      </c>
      <c r="BB1069" t="inlineStr">
        <is>
          <t/>
        </is>
      </c>
      <c r="BC1069" t="inlineStr">
        <is>
          <t/>
        </is>
      </c>
      <c r="BD1069" s="2" t="inlineStr">
        <is>
          <t>marcatura temporale|
datazione</t>
        </is>
      </c>
      <c r="BE1069" s="2" t="inlineStr">
        <is>
          <t>3|
3</t>
        </is>
      </c>
      <c r="BF1069" s="2" t="inlineStr">
        <is>
          <t xml:space="preserve">|
</t>
        </is>
      </c>
      <c r="BG1069" t="inlineStr">
        <is>
          <t>risultato della procedura informatica, con cui si attribuiscono, ad uno o più documenti informatici, una data ed un orario opponibili ai terzi</t>
        </is>
      </c>
      <c r="BH1069" t="inlineStr">
        <is>
          <t/>
        </is>
      </c>
      <c r="BI1069" t="inlineStr">
        <is>
          <t/>
        </is>
      </c>
      <c r="BJ1069" t="inlineStr">
        <is>
          <t/>
        </is>
      </c>
      <c r="BK1069" t="inlineStr">
        <is>
          <t/>
        </is>
      </c>
      <c r="BL1069" t="inlineStr">
        <is>
          <t/>
        </is>
      </c>
      <c r="BM1069" t="inlineStr">
        <is>
          <t/>
        </is>
      </c>
      <c r="BN1069" t="inlineStr">
        <is>
          <t/>
        </is>
      </c>
      <c r="BO1069" t="inlineStr">
        <is>
          <t/>
        </is>
      </c>
      <c r="BP1069" t="inlineStr">
        <is>
          <t/>
        </is>
      </c>
      <c r="BQ1069" t="inlineStr">
        <is>
          <t/>
        </is>
      </c>
      <c r="BR1069" t="inlineStr">
        <is>
          <t/>
        </is>
      </c>
      <c r="BS1069" t="inlineStr">
        <is>
          <t/>
        </is>
      </c>
      <c r="BT1069" t="inlineStr">
        <is>
          <t/>
        </is>
      </c>
      <c r="BU1069" t="inlineStr">
        <is>
          <t/>
        </is>
      </c>
      <c r="BV1069" t="inlineStr">
        <is>
          <t/>
        </is>
      </c>
      <c r="BW1069" t="inlineStr">
        <is>
          <t/>
        </is>
      </c>
      <c r="BX1069" s="2" t="inlineStr">
        <is>
          <t>oznaczanie czasu</t>
        </is>
      </c>
      <c r="BY1069" s="2" t="inlineStr">
        <is>
          <t>3</t>
        </is>
      </c>
      <c r="BZ1069" s="2" t="inlineStr">
        <is>
          <t/>
        </is>
      </c>
      <c r="CA1069" t="inlineStr">
        <is>
          <t/>
        </is>
      </c>
      <c r="CB1069" s="2" t="inlineStr">
        <is>
          <t>validação cronológica</t>
        </is>
      </c>
      <c r="CC1069" s="2" t="inlineStr">
        <is>
          <t>3</t>
        </is>
      </c>
      <c r="CD1069" s="2" t="inlineStr">
        <is>
          <t/>
        </is>
      </c>
      <c r="CE1069" t="inlineStr">
        <is>
          <t/>
        </is>
      </c>
      <c r="CF1069" s="2" t="inlineStr">
        <is>
          <t>marcare temporală</t>
        </is>
      </c>
      <c r="CG1069" s="2" t="inlineStr">
        <is>
          <t>3</t>
        </is>
      </c>
      <c r="CH1069" s="2" t="inlineStr">
        <is>
          <t/>
        </is>
      </c>
      <c r="CI1069" t="inlineStr">
        <is>
          <t>colecție de date în formă electronică, atașată în mod unic unui document electronic, care certifică faptul că anumite date în formăa electronică au fost prezentate furnizorului de servicii de marcare temporală la un moment determinat în timp</t>
        </is>
      </c>
      <c r="CJ1069" t="inlineStr">
        <is>
          <t/>
        </is>
      </c>
      <c r="CK1069" t="inlineStr">
        <is>
          <t/>
        </is>
      </c>
      <c r="CL1069" t="inlineStr">
        <is>
          <t/>
        </is>
      </c>
      <c r="CM1069" t="inlineStr">
        <is>
          <t/>
        </is>
      </c>
      <c r="CN1069" t="inlineStr">
        <is>
          <t/>
        </is>
      </c>
      <c r="CO1069" t="inlineStr">
        <is>
          <t/>
        </is>
      </c>
      <c r="CP1069" t="inlineStr">
        <is>
          <t/>
        </is>
      </c>
      <c r="CQ1069" t="inlineStr">
        <is>
          <t/>
        </is>
      </c>
      <c r="CR1069" t="inlineStr">
        <is>
          <t/>
        </is>
      </c>
      <c r="CS1069" t="inlineStr">
        <is>
          <t/>
        </is>
      </c>
      <c r="CT1069" t="inlineStr">
        <is>
          <t/>
        </is>
      </c>
      <c r="CU1069" t="inlineStr">
        <is>
          <t/>
        </is>
      </c>
    </row>
    <row r="1070">
      <c r="A1070" s="1" t="str">
        <f>HYPERLINK("https://iate.europa.eu/entry/result/3592662/all", "3592662")</f>
        <v>3592662</v>
      </c>
      <c r="B1070" t="inlineStr">
        <is>
          <t>EDUCATION AND COMMUNICATIONS;TRADE;ECONOMICS</t>
        </is>
      </c>
      <c r="C1070" t="inlineStr">
        <is>
          <t>EDUCATION AND COMMUNICATIONS|information technology and data processing|computer system|information security;TRADE|consumption|goods and services|service|services of general interest;ECONOMICS|economic structure|economic sector|tertiary sector</t>
        </is>
      </c>
      <c r="D1070" t="inlineStr">
        <is>
          <t/>
        </is>
      </c>
      <c r="E1070" t="inlineStr">
        <is>
          <t/>
        </is>
      </c>
      <c r="F1070" t="inlineStr">
        <is>
          <t/>
        </is>
      </c>
      <c r="G1070" t="inlineStr">
        <is>
          <t/>
        </is>
      </c>
      <c r="H1070" t="inlineStr">
        <is>
          <t/>
        </is>
      </c>
      <c r="I1070" t="inlineStr">
        <is>
          <t/>
        </is>
      </c>
      <c r="J1070" t="inlineStr">
        <is>
          <t/>
        </is>
      </c>
      <c r="K1070" t="inlineStr">
        <is>
          <t/>
        </is>
      </c>
      <c r="L1070" t="inlineStr">
        <is>
          <t/>
        </is>
      </c>
      <c r="M1070" t="inlineStr">
        <is>
          <t/>
        </is>
      </c>
      <c r="N1070" t="inlineStr">
        <is>
          <t/>
        </is>
      </c>
      <c r="O1070" t="inlineStr">
        <is>
          <t/>
        </is>
      </c>
      <c r="P1070" t="inlineStr">
        <is>
          <t/>
        </is>
      </c>
      <c r="Q1070" t="inlineStr">
        <is>
          <t/>
        </is>
      </c>
      <c r="R1070" t="inlineStr">
        <is>
          <t/>
        </is>
      </c>
      <c r="S1070" t="inlineStr">
        <is>
          <t/>
        </is>
      </c>
      <c r="T1070" t="inlineStr">
        <is>
          <t/>
        </is>
      </c>
      <c r="U1070" t="inlineStr">
        <is>
          <t/>
        </is>
      </c>
      <c r="V1070" t="inlineStr">
        <is>
          <t/>
        </is>
      </c>
      <c r="W1070" t="inlineStr">
        <is>
          <t/>
        </is>
      </c>
      <c r="X1070" s="2" t="inlineStr">
        <is>
          <t>important entity</t>
        </is>
      </c>
      <c r="Y1070" s="2" t="inlineStr">
        <is>
          <t>3</t>
        </is>
      </c>
      <c r="Z1070" s="2" t="inlineStr">
        <is>
          <t/>
        </is>
      </c>
      <c r="AA1070" t="inlineStr">
        <is>
          <t>any entity of a type referred to as an important entity in Annex II to the Directive of the European Parliament and of the Council on measures for a high common level of cybersecurity across the Union, repealing Directive (EU) 2016/1148</t>
        </is>
      </c>
      <c r="AB1070" t="inlineStr">
        <is>
          <t/>
        </is>
      </c>
      <c r="AC1070" t="inlineStr">
        <is>
          <t/>
        </is>
      </c>
      <c r="AD1070" t="inlineStr">
        <is>
          <t/>
        </is>
      </c>
      <c r="AE1070" t="inlineStr">
        <is>
          <t/>
        </is>
      </c>
      <c r="AF1070" s="2" t="inlineStr">
        <is>
          <t>oluline üksus</t>
        </is>
      </c>
      <c r="AG1070" s="2" t="inlineStr">
        <is>
          <t>3</t>
        </is>
      </c>
      <c r="AH1070" s="2" t="inlineStr">
        <is>
          <t/>
        </is>
      </c>
      <c r="AI1070" t="inlineStr">
        <is>
          <t>iga selline üksus, millele on osutatud kui olulisele üksusele Euroopa Parlamendi ja nõukogu direktiivi (mis käsitleb meetmeid, millega tagada küberturvalisuse ühtlaselt kõrge tase kogu liidus, ja millega tunnistatakse kehtetuks direktiiv 2016/1148) II lisas</t>
        </is>
      </c>
      <c r="AJ1070" t="inlineStr">
        <is>
          <t/>
        </is>
      </c>
      <c r="AK1070" t="inlineStr">
        <is>
          <t/>
        </is>
      </c>
      <c r="AL1070" t="inlineStr">
        <is>
          <t/>
        </is>
      </c>
      <c r="AM1070" t="inlineStr">
        <is>
          <t/>
        </is>
      </c>
      <c r="AN1070" t="inlineStr">
        <is>
          <t/>
        </is>
      </c>
      <c r="AO1070" t="inlineStr">
        <is>
          <t/>
        </is>
      </c>
      <c r="AP1070" t="inlineStr">
        <is>
          <t/>
        </is>
      </c>
      <c r="AQ1070" t="inlineStr">
        <is>
          <t/>
        </is>
      </c>
      <c r="AR1070" t="inlineStr">
        <is>
          <t/>
        </is>
      </c>
      <c r="AS1070" t="inlineStr">
        <is>
          <t/>
        </is>
      </c>
      <c r="AT1070" t="inlineStr">
        <is>
          <t/>
        </is>
      </c>
      <c r="AU1070" t="inlineStr">
        <is>
          <t/>
        </is>
      </c>
      <c r="AV1070" t="inlineStr">
        <is>
          <t/>
        </is>
      </c>
      <c r="AW1070" t="inlineStr">
        <is>
          <t/>
        </is>
      </c>
      <c r="AX1070" t="inlineStr">
        <is>
          <t/>
        </is>
      </c>
      <c r="AY1070" t="inlineStr">
        <is>
          <t/>
        </is>
      </c>
      <c r="AZ1070" t="inlineStr">
        <is>
          <t/>
        </is>
      </c>
      <c r="BA1070" t="inlineStr">
        <is>
          <t/>
        </is>
      </c>
      <c r="BB1070" t="inlineStr">
        <is>
          <t/>
        </is>
      </c>
      <c r="BC1070" t="inlineStr">
        <is>
          <t/>
        </is>
      </c>
      <c r="BD1070" t="inlineStr">
        <is>
          <t/>
        </is>
      </c>
      <c r="BE1070" t="inlineStr">
        <is>
          <t/>
        </is>
      </c>
      <c r="BF1070" t="inlineStr">
        <is>
          <t/>
        </is>
      </c>
      <c r="BG1070" t="inlineStr">
        <is>
          <t/>
        </is>
      </c>
      <c r="BH1070" t="inlineStr">
        <is>
          <t/>
        </is>
      </c>
      <c r="BI1070" t="inlineStr">
        <is>
          <t/>
        </is>
      </c>
      <c r="BJ1070" t="inlineStr">
        <is>
          <t/>
        </is>
      </c>
      <c r="BK1070" t="inlineStr">
        <is>
          <t/>
        </is>
      </c>
      <c r="BL1070" t="inlineStr">
        <is>
          <t/>
        </is>
      </c>
      <c r="BM1070" t="inlineStr">
        <is>
          <t/>
        </is>
      </c>
      <c r="BN1070" t="inlineStr">
        <is>
          <t/>
        </is>
      </c>
      <c r="BO1070" t="inlineStr">
        <is>
          <t/>
        </is>
      </c>
      <c r="BP1070" t="inlineStr">
        <is>
          <t/>
        </is>
      </c>
      <c r="BQ1070" t="inlineStr">
        <is>
          <t/>
        </is>
      </c>
      <c r="BR1070" t="inlineStr">
        <is>
          <t/>
        </is>
      </c>
      <c r="BS1070" t="inlineStr">
        <is>
          <t/>
        </is>
      </c>
      <c r="BT1070" t="inlineStr">
        <is>
          <t/>
        </is>
      </c>
      <c r="BU1070" t="inlineStr">
        <is>
          <t/>
        </is>
      </c>
      <c r="BV1070" t="inlineStr">
        <is>
          <t/>
        </is>
      </c>
      <c r="BW1070" t="inlineStr">
        <is>
          <t/>
        </is>
      </c>
      <c r="BX1070" t="inlineStr">
        <is>
          <t/>
        </is>
      </c>
      <c r="BY1070" t="inlineStr">
        <is>
          <t/>
        </is>
      </c>
      <c r="BZ1070" t="inlineStr">
        <is>
          <t/>
        </is>
      </c>
      <c r="CA1070" t="inlineStr">
        <is>
          <t/>
        </is>
      </c>
      <c r="CB1070" t="inlineStr">
        <is>
          <t/>
        </is>
      </c>
      <c r="CC1070" t="inlineStr">
        <is>
          <t/>
        </is>
      </c>
      <c r="CD1070" t="inlineStr">
        <is>
          <t/>
        </is>
      </c>
      <c r="CE1070" t="inlineStr">
        <is>
          <t/>
        </is>
      </c>
      <c r="CF1070" t="inlineStr">
        <is>
          <t/>
        </is>
      </c>
      <c r="CG1070" t="inlineStr">
        <is>
          <t/>
        </is>
      </c>
      <c r="CH1070" t="inlineStr">
        <is>
          <t/>
        </is>
      </c>
      <c r="CI1070" t="inlineStr">
        <is>
          <t/>
        </is>
      </c>
      <c r="CJ1070" t="inlineStr">
        <is>
          <t/>
        </is>
      </c>
      <c r="CK1070" t="inlineStr">
        <is>
          <t/>
        </is>
      </c>
      <c r="CL1070" t="inlineStr">
        <is>
          <t/>
        </is>
      </c>
      <c r="CM1070" t="inlineStr">
        <is>
          <t/>
        </is>
      </c>
      <c r="CN1070" t="inlineStr">
        <is>
          <t/>
        </is>
      </c>
      <c r="CO1070" t="inlineStr">
        <is>
          <t/>
        </is>
      </c>
      <c r="CP1070" t="inlineStr">
        <is>
          <t/>
        </is>
      </c>
      <c r="CQ1070" t="inlineStr">
        <is>
          <t/>
        </is>
      </c>
      <c r="CR1070" s="2" t="inlineStr">
        <is>
          <t>viktig entitet</t>
        </is>
      </c>
      <c r="CS1070" s="2" t="inlineStr">
        <is>
          <t>3</t>
        </is>
      </c>
      <c r="CT1070" s="2" t="inlineStr">
        <is>
          <t/>
        </is>
      </c>
      <c r="CU1070" t="inlineStr">
        <is>
          <t>varje entitet av en typ som betecknas som en viktig entitet i bilaga II till direktivet om åtgärder för en hög gemensam cybersäkerhetsnivå i hela unionen, och om upphävande av direktiv (EU) 2016/1148</t>
        </is>
      </c>
    </row>
    <row r="1071">
      <c r="A1071" s="1" t="str">
        <f>HYPERLINK("https://iate.europa.eu/entry/result/3592661/all", "3592661")</f>
        <v>3592661</v>
      </c>
      <c r="B1071" t="inlineStr">
        <is>
          <t>EDUCATION AND COMMUNICATIONS;TRADE;ECONOMICS</t>
        </is>
      </c>
      <c r="C1071" t="inlineStr">
        <is>
          <t>EDUCATION AND COMMUNICATIONS|information technology and data processing|computer system|information security;TRADE|consumption|goods and services|service|services of general interest;ECONOMICS|economic structure|economic sector|tertiary sector</t>
        </is>
      </c>
      <c r="D1071" t="inlineStr">
        <is>
          <t/>
        </is>
      </c>
      <c r="E1071" t="inlineStr">
        <is>
          <t/>
        </is>
      </c>
      <c r="F1071" t="inlineStr">
        <is>
          <t/>
        </is>
      </c>
      <c r="G1071" t="inlineStr">
        <is>
          <t/>
        </is>
      </c>
      <c r="H1071" t="inlineStr">
        <is>
          <t/>
        </is>
      </c>
      <c r="I1071" t="inlineStr">
        <is>
          <t/>
        </is>
      </c>
      <c r="J1071" t="inlineStr">
        <is>
          <t/>
        </is>
      </c>
      <c r="K1071" t="inlineStr">
        <is>
          <t/>
        </is>
      </c>
      <c r="L1071" t="inlineStr">
        <is>
          <t/>
        </is>
      </c>
      <c r="M1071" t="inlineStr">
        <is>
          <t/>
        </is>
      </c>
      <c r="N1071" t="inlineStr">
        <is>
          <t/>
        </is>
      </c>
      <c r="O1071" t="inlineStr">
        <is>
          <t/>
        </is>
      </c>
      <c r="P1071" t="inlineStr">
        <is>
          <t/>
        </is>
      </c>
      <c r="Q1071" t="inlineStr">
        <is>
          <t/>
        </is>
      </c>
      <c r="R1071" t="inlineStr">
        <is>
          <t/>
        </is>
      </c>
      <c r="S1071" t="inlineStr">
        <is>
          <t/>
        </is>
      </c>
      <c r="T1071" t="inlineStr">
        <is>
          <t/>
        </is>
      </c>
      <c r="U1071" t="inlineStr">
        <is>
          <t/>
        </is>
      </c>
      <c r="V1071" t="inlineStr">
        <is>
          <t/>
        </is>
      </c>
      <c r="W1071" t="inlineStr">
        <is>
          <t/>
        </is>
      </c>
      <c r="X1071" s="2" t="inlineStr">
        <is>
          <t>essential entity</t>
        </is>
      </c>
      <c r="Y1071" s="2" t="inlineStr">
        <is>
          <t>3</t>
        </is>
      </c>
      <c r="Z1071" s="2" t="inlineStr">
        <is>
          <t/>
        </is>
      </c>
      <c r="AA1071" t="inlineStr">
        <is>
          <t>any entity of a type referred to as an essential entity in Annex I to the Directive of the European Parliament and of the Council on measures for a high common level of cybersecurity across the Union, repealing Directive (EU) 2016/1148</t>
        </is>
      </c>
      <c r="AB1071" t="inlineStr">
        <is>
          <t/>
        </is>
      </c>
      <c r="AC1071" t="inlineStr">
        <is>
          <t/>
        </is>
      </c>
      <c r="AD1071" t="inlineStr">
        <is>
          <t/>
        </is>
      </c>
      <c r="AE1071" t="inlineStr">
        <is>
          <t/>
        </is>
      </c>
      <c r="AF1071" s="2" t="inlineStr">
        <is>
          <t>elutähtis üksus</t>
        </is>
      </c>
      <c r="AG1071" s="2" t="inlineStr">
        <is>
          <t>3</t>
        </is>
      </c>
      <c r="AH1071" s="2" t="inlineStr">
        <is>
          <t/>
        </is>
      </c>
      <c r="AI1071" t="inlineStr">
        <is>
          <t>iga selline üksus, millele on osutatud kui elutähtsale üksusele Euroopa Parlamendi ja nõukogu direktiivi (mis käsitleb meetmeid, millega tagada küberturvalisuse ühtlaselt kõrge tase kogu liidus, ja millega tunnistatakse kehtetuks direktiiv 2016/1148) I lisas</t>
        </is>
      </c>
      <c r="AJ1071" t="inlineStr">
        <is>
          <t/>
        </is>
      </c>
      <c r="AK1071" t="inlineStr">
        <is>
          <t/>
        </is>
      </c>
      <c r="AL1071" t="inlineStr">
        <is>
          <t/>
        </is>
      </c>
      <c r="AM1071" t="inlineStr">
        <is>
          <t/>
        </is>
      </c>
      <c r="AN1071" t="inlineStr">
        <is>
          <t/>
        </is>
      </c>
      <c r="AO1071" t="inlineStr">
        <is>
          <t/>
        </is>
      </c>
      <c r="AP1071" t="inlineStr">
        <is>
          <t/>
        </is>
      </c>
      <c r="AQ1071" t="inlineStr">
        <is>
          <t/>
        </is>
      </c>
      <c r="AR1071" t="inlineStr">
        <is>
          <t/>
        </is>
      </c>
      <c r="AS1071" t="inlineStr">
        <is>
          <t/>
        </is>
      </c>
      <c r="AT1071" t="inlineStr">
        <is>
          <t/>
        </is>
      </c>
      <c r="AU1071" t="inlineStr">
        <is>
          <t/>
        </is>
      </c>
      <c r="AV1071" t="inlineStr">
        <is>
          <t/>
        </is>
      </c>
      <c r="AW1071" t="inlineStr">
        <is>
          <t/>
        </is>
      </c>
      <c r="AX1071" t="inlineStr">
        <is>
          <t/>
        </is>
      </c>
      <c r="AY1071" t="inlineStr">
        <is>
          <t/>
        </is>
      </c>
      <c r="AZ1071" t="inlineStr">
        <is>
          <t/>
        </is>
      </c>
      <c r="BA1071" t="inlineStr">
        <is>
          <t/>
        </is>
      </c>
      <c r="BB1071" t="inlineStr">
        <is>
          <t/>
        </is>
      </c>
      <c r="BC1071" t="inlineStr">
        <is>
          <t/>
        </is>
      </c>
      <c r="BD1071" t="inlineStr">
        <is>
          <t/>
        </is>
      </c>
      <c r="BE1071" t="inlineStr">
        <is>
          <t/>
        </is>
      </c>
      <c r="BF1071" t="inlineStr">
        <is>
          <t/>
        </is>
      </c>
      <c r="BG1071" t="inlineStr">
        <is>
          <t/>
        </is>
      </c>
      <c r="BH1071" t="inlineStr">
        <is>
          <t/>
        </is>
      </c>
      <c r="BI1071" t="inlineStr">
        <is>
          <t/>
        </is>
      </c>
      <c r="BJ1071" t="inlineStr">
        <is>
          <t/>
        </is>
      </c>
      <c r="BK1071" t="inlineStr">
        <is>
          <t/>
        </is>
      </c>
      <c r="BL1071" t="inlineStr">
        <is>
          <t/>
        </is>
      </c>
      <c r="BM1071" t="inlineStr">
        <is>
          <t/>
        </is>
      </c>
      <c r="BN1071" t="inlineStr">
        <is>
          <t/>
        </is>
      </c>
      <c r="BO1071" t="inlineStr">
        <is>
          <t/>
        </is>
      </c>
      <c r="BP1071" t="inlineStr">
        <is>
          <t/>
        </is>
      </c>
      <c r="BQ1071" t="inlineStr">
        <is>
          <t/>
        </is>
      </c>
      <c r="BR1071" t="inlineStr">
        <is>
          <t/>
        </is>
      </c>
      <c r="BS1071" t="inlineStr">
        <is>
          <t/>
        </is>
      </c>
      <c r="BT1071" t="inlineStr">
        <is>
          <t/>
        </is>
      </c>
      <c r="BU1071" t="inlineStr">
        <is>
          <t/>
        </is>
      </c>
      <c r="BV1071" t="inlineStr">
        <is>
          <t/>
        </is>
      </c>
      <c r="BW1071" t="inlineStr">
        <is>
          <t/>
        </is>
      </c>
      <c r="BX1071" t="inlineStr">
        <is>
          <t/>
        </is>
      </c>
      <c r="BY1071" t="inlineStr">
        <is>
          <t/>
        </is>
      </c>
      <c r="BZ1071" t="inlineStr">
        <is>
          <t/>
        </is>
      </c>
      <c r="CA1071" t="inlineStr">
        <is>
          <t/>
        </is>
      </c>
      <c r="CB1071" t="inlineStr">
        <is>
          <t/>
        </is>
      </c>
      <c r="CC1071" t="inlineStr">
        <is>
          <t/>
        </is>
      </c>
      <c r="CD1071" t="inlineStr">
        <is>
          <t/>
        </is>
      </c>
      <c r="CE1071" t="inlineStr">
        <is>
          <t/>
        </is>
      </c>
      <c r="CF1071" t="inlineStr">
        <is>
          <t/>
        </is>
      </c>
      <c r="CG1071" t="inlineStr">
        <is>
          <t/>
        </is>
      </c>
      <c r="CH1071" t="inlineStr">
        <is>
          <t/>
        </is>
      </c>
      <c r="CI1071" t="inlineStr">
        <is>
          <t/>
        </is>
      </c>
      <c r="CJ1071" t="inlineStr">
        <is>
          <t/>
        </is>
      </c>
      <c r="CK1071" t="inlineStr">
        <is>
          <t/>
        </is>
      </c>
      <c r="CL1071" t="inlineStr">
        <is>
          <t/>
        </is>
      </c>
      <c r="CM1071" t="inlineStr">
        <is>
          <t/>
        </is>
      </c>
      <c r="CN1071" t="inlineStr">
        <is>
          <t/>
        </is>
      </c>
      <c r="CO1071" t="inlineStr">
        <is>
          <t/>
        </is>
      </c>
      <c r="CP1071" t="inlineStr">
        <is>
          <t/>
        </is>
      </c>
      <c r="CQ1071" t="inlineStr">
        <is>
          <t/>
        </is>
      </c>
      <c r="CR1071" s="2" t="inlineStr">
        <is>
          <t>väsentlig entitet</t>
        </is>
      </c>
      <c r="CS1071" s="2" t="inlineStr">
        <is>
          <t>3</t>
        </is>
      </c>
      <c r="CT1071" s="2" t="inlineStr">
        <is>
          <t/>
        </is>
      </c>
      <c r="CU1071" t="inlineStr">
        <is>
          <t>varje entitet av en typ som betecknas som en väsentlig entitet i bilaga I till direktivet om åtgärder för en hög gemensam cybersäkerhetsnivå i hela unionen, och om upphävande av direktiv (EU) 2016/1148</t>
        </is>
      </c>
    </row>
    <row r="1072">
      <c r="A1072" s="1" t="str">
        <f>HYPERLINK("https://iate.europa.eu/entry/result/3575563/all", "3575563")</f>
        <v>3575563</v>
      </c>
      <c r="B1072" t="inlineStr">
        <is>
          <t>EDUCATION AND COMMUNICATIONS</t>
        </is>
      </c>
      <c r="C1072" t="inlineStr">
        <is>
          <t>EDUCATION AND COMMUNICATIONS|information technology and data processing|data processing</t>
        </is>
      </c>
      <c r="D1072" t="inlineStr">
        <is>
          <t/>
        </is>
      </c>
      <c r="E1072" t="inlineStr">
        <is>
          <t/>
        </is>
      </c>
      <c r="F1072" t="inlineStr">
        <is>
          <t/>
        </is>
      </c>
      <c r="G1072" t="inlineStr">
        <is>
          <t/>
        </is>
      </c>
      <c r="H1072" t="inlineStr">
        <is>
          <t/>
        </is>
      </c>
      <c r="I1072" t="inlineStr">
        <is>
          <t/>
        </is>
      </c>
      <c r="J1072" t="inlineStr">
        <is>
          <t/>
        </is>
      </c>
      <c r="K1072" t="inlineStr">
        <is>
          <t/>
        </is>
      </c>
      <c r="L1072" t="inlineStr">
        <is>
          <t/>
        </is>
      </c>
      <c r="M1072" t="inlineStr">
        <is>
          <t/>
        </is>
      </c>
      <c r="N1072" t="inlineStr">
        <is>
          <t/>
        </is>
      </c>
      <c r="O1072" t="inlineStr">
        <is>
          <t/>
        </is>
      </c>
      <c r="P1072" t="inlineStr">
        <is>
          <t/>
        </is>
      </c>
      <c r="Q1072" t="inlineStr">
        <is>
          <t/>
        </is>
      </c>
      <c r="R1072" t="inlineStr">
        <is>
          <t/>
        </is>
      </c>
      <c r="S1072" t="inlineStr">
        <is>
          <t/>
        </is>
      </c>
      <c r="T1072" t="inlineStr">
        <is>
          <t/>
        </is>
      </c>
      <c r="U1072" t="inlineStr">
        <is>
          <t/>
        </is>
      </c>
      <c r="V1072" t="inlineStr">
        <is>
          <t/>
        </is>
      </c>
      <c r="W1072" t="inlineStr">
        <is>
          <t/>
        </is>
      </c>
      <c r="X1072" s="2" t="inlineStr">
        <is>
          <t>multiparty computation|
secure multi-party computing|
privacy-preserving computation|
SMPC|
secure function evaluation|
multi-party secure computation|
multi-party computation|
multi-party computing|
secure computation|
MPC|
secure multi-party computation</t>
        </is>
      </c>
      <c r="Y1072" s="2" t="inlineStr">
        <is>
          <t>1|
3|
1|
1|
3|
1|
3|
3|
1|
3|
1</t>
        </is>
      </c>
      <c r="Z1072" s="2" t="inlineStr">
        <is>
          <t xml:space="preserve">|
|
|
|
|
|
|
|
|
|
</t>
        </is>
      </c>
      <c r="AA1072" t="inlineStr">
        <is>
          <t>cryptographic protocol for multiple parties who each give a private input to the computation of a function</t>
        </is>
      </c>
      <c r="AB1072" t="inlineStr">
        <is>
          <t/>
        </is>
      </c>
      <c r="AC1072" t="inlineStr">
        <is>
          <t/>
        </is>
      </c>
      <c r="AD1072" t="inlineStr">
        <is>
          <t/>
        </is>
      </c>
      <c r="AE1072" t="inlineStr">
        <is>
          <t/>
        </is>
      </c>
      <c r="AF1072" t="inlineStr">
        <is>
          <t/>
        </is>
      </c>
      <c r="AG1072" t="inlineStr">
        <is>
          <t/>
        </is>
      </c>
      <c r="AH1072" t="inlineStr">
        <is>
          <t/>
        </is>
      </c>
      <c r="AI1072" t="inlineStr">
        <is>
          <t/>
        </is>
      </c>
      <c r="AJ1072" t="inlineStr">
        <is>
          <t/>
        </is>
      </c>
      <c r="AK1072" t="inlineStr">
        <is>
          <t/>
        </is>
      </c>
      <c r="AL1072" t="inlineStr">
        <is>
          <t/>
        </is>
      </c>
      <c r="AM1072" t="inlineStr">
        <is>
          <t/>
        </is>
      </c>
      <c r="AN1072" t="inlineStr">
        <is>
          <t/>
        </is>
      </c>
      <c r="AO1072" t="inlineStr">
        <is>
          <t/>
        </is>
      </c>
      <c r="AP1072" t="inlineStr">
        <is>
          <t/>
        </is>
      </c>
      <c r="AQ1072" t="inlineStr">
        <is>
          <t/>
        </is>
      </c>
      <c r="AR1072" t="inlineStr">
        <is>
          <t/>
        </is>
      </c>
      <c r="AS1072" t="inlineStr">
        <is>
          <t/>
        </is>
      </c>
      <c r="AT1072" t="inlineStr">
        <is>
          <t/>
        </is>
      </c>
      <c r="AU1072" t="inlineStr">
        <is>
          <t/>
        </is>
      </c>
      <c r="AV1072" t="inlineStr">
        <is>
          <t/>
        </is>
      </c>
      <c r="AW1072" t="inlineStr">
        <is>
          <t/>
        </is>
      </c>
      <c r="AX1072" t="inlineStr">
        <is>
          <t/>
        </is>
      </c>
      <c r="AY1072" t="inlineStr">
        <is>
          <t/>
        </is>
      </c>
      <c r="AZ1072" s="2" t="inlineStr">
        <is>
          <t>MPC|
többszereplős számítás|
biztonságos, többszereplős számítás</t>
        </is>
      </c>
      <c r="BA1072" s="2" t="inlineStr">
        <is>
          <t>3|
3|
3</t>
        </is>
      </c>
      <c r="BB1072" s="2" t="inlineStr">
        <is>
          <t xml:space="preserve">|
|
</t>
        </is>
      </c>
      <c r="BC1072" t="inlineStr">
        <is>
          <t>kriptográfiai protokoll több szereplő számára, amely a szereplők privát inputjaiból számít közös függvényt</t>
        </is>
      </c>
      <c r="BD1072" t="inlineStr">
        <is>
          <t/>
        </is>
      </c>
      <c r="BE1072" t="inlineStr">
        <is>
          <t/>
        </is>
      </c>
      <c r="BF1072" t="inlineStr">
        <is>
          <t/>
        </is>
      </c>
      <c r="BG1072" t="inlineStr">
        <is>
          <t/>
        </is>
      </c>
      <c r="BH1072" t="inlineStr">
        <is>
          <t/>
        </is>
      </c>
      <c r="BI1072" t="inlineStr">
        <is>
          <t/>
        </is>
      </c>
      <c r="BJ1072" t="inlineStr">
        <is>
          <t/>
        </is>
      </c>
      <c r="BK1072" t="inlineStr">
        <is>
          <t/>
        </is>
      </c>
      <c r="BL1072" t="inlineStr">
        <is>
          <t/>
        </is>
      </c>
      <c r="BM1072" t="inlineStr">
        <is>
          <t/>
        </is>
      </c>
      <c r="BN1072" t="inlineStr">
        <is>
          <t/>
        </is>
      </c>
      <c r="BO1072" t="inlineStr">
        <is>
          <t/>
        </is>
      </c>
      <c r="BP1072" t="inlineStr">
        <is>
          <t/>
        </is>
      </c>
      <c r="BQ1072" t="inlineStr">
        <is>
          <t/>
        </is>
      </c>
      <c r="BR1072" t="inlineStr">
        <is>
          <t/>
        </is>
      </c>
      <c r="BS1072" t="inlineStr">
        <is>
          <t/>
        </is>
      </c>
      <c r="BT1072" t="inlineStr">
        <is>
          <t/>
        </is>
      </c>
      <c r="BU1072" t="inlineStr">
        <is>
          <t/>
        </is>
      </c>
      <c r="BV1072" t="inlineStr">
        <is>
          <t/>
        </is>
      </c>
      <c r="BW1072" t="inlineStr">
        <is>
          <t/>
        </is>
      </c>
      <c r="BX1072" s="2" t="inlineStr">
        <is>
          <t>obliczenia wielopodmiotowe</t>
        </is>
      </c>
      <c r="BY1072" s="2" t="inlineStr">
        <is>
          <t>3</t>
        </is>
      </c>
      <c r="BZ1072" s="2" t="inlineStr">
        <is>
          <t/>
        </is>
      </c>
      <c r="CA1072" t="inlineStr">
        <is>
          <t/>
        </is>
      </c>
      <c r="CB1072" t="inlineStr">
        <is>
          <t/>
        </is>
      </c>
      <c r="CC1072" t="inlineStr">
        <is>
          <t/>
        </is>
      </c>
      <c r="CD1072" t="inlineStr">
        <is>
          <t/>
        </is>
      </c>
      <c r="CE1072" t="inlineStr">
        <is>
          <t/>
        </is>
      </c>
      <c r="CF1072" t="inlineStr">
        <is>
          <t/>
        </is>
      </c>
      <c r="CG1072" t="inlineStr">
        <is>
          <t/>
        </is>
      </c>
      <c r="CH1072" t="inlineStr">
        <is>
          <t/>
        </is>
      </c>
      <c r="CI1072" t="inlineStr">
        <is>
          <t/>
        </is>
      </c>
      <c r="CJ1072" t="inlineStr">
        <is>
          <t/>
        </is>
      </c>
      <c r="CK1072" t="inlineStr">
        <is>
          <t/>
        </is>
      </c>
      <c r="CL1072" t="inlineStr">
        <is>
          <t/>
        </is>
      </c>
      <c r="CM1072" t="inlineStr">
        <is>
          <t/>
        </is>
      </c>
      <c r="CN1072" t="inlineStr">
        <is>
          <t/>
        </is>
      </c>
      <c r="CO1072" t="inlineStr">
        <is>
          <t/>
        </is>
      </c>
      <c r="CP1072" t="inlineStr">
        <is>
          <t/>
        </is>
      </c>
      <c r="CQ1072" t="inlineStr">
        <is>
          <t/>
        </is>
      </c>
      <c r="CR1072" s="2" t="inlineStr">
        <is>
          <t>säker flerpartsberäkning</t>
        </is>
      </c>
      <c r="CS1072" s="2" t="inlineStr">
        <is>
          <t>3</t>
        </is>
      </c>
      <c r="CT1072" s="2" t="inlineStr">
        <is>
          <t/>
        </is>
      </c>
      <c r="CU1072" t="inlineStr">
        <is>
          <t/>
        </is>
      </c>
    </row>
    <row r="1073">
      <c r="A1073" s="1" t="str">
        <f>HYPERLINK("https://iate.europa.eu/entry/result/3590582/all", "3590582")</f>
        <v>3590582</v>
      </c>
      <c r="B1073" t="inlineStr">
        <is>
          <t>EDUCATION AND COMMUNICATIONS;LAW</t>
        </is>
      </c>
      <c r="C1073" t="inlineStr">
        <is>
          <t>EDUCATION AND COMMUNICATIONS|information technology and data processing|data-processing law|computer crime;LAW|criminal law|offence</t>
        </is>
      </c>
      <c r="D1073" t="inlineStr">
        <is>
          <t/>
        </is>
      </c>
      <c r="E1073" t="inlineStr">
        <is>
          <t/>
        </is>
      </c>
      <c r="F1073" t="inlineStr">
        <is>
          <t/>
        </is>
      </c>
      <c r="G1073" t="inlineStr">
        <is>
          <t/>
        </is>
      </c>
      <c r="H1073" t="inlineStr">
        <is>
          <t/>
        </is>
      </c>
      <c r="I1073" t="inlineStr">
        <is>
          <t/>
        </is>
      </c>
      <c r="J1073" t="inlineStr">
        <is>
          <t/>
        </is>
      </c>
      <c r="K1073" t="inlineStr">
        <is>
          <t/>
        </is>
      </c>
      <c r="L1073" t="inlineStr">
        <is>
          <t/>
        </is>
      </c>
      <c r="M1073" t="inlineStr">
        <is>
          <t/>
        </is>
      </c>
      <c r="N1073" t="inlineStr">
        <is>
          <t/>
        </is>
      </c>
      <c r="O1073" t="inlineStr">
        <is>
          <t/>
        </is>
      </c>
      <c r="P1073" t="inlineStr">
        <is>
          <t/>
        </is>
      </c>
      <c r="Q1073" t="inlineStr">
        <is>
          <t/>
        </is>
      </c>
      <c r="R1073" t="inlineStr">
        <is>
          <t/>
        </is>
      </c>
      <c r="S1073" t="inlineStr">
        <is>
          <t/>
        </is>
      </c>
      <c r="T1073" t="inlineStr">
        <is>
          <t/>
        </is>
      </c>
      <c r="U1073" t="inlineStr">
        <is>
          <t/>
        </is>
      </c>
      <c r="V1073" t="inlineStr">
        <is>
          <t/>
        </is>
      </c>
      <c r="W1073" t="inlineStr">
        <is>
          <t/>
        </is>
      </c>
      <c r="X1073" s="2" t="inlineStr">
        <is>
          <t>BEC|
email account compromise|
business email compromise|
EAC</t>
        </is>
      </c>
      <c r="Y1073" s="2" t="inlineStr">
        <is>
          <t>3|
3|
3|
3</t>
        </is>
      </c>
      <c r="Z1073" s="2" t="inlineStr">
        <is>
          <t xml:space="preserve">|
|
|
</t>
        </is>
      </c>
      <c r="AA1073" t="inlineStr">
        <is>
          <t>form of cyber crime which uses email fraud to attack commercial, government and non-profit organisations to achieve a specific outcome which negatively impacts the target organisation</t>
        </is>
      </c>
      <c r="AB1073" t="inlineStr">
        <is>
          <t/>
        </is>
      </c>
      <c r="AC1073" t="inlineStr">
        <is>
          <t/>
        </is>
      </c>
      <c r="AD1073" t="inlineStr">
        <is>
          <t/>
        </is>
      </c>
      <c r="AE1073" t="inlineStr">
        <is>
          <t/>
        </is>
      </c>
      <c r="AF1073" t="inlineStr">
        <is>
          <t/>
        </is>
      </c>
      <c r="AG1073" t="inlineStr">
        <is>
          <t/>
        </is>
      </c>
      <c r="AH1073" t="inlineStr">
        <is>
          <t/>
        </is>
      </c>
      <c r="AI1073" t="inlineStr">
        <is>
          <t/>
        </is>
      </c>
      <c r="AJ1073" t="inlineStr">
        <is>
          <t/>
        </is>
      </c>
      <c r="AK1073" t="inlineStr">
        <is>
          <t/>
        </is>
      </c>
      <c r="AL1073" t="inlineStr">
        <is>
          <t/>
        </is>
      </c>
      <c r="AM1073" t="inlineStr">
        <is>
          <t/>
        </is>
      </c>
      <c r="AN1073" t="inlineStr">
        <is>
          <t/>
        </is>
      </c>
      <c r="AO1073" t="inlineStr">
        <is>
          <t/>
        </is>
      </c>
      <c r="AP1073" t="inlineStr">
        <is>
          <t/>
        </is>
      </c>
      <c r="AQ1073" t="inlineStr">
        <is>
          <t/>
        </is>
      </c>
      <c r="AR1073" t="inlineStr">
        <is>
          <t/>
        </is>
      </c>
      <c r="AS1073" t="inlineStr">
        <is>
          <t/>
        </is>
      </c>
      <c r="AT1073" t="inlineStr">
        <is>
          <t/>
        </is>
      </c>
      <c r="AU1073" t="inlineStr">
        <is>
          <t/>
        </is>
      </c>
      <c r="AV1073" t="inlineStr">
        <is>
          <t/>
        </is>
      </c>
      <c r="AW1073" t="inlineStr">
        <is>
          <t/>
        </is>
      </c>
      <c r="AX1073" t="inlineStr">
        <is>
          <t/>
        </is>
      </c>
      <c r="AY1073" t="inlineStr">
        <is>
          <t/>
        </is>
      </c>
      <c r="AZ1073" t="inlineStr">
        <is>
          <t/>
        </is>
      </c>
      <c r="BA1073" t="inlineStr">
        <is>
          <t/>
        </is>
      </c>
      <c r="BB1073" t="inlineStr">
        <is>
          <t/>
        </is>
      </c>
      <c r="BC1073" t="inlineStr">
        <is>
          <t/>
        </is>
      </c>
      <c r="BD1073" t="inlineStr">
        <is>
          <t/>
        </is>
      </c>
      <c r="BE1073" t="inlineStr">
        <is>
          <t/>
        </is>
      </c>
      <c r="BF1073" t="inlineStr">
        <is>
          <t/>
        </is>
      </c>
      <c r="BG1073" t="inlineStr">
        <is>
          <t/>
        </is>
      </c>
      <c r="BH1073" t="inlineStr">
        <is>
          <t/>
        </is>
      </c>
      <c r="BI1073" t="inlineStr">
        <is>
          <t/>
        </is>
      </c>
      <c r="BJ1073" t="inlineStr">
        <is>
          <t/>
        </is>
      </c>
      <c r="BK1073" t="inlineStr">
        <is>
          <t/>
        </is>
      </c>
      <c r="BL1073" t="inlineStr">
        <is>
          <t/>
        </is>
      </c>
      <c r="BM1073" t="inlineStr">
        <is>
          <t/>
        </is>
      </c>
      <c r="BN1073" t="inlineStr">
        <is>
          <t/>
        </is>
      </c>
      <c r="BO1073" t="inlineStr">
        <is>
          <t/>
        </is>
      </c>
      <c r="BP1073" t="inlineStr">
        <is>
          <t/>
        </is>
      </c>
      <c r="BQ1073" t="inlineStr">
        <is>
          <t/>
        </is>
      </c>
      <c r="BR1073" t="inlineStr">
        <is>
          <t/>
        </is>
      </c>
      <c r="BS1073" t="inlineStr">
        <is>
          <t/>
        </is>
      </c>
      <c r="BT1073" t="inlineStr">
        <is>
          <t/>
        </is>
      </c>
      <c r="BU1073" t="inlineStr">
        <is>
          <t/>
        </is>
      </c>
      <c r="BV1073" t="inlineStr">
        <is>
          <t/>
        </is>
      </c>
      <c r="BW1073" t="inlineStr">
        <is>
          <t/>
        </is>
      </c>
      <c r="BX1073" t="inlineStr">
        <is>
          <t/>
        </is>
      </c>
      <c r="BY1073" t="inlineStr">
        <is>
          <t/>
        </is>
      </c>
      <c r="BZ1073" t="inlineStr">
        <is>
          <t/>
        </is>
      </c>
      <c r="CA1073" t="inlineStr">
        <is>
          <t/>
        </is>
      </c>
      <c r="CB1073" t="inlineStr">
        <is>
          <t/>
        </is>
      </c>
      <c r="CC1073" t="inlineStr">
        <is>
          <t/>
        </is>
      </c>
      <c r="CD1073" t="inlineStr">
        <is>
          <t/>
        </is>
      </c>
      <c r="CE1073" t="inlineStr">
        <is>
          <t/>
        </is>
      </c>
      <c r="CF1073" t="inlineStr">
        <is>
          <t/>
        </is>
      </c>
      <c r="CG1073" t="inlineStr">
        <is>
          <t/>
        </is>
      </c>
      <c r="CH1073" t="inlineStr">
        <is>
          <t/>
        </is>
      </c>
      <c r="CI1073" t="inlineStr">
        <is>
          <t/>
        </is>
      </c>
      <c r="CJ1073" t="inlineStr">
        <is>
          <t/>
        </is>
      </c>
      <c r="CK1073" t="inlineStr">
        <is>
          <t/>
        </is>
      </c>
      <c r="CL1073" t="inlineStr">
        <is>
          <t/>
        </is>
      </c>
      <c r="CM1073" t="inlineStr">
        <is>
          <t/>
        </is>
      </c>
      <c r="CN1073" t="inlineStr">
        <is>
          <t/>
        </is>
      </c>
      <c r="CO1073" t="inlineStr">
        <is>
          <t/>
        </is>
      </c>
      <c r="CP1073" t="inlineStr">
        <is>
          <t/>
        </is>
      </c>
      <c r="CQ1073" t="inlineStr">
        <is>
          <t/>
        </is>
      </c>
      <c r="CR1073" s="2" t="inlineStr">
        <is>
          <t>e-postintrång</t>
        </is>
      </c>
      <c r="CS1073" s="2" t="inlineStr">
        <is>
          <t>3</t>
        </is>
      </c>
      <c r="CT1073" s="2" t="inlineStr">
        <is>
          <t/>
        </is>
      </c>
      <c r="CU1073" t="inlineStr">
        <is>
          <t/>
        </is>
      </c>
    </row>
    <row r="1074">
      <c r="A1074" s="1" t="str">
        <f>HYPERLINK("https://iate.europa.eu/entry/result/3576587/all", "3576587")</f>
        <v>3576587</v>
      </c>
      <c r="B1074" t="inlineStr">
        <is>
          <t>EDUCATION AND COMMUNICATIONS</t>
        </is>
      </c>
      <c r="C1074" t="inlineStr">
        <is>
          <t>EDUCATION AND COMMUNICATIONS|information technology and data processing|data processing;EDUCATION AND COMMUNICATIONS|communications|communications systems</t>
        </is>
      </c>
      <c r="D1074" s="2" t="inlineStr">
        <is>
          <t>запазване на данни</t>
        </is>
      </c>
      <c r="E1074" s="2" t="inlineStr">
        <is>
          <t>3</t>
        </is>
      </c>
      <c r="F1074" s="2" t="inlineStr">
        <is>
          <t/>
        </is>
      </c>
      <c r="G1074" t="inlineStr">
        <is>
          <t>мярка с временен характер, целяща определени данни да бъдат опазени от изтриване или увреждане до получаване на законно разпореждане за достъп до тях от страна на правоприлагащите органи</t>
        </is>
      </c>
      <c r="H1074" s="2" t="inlineStr">
        <is>
          <t>uchovávání údajů</t>
        </is>
      </c>
      <c r="I1074" s="2" t="inlineStr">
        <is>
          <t>3</t>
        </is>
      </c>
      <c r="J1074" s="2" t="inlineStr">
        <is>
          <t/>
        </is>
      </c>
      <c r="K1074" t="inlineStr">
        <is>
          <t/>
        </is>
      </c>
      <c r="L1074" s="2" t="inlineStr">
        <is>
          <t>dataopbevaring</t>
        </is>
      </c>
      <c r="M1074" s="2" t="inlineStr">
        <is>
          <t>3</t>
        </is>
      </c>
      <c r="N1074" s="2" t="inlineStr">
        <is>
          <t/>
        </is>
      </c>
      <c r="O1074" t="inlineStr">
        <is>
          <t>opbevaring og bevarelse af dataenes sikkerhed og integritet</t>
        </is>
      </c>
      <c r="P1074" s="2" t="inlineStr">
        <is>
          <t>Sicherung von Daten</t>
        </is>
      </c>
      <c r="Q1074" s="2" t="inlineStr">
        <is>
          <t>3</t>
        </is>
      </c>
      <c r="R1074" s="2" t="inlineStr">
        <is>
          <t/>
        </is>
      </c>
      <c r="S1074" t="inlineStr">
        <is>
          <t/>
        </is>
      </c>
      <c r="T1074" s="2" t="inlineStr">
        <is>
          <t>διατήρηση δεδομένων</t>
        </is>
      </c>
      <c r="U1074" s="2" t="inlineStr">
        <is>
          <t>3</t>
        </is>
      </c>
      <c r="V1074" s="2" t="inlineStr">
        <is>
          <t/>
        </is>
      </c>
      <c r="W1074" t="inlineStr">
        <is>
          <t/>
        </is>
      </c>
      <c r="X1074" s="2" t="inlineStr">
        <is>
          <t>quick freeze|
data preservation|
preservation of data</t>
        </is>
      </c>
      <c r="Y1074" s="2" t="inlineStr">
        <is>
          <t>1|
3|
1</t>
        </is>
      </c>
      <c r="Z1074" s="2" t="inlineStr">
        <is>
          <t xml:space="preserve">|
|
</t>
        </is>
      </c>
      <c r="AA1074" t="inlineStr">
        <is>
          <t>also known as expedited preservation of stored data or 'quick freeze', refers to situations where a person or organisation is required by a state authority to preserve specified data from loss or modification for a specific period of time</t>
        </is>
      </c>
      <c r="AB1074" s="2" t="inlineStr">
        <is>
          <t>preservación de datos|
conservación de datos</t>
        </is>
      </c>
      <c r="AC1074" s="2" t="inlineStr">
        <is>
          <t>3|
3</t>
        </is>
      </c>
      <c r="AD1074" s="2" t="inlineStr">
        <is>
          <t xml:space="preserve">|
</t>
        </is>
      </c>
      <c r="AE1074" t="inlineStr">
        <is>
          <t>Obligación que se impone, por orden judicial, a una persona para que, durante un plazo determinado, conserve y proteja la integridad de determinados datos almacenados por medios electrónicos, que se encuentran en su poder o bajo su control.</t>
        </is>
      </c>
      <c r="AF1074" t="inlineStr">
        <is>
          <t/>
        </is>
      </c>
      <c r="AG1074" t="inlineStr">
        <is>
          <t/>
        </is>
      </c>
      <c r="AH1074" t="inlineStr">
        <is>
          <t/>
        </is>
      </c>
      <c r="AI1074" t="inlineStr">
        <is>
          <t/>
        </is>
      </c>
      <c r="AJ1074" t="inlineStr">
        <is>
          <t/>
        </is>
      </c>
      <c r="AK1074" t="inlineStr">
        <is>
          <t/>
        </is>
      </c>
      <c r="AL1074" t="inlineStr">
        <is>
          <t/>
        </is>
      </c>
      <c r="AM1074" t="inlineStr">
        <is>
          <t/>
        </is>
      </c>
      <c r="AN1074" s="2" t="inlineStr">
        <is>
          <t>conservation des données a posteriori</t>
        </is>
      </c>
      <c r="AO1074" s="2" t="inlineStr">
        <is>
          <t>3</t>
        </is>
      </c>
      <c r="AP1074" s="2" t="inlineStr">
        <is>
          <t/>
        </is>
      </c>
      <c r="AQ1074" t="inlineStr">
        <is>
          <t>mode de conservation des données également appelé «gel immédiat», dans le cadre duquel des opérateurs ayant reçu une injonction judiciaire sont tenus de conserver des données portant uniquement sur des personnes déterminées soupçonnées d’une activité criminelle, à compter de la date de l’injonction de conservation</t>
        </is>
      </c>
      <c r="AR1074" t="inlineStr">
        <is>
          <t/>
        </is>
      </c>
      <c r="AS1074" t="inlineStr">
        <is>
          <t/>
        </is>
      </c>
      <c r="AT1074" t="inlineStr">
        <is>
          <t/>
        </is>
      </c>
      <c r="AU1074" t="inlineStr">
        <is>
          <t/>
        </is>
      </c>
      <c r="AV1074" s="2" t="inlineStr">
        <is>
          <t>čuvanje podataka</t>
        </is>
      </c>
      <c r="AW1074" s="2" t="inlineStr">
        <is>
          <t>2</t>
        </is>
      </c>
      <c r="AX1074" s="2" t="inlineStr">
        <is>
          <t/>
        </is>
      </c>
      <c r="AY1074" t="inlineStr">
        <is>
          <t/>
        </is>
      </c>
      <c r="AZ1074" t="inlineStr">
        <is>
          <t/>
        </is>
      </c>
      <c r="BA1074" t="inlineStr">
        <is>
          <t/>
        </is>
      </c>
      <c r="BB1074" t="inlineStr">
        <is>
          <t/>
        </is>
      </c>
      <c r="BC1074" t="inlineStr">
        <is>
          <t/>
        </is>
      </c>
      <c r="BD1074" s="2" t="inlineStr">
        <is>
          <t>conservazione dei dati</t>
        </is>
      </c>
      <c r="BE1074" s="2" t="inlineStr">
        <is>
          <t>3</t>
        </is>
      </c>
      <c r="BF1074" s="2" t="inlineStr">
        <is>
          <t/>
        </is>
      </c>
      <c r="BG1074" t="inlineStr">
        <is>
          <t>atto di conservare i dati tutelandone la sicurezza e l'integrità</t>
        </is>
      </c>
      <c r="BH1074" s="2" t="inlineStr">
        <is>
          <t>duomenų išsaugojimas</t>
        </is>
      </c>
      <c r="BI1074" s="2" t="inlineStr">
        <is>
          <t>2</t>
        </is>
      </c>
      <c r="BJ1074" s="2" t="inlineStr">
        <is>
          <t/>
        </is>
      </c>
      <c r="BK1074" t="inlineStr">
        <is>
          <t>duomenų saugojimas ir jų saugumo užtikrinimas</t>
        </is>
      </c>
      <c r="BL1074" s="2" t="inlineStr">
        <is>
          <t>datu konservācija</t>
        </is>
      </c>
      <c r="BM1074" s="2" t="inlineStr">
        <is>
          <t>3</t>
        </is>
      </c>
      <c r="BN1074" s="2" t="inlineStr">
        <is>
          <t/>
        </is>
      </c>
      <c r="BO1074" t="inlineStr">
        <is>
          <t>datu drošības un integritātes saglabāšana ar mērķi nepieļaut datu zaudēšanu vai iznīcināšanu un sekmēt datu atkalizmantošanu un tālāknodošanu</t>
        </is>
      </c>
      <c r="BP1074" s="2" t="inlineStr">
        <is>
          <t>preservazzjoni tad-data|
konservazzjoni tad-data</t>
        </is>
      </c>
      <c r="BQ1074" s="2" t="inlineStr">
        <is>
          <t>3|
2</t>
        </is>
      </c>
      <c r="BR1074" s="2" t="inlineStr">
        <is>
          <t xml:space="preserve">|
</t>
        </is>
      </c>
      <c r="BS1074" t="inlineStr">
        <is>
          <t>att ta' konversazzjoni u żamma tas-sikurezza u tal-integrità tad-data</t>
        </is>
      </c>
      <c r="BT1074" s="2" t="inlineStr">
        <is>
          <t>het vastleggen van gegevens|
vastlegging van gegevens</t>
        </is>
      </c>
      <c r="BU1074" s="2" t="inlineStr">
        <is>
          <t>2|
2</t>
        </is>
      </c>
      <c r="BV1074" s="2" t="inlineStr">
        <is>
          <t xml:space="preserve">|
</t>
        </is>
      </c>
      <c r="BW1074" t="inlineStr">
        <is>
          <t/>
        </is>
      </c>
      <c r="BX1074" s="2" t="inlineStr">
        <is>
          <t>zabezpieczanie danych</t>
        </is>
      </c>
      <c r="BY1074" s="2" t="inlineStr">
        <is>
          <t>2</t>
        </is>
      </c>
      <c r="BZ1074" s="2" t="inlineStr">
        <is>
          <t/>
        </is>
      </c>
      <c r="CA1074" t="inlineStr">
        <is>
          <t/>
        </is>
      </c>
      <c r="CB1074" s="2" t="inlineStr">
        <is>
          <t>preservação de dados</t>
        </is>
      </c>
      <c r="CC1074" s="2" t="inlineStr">
        <is>
          <t>3</t>
        </is>
      </c>
      <c r="CD1074" s="2" t="inlineStr">
        <is>
          <t/>
        </is>
      </c>
      <c r="CE1074" t="inlineStr">
        <is>
          <t/>
        </is>
      </c>
      <c r="CF1074" s="2" t="inlineStr">
        <is>
          <t>păstrarea datelor</t>
        </is>
      </c>
      <c r="CG1074" s="2" t="inlineStr">
        <is>
          <t>3</t>
        </is>
      </c>
      <c r="CH1074" s="2" t="inlineStr">
        <is>
          <t/>
        </is>
      </c>
      <c r="CI1074" t="inlineStr">
        <is>
          <t>actul de a conserva și a menține siguranța și integritatea datelor</t>
        </is>
      </c>
      <c r="CJ1074" s="2" t="inlineStr">
        <is>
          <t>uchovávanie údajov</t>
        </is>
      </c>
      <c r="CK1074" s="2" t="inlineStr">
        <is>
          <t>3</t>
        </is>
      </c>
      <c r="CL1074" s="2" t="inlineStr">
        <is>
          <t/>
        </is>
      </c>
      <c r="CM1074" t="inlineStr">
        <is>
          <t/>
        </is>
      </c>
      <c r="CN1074" s="2" t="inlineStr">
        <is>
          <t>ohranitev podatkov</t>
        </is>
      </c>
      <c r="CO1074" s="2" t="inlineStr">
        <is>
          <t>3</t>
        </is>
      </c>
      <c r="CP1074" s="2" t="inlineStr">
        <is>
          <t/>
        </is>
      </c>
      <c r="CQ1074" t="inlineStr">
        <is>
          <t/>
        </is>
      </c>
      <c r="CR1074" s="2" t="inlineStr">
        <is>
          <t>frysning av uppgifter|
bevarande av uppgifter|
frysning</t>
        </is>
      </c>
      <c r="CS1074" s="2" t="inlineStr">
        <is>
          <t>3|
3|
3</t>
        </is>
      </c>
      <c r="CT1074" s="2" t="inlineStr">
        <is>
          <t xml:space="preserve">|
|
</t>
        </is>
      </c>
      <c r="CU1074" t="inlineStr">
        <is>
          <t/>
        </is>
      </c>
    </row>
    <row r="1075">
      <c r="A1075" s="1" t="str">
        <f>HYPERLINK("https://iate.europa.eu/entry/result/3574168/all", "3574168")</f>
        <v>3574168</v>
      </c>
      <c r="B1075" t="inlineStr">
        <is>
          <t>EDUCATION AND COMMUNICATIONS</t>
        </is>
      </c>
      <c r="C1075" t="inlineStr">
        <is>
          <t>EDUCATION AND COMMUNICATIONS|information technology and data processing</t>
        </is>
      </c>
      <c r="D1075" s="2" t="inlineStr">
        <is>
          <t>Европейска група за сертифициране на киберсигурността</t>
        </is>
      </c>
      <c r="E1075" s="2" t="inlineStr">
        <is>
          <t>3</t>
        </is>
      </c>
      <c r="F1075" s="2" t="inlineStr">
        <is>
          <t/>
        </is>
      </c>
      <c r="G1075" t="inlineStr">
        <is>
          <t>група от представители на националните органи за сертифициране на киберсигурността или други съответни национални органи, чиито основни задачи са да съветва и подпомага Комисията при работата ѝ за гарантиране на последователното изпълнение и прилагане на европейската рамка за сертифициране на киберсигурността, да подпомага ENISA и да си сътрудничи тясно с нея при изготвянето на проекти на схеми за сертифициране на киберсигурността и да улеснява обмена на добри практики и експертен опит между различните национални органи за сертифициране на киберсигурността, отговарящи за оправомощаването на органите за оценяване на съответствието и издаването на европейски сертификати за киберсигурност</t>
        </is>
      </c>
      <c r="H1075" s="2" t="inlineStr">
        <is>
          <t>Evropská skupina pro certifikaci kybernetické bezpečnosti</t>
        </is>
      </c>
      <c r="I1075" s="2" t="inlineStr">
        <is>
          <t>3</t>
        </is>
      </c>
      <c r="J1075" s="2" t="inlineStr">
        <is>
          <t/>
        </is>
      </c>
      <c r="K1075" t="inlineStr">
        <is>
          <t>skupina sestávající z vnitrostátních orgánů dozoru nad certifikací a jejímž hlavním úkolem je 
&lt;br&gt;- poskytovat poradenství a pomoc Komisi při její práci směřující k zajištění jednotného provádění a uplatňování evropského rámce pro certifikaci kybernetické bezpečnosti, 
&lt;br&gt;- pomáhat agentuře ENISA a úzce s ní spolupracovat při přípravě návrhů systémů certifikace kybernetické bezpečnosti, 
&lt;br&gt;- doporučovat, aby Komise požádala agenturu ENISA, aby vypracovala návrh evropského systému certifikace kybernetické bezpečnosti, a 
&lt;br&gt;- přijímat stanoviska určená Komisi týkající se zachování a přezkumu stávajících evropských systémů certifikace kybernetické bezpečnosti</t>
        </is>
      </c>
      <c r="L1075" s="2" t="inlineStr">
        <is>
          <t>Den Europæiske Cybersikkerhedscertificeringsgruppe|
ECCG</t>
        </is>
      </c>
      <c r="M1075" s="2" t="inlineStr">
        <is>
          <t>3|
3</t>
        </is>
      </c>
      <c r="N1075" s="2" t="inlineStr">
        <is>
          <t xml:space="preserve">|
</t>
        </is>
      </c>
      <c r="O1075" t="inlineStr">
        <is>
          <t>gruppe bestående af repræsentanter for de nationale cybersikkerhedscertificeringsmyndigheder eller andre relevante nationale myndigheder, hvis vigtigste opgaver er bl.a. at rådgive og bistå Kommissionen i dens arbejde med at sikre en ensartet gennemførelse og anvendelse af den europæiske ramme for cybersikkerhedscertificering</t>
        </is>
      </c>
      <c r="P1075" s="2" t="inlineStr">
        <is>
          <t>Europäische Gruppe für die Cybersicherheitszertifizierung</t>
        </is>
      </c>
      <c r="Q1075" s="2" t="inlineStr">
        <is>
          <t>3</t>
        </is>
      </c>
      <c r="R1075" s="2" t="inlineStr">
        <is>
          <t/>
        </is>
      </c>
      <c r="S1075" t="inlineStr">
        <is>
          <t>Gremium, das die Kommission bei ihren Tätigkeiten zur Gewährleistung einer einheitlichen Umsetzung und Anwendung des europäischen Zertifizierungsrahmens für die Cybersicherheit berät und unterstützt</t>
        </is>
      </c>
      <c r="T1075" s="2" t="inlineStr">
        <is>
          <t>ΕΟΠΙΚ|
ευρωπαϊκή ομάδα πιστοποίησης της κυβερνοασφάλειας</t>
        </is>
      </c>
      <c r="U1075" s="2" t="inlineStr">
        <is>
          <t>3|
3</t>
        </is>
      </c>
      <c r="V1075" s="2" t="inlineStr">
        <is>
          <t xml:space="preserve">|
</t>
        </is>
      </c>
      <c r="W1075" t="inlineStr">
        <is>
          <t>ομάδα που απαρτίζεται από αντιπροσώπους των εθνικών αρχών πιστοποίησης της κυβερνοασφάλειας ή αντιπροσώπους άλλων σχετικών εθνικών αρχών και συγκροτείται, μεταξύ άλλων, για να συμβουλεύει και να επικουρεί την Επιτροπή στην προσπάθειά της να διασφαλίσει τη συνεπή υλοποίηση και εφαρμογή του ευρωπαϊκού πλαισίου πιστοποίησης για την κυβερνοασφάλεια</t>
        </is>
      </c>
      <c r="X1075" s="2" t="inlineStr">
        <is>
          <t>ECCG|
European Cyber Security Certification Group|
European Group for Cyber Security Certification|
European Cybersecurity Certification Group</t>
        </is>
      </c>
      <c r="Y1075" s="2" t="inlineStr">
        <is>
          <t>3|
1|
1|
3</t>
        </is>
      </c>
      <c r="Z1075" s="2" t="inlineStr">
        <is>
          <t xml:space="preserve">|
|
|
</t>
        </is>
      </c>
      <c r="AA1075" t="inlineStr">
        <is>
          <t>group composed of representatives of national cybersecurity certification authorities or representatives of other relevant national authorities, established, 
&lt;i&gt;inter alia&lt;/i&gt;, to advise and assist the Commission in its work to ensure the consistent implementation and application of the European cybersecurity certification framework</t>
        </is>
      </c>
      <c r="AB1075" s="2" t="inlineStr">
        <is>
          <t>GECC|
Grupo Europeo de Certificación de la Ciberseguridad</t>
        </is>
      </c>
      <c r="AC1075" s="2" t="inlineStr">
        <is>
          <t>3|
3</t>
        </is>
      </c>
      <c r="AD1075" s="2" t="inlineStr">
        <is>
          <t xml:space="preserve">|
</t>
        </is>
      </c>
      <c r="AE1075" t="inlineStr">
        <is>
          <t>Grupo constituido por representantes de las autoridades nacionales de certificación de la ciberseguridad u otras autoridades nacionales pertinentes. Su principal tarea consiste en asesorar a la Comisión sobre las cuestiones relativas a la política de certificación de la ciberseguridad y trabajar con ENISA en la preparación de los esquemas europeos de certificación de la ciberseguridad.</t>
        </is>
      </c>
      <c r="AF1075" s="2" t="inlineStr">
        <is>
          <t>Euroopa küberturvalisuse sertifitseerimise rühm</t>
        </is>
      </c>
      <c r="AG1075" s="2" t="inlineStr">
        <is>
          <t>3</t>
        </is>
      </c>
      <c r="AH1075" s="2" t="inlineStr">
        <is>
          <t/>
        </is>
      </c>
      <c r="AI1075" t="inlineStr">
        <is>
          <t/>
        </is>
      </c>
      <c r="AJ1075" s="2" t="inlineStr">
        <is>
          <t>Euroopan kyberturvallisuuden sertifiointiryhmä</t>
        </is>
      </c>
      <c r="AK1075" s="2" t="inlineStr">
        <is>
          <t>3</t>
        </is>
      </c>
      <c r="AL1075" s="2" t="inlineStr">
        <is>
          <t/>
        </is>
      </c>
      <c r="AM1075" t="inlineStr">
        <is>
          <t>kaikkien jäsenvaltioiden kansallisista sertifioinnin valvontaviranomaisista koostuva ryhmä, jonka tehtävänä on mm. 
&lt;br&gt;- neuvoa ja avustaa komissiota kyberturvallisuussertifioinnin toimintapoliittisissa kysymyksissä, toimintaperiaatteiden yhteensovittamisessa ja eurooppalaisten kyberturvallisuuden sertifiointijärjestelmien valmistelemisessa; 
&lt;br&gt;- antaa komissiolle osoitettuja lausuntoja voimassa olevien eurooppalaisten kyberturvallisuuden sertifiointijärjestelmien ylläpitämisestä ja tarkistamisesta; 
&lt;br&gt;- e) tarkastella merkityksellistä kehitystä kyberturvallisuussertifioinnin alalla ja vaihtaa hyviä käytäntöjä kyberturvallisuuden sertifiointijärjestelmistä; 
&lt;br&gt;- helpottaa kansallisten sertifioinnin valvontaviranomaisten välistä, tämän osaston mukaista yhteistyötä tiedonvaihdon avulla erityisesti ottamalla käyttöön menetelmiä tietojen vaihtamiseksi tehokkaasti kaikista kyberturvallisuussertifiointia koskevista kysymyksistä</t>
        </is>
      </c>
      <c r="AN1075" s="2" t="inlineStr">
        <is>
          <t>groupe européen de certification de cybersécurité|
GECC</t>
        </is>
      </c>
      <c r="AO1075" s="2" t="inlineStr">
        <is>
          <t>3|
3</t>
        </is>
      </c>
      <c r="AP1075" s="2" t="inlineStr">
        <is>
          <t xml:space="preserve">|
</t>
        </is>
      </c>
      <c r="AQ1075" t="inlineStr">
        <is>
          <t>groupe composé de représentants d'autorités nationales de certification de cybersécurité ou de représentants d'autres autorités nationales compétentes, ayant notamment pour mission: 
&lt;div&gt;
 - de conseiller et d'assister la Commission dans ses efforts pour assurer une mise en œuvre cohérente des politiques de certification de cybersécurité; 
 &lt;br&gt;- d'adopter des avis adressés à la Commission concernant la maintenance et le réexamen de schémas européens de certification de cybersécurité existants; 
 &lt;br&gt;- d'examiner les évolutions pertinentes dans le domaine de la certification de cybersécurité et d'échanger des informations et de bonnes pratiques sur les schémas de certification de cybersécurité; 
 &lt;br&gt;- de faciliter la coopération entre les autorités nationales de certification de cybersécurité&lt;/div&gt;</t>
        </is>
      </c>
      <c r="AR1075" s="2" t="inlineStr">
        <is>
          <t>ECCG|
an Grúpa Eorpach um Dheimhniú i ndáil le Cibearshlándáil|
an Grúpa Eorpach um Dheimhniú Cibearshlándála</t>
        </is>
      </c>
      <c r="AS1075" s="2" t="inlineStr">
        <is>
          <t>2|
3|
3</t>
        </is>
      </c>
      <c r="AT1075" s="2" t="inlineStr">
        <is>
          <t xml:space="preserve">|
|
</t>
        </is>
      </c>
      <c r="AU1075" t="inlineStr">
        <is>
          <t/>
        </is>
      </c>
      <c r="AV1075" s="2" t="inlineStr">
        <is>
          <t>Europska skupina za kibersigurnosnu certifikaciju</t>
        </is>
      </c>
      <c r="AW1075" s="2" t="inlineStr">
        <is>
          <t>3</t>
        </is>
      </c>
      <c r="AX1075" s="2" t="inlineStr">
        <is>
          <t/>
        </is>
      </c>
      <c r="AY1075" t="inlineStr">
        <is>
          <t/>
        </is>
      </c>
      <c r="AZ1075" s="2" t="inlineStr">
        <is>
          <t>európai kiberbiztonsági tanúsítási csoport</t>
        </is>
      </c>
      <c r="BA1075" s="2" t="inlineStr">
        <is>
          <t>3</t>
        </is>
      </c>
      <c r="BB1075" s="2" t="inlineStr">
        <is>
          <t/>
        </is>
      </c>
      <c r="BC1075" t="inlineStr">
        <is>
          <t>&lt;div&gt;&lt;div&gt;&lt;div&gt;&lt;div&gt;&lt;div&gt;&lt;div&gt;a nemzeti kiberbiztonsági tanúsító hatóságok képviselőiből vagy más illetékes nemzeti hatóságok képviselőiből álló csoport, amelynek feladata többek között, hogy tanácsot adjon és segítséget nyújtson a Bizottságnak az európai kiberbiztonsági tanúsítási keretrendszer következetes végrehajtására és alkalmazására irányuló munkájával kapcsolatban&lt;/div&gt;&lt;/div&gt;&lt;/div&gt;&lt;/div&gt;&lt;/div&gt;&lt;/div&gt;</t>
        </is>
      </c>
      <c r="BD1075" s="2" t="inlineStr">
        <is>
          <t>gruppo europeo per la certificazione della cibersicurezza|
ECCG</t>
        </is>
      </c>
      <c r="BE1075" s="2" t="inlineStr">
        <is>
          <t>3|
3</t>
        </is>
      </c>
      <c r="BF1075" s="2" t="inlineStr">
        <is>
          <t xml:space="preserve">|
</t>
        </is>
      </c>
      <c r="BG1075" t="inlineStr">
        <is>
          <t>gruppo composto da rappresentanti delle autorità nazionali di certificazione della cibersicurezza o da rappresentanti di altre autorità nazionali competenti istituito, tra l'altro, per consigliare e coadiuvare la Commissione nelle sue attività volte a garantire un’attuazione e un’applicazione coerenti del quadro europeo di certificazione della cibersicurezza</t>
        </is>
      </c>
      <c r="BH1075" s="2" t="inlineStr">
        <is>
          <t>Europos kibernetinio saugumo sertifikavimo grupė|
EKSSG</t>
        </is>
      </c>
      <c r="BI1075" s="2" t="inlineStr">
        <is>
          <t>3|
3</t>
        </is>
      </c>
      <c r="BJ1075" s="2" t="inlineStr">
        <is>
          <t xml:space="preserve">|
</t>
        </is>
      </c>
      <c r="BK1075" t="inlineStr">
        <is>
          <t>iš visų valstybių narių nacionalinių sertifikavimo priežiūros institucijų sudaryta grupė, kurios užduotis – konsultuoti Komisiją su kibernetinio saugumo sertifikavimo politika susijusiais klausimais ir bendradarbiauti su ENISA rengiant Europos kibernetinio saugumo sertifikavimo schemų projektus</t>
        </is>
      </c>
      <c r="BL1075" s="2" t="inlineStr">
        <is>
          <t>Eiropas Kiberdrošības sertifikācijas grupa|
&lt;i&gt;ECCG&lt;/i&gt;</t>
        </is>
      </c>
      <c r="BM1075" s="2" t="inlineStr">
        <is>
          <t>3|
3</t>
        </is>
      </c>
      <c r="BN1075" s="2" t="inlineStr">
        <is>
          <t xml:space="preserve">|
</t>
        </is>
      </c>
      <c r="BO1075" t="inlineStr">
        <is>
          <t>grupa, kurā ietilpst valstu kiberdrošības sertifikācijas iestāžu pārstāvji vai citu attiecīgu valsts iestāžu pārstāvji un kura izveidota, lai cita starpā konsultētu Komisiju un palīdzētu tai tās darbā, nodrošinot Eiropas kiberdrošības sertifikācijas sistēmas konsekventu īstenošanu un piemērošanu</t>
        </is>
      </c>
      <c r="BP1075" s="2" t="inlineStr">
        <is>
          <t>ECCG|
Grupp Ewropew taċ-Ċertifikazzjoni taċ-Ċibersigurtà</t>
        </is>
      </c>
      <c r="BQ1075" s="2" t="inlineStr">
        <is>
          <t>3|
3</t>
        </is>
      </c>
      <c r="BR1075" s="2" t="inlineStr">
        <is>
          <t xml:space="preserve">|
</t>
        </is>
      </c>
      <c r="BS1075" t="inlineStr">
        <is>
          <t>grupp magħmul minn rappreżentanti ta’ awtoritajiet nazzjonali taċ-ċertifikazzjoni taċ-ċibersigurtà jew rappreżenatnti ta’ awtoritajiet nazzjonali oħra, stabbilit, fost l-oħrajn, biex jagħti pariri u jgħin lill-Kummissjoni f’ħidmietha biex tiżgura implimentazzjoni u applikazzjoni konsistenti tal-qafas Ewropew taċ-ċertifikazzjoni taċ-ċibersigurtà dwar kwistjonijiet marbuta mal-politika taċ-ċertifikazzjoni taċ-ċibersigurtà</t>
        </is>
      </c>
      <c r="BT1075" s="2" t="inlineStr">
        <is>
          <t>Europese Groep voor cyberbeveiligingscertificering</t>
        </is>
      </c>
      <c r="BU1075" s="2" t="inlineStr">
        <is>
          <t>3</t>
        </is>
      </c>
      <c r="BV1075" s="2" t="inlineStr">
        <is>
          <t/>
        </is>
      </c>
      <c r="BW1075" t="inlineStr">
        <is>
          <t>groep die is samengesteld uit de nationale autoriteiten voor certificeringstoezicht van alle EU-lidstaten en die als voornaamste taak heeft advies te geven aan de Commissie over kwesties betreffende beleid inzake cyberbeveiligingscertificering en samen te werken met het Enisa in verband met de ontwikkeling van ontwerpen van Europese regelingen voor cyberbeveiligingscertificering</t>
        </is>
      </c>
      <c r="BX1075" s="2" t="inlineStr">
        <is>
          <t>Europejska Grupa ds. Certyfikacji Cyberbezpieczeństwa</t>
        </is>
      </c>
      <c r="BY1075" s="2" t="inlineStr">
        <is>
          <t>3</t>
        </is>
      </c>
      <c r="BZ1075" s="2" t="inlineStr">
        <is>
          <t/>
        </is>
      </c>
      <c r="CA1075" t="inlineStr">
        <is>
          <t>grupa złożona z przedstawicieli krajowych organów nadzoru ds. certyfikacji, mająca następujące zadania: 
&lt;br&gt; 
&lt;p&gt;- doradzanie i pomaganie Komisji przy pracach nad zapewnieniem konsekwentnego wprowadzania i stosowania przepisów niniejszego tytułu, w szczególności w odniesieniu do kwestii związanych z polityką certyfikacji bezpieczeństwa cybernetycznego, koordynacji mechanizmów kształtowania polityki oraz przygotowywania europejskich systemów certyfikacji bezpieczeństwa cybernetycznego;&lt;br&gt;&lt;/p&gt; 
&lt;p&gt;- b)pomoc, doradztwo i współpraca z ENISA w związku z przygotowywaniem kandydującego systemu zgodnie z art. 44 niniejszego rozporządzenia;&lt;br&gt;&lt;/p&gt; 
&lt;p&gt;- c)proponowanie Komisji, aby zwróciła się do Agencji o przygotowanie kandydującego europejskiego systemu certyfikacji bezpieczeństwa cybernetycznego zgodnie z art. 44 niniejszego rozporządzenia;&lt;br&gt;&lt;/p&gt; 
&lt;p&gt;- d)przyjmowanie skierowanych do Komisji opinii dotyczących utrzymania i przeglądu istniejących europejskich systemów certyfikacji bezpieczeństwa cybernetycznego;&lt;br&gt;&lt;/p&gt; 
&lt;p&gt;- e)śledzenie odpowiednich zmian w dziedzinie certyfikacji bezpieczeństwa cybernetycznego i wymiana dobrych praktyk odnoszących się do systemów certyfikacji bezpieczeństwa cybernetycznego;&lt;br&gt;&lt;/p&gt; 
&lt;p&gt;- f)ułatwianie współpracy między krajowymi organami nadzoru ds. certyfikacji na mocy przepisów niniejszego tytułu poprzez wymianę informacji, a w szczególności poprzez ustanowienie metod efektywnej wymiany informacji związanych z wszystkimi kwestiami dotyczącymi certyfikacji bezpieczeństwa cybernetycznego&lt;/p&gt;</t>
        </is>
      </c>
      <c r="CB1075" s="2" t="inlineStr">
        <is>
          <t>Grupo Europeu para a Certificação da Cibersegurança</t>
        </is>
      </c>
      <c r="CC1075" s="2" t="inlineStr">
        <is>
          <t>3</t>
        </is>
      </c>
      <c r="CD1075" s="2" t="inlineStr">
        <is>
          <t/>
        </is>
      </c>
      <c r="CE1075" t="inlineStr">
        <is>
          <t>Grupo composto por autoridades nacionais supervisoras da certificação e que tem como atribuições, entre outras: 
&lt;br&gt;- Aconselhar e assistir a Comissão no que se refere às questões da política de certificação da cibersegurança, à coordenação das abordagens políticas e à elaboração de sistemas europeus de certificação da cibersegurança; 
&lt;br&gt;- Assistir, aconselhar e cooperar com a ENISA no que se refere à elaboração de propostas de sistemas 
&lt;br&gt;- Analisar os desenvolvimentos relevantes no domínio da certificação da cibersegurança e proceder ao intercâmbio de boas práticas em matéria de sistemas de certificação da cibersegurança; 
&lt;br&gt;- Facilitar a cooperação entre as autoridades nacionais supervisoras da certificação mediante o intercâmbio de informações.</t>
        </is>
      </c>
      <c r="CF1075" s="2" t="inlineStr">
        <is>
          <t>Grupul european pentru certificarea securității cibernetice|
ECCG</t>
        </is>
      </c>
      <c r="CG1075" s="2" t="inlineStr">
        <is>
          <t>3|
3</t>
        </is>
      </c>
      <c r="CH1075" s="2" t="inlineStr">
        <is>
          <t xml:space="preserve">|
</t>
        </is>
      </c>
      <c r="CI1075" t="inlineStr">
        <is>
          <t/>
        </is>
      </c>
      <c r="CJ1075" s="2" t="inlineStr">
        <is>
          <t>ECCG|
európska skupina pre certifikáciu kybernetickej bezpečnosti</t>
        </is>
      </c>
      <c r="CK1075" s="2" t="inlineStr">
        <is>
          <t>3|
3</t>
        </is>
      </c>
      <c r="CL1075" s="2" t="inlineStr">
        <is>
          <t xml:space="preserve">|
</t>
        </is>
      </c>
      <c r="CM1075" t="inlineStr">
        <is>
          <t>skupina zložená zo zástupcov vnútroštátnych orgánov pre certifikáciu kybernetickej bezpečnosti alebo zástupcov iných príslušných vnútroštátnych orgánov</t>
        </is>
      </c>
      <c r="CN1075" s="2" t="inlineStr">
        <is>
          <t>Evropska certifikacijska skupina za kibernetsko varnost</t>
        </is>
      </c>
      <c r="CO1075" s="2" t="inlineStr">
        <is>
          <t>3</t>
        </is>
      </c>
      <c r="CP1075" s="2" t="inlineStr">
        <is>
          <t/>
        </is>
      </c>
      <c r="CQ1075" t="inlineStr">
        <is>
          <t/>
        </is>
      </c>
      <c r="CR1075" s="2" t="inlineStr">
        <is>
          <t>europeiska gruppen för cybersäkerhetscertifiering</t>
        </is>
      </c>
      <c r="CS1075" s="2" t="inlineStr">
        <is>
          <t>3</t>
        </is>
      </c>
      <c r="CT1075" s="2" t="inlineStr">
        <is>
          <t/>
        </is>
      </c>
      <c r="CU1075" t="inlineStr">
        <is>
          <t/>
        </is>
      </c>
    </row>
    <row r="1076">
      <c r="A1076" s="1" t="str">
        <f>HYPERLINK("https://iate.europa.eu/entry/result/143602/all", "143602")</f>
        <v>143602</v>
      </c>
      <c r="B1076" t="inlineStr">
        <is>
          <t>INDUSTRY</t>
        </is>
      </c>
      <c r="C1076" t="inlineStr">
        <is>
          <t>INDUSTRY|building and public works|building industry</t>
        </is>
      </c>
      <c r="D1076" t="inlineStr">
        <is>
          <t/>
        </is>
      </c>
      <c r="E1076" t="inlineStr">
        <is>
          <t/>
        </is>
      </c>
      <c r="F1076" t="inlineStr">
        <is>
          <t/>
        </is>
      </c>
      <c r="G1076" t="inlineStr">
        <is>
          <t/>
        </is>
      </c>
      <c r="H1076" s="2" t="inlineStr">
        <is>
          <t>průvzdušnost</t>
        </is>
      </c>
      <c r="I1076" s="2" t="inlineStr">
        <is>
          <t>3</t>
        </is>
      </c>
      <c r="J1076" s="2" t="inlineStr">
        <is>
          <t/>
        </is>
      </c>
      <c r="K1076" t="inlineStr">
        <is>
          <t/>
        </is>
      </c>
      <c r="L1076" s="2" t="inlineStr">
        <is>
          <t>luftgennemtrængelighed</t>
        </is>
      </c>
      <c r="M1076" s="2" t="inlineStr">
        <is>
          <t>3</t>
        </is>
      </c>
      <c r="N1076" s="2" t="inlineStr">
        <is>
          <t/>
        </is>
      </c>
      <c r="O1076" t="inlineStr">
        <is>
          <t/>
        </is>
      </c>
      <c r="P1076" s="2" t="inlineStr">
        <is>
          <t>Luftdurchlässigkeit</t>
        </is>
      </c>
      <c r="Q1076" s="2" t="inlineStr">
        <is>
          <t>3</t>
        </is>
      </c>
      <c r="R1076" s="2" t="inlineStr">
        <is>
          <t/>
        </is>
      </c>
      <c r="S1076" t="inlineStr">
        <is>
          <t/>
        </is>
      </c>
      <c r="T1076" s="2" t="inlineStr">
        <is>
          <t>αεροπερατότητα</t>
        </is>
      </c>
      <c r="U1076" s="2" t="inlineStr">
        <is>
          <t>3</t>
        </is>
      </c>
      <c r="V1076" s="2" t="inlineStr">
        <is>
          <t/>
        </is>
      </c>
      <c r="W1076" t="inlineStr">
        <is>
          <t/>
        </is>
      </c>
      <c r="X1076" s="2" t="inlineStr">
        <is>
          <t>air permeability</t>
        </is>
      </c>
      <c r="Y1076" s="2" t="inlineStr">
        <is>
          <t>3</t>
        </is>
      </c>
      <c r="Z1076" s="2" t="inlineStr">
        <is>
          <t/>
        </is>
      </c>
      <c r="AA1076" t="inlineStr">
        <is>
          <t>index that is used to assess building air tightness and is based on the internal envelope surface area of the walls, roofs and floors, irrespective of whether any floors are in contact with the ground</t>
        </is>
      </c>
      <c r="AB1076" s="2" t="inlineStr">
        <is>
          <t>permeabilidad al aire</t>
        </is>
      </c>
      <c r="AC1076" s="2" t="inlineStr">
        <is>
          <t>3</t>
        </is>
      </c>
      <c r="AD1076" s="2" t="inlineStr">
        <is>
          <t/>
        </is>
      </c>
      <c r="AE1076" t="inlineStr">
        <is>
          <t/>
        </is>
      </c>
      <c r="AF1076" t="inlineStr">
        <is>
          <t/>
        </is>
      </c>
      <c r="AG1076" t="inlineStr">
        <is>
          <t/>
        </is>
      </c>
      <c r="AH1076" t="inlineStr">
        <is>
          <t/>
        </is>
      </c>
      <c r="AI1076" t="inlineStr">
        <is>
          <t/>
        </is>
      </c>
      <c r="AJ1076" s="2" t="inlineStr">
        <is>
          <t>ilman läpäisykyky</t>
        </is>
      </c>
      <c r="AK1076" s="2" t="inlineStr">
        <is>
          <t>3</t>
        </is>
      </c>
      <c r="AL1076" s="2" t="inlineStr">
        <is>
          <t/>
        </is>
      </c>
      <c r="AM1076" t="inlineStr">
        <is>
          <t/>
        </is>
      </c>
      <c r="AN1076" s="2" t="inlineStr">
        <is>
          <t>perméabilité à l'air</t>
        </is>
      </c>
      <c r="AO1076" s="2" t="inlineStr">
        <is>
          <t>3</t>
        </is>
      </c>
      <c r="AP1076" s="2" t="inlineStr">
        <is>
          <t/>
        </is>
      </c>
      <c r="AQ1076" t="inlineStr">
        <is>
          <t/>
        </is>
      </c>
      <c r="AR1076" t="inlineStr">
        <is>
          <t/>
        </is>
      </c>
      <c r="AS1076" t="inlineStr">
        <is>
          <t/>
        </is>
      </c>
      <c r="AT1076" t="inlineStr">
        <is>
          <t/>
        </is>
      </c>
      <c r="AU1076" t="inlineStr">
        <is>
          <t/>
        </is>
      </c>
      <c r="AV1076" t="inlineStr">
        <is>
          <t/>
        </is>
      </c>
      <c r="AW1076" t="inlineStr">
        <is>
          <t/>
        </is>
      </c>
      <c r="AX1076" t="inlineStr">
        <is>
          <t/>
        </is>
      </c>
      <c r="AY1076" t="inlineStr">
        <is>
          <t/>
        </is>
      </c>
      <c r="AZ1076" t="inlineStr">
        <is>
          <t/>
        </is>
      </c>
      <c r="BA1076" t="inlineStr">
        <is>
          <t/>
        </is>
      </c>
      <c r="BB1076" t="inlineStr">
        <is>
          <t/>
        </is>
      </c>
      <c r="BC1076" t="inlineStr">
        <is>
          <t/>
        </is>
      </c>
      <c r="BD1076" s="2" t="inlineStr">
        <is>
          <t>permeabilità dell'aria</t>
        </is>
      </c>
      <c r="BE1076" s="2" t="inlineStr">
        <is>
          <t>3</t>
        </is>
      </c>
      <c r="BF1076" s="2" t="inlineStr">
        <is>
          <t/>
        </is>
      </c>
      <c r="BG1076" t="inlineStr">
        <is>
          <t/>
        </is>
      </c>
      <c r="BH1076" t="inlineStr">
        <is>
          <t/>
        </is>
      </c>
      <c r="BI1076" t="inlineStr">
        <is>
          <t/>
        </is>
      </c>
      <c r="BJ1076" t="inlineStr">
        <is>
          <t/>
        </is>
      </c>
      <c r="BK1076" t="inlineStr">
        <is>
          <t/>
        </is>
      </c>
      <c r="BL1076" t="inlineStr">
        <is>
          <t/>
        </is>
      </c>
      <c r="BM1076" t="inlineStr">
        <is>
          <t/>
        </is>
      </c>
      <c r="BN1076" t="inlineStr">
        <is>
          <t/>
        </is>
      </c>
      <c r="BO1076" t="inlineStr">
        <is>
          <t/>
        </is>
      </c>
      <c r="BP1076" t="inlineStr">
        <is>
          <t/>
        </is>
      </c>
      <c r="BQ1076" t="inlineStr">
        <is>
          <t/>
        </is>
      </c>
      <c r="BR1076" t="inlineStr">
        <is>
          <t/>
        </is>
      </c>
      <c r="BS1076" t="inlineStr">
        <is>
          <t/>
        </is>
      </c>
      <c r="BT1076" s="2" t="inlineStr">
        <is>
          <t>luchtdoorlatendheid</t>
        </is>
      </c>
      <c r="BU1076" s="2" t="inlineStr">
        <is>
          <t>3</t>
        </is>
      </c>
      <c r="BV1076" s="2" t="inlineStr">
        <is>
          <t/>
        </is>
      </c>
      <c r="BW1076" t="inlineStr">
        <is>
          <t/>
        </is>
      </c>
      <c r="BX1076" t="inlineStr">
        <is>
          <t/>
        </is>
      </c>
      <c r="BY1076" t="inlineStr">
        <is>
          <t/>
        </is>
      </c>
      <c r="BZ1076" t="inlineStr">
        <is>
          <t/>
        </is>
      </c>
      <c r="CA1076" t="inlineStr">
        <is>
          <t/>
        </is>
      </c>
      <c r="CB1076" s="2" t="inlineStr">
        <is>
          <t>permeabilidade ao ar</t>
        </is>
      </c>
      <c r="CC1076" s="2" t="inlineStr">
        <is>
          <t>3</t>
        </is>
      </c>
      <c r="CD1076" s="2" t="inlineStr">
        <is>
          <t/>
        </is>
      </c>
      <c r="CE1076" t="inlineStr">
        <is>
          <t/>
        </is>
      </c>
      <c r="CF1076" t="inlineStr">
        <is>
          <t/>
        </is>
      </c>
      <c r="CG1076" t="inlineStr">
        <is>
          <t/>
        </is>
      </c>
      <c r="CH1076" t="inlineStr">
        <is>
          <t/>
        </is>
      </c>
      <c r="CI1076" t="inlineStr">
        <is>
          <t/>
        </is>
      </c>
      <c r="CJ1076" t="inlineStr">
        <is>
          <t/>
        </is>
      </c>
      <c r="CK1076" t="inlineStr">
        <is>
          <t/>
        </is>
      </c>
      <c r="CL1076" t="inlineStr">
        <is>
          <t/>
        </is>
      </c>
      <c r="CM1076" t="inlineStr">
        <is>
          <t/>
        </is>
      </c>
      <c r="CN1076" t="inlineStr">
        <is>
          <t/>
        </is>
      </c>
      <c r="CO1076" t="inlineStr">
        <is>
          <t/>
        </is>
      </c>
      <c r="CP1076" t="inlineStr">
        <is>
          <t/>
        </is>
      </c>
      <c r="CQ1076" t="inlineStr">
        <is>
          <t/>
        </is>
      </c>
      <c r="CR1076" s="2" t="inlineStr">
        <is>
          <t>luftgenomsläpplighet</t>
        </is>
      </c>
      <c r="CS1076" s="2" t="inlineStr">
        <is>
          <t>3</t>
        </is>
      </c>
      <c r="CT1076" s="2" t="inlineStr">
        <is>
          <t/>
        </is>
      </c>
      <c r="CU1076" t="inlineStr">
        <is>
          <t/>
        </is>
      </c>
    </row>
    <row r="1077">
      <c r="A1077" s="1" t="str">
        <f>HYPERLINK("https://iate.europa.eu/entry/result/3592474/all", "3592474")</f>
        <v>3592474</v>
      </c>
      <c r="B1077" t="inlineStr">
        <is>
          <t>EDUCATION AND COMMUNICATIONS</t>
        </is>
      </c>
      <c r="C1077" t="inlineStr">
        <is>
          <t>EDUCATION AND COMMUNICATIONS|information technology and data processing|data-processing law|computer crime</t>
        </is>
      </c>
      <c r="D1077" t="inlineStr">
        <is>
          <t/>
        </is>
      </c>
      <c r="E1077" t="inlineStr">
        <is>
          <t/>
        </is>
      </c>
      <c r="F1077" t="inlineStr">
        <is>
          <t/>
        </is>
      </c>
      <c r="G1077" t="inlineStr">
        <is>
          <t/>
        </is>
      </c>
      <c r="H1077" t="inlineStr">
        <is>
          <t/>
        </is>
      </c>
      <c r="I1077" t="inlineStr">
        <is>
          <t/>
        </is>
      </c>
      <c r="J1077" t="inlineStr">
        <is>
          <t/>
        </is>
      </c>
      <c r="K1077" t="inlineStr">
        <is>
          <t/>
        </is>
      </c>
      <c r="L1077" t="inlineStr">
        <is>
          <t/>
        </is>
      </c>
      <c r="M1077" t="inlineStr">
        <is>
          <t/>
        </is>
      </c>
      <c r="N1077" t="inlineStr">
        <is>
          <t/>
        </is>
      </c>
      <c r="O1077" t="inlineStr">
        <is>
          <t/>
        </is>
      </c>
      <c r="P1077" t="inlineStr">
        <is>
          <t/>
        </is>
      </c>
      <c r="Q1077" t="inlineStr">
        <is>
          <t/>
        </is>
      </c>
      <c r="R1077" t="inlineStr">
        <is>
          <t/>
        </is>
      </c>
      <c r="S1077" t="inlineStr">
        <is>
          <t/>
        </is>
      </c>
      <c r="T1077" t="inlineStr">
        <is>
          <t/>
        </is>
      </c>
      <c r="U1077" t="inlineStr">
        <is>
          <t/>
        </is>
      </c>
      <c r="V1077" t="inlineStr">
        <is>
          <t/>
        </is>
      </c>
      <c r="W1077" t="inlineStr">
        <is>
          <t/>
        </is>
      </c>
      <c r="X1077" s="2" t="inlineStr">
        <is>
          <t>cyber targeting|
internet shaming|
online shaming|
targeting online</t>
        </is>
      </c>
      <c r="Y1077" s="2" t="inlineStr">
        <is>
          <t>3|
3|
3|
3</t>
        </is>
      </c>
      <c r="Z1077" s="2" t="inlineStr">
        <is>
          <t xml:space="preserve">|
|
|
</t>
        </is>
      </c>
      <c r="AA1077" t="inlineStr">
        <is>
          <t>mark a person or an organisation online in order to incite others to attack/shame/abuse/harass that person or organisation</t>
        </is>
      </c>
      <c r="AB1077" t="inlineStr">
        <is>
          <t/>
        </is>
      </c>
      <c r="AC1077" t="inlineStr">
        <is>
          <t/>
        </is>
      </c>
      <c r="AD1077" t="inlineStr">
        <is>
          <t/>
        </is>
      </c>
      <c r="AE1077" t="inlineStr">
        <is>
          <t/>
        </is>
      </c>
      <c r="AF1077" t="inlineStr">
        <is>
          <t/>
        </is>
      </c>
      <c r="AG1077" t="inlineStr">
        <is>
          <t/>
        </is>
      </c>
      <c r="AH1077" t="inlineStr">
        <is>
          <t/>
        </is>
      </c>
      <c r="AI1077" t="inlineStr">
        <is>
          <t/>
        </is>
      </c>
      <c r="AJ1077" s="2" t="inlineStr">
        <is>
          <t>maalittaminen</t>
        </is>
      </c>
      <c r="AK1077" s="2" t="inlineStr">
        <is>
          <t>3</t>
        </is>
      </c>
      <c r="AL1077" s="2" t="inlineStr">
        <is>
          <t/>
        </is>
      </c>
      <c r="AM1077" t="inlineStr">
        <is>
          <t>sosiaalisessa mediassa tai muutoin internetissä tapahtuva henkilön ”ottaminen maalitauluksi” eli ihmisten usuttaminen tietyn henkilön kimppuun</t>
        </is>
      </c>
      <c r="AN1077" t="inlineStr">
        <is>
          <t/>
        </is>
      </c>
      <c r="AO1077" t="inlineStr">
        <is>
          <t/>
        </is>
      </c>
      <c r="AP1077" t="inlineStr">
        <is>
          <t/>
        </is>
      </c>
      <c r="AQ1077" t="inlineStr">
        <is>
          <t/>
        </is>
      </c>
      <c r="AR1077" t="inlineStr">
        <is>
          <t/>
        </is>
      </c>
      <c r="AS1077" t="inlineStr">
        <is>
          <t/>
        </is>
      </c>
      <c r="AT1077" t="inlineStr">
        <is>
          <t/>
        </is>
      </c>
      <c r="AU1077" t="inlineStr">
        <is>
          <t/>
        </is>
      </c>
      <c r="AV1077" t="inlineStr">
        <is>
          <t/>
        </is>
      </c>
      <c r="AW1077" t="inlineStr">
        <is>
          <t/>
        </is>
      </c>
      <c r="AX1077" t="inlineStr">
        <is>
          <t/>
        </is>
      </c>
      <c r="AY1077" t="inlineStr">
        <is>
          <t/>
        </is>
      </c>
      <c r="AZ1077" t="inlineStr">
        <is>
          <t/>
        </is>
      </c>
      <c r="BA1077" t="inlineStr">
        <is>
          <t/>
        </is>
      </c>
      <c r="BB1077" t="inlineStr">
        <is>
          <t/>
        </is>
      </c>
      <c r="BC1077" t="inlineStr">
        <is>
          <t/>
        </is>
      </c>
      <c r="BD1077" t="inlineStr">
        <is>
          <t/>
        </is>
      </c>
      <c r="BE1077" t="inlineStr">
        <is>
          <t/>
        </is>
      </c>
      <c r="BF1077" t="inlineStr">
        <is>
          <t/>
        </is>
      </c>
      <c r="BG1077" t="inlineStr">
        <is>
          <t/>
        </is>
      </c>
      <c r="BH1077" t="inlineStr">
        <is>
          <t/>
        </is>
      </c>
      <c r="BI1077" t="inlineStr">
        <is>
          <t/>
        </is>
      </c>
      <c r="BJ1077" t="inlineStr">
        <is>
          <t/>
        </is>
      </c>
      <c r="BK1077" t="inlineStr">
        <is>
          <t/>
        </is>
      </c>
      <c r="BL1077" t="inlineStr">
        <is>
          <t/>
        </is>
      </c>
      <c r="BM1077" t="inlineStr">
        <is>
          <t/>
        </is>
      </c>
      <c r="BN1077" t="inlineStr">
        <is>
          <t/>
        </is>
      </c>
      <c r="BO1077" t="inlineStr">
        <is>
          <t/>
        </is>
      </c>
      <c r="BP1077" t="inlineStr">
        <is>
          <t/>
        </is>
      </c>
      <c r="BQ1077" t="inlineStr">
        <is>
          <t/>
        </is>
      </c>
      <c r="BR1077" t="inlineStr">
        <is>
          <t/>
        </is>
      </c>
      <c r="BS1077" t="inlineStr">
        <is>
          <t/>
        </is>
      </c>
      <c r="BT1077" t="inlineStr">
        <is>
          <t/>
        </is>
      </c>
      <c r="BU1077" t="inlineStr">
        <is>
          <t/>
        </is>
      </c>
      <c r="BV1077" t="inlineStr">
        <is>
          <t/>
        </is>
      </c>
      <c r="BW1077" t="inlineStr">
        <is>
          <t/>
        </is>
      </c>
      <c r="BX1077" t="inlineStr">
        <is>
          <t/>
        </is>
      </c>
      <c r="BY1077" t="inlineStr">
        <is>
          <t/>
        </is>
      </c>
      <c r="BZ1077" t="inlineStr">
        <is>
          <t/>
        </is>
      </c>
      <c r="CA1077" t="inlineStr">
        <is>
          <t/>
        </is>
      </c>
      <c r="CB1077" t="inlineStr">
        <is>
          <t/>
        </is>
      </c>
      <c r="CC1077" t="inlineStr">
        <is>
          <t/>
        </is>
      </c>
      <c r="CD1077" t="inlineStr">
        <is>
          <t/>
        </is>
      </c>
      <c r="CE1077" t="inlineStr">
        <is>
          <t/>
        </is>
      </c>
      <c r="CF1077" t="inlineStr">
        <is>
          <t/>
        </is>
      </c>
      <c r="CG1077" t="inlineStr">
        <is>
          <t/>
        </is>
      </c>
      <c r="CH1077" t="inlineStr">
        <is>
          <t/>
        </is>
      </c>
      <c r="CI1077" t="inlineStr">
        <is>
          <t/>
        </is>
      </c>
      <c r="CJ1077" t="inlineStr">
        <is>
          <t/>
        </is>
      </c>
      <c r="CK1077" t="inlineStr">
        <is>
          <t/>
        </is>
      </c>
      <c r="CL1077" t="inlineStr">
        <is>
          <t/>
        </is>
      </c>
      <c r="CM1077" t="inlineStr">
        <is>
          <t/>
        </is>
      </c>
      <c r="CN1077" t="inlineStr">
        <is>
          <t/>
        </is>
      </c>
      <c r="CO1077" t="inlineStr">
        <is>
          <t/>
        </is>
      </c>
      <c r="CP1077" t="inlineStr">
        <is>
          <t/>
        </is>
      </c>
      <c r="CQ1077" t="inlineStr">
        <is>
          <t/>
        </is>
      </c>
      <c r="CR1077" t="inlineStr">
        <is>
          <t/>
        </is>
      </c>
      <c r="CS1077" t="inlineStr">
        <is>
          <t/>
        </is>
      </c>
      <c r="CT1077" t="inlineStr">
        <is>
          <t/>
        </is>
      </c>
      <c r="CU1077" t="inlineStr">
        <is>
          <t/>
        </is>
      </c>
    </row>
    <row r="1078">
      <c r="A1078" s="1" t="str">
        <f>HYPERLINK("https://iate.europa.eu/entry/result/1214429/all", "1214429")</f>
        <v>1214429</v>
      </c>
      <c r="B1078" t="inlineStr">
        <is>
          <t>TRANSPORT</t>
        </is>
      </c>
      <c r="C1078" t="inlineStr">
        <is>
          <t>TRANSPORT|land transport|land transport|rail transport|rolling stock</t>
        </is>
      </c>
      <c r="D1078" t="inlineStr">
        <is>
          <t/>
        </is>
      </c>
      <c r="E1078" t="inlineStr">
        <is>
          <t/>
        </is>
      </c>
      <c r="F1078" t="inlineStr">
        <is>
          <t/>
        </is>
      </c>
      <c r="G1078" t="inlineStr">
        <is>
          <t/>
        </is>
      </c>
      <c r="H1078" s="2" t="inlineStr">
        <is>
          <t>osobní vůz</t>
        </is>
      </c>
      <c r="I1078" s="2" t="inlineStr">
        <is>
          <t>3</t>
        </is>
      </c>
      <c r="J1078" s="2" t="inlineStr">
        <is>
          <t/>
        </is>
      </c>
      <c r="K1078" t="inlineStr">
        <is>
          <t>&lt;i&gt;železniční vozidlo&lt;/i&gt; [ &lt;a href="/entry/result/1368662/all" id="ENTRY_TO_ENTRY_CONVERTER" target="_blank"&gt;IATE:1368662&lt;/a&gt; ] bez pohonu v pevné nebo proměnné sestavě, které může přepravovat cestující</t>
        </is>
      </c>
      <c r="L1078" s="2" t="inlineStr">
        <is>
          <t>personvogn|
passagervogn</t>
        </is>
      </c>
      <c r="M1078" s="2" t="inlineStr">
        <is>
          <t>3|
3</t>
        </is>
      </c>
      <c r="N1078" s="2" t="inlineStr">
        <is>
          <t xml:space="preserve">|
</t>
        </is>
      </c>
      <c r="O1078" t="inlineStr">
        <is>
          <t>køretøj uden trækkraft, som kan medføre passagerer i en fast eller variabel oprangering</t>
        </is>
      </c>
      <c r="P1078" s="2" t="inlineStr">
        <is>
          <t>Reisezugwagen</t>
        </is>
      </c>
      <c r="Q1078" s="2" t="inlineStr">
        <is>
          <t>3</t>
        </is>
      </c>
      <c r="R1078" s="2" t="inlineStr">
        <is>
          <t/>
        </is>
      </c>
      <c r="S1078" t="inlineStr">
        <is>
          <t>Einzelfahrzeug ohne Antrieb in einer festen oder variablen Zusammenstellung, das Fahrgäste befördern kann</t>
        </is>
      </c>
      <c r="T1078" s="2" t="inlineStr">
        <is>
          <t>επιβατάμαξα|
βαγόνι επιβατών</t>
        </is>
      </c>
      <c r="U1078" s="2" t="inlineStr">
        <is>
          <t>3|
3</t>
        </is>
      </c>
      <c r="V1078" s="2" t="inlineStr">
        <is>
          <t xml:space="preserve">|
</t>
        </is>
      </c>
      <c r="W1078" t="inlineStr">
        <is>
          <t>μη ελκτικό όχημα σε σταθερό ή μεταβλητό σχηματισμό, ικανό να μεταφέρει επιβάτες</t>
        </is>
      </c>
      <c r="X1078" s="2" t="inlineStr">
        <is>
          <t>rail coach|
passenger carriage|
coach|
carriage</t>
        </is>
      </c>
      <c r="Y1078" s="2" t="inlineStr">
        <is>
          <t>3|
1|
3|
3</t>
        </is>
      </c>
      <c r="Z1078" s="2" t="inlineStr">
        <is>
          <t xml:space="preserve">|
|
|
</t>
        </is>
      </c>
      <c r="AA1078" t="inlineStr">
        <is>
          <t>vehicle without traction in a fixed or variable formation capable of carrying passengers</t>
        </is>
      </c>
      <c r="AB1078" s="2" t="inlineStr">
        <is>
          <t>coche</t>
        </is>
      </c>
      <c r="AC1078" s="2" t="inlineStr">
        <is>
          <t>3</t>
        </is>
      </c>
      <c r="AD1078" s="2" t="inlineStr">
        <is>
          <t/>
        </is>
      </c>
      <c r="AE1078" t="inlineStr">
        <is>
          <t>Vehículo 
sin tracción en una formación fija o variable capaz de transportar viajeros.</t>
        </is>
      </c>
      <c r="AF1078" s="2" t="inlineStr">
        <is>
          <t>reisivagun</t>
        </is>
      </c>
      <c r="AG1078" s="2" t="inlineStr">
        <is>
          <t>3</t>
        </is>
      </c>
      <c r="AH1078" s="2" t="inlineStr">
        <is>
          <t/>
        </is>
      </c>
      <c r="AI1078" t="inlineStr">
        <is>
          <t>püsiv- või muutuvkoosseisu kuuluv mittevedav sõiduk, mis suudab vedada reisijaid</t>
        </is>
      </c>
      <c r="AJ1078" s="2" t="inlineStr">
        <is>
          <t>vaunu|
henkilövaunu</t>
        </is>
      </c>
      <c r="AK1078" s="2" t="inlineStr">
        <is>
          <t>3|
3</t>
        </is>
      </c>
      <c r="AL1078" s="2" t="inlineStr">
        <is>
          <t xml:space="preserve">|
</t>
        </is>
      </c>
      <c r="AM1078" t="inlineStr">
        <is>
          <t>kiinteässä tai muunneltavassa kokoonpanossa oleva ei-vetävä kalustoyksikkö, jolla voidaan kuljettaa matkustajia</t>
        </is>
      </c>
      <c r="AN1078" s="2" t="inlineStr">
        <is>
          <t>voiture</t>
        </is>
      </c>
      <c r="AO1078" s="2" t="inlineStr">
        <is>
          <t>3</t>
        </is>
      </c>
      <c r="AP1078" s="2" t="inlineStr">
        <is>
          <t/>
        </is>
      </c>
      <c r="AQ1078" t="inlineStr">
        <is>
          <t/>
        </is>
      </c>
      <c r="AR1078" s="2" t="inlineStr">
        <is>
          <t>cóiste</t>
        </is>
      </c>
      <c r="AS1078" s="2" t="inlineStr">
        <is>
          <t>3</t>
        </is>
      </c>
      <c r="AT1078" s="2" t="inlineStr">
        <is>
          <t/>
        </is>
      </c>
      <c r="AU1078" t="inlineStr">
        <is>
          <t/>
        </is>
      </c>
      <c r="AV1078" t="inlineStr">
        <is>
          <t/>
        </is>
      </c>
      <c r="AW1078" t="inlineStr">
        <is>
          <t/>
        </is>
      </c>
      <c r="AX1078" t="inlineStr">
        <is>
          <t/>
        </is>
      </c>
      <c r="AY1078" t="inlineStr">
        <is>
          <t/>
        </is>
      </c>
      <c r="AZ1078" s="2" t="inlineStr">
        <is>
          <t>személykocsi|
kocsi</t>
        </is>
      </c>
      <c r="BA1078" s="2" t="inlineStr">
        <is>
          <t>3|
3</t>
        </is>
      </c>
      <c r="BB1078" s="2" t="inlineStr">
        <is>
          <t xml:space="preserve">|
</t>
        </is>
      </c>
      <c r="BC1078" t="inlineStr">
        <is>
          <t>olyan nem vontatójármű fix vagy változtatható összeállításban, amely utasok szállítására alkalmas</t>
        </is>
      </c>
      <c r="BD1078" s="2" t="inlineStr">
        <is>
          <t>carrozza|
vettura|
carrozza ferroviaria</t>
        </is>
      </c>
      <c r="BE1078" s="2" t="inlineStr">
        <is>
          <t>3|
3|
3</t>
        </is>
      </c>
      <c r="BF1078" s="2" t="inlineStr">
        <is>
          <t xml:space="preserve">|
|
</t>
        </is>
      </c>
      <c r="BG1078" t="inlineStr">
        <is>
          <t>veicolo privo di trazione in una composizione bloccata o variabile che può essere adibito al trasporto passeggeri</t>
        </is>
      </c>
      <c r="BH1078" s="2" t="inlineStr">
        <is>
          <t>keleivinis vagonas</t>
        </is>
      </c>
      <c r="BI1078" s="2" t="inlineStr">
        <is>
          <t>3</t>
        </is>
      </c>
      <c r="BJ1078" s="2" t="inlineStr">
        <is>
          <t/>
        </is>
      </c>
      <c r="BK1078" t="inlineStr">
        <is>
          <t>su didesniais ar mažesniais patogumais įrengtas vagonas keleiviams vežioti</t>
        </is>
      </c>
      <c r="BL1078" s="2" t="inlineStr">
        <is>
          <t>pasažieru vagons</t>
        </is>
      </c>
      <c r="BM1078" s="2" t="inlineStr">
        <is>
          <t>3</t>
        </is>
      </c>
      <c r="BN1078" s="2" t="inlineStr">
        <is>
          <t/>
        </is>
      </c>
      <c r="BO1078" t="inlineStr">
        <is>
          <t>riteklis
bez vilces pastāvīga vai mainīga formējuma vilcienā, kas paredzēts pasažieru
pārvadāšanai</t>
        </is>
      </c>
      <c r="BP1078" s="2" t="inlineStr">
        <is>
          <t>coach|
karozza tal-linja privata</t>
        </is>
      </c>
      <c r="BQ1078" s="2" t="inlineStr">
        <is>
          <t>3|
2</t>
        </is>
      </c>
      <c r="BR1078" s="2" t="inlineStr">
        <is>
          <t xml:space="preserve">|
</t>
        </is>
      </c>
      <c r="BS1078" t="inlineStr">
        <is>
          <t>vettura mingħajr trazzjoni f'formazzjoni fissa jew varjabbli kapaċi ġġorr il-passiġġieri</t>
        </is>
      </c>
      <c r="BT1078" s="2" t="inlineStr">
        <is>
          <t>rijtuig|
personenrijtuig|
passagierswagen|
passagierswagon</t>
        </is>
      </c>
      <c r="BU1078" s="2" t="inlineStr">
        <is>
          <t>3|
2|
3|
2</t>
        </is>
      </c>
      <c r="BV1078" s="2" t="inlineStr">
        <is>
          <t xml:space="preserve">|
|
|
</t>
        </is>
      </c>
      <c r="BW1078" t="inlineStr">
        <is>
          <t>niet-aangedreven spoorvoertuig dat in een vaste of variabele treinsamenstelling wordt gebruikt voor het vervoer van reizigers</t>
        </is>
      </c>
      <c r="BX1078" s="2" t="inlineStr">
        <is>
          <t>wagon pasażerski|
wagon osobowy</t>
        </is>
      </c>
      <c r="BY1078" s="2" t="inlineStr">
        <is>
          <t>3|
3</t>
        </is>
      </c>
      <c r="BZ1078" s="2" t="inlineStr">
        <is>
          <t xml:space="preserve">preferred|
</t>
        </is>
      </c>
      <c r="CA1078" t="inlineStr">
        <is>
          <t>pojazd nietrakcyjny w składzie stałym lub zmiennym, przeznaczony do przewozu pasażerów</t>
        </is>
      </c>
      <c r="CB1078" s="2" t="inlineStr">
        <is>
          <t>carruagem</t>
        </is>
      </c>
      <c r="CC1078" s="2" t="inlineStr">
        <is>
          <t>3</t>
        </is>
      </c>
      <c r="CD1078" s="2" t="inlineStr">
        <is>
          <t/>
        </is>
      </c>
      <c r="CE1078" t="inlineStr">
        <is>
          <t>Veículo rebocado, integrado numa formação fixa ou variável, apto a transportar passageiros.</t>
        </is>
      </c>
      <c r="CF1078" s="2" t="inlineStr">
        <is>
          <t>vagon de călători</t>
        </is>
      </c>
      <c r="CG1078" s="2" t="inlineStr">
        <is>
          <t>3</t>
        </is>
      </c>
      <c r="CH1078" s="2" t="inlineStr">
        <is>
          <t/>
        </is>
      </c>
      <c r="CI1078" t="inlineStr">
        <is>
          <t>vehicul feroviar care nu este prevăzut cu mijloc de tracţiune şi care este destinat transportului de călători</t>
        </is>
      </c>
      <c r="CJ1078" s="2" t="inlineStr">
        <is>
          <t>osobný vozeň</t>
        </is>
      </c>
      <c r="CK1078" s="2" t="inlineStr">
        <is>
          <t>3</t>
        </is>
      </c>
      <c r="CL1078" s="2" t="inlineStr">
        <is>
          <t/>
        </is>
      </c>
      <c r="CM1078" t="inlineStr">
        <is>
          <t>vozidlo bez vlastného pohonu v pevnej alebo meniteľnej zostave schopné prepravovať cestujúcich</t>
        </is>
      </c>
      <c r="CN1078" s="2" t="inlineStr">
        <is>
          <t>potniški vagon</t>
        </is>
      </c>
      <c r="CO1078" s="2" t="inlineStr">
        <is>
          <t>3</t>
        </is>
      </c>
      <c r="CP1078" s="2" t="inlineStr">
        <is>
          <t/>
        </is>
      </c>
      <c r="CQ1078" t="inlineStr">
        <is>
          <t>vozilo brez lastnega pogona v stalni ali nestalni sestavi, ki lahko prevaža potnike</t>
        </is>
      </c>
      <c r="CR1078" s="2" t="inlineStr">
        <is>
          <t>personvagn</t>
        </is>
      </c>
      <c r="CS1078" s="2" t="inlineStr">
        <is>
          <t>3</t>
        </is>
      </c>
      <c r="CT1078" s="2" t="inlineStr">
        <is>
          <t/>
        </is>
      </c>
      <c r="CU1078" t="inlineStr">
        <is>
          <t>fordon utan egen drivning i en fast eller variabel sammansättning, som kan transportera passagerare</t>
        </is>
      </c>
    </row>
    <row r="1079">
      <c r="A1079" s="1" t="str">
        <f>HYPERLINK("https://iate.europa.eu/entry/result/3593674/all", "3593674")</f>
        <v>3593674</v>
      </c>
      <c r="B1079" t="inlineStr">
        <is>
          <t>EDUCATION AND COMMUNICATIONS</t>
        </is>
      </c>
      <c r="C1079" t="inlineStr">
        <is>
          <t>EDUCATION AND COMMUNICATIONS|information technology and data processing</t>
        </is>
      </c>
      <c r="D1079" t="inlineStr">
        <is>
          <t/>
        </is>
      </c>
      <c r="E1079" t="inlineStr">
        <is>
          <t/>
        </is>
      </c>
      <c r="F1079" t="inlineStr">
        <is>
          <t/>
        </is>
      </c>
      <c r="G1079" t="inlineStr">
        <is>
          <t/>
        </is>
      </c>
      <c r="H1079" t="inlineStr">
        <is>
          <t/>
        </is>
      </c>
      <c r="I1079" t="inlineStr">
        <is>
          <t/>
        </is>
      </c>
      <c r="J1079" t="inlineStr">
        <is>
          <t/>
        </is>
      </c>
      <c r="K1079" t="inlineStr">
        <is>
          <t/>
        </is>
      </c>
      <c r="L1079" t="inlineStr">
        <is>
          <t/>
        </is>
      </c>
      <c r="M1079" t="inlineStr">
        <is>
          <t/>
        </is>
      </c>
      <c r="N1079" t="inlineStr">
        <is>
          <t/>
        </is>
      </c>
      <c r="O1079" t="inlineStr">
        <is>
          <t/>
        </is>
      </c>
      <c r="P1079" t="inlineStr">
        <is>
          <t/>
        </is>
      </c>
      <c r="Q1079" t="inlineStr">
        <is>
          <t/>
        </is>
      </c>
      <c r="R1079" t="inlineStr">
        <is>
          <t/>
        </is>
      </c>
      <c r="S1079" t="inlineStr">
        <is>
          <t/>
        </is>
      </c>
      <c r="T1079" t="inlineStr">
        <is>
          <t/>
        </is>
      </c>
      <c r="U1079" t="inlineStr">
        <is>
          <t/>
        </is>
      </c>
      <c r="V1079" t="inlineStr">
        <is>
          <t/>
        </is>
      </c>
      <c r="W1079" t="inlineStr">
        <is>
          <t/>
        </is>
      </c>
      <c r="X1079" s="2" t="inlineStr">
        <is>
          <t>digital growth</t>
        </is>
      </c>
      <c r="Y1079" s="2" t="inlineStr">
        <is>
          <t>3</t>
        </is>
      </c>
      <c r="Z1079" s="2" t="inlineStr">
        <is>
          <t/>
        </is>
      </c>
      <c r="AA1079" t="inlineStr">
        <is>
          <t/>
        </is>
      </c>
      <c r="AB1079" t="inlineStr">
        <is>
          <t/>
        </is>
      </c>
      <c r="AC1079" t="inlineStr">
        <is>
          <t/>
        </is>
      </c>
      <c r="AD1079" t="inlineStr">
        <is>
          <t/>
        </is>
      </c>
      <c r="AE1079" t="inlineStr">
        <is>
          <t/>
        </is>
      </c>
      <c r="AF1079" t="inlineStr">
        <is>
          <t/>
        </is>
      </c>
      <c r="AG1079" t="inlineStr">
        <is>
          <t/>
        </is>
      </c>
      <c r="AH1079" t="inlineStr">
        <is>
          <t/>
        </is>
      </c>
      <c r="AI1079" t="inlineStr">
        <is>
          <t/>
        </is>
      </c>
      <c r="AJ1079" t="inlineStr">
        <is>
          <t/>
        </is>
      </c>
      <c r="AK1079" t="inlineStr">
        <is>
          <t/>
        </is>
      </c>
      <c r="AL1079" t="inlineStr">
        <is>
          <t/>
        </is>
      </c>
      <c r="AM1079" t="inlineStr">
        <is>
          <t/>
        </is>
      </c>
      <c r="AN1079" t="inlineStr">
        <is>
          <t/>
        </is>
      </c>
      <c r="AO1079" t="inlineStr">
        <is>
          <t/>
        </is>
      </c>
      <c r="AP1079" t="inlineStr">
        <is>
          <t/>
        </is>
      </c>
      <c r="AQ1079" t="inlineStr">
        <is>
          <t/>
        </is>
      </c>
      <c r="AR1079" t="inlineStr">
        <is>
          <t/>
        </is>
      </c>
      <c r="AS1079" t="inlineStr">
        <is>
          <t/>
        </is>
      </c>
      <c r="AT1079" t="inlineStr">
        <is>
          <t/>
        </is>
      </c>
      <c r="AU1079" t="inlineStr">
        <is>
          <t/>
        </is>
      </c>
      <c r="AV1079" t="inlineStr">
        <is>
          <t/>
        </is>
      </c>
      <c r="AW1079" t="inlineStr">
        <is>
          <t/>
        </is>
      </c>
      <c r="AX1079" t="inlineStr">
        <is>
          <t/>
        </is>
      </c>
      <c r="AY1079" t="inlineStr">
        <is>
          <t/>
        </is>
      </c>
      <c r="AZ1079" t="inlineStr">
        <is>
          <t/>
        </is>
      </c>
      <c r="BA1079" t="inlineStr">
        <is>
          <t/>
        </is>
      </c>
      <c r="BB1079" t="inlineStr">
        <is>
          <t/>
        </is>
      </c>
      <c r="BC1079" t="inlineStr">
        <is>
          <t/>
        </is>
      </c>
      <c r="BD1079" t="inlineStr">
        <is>
          <t/>
        </is>
      </c>
      <c r="BE1079" t="inlineStr">
        <is>
          <t/>
        </is>
      </c>
      <c r="BF1079" t="inlineStr">
        <is>
          <t/>
        </is>
      </c>
      <c r="BG1079" t="inlineStr">
        <is>
          <t/>
        </is>
      </c>
      <c r="BH1079" t="inlineStr">
        <is>
          <t/>
        </is>
      </c>
      <c r="BI1079" t="inlineStr">
        <is>
          <t/>
        </is>
      </c>
      <c r="BJ1079" t="inlineStr">
        <is>
          <t/>
        </is>
      </c>
      <c r="BK1079" t="inlineStr">
        <is>
          <t/>
        </is>
      </c>
      <c r="BL1079" t="inlineStr">
        <is>
          <t/>
        </is>
      </c>
      <c r="BM1079" t="inlineStr">
        <is>
          <t/>
        </is>
      </c>
      <c r="BN1079" t="inlineStr">
        <is>
          <t/>
        </is>
      </c>
      <c r="BO1079" t="inlineStr">
        <is>
          <t/>
        </is>
      </c>
      <c r="BP1079" t="inlineStr">
        <is>
          <t/>
        </is>
      </c>
      <c r="BQ1079" t="inlineStr">
        <is>
          <t/>
        </is>
      </c>
      <c r="BR1079" t="inlineStr">
        <is>
          <t/>
        </is>
      </c>
      <c r="BS1079" t="inlineStr">
        <is>
          <t/>
        </is>
      </c>
      <c r="BT1079" t="inlineStr">
        <is>
          <t/>
        </is>
      </c>
      <c r="BU1079" t="inlineStr">
        <is>
          <t/>
        </is>
      </c>
      <c r="BV1079" t="inlineStr">
        <is>
          <t/>
        </is>
      </c>
      <c r="BW1079" t="inlineStr">
        <is>
          <t/>
        </is>
      </c>
      <c r="BX1079" s="2" t="inlineStr">
        <is>
          <t>rozwój cyfrowy|
cyfrowy wzrost gospodarczy</t>
        </is>
      </c>
      <c r="BY1079" s="2" t="inlineStr">
        <is>
          <t>3|
3</t>
        </is>
      </c>
      <c r="BZ1079" s="2" t="inlineStr">
        <is>
          <t xml:space="preserve">|
</t>
        </is>
      </c>
      <c r="CA1079" t="inlineStr">
        <is>
          <t/>
        </is>
      </c>
      <c r="CB1079" t="inlineStr">
        <is>
          <t/>
        </is>
      </c>
      <c r="CC1079" t="inlineStr">
        <is>
          <t/>
        </is>
      </c>
      <c r="CD1079" t="inlineStr">
        <is>
          <t/>
        </is>
      </c>
      <c r="CE1079" t="inlineStr">
        <is>
          <t/>
        </is>
      </c>
      <c r="CF1079" t="inlineStr">
        <is>
          <t/>
        </is>
      </c>
      <c r="CG1079" t="inlineStr">
        <is>
          <t/>
        </is>
      </c>
      <c r="CH1079" t="inlineStr">
        <is>
          <t/>
        </is>
      </c>
      <c r="CI1079" t="inlineStr">
        <is>
          <t/>
        </is>
      </c>
      <c r="CJ1079" t="inlineStr">
        <is>
          <t/>
        </is>
      </c>
      <c r="CK1079" t="inlineStr">
        <is>
          <t/>
        </is>
      </c>
      <c r="CL1079" t="inlineStr">
        <is>
          <t/>
        </is>
      </c>
      <c r="CM1079" t="inlineStr">
        <is>
          <t/>
        </is>
      </c>
      <c r="CN1079" t="inlineStr">
        <is>
          <t/>
        </is>
      </c>
      <c r="CO1079" t="inlineStr">
        <is>
          <t/>
        </is>
      </c>
      <c r="CP1079" t="inlineStr">
        <is>
          <t/>
        </is>
      </c>
      <c r="CQ1079" t="inlineStr">
        <is>
          <t/>
        </is>
      </c>
      <c r="CR1079" t="inlineStr">
        <is>
          <t/>
        </is>
      </c>
      <c r="CS1079" t="inlineStr">
        <is>
          <t/>
        </is>
      </c>
      <c r="CT1079" t="inlineStr">
        <is>
          <t/>
        </is>
      </c>
      <c r="CU1079" t="inlineStr">
        <is>
          <t/>
        </is>
      </c>
    </row>
    <row r="1080">
      <c r="A1080" s="1" t="str">
        <f>HYPERLINK("https://iate.europa.eu/entry/result/1209910/all", "1209910")</f>
        <v>1209910</v>
      </c>
      <c r="B1080" t="inlineStr">
        <is>
          <t>INDUSTRY;SCIENCE</t>
        </is>
      </c>
      <c r="C1080" t="inlineStr">
        <is>
          <t>INDUSTRY|chemistry|chemical compound;SCIENCE|natural and applied sciences|earth sciences|geology|mineralogy;INDUSTRY|building and public works|building industry|building materials</t>
        </is>
      </c>
      <c r="D1080" s="2" t="inlineStr">
        <is>
          <t>стеатит</t>
        </is>
      </c>
      <c r="E1080" s="2" t="inlineStr">
        <is>
          <t>3</t>
        </is>
      </c>
      <c r="F1080" s="2" t="inlineStr">
        <is>
          <t/>
        </is>
      </c>
      <c r="G1080" t="inlineStr">
        <is>
          <t>компактната микрокристална разновидност на талка</t>
        </is>
      </c>
      <c r="H1080" t="inlineStr">
        <is>
          <t/>
        </is>
      </c>
      <c r="I1080" t="inlineStr">
        <is>
          <t/>
        </is>
      </c>
      <c r="J1080" t="inlineStr">
        <is>
          <t/>
        </is>
      </c>
      <c r="K1080" t="inlineStr">
        <is>
          <t/>
        </is>
      </c>
      <c r="L1080" s="2" t="inlineStr">
        <is>
          <t>klæbersten|
steatit|
fedtsten|
spæksten</t>
        </is>
      </c>
      <c r="M1080" s="2" t="inlineStr">
        <is>
          <t>3|
3|
3|
3</t>
        </is>
      </c>
      <c r="N1080" s="2" t="inlineStr">
        <is>
          <t xml:space="preserve">|
|
|
</t>
        </is>
      </c>
      <c r="O1080" t="inlineStr">
        <is>
          <t>meget blød bjergart, der hovedsagelig
består af talk og bl.a. anvendes til udskæring af figurer og fremstilling af
talkum</t>
        </is>
      </c>
      <c r="P1080" s="2" t="inlineStr">
        <is>
          <t>Speckstein|
Steatit</t>
        </is>
      </c>
      <c r="Q1080" s="2" t="inlineStr">
        <is>
          <t>3|
3</t>
        </is>
      </c>
      <c r="R1080" s="2" t="inlineStr">
        <is>
          <t xml:space="preserve">|
</t>
        </is>
      </c>
      <c r="S1080" t="inlineStr">
        <is>
          <t>keramischer Werkstoff, der aus 80-85 % Speckstein,5-15 % Ton und bis 5 % Feldspot bei einer Temperatur von 1380 bis 1410 Grad gebrannt wird</t>
        </is>
      </c>
      <c r="T1080" s="2" t="inlineStr">
        <is>
          <t>σαπωνίτης|
στεατίτης|
σαπουνόχωμα|
σαπωνόλιθος</t>
        </is>
      </c>
      <c r="U1080" s="2" t="inlineStr">
        <is>
          <t>3|
3|
3|
3</t>
        </is>
      </c>
      <c r="V1080" s="2" t="inlineStr">
        <is>
          <t xml:space="preserve">|
|
|
</t>
        </is>
      </c>
      <c r="W1080" t="inlineStr">
        <is>
          <t/>
        </is>
      </c>
      <c r="X1080" s="2" t="inlineStr">
        <is>
          <t>soaprock|
steatite|
soapstone</t>
        </is>
      </c>
      <c r="Y1080" s="2" t="inlineStr">
        <is>
          <t>3|
3|
3</t>
        </is>
      </c>
      <c r="Z1080" s="2" t="inlineStr">
        <is>
          <t xml:space="preserve">|
|
</t>
        </is>
      </c>
      <c r="AA1080" t="inlineStr">
        <is>
          <t>metamorphic rock comprised of dense aggregates of high-purity &lt;i&gt;&lt;a href="https://iate.europa.eu/entry/result/1203639/en" target="_blank"&gt;talc&lt;/a&gt;&lt;/i&gt; and which is rich in &lt;i&gt;&lt;a href="https://iate.europa.eu/entry/result/1104617/en" target="_blank"&gt;magnesium&lt;/a&gt;&lt;/i&gt;</t>
        </is>
      </c>
      <c r="AB1080" s="2" t="inlineStr">
        <is>
          <t>esteatita|
talco|
jabón para neumáticos</t>
        </is>
      </c>
      <c r="AC1080" s="2" t="inlineStr">
        <is>
          <t>3|
3|
3</t>
        </is>
      </c>
      <c r="AD1080" s="2" t="inlineStr">
        <is>
          <t xml:space="preserve">|
|
</t>
        </is>
      </c>
      <c r="AE1080" t="inlineStr">
        <is>
          <t/>
        </is>
      </c>
      <c r="AF1080" t="inlineStr">
        <is>
          <t/>
        </is>
      </c>
      <c r="AG1080" t="inlineStr">
        <is>
          <t/>
        </is>
      </c>
      <c r="AH1080" t="inlineStr">
        <is>
          <t/>
        </is>
      </c>
      <c r="AI1080" t="inlineStr">
        <is>
          <t/>
        </is>
      </c>
      <c r="AJ1080" s="2" t="inlineStr">
        <is>
          <t>vuolukivi|
steatiitti</t>
        </is>
      </c>
      <c r="AK1080" s="2" t="inlineStr">
        <is>
          <t>3|
3</t>
        </is>
      </c>
      <c r="AL1080" s="2" t="inlineStr">
        <is>
          <t xml:space="preserve">|
</t>
        </is>
      </c>
      <c r="AM1080" t="inlineStr">
        <is>
          <t>metamorfinen, pääosin karbonaattiryhmän mineraaleista ja talkista koostuva kivilaji</t>
        </is>
      </c>
      <c r="AN1080" s="2" t="inlineStr">
        <is>
          <t>stéatite</t>
        </is>
      </c>
      <c r="AO1080" s="2" t="inlineStr">
        <is>
          <t>3</t>
        </is>
      </c>
      <c r="AP1080" s="2" t="inlineStr">
        <is>
          <t/>
        </is>
      </c>
      <c r="AQ1080" t="inlineStr">
        <is>
          <t>silicate de magnésium renfermant du fer, de l'aluminium et de l'eau, constituant une variété compacte de talc, onctueux au toucher, utilisé comme craie par les tailleurs, comme isolant en électricité ou intervenant dans la fabrication d'objets ornementaux</t>
        </is>
      </c>
      <c r="AR1080" s="2" t="inlineStr">
        <is>
          <t>cloch ghallúnaí|
stéitít</t>
        </is>
      </c>
      <c r="AS1080" s="2" t="inlineStr">
        <is>
          <t>3|
3</t>
        </is>
      </c>
      <c r="AT1080" s="2" t="inlineStr">
        <is>
          <t xml:space="preserve">|
</t>
        </is>
      </c>
      <c r="AU1080" t="inlineStr">
        <is>
          <t/>
        </is>
      </c>
      <c r="AV1080" t="inlineStr">
        <is>
          <t/>
        </is>
      </c>
      <c r="AW1080" t="inlineStr">
        <is>
          <t/>
        </is>
      </c>
      <c r="AX1080" t="inlineStr">
        <is>
          <t/>
        </is>
      </c>
      <c r="AY1080" t="inlineStr">
        <is>
          <t/>
        </is>
      </c>
      <c r="AZ1080" t="inlineStr">
        <is>
          <t/>
        </is>
      </c>
      <c r="BA1080" t="inlineStr">
        <is>
          <t/>
        </is>
      </c>
      <c r="BB1080" t="inlineStr">
        <is>
          <t/>
        </is>
      </c>
      <c r="BC1080" t="inlineStr">
        <is>
          <t/>
        </is>
      </c>
      <c r="BD1080" s="2" t="inlineStr">
        <is>
          <t>antiaderente|
steatite</t>
        </is>
      </c>
      <c r="BE1080" s="2" t="inlineStr">
        <is>
          <t>3|
3</t>
        </is>
      </c>
      <c r="BF1080" s="2" t="inlineStr">
        <is>
          <t xml:space="preserve">|
</t>
        </is>
      </c>
      <c r="BG1080" t="inlineStr">
        <is>
          <t/>
        </is>
      </c>
      <c r="BH1080" s="2" t="inlineStr">
        <is>
          <t>steatitas</t>
        </is>
      </c>
      <c r="BI1080" s="2" t="inlineStr">
        <is>
          <t>3</t>
        </is>
      </c>
      <c r="BJ1080" s="2" t="inlineStr">
        <is>
          <t/>
        </is>
      </c>
      <c r="BK1080" t="inlineStr">
        <is>
          <t>mineralas, kurio cheminė formulė Mg₃(OH)₂[Si₄O₁₀]</t>
        </is>
      </c>
      <c r="BL1080" t="inlineStr">
        <is>
          <t/>
        </is>
      </c>
      <c r="BM1080" t="inlineStr">
        <is>
          <t/>
        </is>
      </c>
      <c r="BN1080" t="inlineStr">
        <is>
          <t/>
        </is>
      </c>
      <c r="BO1080" t="inlineStr">
        <is>
          <t/>
        </is>
      </c>
      <c r="BP1080" t="inlineStr">
        <is>
          <t/>
        </is>
      </c>
      <c r="BQ1080" t="inlineStr">
        <is>
          <t/>
        </is>
      </c>
      <c r="BR1080" t="inlineStr">
        <is>
          <t/>
        </is>
      </c>
      <c r="BS1080" t="inlineStr">
        <is>
          <t/>
        </is>
      </c>
      <c r="BT1080" s="2" t="inlineStr">
        <is>
          <t>zeepsteen|
speksteen|
steatiet</t>
        </is>
      </c>
      <c r="BU1080" s="2" t="inlineStr">
        <is>
          <t>3|
3|
3</t>
        </is>
      </c>
      <c r="BV1080" s="2" t="inlineStr">
        <is>
          <t xml:space="preserve">|
|
</t>
        </is>
      </c>
      <c r="BW1080" t="inlineStr">
        <is>
          <t>metamorf
 gesteente dat grotendeels samengesteld is uit de magnesiumrijke minerale talk</t>
        </is>
      </c>
      <c r="BX1080" s="2" t="inlineStr">
        <is>
          <t>steatyt</t>
        </is>
      </c>
      <c r="BY1080" s="2" t="inlineStr">
        <is>
          <t>3</t>
        </is>
      </c>
      <c r="BZ1080" s="2" t="inlineStr">
        <is>
          <t/>
        </is>
      </c>
      <c r="CA1080" t="inlineStr">
        <is>
          <t>minerał; mikrokrystaliczna,
zbita odmiana talku używana jako materiał rzeźbiarski</t>
        </is>
      </c>
      <c r="CB1080" s="2" t="inlineStr">
        <is>
          <t>esteatite</t>
        </is>
      </c>
      <c r="CC1080" s="2" t="inlineStr">
        <is>
          <t>3</t>
        </is>
      </c>
      <c r="CD1080" s="2" t="inlineStr">
        <is>
          <t/>
        </is>
      </c>
      <c r="CE1080" t="inlineStr">
        <is>
          <t>Mineral brando, de cor esverdeada, que é um silicato hidratado de magnésio, que cristaliza no sistema monoclínico e é uma variedade de talco.</t>
        </is>
      </c>
      <c r="CF1080" s="2" t="inlineStr">
        <is>
          <t>steatit</t>
        </is>
      </c>
      <c r="CG1080" s="2" t="inlineStr">
        <is>
          <t>3</t>
        </is>
      </c>
      <c r="CH1080" s="2" t="inlineStr">
        <is>
          <t/>
        </is>
      </c>
      <c r="CI1080" t="inlineStr">
        <is>
          <t>varietate de talc, de culoare albă, gălbuie sau cenușie, cu diferite folosiri în industrie, cosmetică, la fabricarea unor obiecte decorative etc.</t>
        </is>
      </c>
      <c r="CJ1080" s="2" t="inlineStr">
        <is>
          <t>steatit|
mastenec</t>
        </is>
      </c>
      <c r="CK1080" s="2" t="inlineStr">
        <is>
          <t>3|
3</t>
        </is>
      </c>
      <c r="CL1080" s="2" t="inlineStr">
        <is>
          <t xml:space="preserve">preferred|
</t>
        </is>
      </c>
      <c r="CM1080" t="inlineStr">
        <is>
          <t>biely až zelenkastý mäkký jednoklonný nerast, hydratovaný zásaditý kremičitan horčíka (mastenec)</t>
        </is>
      </c>
      <c r="CN1080" s="2" t="inlineStr">
        <is>
          <t>steatit|
salovec</t>
        </is>
      </c>
      <c r="CO1080" s="2" t="inlineStr">
        <is>
          <t>3|
3</t>
        </is>
      </c>
      <c r="CP1080" s="2" t="inlineStr">
        <is>
          <t xml:space="preserve">|
</t>
        </is>
      </c>
      <c r="CQ1080" t="inlineStr">
        <is>
          <t>gost agregat lojevca (lojevčev skrilavec) za izdelavo ognjevzdržnih izolatorjev, nekdaj tudi v lončarstvu (npr. 
misisipska kultura); pogost v kretsko-mikenski, bizantinski in kitajski mali plastiki.</t>
        </is>
      </c>
      <c r="CR1080" t="inlineStr">
        <is>
          <t/>
        </is>
      </c>
      <c r="CS1080" t="inlineStr">
        <is>
          <t/>
        </is>
      </c>
      <c r="CT1080" t="inlineStr">
        <is>
          <t/>
        </is>
      </c>
      <c r="CU1080" t="inlineStr">
        <is>
          <t/>
        </is>
      </c>
    </row>
    <row r="1081">
      <c r="A1081" s="1" t="str">
        <f>HYPERLINK("https://iate.europa.eu/entry/result/3589240/all", "3589240")</f>
        <v>3589240</v>
      </c>
      <c r="B1081" t="inlineStr">
        <is>
          <t>EDUCATION AND COMMUNICATIONS</t>
        </is>
      </c>
      <c r="C1081" t="inlineStr">
        <is>
          <t>EDUCATION AND COMMUNICATIONS|information technology and data processing|computer systems;EDUCATION AND COMMUNICATIONS|communications|communications industry|information technology</t>
        </is>
      </c>
      <c r="D1081" s="2" t="inlineStr">
        <is>
          <t>многооблачен</t>
        </is>
      </c>
      <c r="E1081" s="2" t="inlineStr">
        <is>
          <t>3</t>
        </is>
      </c>
      <c r="F1081" s="2" t="inlineStr">
        <is>
          <t/>
        </is>
      </c>
      <c r="G1081" t="inlineStr">
        <is>
          <t/>
        </is>
      </c>
      <c r="H1081" s="2" t="inlineStr">
        <is>
          <t>multicloud</t>
        </is>
      </c>
      <c r="I1081" s="2" t="inlineStr">
        <is>
          <t>3</t>
        </is>
      </c>
      <c r="J1081" s="2" t="inlineStr">
        <is>
          <t/>
        </is>
      </c>
      <c r="K1081" t="inlineStr">
        <is>
          <t>typ infrastruktury, kde zákazník využívá více cloudů od jednoho či více poskytovatelů, ale na rozdíl od hybridního cloudu nevyužívá různé modely nasazení, nýbrž různé služby (platforma, infrastruktura, software jako služba)</t>
        </is>
      </c>
      <c r="L1081" s="2" t="inlineStr">
        <is>
          <t>multicloud|
multisky</t>
        </is>
      </c>
      <c r="M1081" s="2" t="inlineStr">
        <is>
          <t>3|
3</t>
        </is>
      </c>
      <c r="N1081" s="2" t="inlineStr">
        <is>
          <t xml:space="preserve">|
</t>
        </is>
      </c>
      <c r="O1081" t="inlineStr">
        <is>
          <t/>
        </is>
      </c>
      <c r="P1081" s="2" t="inlineStr">
        <is>
          <t>Multi-Cloud</t>
        </is>
      </c>
      <c r="Q1081" s="2" t="inlineStr">
        <is>
          <t>3</t>
        </is>
      </c>
      <c r="R1081" s="2" t="inlineStr">
        <is>
          <t/>
        </is>
      </c>
      <c r="S1081" t="inlineStr">
        <is>
          <t>Nutzung von zwei oder mehreren verschiedenen Cloud-Diensten gleichzeitig</t>
        </is>
      </c>
      <c r="T1081" s="2" t="inlineStr">
        <is>
          <t>πολλαπλά υπολογιστικά νέφη</t>
        </is>
      </c>
      <c r="U1081" s="2" t="inlineStr">
        <is>
          <t>3</t>
        </is>
      </c>
      <c r="V1081" s="2" t="inlineStr">
        <is>
          <t/>
        </is>
      </c>
      <c r="W1081" t="inlineStr">
        <is>
          <t/>
        </is>
      </c>
      <c r="X1081" s="2" t="inlineStr">
        <is>
          <t>multicloud|
multi-cloud|
multi cloud</t>
        </is>
      </c>
      <c r="Y1081" s="2" t="inlineStr">
        <is>
          <t>3|
1|
1</t>
        </is>
      </c>
      <c r="Z1081" s="2" t="inlineStr">
        <is>
          <t xml:space="preserve">|
|
</t>
        </is>
      </c>
      <c r="AA1081" t="inlineStr">
        <is>
          <t>use of multiple cloud computing and storage services in a single heterogeneous architecture</t>
        </is>
      </c>
      <c r="AB1081" s="2" t="inlineStr">
        <is>
          <t>servicio de nube multitenencia|
multinube</t>
        </is>
      </c>
      <c r="AC1081" s="2" t="inlineStr">
        <is>
          <t>3|
3</t>
        </is>
      </c>
      <c r="AD1081" s="2" t="inlineStr">
        <is>
          <t xml:space="preserve">|
</t>
        </is>
      </c>
      <c r="AE1081" t="inlineStr">
        <is>
          <t>Combinación
de servicios en la nube de diferentes proveedores, a menudo para satisfacer
necesidades específicas, que pueden estar conectados u organizados entre
ellos de modo que se gestionan como una arquitectura única y completa en entornos
donde se comparten y conectan recursos e infraestructuras de múltiples tipos y
proveedores.</t>
        </is>
      </c>
      <c r="AF1081" s="2" t="inlineStr">
        <is>
          <t>mitmikpilv</t>
        </is>
      </c>
      <c r="AG1081" s="2" t="inlineStr">
        <is>
          <t>3</t>
        </is>
      </c>
      <c r="AH1081" s="2" t="inlineStr">
        <is>
          <t/>
        </is>
      </c>
      <c r="AI1081" t="inlineStr">
        <is>
          <t>ühe või enama pilvandmetöötluse teenusepakkuja teenuse kasutamine ühes heterogeenses andmetöötluse arhitektuuris</t>
        </is>
      </c>
      <c r="AJ1081" s="2" t="inlineStr">
        <is>
          <t>multicloud|
usean palveluntarjoajan pilvi|
monen pilvitarjoajan malli|
monipilvi|
multipilvi</t>
        </is>
      </c>
      <c r="AK1081" s="2" t="inlineStr">
        <is>
          <t>3|
3|
3|
3|
3</t>
        </is>
      </c>
      <c r="AL1081" s="2" t="inlineStr">
        <is>
          <t xml:space="preserve">|
|
|
|
</t>
        </is>
      </c>
      <c r="AM1081" t="inlineStr">
        <is>
          <t>kahden tai useamman eri pilvipalvelun tarjoajan palvelujen käyttö yhden tietojärjestelmäarkkitehtuurin tarpeisiin</t>
        </is>
      </c>
      <c r="AN1081" s="2" t="inlineStr">
        <is>
          <t>multinuage</t>
        </is>
      </c>
      <c r="AO1081" s="2" t="inlineStr">
        <is>
          <t>3</t>
        </is>
      </c>
      <c r="AP1081" s="2" t="inlineStr">
        <is>
          <t/>
        </is>
      </c>
      <c r="AQ1081" t="inlineStr">
        <is>
          <t>qui utilise plusieurs nuages publics de nombreux
fournisseurs</t>
        </is>
      </c>
      <c r="AR1081" s="2" t="inlineStr">
        <is>
          <t>ilnéal</t>
        </is>
      </c>
      <c r="AS1081" s="2" t="inlineStr">
        <is>
          <t>3</t>
        </is>
      </c>
      <c r="AT1081" s="2" t="inlineStr">
        <is>
          <t/>
        </is>
      </c>
      <c r="AU1081" t="inlineStr">
        <is>
          <t/>
        </is>
      </c>
      <c r="AV1081" s="2" t="inlineStr">
        <is>
          <t>infrastruktura s više oblaka|
&lt;i&gt;multi-cloud&lt;/i&gt; infrastruktura</t>
        </is>
      </c>
      <c r="AW1081" s="2" t="inlineStr">
        <is>
          <t>2|
2</t>
        </is>
      </c>
      <c r="AX1081" s="2" t="inlineStr">
        <is>
          <t xml:space="preserve">|
</t>
        </is>
      </c>
      <c r="AY1081" t="inlineStr">
        <is>
          <t/>
        </is>
      </c>
      <c r="AZ1081" s="2" t="inlineStr">
        <is>
          <t>többfelhős</t>
        </is>
      </c>
      <c r="BA1081" s="2" t="inlineStr">
        <is>
          <t>3</t>
        </is>
      </c>
      <c r="BB1081" s="2" t="inlineStr">
        <is>
          <t/>
        </is>
      </c>
      <c r="BC1081" t="inlineStr">
        <is>
          <t>több felhőszolgáltatást használó</t>
        </is>
      </c>
      <c r="BD1081" s="2" t="inlineStr">
        <is>
          <t>multicloud</t>
        </is>
      </c>
      <c r="BE1081" s="2" t="inlineStr">
        <is>
          <t>3</t>
        </is>
      </c>
      <c r="BF1081" s="2" t="inlineStr">
        <is>
          <t/>
        </is>
      </c>
      <c r="BG1081" t="inlineStr">
        <is>
          <t>sfruttamento di diversi
servizi di cloud presenti in un’unica architettura</t>
        </is>
      </c>
      <c r="BH1081" s="2" t="inlineStr">
        <is>
          <t>daugialypė debesija</t>
        </is>
      </c>
      <c r="BI1081" s="2" t="inlineStr">
        <is>
          <t>2</t>
        </is>
      </c>
      <c r="BJ1081" s="2" t="inlineStr">
        <is>
          <t/>
        </is>
      </c>
      <c r="BK1081" t="inlineStr">
        <is>
          <t>kelių debesijos paslaugų teikėjų vienoje vietoje teikiamos paslaugos</t>
        </is>
      </c>
      <c r="BL1081" s="2" t="inlineStr">
        <is>
          <t>daudzmākoņu</t>
        </is>
      </c>
      <c r="BM1081" s="2" t="inlineStr">
        <is>
          <t>2</t>
        </is>
      </c>
      <c r="BN1081" s="2" t="inlineStr">
        <is>
          <t/>
        </is>
      </c>
      <c r="BO1081" t="inlineStr">
        <is>
          <t/>
        </is>
      </c>
      <c r="BP1081" s="2" t="inlineStr">
        <is>
          <t>multicloud</t>
        </is>
      </c>
      <c r="BQ1081" s="2" t="inlineStr">
        <is>
          <t>3</t>
        </is>
      </c>
      <c r="BR1081" s="2" t="inlineStr">
        <is>
          <t/>
        </is>
      </c>
      <c r="BS1081" t="inlineStr">
        <is>
          <t>l-użu ta' servizzi multipli ta' cloud computing u ta' ħżin f'arkitettura waħda eteroġena</t>
        </is>
      </c>
      <c r="BT1081" s="2" t="inlineStr">
        <is>
          <t>multicloud</t>
        </is>
      </c>
      <c r="BU1081" s="2" t="inlineStr">
        <is>
          <t>3</t>
        </is>
      </c>
      <c r="BV1081" s="2" t="inlineStr">
        <is>
          <t/>
        </is>
      </c>
      <c r="BW1081" t="inlineStr">
        <is>
          <t>situatie
 waarin een bedrijf of organisatie tegelijkertijd meerdere cloudcomputing- en
 cloudopslagdiensten gebruikt</t>
        </is>
      </c>
      <c r="BX1081" s="2" t="inlineStr">
        <is>
          <t>strategia wielochmurowa|
wielochmurowość</t>
        </is>
      </c>
      <c r="BY1081" s="2" t="inlineStr">
        <is>
          <t>3|
2</t>
        </is>
      </c>
      <c r="BZ1081" s="2" t="inlineStr">
        <is>
          <t xml:space="preserve">preferred|
</t>
        </is>
      </c>
      <c r="CA1081" t="inlineStr">
        <is>
          <t>świadczenie przez usług IT z wykorzystaniem wielu chmur publicznych od różnych dostawców</t>
        </is>
      </c>
      <c r="CB1081" s="2" t="inlineStr">
        <is>
          <t>multinuvem</t>
        </is>
      </c>
      <c r="CC1081" s="2" t="inlineStr">
        <is>
          <t>3</t>
        </is>
      </c>
      <c r="CD1081" s="2" t="inlineStr">
        <is>
          <t/>
        </is>
      </c>
      <c r="CE1081" t="inlineStr">
        <is>
          <t>Ambiente que utiliza várias nuvens simultaneamente.</t>
        </is>
      </c>
      <c r="CF1081" s="2" t="inlineStr">
        <is>
          <t>arhitectură multicloud</t>
        </is>
      </c>
      <c r="CG1081" s="2" t="inlineStr">
        <is>
          <t>2</t>
        </is>
      </c>
      <c r="CH1081" s="2" t="inlineStr">
        <is>
          <t/>
        </is>
      </c>
      <c r="CI1081" t="inlineStr">
        <is>
          <t/>
        </is>
      </c>
      <c r="CJ1081" s="2" t="inlineStr">
        <is>
          <t>multicloud</t>
        </is>
      </c>
      <c r="CK1081" s="2" t="inlineStr">
        <is>
          <t>3</t>
        </is>
      </c>
      <c r="CL1081" s="2" t="inlineStr">
        <is>
          <t/>
        </is>
      </c>
      <c r="CM1081" t="inlineStr">
        <is>
          <t>použitie viacerých cloudových výpočtových služieb a služieb ukladania údajov v jednej heterogénnej architektúre</t>
        </is>
      </c>
      <c r="CN1081" s="2" t="inlineStr">
        <is>
          <t>večoblak</t>
        </is>
      </c>
      <c r="CO1081" s="2" t="inlineStr">
        <is>
          <t>2</t>
        </is>
      </c>
      <c r="CP1081" s="2" t="inlineStr">
        <is>
          <t/>
        </is>
      </c>
      <c r="CQ1081" t="inlineStr">
        <is>
          <t/>
        </is>
      </c>
      <c r="CR1081" s="2" t="inlineStr">
        <is>
          <t>multimoln</t>
        </is>
      </c>
      <c r="CS1081" s="2" t="inlineStr">
        <is>
          <t>3</t>
        </is>
      </c>
      <c r="CT1081" s="2" t="inlineStr">
        <is>
          <t/>
        </is>
      </c>
      <c r="CU1081" t="inlineStr">
        <is>
          <t>moln som gör det möjligt att plocka ut de bästa applikationerna och
tjänsterna från mer än en offentlig molnleverantör åt gången</t>
        </is>
      </c>
    </row>
    <row r="1082">
      <c r="A1082" s="1" t="str">
        <f>HYPERLINK("https://iate.europa.eu/entry/result/3589643/all", "3589643")</f>
        <v>3589643</v>
      </c>
      <c r="B1082" t="inlineStr">
        <is>
          <t>EUROPEAN UNION;INDUSTRY</t>
        </is>
      </c>
      <c r="C1082" t="inlineStr">
        <is>
          <t>EUROPEAN UNION|EU institutions and European civil service;INDUSTRY|building and public works</t>
        </is>
      </c>
      <c r="D1082" t="inlineStr">
        <is>
          <t/>
        </is>
      </c>
      <c r="E1082" t="inlineStr">
        <is>
          <t/>
        </is>
      </c>
      <c r="F1082" t="inlineStr">
        <is>
          <t/>
        </is>
      </c>
      <c r="G1082" t="inlineStr">
        <is>
          <t/>
        </is>
      </c>
      <c r="H1082" t="inlineStr">
        <is>
          <t/>
        </is>
      </c>
      <c r="I1082" t="inlineStr">
        <is>
          <t/>
        </is>
      </c>
      <c r="J1082" t="inlineStr">
        <is>
          <t/>
        </is>
      </c>
      <c r="K1082" t="inlineStr">
        <is>
          <t/>
        </is>
      </c>
      <c r="L1082" t="inlineStr">
        <is>
          <t/>
        </is>
      </c>
      <c r="M1082" t="inlineStr">
        <is>
          <t/>
        </is>
      </c>
      <c r="N1082" t="inlineStr">
        <is>
          <t/>
        </is>
      </c>
      <c r="O1082" t="inlineStr">
        <is>
          <t/>
        </is>
      </c>
      <c r="P1082" t="inlineStr">
        <is>
          <t/>
        </is>
      </c>
      <c r="Q1082" t="inlineStr">
        <is>
          <t/>
        </is>
      </c>
      <c r="R1082" t="inlineStr">
        <is>
          <t/>
        </is>
      </c>
      <c r="S1082" t="inlineStr">
        <is>
          <t/>
        </is>
      </c>
      <c r="T1082" t="inlineStr">
        <is>
          <t/>
        </is>
      </c>
      <c r="U1082" t="inlineStr">
        <is>
          <t/>
        </is>
      </c>
      <c r="V1082" t="inlineStr">
        <is>
          <t/>
        </is>
      </c>
      <c r="W1082" t="inlineStr">
        <is>
          <t/>
        </is>
      </c>
      <c r="X1082" s="2" t="inlineStr">
        <is>
          <t>Standing Committee on Construction</t>
        </is>
      </c>
      <c r="Y1082" s="2" t="inlineStr">
        <is>
          <t>3</t>
        </is>
      </c>
      <c r="Z1082" s="2" t="inlineStr">
        <is>
          <t/>
        </is>
      </c>
      <c r="AA1082" t="inlineStr">
        <is>
          <t/>
        </is>
      </c>
      <c r="AB1082" t="inlineStr">
        <is>
          <t/>
        </is>
      </c>
      <c r="AC1082" t="inlineStr">
        <is>
          <t/>
        </is>
      </c>
      <c r="AD1082" t="inlineStr">
        <is>
          <t/>
        </is>
      </c>
      <c r="AE1082" t="inlineStr">
        <is>
          <t/>
        </is>
      </c>
      <c r="AF1082" t="inlineStr">
        <is>
          <t/>
        </is>
      </c>
      <c r="AG1082" t="inlineStr">
        <is>
          <t/>
        </is>
      </c>
      <c r="AH1082" t="inlineStr">
        <is>
          <t/>
        </is>
      </c>
      <c r="AI1082" t="inlineStr">
        <is>
          <t/>
        </is>
      </c>
      <c r="AJ1082" t="inlineStr">
        <is>
          <t/>
        </is>
      </c>
      <c r="AK1082" t="inlineStr">
        <is>
          <t/>
        </is>
      </c>
      <c r="AL1082" t="inlineStr">
        <is>
          <t/>
        </is>
      </c>
      <c r="AM1082" t="inlineStr">
        <is>
          <t/>
        </is>
      </c>
      <c r="AN1082" t="inlineStr">
        <is>
          <t/>
        </is>
      </c>
      <c r="AO1082" t="inlineStr">
        <is>
          <t/>
        </is>
      </c>
      <c r="AP1082" t="inlineStr">
        <is>
          <t/>
        </is>
      </c>
      <c r="AQ1082" t="inlineStr">
        <is>
          <t/>
        </is>
      </c>
      <c r="AR1082" s="2" t="inlineStr">
        <is>
          <t>Buanchoiste um Fhoirgníocht</t>
        </is>
      </c>
      <c r="AS1082" s="2" t="inlineStr">
        <is>
          <t>3</t>
        </is>
      </c>
      <c r="AT1082" s="2" t="inlineStr">
        <is>
          <t/>
        </is>
      </c>
      <c r="AU1082" t="inlineStr">
        <is>
          <t/>
        </is>
      </c>
      <c r="AV1082" t="inlineStr">
        <is>
          <t/>
        </is>
      </c>
      <c r="AW1082" t="inlineStr">
        <is>
          <t/>
        </is>
      </c>
      <c r="AX1082" t="inlineStr">
        <is>
          <t/>
        </is>
      </c>
      <c r="AY1082" t="inlineStr">
        <is>
          <t/>
        </is>
      </c>
      <c r="AZ1082" t="inlineStr">
        <is>
          <t/>
        </is>
      </c>
      <c r="BA1082" t="inlineStr">
        <is>
          <t/>
        </is>
      </c>
      <c r="BB1082" t="inlineStr">
        <is>
          <t/>
        </is>
      </c>
      <c r="BC1082" t="inlineStr">
        <is>
          <t/>
        </is>
      </c>
      <c r="BD1082" t="inlineStr">
        <is>
          <t/>
        </is>
      </c>
      <c r="BE1082" t="inlineStr">
        <is>
          <t/>
        </is>
      </c>
      <c r="BF1082" t="inlineStr">
        <is>
          <t/>
        </is>
      </c>
      <c r="BG1082" t="inlineStr">
        <is>
          <t/>
        </is>
      </c>
      <c r="BH1082" s="2" t="inlineStr">
        <is>
          <t>Nuolatinis statybos komitetas</t>
        </is>
      </c>
      <c r="BI1082" s="2" t="inlineStr">
        <is>
          <t>3</t>
        </is>
      </c>
      <c r="BJ1082" s="2" t="inlineStr">
        <is>
          <t/>
        </is>
      </c>
      <c r="BK1082" t="inlineStr">
        <is>
          <t>iš valstybių narių atstovų sudarytas komitetas, kurio uždavinys – diegti statybos direktyvas ir kontroliuoti jų įgyvendinimą</t>
        </is>
      </c>
      <c r="BL1082" t="inlineStr">
        <is>
          <t/>
        </is>
      </c>
      <c r="BM1082" t="inlineStr">
        <is>
          <t/>
        </is>
      </c>
      <c r="BN1082" t="inlineStr">
        <is>
          <t/>
        </is>
      </c>
      <c r="BO1082" t="inlineStr">
        <is>
          <t/>
        </is>
      </c>
      <c r="BP1082" t="inlineStr">
        <is>
          <t/>
        </is>
      </c>
      <c r="BQ1082" t="inlineStr">
        <is>
          <t/>
        </is>
      </c>
      <c r="BR1082" t="inlineStr">
        <is>
          <t/>
        </is>
      </c>
      <c r="BS1082" t="inlineStr">
        <is>
          <t/>
        </is>
      </c>
      <c r="BT1082" t="inlineStr">
        <is>
          <t/>
        </is>
      </c>
      <c r="BU1082" t="inlineStr">
        <is>
          <t/>
        </is>
      </c>
      <c r="BV1082" t="inlineStr">
        <is>
          <t/>
        </is>
      </c>
      <c r="BW1082" t="inlineStr">
        <is>
          <t/>
        </is>
      </c>
      <c r="BX1082" s="2" t="inlineStr">
        <is>
          <t>Stały Komitet ds. Budownictwa</t>
        </is>
      </c>
      <c r="BY1082" s="2" t="inlineStr">
        <is>
          <t>3</t>
        </is>
      </c>
      <c r="BZ1082" s="2" t="inlineStr">
        <is>
          <t/>
        </is>
      </c>
      <c r="CA1082" t="inlineStr">
        <is>
          <t/>
        </is>
      </c>
      <c r="CB1082" s="2" t="inlineStr">
        <is>
          <t>Comité Permanente da Construção</t>
        </is>
      </c>
      <c r="CC1082" s="2" t="inlineStr">
        <is>
          <t>3</t>
        </is>
      </c>
      <c r="CD1082" s="2" t="inlineStr">
        <is>
          <t/>
        </is>
      </c>
      <c r="CE1082" t="inlineStr">
        <is>
          <t/>
        </is>
      </c>
      <c r="CF1082" s="2" t="inlineStr">
        <is>
          <t>Comitetul permanent pentru construcții</t>
        </is>
      </c>
      <c r="CG1082" s="2" t="inlineStr">
        <is>
          <t>3</t>
        </is>
      </c>
      <c r="CH1082" s="2" t="inlineStr">
        <is>
          <t/>
        </is>
      </c>
      <c r="CI1082" t="inlineStr">
        <is>
          <t/>
        </is>
      </c>
      <c r="CJ1082" t="inlineStr">
        <is>
          <t/>
        </is>
      </c>
      <c r="CK1082" t="inlineStr">
        <is>
          <t/>
        </is>
      </c>
      <c r="CL1082" t="inlineStr">
        <is>
          <t/>
        </is>
      </c>
      <c r="CM1082" t="inlineStr">
        <is>
          <t/>
        </is>
      </c>
      <c r="CN1082" s="2" t="inlineStr">
        <is>
          <t>stalni odbor za gradbeništvo</t>
        </is>
      </c>
      <c r="CO1082" s="2" t="inlineStr">
        <is>
          <t>3</t>
        </is>
      </c>
      <c r="CP1082" s="2" t="inlineStr">
        <is>
          <t/>
        </is>
      </c>
      <c r="CQ1082" t="inlineStr">
        <is>
          <t/>
        </is>
      </c>
      <c r="CR1082" s="2" t="inlineStr">
        <is>
          <t>ständiga byggkommittén</t>
        </is>
      </c>
      <c r="CS1082" s="2" t="inlineStr">
        <is>
          <t>3</t>
        </is>
      </c>
      <c r="CT1082" s="2" t="inlineStr">
        <is>
          <t/>
        </is>
      </c>
      <c r="CU1082" t="inlineStr">
        <is>
          <t/>
        </is>
      </c>
    </row>
    <row r="1083">
      <c r="A1083" s="1" t="str">
        <f>HYPERLINK("https://iate.europa.eu/entry/result/3588578/all", "3588578")</f>
        <v>3588578</v>
      </c>
      <c r="B1083" t="inlineStr">
        <is>
          <t>BUSINESS AND COMPETITION;PRODUCTION, TECHNOLOGY AND RESEARCH;EUROPEAN UNION</t>
        </is>
      </c>
      <c r="C1083" t="inlineStr">
        <is>
          <t>BUSINESS AND COMPETITION|management|management|action programme|project evaluation;PRODUCTION, TECHNOLOGY AND RESEARCH|research and intellectual property|research policy|research budget;EUROPEAN UNION|European construction|deepening of the European Union|EU activity|EU action|project of common interest</t>
        </is>
      </c>
      <c r="D1083" s="2" t="inlineStr">
        <is>
          <t>проект с голямо въздействие</t>
        </is>
      </c>
      <c r="E1083" s="2" t="inlineStr">
        <is>
          <t>3</t>
        </is>
      </c>
      <c r="F1083" s="2" t="inlineStr">
        <is>
          <t/>
        </is>
      </c>
      <c r="G1083" t="inlineStr">
        <is>
          <t/>
        </is>
      </c>
      <c r="H1083" s="2" t="inlineStr">
        <is>
          <t>projekt s vysokým dopadem|
projekt s velkým dopadem</t>
        </is>
      </c>
      <c r="I1083" s="2" t="inlineStr">
        <is>
          <t>3|
3</t>
        </is>
      </c>
      <c r="J1083" s="2" t="inlineStr">
        <is>
          <t xml:space="preserve">|
</t>
        </is>
      </c>
      <c r="K1083" t="inlineStr">
        <is>
          <t/>
        </is>
      </c>
      <c r="L1083" s="2" t="inlineStr">
        <is>
          <t>projekt med stor virkning</t>
        </is>
      </c>
      <c r="M1083" s="2" t="inlineStr">
        <is>
          <t>3</t>
        </is>
      </c>
      <c r="N1083" s="2" t="inlineStr">
        <is>
          <t/>
        </is>
      </c>
      <c r="O1083" t="inlineStr">
        <is>
          <t/>
        </is>
      </c>
      <c r="P1083" s="2" t="inlineStr">
        <is>
          <t>High-Impact-Projekt</t>
        </is>
      </c>
      <c r="Q1083" s="2" t="inlineStr">
        <is>
          <t>3</t>
        </is>
      </c>
      <c r="R1083" s="2" t="inlineStr">
        <is>
          <t/>
        </is>
      </c>
      <c r="S1083" t="inlineStr">
        <is>
          <t/>
        </is>
      </c>
      <c r="T1083" s="2" t="inlineStr">
        <is>
          <t>έργο υψηλού αντικτύπου</t>
        </is>
      </c>
      <c r="U1083" s="2" t="inlineStr">
        <is>
          <t>3</t>
        </is>
      </c>
      <c r="V1083" s="2" t="inlineStr">
        <is>
          <t/>
        </is>
      </c>
      <c r="W1083" t="inlineStr">
        <is>
          <t/>
        </is>
      </c>
      <c r="X1083" s="2" t="inlineStr">
        <is>
          <t>HIP|
high-impact project|
high impact project</t>
        </is>
      </c>
      <c r="Y1083" s="2" t="inlineStr">
        <is>
          <t>2|
3|
3</t>
        </is>
      </c>
      <c r="Z1083" s="2" t="inlineStr">
        <is>
          <t xml:space="preserve">|
|
</t>
        </is>
      </c>
      <c r="AA1083" t="inlineStr">
        <is>
          <t>successful project which - particularly at European or international level - makes a difference; fulfils a need, or has great potential to fulfil a need; improves policy-making, standards, job creation, quality of life, competitiveness and/ or career development; changes the scientific agenda/ the Research and Technological Development (RTD) environment for the benefit of society; or changes people's perceptions beyond the world of science</t>
        </is>
      </c>
      <c r="AB1083" s="2" t="inlineStr">
        <is>
          <t>proyecto de gran impacto</t>
        </is>
      </c>
      <c r="AC1083" s="2" t="inlineStr">
        <is>
          <t>3</t>
        </is>
      </c>
      <c r="AD1083" s="2" t="inlineStr">
        <is>
          <t/>
        </is>
      </c>
      <c r="AE1083" t="inlineStr">
        <is>
          <t/>
        </is>
      </c>
      <c r="AF1083" s="2" t="inlineStr">
        <is>
          <t>suure mõjuga projekt</t>
        </is>
      </c>
      <c r="AG1083" s="2" t="inlineStr">
        <is>
          <t>3</t>
        </is>
      </c>
      <c r="AH1083" s="2" t="inlineStr">
        <is>
          <t/>
        </is>
      </c>
      <c r="AI1083" t="inlineStr">
        <is>
          <t>Euroopa või rahvusvahelise mõõtmega edukas projekt, millel on suur positiivne mõju otsuste langetamise protsessile, standardite kujundamisele, tööhõivele, elukvaliteedile, konkurentsivõimele, karjäärivõimalustele, teaduse ja tehnika arengule ning mis muudab üldsuse arusaamu mingis valdkonnas</t>
        </is>
      </c>
      <c r="AJ1083" s="2" t="inlineStr">
        <is>
          <t>suuren vaikutuksen hanke</t>
        </is>
      </c>
      <c r="AK1083" s="2" t="inlineStr">
        <is>
          <t>3</t>
        </is>
      </c>
      <c r="AL1083" s="2" t="inlineStr">
        <is>
          <t/>
        </is>
      </c>
      <c r="AM1083" t="inlineStr">
        <is>
          <t>onnistunut hanke, jolla on erityisesti Euroopan tai kansainvälisen tason merkitystä ja jolla voidaan vastata erityiseen tarpeeseen, parantaa päätöksentekoa, normeja, työpaikkojen luomista, elämänlaatua, kilpailukykyä jne., kääntää tieteen tai teknisen kehityksen suuntaa yhteiskunnan eduksi tai muuttaa ihmisten käsityksiä tiedemaailman ulkopuolella</t>
        </is>
      </c>
      <c r="AN1083" s="2" t="inlineStr">
        <is>
          <t>projet à forte incidence</t>
        </is>
      </c>
      <c r="AO1083" s="2" t="inlineStr">
        <is>
          <t>3</t>
        </is>
      </c>
      <c r="AP1083" s="2" t="inlineStr">
        <is>
          <t/>
        </is>
      </c>
      <c r="AQ1083" t="inlineStr">
        <is>
          <t/>
        </is>
      </c>
      <c r="AR1083" s="2" t="inlineStr">
        <is>
          <t>tionscadal ardtionchair</t>
        </is>
      </c>
      <c r="AS1083" s="2" t="inlineStr">
        <is>
          <t>3</t>
        </is>
      </c>
      <c r="AT1083" s="2" t="inlineStr">
        <is>
          <t/>
        </is>
      </c>
      <c r="AU1083" t="inlineStr">
        <is>
          <t/>
        </is>
      </c>
      <c r="AV1083" s="2" t="inlineStr">
        <is>
          <t>projekt visokog učinka</t>
        </is>
      </c>
      <c r="AW1083" s="2" t="inlineStr">
        <is>
          <t>3</t>
        </is>
      </c>
      <c r="AX1083" s="2" t="inlineStr">
        <is>
          <t/>
        </is>
      </c>
      <c r="AY1083" t="inlineStr">
        <is>
          <t/>
        </is>
      </c>
      <c r="AZ1083" s="2" t="inlineStr">
        <is>
          <t>nagy hatású projekt</t>
        </is>
      </c>
      <c r="BA1083" s="2" t="inlineStr">
        <is>
          <t>3</t>
        </is>
      </c>
      <c r="BB1083" s="2" t="inlineStr">
        <is>
          <t/>
        </is>
      </c>
      <c r="BC1083" t="inlineStr">
        <is>
          <t>olyan sikeres projekt, amely - elsősorban európai vagy nemzetközi szinten - változást eredményez; valamilyen igényt elégít ki vagy várhatóan képes erre; javítja a politikaformálást, a szabványokat, a munkahelyteremtést, az életminőséget, a versenyképességet vagy a karrierkilátásokat; a társadalom javára megváltoztatja a tudományos napirendet vagy a K+F környezetet; a tudomány világán kívül is megváltoztatja az emberek elképzeléseit</t>
        </is>
      </c>
      <c r="BD1083" s="2" t="inlineStr">
        <is>
          <t>progetto ad alto impatto</t>
        </is>
      </c>
      <c r="BE1083" s="2" t="inlineStr">
        <is>
          <t>3</t>
        </is>
      </c>
      <c r="BF1083" s="2" t="inlineStr">
        <is>
          <t/>
        </is>
      </c>
      <c r="BG1083" t="inlineStr">
        <is>
          <t/>
        </is>
      </c>
      <c r="BH1083" s="2" t="inlineStr">
        <is>
          <t>didelio poveikio projektas</t>
        </is>
      </c>
      <c r="BI1083" s="2" t="inlineStr">
        <is>
          <t>3</t>
        </is>
      </c>
      <c r="BJ1083" s="2" t="inlineStr">
        <is>
          <t/>
        </is>
      </c>
      <c r="BK1083" t="inlineStr">
        <is>
          <t/>
        </is>
      </c>
      <c r="BL1083" s="2" t="inlineStr">
        <is>
          <t>lielas ietekmes projekts</t>
        </is>
      </c>
      <c r="BM1083" s="2" t="inlineStr">
        <is>
          <t>2</t>
        </is>
      </c>
      <c r="BN1083" s="2" t="inlineStr">
        <is>
          <t/>
        </is>
      </c>
      <c r="BO1083" t="inlineStr">
        <is>
          <t/>
        </is>
      </c>
      <c r="BP1083" s="2" t="inlineStr">
        <is>
          <t>proġett ta' impatt kbir</t>
        </is>
      </c>
      <c r="BQ1083" s="2" t="inlineStr">
        <is>
          <t>3</t>
        </is>
      </c>
      <c r="BR1083" s="2" t="inlineStr">
        <is>
          <t/>
        </is>
      </c>
      <c r="BS1083" t="inlineStr">
        <is>
          <t>proġett ta' suċċess li - b'mod partikolari f'livell Ewropew jew internazzjonali&lt;div&gt;- jagħmel differenza;&lt;/div&gt;&lt;div&gt;- jissodisfa ħtieġa, jew ikollu potenzjal kbir li jissodisfa ħtieġa;&lt;/div&gt;&lt;div&gt;- itejjeb it-tfassil tal-politika, l-istandards, il-ħolqien tal-impjiegi, il-kwalità tal-ħajja, il-kompetittività u/jew l-iżvilupp tal-karriera;&lt;/div&gt;&lt;div&gt;- ibiddel l-aġenda xjentifika/l-ambjent tar-Riċerka u tal-Iżvilupp Teknoloġiku (RTD) għall-benefiċċju tas-soċjetà;&lt;/div&gt;&lt;div&gt;- jew ibiddel il-perċezzjonijiet tan-nies lil hinn mid-dinja tax-xjenza&lt;/div&gt;</t>
        </is>
      </c>
      <c r="BT1083" s="2" t="inlineStr">
        <is>
          <t>High Impact Project|
high-impactproject</t>
        </is>
      </c>
      <c r="BU1083" s="2" t="inlineStr">
        <is>
          <t>2|
3</t>
        </is>
      </c>
      <c r="BV1083" s="2" t="inlineStr">
        <is>
          <t xml:space="preserve">|
</t>
        </is>
      </c>
      <c r="BW1083" t="inlineStr">
        <is>
          <t>onderzoeksproject
 dat op Europees niveau grote wetenschappelijke of maatschappelijke invloed
 heeft of kan hebben</t>
        </is>
      </c>
      <c r="BX1083" s="2" t="inlineStr">
        <is>
          <t>projekt o dużym oddziaływaniu</t>
        </is>
      </c>
      <c r="BY1083" s="2" t="inlineStr">
        <is>
          <t>3</t>
        </is>
      </c>
      <c r="BZ1083" s="2" t="inlineStr">
        <is>
          <t/>
        </is>
      </c>
      <c r="CA1083" t="inlineStr">
        <is>
          <t>znaczące przedsięwzięcie, które – zwłaszcza w kontekście europejskim lub międzynarodowym – wyróżnia się swoim wpływem na różne aspekty kształtowania polityki i szeroko rozumianego życia społeczno-gospodarczego</t>
        </is>
      </c>
      <c r="CB1083" s="2" t="inlineStr">
        <is>
          <t>projeto de grande impacto</t>
        </is>
      </c>
      <c r="CC1083" s="2" t="inlineStr">
        <is>
          <t>3</t>
        </is>
      </c>
      <c r="CD1083" s="2" t="inlineStr">
        <is>
          <t/>
        </is>
      </c>
      <c r="CE1083" t="inlineStr">
        <is>
          <t/>
        </is>
      </c>
      <c r="CF1083" s="2" t="inlineStr">
        <is>
          <t>proiect de mare impact</t>
        </is>
      </c>
      <c r="CG1083" s="2" t="inlineStr">
        <is>
          <t>2</t>
        </is>
      </c>
      <c r="CH1083" s="2" t="inlineStr">
        <is>
          <t/>
        </is>
      </c>
      <c r="CI1083" t="inlineStr">
        <is>
          <t/>
        </is>
      </c>
      <c r="CJ1083" s="2" t="inlineStr">
        <is>
          <t>projekt s veľkým vplyvom</t>
        </is>
      </c>
      <c r="CK1083" s="2" t="inlineStr">
        <is>
          <t>3</t>
        </is>
      </c>
      <c r="CL1083" s="2" t="inlineStr">
        <is>
          <t/>
        </is>
      </c>
      <c r="CM1083" t="inlineStr">
        <is>
          <t/>
        </is>
      </c>
      <c r="CN1083" s="2" t="inlineStr">
        <is>
          <t>projekt z velikim učinkom</t>
        </is>
      </c>
      <c r="CO1083" s="2" t="inlineStr">
        <is>
          <t>3</t>
        </is>
      </c>
      <c r="CP1083" s="2" t="inlineStr">
        <is>
          <t/>
        </is>
      </c>
      <c r="CQ1083" t="inlineStr">
        <is>
          <t/>
        </is>
      </c>
      <c r="CR1083" s="2" t="inlineStr">
        <is>
          <t>projekt med stort genomslag</t>
        </is>
      </c>
      <c r="CS1083" s="2" t="inlineStr">
        <is>
          <t>3</t>
        </is>
      </c>
      <c r="CT1083" s="2" t="inlineStr">
        <is>
          <t/>
        </is>
      </c>
      <c r="CU1083" t="inlineStr">
        <is>
          <t/>
        </is>
      </c>
    </row>
    <row r="1084">
      <c r="A1084" s="1" t="str">
        <f>HYPERLINK("https://iate.europa.eu/entry/result/3555849/all", "3555849")</f>
        <v>3555849</v>
      </c>
      <c r="B1084" t="inlineStr">
        <is>
          <t>EDUCATION AND COMMUNICATIONS;LAW</t>
        </is>
      </c>
      <c r="C1084" t="inlineStr">
        <is>
          <t>EDUCATION AND COMMUNICATIONS|information technology and data processing|data-processing law|computer crime;EDUCATION AND COMMUNICATIONS|information technology and data processing;LAW|criminal law|criminal law</t>
        </is>
      </c>
      <c r="D1084" t="inlineStr">
        <is>
          <t/>
        </is>
      </c>
      <c r="E1084" t="inlineStr">
        <is>
          <t/>
        </is>
      </c>
      <c r="F1084" t="inlineStr">
        <is>
          <t/>
        </is>
      </c>
      <c r="G1084" t="inlineStr">
        <is>
          <t/>
        </is>
      </c>
      <c r="H1084" t="inlineStr">
        <is>
          <t/>
        </is>
      </c>
      <c r="I1084" t="inlineStr">
        <is>
          <t/>
        </is>
      </c>
      <c r="J1084" t="inlineStr">
        <is>
          <t/>
        </is>
      </c>
      <c r="K1084" t="inlineStr">
        <is>
          <t/>
        </is>
      </c>
      <c r="L1084" t="inlineStr">
        <is>
          <t/>
        </is>
      </c>
      <c r="M1084" t="inlineStr">
        <is>
          <t/>
        </is>
      </c>
      <c r="N1084" t="inlineStr">
        <is>
          <t/>
        </is>
      </c>
      <c r="O1084" t="inlineStr">
        <is>
          <t/>
        </is>
      </c>
      <c r="P1084" s="2" t="inlineStr">
        <is>
          <t>Betrug</t>
        </is>
      </c>
      <c r="Q1084" s="2" t="inlineStr">
        <is>
          <t>3</t>
        </is>
      </c>
      <c r="R1084" s="2" t="inlineStr">
        <is>
          <t/>
        </is>
      </c>
      <c r="S1084" t="inlineStr">
        <is>
          <t/>
        </is>
      </c>
      <c r="T1084" t="inlineStr">
        <is>
          <t/>
        </is>
      </c>
      <c r="U1084" t="inlineStr">
        <is>
          <t/>
        </is>
      </c>
      <c r="V1084" t="inlineStr">
        <is>
          <t/>
        </is>
      </c>
      <c r="W1084" t="inlineStr">
        <is>
          <t/>
        </is>
      </c>
      <c r="X1084" s="2" t="inlineStr">
        <is>
          <t>scam|
cyber-scam|
cyber scam</t>
        </is>
      </c>
      <c r="Y1084" s="2" t="inlineStr">
        <is>
          <t>3|
3|
3</t>
        </is>
      </c>
      <c r="Z1084" s="2" t="inlineStr">
        <is>
          <t xml:space="preserve">|
|
</t>
        </is>
      </c>
      <c r="AA1084" t="inlineStr">
        <is>
          <t>fraudulent business scheme on the Internet, usually designed for making money</t>
        </is>
      </c>
      <c r="AB1084" t="inlineStr">
        <is>
          <t/>
        </is>
      </c>
      <c r="AC1084" t="inlineStr">
        <is>
          <t/>
        </is>
      </c>
      <c r="AD1084" t="inlineStr">
        <is>
          <t/>
        </is>
      </c>
      <c r="AE1084" t="inlineStr">
        <is>
          <t/>
        </is>
      </c>
      <c r="AF1084" t="inlineStr">
        <is>
          <t/>
        </is>
      </c>
      <c r="AG1084" t="inlineStr">
        <is>
          <t/>
        </is>
      </c>
      <c r="AH1084" t="inlineStr">
        <is>
          <t/>
        </is>
      </c>
      <c r="AI1084" t="inlineStr">
        <is>
          <t/>
        </is>
      </c>
      <c r="AJ1084" s="2" t="inlineStr">
        <is>
          <t>kyberhuijaus</t>
        </is>
      </c>
      <c r="AK1084" s="2" t="inlineStr">
        <is>
          <t>3</t>
        </is>
      </c>
      <c r="AL1084" s="2" t="inlineStr">
        <is>
          <t/>
        </is>
      </c>
      <c r="AM1084" t="inlineStr">
        <is>
          <t/>
        </is>
      </c>
      <c r="AN1084" t="inlineStr">
        <is>
          <t/>
        </is>
      </c>
      <c r="AO1084" t="inlineStr">
        <is>
          <t/>
        </is>
      </c>
      <c r="AP1084" t="inlineStr">
        <is>
          <t/>
        </is>
      </c>
      <c r="AQ1084" t="inlineStr">
        <is>
          <t/>
        </is>
      </c>
      <c r="AR1084" s="2" t="inlineStr">
        <is>
          <t>cibirsceamáil</t>
        </is>
      </c>
      <c r="AS1084" s="2" t="inlineStr">
        <is>
          <t>3</t>
        </is>
      </c>
      <c r="AT1084" s="2" t="inlineStr">
        <is>
          <t/>
        </is>
      </c>
      <c r="AU1084" t="inlineStr">
        <is>
          <t/>
        </is>
      </c>
      <c r="AV1084" t="inlineStr">
        <is>
          <t/>
        </is>
      </c>
      <c r="AW1084" t="inlineStr">
        <is>
          <t/>
        </is>
      </c>
      <c r="AX1084" t="inlineStr">
        <is>
          <t/>
        </is>
      </c>
      <c r="AY1084" t="inlineStr">
        <is>
          <t/>
        </is>
      </c>
      <c r="AZ1084" t="inlineStr">
        <is>
          <t/>
        </is>
      </c>
      <c r="BA1084" t="inlineStr">
        <is>
          <t/>
        </is>
      </c>
      <c r="BB1084" t="inlineStr">
        <is>
          <t/>
        </is>
      </c>
      <c r="BC1084" t="inlineStr">
        <is>
          <t/>
        </is>
      </c>
      <c r="BD1084" t="inlineStr">
        <is>
          <t/>
        </is>
      </c>
      <c r="BE1084" t="inlineStr">
        <is>
          <t/>
        </is>
      </c>
      <c r="BF1084" t="inlineStr">
        <is>
          <t/>
        </is>
      </c>
      <c r="BG1084" t="inlineStr">
        <is>
          <t/>
        </is>
      </c>
      <c r="BH1084" s="2" t="inlineStr">
        <is>
          <t>kibernetinė afera</t>
        </is>
      </c>
      <c r="BI1084" s="2" t="inlineStr">
        <is>
          <t>2</t>
        </is>
      </c>
      <c r="BJ1084" s="2" t="inlineStr">
        <is>
          <t/>
        </is>
      </c>
      <c r="BK1084" t="inlineStr">
        <is>
          <t>nesąžiningas internetinio verslo modelis, kuriuo siekiama uždirbti pinigų</t>
        </is>
      </c>
      <c r="BL1084" t="inlineStr">
        <is>
          <t/>
        </is>
      </c>
      <c r="BM1084" t="inlineStr">
        <is>
          <t/>
        </is>
      </c>
      <c r="BN1084" t="inlineStr">
        <is>
          <t/>
        </is>
      </c>
      <c r="BO1084" t="inlineStr">
        <is>
          <t/>
        </is>
      </c>
      <c r="BP1084" s="2" t="inlineStr">
        <is>
          <t>scam|
scam ċibernetika</t>
        </is>
      </c>
      <c r="BQ1084" s="2" t="inlineStr">
        <is>
          <t>3|
3</t>
        </is>
      </c>
      <c r="BR1084" s="2" t="inlineStr">
        <is>
          <t xml:space="preserve">|
</t>
        </is>
      </c>
      <c r="BS1084" t="inlineStr">
        <is>
          <t>skema ta' kummerċ frawdulenti fuq l-internet, ġeneralment iddisnjata bl-iskop li wieħed jagħmel il-flus</t>
        </is>
      </c>
      <c r="BT1084" s="2" t="inlineStr">
        <is>
          <t>online oplichterij|
internetoplichting|
internetfraude</t>
        </is>
      </c>
      <c r="BU1084" s="2" t="inlineStr">
        <is>
          <t>2|
2|
2</t>
        </is>
      </c>
      <c r="BV1084" s="2" t="inlineStr">
        <is>
          <t xml:space="preserve">|
|
</t>
        </is>
      </c>
      <c r="BW1084" t="inlineStr">
        <is>
          <t/>
        </is>
      </c>
      <c r="BX1084" s="2" t="inlineStr">
        <is>
          <t>scam</t>
        </is>
      </c>
      <c r="BY1084" s="2" t="inlineStr">
        <is>
          <t>3</t>
        </is>
      </c>
      <c r="BZ1084" s="2" t="inlineStr">
        <is>
          <t/>
        </is>
      </c>
      <c r="CA1084" t="inlineStr">
        <is>
          <t>oszustwo internetowe polegające na wyłudzeniu od kogoś pieniędzy bądź jakiejś części mienia poprzez podszycie się pod godną zaufania osobę, firmę lub instytucję (członka rodziny, bank, policję itp.); także wiadomość przesyłana za pośrednictwem internetu lub strona internetowa tworzona w celu dokonania takiego oszustwa</t>
        </is>
      </c>
      <c r="CB1084" s="2" t="inlineStr">
        <is>
          <t>embuste informático|
fraude cibernética</t>
        </is>
      </c>
      <c r="CC1084" s="2" t="inlineStr">
        <is>
          <t>3|
3</t>
        </is>
      </c>
      <c r="CD1084" s="2" t="inlineStr">
        <is>
          <t xml:space="preserve">|
</t>
        </is>
      </c>
      <c r="CE1084" t="inlineStr">
        <is>
          <t/>
        </is>
      </c>
      <c r="CF1084" s="2" t="inlineStr">
        <is>
          <t>practică de &lt;i&gt;scam&lt;/i&gt;</t>
        </is>
      </c>
      <c r="CG1084" s="2" t="inlineStr">
        <is>
          <t>3</t>
        </is>
      </c>
      <c r="CH1084" s="2" t="inlineStr">
        <is>
          <t/>
        </is>
      </c>
      <c r="CI1084" t="inlineStr">
        <is>
          <t/>
        </is>
      </c>
      <c r="CJ1084" t="inlineStr">
        <is>
          <t/>
        </is>
      </c>
      <c r="CK1084" t="inlineStr">
        <is>
          <t/>
        </is>
      </c>
      <c r="CL1084" t="inlineStr">
        <is>
          <t/>
        </is>
      </c>
      <c r="CM1084" t="inlineStr">
        <is>
          <t/>
        </is>
      </c>
      <c r="CN1084" s="2" t="inlineStr">
        <is>
          <t>kibernetska prevara</t>
        </is>
      </c>
      <c r="CO1084" s="2" t="inlineStr">
        <is>
          <t>3</t>
        </is>
      </c>
      <c r="CP1084" s="2" t="inlineStr">
        <is>
          <t/>
        </is>
      </c>
      <c r="CQ1084" t="inlineStr">
        <is>
          <t/>
        </is>
      </c>
      <c r="CR1084" s="2" t="inlineStr">
        <is>
          <t>it-bedrägeri|
bedrägeri</t>
        </is>
      </c>
      <c r="CS1084" s="2" t="inlineStr">
        <is>
          <t>3|
3</t>
        </is>
      </c>
      <c r="CT1084" s="2" t="inlineStr">
        <is>
          <t xml:space="preserve">|
</t>
        </is>
      </c>
      <c r="CU1084" t="inlineStr">
        <is>
          <t/>
        </is>
      </c>
    </row>
    <row r="1085">
      <c r="A1085" s="1" t="str">
        <f>HYPERLINK("https://iate.europa.eu/entry/result/1442398/all", "1442398")</f>
        <v>1442398</v>
      </c>
      <c r="B1085" t="inlineStr">
        <is>
          <t>INDUSTRY</t>
        </is>
      </c>
      <c r="C1085" t="inlineStr">
        <is>
          <t>INDUSTRY|building and public works</t>
        </is>
      </c>
      <c r="D1085" s="2" t="inlineStr">
        <is>
          <t>строителен продукт</t>
        </is>
      </c>
      <c r="E1085" s="2" t="inlineStr">
        <is>
          <t>3</t>
        </is>
      </c>
      <c r="F1085" s="2" t="inlineStr">
        <is>
          <t/>
        </is>
      </c>
      <c r="G1085" t="inlineStr">
        <is>
          <t>всеки продукт или комплект, който е произведен и пуснат на пазара за трайно влагане в строежи или в части от тях и чиито експлоатационни показатели имат отражение върху експлоатационните характеристики на строежите по отношение на основните изисквания към строежите</t>
        </is>
      </c>
      <c r="H1085" s="2" t="inlineStr">
        <is>
          <t>stavební výrobek</t>
        </is>
      </c>
      <c r="I1085" s="2" t="inlineStr">
        <is>
          <t>3</t>
        </is>
      </c>
      <c r="J1085" s="2" t="inlineStr">
        <is>
          <t/>
        </is>
      </c>
      <c r="K1085" t="inlineStr">
        <is>
          <t>výrobek nebo sestava, které jsou vyrobeny a uvedeny na trh za účelem 
trvalého zabudování do stavby nebo její části a jejichž vlastnosti 
ovlivňují vlastnost stavby s ohledem na základní požadavky na stavby</t>
        </is>
      </c>
      <c r="L1085" s="2" t="inlineStr">
        <is>
          <t>byggevare</t>
        </is>
      </c>
      <c r="M1085" s="2" t="inlineStr">
        <is>
          <t>3</t>
        </is>
      </c>
      <c r="N1085" s="2" t="inlineStr">
        <is>
          <t/>
        </is>
      </c>
      <c r="O1085" t="inlineStr">
        <is>
          <t>enhver vare eller ethvert system, som fremstilles og bringes i omsætning med henblik på at indgå varigt i bygværker eller dele heraf, og hvis ydeevne har indflydelse på bygværkets ydeevne for så vidt angår de grundlæggende krav til bygværket</t>
        </is>
      </c>
      <c r="P1085" s="2" t="inlineStr">
        <is>
          <t>Bauprodukt</t>
        </is>
      </c>
      <c r="Q1085" s="2" t="inlineStr">
        <is>
          <t>3</t>
        </is>
      </c>
      <c r="R1085" s="2" t="inlineStr">
        <is>
          <t/>
        </is>
      </c>
      <c r="S1085" t="inlineStr">
        <is>
          <t>jede Art von Baustoff, Bauteil und Anlage, die
hergestellt werden, um dauerhaft in baulichen Anlagen des Hoch- und Tiefbaus
eingebaut zu werden, sowie aus Baustoffen und Bauteilen vorgefertigte Anlagen,
die hergestellt werden, um mit dem Erdboden verbunden zu werden, wie
Fertighäuser, Fertiggaragen und Silos.</t>
        </is>
      </c>
      <c r="T1085" s="2" t="inlineStr">
        <is>
          <t>προϊόν του τομέα των δομικών κατασκευών</t>
        </is>
      </c>
      <c r="U1085" s="2" t="inlineStr">
        <is>
          <t>3</t>
        </is>
      </c>
      <c r="V1085" s="2" t="inlineStr">
        <is>
          <t/>
        </is>
      </c>
      <c r="W1085" t="inlineStr">
        <is>
          <t>κάθε προϊόν ή συνδυασμός προϊόντων που παράγεται και διατίθεται στην αγορά για μόνιμη ενσωμάτωση σε δομικές κατασκευές ή μέρη αυτών και του οποίου η απόδοση επηρεάζει την απόδοση των δομικών κατασκευών σε σχέση με τις βασικές απαιτήσεις δομικών κατασκευών</t>
        </is>
      </c>
      <c r="X1085" s="2" t="inlineStr">
        <is>
          <t>construction product</t>
        </is>
      </c>
      <c r="Y1085" s="2" t="inlineStr">
        <is>
          <t>3</t>
        </is>
      </c>
      <c r="Z1085" s="2" t="inlineStr">
        <is>
          <t/>
        </is>
      </c>
      <c r="AA1085" t="inlineStr">
        <is>
          <t>any product or kit which is produced and placed on the market for incorporation in a permanent manner in construction works or parts thereof and the performance of which has an effect on the performance of the construction works with respect to the basic requirements for construction works</t>
        </is>
      </c>
      <c r="AB1085" s="2" t="inlineStr">
        <is>
          <t>producto de construcción</t>
        </is>
      </c>
      <c r="AC1085" s="2" t="inlineStr">
        <is>
          <t>3</t>
        </is>
      </c>
      <c r="AD1085" s="2" t="inlineStr">
        <is>
          <t/>
        </is>
      </c>
      <c r="AE1085" t="inlineStr">
        <is>
          <t>Cualquier producto o kit fabricado e introducido en el mercado para su 
incorporación con carácter permanente en las obras de construcción o 
partes de las mismas y cuyas prestaciones influyan en las prestaciones 
de las obras de construcción en cuanto a los requisitos básicos de tales
 obras.</t>
        </is>
      </c>
      <c r="AF1085" s="2" t="inlineStr">
        <is>
          <t>ehitustoode</t>
        </is>
      </c>
      <c r="AG1085" s="2" t="inlineStr">
        <is>
          <t>3</t>
        </is>
      </c>
      <c r="AH1085" s="2" t="inlineStr">
        <is>
          <t/>
        </is>
      </c>
      <c r="AI1085" t="inlineStr">
        <is>
          <t>toode või komplekt, mis on toodetud ja turule lastud püsivaks paigaldamiseks ehitisse või selle osadesse ja mille toimivus mõjutab ehitise toimivust ehitisele esitatavate põhinõuete seisukohalt</t>
        </is>
      </c>
      <c r="AJ1085" s="2" t="inlineStr">
        <is>
          <t>rakennustuote</t>
        </is>
      </c>
      <c r="AK1085" s="2" t="inlineStr">
        <is>
          <t>3</t>
        </is>
      </c>
      <c r="AL1085" s="2" t="inlineStr">
        <is>
          <t/>
        </is>
      </c>
      <c r="AM1085" t="inlineStr">
        <is>
          <t>tuote tai tuotejärjestelmä, joka valmistetaan ja saatetaan markkinoille käytettäväksi pysyvinä osina rakennuskohteissa tai niiden osissa ja jonka suoritustaso vaikuttaa rakennuskohteen suoritustasoon rakennuskohteen perusvaatimusten osalta</t>
        </is>
      </c>
      <c r="AN1085" s="2" t="inlineStr">
        <is>
          <t>produit de construction</t>
        </is>
      </c>
      <c r="AO1085" s="2" t="inlineStr">
        <is>
          <t>2</t>
        </is>
      </c>
      <c r="AP1085" s="2" t="inlineStr">
        <is>
          <t/>
        </is>
      </c>
      <c r="AQ1085" t="inlineStr">
        <is>
          <t>tout produit ou kit fabriqué et mis sur le marché en vue d’être incorporé de façon durable dans des ouvrages de construction ou des parties d’ouvrages de construction et dont les performances influent sur celles des ouvrages de construction en ce qui concerne les exigences fondamentales applicables auxdits ouvrages</t>
        </is>
      </c>
      <c r="AR1085" s="2" t="inlineStr">
        <is>
          <t>táirge foirgníochta</t>
        </is>
      </c>
      <c r="AS1085" s="2" t="inlineStr">
        <is>
          <t>3</t>
        </is>
      </c>
      <c r="AT1085" s="2" t="inlineStr">
        <is>
          <t/>
        </is>
      </c>
      <c r="AU1085" t="inlineStr">
        <is>
          <t/>
        </is>
      </c>
      <c r="AV1085" s="2" t="inlineStr">
        <is>
          <t>građevni proizvod</t>
        </is>
      </c>
      <c r="AW1085" s="2" t="inlineStr">
        <is>
          <t>3</t>
        </is>
      </c>
      <c r="AX1085" s="2" t="inlineStr">
        <is>
          <t/>
        </is>
      </c>
      <c r="AY1085" t="inlineStr">
        <is>
          <t>svaki proizvod ili sklop koji je proizveden i stavljen na tržište radi stalne ugradnje u građevinu ili njezine dijelove te čija svojstva imaju učinak na svojstva građevine s obzirom na temeljne zahtjeve za građevinu</t>
        </is>
      </c>
      <c r="AZ1085" s="2" t="inlineStr">
        <is>
          <t>építési termék</t>
        </is>
      </c>
      <c r="BA1085" s="2" t="inlineStr">
        <is>
          <t>3</t>
        </is>
      </c>
      <c r="BB1085" s="2" t="inlineStr">
        <is>
          <t/>
        </is>
      </c>
      <c r="BC1085" t="inlineStr">
        <is>
          <t>bármely olyan termék vagy készlet, amelyet azért állítottak elő és 
hoztak forgalomba, hogy építményekbe vagy építmények részeibe állandó 
jelleggel beépítsék, és amelynek teljesítménye befolyásolja az 
építménynek az építményekkel kapcsolatos alapvető követelmények 
tekintetében nyújtott teljesítményét</t>
        </is>
      </c>
      <c r="BD1085" s="2" t="inlineStr">
        <is>
          <t>prodotto da costruzione</t>
        </is>
      </c>
      <c r="BE1085" s="2" t="inlineStr">
        <is>
          <t>3</t>
        </is>
      </c>
      <c r="BF1085" s="2" t="inlineStr">
        <is>
          <t/>
        </is>
      </c>
      <c r="BG1085" t="inlineStr">
        <is>
          <t>qualsiasi prodotto o kit fabbricato e immesso sul mercato per essere 
incorporato in modo permanente in opere di costruzione o in parti di 
esse e la cui prestazione incide sulla prestazione delle opere di 
costruzione rispetto ai requisiti di base delle opere stesse</t>
        </is>
      </c>
      <c r="BH1085" s="2" t="inlineStr">
        <is>
          <t>statybos produktas</t>
        </is>
      </c>
      <c r="BI1085" s="2" t="inlineStr">
        <is>
          <t>3</t>
        </is>
      </c>
      <c r="BJ1085" s="2" t="inlineStr">
        <is>
          <t/>
        </is>
      </c>
      <c r="BK1085" t="inlineStr">
        <is>
          <t>produktas arba komplektas, kuris gaminamas ir pateikiamas į rinką, kad būtų nuolat įmontuotas į statinį arba jo dalis, ir kurio eksploatacinės savybės daro poveikį statinio eksploatacinėms savybėms, susijusioms su esminiais statinių reikalavimais</t>
        </is>
      </c>
      <c r="BL1085" s="2" t="inlineStr">
        <is>
          <t>būvizstrādājums</t>
        </is>
      </c>
      <c r="BM1085" s="2" t="inlineStr">
        <is>
          <t>3</t>
        </is>
      </c>
      <c r="BN1085" s="2" t="inlineStr">
        <is>
          <t/>
        </is>
      </c>
      <c r="BO1085" t="inlineStr">
        <is>
          <t/>
        </is>
      </c>
      <c r="BP1085" s="2" t="inlineStr">
        <is>
          <t>prodott għall-bini</t>
        </is>
      </c>
      <c r="BQ1085" s="2" t="inlineStr">
        <is>
          <t>3</t>
        </is>
      </c>
      <c r="BR1085" s="2" t="inlineStr">
        <is>
          <t/>
        </is>
      </c>
      <c r="BS1085" t="inlineStr">
        <is>
          <t>kwalunkwe prodott jew kitt li jiġi prodott u mqiegħed fis-suq għall-inkorporazzjoni b’mod permanenti f’xogħlijiet ta’ bini jew partijiet minnhom u li l-prestazzjoni tiegħu jkollha effett fuq il-prestazzjoni tax-xogħlijiet ta’ bini fir-rigward tar-rekwiżiti bażiċi għax-xogħlijiet tal-bini</t>
        </is>
      </c>
      <c r="BT1085" s="2" t="inlineStr">
        <is>
          <t>bouwproduct</t>
        </is>
      </c>
      <c r="BU1085" s="2" t="inlineStr">
        <is>
          <t>3</t>
        </is>
      </c>
      <c r="BV1085" s="2" t="inlineStr">
        <is>
          <t/>
        </is>
      </c>
      <c r="BW1085" t="inlineStr">
        <is>
          <t>product dat of kit die wordt vervaardigd en in de handel wordt gebracht om blijvend te worden verwerkt in bouwwerken of delen ervan, en waarvan de prestaties gevolgen hebben voor de prestaties van het bouwwerk met betrekking tot de fundamentele eisen voor bouwwerken</t>
        </is>
      </c>
      <c r="BX1085" s="2" t="inlineStr">
        <is>
          <t>wyrób budowlany</t>
        </is>
      </c>
      <c r="BY1085" s="2" t="inlineStr">
        <is>
          <t>3</t>
        </is>
      </c>
      <c r="BZ1085" s="2" t="inlineStr">
        <is>
          <t/>
        </is>
      </c>
      <c r="CA1085" t="inlineStr">
        <is>
          <t>każdy wyrób lub zestaw wyprodukowany i wprowadzony do obrotu w celu trwałego wbudowania w obiektach budowlanych lub ich częściach, którego właściwości wpływają na właściwości użytkowe obiektów budowlanych w stosunku do podstawowych wymagań dotyczących obiektów budowlanych;</t>
        </is>
      </c>
      <c r="CB1085" s="2" t="inlineStr">
        <is>
          <t>produto de construção</t>
        </is>
      </c>
      <c r="CC1085" s="2" t="inlineStr">
        <is>
          <t>3</t>
        </is>
      </c>
      <c r="CD1085" s="2" t="inlineStr">
        <is>
          <t/>
        </is>
      </c>
      <c r="CE1085" t="inlineStr">
        <is>
          <t>Produto ou &lt;i&gt;kit&lt;/i&gt; fabricado e colocado no mercado para incorporação permanente em obras de construção ou em partes delas e cujo desempenho influencia o desempenho das obras de construção no que se refere aos seus requisitos básicos.</t>
        </is>
      </c>
      <c r="CF1085" s="2" t="inlineStr">
        <is>
          <t>produs pentru construcții</t>
        </is>
      </c>
      <c r="CG1085" s="2" t="inlineStr">
        <is>
          <t>3</t>
        </is>
      </c>
      <c r="CH1085" s="2" t="inlineStr">
        <is>
          <t/>
        </is>
      </c>
      <c r="CI1085" t="inlineStr">
        <is>
          <t/>
        </is>
      </c>
      <c r="CJ1085" s="2" t="inlineStr">
        <is>
          <t>stavebný výrobok</t>
        </is>
      </c>
      <c r="CK1085" s="2" t="inlineStr">
        <is>
          <t>3</t>
        </is>
      </c>
      <c r="CL1085" s="2" t="inlineStr">
        <is>
          <t/>
        </is>
      </c>
      <c r="CM1085" t="inlineStr">
        <is>
          <t>každý výrobok alebo každá zostava, ktoré sú vyrobené a uvedené na trh na trvalé zabudovanie v stavbách alebo ich častiach a ktorých parametre vplývajú na parametre stavieb, pokiaľ ide o základné požiadavky na stavby</t>
        </is>
      </c>
      <c r="CN1085" s="2" t="inlineStr">
        <is>
          <t>gradbeni proizvod</t>
        </is>
      </c>
      <c r="CO1085" s="2" t="inlineStr">
        <is>
          <t>3</t>
        </is>
      </c>
      <c r="CP1085" s="2" t="inlineStr">
        <is>
          <t/>
        </is>
      </c>
      <c r="CQ1085" t="inlineStr">
        <is>
          <t>vsak proizvod ali sklop proizvodov, ki je proizveden in dan na trg za trajno vgradnjo v gradbene objekte ali njihove dele ter katerega lastnosti spremenijo lastnosti gradbenih objektov glede na osnovne zahteve za gradbene objekte</t>
        </is>
      </c>
      <c r="CR1085" s="2" t="inlineStr">
        <is>
          <t>byggprodukt</t>
        </is>
      </c>
      <c r="CS1085" s="2" t="inlineStr">
        <is>
          <t>3</t>
        </is>
      </c>
      <c r="CT1085" s="2" t="inlineStr">
        <is>
          <t/>
        </is>
      </c>
      <c r="CU1085" t="inlineStr">
        <is>
          <t/>
        </is>
      </c>
    </row>
    <row r="1086">
      <c r="A1086" s="1" t="str">
        <f>HYPERLINK("https://iate.europa.eu/entry/result/3533711/all", "3533711")</f>
        <v>3533711</v>
      </c>
      <c r="B1086" t="inlineStr">
        <is>
          <t>INDUSTRY</t>
        </is>
      </c>
      <c r="C1086" t="inlineStr">
        <is>
          <t>INDUSTRY|building and public works</t>
        </is>
      </c>
      <c r="D1086" t="inlineStr">
        <is>
          <t/>
        </is>
      </c>
      <c r="E1086" t="inlineStr">
        <is>
          <t/>
        </is>
      </c>
      <c r="F1086" t="inlineStr">
        <is>
          <t/>
        </is>
      </c>
      <c r="G1086" t="inlineStr">
        <is>
          <t/>
        </is>
      </c>
      <c r="H1086" s="2" t="inlineStr">
        <is>
          <t>vlastnosti stavebního výrobku</t>
        </is>
      </c>
      <c r="I1086" s="2" t="inlineStr">
        <is>
          <t>3</t>
        </is>
      </c>
      <c r="J1086" s="2" t="inlineStr">
        <is>
          <t/>
        </is>
      </c>
      <c r="K1086" t="inlineStr">
        <is>
          <t>vlastnosti související s příslušnými základními charakteristikami vyjádřenými úrovní, třídou nebo popisem</t>
        </is>
      </c>
      <c r="L1086" t="inlineStr">
        <is>
          <t/>
        </is>
      </c>
      <c r="M1086" t="inlineStr">
        <is>
          <t/>
        </is>
      </c>
      <c r="N1086" t="inlineStr">
        <is>
          <t/>
        </is>
      </c>
      <c r="O1086" t="inlineStr">
        <is>
          <t/>
        </is>
      </c>
      <c r="P1086" t="inlineStr">
        <is>
          <t/>
        </is>
      </c>
      <c r="Q1086" t="inlineStr">
        <is>
          <t/>
        </is>
      </c>
      <c r="R1086" t="inlineStr">
        <is>
          <t/>
        </is>
      </c>
      <c r="S1086" t="inlineStr">
        <is>
          <t/>
        </is>
      </c>
      <c r="T1086" s="2" t="inlineStr">
        <is>
          <t>απόδοση προϊόντος του τομέα των δομικών κατασκευών</t>
        </is>
      </c>
      <c r="U1086" s="2" t="inlineStr">
        <is>
          <t>2</t>
        </is>
      </c>
      <c r="V1086" s="2" t="inlineStr">
        <is>
          <t/>
        </is>
      </c>
      <c r="W1086" t="inlineStr">
        <is>
          <t>η απόδοση σε σχέση με τα ουσιώδη χαρακτηριστικά, εκφραζόμενη σε επίπεδα ή κλάσεις ή περιγραφικά</t>
        </is>
      </c>
      <c r="X1086" s="2" t="inlineStr">
        <is>
          <t>performance of a construction product</t>
        </is>
      </c>
      <c r="Y1086" s="2" t="inlineStr">
        <is>
          <t>3</t>
        </is>
      </c>
      <c r="Z1086" s="2" t="inlineStr">
        <is>
          <t/>
        </is>
      </c>
      <c r="AA1086" t="inlineStr">
        <is>
          <t>the performance related to the relevant essential characteristics, expressed by level or class, or in a description</t>
        </is>
      </c>
      <c r="AB1086" t="inlineStr">
        <is>
          <t/>
        </is>
      </c>
      <c r="AC1086" t="inlineStr">
        <is>
          <t/>
        </is>
      </c>
      <c r="AD1086" t="inlineStr">
        <is>
          <t/>
        </is>
      </c>
      <c r="AE1086" t="inlineStr">
        <is>
          <t/>
        </is>
      </c>
      <c r="AF1086" t="inlineStr">
        <is>
          <t/>
        </is>
      </c>
      <c r="AG1086" t="inlineStr">
        <is>
          <t/>
        </is>
      </c>
      <c r="AH1086" t="inlineStr">
        <is>
          <t/>
        </is>
      </c>
      <c r="AI1086" t="inlineStr">
        <is>
          <t/>
        </is>
      </c>
      <c r="AJ1086" t="inlineStr">
        <is>
          <t/>
        </is>
      </c>
      <c r="AK1086" t="inlineStr">
        <is>
          <t/>
        </is>
      </c>
      <c r="AL1086" t="inlineStr">
        <is>
          <t/>
        </is>
      </c>
      <c r="AM1086" t="inlineStr">
        <is>
          <t/>
        </is>
      </c>
      <c r="AN1086" s="2" t="inlineStr">
        <is>
          <t>performances d’un produit de construction</t>
        </is>
      </c>
      <c r="AO1086" s="2" t="inlineStr">
        <is>
          <t>3</t>
        </is>
      </c>
      <c r="AP1086" s="2" t="inlineStr">
        <is>
          <t/>
        </is>
      </c>
      <c r="AQ1086" t="inlineStr">
        <is>
          <t>les performances correspondant aux caractéristiques essentielles pertinentes exprimées en niveau, en classe ou au moyen d’une description</t>
        </is>
      </c>
      <c r="AR1086" s="2" t="inlineStr">
        <is>
          <t>feidhmíocht táirge foirgníochta</t>
        </is>
      </c>
      <c r="AS1086" s="2" t="inlineStr">
        <is>
          <t>3</t>
        </is>
      </c>
      <c r="AT1086" s="2" t="inlineStr">
        <is>
          <t/>
        </is>
      </c>
      <c r="AU1086" t="inlineStr">
        <is>
          <t>an fheidhmíocht maidir leis na saintréithe sár-riachtanacha ábhartha, arna sloinneadh de réir leibhéil nó aicme, nó arna sloinneadh i dtuairisc</t>
        </is>
      </c>
      <c r="AV1086" t="inlineStr">
        <is>
          <t/>
        </is>
      </c>
      <c r="AW1086" t="inlineStr">
        <is>
          <t/>
        </is>
      </c>
      <c r="AX1086" t="inlineStr">
        <is>
          <t/>
        </is>
      </c>
      <c r="AY1086" t="inlineStr">
        <is>
          <t/>
        </is>
      </c>
      <c r="AZ1086" t="inlineStr">
        <is>
          <t/>
        </is>
      </c>
      <c r="BA1086" t="inlineStr">
        <is>
          <t/>
        </is>
      </c>
      <c r="BB1086" t="inlineStr">
        <is>
          <t/>
        </is>
      </c>
      <c r="BC1086" t="inlineStr">
        <is>
          <t/>
        </is>
      </c>
      <c r="BD1086" t="inlineStr">
        <is>
          <t/>
        </is>
      </c>
      <c r="BE1086" t="inlineStr">
        <is>
          <t/>
        </is>
      </c>
      <c r="BF1086" t="inlineStr">
        <is>
          <t/>
        </is>
      </c>
      <c r="BG1086" t="inlineStr">
        <is>
          <t/>
        </is>
      </c>
      <c r="BH1086" s="2" t="inlineStr">
        <is>
          <t>statybos produkto eksploatacinės savybės</t>
        </is>
      </c>
      <c r="BI1086" s="2" t="inlineStr">
        <is>
          <t>3</t>
        </is>
      </c>
      <c r="BJ1086" s="2" t="inlineStr">
        <is>
          <t/>
        </is>
      </c>
      <c r="BK1086" t="inlineStr">
        <is>
          <t>eksploatacinės savybės, susijusios su atitinkamomis lygiu ar klase
išreikštomis arba apraše pateiktomis esminėmis charakteristikomis</t>
        </is>
      </c>
      <c r="BL1086" t="inlineStr">
        <is>
          <t/>
        </is>
      </c>
      <c r="BM1086" t="inlineStr">
        <is>
          <t/>
        </is>
      </c>
      <c r="BN1086" t="inlineStr">
        <is>
          <t/>
        </is>
      </c>
      <c r="BO1086" t="inlineStr">
        <is>
          <t/>
        </is>
      </c>
      <c r="BP1086" t="inlineStr">
        <is>
          <t/>
        </is>
      </c>
      <c r="BQ1086" t="inlineStr">
        <is>
          <t/>
        </is>
      </c>
      <c r="BR1086" t="inlineStr">
        <is>
          <t/>
        </is>
      </c>
      <c r="BS1086" t="inlineStr">
        <is>
          <t/>
        </is>
      </c>
      <c r="BT1086" t="inlineStr">
        <is>
          <t/>
        </is>
      </c>
      <c r="BU1086" t="inlineStr">
        <is>
          <t/>
        </is>
      </c>
      <c r="BV1086" t="inlineStr">
        <is>
          <t/>
        </is>
      </c>
      <c r="BW1086" t="inlineStr">
        <is>
          <t/>
        </is>
      </c>
      <c r="BX1086" s="2" t="inlineStr">
        <is>
          <t>właściwości użytkowe wyrobu budowlanego</t>
        </is>
      </c>
      <c r="BY1086" s="2" t="inlineStr">
        <is>
          <t>3</t>
        </is>
      </c>
      <c r="BZ1086" s="2" t="inlineStr">
        <is>
          <t/>
        </is>
      </c>
      <c r="CA1086" t="inlineStr">
        <is>
          <t>"właściwości użytkowe wyrobu budowlanego" oznaczają właściwości użytkowe odnoszące się do odpowiednich zasadniczych charakterystyk wyrażone jako poziom lub klasa, lub w sposób opisowy;</t>
        </is>
      </c>
      <c r="CB1086" s="2" t="inlineStr">
        <is>
          <t>desempenho de um produto de construção</t>
        </is>
      </c>
      <c r="CC1086" s="2" t="inlineStr">
        <is>
          <t>3</t>
        </is>
      </c>
      <c r="CD1086" s="2" t="inlineStr">
        <is>
          <t/>
        </is>
      </c>
      <c r="CE1086" t="inlineStr">
        <is>
          <t>Desempenho correspondente às características essenciais pertinentes do produto, expresso por nível ou classe, ou por meio de uma descrição.</t>
        </is>
      </c>
      <c r="CF1086" s="2" t="inlineStr">
        <is>
          <t>performanța unui produs pentru construcții</t>
        </is>
      </c>
      <c r="CG1086" s="2" t="inlineStr">
        <is>
          <t>3</t>
        </is>
      </c>
      <c r="CH1086" s="2" t="inlineStr">
        <is>
          <t/>
        </is>
      </c>
      <c r="CI1086" t="inlineStr">
        <is>
          <t>performanța legată de caracteristicile esențiale relevante, exprimată prin nivel, clasă sau printr-o descriere</t>
        </is>
      </c>
      <c r="CJ1086" t="inlineStr">
        <is>
          <t/>
        </is>
      </c>
      <c r="CK1086" t="inlineStr">
        <is>
          <t/>
        </is>
      </c>
      <c r="CL1086" t="inlineStr">
        <is>
          <t/>
        </is>
      </c>
      <c r="CM1086" t="inlineStr">
        <is>
          <t/>
        </is>
      </c>
      <c r="CN1086" s="2" t="inlineStr">
        <is>
          <t>lastnosti gradbenega proizvoda</t>
        </is>
      </c>
      <c r="CO1086" s="2" t="inlineStr">
        <is>
          <t>3</t>
        </is>
      </c>
      <c r="CP1086" s="2" t="inlineStr">
        <is>
          <t/>
        </is>
      </c>
      <c r="CQ1086" t="inlineStr">
        <is>
          <t>lastnosti v zvezi s pomembnimi bistvenimi značilnostmi, izražene z ravnijo, razredom ali opisno</t>
        </is>
      </c>
      <c r="CR1086" s="2" t="inlineStr">
        <is>
          <t>byggproduktens prestanda</t>
        </is>
      </c>
      <c r="CS1086" s="2" t="inlineStr">
        <is>
          <t>3</t>
        </is>
      </c>
      <c r="CT1086" s="2" t="inlineStr">
        <is>
          <t/>
        </is>
      </c>
      <c r="CU1086" t="inlineStr">
        <is>
          <t>prestanda med avseende på relevanta väsentliga egenskaper uttryckta i värde eller klass, eller i en beskrivning</t>
        </is>
      </c>
    </row>
    <row r="1087">
      <c r="A1087" s="1" t="str">
        <f>HYPERLINK("https://iate.europa.eu/entry/result/2223214/all", "2223214")</f>
        <v>2223214</v>
      </c>
      <c r="B1087" t="inlineStr">
        <is>
          <t>PRODUCTION, TECHNOLOGY AND RESEARCH;EDUCATION AND COMMUNICATIONS</t>
        </is>
      </c>
      <c r="C1087" t="inlineStr">
        <is>
          <t>PRODUCTION, TECHNOLOGY AND RESEARCH|research and intellectual property|research;EDUCATION AND COMMUNICATIONS|information and information processing|information policy</t>
        </is>
      </c>
      <c r="D1087" s="2" t="inlineStr">
        <is>
          <t>научноизследователски данни</t>
        </is>
      </c>
      <c r="E1087" s="2" t="inlineStr">
        <is>
          <t>3</t>
        </is>
      </c>
      <c r="F1087" s="2" t="inlineStr">
        <is>
          <t/>
        </is>
      </c>
      <c r="G1087" t="inlineStr">
        <is>
          <t>документи в цифрова форма, различни от научните публикации, които са събрани или генерирани в хода на научноизследователската дейност и се използват като доказателство в процеса на научното изследване, или са общоприети в научноизследователската общност като необходими за потвърждаване на констатациите и резултатите от изследванията</t>
        </is>
      </c>
      <c r="H1087" s="2" t="inlineStr">
        <is>
          <t>údaje z výzkumu</t>
        </is>
      </c>
      <c r="I1087" s="2" t="inlineStr">
        <is>
          <t>3</t>
        </is>
      </c>
      <c r="J1087" s="2" t="inlineStr">
        <is>
          <t/>
        </is>
      </c>
      <c r="K1087" t="inlineStr">
        <is>
          <t>dokumenty v digitální formě, kromě vědeckých publikací, které jsou 
shromažďovány nebo vytvářeny v průběhu činností vědeckého výzkumu a jsou
 používány jako důkazy v procesu výzkumu, nebo které jsou obecně 
akceptovány výzkumnou obcí jako nezbytné k validaci zjištění a výsledků 
výzkumu</t>
        </is>
      </c>
      <c r="L1087" s="2" t="inlineStr">
        <is>
          <t>forskningsdata</t>
        </is>
      </c>
      <c r="M1087" s="2" t="inlineStr">
        <is>
          <t>3</t>
        </is>
      </c>
      <c r="N1087" s="2" t="inlineStr">
        <is>
          <t/>
        </is>
      </c>
      <c r="O1087" t="inlineStr">
        <is>
          <t>dokumenter i digital form, dog ikke videnskabelige publikationer, som er indsamlet eller produceret som led i videnskabelige forskningsaktiviteter og anvendes som evidens i forskningsprocessen, eller som generelt er accepteret i forskerkredse som nødvendige til validering af forskningskonklusioner og -resultater</t>
        </is>
      </c>
      <c r="P1087" s="2" t="inlineStr">
        <is>
          <t>Forschungsdaten</t>
        </is>
      </c>
      <c r="Q1087" s="2" t="inlineStr">
        <is>
          <t>3</t>
        </is>
      </c>
      <c r="R1087" s="2" t="inlineStr">
        <is>
          <t/>
        </is>
      </c>
      <c r="S1087" t="inlineStr">
        <is>
          <t/>
        </is>
      </c>
      <c r="T1087" s="2" t="inlineStr">
        <is>
          <t>ερευνητικά δεδομένα</t>
        </is>
      </c>
      <c r="U1087" s="2" t="inlineStr">
        <is>
          <t>3</t>
        </is>
      </c>
      <c r="V1087" s="2" t="inlineStr">
        <is>
          <t/>
        </is>
      </c>
      <c r="W1087" t="inlineStr">
        <is>
          <t/>
        </is>
      </c>
      <c r="X1087" s="2" t="inlineStr">
        <is>
          <t>research data</t>
        </is>
      </c>
      <c r="Y1087" s="2" t="inlineStr">
        <is>
          <t>3</t>
        </is>
      </c>
      <c r="Z1087" s="2" t="inlineStr">
        <is>
          <t/>
        </is>
      </c>
      <c r="AA1087" t="inlineStr">
        <is>
          <t>documents in a digital form, other than scientific publications, which are collected or produced in the course of scientific research activities and are used as evidence in the research process, or are commonly accepted in the research community as necessary to validate research findings and results</t>
        </is>
      </c>
      <c r="AB1087" s="2" t="inlineStr">
        <is>
          <t>datos de investigación</t>
        </is>
      </c>
      <c r="AC1087" s="2" t="inlineStr">
        <is>
          <t>4</t>
        </is>
      </c>
      <c r="AD1087" s="2" t="inlineStr">
        <is>
          <t/>
        </is>
      </c>
      <c r="AE1087" t="inlineStr">
        <is>
          <t>Documentos en formato digital, distintos de las publicaciones 
científicas, recopilados o elaborados en el transcurso de actividades de
 investigación científica y utilizados como prueba en el proceso de 
investigación, o comúnmente aceptados en la comunidad investigadora como
 necesarios para validar las conclusiones y los resultados de la 
investigación.</t>
        </is>
      </c>
      <c r="AF1087" s="2" t="inlineStr">
        <is>
          <t>teadusandmed</t>
        </is>
      </c>
      <c r="AG1087" s="2" t="inlineStr">
        <is>
          <t>3</t>
        </is>
      </c>
      <c r="AH1087" s="2" t="inlineStr">
        <is>
          <t/>
        </is>
      </c>
      <c r="AI1087" t="inlineStr">
        <is>
          <t>digitaalsed dokumendid, v.a teaduslikud publikatsioonid, mida kogutakse või koostatakse teadustöö käigus ning mida kasutatakse teadusprotsessis tõendusmaterjalina või peetakse teadusringkondades üldiselt vajalikuks, et tõestada teadustöö käigus tehtud avastusi ja teadustöö tulemusi</t>
        </is>
      </c>
      <c r="AJ1087" s="2" t="inlineStr">
        <is>
          <t>tutkimusdata|
tutkimustieto</t>
        </is>
      </c>
      <c r="AK1087" s="2" t="inlineStr">
        <is>
          <t>3|
3</t>
        </is>
      </c>
      <c r="AL1087" s="2" t="inlineStr">
        <is>
          <t xml:space="preserve">|
</t>
        </is>
      </c>
      <c r="AM1087" t="inlineStr">
        <is>
          <t>digitaalisessa muodossa olevat asiakirjat, jotka eivät ole tieteellisiä julkaisuja mutta jotka on koottu tai tuotettu tieteellisten tutkimustoimien yhteydessä ja joita käytetään näyttönä tutkimusprosessissa tai joita pidetään tutkimusyhteisössä yleisesti tarpeellisina tutkimustulosten validoimiseksi</t>
        </is>
      </c>
      <c r="AN1087" s="2" t="inlineStr">
        <is>
          <t>données de la recherche</t>
        </is>
      </c>
      <c r="AO1087" s="2" t="inlineStr">
        <is>
          <t>3</t>
        </is>
      </c>
      <c r="AP1087" s="2" t="inlineStr">
        <is>
          <t/>
        </is>
      </c>
      <c r="AQ1087" t="inlineStr">
        <is>
          <t>documents se présentant sous forme numérique, autres que des publications scientifiques, qui sont recueillis ou produits au cours d'activités de recherche scientifique et utilisés comme éléments probants dans le processus de recherche, ou dont la communauté scientifique admet communément qu'ils sont nécessaires pour valider des conclusions et résultats de la recherche</t>
        </is>
      </c>
      <c r="AR1087" s="2" t="inlineStr">
        <is>
          <t>sonraí taighde</t>
        </is>
      </c>
      <c r="AS1087" s="2" t="inlineStr">
        <is>
          <t>3</t>
        </is>
      </c>
      <c r="AT1087" s="2" t="inlineStr">
        <is>
          <t/>
        </is>
      </c>
      <c r="AU1087" t="inlineStr">
        <is>
          <t/>
        </is>
      </c>
      <c r="AV1087" s="2" t="inlineStr">
        <is>
          <t>istraživački podaci</t>
        </is>
      </c>
      <c r="AW1087" s="2" t="inlineStr">
        <is>
          <t>3</t>
        </is>
      </c>
      <c r="AX1087" s="2" t="inlineStr">
        <is>
          <t/>
        </is>
      </c>
      <c r="AY1087" t="inlineStr">
        <is>
          <t>dokumenti u digitalnom obliku, osim znanstvenih publikacija, koji se prikupljaju ili izrađuju tijekom znanstveno-istraživačkih aktivnosti i upotrebljavaju se kao dokazi u istraživačkim postupcima ili ih istraživačka zajednica općenito smatra potrebnima za provjeru istraživačkih nalaza i rezultata</t>
        </is>
      </c>
      <c r="AZ1087" s="2" t="inlineStr">
        <is>
          <t>kutatási adatok</t>
        </is>
      </c>
      <c r="BA1087" s="2" t="inlineStr">
        <is>
          <t>3</t>
        </is>
      </c>
      <c r="BB1087" s="2" t="inlineStr">
        <is>
          <t/>
        </is>
      </c>
      <c r="BC1087" t="inlineStr">
        <is>
          <t>olyan digitális formátumú – a tudományos publikációktól eltérő – 
dokumentumok, amelyeket tudományos kutatási tevékenység keretében 
gyűjtenek vagy állítanak elő, és amelyeket a kutatási folyamat során 
bizonyítékként használnak, vagy amelyeket a kutatói közösség általában a
 kutatási megállapítások és eredmények megerősítéséhez szükségesként 
fogad el</t>
        </is>
      </c>
      <c r="BD1087" s="2" t="inlineStr">
        <is>
          <t>dati della ricerca</t>
        </is>
      </c>
      <c r="BE1087" s="2" t="inlineStr">
        <is>
          <t>3</t>
        </is>
      </c>
      <c r="BF1087" s="2" t="inlineStr">
        <is>
          <t/>
        </is>
      </c>
      <c r="BG1087" t="inlineStr">
        <is>
          <t>documenti in
formato digitale, diversi dalle pubblicazioni scientifiche, raccolti o prodotti
nel corso della ricerca scientifica e utilizzati come elementi di prova nel
processo di ricerca, o comunemente accettati nella comunità di ricerca come
necessari per convalidare le conclusioni e i risultati della ricerca</t>
        </is>
      </c>
      <c r="BH1087" s="2" t="inlineStr">
        <is>
          <t>mokslinių tyrimų duomenys</t>
        </is>
      </c>
      <c r="BI1087" s="2" t="inlineStr">
        <is>
          <t>3</t>
        </is>
      </c>
      <c r="BJ1087" s="2" t="inlineStr">
        <is>
          <t/>
        </is>
      </c>
      <c r="BK1087" t="inlineStr">
        <is>
          <t>skaitmeniniai dokumentai, išskyrus mokslines publikacijas, kurie yra renkami ar rengiami vykdant mokslinių tyrimų veiklą ir yra naudojami kaip įrodymai mokslinių tyrimų procese arba yra mokslinės bendruomenės visuotinai pripažinti būtinais mokslinių tyrimų išvadoms ir rezultatams patvirtinti</t>
        </is>
      </c>
      <c r="BL1087" s="2" t="inlineStr">
        <is>
          <t>pētniecības dati</t>
        </is>
      </c>
      <c r="BM1087" s="2" t="inlineStr">
        <is>
          <t>3</t>
        </is>
      </c>
      <c r="BN1087" s="2" t="inlineStr">
        <is>
          <t/>
        </is>
      </c>
      <c r="BO1087" t="inlineStr">
        <is>
          <t>digitāli dokumenti, kas nav zinātniskas publikācijas un kas tiek vākti vai sagatavoti zinātniskās pētniecības darbību gaitā, un ko pētniecības procesā izmanto kā pierādījumus vai ko pētniecības aprindās parasti uzskata par nepieciešamiem, lai validētu pētījumu secinājumus un rezultātus</t>
        </is>
      </c>
      <c r="BP1087" s="2" t="inlineStr">
        <is>
          <t>&lt;i&gt;data &lt;/i&gt;tar-riċerka</t>
        </is>
      </c>
      <c r="BQ1087" s="2" t="inlineStr">
        <is>
          <t>3</t>
        </is>
      </c>
      <c r="BR1087" s="2" t="inlineStr">
        <is>
          <t/>
        </is>
      </c>
      <c r="BS1087" t="inlineStr">
        <is>
          <t>dokumenti f'forma diġitali, għajr pubblikazzjonijiet xjentifiċi, li jinġabru jew jiġu prodotti tul l-attivitajiet tar-riċerka xjentifika u li jintużaw bħala evidenza fil-proċess tar-riċerka, jew li komunement huma aċċettati fil-komunità tar-riċerka bħala neċessarji biex jiġu vvalidati s-sejbiet u r-riżultati tar-riċerka</t>
        </is>
      </c>
      <c r="BT1087" s="2" t="inlineStr">
        <is>
          <t>onderzoeksgegevens|
onderzoeksdata</t>
        </is>
      </c>
      <c r="BU1087" s="2" t="inlineStr">
        <is>
          <t>3|
3</t>
        </is>
      </c>
      <c r="BV1087" s="2" t="inlineStr">
        <is>
          <t xml:space="preserve">|
</t>
        </is>
      </c>
      <c r="BW1087" t="inlineStr">
        <is>
          <t>andere
 documenten in digitale vorm dan wetenschappelijke publicaties, die worden
 verzameld of geproduceerd tijdens wetenschappelijke onderzoeksactiviteiten en
 die als bewijs in het onderzoeksproces worden gebruikt, of waarvan binnen de
 onderzoeksgemeenschap algemeen wordt erkend dat ze noodzakelijk zijn om
 onderzoeksresultaten te valideren</t>
        </is>
      </c>
      <c r="BX1087" s="2" t="inlineStr">
        <is>
          <t>wyniki badań naukowych|
dane badawcze</t>
        </is>
      </c>
      <c r="BY1087" s="2" t="inlineStr">
        <is>
          <t>3|
3</t>
        </is>
      </c>
      <c r="BZ1087" s="2" t="inlineStr">
        <is>
          <t>|
preferred</t>
        </is>
      </c>
      <c r="CA1087" t="inlineStr">
        <is>
          <t>zarejestrowane materiały o charakterze faktograficznym, powszechnie uznawane przez społeczność naukową za niezbędne do oceny wyników badań naukowych</t>
        </is>
      </c>
      <c r="CB1087" s="2" t="inlineStr">
        <is>
          <t>dados de investigação</t>
        </is>
      </c>
      <c r="CC1087" s="2" t="inlineStr">
        <is>
          <t>3</t>
        </is>
      </c>
      <c r="CD1087" s="2" t="inlineStr">
        <is>
          <t/>
        </is>
      </c>
      <c r="CE1087" t="inlineStr">
        <is>
          <t>Documentos em formato digital, com exceção das publicações científicas, que são recolhidos ou produzidos no decurso de atividades de investigação científica e utilizados como elementos de prova no processo de investigação, ou que são geralmente considerados na comunidade de investigação como necessários para validar os resultados da investigação.</t>
        </is>
      </c>
      <c r="CF1087" s="2" t="inlineStr">
        <is>
          <t>date provenite din cercetare</t>
        </is>
      </c>
      <c r="CG1087" s="2" t="inlineStr">
        <is>
          <t>3</t>
        </is>
      </c>
      <c r="CH1087" s="2" t="inlineStr">
        <is>
          <t/>
        </is>
      </c>
      <c r="CI1087" t="inlineStr">
        <is>
          <t>documente în format digital care nu sunt publicații științifice și care sunt colectate sau produse în cursul activităților de cercetare științifică și sunt utilizate ca dovezi în procesul de cercetare sau sunt acceptate în mod curent în comunitatea de cercetare drept necesare pentru validarea concluziilor și rezultatelor cercetărilor</t>
        </is>
      </c>
      <c r="CJ1087" s="2" t="inlineStr">
        <is>
          <t>výskumné údaje</t>
        </is>
      </c>
      <c r="CK1087" s="2" t="inlineStr">
        <is>
          <t>3</t>
        </is>
      </c>
      <c r="CL1087" s="2" t="inlineStr">
        <is>
          <t/>
        </is>
      </c>
      <c r="CM1087" t="inlineStr">
        <is>
          <t>dokumenty v digitálnej forme, okrem vedeckých publikácií, ktoré sa zbierajú alebo tvoria v priebehu vedecko-výskumných činností a ktoré sa používajú ako dôkazy v rámci výskumného procesu alebo sa vo výskumnej obci všeobecne akceptujú za potrebné na potvrdenie zistení a výsledkov výskumu</t>
        </is>
      </c>
      <c r="CN1087" s="2" t="inlineStr">
        <is>
          <t>raziskovalni podatki</t>
        </is>
      </c>
      <c r="CO1087" s="2" t="inlineStr">
        <is>
          <t>3</t>
        </is>
      </c>
      <c r="CP1087" s="2" t="inlineStr">
        <is>
          <t/>
        </is>
      </c>
      <c r="CQ1087" t="inlineStr">
        <is>
          <t>dokumenti v digitalni obliki, razen znanstvenih publikacij, ki se zbirajo ali ustvarjajo v okviru znanstvenega raziskovanja in se uporabljajo kot dokaz v raziskovalnem procesu, ali pa je v raziskovalni skupnosti splošno sprejeto, da so potrebni za potrditev ugotovitev in rezultatov raziskav</t>
        </is>
      </c>
      <c r="CR1087" s="2" t="inlineStr">
        <is>
          <t>forskningsdata</t>
        </is>
      </c>
      <c r="CS1087" s="2" t="inlineStr">
        <is>
          <t>3</t>
        </is>
      </c>
      <c r="CT1087" s="2" t="inlineStr">
        <is>
          <t/>
        </is>
      </c>
      <c r="CU1087" t="inlineStr">
        <is>
          <t>andra handlingar i
digitalt format än vetenskapliga publikationer, som samlas in eller framställs
inom ramen för vetenskaplig forskningsverksamhet och som används som bevis i
forskningsprocessen eller som i forskarvärlden är allmänt accepterade som
nödvändiga för att validera forskningsrön och forskningsresultat</t>
        </is>
      </c>
    </row>
    <row r="1088">
      <c r="A1088" s="1" t="str">
        <f>HYPERLINK("https://iate.europa.eu/entry/result/1712104/all", "1712104")</f>
        <v>1712104</v>
      </c>
      <c r="B1088" t="inlineStr">
        <is>
          <t>PRODUCTION, TECHNOLOGY AND RESEARCH;INDUSTRY</t>
        </is>
      </c>
      <c r="C1088" t="inlineStr">
        <is>
          <t>PRODUCTION, TECHNOLOGY AND RESEARCH|technology and technical regulations|materials technology;INDUSTRY|building and public works</t>
        </is>
      </c>
      <c r="D1088" t="inlineStr">
        <is>
          <t/>
        </is>
      </c>
      <c r="E1088" t="inlineStr">
        <is>
          <t/>
        </is>
      </c>
      <c r="F1088" t="inlineStr">
        <is>
          <t/>
        </is>
      </c>
      <c r="G1088" t="inlineStr">
        <is>
          <t/>
        </is>
      </c>
      <c r="H1088" t="inlineStr">
        <is>
          <t/>
        </is>
      </c>
      <c r="I1088" t="inlineStr">
        <is>
          <t/>
        </is>
      </c>
      <c r="J1088" t="inlineStr">
        <is>
          <t/>
        </is>
      </c>
      <c r="K1088" t="inlineStr">
        <is>
          <t/>
        </is>
      </c>
      <c r="L1088" t="inlineStr">
        <is>
          <t/>
        </is>
      </c>
      <c r="M1088" t="inlineStr">
        <is>
          <t/>
        </is>
      </c>
      <c r="N1088" t="inlineStr">
        <is>
          <t/>
        </is>
      </c>
      <c r="O1088" t="inlineStr">
        <is>
          <t/>
        </is>
      </c>
      <c r="P1088" t="inlineStr">
        <is>
          <t/>
        </is>
      </c>
      <c r="Q1088" t="inlineStr">
        <is>
          <t/>
        </is>
      </c>
      <c r="R1088" t="inlineStr">
        <is>
          <t/>
        </is>
      </c>
      <c r="S1088" t="inlineStr">
        <is>
          <t/>
        </is>
      </c>
      <c r="T1088" s="2" t="inlineStr">
        <is>
          <t>δομικές κατασκευές</t>
        </is>
      </c>
      <c r="U1088" s="2" t="inlineStr">
        <is>
          <t>2</t>
        </is>
      </c>
      <c r="V1088" s="2" t="inlineStr">
        <is>
          <t/>
        </is>
      </c>
      <c r="W1088" t="inlineStr">
        <is>
          <t>κτίρια και έργα πολιτικού μηχανικού</t>
        </is>
      </c>
      <c r="X1088" s="2" t="inlineStr">
        <is>
          <t>construction works</t>
        </is>
      </c>
      <c r="Y1088" s="2" t="inlineStr">
        <is>
          <t>3</t>
        </is>
      </c>
      <c r="Z1088" s="2" t="inlineStr">
        <is>
          <t/>
        </is>
      </c>
      <c r="AA1088" t="inlineStr">
        <is>
          <t>buildings and civil engineering works</t>
        </is>
      </c>
      <c r="AB1088" t="inlineStr">
        <is>
          <t/>
        </is>
      </c>
      <c r="AC1088" t="inlineStr">
        <is>
          <t/>
        </is>
      </c>
      <c r="AD1088" t="inlineStr">
        <is>
          <t/>
        </is>
      </c>
      <c r="AE1088" t="inlineStr">
        <is>
          <t/>
        </is>
      </c>
      <c r="AF1088" t="inlineStr">
        <is>
          <t/>
        </is>
      </c>
      <c r="AG1088" t="inlineStr">
        <is>
          <t/>
        </is>
      </c>
      <c r="AH1088" t="inlineStr">
        <is>
          <t/>
        </is>
      </c>
      <c r="AI1088" t="inlineStr">
        <is>
          <t/>
        </is>
      </c>
      <c r="AJ1088" t="inlineStr">
        <is>
          <t/>
        </is>
      </c>
      <c r="AK1088" t="inlineStr">
        <is>
          <t/>
        </is>
      </c>
      <c r="AL1088" t="inlineStr">
        <is>
          <t/>
        </is>
      </c>
      <c r="AM1088" t="inlineStr">
        <is>
          <t/>
        </is>
      </c>
      <c r="AN1088" t="inlineStr">
        <is>
          <t/>
        </is>
      </c>
      <c r="AO1088" t="inlineStr">
        <is>
          <t/>
        </is>
      </c>
      <c r="AP1088" t="inlineStr">
        <is>
          <t/>
        </is>
      </c>
      <c r="AQ1088" t="inlineStr">
        <is>
          <t/>
        </is>
      </c>
      <c r="AR1088" s="2" t="inlineStr">
        <is>
          <t>oibreacha foirgníochta</t>
        </is>
      </c>
      <c r="AS1088" s="2" t="inlineStr">
        <is>
          <t>3</t>
        </is>
      </c>
      <c r="AT1088" s="2" t="inlineStr">
        <is>
          <t/>
        </is>
      </c>
      <c r="AU1088" t="inlineStr">
        <is>
          <t>foirgnimh agus oibreacha innealtóireachta sibhialta</t>
        </is>
      </c>
      <c r="AV1088" t="inlineStr">
        <is>
          <t/>
        </is>
      </c>
      <c r="AW1088" t="inlineStr">
        <is>
          <t/>
        </is>
      </c>
      <c r="AX1088" t="inlineStr">
        <is>
          <t/>
        </is>
      </c>
      <c r="AY1088" t="inlineStr">
        <is>
          <t/>
        </is>
      </c>
      <c r="AZ1088" t="inlineStr">
        <is>
          <t/>
        </is>
      </c>
      <c r="BA1088" t="inlineStr">
        <is>
          <t/>
        </is>
      </c>
      <c r="BB1088" t="inlineStr">
        <is>
          <t/>
        </is>
      </c>
      <c r="BC1088" t="inlineStr">
        <is>
          <t/>
        </is>
      </c>
      <c r="BD1088" s="2" t="inlineStr">
        <is>
          <t>Opere di costruzione</t>
        </is>
      </c>
      <c r="BE1088" s="2" t="inlineStr">
        <is>
          <t>2</t>
        </is>
      </c>
      <c r="BF1088" s="2" t="inlineStr">
        <is>
          <t/>
        </is>
      </c>
      <c r="BG1088" t="inlineStr">
        <is>
          <t>This term is to be understood as covering both buildings and civil engineering works</t>
        </is>
      </c>
      <c r="BH1088" s="2" t="inlineStr">
        <is>
          <t>statinys</t>
        </is>
      </c>
      <c r="BI1088" s="2" t="inlineStr">
        <is>
          <t>3</t>
        </is>
      </c>
      <c r="BJ1088" s="2" t="inlineStr">
        <is>
          <t/>
        </is>
      </c>
      <c r="BK1088" t="inlineStr">
        <is>
          <t>tai, kas yra pastatyta arba yra statybos veiklos rezultatas</t>
        </is>
      </c>
      <c r="BL1088" t="inlineStr">
        <is>
          <t/>
        </is>
      </c>
      <c r="BM1088" t="inlineStr">
        <is>
          <t/>
        </is>
      </c>
      <c r="BN1088" t="inlineStr">
        <is>
          <t/>
        </is>
      </c>
      <c r="BO1088" t="inlineStr">
        <is>
          <t/>
        </is>
      </c>
      <c r="BP1088" t="inlineStr">
        <is>
          <t/>
        </is>
      </c>
      <c r="BQ1088" t="inlineStr">
        <is>
          <t/>
        </is>
      </c>
      <c r="BR1088" t="inlineStr">
        <is>
          <t/>
        </is>
      </c>
      <c r="BS1088" t="inlineStr">
        <is>
          <t/>
        </is>
      </c>
      <c r="BT1088" t="inlineStr">
        <is>
          <t/>
        </is>
      </c>
      <c r="BU1088" t="inlineStr">
        <is>
          <t/>
        </is>
      </c>
      <c r="BV1088" t="inlineStr">
        <is>
          <t/>
        </is>
      </c>
      <c r="BW1088" t="inlineStr">
        <is>
          <t/>
        </is>
      </c>
      <c r="BX1088" s="2" t="inlineStr">
        <is>
          <t>obiekty budowlane</t>
        </is>
      </c>
      <c r="BY1088" s="2" t="inlineStr">
        <is>
          <t>3</t>
        </is>
      </c>
      <c r="BZ1088" s="2" t="inlineStr">
        <is>
          <t/>
        </is>
      </c>
      <c r="CA1088" t="inlineStr">
        <is>
          <t>budynki i &lt;i&gt;budowle&lt;/i&gt; [ &lt;a href="/entry/result/1721384/all" id="ENTRY_TO_ENTRY_CONVERTER" target="_blank"&gt;IATE:1721384&lt;/a&gt; ]</t>
        </is>
      </c>
      <c r="CB1088" s="2" t="inlineStr">
        <is>
          <t>obras de construção</t>
        </is>
      </c>
      <c r="CC1088" s="2" t="inlineStr">
        <is>
          <t>3</t>
        </is>
      </c>
      <c r="CD1088" s="2" t="inlineStr">
        <is>
          <t/>
        </is>
      </c>
      <c r="CE1088" t="inlineStr">
        <is>
          <t>Obras de construção e engenharia civil.</t>
        </is>
      </c>
      <c r="CF1088" s="2" t="inlineStr">
        <is>
          <t>lucrări de construcții</t>
        </is>
      </c>
      <c r="CG1088" s="2" t="inlineStr">
        <is>
          <t>3</t>
        </is>
      </c>
      <c r="CH1088" s="2" t="inlineStr">
        <is>
          <t/>
        </is>
      </c>
      <c r="CI1088" t="inlineStr">
        <is>
          <t/>
        </is>
      </c>
      <c r="CJ1088" t="inlineStr">
        <is>
          <t/>
        </is>
      </c>
      <c r="CK1088" t="inlineStr">
        <is>
          <t/>
        </is>
      </c>
      <c r="CL1088" t="inlineStr">
        <is>
          <t/>
        </is>
      </c>
      <c r="CM1088" t="inlineStr">
        <is>
          <t/>
        </is>
      </c>
      <c r="CN1088" s="2" t="inlineStr">
        <is>
          <t>gradbeni objekti</t>
        </is>
      </c>
      <c r="CO1088" s="2" t="inlineStr">
        <is>
          <t>3</t>
        </is>
      </c>
      <c r="CP1088" s="2" t="inlineStr">
        <is>
          <t/>
        </is>
      </c>
      <c r="CQ1088" t="inlineStr">
        <is>
          <t>objekti visoke in nizke gradnje</t>
        </is>
      </c>
      <c r="CR1088" s="2" t="inlineStr">
        <is>
          <t>byggnadsverk</t>
        </is>
      </c>
      <c r="CS1088" s="2" t="inlineStr">
        <is>
          <t>3</t>
        </is>
      </c>
      <c r="CT1088" s="2" t="inlineStr">
        <is>
          <t/>
        </is>
      </c>
      <c r="CU1088" t="inlineStr">
        <is>
          <t>byggnader och anläggningar</t>
        </is>
      </c>
    </row>
    <row r="1089">
      <c r="A1089" s="1" t="str">
        <f>HYPERLINK("https://iate.europa.eu/entry/result/3587842/all", "3587842")</f>
        <v>3587842</v>
      </c>
      <c r="B1089" t="inlineStr">
        <is>
          <t>PRODUCTION, TECHNOLOGY AND RESEARCH;FINANCE</t>
        </is>
      </c>
      <c r="C1089" t="inlineStr">
        <is>
          <t>PRODUCTION, TECHNOLOGY AND RESEARCH|research and intellectual property|research;PRODUCTION, TECHNOLOGY AND RESEARCH|research and intellectual property|research|innovation;FINANCE|financial institutions and credit|financial institution</t>
        </is>
      </c>
      <c r="D1089" t="inlineStr">
        <is>
          <t/>
        </is>
      </c>
      <c r="E1089" t="inlineStr">
        <is>
          <t/>
        </is>
      </c>
      <c r="F1089" t="inlineStr">
        <is>
          <t/>
        </is>
      </c>
      <c r="G1089" t="inlineStr">
        <is>
          <t/>
        </is>
      </c>
      <c r="H1089" t="inlineStr">
        <is>
          <t/>
        </is>
      </c>
      <c r="I1089" t="inlineStr">
        <is>
          <t/>
        </is>
      </c>
      <c r="J1089" t="inlineStr">
        <is>
          <t/>
        </is>
      </c>
      <c r="K1089" t="inlineStr">
        <is>
          <t/>
        </is>
      </c>
      <c r="L1089" t="inlineStr">
        <is>
          <t/>
        </is>
      </c>
      <c r="M1089" t="inlineStr">
        <is>
          <t/>
        </is>
      </c>
      <c r="N1089" t="inlineStr">
        <is>
          <t/>
        </is>
      </c>
      <c r="O1089" t="inlineStr">
        <is>
          <t/>
        </is>
      </c>
      <c r="P1089" t="inlineStr">
        <is>
          <t/>
        </is>
      </c>
      <c r="Q1089" t="inlineStr">
        <is>
          <t/>
        </is>
      </c>
      <c r="R1089" t="inlineStr">
        <is>
          <t/>
        </is>
      </c>
      <c r="S1089" t="inlineStr">
        <is>
          <t/>
        </is>
      </c>
      <c r="T1089" t="inlineStr">
        <is>
          <t/>
        </is>
      </c>
      <c r="U1089" t="inlineStr">
        <is>
          <t/>
        </is>
      </c>
      <c r="V1089" t="inlineStr">
        <is>
          <t/>
        </is>
      </c>
      <c r="W1089" t="inlineStr">
        <is>
          <t/>
        </is>
      </c>
      <c r="X1089" s="2" t="inlineStr">
        <is>
          <t>Sitra|
Finnish Innovation Fund</t>
        </is>
      </c>
      <c r="Y1089" s="2" t="inlineStr">
        <is>
          <t>3|
3</t>
        </is>
      </c>
      <c r="Z1089" s="2" t="inlineStr">
        <is>
          <t xml:space="preserve">|
</t>
        </is>
      </c>
      <c r="AA1089" t="inlineStr">
        <is>
          <t>Independent Finnish innovation
fund that carries out practical experiments, compiles cross-boundary networks
and develops and finances business operations</t>
        </is>
      </c>
      <c r="AB1089" t="inlineStr">
        <is>
          <t/>
        </is>
      </c>
      <c r="AC1089" t="inlineStr">
        <is>
          <t/>
        </is>
      </c>
      <c r="AD1089" t="inlineStr">
        <is>
          <t/>
        </is>
      </c>
      <c r="AE1089" t="inlineStr">
        <is>
          <t/>
        </is>
      </c>
      <c r="AF1089" t="inlineStr">
        <is>
          <t/>
        </is>
      </c>
      <c r="AG1089" t="inlineStr">
        <is>
          <t/>
        </is>
      </c>
      <c r="AH1089" t="inlineStr">
        <is>
          <t/>
        </is>
      </c>
      <c r="AI1089" t="inlineStr">
        <is>
          <t/>
        </is>
      </c>
      <c r="AJ1089" s="2" t="inlineStr">
        <is>
          <t>Sitra|
Suomen itsenäisyyden juhlarahasto</t>
        </is>
      </c>
      <c r="AK1089" s="2" t="inlineStr">
        <is>
          <t>3|
3</t>
        </is>
      </c>
      <c r="AL1089" s="2" t="inlineStr">
        <is>
          <t xml:space="preserve">|
</t>
        </is>
      </c>
      <c r="AM1089" t="inlineStr">
        <is>
          <t>tulevaisuusorganisaatio, joka tekee töitä Suomen kilpailukyvyn ja suomalaisten hyvinvoinnin edistämiseksi, ennakoi yhteiskunnan muutosta, etsii käytännön tekemisellä uusia toimintamalleja ja vauhdittaa kestävään hyvinvointiin tähtäävää liiketoimintaa</t>
        </is>
      </c>
      <c r="AN1089" t="inlineStr">
        <is>
          <t/>
        </is>
      </c>
      <c r="AO1089" t="inlineStr">
        <is>
          <t/>
        </is>
      </c>
      <c r="AP1089" t="inlineStr">
        <is>
          <t/>
        </is>
      </c>
      <c r="AQ1089" t="inlineStr">
        <is>
          <t/>
        </is>
      </c>
      <c r="AR1089" t="inlineStr">
        <is>
          <t/>
        </is>
      </c>
      <c r="AS1089" t="inlineStr">
        <is>
          <t/>
        </is>
      </c>
      <c r="AT1089" t="inlineStr">
        <is>
          <t/>
        </is>
      </c>
      <c r="AU1089" t="inlineStr">
        <is>
          <t/>
        </is>
      </c>
      <c r="AV1089" t="inlineStr">
        <is>
          <t/>
        </is>
      </c>
      <c r="AW1089" t="inlineStr">
        <is>
          <t/>
        </is>
      </c>
      <c r="AX1089" t="inlineStr">
        <is>
          <t/>
        </is>
      </c>
      <c r="AY1089" t="inlineStr">
        <is>
          <t/>
        </is>
      </c>
      <c r="AZ1089" t="inlineStr">
        <is>
          <t/>
        </is>
      </c>
      <c r="BA1089" t="inlineStr">
        <is>
          <t/>
        </is>
      </c>
      <c r="BB1089" t="inlineStr">
        <is>
          <t/>
        </is>
      </c>
      <c r="BC1089" t="inlineStr">
        <is>
          <t/>
        </is>
      </c>
      <c r="BD1089" t="inlineStr">
        <is>
          <t/>
        </is>
      </c>
      <c r="BE1089" t="inlineStr">
        <is>
          <t/>
        </is>
      </c>
      <c r="BF1089" t="inlineStr">
        <is>
          <t/>
        </is>
      </c>
      <c r="BG1089" t="inlineStr">
        <is>
          <t/>
        </is>
      </c>
      <c r="BH1089" t="inlineStr">
        <is>
          <t/>
        </is>
      </c>
      <c r="BI1089" t="inlineStr">
        <is>
          <t/>
        </is>
      </c>
      <c r="BJ1089" t="inlineStr">
        <is>
          <t/>
        </is>
      </c>
      <c r="BK1089" t="inlineStr">
        <is>
          <t/>
        </is>
      </c>
      <c r="BL1089" t="inlineStr">
        <is>
          <t/>
        </is>
      </c>
      <c r="BM1089" t="inlineStr">
        <is>
          <t/>
        </is>
      </c>
      <c r="BN1089" t="inlineStr">
        <is>
          <t/>
        </is>
      </c>
      <c r="BO1089" t="inlineStr">
        <is>
          <t/>
        </is>
      </c>
      <c r="BP1089" t="inlineStr">
        <is>
          <t/>
        </is>
      </c>
      <c r="BQ1089" t="inlineStr">
        <is>
          <t/>
        </is>
      </c>
      <c r="BR1089" t="inlineStr">
        <is>
          <t/>
        </is>
      </c>
      <c r="BS1089" t="inlineStr">
        <is>
          <t/>
        </is>
      </c>
      <c r="BT1089" t="inlineStr">
        <is>
          <t/>
        </is>
      </c>
      <c r="BU1089" t="inlineStr">
        <is>
          <t/>
        </is>
      </c>
      <c r="BV1089" t="inlineStr">
        <is>
          <t/>
        </is>
      </c>
      <c r="BW1089" t="inlineStr">
        <is>
          <t/>
        </is>
      </c>
      <c r="BX1089" t="inlineStr">
        <is>
          <t/>
        </is>
      </c>
      <c r="BY1089" t="inlineStr">
        <is>
          <t/>
        </is>
      </c>
      <c r="BZ1089" t="inlineStr">
        <is>
          <t/>
        </is>
      </c>
      <c r="CA1089" t="inlineStr">
        <is>
          <t/>
        </is>
      </c>
      <c r="CB1089" t="inlineStr">
        <is>
          <t/>
        </is>
      </c>
      <c r="CC1089" t="inlineStr">
        <is>
          <t/>
        </is>
      </c>
      <c r="CD1089" t="inlineStr">
        <is>
          <t/>
        </is>
      </c>
      <c r="CE1089" t="inlineStr">
        <is>
          <t/>
        </is>
      </c>
      <c r="CF1089" t="inlineStr">
        <is>
          <t/>
        </is>
      </c>
      <c r="CG1089" t="inlineStr">
        <is>
          <t/>
        </is>
      </c>
      <c r="CH1089" t="inlineStr">
        <is>
          <t/>
        </is>
      </c>
      <c r="CI1089" t="inlineStr">
        <is>
          <t/>
        </is>
      </c>
      <c r="CJ1089" t="inlineStr">
        <is>
          <t/>
        </is>
      </c>
      <c r="CK1089" t="inlineStr">
        <is>
          <t/>
        </is>
      </c>
      <c r="CL1089" t="inlineStr">
        <is>
          <t/>
        </is>
      </c>
      <c r="CM1089" t="inlineStr">
        <is>
          <t/>
        </is>
      </c>
      <c r="CN1089" t="inlineStr">
        <is>
          <t/>
        </is>
      </c>
      <c r="CO1089" t="inlineStr">
        <is>
          <t/>
        </is>
      </c>
      <c r="CP1089" t="inlineStr">
        <is>
          <t/>
        </is>
      </c>
      <c r="CQ1089" t="inlineStr">
        <is>
          <t/>
        </is>
      </c>
      <c r="CR1089" s="2" t="inlineStr">
        <is>
          <t>Sitra|
Jubileumsfonden för Finlands självständighet</t>
        </is>
      </c>
      <c r="CS1089" s="2" t="inlineStr">
        <is>
          <t>2|
2</t>
        </is>
      </c>
      <c r="CT1089" s="2" t="inlineStr">
        <is>
          <t xml:space="preserve">|
</t>
        </is>
      </c>
      <c r="CU1089" t="inlineStr">
        <is>
          <t>framtidshus, vars konkreta arbete går ut på att förutse förändringar i samhället, utreda utvecklingsmöjligheter, göra experiment, utveckla verksamhetsmodeller och föra samman människor och organisationer så att förnyelsen kan genomföras</t>
        </is>
      </c>
    </row>
    <row r="1090">
      <c r="A1090" s="1" t="str">
        <f>HYPERLINK("https://iate.europa.eu/entry/result/3576823/all", "3576823")</f>
        <v>3576823</v>
      </c>
      <c r="B1090" t="inlineStr">
        <is>
          <t>INTERNATIONAL ORGANISATIONS;PRODUCTION, TECHNOLOGY AND RESEARCH;BUSINESS AND COMPETITION</t>
        </is>
      </c>
      <c r="C1090" t="inlineStr">
        <is>
          <t>INTERNATIONAL ORGANISATIONS|world organisations|world organisation|OECD;PRODUCTION, TECHNOLOGY AND RESEARCH|research and intellectual property|research|innovation;BUSINESS AND COMPETITION|business classification|type of business|public sector;PRODUCTION, TECHNOLOGY AND RESEARCH|technology and technical regulations|technology|technology transfer|diffusion of innovations</t>
        </is>
      </c>
      <c r="D1090" t="inlineStr">
        <is>
          <t/>
        </is>
      </c>
      <c r="E1090" t="inlineStr">
        <is>
          <t/>
        </is>
      </c>
      <c r="F1090" t="inlineStr">
        <is>
          <t/>
        </is>
      </c>
      <c r="G1090" t="inlineStr">
        <is>
          <t/>
        </is>
      </c>
      <c r="H1090" t="inlineStr">
        <is>
          <t/>
        </is>
      </c>
      <c r="I1090" t="inlineStr">
        <is>
          <t/>
        </is>
      </c>
      <c r="J1090" t="inlineStr">
        <is>
          <t/>
        </is>
      </c>
      <c r="K1090" t="inlineStr">
        <is>
          <t/>
        </is>
      </c>
      <c r="L1090" t="inlineStr">
        <is>
          <t/>
        </is>
      </c>
      <c r="M1090" t="inlineStr">
        <is>
          <t/>
        </is>
      </c>
      <c r="N1090" t="inlineStr">
        <is>
          <t/>
        </is>
      </c>
      <c r="O1090" t="inlineStr">
        <is>
          <t/>
        </is>
      </c>
      <c r="P1090" t="inlineStr">
        <is>
          <t/>
        </is>
      </c>
      <c r="Q1090" t="inlineStr">
        <is>
          <t/>
        </is>
      </c>
      <c r="R1090" t="inlineStr">
        <is>
          <t/>
        </is>
      </c>
      <c r="S1090" t="inlineStr">
        <is>
          <t/>
        </is>
      </c>
      <c r="T1090" t="inlineStr">
        <is>
          <t/>
        </is>
      </c>
      <c r="U1090" t="inlineStr">
        <is>
          <t/>
        </is>
      </c>
      <c r="V1090" t="inlineStr">
        <is>
          <t/>
        </is>
      </c>
      <c r="W1090" t="inlineStr">
        <is>
          <t/>
        </is>
      </c>
      <c r="X1090" s="2" t="inlineStr">
        <is>
          <t>Observatory of Public Sector Innovation|
OPSI</t>
        </is>
      </c>
      <c r="Y1090" s="2" t="inlineStr">
        <is>
          <t>4|
4</t>
        </is>
      </c>
      <c r="Z1090" s="2" t="inlineStr">
        <is>
          <t xml:space="preserve">|
</t>
        </is>
      </c>
      <c r="AA1090" t="inlineStr">
        <is>
          <t>specialist group set up by the OECD to carry out research and analysis, and provide advice, on innovation in the public sector</t>
        </is>
      </c>
      <c r="AB1090" t="inlineStr">
        <is>
          <t/>
        </is>
      </c>
      <c r="AC1090" t="inlineStr">
        <is>
          <t/>
        </is>
      </c>
      <c r="AD1090" t="inlineStr">
        <is>
          <t/>
        </is>
      </c>
      <c r="AE1090" t="inlineStr">
        <is>
          <t/>
        </is>
      </c>
      <c r="AF1090" t="inlineStr">
        <is>
          <t/>
        </is>
      </c>
      <c r="AG1090" t="inlineStr">
        <is>
          <t/>
        </is>
      </c>
      <c r="AH1090" t="inlineStr">
        <is>
          <t/>
        </is>
      </c>
      <c r="AI1090" t="inlineStr">
        <is>
          <t/>
        </is>
      </c>
      <c r="AJ1090" t="inlineStr">
        <is>
          <t/>
        </is>
      </c>
      <c r="AK1090" t="inlineStr">
        <is>
          <t/>
        </is>
      </c>
      <c r="AL1090" t="inlineStr">
        <is>
          <t/>
        </is>
      </c>
      <c r="AM1090" t="inlineStr">
        <is>
          <t/>
        </is>
      </c>
      <c r="AN1090" t="inlineStr">
        <is>
          <t/>
        </is>
      </c>
      <c r="AO1090" t="inlineStr">
        <is>
          <t/>
        </is>
      </c>
      <c r="AP1090" t="inlineStr">
        <is>
          <t/>
        </is>
      </c>
      <c r="AQ1090" t="inlineStr">
        <is>
          <t/>
        </is>
      </c>
      <c r="AR1090" t="inlineStr">
        <is>
          <t/>
        </is>
      </c>
      <c r="AS1090" t="inlineStr">
        <is>
          <t/>
        </is>
      </c>
      <c r="AT1090" t="inlineStr">
        <is>
          <t/>
        </is>
      </c>
      <c r="AU1090" t="inlineStr">
        <is>
          <t/>
        </is>
      </c>
      <c r="AV1090" t="inlineStr">
        <is>
          <t/>
        </is>
      </c>
      <c r="AW1090" t="inlineStr">
        <is>
          <t/>
        </is>
      </c>
      <c r="AX1090" t="inlineStr">
        <is>
          <t/>
        </is>
      </c>
      <c r="AY1090" t="inlineStr">
        <is>
          <t/>
        </is>
      </c>
      <c r="AZ1090" t="inlineStr">
        <is>
          <t/>
        </is>
      </c>
      <c r="BA1090" t="inlineStr">
        <is>
          <t/>
        </is>
      </c>
      <c r="BB1090" t="inlineStr">
        <is>
          <t/>
        </is>
      </c>
      <c r="BC1090" t="inlineStr">
        <is>
          <t/>
        </is>
      </c>
      <c r="BD1090" t="inlineStr">
        <is>
          <t/>
        </is>
      </c>
      <c r="BE1090" t="inlineStr">
        <is>
          <t/>
        </is>
      </c>
      <c r="BF1090" t="inlineStr">
        <is>
          <t/>
        </is>
      </c>
      <c r="BG1090" t="inlineStr">
        <is>
          <t/>
        </is>
      </c>
      <c r="BH1090" t="inlineStr">
        <is>
          <t/>
        </is>
      </c>
      <c r="BI1090" t="inlineStr">
        <is>
          <t/>
        </is>
      </c>
      <c r="BJ1090" t="inlineStr">
        <is>
          <t/>
        </is>
      </c>
      <c r="BK1090" t="inlineStr">
        <is>
          <t/>
        </is>
      </c>
      <c r="BL1090" t="inlineStr">
        <is>
          <t/>
        </is>
      </c>
      <c r="BM1090" t="inlineStr">
        <is>
          <t/>
        </is>
      </c>
      <c r="BN1090" t="inlineStr">
        <is>
          <t/>
        </is>
      </c>
      <c r="BO1090" t="inlineStr">
        <is>
          <t/>
        </is>
      </c>
      <c r="BP1090" s="2" t="inlineStr">
        <is>
          <t>Osservatorju tal-Innovazzjoni fis-Settur Pubbliku</t>
        </is>
      </c>
      <c r="BQ1090" s="2" t="inlineStr">
        <is>
          <t>3</t>
        </is>
      </c>
      <c r="BR1090" s="2" t="inlineStr">
        <is>
          <t/>
        </is>
      </c>
      <c r="BS1090" t="inlineStr">
        <is>
          <t>grupp ta' speċjalisti mwaqqaf mill-OECD biex jagħmel riċerka u analiżi u biex jipprovdi konsulenza dwar l-innovazzjoni fis-settur pubbliku</t>
        </is>
      </c>
      <c r="BT1090" t="inlineStr">
        <is>
          <t/>
        </is>
      </c>
      <c r="BU1090" t="inlineStr">
        <is>
          <t/>
        </is>
      </c>
      <c r="BV1090" t="inlineStr">
        <is>
          <t/>
        </is>
      </c>
      <c r="BW1090" t="inlineStr">
        <is>
          <t/>
        </is>
      </c>
      <c r="BX1090" t="inlineStr">
        <is>
          <t/>
        </is>
      </c>
      <c r="BY1090" t="inlineStr">
        <is>
          <t/>
        </is>
      </c>
      <c r="BZ1090" t="inlineStr">
        <is>
          <t/>
        </is>
      </c>
      <c r="CA1090" t="inlineStr">
        <is>
          <t/>
        </is>
      </c>
      <c r="CB1090" t="inlineStr">
        <is>
          <t/>
        </is>
      </c>
      <c r="CC1090" t="inlineStr">
        <is>
          <t/>
        </is>
      </c>
      <c r="CD1090" t="inlineStr">
        <is>
          <t/>
        </is>
      </c>
      <c r="CE1090" t="inlineStr">
        <is>
          <t/>
        </is>
      </c>
      <c r="CF1090" t="inlineStr">
        <is>
          <t/>
        </is>
      </c>
      <c r="CG1090" t="inlineStr">
        <is>
          <t/>
        </is>
      </c>
      <c r="CH1090" t="inlineStr">
        <is>
          <t/>
        </is>
      </c>
      <c r="CI1090" t="inlineStr">
        <is>
          <t/>
        </is>
      </c>
      <c r="CJ1090" t="inlineStr">
        <is>
          <t/>
        </is>
      </c>
      <c r="CK1090" t="inlineStr">
        <is>
          <t/>
        </is>
      </c>
      <c r="CL1090" t="inlineStr">
        <is>
          <t/>
        </is>
      </c>
      <c r="CM1090" t="inlineStr">
        <is>
          <t/>
        </is>
      </c>
      <c r="CN1090" t="inlineStr">
        <is>
          <t/>
        </is>
      </c>
      <c r="CO1090" t="inlineStr">
        <is>
          <t/>
        </is>
      </c>
      <c r="CP1090" t="inlineStr">
        <is>
          <t/>
        </is>
      </c>
      <c r="CQ1090" t="inlineStr">
        <is>
          <t/>
        </is>
      </c>
      <c r="CR1090" t="inlineStr">
        <is>
          <t/>
        </is>
      </c>
      <c r="CS1090" t="inlineStr">
        <is>
          <t/>
        </is>
      </c>
      <c r="CT1090" t="inlineStr">
        <is>
          <t/>
        </is>
      </c>
      <c r="CU1090" t="inlineStr">
        <is>
          <t/>
        </is>
      </c>
    </row>
    <row r="1091">
      <c r="A1091" s="1" t="str">
        <f>HYPERLINK("https://iate.europa.eu/entry/result/3592911/all", "3592911")</f>
        <v>3592911</v>
      </c>
      <c r="B1091" t="inlineStr">
        <is>
          <t>INDUSTRY;LAW</t>
        </is>
      </c>
      <c r="C1091" t="inlineStr">
        <is>
          <t>INDUSTRY|building and public works;LAW|civil law|ownership|land and buildings</t>
        </is>
      </c>
      <c r="D1091" t="inlineStr">
        <is>
          <t/>
        </is>
      </c>
      <c r="E1091" t="inlineStr">
        <is>
          <t/>
        </is>
      </c>
      <c r="F1091" t="inlineStr">
        <is>
          <t/>
        </is>
      </c>
      <c r="G1091" t="inlineStr">
        <is>
          <t/>
        </is>
      </c>
      <c r="H1091" s="2" t="inlineStr">
        <is>
          <t>areál</t>
        </is>
      </c>
      <c r="I1091" s="2" t="inlineStr">
        <is>
          <t>3</t>
        </is>
      </c>
      <c r="J1091" s="2" t="inlineStr">
        <is>
          <t/>
        </is>
      </c>
      <c r="K1091" t="inlineStr">
        <is>
          <t/>
        </is>
      </c>
      <c r="L1091" s="2" t="inlineStr">
        <is>
          <t>tilliggende|
tilhørende område</t>
        </is>
      </c>
      <c r="M1091" s="2" t="inlineStr">
        <is>
          <t>3|
2</t>
        </is>
      </c>
      <c r="N1091" s="2" t="inlineStr">
        <is>
          <t xml:space="preserve">|
</t>
        </is>
      </c>
      <c r="O1091" t="inlineStr">
        <is>
          <t/>
        </is>
      </c>
      <c r="P1091" t="inlineStr">
        <is>
          <t/>
        </is>
      </c>
      <c r="Q1091" t="inlineStr">
        <is>
          <t/>
        </is>
      </c>
      <c r="R1091" t="inlineStr">
        <is>
          <t/>
        </is>
      </c>
      <c r="S1091" t="inlineStr">
        <is>
          <t/>
        </is>
      </c>
      <c r="T1091" t="inlineStr">
        <is>
          <t/>
        </is>
      </c>
      <c r="U1091" t="inlineStr">
        <is>
          <t/>
        </is>
      </c>
      <c r="V1091" t="inlineStr">
        <is>
          <t/>
        </is>
      </c>
      <c r="W1091" t="inlineStr">
        <is>
          <t/>
        </is>
      </c>
      <c r="X1091" s="2" t="inlineStr">
        <is>
          <t>curtilage</t>
        </is>
      </c>
      <c r="Y1091" s="2" t="inlineStr">
        <is>
          <t>3</t>
        </is>
      </c>
      <c r="Z1091" s="2" t="inlineStr">
        <is>
          <t/>
        </is>
      </c>
      <c r="AA1091" t="inlineStr">
        <is>
          <t>any area of land and other
buildings that is around and associated with a principal building</t>
        </is>
      </c>
      <c r="AB1091" s="2" t="inlineStr">
        <is>
          <t>perímetro|
terreno afecto al inmueble|
dependencia</t>
        </is>
      </c>
      <c r="AC1091" s="2" t="inlineStr">
        <is>
          <t>3|
3|
2</t>
        </is>
      </c>
      <c r="AD1091" s="2" t="inlineStr">
        <is>
          <t xml:space="preserve">|
|
</t>
        </is>
      </c>
      <c r="AE1091" t="inlineStr">
        <is>
          <t>Área
ocupada por un edificio junto con su patio y edificaciones anexas;
tierra inmediatamente circundante a una vivienda.</t>
        </is>
      </c>
      <c r="AF1091" t="inlineStr">
        <is>
          <t/>
        </is>
      </c>
      <c r="AG1091" t="inlineStr">
        <is>
          <t/>
        </is>
      </c>
      <c r="AH1091" t="inlineStr">
        <is>
          <t/>
        </is>
      </c>
      <c r="AI1091" t="inlineStr">
        <is>
          <t/>
        </is>
      </c>
      <c r="AJ1091" s="2" t="inlineStr">
        <is>
          <t>pihapiiri|
piha-alue</t>
        </is>
      </c>
      <c r="AK1091" s="2" t="inlineStr">
        <is>
          <t>3|
3</t>
        </is>
      </c>
      <c r="AL1091" s="2" t="inlineStr">
        <is>
          <t xml:space="preserve">|
</t>
        </is>
      </c>
      <c r="AM1091" t="inlineStr">
        <is>
          <t>rakennuksien tai rakennusryhmien välittön ympäristö</t>
        </is>
      </c>
      <c r="AN1091" t="inlineStr">
        <is>
          <t/>
        </is>
      </c>
      <c r="AO1091" t="inlineStr">
        <is>
          <t/>
        </is>
      </c>
      <c r="AP1091" t="inlineStr">
        <is>
          <t/>
        </is>
      </c>
      <c r="AQ1091" t="inlineStr">
        <is>
          <t/>
        </is>
      </c>
      <c r="AR1091" t="inlineStr">
        <is>
          <t/>
        </is>
      </c>
      <c r="AS1091" t="inlineStr">
        <is>
          <t/>
        </is>
      </c>
      <c r="AT1091" t="inlineStr">
        <is>
          <t/>
        </is>
      </c>
      <c r="AU1091" t="inlineStr">
        <is>
          <t/>
        </is>
      </c>
      <c r="AV1091" t="inlineStr">
        <is>
          <t/>
        </is>
      </c>
      <c r="AW1091" t="inlineStr">
        <is>
          <t/>
        </is>
      </c>
      <c r="AX1091" t="inlineStr">
        <is>
          <t/>
        </is>
      </c>
      <c r="AY1091" t="inlineStr">
        <is>
          <t/>
        </is>
      </c>
      <c r="AZ1091" s="2" t="inlineStr">
        <is>
          <t>telek|
tömbtelek</t>
        </is>
      </c>
      <c r="BA1091" s="2" t="inlineStr">
        <is>
          <t>3|
3</t>
        </is>
      </c>
      <c r="BB1091" s="2" t="inlineStr">
        <is>
          <t>|
admitted</t>
        </is>
      </c>
      <c r="BC1091" t="inlineStr">
        <is>
          <t/>
        </is>
      </c>
      <c r="BD1091" s="2" t="inlineStr">
        <is>
          <t>area di pertinenza|
pertinenza</t>
        </is>
      </c>
      <c r="BE1091" s="2" t="inlineStr">
        <is>
          <t>3|
3</t>
        </is>
      </c>
      <c r="BF1091" s="2" t="inlineStr">
        <is>
          <t xml:space="preserve">|
</t>
        </is>
      </c>
      <c r="BG1091" t="inlineStr">
        <is>
          <t>area e immobili che, pur autonomamente individuabili, non svolgono una funzione indipendente, ma sono posti in rapporto durevole di relazione subordinata, al servizio della funzione o delle funzioni di un edifico principale</t>
        </is>
      </c>
      <c r="BH1091" t="inlineStr">
        <is>
          <t/>
        </is>
      </c>
      <c r="BI1091" t="inlineStr">
        <is>
          <t/>
        </is>
      </c>
      <c r="BJ1091" t="inlineStr">
        <is>
          <t/>
        </is>
      </c>
      <c r="BK1091" t="inlineStr">
        <is>
          <t/>
        </is>
      </c>
      <c r="BL1091" t="inlineStr">
        <is>
          <t/>
        </is>
      </c>
      <c r="BM1091" t="inlineStr">
        <is>
          <t/>
        </is>
      </c>
      <c r="BN1091" t="inlineStr">
        <is>
          <t/>
        </is>
      </c>
      <c r="BO1091" t="inlineStr">
        <is>
          <t/>
        </is>
      </c>
      <c r="BP1091" t="inlineStr">
        <is>
          <t/>
        </is>
      </c>
      <c r="BQ1091" t="inlineStr">
        <is>
          <t/>
        </is>
      </c>
      <c r="BR1091" t="inlineStr">
        <is>
          <t/>
        </is>
      </c>
      <c r="BS1091" t="inlineStr">
        <is>
          <t/>
        </is>
      </c>
      <c r="BT1091" t="inlineStr">
        <is>
          <t/>
        </is>
      </c>
      <c r="BU1091" t="inlineStr">
        <is>
          <t/>
        </is>
      </c>
      <c r="BV1091" t="inlineStr">
        <is>
          <t/>
        </is>
      </c>
      <c r="BW1091" t="inlineStr">
        <is>
          <t/>
        </is>
      </c>
      <c r="BX1091" t="inlineStr">
        <is>
          <t/>
        </is>
      </c>
      <c r="BY1091" t="inlineStr">
        <is>
          <t/>
        </is>
      </c>
      <c r="BZ1091" t="inlineStr">
        <is>
          <t/>
        </is>
      </c>
      <c r="CA1091" t="inlineStr">
        <is>
          <t/>
        </is>
      </c>
      <c r="CB1091" s="2" t="inlineStr">
        <is>
          <t>logradouro</t>
        </is>
      </c>
      <c r="CC1091" s="2" t="inlineStr">
        <is>
          <t>3</t>
        </is>
      </c>
      <c r="CD1091" s="2" t="inlineStr">
        <is>
          <t/>
        </is>
      </c>
      <c r="CE1091" t="inlineStr">
        <is>
          <t>Área de terreno livre de um lote, ou parcela, adjacente à construção nele implantada e que, funcionalmente, se encontra conexa com ele, servindo de jardim, quintal ou pátio.</t>
        </is>
      </c>
      <c r="CF1091" t="inlineStr">
        <is>
          <t/>
        </is>
      </c>
      <c r="CG1091" t="inlineStr">
        <is>
          <t/>
        </is>
      </c>
      <c r="CH1091" t="inlineStr">
        <is>
          <t/>
        </is>
      </c>
      <c r="CI1091" t="inlineStr">
        <is>
          <t/>
        </is>
      </c>
      <c r="CJ1091" t="inlineStr">
        <is>
          <t/>
        </is>
      </c>
      <c r="CK1091" t="inlineStr">
        <is>
          <t/>
        </is>
      </c>
      <c r="CL1091" t="inlineStr">
        <is>
          <t/>
        </is>
      </c>
      <c r="CM1091" t="inlineStr">
        <is>
          <t/>
        </is>
      </c>
      <c r="CN1091" s="2" t="inlineStr">
        <is>
          <t>območje</t>
        </is>
      </c>
      <c r="CO1091" s="2" t="inlineStr">
        <is>
          <t>3</t>
        </is>
      </c>
      <c r="CP1091" s="2" t="inlineStr">
        <is>
          <t/>
        </is>
      </c>
      <c r="CQ1091" t="inlineStr">
        <is>
          <t/>
        </is>
      </c>
      <c r="CR1091" t="inlineStr">
        <is>
          <t/>
        </is>
      </c>
      <c r="CS1091" t="inlineStr">
        <is>
          <t/>
        </is>
      </c>
      <c r="CT1091" t="inlineStr">
        <is>
          <t/>
        </is>
      </c>
      <c r="CU1091" t="inlineStr">
        <is>
          <t/>
        </is>
      </c>
    </row>
    <row r="1092">
      <c r="A1092" s="1" t="str">
        <f>HYPERLINK("https://iate.europa.eu/entry/result/1138556/all", "1138556")</f>
        <v>1138556</v>
      </c>
      <c r="B1092" t="inlineStr">
        <is>
          <t>EDUCATION AND COMMUNICATIONS</t>
        </is>
      </c>
      <c r="C1092" t="inlineStr">
        <is>
          <t>EDUCATION AND COMMUNICATIONS|information technology and data processing</t>
        </is>
      </c>
      <c r="D1092" t="inlineStr">
        <is>
          <t/>
        </is>
      </c>
      <c r="E1092" t="inlineStr">
        <is>
          <t/>
        </is>
      </c>
      <c r="F1092" t="inlineStr">
        <is>
          <t/>
        </is>
      </c>
      <c r="G1092" t="inlineStr">
        <is>
          <t/>
        </is>
      </c>
      <c r="H1092" t="inlineStr">
        <is>
          <t/>
        </is>
      </c>
      <c r="I1092" t="inlineStr">
        <is>
          <t/>
        </is>
      </c>
      <c r="J1092" t="inlineStr">
        <is>
          <t/>
        </is>
      </c>
      <c r="K1092" t="inlineStr">
        <is>
          <t/>
        </is>
      </c>
      <c r="L1092" t="inlineStr">
        <is>
          <t/>
        </is>
      </c>
      <c r="M1092" t="inlineStr">
        <is>
          <t/>
        </is>
      </c>
      <c r="N1092" t="inlineStr">
        <is>
          <t/>
        </is>
      </c>
      <c r="O1092" t="inlineStr">
        <is>
          <t/>
        </is>
      </c>
      <c r="P1092" t="inlineStr">
        <is>
          <t/>
        </is>
      </c>
      <c r="Q1092" t="inlineStr">
        <is>
          <t/>
        </is>
      </c>
      <c r="R1092" t="inlineStr">
        <is>
          <t/>
        </is>
      </c>
      <c r="S1092" t="inlineStr">
        <is>
          <t/>
        </is>
      </c>
      <c r="T1092" t="inlineStr">
        <is>
          <t/>
        </is>
      </c>
      <c r="U1092" t="inlineStr">
        <is>
          <t/>
        </is>
      </c>
      <c r="V1092" t="inlineStr">
        <is>
          <t/>
        </is>
      </c>
      <c r="W1092" t="inlineStr">
        <is>
          <t/>
        </is>
      </c>
      <c r="X1092" s="2" t="inlineStr">
        <is>
          <t>search field|
search bar|
search box</t>
        </is>
      </c>
      <c r="Y1092" s="2" t="inlineStr">
        <is>
          <t>3|
3|
3</t>
        </is>
      </c>
      <c r="Z1092" s="2" t="inlineStr">
        <is>
          <t xml:space="preserve">|
|
</t>
        </is>
      </c>
      <c r="AA1092" t="inlineStr">
        <is>
          <t>graphical control element used in computer programs, such as file managers or web browsers, and on web sites</t>
        </is>
      </c>
      <c r="AB1092" t="inlineStr">
        <is>
          <t/>
        </is>
      </c>
      <c r="AC1092" t="inlineStr">
        <is>
          <t/>
        </is>
      </c>
      <c r="AD1092" t="inlineStr">
        <is>
          <t/>
        </is>
      </c>
      <c r="AE1092" t="inlineStr">
        <is>
          <t/>
        </is>
      </c>
      <c r="AF1092" t="inlineStr">
        <is>
          <t/>
        </is>
      </c>
      <c r="AG1092" t="inlineStr">
        <is>
          <t/>
        </is>
      </c>
      <c r="AH1092" t="inlineStr">
        <is>
          <t/>
        </is>
      </c>
      <c r="AI1092" t="inlineStr">
        <is>
          <t/>
        </is>
      </c>
      <c r="AJ1092" t="inlineStr">
        <is>
          <t/>
        </is>
      </c>
      <c r="AK1092" t="inlineStr">
        <is>
          <t/>
        </is>
      </c>
      <c r="AL1092" t="inlineStr">
        <is>
          <t/>
        </is>
      </c>
      <c r="AM1092" t="inlineStr">
        <is>
          <t/>
        </is>
      </c>
      <c r="AN1092" s="2" t="inlineStr">
        <is>
          <t>zone Recherche</t>
        </is>
      </c>
      <c r="AO1092" s="2" t="inlineStr">
        <is>
          <t>3</t>
        </is>
      </c>
      <c r="AP1092" s="2" t="inlineStr">
        <is>
          <t/>
        </is>
      </c>
      <c r="AQ1092" t="inlineStr">
        <is>
          <t/>
        </is>
      </c>
      <c r="AR1092" t="inlineStr">
        <is>
          <t/>
        </is>
      </c>
      <c r="AS1092" t="inlineStr">
        <is>
          <t/>
        </is>
      </c>
      <c r="AT1092" t="inlineStr">
        <is>
          <t/>
        </is>
      </c>
      <c r="AU1092" t="inlineStr">
        <is>
          <t/>
        </is>
      </c>
      <c r="AV1092" t="inlineStr">
        <is>
          <t/>
        </is>
      </c>
      <c r="AW1092" t="inlineStr">
        <is>
          <t/>
        </is>
      </c>
      <c r="AX1092" t="inlineStr">
        <is>
          <t/>
        </is>
      </c>
      <c r="AY1092" t="inlineStr">
        <is>
          <t/>
        </is>
      </c>
      <c r="AZ1092" t="inlineStr">
        <is>
          <t/>
        </is>
      </c>
      <c r="BA1092" t="inlineStr">
        <is>
          <t/>
        </is>
      </c>
      <c r="BB1092" t="inlineStr">
        <is>
          <t/>
        </is>
      </c>
      <c r="BC1092" t="inlineStr">
        <is>
          <t/>
        </is>
      </c>
      <c r="BD1092" s="2" t="inlineStr">
        <is>
          <t>campo della ricerca</t>
        </is>
      </c>
      <c r="BE1092" s="2" t="inlineStr">
        <is>
          <t>3</t>
        </is>
      </c>
      <c r="BF1092" s="2" t="inlineStr">
        <is>
          <t/>
        </is>
      </c>
      <c r="BG1092" t="inlineStr">
        <is>
          <t/>
        </is>
      </c>
      <c r="BH1092" t="inlineStr">
        <is>
          <t/>
        </is>
      </c>
      <c r="BI1092" t="inlineStr">
        <is>
          <t/>
        </is>
      </c>
      <c r="BJ1092" t="inlineStr">
        <is>
          <t/>
        </is>
      </c>
      <c r="BK1092" t="inlineStr">
        <is>
          <t/>
        </is>
      </c>
      <c r="BL1092" t="inlineStr">
        <is>
          <t/>
        </is>
      </c>
      <c r="BM1092" t="inlineStr">
        <is>
          <t/>
        </is>
      </c>
      <c r="BN1092" t="inlineStr">
        <is>
          <t/>
        </is>
      </c>
      <c r="BO1092" t="inlineStr">
        <is>
          <t/>
        </is>
      </c>
      <c r="BP1092" s="2" t="inlineStr">
        <is>
          <t>kaxxa tat-tiftix</t>
        </is>
      </c>
      <c r="BQ1092" s="2" t="inlineStr">
        <is>
          <t>3</t>
        </is>
      </c>
      <c r="BR1092" s="2" t="inlineStr">
        <is>
          <t/>
        </is>
      </c>
      <c r="BS1092" t="inlineStr">
        <is>
          <t>element ta' kontroll grafiku li jintuża fi programmi tal-kompjuter, bħall-file managers jew il-web browsers, u fuq siti web</t>
        </is>
      </c>
      <c r="BT1092" t="inlineStr">
        <is>
          <t/>
        </is>
      </c>
      <c r="BU1092" t="inlineStr">
        <is>
          <t/>
        </is>
      </c>
      <c r="BV1092" t="inlineStr">
        <is>
          <t/>
        </is>
      </c>
      <c r="BW1092" t="inlineStr">
        <is>
          <t/>
        </is>
      </c>
      <c r="BX1092" t="inlineStr">
        <is>
          <t/>
        </is>
      </c>
      <c r="BY1092" t="inlineStr">
        <is>
          <t/>
        </is>
      </c>
      <c r="BZ1092" t="inlineStr">
        <is>
          <t/>
        </is>
      </c>
      <c r="CA1092" t="inlineStr">
        <is>
          <t/>
        </is>
      </c>
      <c r="CB1092" t="inlineStr">
        <is>
          <t/>
        </is>
      </c>
      <c r="CC1092" t="inlineStr">
        <is>
          <t/>
        </is>
      </c>
      <c r="CD1092" t="inlineStr">
        <is>
          <t/>
        </is>
      </c>
      <c r="CE1092" t="inlineStr">
        <is>
          <t/>
        </is>
      </c>
      <c r="CF1092" s="2" t="inlineStr">
        <is>
          <t>câmp de căutare</t>
        </is>
      </c>
      <c r="CG1092" s="2" t="inlineStr">
        <is>
          <t>3</t>
        </is>
      </c>
      <c r="CH1092" s="2" t="inlineStr">
        <is>
          <t/>
        </is>
      </c>
      <c r="CI1092" t="inlineStr">
        <is>
          <t/>
        </is>
      </c>
      <c r="CJ1092" t="inlineStr">
        <is>
          <t/>
        </is>
      </c>
      <c r="CK1092" t="inlineStr">
        <is>
          <t/>
        </is>
      </c>
      <c r="CL1092" t="inlineStr">
        <is>
          <t/>
        </is>
      </c>
      <c r="CM1092" t="inlineStr">
        <is>
          <t/>
        </is>
      </c>
      <c r="CN1092" t="inlineStr">
        <is>
          <t/>
        </is>
      </c>
      <c r="CO1092" t="inlineStr">
        <is>
          <t/>
        </is>
      </c>
      <c r="CP1092" t="inlineStr">
        <is>
          <t/>
        </is>
      </c>
      <c r="CQ1092" t="inlineStr">
        <is>
          <t/>
        </is>
      </c>
      <c r="CR1092" t="inlineStr">
        <is>
          <t/>
        </is>
      </c>
      <c r="CS1092" t="inlineStr">
        <is>
          <t/>
        </is>
      </c>
      <c r="CT1092" t="inlineStr">
        <is>
          <t/>
        </is>
      </c>
      <c r="CU1092" t="inlineStr">
        <is>
          <t/>
        </is>
      </c>
    </row>
    <row r="1093">
      <c r="A1093" s="1" t="str">
        <f>HYPERLINK("https://iate.europa.eu/entry/result/3580812/all", "3580812")</f>
        <v>3580812</v>
      </c>
      <c r="B1093" t="inlineStr">
        <is>
          <t>EDUCATION AND COMMUNICATIONS</t>
        </is>
      </c>
      <c r="C1093" t="inlineStr">
        <is>
          <t>EDUCATION AND COMMUNICATIONS|information technology and data processing</t>
        </is>
      </c>
      <c r="D1093" s="2" t="inlineStr">
        <is>
          <t>национална схема за сертифициране на киберсигурността</t>
        </is>
      </c>
      <c r="E1093" s="2" t="inlineStr">
        <is>
          <t>3</t>
        </is>
      </c>
      <c r="F1093" s="2" t="inlineStr">
        <is>
          <t/>
        </is>
      </c>
      <c r="G1093" t="inlineStr">
        <is>
          <t>цялостен набор от правила, технически изисквания, стандарти и процедури, разработени и приети от национален публичен орган, които се прилагат по отношение на сертифицирането или оценката на съответствието на ИКТ продукти, ИКТ услуги и ИКТ процеси, попадащи в обхвата на конкретната схема</t>
        </is>
      </c>
      <c r="H1093" s="2" t="inlineStr">
        <is>
          <t>vnitrostátní systém certifikace kybernetické bezpečnosti</t>
        </is>
      </c>
      <c r="I1093" s="2" t="inlineStr">
        <is>
          <t>3</t>
        </is>
      </c>
      <c r="J1093" s="2" t="inlineStr">
        <is>
          <t/>
        </is>
      </c>
      <c r="K1093" t="inlineStr">
        <is>
          <t>komplexní soubor pravidel, technických požadavků, norem a postupů, které vyvinuly a přijaly vnitrostátní veřejné orgány, a které se uplatňují na certifikaci nebo na posuzování shody produktů, služeb a procesů IKT spadajících do oblasti působnosti konkrétního systému</t>
        </is>
      </c>
      <c r="L1093" s="2" t="inlineStr">
        <is>
          <t>national cybersikkerhedscertificeringsordning</t>
        </is>
      </c>
      <c r="M1093" s="2" t="inlineStr">
        <is>
          <t>3</t>
        </is>
      </c>
      <c r="N1093" s="2" t="inlineStr">
        <is>
          <t/>
        </is>
      </c>
      <c r="O1093" t="inlineStr">
        <is>
          <t>sammenhængende sæt regler, tekniske krav, standarder og procedurer, der er udviklet og vedtaget af en national offentlig myndighed, og som finder anvendelse på certificeringen eller overensstemmelsesvurderingen af IKT-produkter, -tjenester og -processer, der er omfattet af den pågældende ordning</t>
        </is>
      </c>
      <c r="P1093" s="2" t="inlineStr">
        <is>
          <t>nationales Schema für die Cybersicherheitszertifizierung</t>
        </is>
      </c>
      <c r="Q1093" s="2" t="inlineStr">
        <is>
          <t>3</t>
        </is>
      </c>
      <c r="R1093" s="2" t="inlineStr">
        <is>
          <t/>
        </is>
      </c>
      <c r="S1093" t="inlineStr">
        <is>
          <t>umfassendes, von einer nationalen Behörde ausgearbeitetes und erlassenes Paket von Vorschriften, technischen Anforderungen, Normen und Verfahren, die für die Zertifizierung oder Konformitätsbewertung von IKT-Produkten, -Diensten und -Prozessen gelten, die von diesem Schema erfasst werden</t>
        </is>
      </c>
      <c r="T1093" s="2" t="inlineStr">
        <is>
          <t>εθνικό σύστημα πιστοποίησης της κυβερνοασφάλειας</t>
        </is>
      </c>
      <c r="U1093" s="2" t="inlineStr">
        <is>
          <t>3</t>
        </is>
      </c>
      <c r="V1093" s="2" t="inlineStr">
        <is>
          <t/>
        </is>
      </c>
      <c r="W1093" t="inlineStr">
        <is>
          <t>πλήρες σύνολο κανόνων, τεχνικών απαιτήσεων, προτύπων και διαδικασιών που έχουν αναπτυχθεί και εγκριθεί από εθνική δημόσια αρχή και που εφαρμόζονται για την πιστοποίηση ή την αξιολόγηση της συμμόρφωσης των προϊόντων ΤΠΕ, υπηρεσιών ΤΠΕ και διαδικασιών ΤΠΕ που εμπίπτουν στο πεδίο εφαρμογής του συγκεκριμένου συστήματος</t>
        </is>
      </c>
      <c r="X1093" s="2" t="inlineStr">
        <is>
          <t>national cybersecurity certification scheme</t>
        </is>
      </c>
      <c r="Y1093" s="2" t="inlineStr">
        <is>
          <t>3</t>
        </is>
      </c>
      <c r="Z1093" s="2" t="inlineStr">
        <is>
          <t/>
        </is>
      </c>
      <c r="AA1093" t="inlineStr">
        <is>
          <t>comprehensive set of rules, technical requirements, standards and procedures developed and adopted by a national public authority and that apply to the certification or conformity assessment of ICT products, ICT services and ICT processes falling under the scope of the specific scheme</t>
        </is>
      </c>
      <c r="AB1093" s="2" t="inlineStr">
        <is>
          <t>esquema nacional de certificación de la ciberseguridad</t>
        </is>
      </c>
      <c r="AC1093" s="2" t="inlineStr">
        <is>
          <t>3</t>
        </is>
      </c>
      <c r="AD1093" s="2" t="inlineStr">
        <is>
          <t/>
        </is>
      </c>
      <c r="AE1093" t="inlineStr">
        <is>
          <t>Conjunto completo de disposiciones, requisitos técnicos, normas y procedimientos desarrollados y adoptados por una autoridad pública nacional, y que se aplican a la certificación o a la evaluación de la conformidad de los productos, servicios y procesos de TIC incluidos en el ámbito de aplicación de dicho esquema específico.</t>
        </is>
      </c>
      <c r="AF1093" s="2" t="inlineStr">
        <is>
          <t>riiklik küberturvalisuse sertifitseerimise kava</t>
        </is>
      </c>
      <c r="AG1093" s="2" t="inlineStr">
        <is>
          <t>3</t>
        </is>
      </c>
      <c r="AH1093" s="2" t="inlineStr">
        <is>
          <t/>
        </is>
      </c>
      <c r="AI1093" t="inlineStr">
        <is>
          <t>riigi ametiasutuse välja töötatud ja kehtestatud normide, tehniliste nõuete, standardite ja menetluste põhjalik kogum, mida kasutatakse konkreetse kava kohaldamisalasse kuuluvate IKT-toodete, -teenuste ja -protsesside sertifitseerimiseks või nende vastavuse hindamiseks</t>
        </is>
      </c>
      <c r="AJ1093" s="2" t="inlineStr">
        <is>
          <t>kansallinen kyberturvallisuuden sertifiointijärjestelmä</t>
        </is>
      </c>
      <c r="AK1093" s="2" t="inlineStr">
        <is>
          <t>3</t>
        </is>
      </c>
      <c r="AL1093" s="2" t="inlineStr">
        <is>
          <t/>
        </is>
      </c>
      <c r="AM1093" t="inlineStr">
        <is>
          <t>kansallisen viranomaisen kehittämä ja käyttöön ottama kattava sellaisten sääntöjen, teknisten vaatimusten, standardien ja menettelyjen kokonaisuus, joita sovelletaan kyseisen erityisen järjestelmän kattamien tieto- ja viestintätekniikan tuotteiden, palvelujen ja prosessien sertifiointiin tai vaatimustenmukaisuuden arviointiin</t>
        </is>
      </c>
      <c r="AN1093" s="2" t="inlineStr">
        <is>
          <t>schéma national de certification de cybersécurité</t>
        </is>
      </c>
      <c r="AO1093" s="2" t="inlineStr">
        <is>
          <t>3</t>
        </is>
      </c>
      <c r="AP1093" s="2" t="inlineStr">
        <is>
          <t/>
        </is>
      </c>
      <c r="AQ1093" t="inlineStr">
        <is>
          <t>ensemble complet de règles, d'exigences techniques, de normes et de procédures élaborées et adoptées par une autorité publique nationale et qui s'appliquent à la certification ou à l'évaluation de la conformité des produits TIC, services TIC et processus TIC relevant de ce schéma spécifique</t>
        </is>
      </c>
      <c r="AR1093" s="2" t="inlineStr">
        <is>
          <t>scéim náisiúnta um dheimhniú cibearshlándála</t>
        </is>
      </c>
      <c r="AS1093" s="2" t="inlineStr">
        <is>
          <t>3</t>
        </is>
      </c>
      <c r="AT1093" s="2" t="inlineStr">
        <is>
          <t/>
        </is>
      </c>
      <c r="AU1093" t="inlineStr">
        <is>
          <t/>
        </is>
      </c>
      <c r="AV1093" s="2" t="inlineStr">
        <is>
          <t>nacionalni program kibersigurnosne certifikacije</t>
        </is>
      </c>
      <c r="AW1093" s="2" t="inlineStr">
        <is>
          <t>3</t>
        </is>
      </c>
      <c r="AX1093" s="2" t="inlineStr">
        <is>
          <t/>
        </is>
      </c>
      <c r="AY1093" t="inlineStr">
        <is>
          <t/>
        </is>
      </c>
      <c r="AZ1093" s="2" t="inlineStr">
        <is>
          <t>nemzeti kiberbiztonsági tanúsítási rendszer</t>
        </is>
      </c>
      <c r="BA1093" s="2" t="inlineStr">
        <is>
          <t>3</t>
        </is>
      </c>
      <c r="BB1093" s="2" t="inlineStr">
        <is>
          <t/>
        </is>
      </c>
      <c r="BC1093" t="inlineStr">
        <is>
          <t>az adott tanúsítási rendszer hatálya alá tartozó IKT-termékek, IKT-szolgáltatások és IKT-folyamatok tanúsítására vagy megfelelőségértékelésére alkalmazandó, valamely nemzeti hatóság által kidolgozott és elfogadott szabályok, műszaki követelmények, szabványok és eljárások átfogó rendszere</t>
        </is>
      </c>
      <c r="BD1093" s="2" t="inlineStr">
        <is>
          <t>sistema nazionale di certificazione della cibersicurezza</t>
        </is>
      </c>
      <c r="BE1093" s="2" t="inlineStr">
        <is>
          <t>3</t>
        </is>
      </c>
      <c r="BF1093" s="2" t="inlineStr">
        <is>
          <t/>
        </is>
      </c>
      <c r="BG1093" t="inlineStr">
        <is>
          <t>serie completa di regole, requisiti tecnici, norme e procedure elaborati e adottati da un’autorità pubblica nazionale e che si applicano alla certificazione o alla valutazione della conformità dei prodotti TIC, servizi TIC e processi TIC che rientrano nell’ambito di applicazione del sistema specifico</t>
        </is>
      </c>
      <c r="BH1093" s="2" t="inlineStr">
        <is>
          <t>nacionalinė kibernetinio saugumo sertifikavimo sistema</t>
        </is>
      </c>
      <c r="BI1093" s="2" t="inlineStr">
        <is>
          <t>3</t>
        </is>
      </c>
      <c r="BJ1093" s="2" t="inlineStr">
        <is>
          <t/>
        </is>
      </c>
      <c r="BK1093" t="inlineStr">
        <is>
          <t>išsamus taisyklių, techninių reikalavimų, standartų ir procedūrų rinkinys, parengtas ir patvirtintas nacionalinės valdžios institucijos, taikomas IRT produktų, paslaugų ir procesų, kuriems taikoma konkreti sistema, atitikties vertinimo sertifikavimui</t>
        </is>
      </c>
      <c r="BL1093" s="2" t="inlineStr">
        <is>
          <t>valsts kiberdrošības sertifikācijas shēma</t>
        </is>
      </c>
      <c r="BM1093" s="2" t="inlineStr">
        <is>
          <t>3</t>
        </is>
      </c>
      <c r="BN1093" s="2" t="inlineStr">
        <is>
          <t/>
        </is>
      </c>
      <c r="BO1093" t="inlineStr">
        <is>
          <t>visaptverošs noteikumu, tehnisko prasību, standartu un procedūru kopums, ko izstrādājusi un pieņēmusi valsts publiskā iestāde un kas attiecas uz to IKT produktu, IKT pakalpojumu un IKT procesu sertifikāciju vai atbilstības novērtēšanu, kuri ietilpst konkrētās shēmas tvērumā</t>
        </is>
      </c>
      <c r="BP1093" s="2" t="inlineStr">
        <is>
          <t>skema nazzjonali taċ-ċertifikazzjoni taċ-ċibersigurtà</t>
        </is>
      </c>
      <c r="BQ1093" s="2" t="inlineStr">
        <is>
          <t>3</t>
        </is>
      </c>
      <c r="BR1093" s="2" t="inlineStr">
        <is>
          <t/>
        </is>
      </c>
      <c r="BS1093" t="inlineStr">
        <is>
          <t>sett komprensiv ta’ regoli, rekwiżiti tekniċi, standards u proċeduri żviluppati u adottati minn awtorità pubblika nazzjonali u li japplikaw għaċ-ċertifikazzjoni jew għall-valutazzjoni tal-konformità ta’ prodotti ICT, servizzi ICT u proċessi tal-ICT li jaqgħu fil-kamp ta’ applikazzjoni tal-iskema speċifika</t>
        </is>
      </c>
      <c r="BT1093" s="2" t="inlineStr">
        <is>
          <t>nationale cyberbeveiligingsregeling</t>
        </is>
      </c>
      <c r="BU1093" s="2" t="inlineStr">
        <is>
          <t>3</t>
        </is>
      </c>
      <c r="BV1093" s="2" t="inlineStr">
        <is>
          <t/>
        </is>
      </c>
      <c r="BW1093" t="inlineStr">
        <is>
          <t>een uitvoerige reeks voorschriften, technische vereisten, normen en procedures die door een nationale overheidsinstantie zijn ontwikkeld en vastgesteld en die van toepassing zijn op de certificering of conformiteitsbeoordeling van ICT-producten, -diensten en -processen die onder het toepassingsgebied van de specifieke regeling vallen</t>
        </is>
      </c>
      <c r="BX1093" s="2" t="inlineStr">
        <is>
          <t>krajowy program certyfikacji cyberbezpieczeństwa</t>
        </is>
      </c>
      <c r="BY1093" s="2" t="inlineStr">
        <is>
          <t>3</t>
        </is>
      </c>
      <c r="BZ1093" s="2" t="inlineStr">
        <is>
          <t/>
        </is>
      </c>
      <c r="CA1093" t="inlineStr">
        <is>
          <t>kompleksowy zbiór przepisów, wymogów technicznych, norm i procedur określonych i przyjętych przez krajowy organ publiczny i mających zastosowanie do certyfikacji lub oceny zgodności objętych zakresem danego programu produktów ICT, usług ICT i procesów ICT</t>
        </is>
      </c>
      <c r="CB1093" s="2" t="inlineStr">
        <is>
          <t>sistema nacional de certificação da cibersegurança</t>
        </is>
      </c>
      <c r="CC1093" s="2" t="inlineStr">
        <is>
          <t>3</t>
        </is>
      </c>
      <c r="CD1093" s="2" t="inlineStr">
        <is>
          <t/>
        </is>
      </c>
      <c r="CE1093" t="inlineStr">
        <is>
          <t>Conjunto abrangente de regras, requisitos técnicos, normas e procedimentos estabelecidos e adotados por uma autoridade pública nacional e aplicáveis à certificação ou à avaliação da conformidade de produtos, serviços e processos de TIC abrangidos pelo âmbito de aplicação desse sistema específico.</t>
        </is>
      </c>
      <c r="CF1093" s="2" t="inlineStr">
        <is>
          <t>sistem național de certificare a securității cibernetice</t>
        </is>
      </c>
      <c r="CG1093" s="2" t="inlineStr">
        <is>
          <t>3</t>
        </is>
      </c>
      <c r="CH1093" s="2" t="inlineStr">
        <is>
          <t/>
        </is>
      </c>
      <c r="CI1093" t="inlineStr">
        <is>
          <t>un set cuprinzător de norme, cerințe tehnice, standarde și proceduri elaborate și adoptate de o autoritate națională publică, care se aplică certificării sau evaluării conformității produselor TIC, serviciilor TIC și proceselor TIC care intră în domeniul de aplicare al sistemului în cauză</t>
        </is>
      </c>
      <c r="CJ1093" s="2" t="inlineStr">
        <is>
          <t>vnútroštátny systém certifikácie kybernetickej bezpečnosti</t>
        </is>
      </c>
      <c r="CK1093" s="2" t="inlineStr">
        <is>
          <t>3</t>
        </is>
      </c>
      <c r="CL1093" s="2" t="inlineStr">
        <is>
          <t/>
        </is>
      </c>
      <c r="CM1093" t="inlineStr">
        <is>
          <t>komplexný súbor pravidiel, technických požiadaviek, noriem a postupov vypracovaných a prijatých vnútroštátnym orgánom verejnej moci a uplatňovaných pri certifikácii alebo posudzovaní zhody produktov IKT, služieb IKT a procesov IKT v rozsahu pôsobnosti príslušného systému</t>
        </is>
      </c>
      <c r="CN1093" s="2" t="inlineStr">
        <is>
          <t>nacionalna certifikacijska shema za kibernetsko varnost</t>
        </is>
      </c>
      <c r="CO1093" s="2" t="inlineStr">
        <is>
          <t>3</t>
        </is>
      </c>
      <c r="CP1093" s="2" t="inlineStr">
        <is>
          <t/>
        </is>
      </c>
      <c r="CQ1093" t="inlineStr">
        <is>
          <t/>
        </is>
      </c>
      <c r="CR1093" s="2" t="inlineStr">
        <is>
          <t>nationell ordning för cybersäkerhetscertifiering</t>
        </is>
      </c>
      <c r="CS1093" s="2" t="inlineStr">
        <is>
          <t>3</t>
        </is>
      </c>
      <c r="CT1093" s="2" t="inlineStr">
        <is>
          <t/>
        </is>
      </c>
      <c r="CU1093" t="inlineStr">
        <is>
          <t/>
        </is>
      </c>
    </row>
    <row r="1094">
      <c r="A1094" s="1" t="str">
        <f>HYPERLINK("https://iate.europa.eu/entry/result/3590679/all", "3590679")</f>
        <v>3590679</v>
      </c>
      <c r="B1094" t="inlineStr">
        <is>
          <t>INDUSTRY</t>
        </is>
      </c>
      <c r="C1094" t="inlineStr">
        <is>
          <t>INDUSTRY|building and public works|building industry</t>
        </is>
      </c>
      <c r="D1094" t="inlineStr">
        <is>
          <t/>
        </is>
      </c>
      <c r="E1094" t="inlineStr">
        <is>
          <t/>
        </is>
      </c>
      <c r="F1094" t="inlineStr">
        <is>
          <t/>
        </is>
      </c>
      <c r="G1094" t="inlineStr">
        <is>
          <t/>
        </is>
      </c>
      <c r="H1094" t="inlineStr">
        <is>
          <t/>
        </is>
      </c>
      <c r="I1094" t="inlineStr">
        <is>
          <t/>
        </is>
      </c>
      <c r="J1094" t="inlineStr">
        <is>
          <t/>
        </is>
      </c>
      <c r="K1094" t="inlineStr">
        <is>
          <t/>
        </is>
      </c>
      <c r="L1094" t="inlineStr">
        <is>
          <t/>
        </is>
      </c>
      <c r="M1094" t="inlineStr">
        <is>
          <t/>
        </is>
      </c>
      <c r="N1094" t="inlineStr">
        <is>
          <t/>
        </is>
      </c>
      <c r="O1094" t="inlineStr">
        <is>
          <t/>
        </is>
      </c>
      <c r="P1094" t="inlineStr">
        <is>
          <t/>
        </is>
      </c>
      <c r="Q1094" t="inlineStr">
        <is>
          <t/>
        </is>
      </c>
      <c r="R1094" t="inlineStr">
        <is>
          <t/>
        </is>
      </c>
      <c r="S1094" t="inlineStr">
        <is>
          <t/>
        </is>
      </c>
      <c r="T1094" s="2" t="inlineStr">
        <is>
          <t>ένθετο δωμάτιο</t>
        </is>
      </c>
      <c r="U1094" s="2" t="inlineStr">
        <is>
          <t>3</t>
        </is>
      </c>
      <c r="V1094" s="2" t="inlineStr">
        <is>
          <t/>
        </is>
      </c>
      <c r="W1094" t="inlineStr">
        <is>
          <t>ειδική κατασκευή σε σχήμα κύβου με ηχοαπορροφητικές και ηχομονωτικές ιδιότητες οποία ανεγείρεται στο εσωτερικό υπάρχοντος έτοιμου κτιρίου γραφείων ανοικτής διαρρύθμισης, ως περίκλειστος χώρος για εμπιστευτικές συζητήσεις ή για τη δημιουργία ζώνης ησυχίας</t>
        </is>
      </c>
      <c r="X1094" s="2" t="inlineStr">
        <is>
          <t>room-in-room|
room in room</t>
        </is>
      </c>
      <c r="Y1094" s="2" t="inlineStr">
        <is>
          <t>3|
3</t>
        </is>
      </c>
      <c r="Z1094" s="2" t="inlineStr">
        <is>
          <t xml:space="preserve">|
</t>
        </is>
      </c>
      <c r="AA1094" t="inlineStr">
        <is>
          <t>room cube independent of the building floor plan that is sited in an open space creating a quiet area and secluded space within the open interior</t>
        </is>
      </c>
      <c r="AB1094" t="inlineStr">
        <is>
          <t/>
        </is>
      </c>
      <c r="AC1094" t="inlineStr">
        <is>
          <t/>
        </is>
      </c>
      <c r="AD1094" t="inlineStr">
        <is>
          <t/>
        </is>
      </c>
      <c r="AE1094" t="inlineStr">
        <is>
          <t/>
        </is>
      </c>
      <c r="AF1094" t="inlineStr">
        <is>
          <t/>
        </is>
      </c>
      <c r="AG1094" t="inlineStr">
        <is>
          <t/>
        </is>
      </c>
      <c r="AH1094" t="inlineStr">
        <is>
          <t/>
        </is>
      </c>
      <c r="AI1094" t="inlineStr">
        <is>
          <t/>
        </is>
      </c>
      <c r="AJ1094" t="inlineStr">
        <is>
          <t/>
        </is>
      </c>
      <c r="AK1094" t="inlineStr">
        <is>
          <t/>
        </is>
      </c>
      <c r="AL1094" t="inlineStr">
        <is>
          <t/>
        </is>
      </c>
      <c r="AM1094" t="inlineStr">
        <is>
          <t/>
        </is>
      </c>
      <c r="AN1094" t="inlineStr">
        <is>
          <t/>
        </is>
      </c>
      <c r="AO1094" t="inlineStr">
        <is>
          <t/>
        </is>
      </c>
      <c r="AP1094" t="inlineStr">
        <is>
          <t/>
        </is>
      </c>
      <c r="AQ1094" t="inlineStr">
        <is>
          <t/>
        </is>
      </c>
      <c r="AR1094" t="inlineStr">
        <is>
          <t/>
        </is>
      </c>
      <c r="AS1094" t="inlineStr">
        <is>
          <t/>
        </is>
      </c>
      <c r="AT1094" t="inlineStr">
        <is>
          <t/>
        </is>
      </c>
      <c r="AU1094" t="inlineStr">
        <is>
          <t/>
        </is>
      </c>
      <c r="AV1094" t="inlineStr">
        <is>
          <t/>
        </is>
      </c>
      <c r="AW1094" t="inlineStr">
        <is>
          <t/>
        </is>
      </c>
      <c r="AX1094" t="inlineStr">
        <is>
          <t/>
        </is>
      </c>
      <c r="AY1094" t="inlineStr">
        <is>
          <t/>
        </is>
      </c>
      <c r="AZ1094" t="inlineStr">
        <is>
          <t/>
        </is>
      </c>
      <c r="BA1094" t="inlineStr">
        <is>
          <t/>
        </is>
      </c>
      <c r="BB1094" t="inlineStr">
        <is>
          <t/>
        </is>
      </c>
      <c r="BC1094" t="inlineStr">
        <is>
          <t/>
        </is>
      </c>
      <c r="BD1094" t="inlineStr">
        <is>
          <t/>
        </is>
      </c>
      <c r="BE1094" t="inlineStr">
        <is>
          <t/>
        </is>
      </c>
      <c r="BF1094" t="inlineStr">
        <is>
          <t/>
        </is>
      </c>
      <c r="BG1094" t="inlineStr">
        <is>
          <t/>
        </is>
      </c>
      <c r="BH1094" t="inlineStr">
        <is>
          <t/>
        </is>
      </c>
      <c r="BI1094" t="inlineStr">
        <is>
          <t/>
        </is>
      </c>
      <c r="BJ1094" t="inlineStr">
        <is>
          <t/>
        </is>
      </c>
      <c r="BK1094" t="inlineStr">
        <is>
          <t/>
        </is>
      </c>
      <c r="BL1094" t="inlineStr">
        <is>
          <t/>
        </is>
      </c>
      <c r="BM1094" t="inlineStr">
        <is>
          <t/>
        </is>
      </c>
      <c r="BN1094" t="inlineStr">
        <is>
          <t/>
        </is>
      </c>
      <c r="BO1094" t="inlineStr">
        <is>
          <t/>
        </is>
      </c>
      <c r="BP1094" t="inlineStr">
        <is>
          <t/>
        </is>
      </c>
      <c r="BQ1094" t="inlineStr">
        <is>
          <t/>
        </is>
      </c>
      <c r="BR1094" t="inlineStr">
        <is>
          <t/>
        </is>
      </c>
      <c r="BS1094" t="inlineStr">
        <is>
          <t/>
        </is>
      </c>
      <c r="BT1094" t="inlineStr">
        <is>
          <t/>
        </is>
      </c>
      <c r="BU1094" t="inlineStr">
        <is>
          <t/>
        </is>
      </c>
      <c r="BV1094" t="inlineStr">
        <is>
          <t/>
        </is>
      </c>
      <c r="BW1094" t="inlineStr">
        <is>
          <t/>
        </is>
      </c>
      <c r="BX1094" t="inlineStr">
        <is>
          <t/>
        </is>
      </c>
      <c r="BY1094" t="inlineStr">
        <is>
          <t/>
        </is>
      </c>
      <c r="BZ1094" t="inlineStr">
        <is>
          <t/>
        </is>
      </c>
      <c r="CA1094" t="inlineStr">
        <is>
          <t/>
        </is>
      </c>
      <c r="CB1094" t="inlineStr">
        <is>
          <t/>
        </is>
      </c>
      <c r="CC1094" t="inlineStr">
        <is>
          <t/>
        </is>
      </c>
      <c r="CD1094" t="inlineStr">
        <is>
          <t/>
        </is>
      </c>
      <c r="CE1094" t="inlineStr">
        <is>
          <t/>
        </is>
      </c>
      <c r="CF1094" t="inlineStr">
        <is>
          <t/>
        </is>
      </c>
      <c r="CG1094" t="inlineStr">
        <is>
          <t/>
        </is>
      </c>
      <c r="CH1094" t="inlineStr">
        <is>
          <t/>
        </is>
      </c>
      <c r="CI1094" t="inlineStr">
        <is>
          <t/>
        </is>
      </c>
      <c r="CJ1094" t="inlineStr">
        <is>
          <t/>
        </is>
      </c>
      <c r="CK1094" t="inlineStr">
        <is>
          <t/>
        </is>
      </c>
      <c r="CL1094" t="inlineStr">
        <is>
          <t/>
        </is>
      </c>
      <c r="CM1094" t="inlineStr">
        <is>
          <t/>
        </is>
      </c>
      <c r="CN1094" t="inlineStr">
        <is>
          <t/>
        </is>
      </c>
      <c r="CO1094" t="inlineStr">
        <is>
          <t/>
        </is>
      </c>
      <c r="CP1094" t="inlineStr">
        <is>
          <t/>
        </is>
      </c>
      <c r="CQ1094" t="inlineStr">
        <is>
          <t/>
        </is>
      </c>
      <c r="CR1094" t="inlineStr">
        <is>
          <t/>
        </is>
      </c>
      <c r="CS1094" t="inlineStr">
        <is>
          <t/>
        </is>
      </c>
      <c r="CT1094" t="inlineStr">
        <is>
          <t/>
        </is>
      </c>
      <c r="CU1094" t="inlineStr">
        <is>
          <t/>
        </is>
      </c>
    </row>
    <row r="1095">
      <c r="A1095" s="1" t="str">
        <f>HYPERLINK("https://iate.europa.eu/entry/result/139702/all", "139702")</f>
        <v>139702</v>
      </c>
      <c r="B1095" t="inlineStr">
        <is>
          <t>INDUSTRY;EDUCATION AND COMMUNICATIONS</t>
        </is>
      </c>
      <c r="C1095" t="inlineStr">
        <is>
          <t>INDUSTRY;EDUCATION AND COMMUNICATIONS|information technology and data processing</t>
        </is>
      </c>
      <c r="D1095" t="inlineStr">
        <is>
          <t/>
        </is>
      </c>
      <c r="E1095" t="inlineStr">
        <is>
          <t/>
        </is>
      </c>
      <c r="F1095" t="inlineStr">
        <is>
          <t/>
        </is>
      </c>
      <c r="G1095" t="inlineStr">
        <is>
          <t/>
        </is>
      </c>
      <c r="H1095" t="inlineStr">
        <is>
          <t/>
        </is>
      </c>
      <c r="I1095" t="inlineStr">
        <is>
          <t/>
        </is>
      </c>
      <c r="J1095" t="inlineStr">
        <is>
          <t/>
        </is>
      </c>
      <c r="K1095" t="inlineStr">
        <is>
          <t/>
        </is>
      </c>
      <c r="L1095" s="2" t="inlineStr">
        <is>
          <t>boligautomation|
intelligent hus</t>
        </is>
      </c>
      <c r="M1095" s="2" t="inlineStr">
        <is>
          <t>1|
1</t>
        </is>
      </c>
      <c r="N1095" s="2" t="inlineStr">
        <is>
          <t xml:space="preserve">|
</t>
        </is>
      </c>
      <c r="O1095" t="inlineStr">
        <is>
          <t/>
        </is>
      </c>
      <c r="P1095" s="2" t="inlineStr">
        <is>
          <t>Gebäudeautomation|
Gebäudeautomatisierung</t>
        </is>
      </c>
      <c r="Q1095" s="2" t="inlineStr">
        <is>
          <t>3|
3</t>
        </is>
      </c>
      <c r="R1095" s="2" t="inlineStr">
        <is>
          <t xml:space="preserve">|
</t>
        </is>
      </c>
      <c r="S1095" t="inlineStr">
        <is>
          <t>Vernetzung und Automatisierung der Gesamtheit von Überwachungs-, Steuer-, Regel- und Optimierungseinrichtungen im Gebäude</t>
        </is>
      </c>
      <c r="T1095" s="2" t="inlineStr">
        <is>
          <t>σύστημα καλωδίωσης στο εσωτερικό των κτιρίων|
πληροφορικοποίηση των κτιρίων</t>
        </is>
      </c>
      <c r="U1095" s="2" t="inlineStr">
        <is>
          <t>1|
1</t>
        </is>
      </c>
      <c r="V1095" s="2" t="inlineStr">
        <is>
          <t xml:space="preserve">|
</t>
        </is>
      </c>
      <c r="W1095" t="inlineStr">
        <is>
          <t/>
        </is>
      </c>
      <c r="X1095" s="2" t="inlineStr">
        <is>
          <t>intelligent building management system|
building automation|
IBMS</t>
        </is>
      </c>
      <c r="Y1095" s="2" t="inlineStr">
        <is>
          <t>2|
3|
3</t>
        </is>
      </c>
      <c r="Z1095" s="2" t="inlineStr">
        <is>
          <t xml:space="preserve">|
|
</t>
        </is>
      </c>
      <c r="AA1095" t="inlineStr">
        <is>
          <t>the automatic centralised control of a building's heating, ventilation and air conditioning, lighting and other systems through a building management system or building automation system (BAS)</t>
        </is>
      </c>
      <c r="AB1095" s="2" t="inlineStr">
        <is>
          <t>automatización de los edificios|
inmótica</t>
        </is>
      </c>
      <c r="AC1095" s="2" t="inlineStr">
        <is>
          <t>3|
3</t>
        </is>
      </c>
      <c r="AD1095" s="2" t="inlineStr">
        <is>
          <t xml:space="preserve">|
</t>
        </is>
      </c>
      <c r="AE1095" t="inlineStr">
        <is>
          <t>Conjunto de tecnologías aplicadas al control y la automatización inteligente de edificios no destinados a vivienda.</t>
        </is>
      </c>
      <c r="AF1095" t="inlineStr">
        <is>
          <t/>
        </is>
      </c>
      <c r="AG1095" t="inlineStr">
        <is>
          <t/>
        </is>
      </c>
      <c r="AH1095" t="inlineStr">
        <is>
          <t/>
        </is>
      </c>
      <c r="AI1095" t="inlineStr">
        <is>
          <t/>
        </is>
      </c>
      <c r="AJ1095" t="inlineStr">
        <is>
          <t/>
        </is>
      </c>
      <c r="AK1095" t="inlineStr">
        <is>
          <t/>
        </is>
      </c>
      <c r="AL1095" t="inlineStr">
        <is>
          <t/>
        </is>
      </c>
      <c r="AM1095" t="inlineStr">
        <is>
          <t/>
        </is>
      </c>
      <c r="AN1095" s="2" t="inlineStr">
        <is>
          <t>immotique</t>
        </is>
      </c>
      <c r="AO1095" s="2" t="inlineStr">
        <is>
          <t>3</t>
        </is>
      </c>
      <c r="AP1095" s="2" t="inlineStr">
        <is>
          <t/>
        </is>
      </c>
      <c r="AQ1095" t="inlineStr">
        <is>
          <t>ensemble de systèmes automatiques faisant notamment appel à l’électronique, à l’informatique et aux télécommunications, qui sert à la gestion des équipements dans un immeuble ou un groupe d’immeubles, d’habitations ou de bureaux.</t>
        </is>
      </c>
      <c r="AR1095" t="inlineStr">
        <is>
          <t/>
        </is>
      </c>
      <c r="AS1095" t="inlineStr">
        <is>
          <t/>
        </is>
      </c>
      <c r="AT1095" t="inlineStr">
        <is>
          <t/>
        </is>
      </c>
      <c r="AU1095" t="inlineStr">
        <is>
          <t/>
        </is>
      </c>
      <c r="AV1095" t="inlineStr">
        <is>
          <t/>
        </is>
      </c>
      <c r="AW1095" t="inlineStr">
        <is>
          <t/>
        </is>
      </c>
      <c r="AX1095" t="inlineStr">
        <is>
          <t/>
        </is>
      </c>
      <c r="AY1095" t="inlineStr">
        <is>
          <t/>
        </is>
      </c>
      <c r="AZ1095" t="inlineStr">
        <is>
          <t/>
        </is>
      </c>
      <c r="BA1095" t="inlineStr">
        <is>
          <t/>
        </is>
      </c>
      <c r="BB1095" t="inlineStr">
        <is>
          <t/>
        </is>
      </c>
      <c r="BC1095" t="inlineStr">
        <is>
          <t/>
        </is>
      </c>
      <c r="BD1095" s="2" t="inlineStr">
        <is>
          <t>informatizzazione degli edifici</t>
        </is>
      </c>
      <c r="BE1095" s="2" t="inlineStr">
        <is>
          <t>1</t>
        </is>
      </c>
      <c r="BF1095" s="2" t="inlineStr">
        <is>
          <t/>
        </is>
      </c>
      <c r="BG1095" t="inlineStr">
        <is>
          <t/>
        </is>
      </c>
      <c r="BH1095" t="inlineStr">
        <is>
          <t/>
        </is>
      </c>
      <c r="BI1095" t="inlineStr">
        <is>
          <t/>
        </is>
      </c>
      <c r="BJ1095" t="inlineStr">
        <is>
          <t/>
        </is>
      </c>
      <c r="BK1095" t="inlineStr">
        <is>
          <t/>
        </is>
      </c>
      <c r="BL1095" t="inlineStr">
        <is>
          <t/>
        </is>
      </c>
      <c r="BM1095" t="inlineStr">
        <is>
          <t/>
        </is>
      </c>
      <c r="BN1095" t="inlineStr">
        <is>
          <t/>
        </is>
      </c>
      <c r="BO1095" t="inlineStr">
        <is>
          <t/>
        </is>
      </c>
      <c r="BP1095" t="inlineStr">
        <is>
          <t/>
        </is>
      </c>
      <c r="BQ1095" t="inlineStr">
        <is>
          <t/>
        </is>
      </c>
      <c r="BR1095" t="inlineStr">
        <is>
          <t/>
        </is>
      </c>
      <c r="BS1095" t="inlineStr">
        <is>
          <t/>
        </is>
      </c>
      <c r="BT1095" s="2" t="inlineStr">
        <is>
          <t>op informaticatoepassingen afgestemde inrichting van gebouwen</t>
        </is>
      </c>
      <c r="BU1095" s="2" t="inlineStr">
        <is>
          <t>1</t>
        </is>
      </c>
      <c r="BV1095" s="2" t="inlineStr">
        <is>
          <t/>
        </is>
      </c>
      <c r="BW1095" t="inlineStr">
        <is>
          <t/>
        </is>
      </c>
      <c r="BX1095" s="2" t="inlineStr">
        <is>
          <t>automatyka budynkowa|
BAS</t>
        </is>
      </c>
      <c r="BY1095" s="2" t="inlineStr">
        <is>
          <t>3|
3</t>
        </is>
      </c>
      <c r="BZ1095" s="2" t="inlineStr">
        <is>
          <t xml:space="preserve">|
</t>
        </is>
      </c>
      <c r="CA1095" t="inlineStr">
        <is>
          <t>system centralnego sterowania i nadzoru instalacji technicznych w budynku. Obejmuje on takie instalacje jak: automatyka wentylacji i klimatyzacji, automatyka ciepła i chłodu, sterowanie oświetleniem, oddymianiem, roletami i żaluzjami, otwieraniem okien i drzwi, bramą wjazdową i garażową, systemem nawadniania czy pogodowym.</t>
        </is>
      </c>
      <c r="CB1095" s="2" t="inlineStr">
        <is>
          <t>imótica</t>
        </is>
      </c>
      <c r="CC1095" s="2" t="inlineStr">
        <is>
          <t>1</t>
        </is>
      </c>
      <c r="CD1095" s="2" t="inlineStr">
        <is>
          <t/>
        </is>
      </c>
      <c r="CE1095" t="inlineStr">
        <is>
          <t/>
        </is>
      </c>
      <c r="CF1095" t="inlineStr">
        <is>
          <t/>
        </is>
      </c>
      <c r="CG1095" t="inlineStr">
        <is>
          <t/>
        </is>
      </c>
      <c r="CH1095" t="inlineStr">
        <is>
          <t/>
        </is>
      </c>
      <c r="CI1095" t="inlineStr">
        <is>
          <t/>
        </is>
      </c>
      <c r="CJ1095" t="inlineStr">
        <is>
          <t/>
        </is>
      </c>
      <c r="CK1095" t="inlineStr">
        <is>
          <t/>
        </is>
      </c>
      <c r="CL1095" t="inlineStr">
        <is>
          <t/>
        </is>
      </c>
      <c r="CM1095" t="inlineStr">
        <is>
          <t/>
        </is>
      </c>
      <c r="CN1095" t="inlineStr">
        <is>
          <t/>
        </is>
      </c>
      <c r="CO1095" t="inlineStr">
        <is>
          <t/>
        </is>
      </c>
      <c r="CP1095" t="inlineStr">
        <is>
          <t/>
        </is>
      </c>
      <c r="CQ1095" t="inlineStr">
        <is>
          <t/>
        </is>
      </c>
      <c r="CR1095" s="2" t="inlineStr">
        <is>
          <t>fastighetsautomation</t>
        </is>
      </c>
      <c r="CS1095" s="2" t="inlineStr">
        <is>
          <t>3</t>
        </is>
      </c>
      <c r="CT1095" s="2" t="inlineStr">
        <is>
          <t/>
        </is>
      </c>
      <c r="CU1095" t="inlineStr">
        <is>
          <t/>
        </is>
      </c>
    </row>
    <row r="1096">
      <c r="A1096" s="1" t="str">
        <f>HYPERLINK("https://iate.europa.eu/entry/result/926769/all", "926769")</f>
        <v>926769</v>
      </c>
      <c r="B1096" t="inlineStr">
        <is>
          <t>SOCIAL QUESTIONS;PRODUCTION, TECHNOLOGY AND RESEARCH</t>
        </is>
      </c>
      <c r="C1096" t="inlineStr">
        <is>
          <t>SOCIAL QUESTIONS|health|medical science;PRODUCTION, TECHNOLOGY AND RESEARCH|research and intellectual property|research</t>
        </is>
      </c>
      <c r="D1096" t="inlineStr">
        <is>
          <t/>
        </is>
      </c>
      <c r="E1096" t="inlineStr">
        <is>
          <t/>
        </is>
      </c>
      <c r="F1096" t="inlineStr">
        <is>
          <t/>
        </is>
      </c>
      <c r="G1096" t="inlineStr">
        <is>
          <t/>
        </is>
      </c>
      <c r="H1096" s="2" t="inlineStr">
        <is>
          <t>translační výzkum</t>
        </is>
      </c>
      <c r="I1096" s="2" t="inlineStr">
        <is>
          <t>3</t>
        </is>
      </c>
      <c r="J1096" s="2" t="inlineStr">
        <is>
          <t/>
        </is>
      </c>
      <c r="K1096" t="inlineStr">
        <is>
          <t>Klinické využití základních objevů včetně vědeckého potvrzení experimentálních výsledků.</t>
        </is>
      </c>
      <c r="L1096" s="2" t="inlineStr">
        <is>
          <t>implementeringsforskning|
translational forskning|
translationel forskning|
translatorisk forskning</t>
        </is>
      </c>
      <c r="M1096" s="2" t="inlineStr">
        <is>
          <t>4|
4|
2|
3</t>
        </is>
      </c>
      <c r="N1096" s="2" t="inlineStr">
        <is>
          <t xml:space="preserve">|
|
|
</t>
        </is>
      </c>
      <c r="O1096" t="inlineStr">
        <is>
          <t/>
        </is>
      </c>
      <c r="P1096" s="2" t="inlineStr">
        <is>
          <t>translationale Forschung</t>
        </is>
      </c>
      <c r="Q1096" s="2" t="inlineStr">
        <is>
          <t>3</t>
        </is>
      </c>
      <c r="R1096" s="2" t="inlineStr">
        <is>
          <t/>
        </is>
      </c>
      <c r="S1096" t="inlineStr">
        <is>
          <t>Übertragung von Forschungsergebnissen in die klinische Praxis</t>
        </is>
      </c>
      <c r="T1096" s="2" t="inlineStr">
        <is>
          <t>μεταγραφική έρευνα|
διασυνδετική έρευνα</t>
        </is>
      </c>
      <c r="U1096" s="2" t="inlineStr">
        <is>
          <t>3|
2</t>
        </is>
      </c>
      <c r="V1096" s="2" t="inlineStr">
        <is>
          <t xml:space="preserve">|
</t>
        </is>
      </c>
      <c r="W1096" t="inlineStr">
        <is>
          <t>έρευνα που "μεταγράφει" τις βασικές ανακαλύψεις σε κλινικές εφαρμογές συμπεριλαμβανομένης της επιστημονικής επικύρωσης των αποτελεσμάτων πειραμάτων</t>
        </is>
      </c>
      <c r="X1096" s="2" t="inlineStr">
        <is>
          <t>translational research</t>
        </is>
      </c>
      <c r="Y1096" s="2" t="inlineStr">
        <is>
          <t>3</t>
        </is>
      </c>
      <c r="Z1096" s="2" t="inlineStr">
        <is>
          <t/>
        </is>
      </c>
      <c r="AA1096" t="inlineStr">
        <is>
          <t>translation of basic discoveries into clinical applications including scientific validation of experimental results</t>
        </is>
      </c>
      <c r="AB1096" s="2" t="inlineStr">
        <is>
          <t>investigación aplicada|
investigación traslacional|
investigación traslativa</t>
        </is>
      </c>
      <c r="AC1096" s="2" t="inlineStr">
        <is>
          <t>3|
3|
3</t>
        </is>
      </c>
      <c r="AD1096" s="2" t="inlineStr">
        <is>
          <t xml:space="preserve">|
|
</t>
        </is>
      </c>
      <c r="AE1096" t="inlineStr">
        <is>
          <t>Investigación que facilita, lo más rápidamente posible, el trasvase de la investigación básica a la aplicada, es decir, en el ámbito médico, al diagnóstico, tratamiento y prevención de la enfermedad.</t>
        </is>
      </c>
      <c r="AF1096" s="2" t="inlineStr">
        <is>
          <t>siirdeuuringud</t>
        </is>
      </c>
      <c r="AG1096" s="2" t="inlineStr">
        <is>
          <t>3</t>
        </is>
      </c>
      <c r="AH1096" s="2" t="inlineStr">
        <is>
          <t/>
        </is>
      </c>
      <c r="AI1096" t="inlineStr">
        <is>
          <t>arstiteaduse valdkond, mis on ühendav lüli biomeditsiini ja kliinilise meditsiini vahel. Tegemist on mõtteviisi ja teadusliku uuringu läbiviimise praktikaga, kus probleemipüstitus algab kliinikust, see liigub laborisse, leitakse lahendus ning lahendus tuuakse tagasi kliinikusse.</t>
        </is>
      </c>
      <c r="AJ1096" s="2" t="inlineStr">
        <is>
          <t>translaatiotutkimus</t>
        </is>
      </c>
      <c r="AK1096" s="2" t="inlineStr">
        <is>
          <t>3</t>
        </is>
      </c>
      <c r="AL1096" s="2" t="inlineStr">
        <is>
          <t/>
        </is>
      </c>
      <c r="AM1096" t="inlineStr">
        <is>
          <t>peruslöydösten muuntaminen kliinisiksi sovelluksiksi</t>
        </is>
      </c>
      <c r="AN1096" s="2" t="inlineStr">
        <is>
          <t>recherche de transfert|
recherche translationnelle</t>
        </is>
      </c>
      <c r="AO1096" s="2" t="inlineStr">
        <is>
          <t>3|
3</t>
        </is>
      </c>
      <c r="AP1096" s="2" t="inlineStr">
        <is>
          <t xml:space="preserve">|
</t>
        </is>
      </c>
      <c r="AQ1096" t="inlineStr">
        <is>
          <t>recherche qui assure le lien entre une recherche fondamentale indispensable à tout progrès et une recherche clinique se préoccupant des patients</t>
        </is>
      </c>
      <c r="AR1096" t="inlineStr">
        <is>
          <t/>
        </is>
      </c>
      <c r="AS1096" t="inlineStr">
        <is>
          <t/>
        </is>
      </c>
      <c r="AT1096" t="inlineStr">
        <is>
          <t/>
        </is>
      </c>
      <c r="AU1096" t="inlineStr">
        <is>
          <t/>
        </is>
      </c>
      <c r="AV1096" t="inlineStr">
        <is>
          <t/>
        </is>
      </c>
      <c r="AW1096" t="inlineStr">
        <is>
          <t/>
        </is>
      </c>
      <c r="AX1096" t="inlineStr">
        <is>
          <t/>
        </is>
      </c>
      <c r="AY1096" t="inlineStr">
        <is>
          <t/>
        </is>
      </c>
      <c r="AZ1096" s="2" t="inlineStr">
        <is>
          <t>transzlációs kutatás</t>
        </is>
      </c>
      <c r="BA1096" s="2" t="inlineStr">
        <is>
          <t>4</t>
        </is>
      </c>
      <c r="BB1096" s="2" t="inlineStr">
        <is>
          <t/>
        </is>
      </c>
      <c r="BC1096" t="inlineStr">
        <is>
          <t>olyan kutatási erőfeszítések, melyek célja, hogy a kísérletes és az alkalmazott klinikai kutatások eredményeit mihamarabb gyümölcsöztetni lehessen a betegek egészségügyi ellátásában</t>
        </is>
      </c>
      <c r="BD1096" s="2" t="inlineStr">
        <is>
          <t>ricerca translazionale|
ricerca traslazionale</t>
        </is>
      </c>
      <c r="BE1096" s="2" t="inlineStr">
        <is>
          <t>3|
3</t>
        </is>
      </c>
      <c r="BF1096" s="2" t="inlineStr">
        <is>
          <t xml:space="preserve">|
</t>
        </is>
      </c>
      <c r="BG1096" t="inlineStr">
        <is>
          <t>trasformazione di scoperte fondamentali in applicazioni cliniche</t>
        </is>
      </c>
      <c r="BH1096" t="inlineStr">
        <is>
          <t/>
        </is>
      </c>
      <c r="BI1096" t="inlineStr">
        <is>
          <t/>
        </is>
      </c>
      <c r="BJ1096" t="inlineStr">
        <is>
          <t/>
        </is>
      </c>
      <c r="BK1096" t="inlineStr">
        <is>
          <t/>
        </is>
      </c>
      <c r="BL1096" s="2" t="inlineStr">
        <is>
          <t>praktiskā izpēte</t>
        </is>
      </c>
      <c r="BM1096" s="2" t="inlineStr">
        <is>
          <t>3</t>
        </is>
      </c>
      <c r="BN1096" s="2" t="inlineStr">
        <is>
          <t/>
        </is>
      </c>
      <c r="BO1096" t="inlineStr">
        <is>
          <t>pamatatklājumu izmantošana klīniskajā praksē, tostarp eksperimentu rezultātu zinātniska apstiprināšana</t>
        </is>
      </c>
      <c r="BP1096" s="2" t="inlineStr">
        <is>
          <t>riċerka traslazzjonali</t>
        </is>
      </c>
      <c r="BQ1096" s="2" t="inlineStr">
        <is>
          <t>3</t>
        </is>
      </c>
      <c r="BR1096" s="2" t="inlineStr">
        <is>
          <t/>
        </is>
      </c>
      <c r="BS1096" t="inlineStr">
        <is>
          <t/>
        </is>
      </c>
      <c r="BT1096" s="2" t="inlineStr">
        <is>
          <t>omzettingsgericht onderzoek|
translationeel onderzoek</t>
        </is>
      </c>
      <c r="BU1096" s="2" t="inlineStr">
        <is>
          <t>3|
3</t>
        </is>
      </c>
      <c r="BV1096" s="2" t="inlineStr">
        <is>
          <t xml:space="preserve">|
</t>
        </is>
      </c>
      <c r="BW1096" t="inlineStr">
        <is>
          <t>omzetting van fundamentele ontdekkingen in klinische toepassingen, met inbegrip van wetenschappelijke validering van resultaten van experimenten</t>
        </is>
      </c>
      <c r="BX1096" s="2" t="inlineStr">
        <is>
          <t>badania translacyjne</t>
        </is>
      </c>
      <c r="BY1096" s="2" t="inlineStr">
        <is>
          <t>3</t>
        </is>
      </c>
      <c r="BZ1096" s="2" t="inlineStr">
        <is>
          <t/>
        </is>
      </c>
      <c r="CA1096" t="inlineStr">
        <is>
          <t>badania mające na celu wdrożenie osiągnięć naukowych z dziedziny badań podstawowych do praktyki klinicznej</t>
        </is>
      </c>
      <c r="CB1096" s="2" t="inlineStr">
        <is>
          <t>investigação translacional</t>
        </is>
      </c>
      <c r="CC1096" s="2" t="inlineStr">
        <is>
          <t>3</t>
        </is>
      </c>
      <c r="CD1096" s="2" t="inlineStr">
        <is>
          <t/>
        </is>
      </c>
      <c r="CE1096" t="inlineStr">
        <is>
          <t>Transposição de descobertas da investigação fundamental para aplicações clínicas, incluindo a validação científica dos resultados experimentais.</t>
        </is>
      </c>
      <c r="CF1096" s="2" t="inlineStr">
        <is>
          <t>cercetare translațională</t>
        </is>
      </c>
      <c r="CG1096" s="2" t="inlineStr">
        <is>
          <t>3</t>
        </is>
      </c>
      <c r="CH1096" s="2" t="inlineStr">
        <is>
          <t/>
        </is>
      </c>
      <c r="CI1096" t="inlineStr">
        <is>
          <t>transformarea descoperirilor fundamentale în aplicații clinice, inclusiv validarea științifică a rezultatelor experimentale</t>
        </is>
      </c>
      <c r="CJ1096" s="2" t="inlineStr">
        <is>
          <t>translačný výskum</t>
        </is>
      </c>
      <c r="CK1096" s="2" t="inlineStr">
        <is>
          <t>3</t>
        </is>
      </c>
      <c r="CL1096" s="2" t="inlineStr">
        <is>
          <t/>
        </is>
      </c>
      <c r="CM1096" t="inlineStr">
        <is>
          <t>prenesenie základných objavov do klinickej praxe vrátane vedeckého overenia experimentálnych výsledkov</t>
        </is>
      </c>
      <c r="CN1096" s="2" t="inlineStr">
        <is>
          <t>translacijska raziskava</t>
        </is>
      </c>
      <c r="CO1096" s="2" t="inlineStr">
        <is>
          <t>3</t>
        </is>
      </c>
      <c r="CP1096" s="2" t="inlineStr">
        <is>
          <t/>
        </is>
      </c>
      <c r="CQ1096" t="inlineStr">
        <is>
          <t>Prenos temeljnih odkritij v klinično prakso, vključno z znanstvenim potrjevanjem rezultatov poskusov.</t>
        </is>
      </c>
      <c r="CR1096" s="2" t="inlineStr">
        <is>
          <t>överbryggande forskning</t>
        </is>
      </c>
      <c r="CS1096" s="2" t="inlineStr">
        <is>
          <t>3</t>
        </is>
      </c>
      <c r="CT1096" s="2" t="inlineStr">
        <is>
          <t/>
        </is>
      </c>
      <c r="CU1096" t="inlineStr">
        <is>
          <t>forskning inom vilken man försöker överbrygga klyftan mellan grundforskningsresultat och deras tillämpning i den kliniska miljön</t>
        </is>
      </c>
    </row>
    <row r="1097">
      <c r="A1097" s="1" t="str">
        <f>HYPERLINK("https://iate.europa.eu/entry/result/3581265/all", "3581265")</f>
        <v>3581265</v>
      </c>
      <c r="B1097" t="inlineStr">
        <is>
          <t>EDUCATION AND COMMUNICATIONS</t>
        </is>
      </c>
      <c r="C1097" t="inlineStr">
        <is>
          <t>EDUCATION AND COMMUNICATIONS|information technology and data processing|computer system|information security</t>
        </is>
      </c>
      <c r="D1097" s="2" t="inlineStr">
        <is>
          <t>непрекъсната работна програма на Съюза|
непрекъсната работна програма на Съюза за европейското сертифициране на киберсигурността</t>
        </is>
      </c>
      <c r="E1097" s="2" t="inlineStr">
        <is>
          <t>3|
3</t>
        </is>
      </c>
      <c r="F1097" s="2" t="inlineStr">
        <is>
          <t xml:space="preserve">|
</t>
        </is>
      </c>
      <c r="G1097" t="inlineStr">
        <is>
          <t>необвързващ стратегически документ, който позволява на предприятията, националните органи и органите по стандартизация да се подготвят предварително за бъдещите европейски схеми за сертифициране на киберсигурността</t>
        </is>
      </c>
      <c r="H1097" s="2" t="inlineStr">
        <is>
          <t>průběžný pracovní program Unie|
průběžný pracovní program Unie pro evropské systémy certifikace kybernetické bezpečnosti</t>
        </is>
      </c>
      <c r="I1097" s="2" t="inlineStr">
        <is>
          <t>3|
3</t>
        </is>
      </c>
      <c r="J1097" s="2" t="inlineStr">
        <is>
          <t xml:space="preserve">|
</t>
        </is>
      </c>
      <c r="K1097" t="inlineStr">
        <is>
          <t>dokument předkládaný Komisí, v němž jsou uvedeny strategické priority pro budoucí evropské systémy certifikace kybernetické bezpečnosti a který má formu nezávazného nástroje</t>
        </is>
      </c>
      <c r="L1097" s="2" t="inlineStr">
        <is>
          <t>Unionens rullende arbejdsprogram|
Unionens rullende arbejdsprogram for europæisk cybersikkerhedscertificering</t>
        </is>
      </c>
      <c r="M1097" s="2" t="inlineStr">
        <is>
          <t>3|
3</t>
        </is>
      </c>
      <c r="N1097" s="2" t="inlineStr">
        <is>
          <t xml:space="preserve">|
</t>
        </is>
      </c>
      <c r="O1097" t="inlineStr">
        <is>
          <t>strategisk, ikkebindende dokument, hvori der er opstillet strategiske prioriteter for fremtidige europæiske cybersikkerhedscertificeringsordninger</t>
        </is>
      </c>
      <c r="P1097" s="2" t="inlineStr">
        <is>
          <t>fortlaufendes Arbeitsprogramm der Union|
fortlaufendes Arbeitsprogramm der Union für die europäische Cybersicherheitszertifizierung</t>
        </is>
      </c>
      <c r="Q1097" s="2" t="inlineStr">
        <is>
          <t>3|
3</t>
        </is>
      </c>
      <c r="R1097" s="2" t="inlineStr">
        <is>
          <t xml:space="preserve">|
</t>
        </is>
      </c>
      <c r="S1097" t="inlineStr">
        <is>
          <t>von der Kommission zu veröffentlichendes Programm, in dem die strategischen Prioritäten für künftige europäische Schemata für die Cybersicherheitszertifizierung &lt;a href="/entry/result/3574165/all" id="ENTRY_TO_ENTRY_CONVERTER" target="_blank"&gt;IATE:3574165&lt;/a&gt; festgelegt werden</t>
        </is>
      </c>
      <c r="T1097" s="2" t="inlineStr">
        <is>
          <t>κυλιόμενο πρόγραμμα εργασίας της Ένωσης|
κυλιόμενο πρόγραμμα εργασίας της Ένωσης για την ευρωπαϊκή πιστοποίηση της κυβερνοασφάλειας</t>
        </is>
      </c>
      <c r="U1097" s="2" t="inlineStr">
        <is>
          <t>3|
3</t>
        </is>
      </c>
      <c r="V1097" s="2" t="inlineStr">
        <is>
          <t xml:space="preserve">|
</t>
        </is>
      </c>
      <c r="W1097" t="inlineStr">
        <is>
          <t/>
        </is>
      </c>
      <c r="X1097" s="2" t="inlineStr">
        <is>
          <t>Union rolling work programme|
Union rolling work programme for European cybersecurity certification</t>
        </is>
      </c>
      <c r="Y1097" s="2" t="inlineStr">
        <is>
          <t>3|
3</t>
        </is>
      </c>
      <c r="Z1097" s="2" t="inlineStr">
        <is>
          <t xml:space="preserve">|
</t>
        </is>
      </c>
      <c r="AA1097" t="inlineStr">
        <is>
          <t>strategic non-binding document that allows industry, national authorities and standardisation bodies, in particular, to prepare in advance for future European cybersecurity certification schemes</t>
        </is>
      </c>
      <c r="AB1097" s="2" t="inlineStr">
        <is>
          <t>programa de trabajo evolutivo de la Unión</t>
        </is>
      </c>
      <c r="AC1097" s="2" t="inlineStr">
        <is>
          <t>3</t>
        </is>
      </c>
      <c r="AD1097" s="2" t="inlineStr">
        <is>
          <t/>
        </is>
      </c>
      <c r="AE1097" t="inlineStr">
        <is>
          <t>Instrumento estratégico no vinculante que define las prioridades estratégicas para los futuros esquemas europeos de certificación de la ciberseguridad y permite a la industria, a las autoridades nacionales y a los organismos de normalización prepararse de antemano [ &lt;a href="/entry/result/3574165/all" id="ENTRY_TO_ENTRY_CONVERTER" target="_blank"&gt;IATE:3574165&lt;/a&gt; ].</t>
        </is>
      </c>
      <c r="AF1097" s="2" t="inlineStr">
        <is>
          <t>liidu jooksev tööprogramm|
Euroopa küberturvaliuse sertifitseerimist käsitlev liidu jooksev tööprogramm|
Euroopa küberturvalisuse sertifitseerimise liidu jooksev tööprogramm</t>
        </is>
      </c>
      <c r="AG1097" s="2" t="inlineStr">
        <is>
          <t>3|
3|
3</t>
        </is>
      </c>
      <c r="AH1097" s="2" t="inlineStr">
        <is>
          <t xml:space="preserve">|
preferred|
</t>
        </is>
      </c>
      <c r="AI1097" t="inlineStr">
        <is>
          <t>strateegiline mittesiduv dokument, milles määratakse kindlaks tulevaste 
&lt;i&gt;Euroopa küberturvalisuse sertifitseerimise kavade&lt;/i&gt; &lt;a href="/entry/result/3574165/all" id="ENTRY_TO_ENTRY_CONVERTER" target="_blank"&gt;IATE:3574165&lt;/a&gt; strateegilised prioriteedid</t>
        </is>
      </c>
      <c r="AJ1097" s="2" t="inlineStr">
        <is>
          <t>eurooppalaisia kyberturvallisuuden sertifiointijärjestelmiä koskeva unionin jatkuva työohjelma|
unionin jatkuva työohjelma</t>
        </is>
      </c>
      <c r="AK1097" s="2" t="inlineStr">
        <is>
          <t>3|
3</t>
        </is>
      </c>
      <c r="AL1097" s="2" t="inlineStr">
        <is>
          <t xml:space="preserve">|
</t>
        </is>
      </c>
      <c r="AM1097" t="inlineStr">
        <is>
          <t>asiakirja, jossa määritellään tulevien eurooppalaisten kyberturvallisuuden sertifiointijärjestelmien strategiset prioriteetit</t>
        </is>
      </c>
      <c r="AN1097" s="2" t="inlineStr">
        <is>
          <t>programme de travail glissant de l'Union pour la certification européenne de cybersécurité|
programme de travail glissant de l'Union</t>
        </is>
      </c>
      <c r="AO1097" s="2" t="inlineStr">
        <is>
          <t>3|
3</t>
        </is>
      </c>
      <c r="AP1097" s="2" t="inlineStr">
        <is>
          <t xml:space="preserve">|
</t>
        </is>
      </c>
      <c r="AQ1097" t="inlineStr">
        <is>
          <t>document stratégique non contraignant permettant aux entreprises du secteur, aux autorités nationales et aux organismes de normalisation, en particulier, de se préparer à l'avance dans la perspective des futurs &lt;a href="https://iate.europa.eu/entry/result/3574165/fr" target="_blank"&gt;schémas européens de certification de cybersécurité&lt;/a&gt; et devant comporter un aperçu pluriannuel des demandes de schémas candidats que la Commission compte adresser à l'ENISA pour préparation, sur la base de motifs spécifiques</t>
        </is>
      </c>
      <c r="AR1097" s="2" t="inlineStr">
        <is>
          <t>clár oibre rollach de chuid an Aontais|
clár oibre rollach de chuid an Aontais le haghaidh deimhniú Eorpach cibearshlándála</t>
        </is>
      </c>
      <c r="AS1097" s="2" t="inlineStr">
        <is>
          <t>3|
3</t>
        </is>
      </c>
      <c r="AT1097" s="2" t="inlineStr">
        <is>
          <t xml:space="preserve">|
</t>
        </is>
      </c>
      <c r="AU1097" t="inlineStr">
        <is>
          <t/>
        </is>
      </c>
      <c r="AV1097" s="2" t="inlineStr">
        <is>
          <t>kontinuirani program rada Unije</t>
        </is>
      </c>
      <c r="AW1097" s="2" t="inlineStr">
        <is>
          <t>3</t>
        </is>
      </c>
      <c r="AX1097" s="2" t="inlineStr">
        <is>
          <t/>
        </is>
      </c>
      <c r="AY1097" t="inlineStr">
        <is>
          <t/>
        </is>
      </c>
      <c r="AZ1097" s="2" t="inlineStr">
        <is>
          <t>az európai kiberbiztonsági tanúsítási rendszerekre vonatkozó uniós gördülő munkaprogram|
uniós gördülő munkaprogram</t>
        </is>
      </c>
      <c r="BA1097" s="2" t="inlineStr">
        <is>
          <t>3|
3</t>
        </is>
      </c>
      <c r="BB1097" s="2" t="inlineStr">
        <is>
          <t xml:space="preserve">|
</t>
        </is>
      </c>
      <c r="BC1097" t="inlineStr">
        <is>
          <t>&lt;div&gt;&lt;div&gt;&lt;div&gt;&lt;div&gt;&lt;div&gt;jogilag nem kötelező erejű, stratégiai dokumentum, amely lehetővé teszi különösen az ipar, a nemzeti hatóságok és a szabványügyi szervezetek számára, hogy előre felkészüljenek a jövőbeli európai kiberbiztonsági tanúsítási rendszerekre&lt;/div&gt;&lt;/div&gt;&lt;/div&gt;&lt;/div&gt;&lt;/div&gt;</t>
        </is>
      </c>
      <c r="BD1097" s="2" t="inlineStr">
        <is>
          <t>programma di lavoro progressivo dell'Unione per la certificazione europea della cibersicurezza|
programma di lavoro progressivo dell'Unione</t>
        </is>
      </c>
      <c r="BE1097" s="2" t="inlineStr">
        <is>
          <t>3|
3</t>
        </is>
      </c>
      <c r="BF1097" s="2" t="inlineStr">
        <is>
          <t xml:space="preserve">|
</t>
        </is>
      </c>
      <c r="BG1097" t="inlineStr">
        <is>
          <t>documento strategico atto a consentire al settore, alle autorità nazionali e agli organismi di normazione, in particolare, di prepararsi in anticipo ai futuri sistemi europei di certificazione della sicurezza</t>
        </is>
      </c>
      <c r="BH1097" s="2" t="inlineStr">
        <is>
          <t>Tęstinė Sąjungos darbo programa Europos kibernetinio saugumo sertifikavimo srityje|
tęstinė Sąjungos darbo programa</t>
        </is>
      </c>
      <c r="BI1097" s="2" t="inlineStr">
        <is>
          <t>3|
3</t>
        </is>
      </c>
      <c r="BJ1097" s="2" t="inlineStr">
        <is>
          <t xml:space="preserve">|
</t>
        </is>
      </c>
      <c r="BK1097" t="inlineStr">
        <is>
          <t>strateginis dokumentas, sudarantis galimybę tam tikram pramonės sektoriui, nacionalinėms institucijoms ir standartizacijos įstaigoms iš anksto pasirengti visų pirma būsimoms Europos kibernetinio saugumo sertifikavimo schemoms</t>
        </is>
      </c>
      <c r="BL1097" s="2" t="inlineStr">
        <is>
          <t>Savienības mainīgā darba programma|
Savienības mainīgā darba programma Eiropas kiberdrošības sertificēšanai</t>
        </is>
      </c>
      <c r="BM1097" s="2" t="inlineStr">
        <is>
          <t>2|
2</t>
        </is>
      </c>
      <c r="BN1097" s="2" t="inlineStr">
        <is>
          <t xml:space="preserve">|
</t>
        </is>
      </c>
      <c r="BO1097" t="inlineStr">
        <is>
          <t>stratēģisks dokuments, kas nozarei, valsts iestādēm un standartizācijas struktūrām ļauj jo īpaši iepriekš sagatavoties nākotnē gaidāmajām Eiropas kiberdrošības sertifikācijas shēmām</t>
        </is>
      </c>
      <c r="BP1097" s="2" t="inlineStr">
        <is>
          <t>programm ta’ ħidma kontinwu tal-Unjoni għaċ-ċertifikazzjoni taċ-ċibersigurtà Ewropea|
programm ta' ħidma kontinwu tal-Unjoni</t>
        </is>
      </c>
      <c r="BQ1097" s="2" t="inlineStr">
        <is>
          <t>3|
3</t>
        </is>
      </c>
      <c r="BR1097" s="2" t="inlineStr">
        <is>
          <t xml:space="preserve">|
</t>
        </is>
      </c>
      <c r="BS1097" t="inlineStr">
        <is>
          <t>dokument strateġiku mhux vinkolanti li jippermetti li l-industrija, l-awtoritajiet nazzjonali u l-korpi ta' standardizzazzjoni, b'mod partikolari, iħejju minn qabel għal skemi Ewropej futuri taċ-ċertifikazzjoni taċ-ċibersigurtà</t>
        </is>
      </c>
      <c r="BT1097" s="2" t="inlineStr">
        <is>
          <t>voortschrijdend werkprogramma van de Unie|
voortschrijdend werkprogramma van de Unie voor Europese cyberbeveiligingscertificering</t>
        </is>
      </c>
      <c r="BU1097" s="2" t="inlineStr">
        <is>
          <t>3|
3</t>
        </is>
      </c>
      <c r="BV1097" s="2" t="inlineStr">
        <is>
          <t xml:space="preserve">|
</t>
        </is>
      </c>
      <c r="BW1097" t="inlineStr">
        <is>
          <t>een strategisch, niet-bindend document aan de hand waarvan met name de sector, de nationale autoriteiten en de normalisatieorganisaties zich kunnen voorbereiden op toekomstige Europese regelingen voor cyberbeveiligingscertificering</t>
        </is>
      </c>
      <c r="BX1097" s="2" t="inlineStr">
        <is>
          <t>unijny kroczący program prac|
unijny kroczący program prac na rzecz europejskich programów certyfikacji cyberbezpieczeństwa</t>
        </is>
      </c>
      <c r="BY1097" s="2" t="inlineStr">
        <is>
          <t>3|
3</t>
        </is>
      </c>
      <c r="BZ1097" s="2" t="inlineStr">
        <is>
          <t xml:space="preserve">|
</t>
        </is>
      </c>
      <c r="CA1097" t="inlineStr">
        <is>
          <t>dokument strategiczny pozwalający przemysłowi, organom krajowym i organom normalizacyjnym na przygotowanie się z wyprzedzeniem do przyszłych europejskich programów certyfikacji cyberbezpieczeństwa. Powinien zawierać wieloletnie zestawienie wniosków dotyczących propozycji programów, które Komisja zamierza przedłożyć ENISA w celu przygotowania na podstawie określonych przesłanek</t>
        </is>
      </c>
      <c r="CB1097" s="2" t="inlineStr">
        <is>
          <t>programa de trabalho evolutivo da União|
programa de trabalho evolutivo da União para a certificação europeia da cibersegurança</t>
        </is>
      </c>
      <c r="CC1097" s="2" t="inlineStr">
        <is>
          <t>3|
3</t>
        </is>
      </c>
      <c r="CD1097" s="2" t="inlineStr">
        <is>
          <t xml:space="preserve">|
</t>
        </is>
      </c>
      <c r="CE1097" t="inlineStr">
        <is>
          <t>Documento estratégico não vinculativo cujo objetivo é permitir que as empresas, as autoridades nacionais e os organismos de normalização, em particular, se preparem com antecedência para os futuros sistemas europeus de certificação da cibersegurança.</t>
        </is>
      </c>
      <c r="CF1097" s="2" t="inlineStr">
        <is>
          <t>program de activitate etapizat la nivelul Uniunii|
program de activitate etapizat la nivelul Uniunii pentru certificarea europeană a securității cibernetice</t>
        </is>
      </c>
      <c r="CG1097" s="2" t="inlineStr">
        <is>
          <t>3|
3</t>
        </is>
      </c>
      <c r="CH1097" s="2" t="inlineStr">
        <is>
          <t xml:space="preserve">|
</t>
        </is>
      </c>
      <c r="CI1097" t="inlineStr">
        <is>
          <t/>
        </is>
      </c>
      <c r="CJ1097" s="2" t="inlineStr">
        <is>
          <t>priebežný pracovný program Únie pre európsku certifikáciu kybernetickej bezpečnosti|
priebežný pracovný program Únie</t>
        </is>
      </c>
      <c r="CK1097" s="2" t="inlineStr">
        <is>
          <t>3|
3</t>
        </is>
      </c>
      <c r="CL1097" s="2" t="inlineStr">
        <is>
          <t xml:space="preserve">|
</t>
        </is>
      </c>
      <c r="CM1097" t="inlineStr">
        <is>
          <t>strategický nezáväzný dokument, ktorý by mal najmä príslušnému odvetviu, vnútroštátnym orgánom a orgánom pre normalizáciu umožniť vopred sa pripraviť na budúce európske systémy certifikácie kybernetickej bezpečnosti</t>
        </is>
      </c>
      <c r="CN1097" s="2" t="inlineStr">
        <is>
          <t>tekoči delovni program Unije za evropsko certificiranje kibernetske varnosti</t>
        </is>
      </c>
      <c r="CO1097" s="2" t="inlineStr">
        <is>
          <t>3</t>
        </is>
      </c>
      <c r="CP1097" s="2" t="inlineStr">
        <is>
          <t/>
        </is>
      </c>
      <c r="CQ1097" t="inlineStr">
        <is>
          <t>strateški, pravno nezavezujoč dokument, ki industriji, nacionalnim organom in organom za standardizacijo omogoča, da se pripravijo zlasti na prihodnje evropske certifikacijske sheme za kibernetsko varnost</t>
        </is>
      </c>
      <c r="CR1097" s="2" t="inlineStr">
        <is>
          <t>unionens löpande arbetsprogram|
unionens löpande arbetsprogram för europeisk cybersäkerhetscertifiering</t>
        </is>
      </c>
      <c r="CS1097" s="2" t="inlineStr">
        <is>
          <t>3|
3</t>
        </is>
      </c>
      <c r="CT1097" s="2" t="inlineStr">
        <is>
          <t xml:space="preserve">|
</t>
        </is>
      </c>
      <c r="CU1097" t="inlineStr">
        <is>
          <t/>
        </is>
      </c>
    </row>
    <row r="1098">
      <c r="A1098" s="1" t="str">
        <f>HYPERLINK("https://iate.europa.eu/entry/result/3590929/all", "3590929")</f>
        <v>3590929</v>
      </c>
      <c r="B1098" t="inlineStr">
        <is>
          <t>ENVIRONMENT</t>
        </is>
      </c>
      <c r="C1098" t="inlineStr">
        <is>
          <t>ENVIRONMENT|environmental policy|climate change policy;ENVIRONMENT|environmental policy|environmental policy</t>
        </is>
      </c>
      <c r="D1098" t="inlineStr">
        <is>
          <t/>
        </is>
      </c>
      <c r="E1098" t="inlineStr">
        <is>
          <t/>
        </is>
      </c>
      <c r="F1098" t="inlineStr">
        <is>
          <t/>
        </is>
      </c>
      <c r="G1098" t="inlineStr">
        <is>
          <t/>
        </is>
      </c>
      <c r="H1098" s="2" t="inlineStr">
        <is>
          <t>víceúrovňový dialog o klimatu a energetice</t>
        </is>
      </c>
      <c r="I1098" s="2" t="inlineStr">
        <is>
          <t>3</t>
        </is>
      </c>
      <c r="J1098" s="2" t="inlineStr">
        <is>
          <t/>
        </is>
      </c>
      <c r="K1098" t="inlineStr">
        <is>
          <t>dialog, v jehož rámci se mohou
místní orgány, organizace občanské společnosti, podnikatelská sféra, investoři
a další důležité zúčastněné strany a široká veřejnost aktivně zapojit a
projednávat různé scénáře zvažované pro energetickou a klimatickou politiku</t>
        </is>
      </c>
      <c r="L1098" s="2" t="inlineStr">
        <is>
          <t>klima- og energidialog på flere niveauer</t>
        </is>
      </c>
      <c r="M1098" s="2" t="inlineStr">
        <is>
          <t>3</t>
        </is>
      </c>
      <c r="N1098" s="2" t="inlineStr">
        <is>
          <t/>
        </is>
      </c>
      <c r="O1098" t="inlineStr">
        <is>
          <t>dialog i henhold til de nationale regler, hvor lokale
myndigheder, civilsamfundsorganisationer, erhvervslivet, investorer og andre relevante interessenter samt offentligheden
aktivt kan involvere sig og drøfte de forskellige scenarier, der opstilles for energi- og klimapolitikken</t>
        </is>
      </c>
      <c r="P1098" s="2" t="inlineStr">
        <is>
          <t>Dialog über klima- und energiepolitische Fragen auf mehreren Ebenen</t>
        </is>
      </c>
      <c r="Q1098" s="2" t="inlineStr">
        <is>
          <t>3</t>
        </is>
      </c>
      <c r="R1098" s="2" t="inlineStr">
        <is>
          <t/>
        </is>
      </c>
      <c r="S1098" t="inlineStr">
        <is>
          <t>Dialog, in den
sich lokale Gebietskörperschaften, Organisationen der Zivilgesellschaft, die
Wirtschaft, Investoren, andere bedeutende Interessenträger und die
Allgemeinheit aktiv einbringen können und in dem sie die verschiedenen, auch
langfristigen Szenarien, die in der Energie- und Klimapolitik ins Auge gefasst
werden, erörtern und die Fortschritte überprüfen können</t>
        </is>
      </c>
      <c r="T1098" s="2" t="inlineStr">
        <is>
          <t>πολυεπίπεδος διάλογος για το κλίμα και την ενέργεια</t>
        </is>
      </c>
      <c r="U1098" s="2" t="inlineStr">
        <is>
          <t>3</t>
        </is>
      </c>
      <c r="V1098" s="2" t="inlineStr">
        <is>
          <t/>
        </is>
      </c>
      <c r="W1098" t="inlineStr">
        <is>
          <t>διάλογος σε επίπεδο κρατών μελών σύμφωνα με τους εθνικούς κανόνες, στο πλαίσιο του οποίου οι τοπικές αρχές, οι οργανώσεις της κοινωνίας των πολιτών, η επιχειρηματική κοινότητα, οι επενδυτές και άλλοι σχετικοί συμφεροντούχοι, καθώς και το ευρύ κοινό, μπορούν να συμμετέχουν ενεργά και να συζητούν τα διάφορα σενάρια που προβλέπονται για τις ενεργειακές και κλιματικές πολιτικές, μεταξύ άλλων μακροπρόθεσμα, και να αξιολογούν την πρόοδο, εκτός εάν έχει ήδη κάποια δομή που εξυπηρετεί τον ίδιο σκοπό</t>
        </is>
      </c>
      <c r="X1098" s="2" t="inlineStr">
        <is>
          <t>multilevel climate and energy dialogue|
multi level climate and energy dialogue</t>
        </is>
      </c>
      <c r="Y1098" s="2" t="inlineStr">
        <is>
          <t>3|
1</t>
        </is>
      </c>
      <c r="Z1098" s="2" t="inlineStr">
        <is>
          <t xml:space="preserve">|
</t>
        </is>
      </c>
      <c r="AA1098" t="inlineStr">
        <is>
          <t>dialogue, pursuant to national rules, in which local authorities, civil society organisations, business community, investors and other relevant stakeholders and the general public are able actively to engage and discuss the different scenarios envisaged for energy and climate policies</t>
        </is>
      </c>
      <c r="AB1098" s="2" t="inlineStr">
        <is>
          <t>diálogo multinivel sobre clima y energía</t>
        </is>
      </c>
      <c r="AC1098" s="2" t="inlineStr">
        <is>
          <t>3</t>
        </is>
      </c>
      <c r="AD1098" s="2" t="inlineStr">
        <is>
          <t/>
        </is>
      </c>
      <c r="AE1098" t="inlineStr">
        <is>
          <t>Diálogo establecido por cada Estado miembro con arreglo a sus normas nacionales en el que las autoridades locales, las organizaciones de la sociedad civil, la comunidad empresarial, los inversores y otras partes interesadas pertinentes y el público en general puedan participar de forma activa y debatir las diferentes hipótesis previstas para las políticas de energía y clima, también a largo plazo, y revisar los avances realizados.</t>
        </is>
      </c>
      <c r="AF1098" s="2" t="inlineStr">
        <is>
          <t>mitmetasandiline kliima- ja energiadialoog</t>
        </is>
      </c>
      <c r="AG1098" s="2" t="inlineStr">
        <is>
          <t>3</t>
        </is>
      </c>
      <c r="AH1098" s="2" t="inlineStr">
        <is>
          <t/>
        </is>
      </c>
      <c r="AI1098" t="inlineStr">
        <is>
          <t>riikide õigusnormide kohane dialoog, mille raames kohalikud omavalitsused, kodanikuühiskonna organisatsioonid, äriringkonnad, investorid, muud asjaomased sidusrühmad ja üldsus saavad aktiivselt osaleda ja arutada energia- ja kliimapoliitika jaoks kavandatud erinevaid stsenaariumeid</t>
        </is>
      </c>
      <c r="AJ1098" s="2" t="inlineStr">
        <is>
          <t>ilmasto- ja energia-alan monitasoinen vuoropuhelu</t>
        </is>
      </c>
      <c r="AK1098" s="2" t="inlineStr">
        <is>
          <t>3</t>
        </is>
      </c>
      <c r="AL1098" s="2" t="inlineStr">
        <is>
          <t/>
        </is>
      </c>
      <c r="AM1098" t="inlineStr">
        <is>
          <t/>
        </is>
      </c>
      <c r="AN1098" s="2" t="inlineStr">
        <is>
          <t>dialogue multiniveaux sur le climat et l'énergie</t>
        </is>
      </c>
      <c r="AO1098" s="2" t="inlineStr">
        <is>
          <t>3</t>
        </is>
      </c>
      <c r="AP1098" s="2" t="inlineStr">
        <is>
          <t/>
        </is>
      </c>
      <c r="AQ1098" t="inlineStr">
        <is>
          <t>dialogue mené conformément à la réglementation nationale et dans le cadre duquel les autorités locales, les organisations de la société civile, le monde des entreprises, les investisseurs et les autres parties prenantes concernées ainsi que le grand public peuvent s'investir activement et discuter des différents scénarios envisagés pour les politiques en matière d'énergie et de climat</t>
        </is>
      </c>
      <c r="AR1098" s="2" t="inlineStr">
        <is>
          <t>idirphlé il-leibhéil maidir le haeráid agus fuinneamh</t>
        </is>
      </c>
      <c r="AS1098" s="2" t="inlineStr">
        <is>
          <t>3</t>
        </is>
      </c>
      <c r="AT1098" s="2" t="inlineStr">
        <is>
          <t/>
        </is>
      </c>
      <c r="AU1098" t="inlineStr">
        <is>
          <t/>
        </is>
      </c>
      <c r="AV1098" t="inlineStr">
        <is>
          <t/>
        </is>
      </c>
      <c r="AW1098" t="inlineStr">
        <is>
          <t/>
        </is>
      </c>
      <c r="AX1098" t="inlineStr">
        <is>
          <t/>
        </is>
      </c>
      <c r="AY1098" t="inlineStr">
        <is>
          <t/>
        </is>
      </c>
      <c r="AZ1098" s="2" t="inlineStr">
        <is>
          <t>többszintű éghajlat- és energiapolitikai párbeszéd</t>
        </is>
      </c>
      <c r="BA1098" s="2" t="inlineStr">
        <is>
          <t>3</t>
        </is>
      </c>
      <c r="BB1098" s="2" t="inlineStr">
        <is>
          <t/>
        </is>
      </c>
      <c r="BC1098" t="inlineStr">
        <is>
          <t>nemzeti szabályok szerint zajló olyan párbeszéd, amelyben a helyi hatóságok, a civil társadalmi szervezetek, az üzleti közösség, a befektetők és más érdekelt felek, valamint a lakosság is aktívan részt vehetnek és megvitathatják a különböző előirányzott energia- és éghajlat-politikai forgatókönyveket</t>
        </is>
      </c>
      <c r="BD1098" s="2" t="inlineStr">
        <is>
          <t>dialogo multilivello sul clima e sull'energia</t>
        </is>
      </c>
      <c r="BE1098" s="2" t="inlineStr">
        <is>
          <t>3</t>
        </is>
      </c>
      <c r="BF1098" s="2" t="inlineStr">
        <is>
          <t/>
        </is>
      </c>
      <c r="BG1098" t="inlineStr">
        <is>
          <t>dialogo istituito ai sensi delle norme nazionali, in cui le autorità locali, le organizzazioni della società civile, la comunità imprenditoriale, gli investitori e altri soggetti interessati nonché il pubblico siano in grado di partecipare attivamente e discutere dei vari scenari previsti per le politiche in materia di energia e di clima</t>
        </is>
      </c>
      <c r="BH1098" s="2" t="inlineStr">
        <is>
          <t>daugiapakopis dialogas klimato ir energetikos klausimais</t>
        </is>
      </c>
      <c r="BI1098" s="2" t="inlineStr">
        <is>
          <t>3</t>
        </is>
      </c>
      <c r="BJ1098" s="2" t="inlineStr">
        <is>
          <t/>
        </is>
      </c>
      <c r="BK1098" t="inlineStr">
        <is>
          <t>valstybėje narėje vedamas dialogas klimato ir energetikos klausimais, kuriame gali aktyviai dalyvauti, aptarti įvairias energetikos ir klimato srities politikos prognozes, ir stebėti pažangą vietos valdžios institucijos, pilietinės visuomenės organizacijos, verslo bendruomenė, investuotojai ir plačioji visuomenė</t>
        </is>
      </c>
      <c r="BL1098" s="2" t="inlineStr">
        <is>
          <t>klimata un enerģētikas daudzlīmeņu dialogs</t>
        </is>
      </c>
      <c r="BM1098" s="2" t="inlineStr">
        <is>
          <t>3</t>
        </is>
      </c>
      <c r="BN1098" s="2" t="inlineStr">
        <is>
          <t/>
        </is>
      </c>
      <c r="BO1098" t="inlineStr">
        <is>
          <t>dialogs, kurā vietējās iestādes, pilsoniskās sabiedrības organizācijas, uzņēmēju aprindas, investori, citas attiecīgās ieinteresētās puses un plaša sabiedrība var aktīvi iesaistīties un apspriest dažādos enerģētikas un klimata rīcībpolitiku scenārijus, tostarp ilgtermiņa scenārijus, kā arī sekot līdzi progresam, ja vien dalībvalstī jau nav struktūra, kas kalpo šim mērķim</t>
        </is>
      </c>
      <c r="BP1098" s="2" t="inlineStr">
        <is>
          <t>djalogu f’diversi livelli dwar il-klima u l-enerġija</t>
        </is>
      </c>
      <c r="BQ1098" s="2" t="inlineStr">
        <is>
          <t>3</t>
        </is>
      </c>
      <c r="BR1098" s="2" t="inlineStr">
        <is>
          <t/>
        </is>
      </c>
      <c r="BS1098" t="inlineStr">
        <is>
          <t>djalogu, skont ir-regoli nazzjonali, fejn l-awtoritajiet lokali, l-organizzazzjonijiet tas-soċjetà ċivili, il-komunità kummerċjali, l-investituri u partijiet ikkonċernati rilevanti oħra kif ukoll il-pubbliku ġenerali jkunu jistgħu jinvolvu ruħhom b'mod attiv u jiddiskutu x-xenarji differenti previsti għall-politiki dwar l-enerġija u l-klima</t>
        </is>
      </c>
      <c r="BT1098" s="2" t="inlineStr">
        <is>
          <t>klimaat- en energiedialoog op verschillende niveaus</t>
        </is>
      </c>
      <c r="BU1098" s="2" t="inlineStr">
        <is>
          <t>3</t>
        </is>
      </c>
      <c r="BV1098" s="2" t="inlineStr">
        <is>
          <t/>
        </is>
      </c>
      <c r="BW1098" t="inlineStr">
        <is>
          <t>dialoog waarin lokale overheden, maatschappelijke organisaties, de bedrijfswereld, investeerders en andere betrokken partijen en het brede publiek actief kunnen participeren en de verschillende mogelijke scenario's, ook op lange termijn, voor het energie- en klimaatbeleid kunnen bespreken, en de vooruitgang kunnen beoordelen</t>
        </is>
      </c>
      <c r="BX1098" s="2" t="inlineStr">
        <is>
          <t>wielopoziomowy dialog w dziedzinie klimatu i energii</t>
        </is>
      </c>
      <c r="BY1098" s="2" t="inlineStr">
        <is>
          <t>3</t>
        </is>
      </c>
      <c r="BZ1098" s="2" t="inlineStr">
        <is>
          <t/>
        </is>
      </c>
      <c r="CA1098" t="inlineStr">
        <is>
          <t>dialog dotyczący klimatu i energii, w
którym mogą aktywnie uczestniczyć samorządy lokalne, organizacje społeczne,
przedsiębiorcy, inwestorzy i inne odpowiednie zainteresowane strony oraz ogół
społeczeństwa, by omawiać poszczególne scenariusze polityki
energetyczno-klimatycznej, w tym w perspektywie długoterminowej, oraz dokonywać
przeglądu postępów; taki dialog może służyć omówieniu zintegrowanych krajowych
planów w dziedzinie energii i klimatu [ &lt;a href="/entry/result/3573954/all" id="ENTRY_TO_ENTRY_CONVERTER" target="_blank"&gt;IATE:3573954&lt;/a&gt; ]</t>
        </is>
      </c>
      <c r="CB1098" s="2" t="inlineStr">
        <is>
          <t>diálogo a vários níveis sobre clima e energia</t>
        </is>
      </c>
      <c r="CC1098" s="2" t="inlineStr">
        <is>
          <t>3</t>
        </is>
      </c>
      <c r="CD1098" s="2" t="inlineStr">
        <is>
          <t/>
        </is>
      </c>
      <c r="CE1098" t="inlineStr">
        <is>
          <t>Diálogo a vários níveis sobre clima e energia no qual as autoridades locais, as organizações da sociedade civil, as empresas, os investidores, outras partes interessadas relevantes e o público em geral tenham a possibilidade de participar ativamente e debater os diferentes cenários previstos para as políticas em matéria de energia e de clima.</t>
        </is>
      </c>
      <c r="CF1098" s="2" t="inlineStr">
        <is>
          <t>dialog pe mai multe niveluri pe tema energiei și a climei</t>
        </is>
      </c>
      <c r="CG1098" s="2" t="inlineStr">
        <is>
          <t>3</t>
        </is>
      </c>
      <c r="CH1098" s="2" t="inlineStr">
        <is>
          <t/>
        </is>
      </c>
      <c r="CI1098" t="inlineStr">
        <is>
          <t>dialog, desfășurat în conformitate cu normele naționale, în cadrul căruia autoritățile locale, organizațiile societății civile, comunitatea de afaceri, investitorii și alte părți interesate vizate, precum și publicul larg pot participa activ și discuta diferitele scenarii preconizate pentru politicile privind energia și clima</t>
        </is>
      </c>
      <c r="CJ1098" s="2" t="inlineStr">
        <is>
          <t>viacúrovňový dialóg v oblasti klímy a energetiky</t>
        </is>
      </c>
      <c r="CK1098" s="2" t="inlineStr">
        <is>
          <t>3</t>
        </is>
      </c>
      <c r="CL1098" s="2" t="inlineStr">
        <is>
          <t/>
        </is>
      </c>
      <c r="CM1098" t="inlineStr">
        <is>
          <t/>
        </is>
      </c>
      <c r="CN1098" s="2" t="inlineStr">
        <is>
          <t>podnebni in energetski dialog na več ravneh</t>
        </is>
      </c>
      <c r="CO1098" s="2" t="inlineStr">
        <is>
          <t>3</t>
        </is>
      </c>
      <c r="CP1098" s="2" t="inlineStr">
        <is>
          <t/>
        </is>
      </c>
      <c r="CQ1098" t="inlineStr">
        <is>
          <t>dialog, v katerem lokalni organi, organizacije civilne družbe, poslovna skupnost, vlagatelji in druge zadevne zainteresirane strani ter širša javnost v skladu z nacionalnimi pravili dejavno sodelujejo in razpravljajo o različnih scenarijih, predvidenih za energetsko in podnebno politiko</t>
        </is>
      </c>
      <c r="CR1098" s="2" t="inlineStr">
        <is>
          <t>klimat- och energidialog på flera nivåer</t>
        </is>
      </c>
      <c r="CS1098" s="2" t="inlineStr">
        <is>
          <t>3</t>
        </is>
      </c>
      <c r="CT1098" s="2" t="inlineStr">
        <is>
          <t/>
        </is>
      </c>
      <c r="CU1098" t="inlineStr">
        <is>
          <t/>
        </is>
      </c>
    </row>
    <row r="1099">
      <c r="A1099" s="1" t="str">
        <f>HYPERLINK("https://iate.europa.eu/entry/result/3574144/all", "3574144")</f>
        <v>3574144</v>
      </c>
      <c r="B1099" t="inlineStr">
        <is>
          <t>INDUSTRY</t>
        </is>
      </c>
      <c r="C1099" t="inlineStr">
        <is>
          <t>INDUSTRY|building and public works|building industry</t>
        </is>
      </c>
      <c r="D1099" t="inlineStr">
        <is>
          <t/>
        </is>
      </c>
      <c r="E1099" t="inlineStr">
        <is>
          <t/>
        </is>
      </c>
      <c r="F1099" t="inlineStr">
        <is>
          <t/>
        </is>
      </c>
      <c r="G1099" t="inlineStr">
        <is>
          <t/>
        </is>
      </c>
      <c r="H1099" t="inlineStr">
        <is>
          <t/>
        </is>
      </c>
      <c r="I1099" t="inlineStr">
        <is>
          <t/>
        </is>
      </c>
      <c r="J1099" t="inlineStr">
        <is>
          <t/>
        </is>
      </c>
      <c r="K1099" t="inlineStr">
        <is>
          <t/>
        </is>
      </c>
      <c r="L1099" t="inlineStr">
        <is>
          <t/>
        </is>
      </c>
      <c r="M1099" t="inlineStr">
        <is>
          <t/>
        </is>
      </c>
      <c r="N1099" t="inlineStr">
        <is>
          <t/>
        </is>
      </c>
      <c r="O1099" t="inlineStr">
        <is>
          <t/>
        </is>
      </c>
      <c r="P1099" t="inlineStr">
        <is>
          <t/>
        </is>
      </c>
      <c r="Q1099" t="inlineStr">
        <is>
          <t/>
        </is>
      </c>
      <c r="R1099" t="inlineStr">
        <is>
          <t/>
        </is>
      </c>
      <c r="S1099" t="inlineStr">
        <is>
          <t/>
        </is>
      </c>
      <c r="T1099" t="inlineStr">
        <is>
          <t/>
        </is>
      </c>
      <c r="U1099" t="inlineStr">
        <is>
          <t/>
        </is>
      </c>
      <c r="V1099" t="inlineStr">
        <is>
          <t/>
        </is>
      </c>
      <c r="W1099" t="inlineStr">
        <is>
          <t/>
        </is>
      </c>
      <c r="X1099" s="2" t="inlineStr">
        <is>
          <t>EU Construction &amp;amp; Demolition Waste Management Protocol</t>
        </is>
      </c>
      <c r="Y1099" s="2" t="inlineStr">
        <is>
          <t>3</t>
        </is>
      </c>
      <c r="Z1099" s="2" t="inlineStr">
        <is>
          <t/>
        </is>
      </c>
      <c r="AA1099" t="inlineStr">
        <is>
          <t>EU guidance document, published in September 2016, on waste indentification and handling in construction and demolition including its recycling and re-using</t>
        </is>
      </c>
      <c r="AB1099" t="inlineStr">
        <is>
          <t/>
        </is>
      </c>
      <c r="AC1099" t="inlineStr">
        <is>
          <t/>
        </is>
      </c>
      <c r="AD1099" t="inlineStr">
        <is>
          <t/>
        </is>
      </c>
      <c r="AE1099" t="inlineStr">
        <is>
          <t/>
        </is>
      </c>
      <c r="AF1099" t="inlineStr">
        <is>
          <t/>
        </is>
      </c>
      <c r="AG1099" t="inlineStr">
        <is>
          <t/>
        </is>
      </c>
      <c r="AH1099" t="inlineStr">
        <is>
          <t/>
        </is>
      </c>
      <c r="AI1099" t="inlineStr">
        <is>
          <t/>
        </is>
      </c>
      <c r="AJ1099" s="2" t="inlineStr">
        <is>
          <t>EU:n rakennus- ja purkujätteen käsittely- ja kierrätysmalli</t>
        </is>
      </c>
      <c r="AK1099" s="2" t="inlineStr">
        <is>
          <t>3</t>
        </is>
      </c>
      <c r="AL1099" s="2" t="inlineStr">
        <is>
          <t/>
        </is>
      </c>
      <c r="AM1099" t="inlineStr">
        <is>
          <t>rakennusalan ja rakennusalan yritysten kestävää kilpailukykyä koskevan
strategian ja rakennusalan resurssitehokkuuden parantamisesta
annetun tiedonannon mukainen EU:n malli, jonka tavoitteena on parantaa jätteen tunnistamista ja käsittelyä, jätteen lajittelu ja uudelleenkäyttö mukaan luettuna</t>
        </is>
      </c>
      <c r="AN1099" t="inlineStr">
        <is>
          <t/>
        </is>
      </c>
      <c r="AO1099" t="inlineStr">
        <is>
          <t/>
        </is>
      </c>
      <c r="AP1099" t="inlineStr">
        <is>
          <t/>
        </is>
      </c>
      <c r="AQ1099" t="inlineStr">
        <is>
          <t/>
        </is>
      </c>
      <c r="AR1099" t="inlineStr">
        <is>
          <t/>
        </is>
      </c>
      <c r="AS1099" t="inlineStr">
        <is>
          <t/>
        </is>
      </c>
      <c r="AT1099" t="inlineStr">
        <is>
          <t/>
        </is>
      </c>
      <c r="AU1099" t="inlineStr">
        <is>
          <t/>
        </is>
      </c>
      <c r="AV1099" t="inlineStr">
        <is>
          <t/>
        </is>
      </c>
      <c r="AW1099" t="inlineStr">
        <is>
          <t/>
        </is>
      </c>
      <c r="AX1099" t="inlineStr">
        <is>
          <t/>
        </is>
      </c>
      <c r="AY1099" t="inlineStr">
        <is>
          <t/>
        </is>
      </c>
      <c r="AZ1099" t="inlineStr">
        <is>
          <t/>
        </is>
      </c>
      <c r="BA1099" t="inlineStr">
        <is>
          <t/>
        </is>
      </c>
      <c r="BB1099" t="inlineStr">
        <is>
          <t/>
        </is>
      </c>
      <c r="BC1099" t="inlineStr">
        <is>
          <t/>
        </is>
      </c>
      <c r="BD1099" t="inlineStr">
        <is>
          <t/>
        </is>
      </c>
      <c r="BE1099" t="inlineStr">
        <is>
          <t/>
        </is>
      </c>
      <c r="BF1099" t="inlineStr">
        <is>
          <t/>
        </is>
      </c>
      <c r="BG1099" t="inlineStr">
        <is>
          <t/>
        </is>
      </c>
      <c r="BH1099" s="2" t="inlineStr">
        <is>
          <t>ES statybos ir griovimo atliekų tvarkymo protokolas</t>
        </is>
      </c>
      <c r="BI1099" s="2" t="inlineStr">
        <is>
          <t>3</t>
        </is>
      </c>
      <c r="BJ1099" s="2" t="inlineStr">
        <is>
          <t/>
        </is>
      </c>
      <c r="BK1099" t="inlineStr">
        <is>
          <t/>
        </is>
      </c>
      <c r="BL1099" t="inlineStr">
        <is>
          <t/>
        </is>
      </c>
      <c r="BM1099" t="inlineStr">
        <is>
          <t/>
        </is>
      </c>
      <c r="BN1099" t="inlineStr">
        <is>
          <t/>
        </is>
      </c>
      <c r="BO1099" t="inlineStr">
        <is>
          <t/>
        </is>
      </c>
      <c r="BP1099" t="inlineStr">
        <is>
          <t/>
        </is>
      </c>
      <c r="BQ1099" t="inlineStr">
        <is>
          <t/>
        </is>
      </c>
      <c r="BR1099" t="inlineStr">
        <is>
          <t/>
        </is>
      </c>
      <c r="BS1099" t="inlineStr">
        <is>
          <t/>
        </is>
      </c>
      <c r="BT1099" t="inlineStr">
        <is>
          <t/>
        </is>
      </c>
      <c r="BU1099" t="inlineStr">
        <is>
          <t/>
        </is>
      </c>
      <c r="BV1099" t="inlineStr">
        <is>
          <t/>
        </is>
      </c>
      <c r="BW1099" t="inlineStr">
        <is>
          <t/>
        </is>
      </c>
      <c r="BX1099" t="inlineStr">
        <is>
          <t/>
        </is>
      </c>
      <c r="BY1099" t="inlineStr">
        <is>
          <t/>
        </is>
      </c>
      <c r="BZ1099" t="inlineStr">
        <is>
          <t/>
        </is>
      </c>
      <c r="CA1099" t="inlineStr">
        <is>
          <t/>
        </is>
      </c>
      <c r="CB1099" t="inlineStr">
        <is>
          <t/>
        </is>
      </c>
      <c r="CC1099" t="inlineStr">
        <is>
          <t/>
        </is>
      </c>
      <c r="CD1099" t="inlineStr">
        <is>
          <t/>
        </is>
      </c>
      <c r="CE1099" t="inlineStr">
        <is>
          <t/>
        </is>
      </c>
      <c r="CF1099" t="inlineStr">
        <is>
          <t/>
        </is>
      </c>
      <c r="CG1099" t="inlineStr">
        <is>
          <t/>
        </is>
      </c>
      <c r="CH1099" t="inlineStr">
        <is>
          <t/>
        </is>
      </c>
      <c r="CI1099" t="inlineStr">
        <is>
          <t/>
        </is>
      </c>
      <c r="CJ1099" s="2" t="inlineStr">
        <is>
          <t>Protokol EÚ o nakladaní so stavebným odpadom a odpadom z demolácie</t>
        </is>
      </c>
      <c r="CK1099" s="2" t="inlineStr">
        <is>
          <t>3</t>
        </is>
      </c>
      <c r="CL1099" s="2" t="inlineStr">
        <is>
          <t/>
        </is>
      </c>
      <c r="CM1099" t="inlineStr">
        <is>
          <t>dokument EÚ zo septembra 2016, ktorý obsahuje súbor usmernení v oblasti identifikácie stavebného a demolačného odpadu a nakladania s ním vrátane jeho recyklácie a opätovného použitia</t>
        </is>
      </c>
      <c r="CN1099" s="2" t="inlineStr">
        <is>
          <t>protokol EU za ravnanje z gradbenimi odpadki in odpadki iz rušenja objektov</t>
        </is>
      </c>
      <c r="CO1099" s="2" t="inlineStr">
        <is>
          <t>3</t>
        </is>
      </c>
      <c r="CP1099" s="2" t="inlineStr">
        <is>
          <t/>
        </is>
      </c>
      <c r="CQ1099" t="inlineStr">
        <is>
          <t/>
        </is>
      </c>
      <c r="CR1099" t="inlineStr">
        <is>
          <t/>
        </is>
      </c>
      <c r="CS1099" t="inlineStr">
        <is>
          <t/>
        </is>
      </c>
      <c r="CT1099" t="inlineStr">
        <is>
          <t/>
        </is>
      </c>
      <c r="CU1099" t="inlineStr">
        <is>
          <t/>
        </is>
      </c>
    </row>
    <row r="1100">
      <c r="A1100" s="1" t="str">
        <f>HYPERLINK("https://iate.europa.eu/entry/result/3533398/all", "3533398")</f>
        <v>3533398</v>
      </c>
      <c r="B1100" t="inlineStr">
        <is>
          <t>INDUSTRY</t>
        </is>
      </c>
      <c r="C1100" t="inlineStr">
        <is>
          <t>INDUSTRY|building and public works|building industry</t>
        </is>
      </c>
      <c r="D1100" s="2" t="inlineStr">
        <is>
          <t>модернизирам|
реновирам</t>
        </is>
      </c>
      <c r="E1100" s="2" t="inlineStr">
        <is>
          <t>3|
3</t>
        </is>
      </c>
      <c r="F1100" s="2" t="inlineStr">
        <is>
          <t xml:space="preserve">|
</t>
        </is>
      </c>
      <c r="G1100" t="inlineStr">
        <is>
          <t>Дейност по обновяване и основен ремонт на всички елементи на една сграда, с цел тя да се приведе в състояние, в което да изглежда като нова и да може да се експлоатира отново.</t>
        </is>
      </c>
      <c r="H1100" s="2" t="inlineStr">
        <is>
          <t>renovace</t>
        </is>
      </c>
      <c r="I1100" s="2" t="inlineStr">
        <is>
          <t>3</t>
        </is>
      </c>
      <c r="J1100" s="2" t="inlineStr">
        <is>
          <t/>
        </is>
      </c>
      <c r="K1100" t="inlineStr">
        <is>
          <t>renovace a revize všech prvků budovy s cílem uvést ji do stavu, kdy bude působit jako nová, a vdechnout jí tak nový život</t>
        </is>
      </c>
      <c r="L1100" s="2" t="inlineStr">
        <is>
          <t>vedligeholde|
renovere|
istandsætte</t>
        </is>
      </c>
      <c r="M1100" s="2" t="inlineStr">
        <is>
          <t>3|
3|
3</t>
        </is>
      </c>
      <c r="N1100" s="2" t="inlineStr">
        <is>
          <t xml:space="preserve">|
|
</t>
        </is>
      </c>
      <c r="O1100" t="inlineStr">
        <is>
          <t>fornyelse og modernisering af alle elementer i en bygning med henblik på at få den til at fremstå som ny igen, hvilket genskaber nytteværdien</t>
        </is>
      </c>
      <c r="P1100" s="2" t="inlineStr">
        <is>
          <t>instandsetzen|
sanieren|
renovieren</t>
        </is>
      </c>
      <c r="Q1100" s="2" t="inlineStr">
        <is>
          <t>3|
3|
3</t>
        </is>
      </c>
      <c r="R1100" s="2" t="inlineStr">
        <is>
          <t xml:space="preserve">|
|
</t>
        </is>
      </c>
      <c r="S1100" t="inlineStr">
        <is>
          <t>Erneuern und überholen aller Bestandteile eines Gebäudes, so dass es wieder wie neu aussieht und erneut genutzt werden kann</t>
        </is>
      </c>
      <c r="T1100" s="2" t="inlineStr">
        <is>
          <t>ανακαίνιση</t>
        </is>
      </c>
      <c r="U1100" s="2" t="inlineStr">
        <is>
          <t>3</t>
        </is>
      </c>
      <c r="V1100" s="2" t="inlineStr">
        <is>
          <t/>
        </is>
      </c>
      <c r="W1100" t="inlineStr">
        <is>
          <t>εργασίες ανανέωσης και επισκευής όλων των στοιχείων ενός κτιρίου, προκειμένου να μοιάζει ξανά σαν καινούριο και να αποκτήσει κατ’ αυτόν τον τρόπο μια δεύτερη ωφέλιμη ζωή.</t>
        </is>
      </c>
      <c r="X1100" s="2" t="inlineStr">
        <is>
          <t>refurbish|
renovate|
retrofit</t>
        </is>
      </c>
      <c r="Y1100" s="2" t="inlineStr">
        <is>
          <t>3|
3|
3</t>
        </is>
      </c>
      <c r="Z1100" s="2" t="inlineStr">
        <is>
          <t xml:space="preserve">|
|
</t>
        </is>
      </c>
      <c r="AA1100" t="inlineStr">
        <is>
          <t>Act of renewing and overhauling all elements of a building to bring it to a condition that makes it seem as if it is new again, giving it a second useful life.</t>
        </is>
      </c>
      <c r="AB1100" s="2" t="inlineStr">
        <is>
          <t>renovación</t>
        </is>
      </c>
      <c r="AC1100" s="2" t="inlineStr">
        <is>
          <t>3</t>
        </is>
      </c>
      <c r="AD1100" s="2" t="inlineStr">
        <is>
          <t/>
        </is>
      </c>
      <c r="AE1100" t="inlineStr">
        <is>
          <t>acto de reformar y remodelar todos los elementos de un edificio para acondicionarlo de manera que parezca nuevo dándole una segunda vida útil</t>
        </is>
      </c>
      <c r="AF1100" s="2" t="inlineStr">
        <is>
          <t>uuendama|
renoveerimine|
lisaseadmetega varustama</t>
        </is>
      </c>
      <c r="AG1100" s="2" t="inlineStr">
        <is>
          <t>3|
3|
3</t>
        </is>
      </c>
      <c r="AH1100" s="2" t="inlineStr">
        <is>
          <t xml:space="preserve">|
|
</t>
        </is>
      </c>
      <c r="AI1100" t="inlineStr">
        <is>
          <t>hoone elementide uuendamine ja remontimine eesmärgiga viia nad seisukorda, et nad paistaksid uutena, andes neile uue kasuliku elu</t>
        </is>
      </c>
      <c r="AJ1100" s="2" t="inlineStr">
        <is>
          <t>peruskorjata|
uudistaa</t>
        </is>
      </c>
      <c r="AK1100" s="2" t="inlineStr">
        <is>
          <t>3|
3</t>
        </is>
      </c>
      <c r="AL1100" s="2" t="inlineStr">
        <is>
          <t xml:space="preserve">|
</t>
        </is>
      </c>
      <c r="AM1100" t="inlineStr">
        <is>
          <t>rakennuksen kaikkien osien uusiminen ja kunnostaminen niin, että rakennus on uuden veroisessa kunnossa ja sen käyttöikä pitenee</t>
        </is>
      </c>
      <c r="AN1100" s="2" t="inlineStr">
        <is>
          <t>rénover|
réaménager</t>
        </is>
      </c>
      <c r="AO1100" s="2" t="inlineStr">
        <is>
          <t>3|
3</t>
        </is>
      </c>
      <c r="AP1100" s="2" t="inlineStr">
        <is>
          <t xml:space="preserve">|
</t>
        </is>
      </c>
      <c r="AQ1100" t="inlineStr">
        <is>
          <t>renouveler ou remettre en état tous les éléments d'un bâtiment pour faire en sorte qu'il paraisse à nouveau comme neuf, lui donnant ainsi une seconde vie utile</t>
        </is>
      </c>
      <c r="AR1100" t="inlineStr">
        <is>
          <t/>
        </is>
      </c>
      <c r="AS1100" t="inlineStr">
        <is>
          <t/>
        </is>
      </c>
      <c r="AT1100" t="inlineStr">
        <is>
          <t/>
        </is>
      </c>
      <c r="AU1100" t="inlineStr">
        <is>
          <t/>
        </is>
      </c>
      <c r="AV1100" t="inlineStr">
        <is>
          <t/>
        </is>
      </c>
      <c r="AW1100" t="inlineStr">
        <is>
          <t/>
        </is>
      </c>
      <c r="AX1100" t="inlineStr">
        <is>
          <t/>
        </is>
      </c>
      <c r="AY1100" t="inlineStr">
        <is>
          <t/>
        </is>
      </c>
      <c r="AZ1100" t="inlineStr">
        <is>
          <t/>
        </is>
      </c>
      <c r="BA1100" t="inlineStr">
        <is>
          <t/>
        </is>
      </c>
      <c r="BB1100" t="inlineStr">
        <is>
          <t/>
        </is>
      </c>
      <c r="BC1100" t="inlineStr">
        <is>
          <t/>
        </is>
      </c>
      <c r="BD1100" s="2" t="inlineStr">
        <is>
          <t>riqualificazione</t>
        </is>
      </c>
      <c r="BE1100" s="2" t="inlineStr">
        <is>
          <t>3</t>
        </is>
      </c>
      <c r="BF1100" s="2" t="inlineStr">
        <is>
          <t/>
        </is>
      </c>
      <c r="BG1100" t="inlineStr">
        <is>
          <t>processo di rifacimento e rinnovo di tutti gli elementi di un edificio per riportarlo a una condizione in cui appaia "come nuovo", prolungandone così la durata di vita utile</t>
        </is>
      </c>
      <c r="BH1100" s="2" t="inlineStr">
        <is>
          <t>rekonstruoti|
renovuoti</t>
        </is>
      </c>
      <c r="BI1100" s="2" t="inlineStr">
        <is>
          <t>3|
3</t>
        </is>
      </c>
      <c r="BJ1100" s="2" t="inlineStr">
        <is>
          <t xml:space="preserve">|
</t>
        </is>
      </c>
      <c r="BK1100" t="inlineStr">
        <is>
          <t>atnaujinti ar perdaryti pastato dalis siekiant pagerinti jo būklę taip, kad jis vėl atrodytų kaip naujas ir vėl būtų tinkamas naudoti</t>
        </is>
      </c>
      <c r="BL1100" t="inlineStr">
        <is>
          <t/>
        </is>
      </c>
      <c r="BM1100" t="inlineStr">
        <is>
          <t/>
        </is>
      </c>
      <c r="BN1100" t="inlineStr">
        <is>
          <t/>
        </is>
      </c>
      <c r="BO1100" t="inlineStr">
        <is>
          <t/>
        </is>
      </c>
      <c r="BP1100" t="inlineStr">
        <is>
          <t/>
        </is>
      </c>
      <c r="BQ1100" t="inlineStr">
        <is>
          <t/>
        </is>
      </c>
      <c r="BR1100" t="inlineStr">
        <is>
          <t/>
        </is>
      </c>
      <c r="BS1100" t="inlineStr">
        <is>
          <t/>
        </is>
      </c>
      <c r="BT1100" t="inlineStr">
        <is>
          <t/>
        </is>
      </c>
      <c r="BU1100" t="inlineStr">
        <is>
          <t/>
        </is>
      </c>
      <c r="BV1100" t="inlineStr">
        <is>
          <t/>
        </is>
      </c>
      <c r="BW1100" t="inlineStr">
        <is>
          <t/>
        </is>
      </c>
      <c r="BX1100" t="inlineStr">
        <is>
          <t/>
        </is>
      </c>
      <c r="BY1100" t="inlineStr">
        <is>
          <t/>
        </is>
      </c>
      <c r="BZ1100" t="inlineStr">
        <is>
          <t/>
        </is>
      </c>
      <c r="CA1100" t="inlineStr">
        <is>
          <t/>
        </is>
      </c>
      <c r="CB1100" s="2" t="inlineStr">
        <is>
          <t>renovação|
reconversão</t>
        </is>
      </c>
      <c r="CC1100" s="2" t="inlineStr">
        <is>
          <t>3|
3</t>
        </is>
      </c>
      <c r="CD1100" s="2" t="inlineStr">
        <is>
          <t xml:space="preserve">|
</t>
        </is>
      </c>
      <c r="CE1100" t="inlineStr">
        <is>
          <t>Acção de renovar e reparar todos os elementos de um edifício para colocá-lo num estado que lhe dê o aspecto de novo com uma segunda vida útil.</t>
        </is>
      </c>
      <c r="CF1100" s="2" t="inlineStr">
        <is>
          <t>recondiționare|
renovare|
reabilitare</t>
        </is>
      </c>
      <c r="CG1100" s="2" t="inlineStr">
        <is>
          <t>3|
3|
3</t>
        </is>
      </c>
      <c r="CH1100" s="2" t="inlineStr">
        <is>
          <t xml:space="preserve">|
|
</t>
        </is>
      </c>
      <c r="CI1100" t="inlineStr">
        <is>
          <t>---</t>
        </is>
      </c>
      <c r="CJ1100" s="2" t="inlineStr">
        <is>
          <t>renovovať|
obnoviť|
zdokonaliť</t>
        </is>
      </c>
      <c r="CK1100" s="2" t="inlineStr">
        <is>
          <t>3|
3|
3</t>
        </is>
      </c>
      <c r="CL1100" s="2" t="inlineStr">
        <is>
          <t xml:space="preserve">|
|
</t>
        </is>
      </c>
      <c r="CM1100" t="inlineStr">
        <is>
          <t>obnova a celková oprava prvkov budovy tak, aby bola ako nová a aby sa predĺžila jej životnosť</t>
        </is>
      </c>
      <c r="CN1100" t="inlineStr">
        <is>
          <t/>
        </is>
      </c>
      <c r="CO1100" t="inlineStr">
        <is>
          <t/>
        </is>
      </c>
      <c r="CP1100" t="inlineStr">
        <is>
          <t/>
        </is>
      </c>
      <c r="CQ1100" t="inlineStr">
        <is>
          <t/>
        </is>
      </c>
      <c r="CR1100" t="inlineStr">
        <is>
          <t/>
        </is>
      </c>
      <c r="CS1100" t="inlineStr">
        <is>
          <t/>
        </is>
      </c>
      <c r="CT1100" t="inlineStr">
        <is>
          <t/>
        </is>
      </c>
      <c r="CU1100" t="inlineStr">
        <is>
          <t/>
        </is>
      </c>
    </row>
    <row r="1101">
      <c r="A1101" s="1" t="str">
        <f>HYPERLINK("https://iate.europa.eu/entry/result/3569515/all", "3569515")</f>
        <v>3569515</v>
      </c>
      <c r="B1101" t="inlineStr">
        <is>
          <t>EUROPEAN UNION;PRODUCTION, TECHNOLOGY AND RESEARCH</t>
        </is>
      </c>
      <c r="C1101" t="inlineStr">
        <is>
          <t>EUROPEAN UNION;PRODUCTION, TECHNOLOGY AND RESEARCH|research and intellectual property|research policy</t>
        </is>
      </c>
      <c r="D1101" t="inlineStr">
        <is>
          <t/>
        </is>
      </c>
      <c r="E1101" t="inlineStr">
        <is>
          <t/>
        </is>
      </c>
      <c r="F1101" t="inlineStr">
        <is>
          <t/>
        </is>
      </c>
      <c r="G1101" t="inlineStr">
        <is>
          <t/>
        </is>
      </c>
      <c r="H1101" s="2" t="inlineStr">
        <is>
          <t>EURL ECVAM|
Referenční laboratoř EU pro alternativy ke zkouškám na zvířatech</t>
        </is>
      </c>
      <c r="I1101" s="2" t="inlineStr">
        <is>
          <t>3|
3</t>
        </is>
      </c>
      <c r="J1101" s="2" t="inlineStr">
        <is>
          <t xml:space="preserve">|
</t>
        </is>
      </c>
      <c r="K1101" t="inlineStr">
        <is>
          <t/>
        </is>
      </c>
      <c r="L1101" s="2" t="inlineStr">
        <is>
          <t>Den Europæiske Unions Referencelaboratorium for Alternativer til Dyreforsøg</t>
        </is>
      </c>
      <c r="M1101" s="2" t="inlineStr">
        <is>
          <t>3</t>
        </is>
      </c>
      <c r="N1101" s="2" t="inlineStr">
        <is>
          <t/>
        </is>
      </c>
      <c r="O1101" t="inlineStr">
        <is>
          <t/>
        </is>
      </c>
      <c r="P1101" s="2" t="inlineStr">
        <is>
          <t>Referenzlabor der Europäischen Union für alternative Methoden zu Tierversuchen</t>
        </is>
      </c>
      <c r="Q1101" s="2" t="inlineStr">
        <is>
          <t>3</t>
        </is>
      </c>
      <c r="R1101" s="2" t="inlineStr">
        <is>
          <t/>
        </is>
      </c>
      <c r="S1101" t="inlineStr">
        <is>
          <t/>
        </is>
      </c>
      <c r="T1101" t="inlineStr">
        <is>
          <t/>
        </is>
      </c>
      <c r="U1101" t="inlineStr">
        <is>
          <t/>
        </is>
      </c>
      <c r="V1101" t="inlineStr">
        <is>
          <t/>
        </is>
      </c>
      <c r="W1101" t="inlineStr">
        <is>
          <t/>
        </is>
      </c>
      <c r="X1101" s="2" t="inlineStr">
        <is>
          <t>European Union Reference Laboratory for Alternatives to Animal Testing</t>
        </is>
      </c>
      <c r="Y1101" s="2" t="inlineStr">
        <is>
          <t>3</t>
        </is>
      </c>
      <c r="Z1101" s="2" t="inlineStr">
        <is>
          <t/>
        </is>
      </c>
      <c r="AA1101" t="inlineStr">
        <is>
          <t>laboratory, hosted by the Joint Research Centre, that validates methods which reduce, refine or replace the use of animals for safety testing and efficacy/potency testing of chemicals, biologicals and vaccines</t>
        </is>
      </c>
      <c r="AB1101" t="inlineStr">
        <is>
          <t/>
        </is>
      </c>
      <c r="AC1101" t="inlineStr">
        <is>
          <t/>
        </is>
      </c>
      <c r="AD1101" t="inlineStr">
        <is>
          <t/>
        </is>
      </c>
      <c r="AE1101" t="inlineStr">
        <is>
          <t/>
        </is>
      </c>
      <c r="AF1101" s="2" t="inlineStr">
        <is>
          <t>loomkatsete alternatiivide Euroopa Liidu referentlaboratoorium|
loomkatsete alternatiivide ELi referentlabor|
Euroopa Liidu referentlabor Euroopa Alternatiivsete Meetodite Tõestamise Keskuses</t>
        </is>
      </c>
      <c r="AG1101" s="2" t="inlineStr">
        <is>
          <t>2|
3|
2</t>
        </is>
      </c>
      <c r="AH1101" s="2" t="inlineStr">
        <is>
          <t xml:space="preserve">|
preferred|
</t>
        </is>
      </c>
      <c r="AI1101" t="inlineStr">
        <is>
          <t/>
        </is>
      </c>
      <c r="AJ1101" s="2" t="inlineStr">
        <is>
          <t>vaihtoehtoisiatutkimusmenetelmiä edistävä Euroopan unionin vertailulaboratorio</t>
        </is>
      </c>
      <c r="AK1101" s="2" t="inlineStr">
        <is>
          <t>3</t>
        </is>
      </c>
      <c r="AL1101" s="2" t="inlineStr">
        <is>
          <t/>
        </is>
      </c>
      <c r="AM1101" t="inlineStr">
        <is>
          <t/>
        </is>
      </c>
      <c r="AN1101" s="2" t="inlineStr">
        <is>
          <t>EURL ECVAM|
laboratoire de référence de l’Union européenne pour la promotion les méthodes de substitution à l’expérimentation animale</t>
        </is>
      </c>
      <c r="AO1101" s="2" t="inlineStr">
        <is>
          <t>4|
3</t>
        </is>
      </c>
      <c r="AP1101" s="2" t="inlineStr">
        <is>
          <t xml:space="preserve">|
</t>
        </is>
      </c>
      <c r="AQ1101" t="inlineStr">
        <is>
          <t>laboratoire, géré par le Centre commun de recherche, qui valide des méthodes substitutives visant à remplacer, réduire et affiner les essais sur les animaux réalisés pour évaluer l’innocuité et l’efficacité des substances chimiques, biologiques et des vaccins</t>
        </is>
      </c>
      <c r="AR1101" s="2" t="inlineStr">
        <is>
          <t>Saotharlann Tagartha an Aontais Eorpaigh um Roghanna Malartacha ar Thástáil ar Ainmhithe</t>
        </is>
      </c>
      <c r="AS1101" s="2" t="inlineStr">
        <is>
          <t>3</t>
        </is>
      </c>
      <c r="AT1101" s="2" t="inlineStr">
        <is>
          <t/>
        </is>
      </c>
      <c r="AU1101" t="inlineStr">
        <is>
          <t/>
        </is>
      </c>
      <c r="AV1101" s="2" t="inlineStr">
        <is>
          <t>EURL ECVAM|
Referentni laboratorij Europske unije za alternative ispitivanju na životinjama</t>
        </is>
      </c>
      <c r="AW1101" s="2" t="inlineStr">
        <is>
          <t>3|
3</t>
        </is>
      </c>
      <c r="AX1101" s="2" t="inlineStr">
        <is>
          <t xml:space="preserve">|
</t>
        </is>
      </c>
      <c r="AY1101" t="inlineStr">
        <is>
          <t/>
        </is>
      </c>
      <c r="AZ1101" s="2" t="inlineStr">
        <is>
          <t>Állatkísérletek Alternatíváinak Uniós Referencialaboratóriuma</t>
        </is>
      </c>
      <c r="BA1101" s="2" t="inlineStr">
        <is>
          <t>3</t>
        </is>
      </c>
      <c r="BB1101" s="2" t="inlineStr">
        <is>
          <t/>
        </is>
      </c>
      <c r="BC1101" t="inlineStr">
        <is>
          <t>a Közös Kutatóközpont keretében működő laboratórium, amelynek feladata az állatok kísérleti eljárásokban való felhasználásának visszaszorítására irányuló módszerek validálása</t>
        </is>
      </c>
      <c r="BD1101" t="inlineStr">
        <is>
          <t/>
        </is>
      </c>
      <c r="BE1101" t="inlineStr">
        <is>
          <t/>
        </is>
      </c>
      <c r="BF1101" t="inlineStr">
        <is>
          <t/>
        </is>
      </c>
      <c r="BG1101" t="inlineStr">
        <is>
          <t/>
        </is>
      </c>
      <c r="BH1101" s="2" t="inlineStr">
        <is>
          <t>Europos Sąjungos bandymų su gyvūnais alternatyvų etaloninė laboratorija</t>
        </is>
      </c>
      <c r="BI1101" s="2" t="inlineStr">
        <is>
          <t>3</t>
        </is>
      </c>
      <c r="BJ1101" s="2" t="inlineStr">
        <is>
          <t/>
        </is>
      </c>
      <c r="BK1101" t="inlineStr">
        <is>
          <t/>
        </is>
      </c>
      <c r="BL1101" t="inlineStr">
        <is>
          <t/>
        </is>
      </c>
      <c r="BM1101" t="inlineStr">
        <is>
          <t/>
        </is>
      </c>
      <c r="BN1101" t="inlineStr">
        <is>
          <t/>
        </is>
      </c>
      <c r="BO1101" t="inlineStr">
        <is>
          <t/>
        </is>
      </c>
      <c r="BP1101" s="2" t="inlineStr">
        <is>
          <t>Laboratorju ta' Referenza tal-Unjoni Ewropea għal Alternattivi għall-Ittestjar fuq l-Annimali|
Laboratorju ta' Referenza għall-Alternattivi għall-Ittestjar fuq l-Annimali tal-Unjoni Ewropea</t>
        </is>
      </c>
      <c r="BQ1101" s="2" t="inlineStr">
        <is>
          <t>3|
2</t>
        </is>
      </c>
      <c r="BR1101" s="2" t="inlineStr">
        <is>
          <t xml:space="preserve">|
</t>
        </is>
      </c>
      <c r="BS1101" t="inlineStr">
        <is>
          <t>laboratorju li jivvalida l-metodi li jnaqqsu, jirfinaw jew jissostitwixxu l-użu tal-annimali għall-ittesstjar tas-sikurezza u għall-ittestjar tal-effikaċja/potenza ta' sustanzi kimiċi, prodotti bijoloġiċi u vaċċini</t>
        </is>
      </c>
      <c r="BT1101" s="2" t="inlineStr">
        <is>
          <t>Referentielaboratorium van de Europese Unie voor alternatieve methoden ter vervanging van dierproeven</t>
        </is>
      </c>
      <c r="BU1101" s="2" t="inlineStr">
        <is>
          <t>3</t>
        </is>
      </c>
      <c r="BV1101" s="2" t="inlineStr">
        <is>
          <t/>
        </is>
      </c>
      <c r="BW1101" t="inlineStr">
        <is>
          <t/>
        </is>
      </c>
      <c r="BX1101" s="2" t="inlineStr">
        <is>
          <t>laboratorium referencyjne Unii Europejskiej ds. metod alternatywnych wobec testów na zwierzętach</t>
        </is>
      </c>
      <c r="BY1101" s="2" t="inlineStr">
        <is>
          <t>3</t>
        </is>
      </c>
      <c r="BZ1101" s="2" t="inlineStr">
        <is>
          <t/>
        </is>
      </c>
      <c r="CA1101" t="inlineStr">
        <is>
          <t>laboratorium Wspólnego Centrum Badawczego walidujące metody ograniczające lub zastępujące używanie zwierząt w badaniach substancji chemicznych, biologicznych i szczepionek</t>
        </is>
      </c>
      <c r="CB1101" s="2" t="inlineStr">
        <is>
          <t>Laboratório de Referência da União Europeia para as Alternativas à Experimentação em Animais</t>
        </is>
      </c>
      <c r="CC1101" s="2" t="inlineStr">
        <is>
          <t>3</t>
        </is>
      </c>
      <c r="CD1101" s="2" t="inlineStr">
        <is>
          <t/>
        </is>
      </c>
      <c r="CE1101" t="inlineStr">
        <is>
          <t>Laboratório que tenta desenvolver e propor métodos alternativos à experimentação em animais para fins regulamentares e para a investigação biomédica.</t>
        </is>
      </c>
      <c r="CF1101" t="inlineStr">
        <is>
          <t/>
        </is>
      </c>
      <c r="CG1101" t="inlineStr">
        <is>
          <t/>
        </is>
      </c>
      <c r="CH1101" t="inlineStr">
        <is>
          <t/>
        </is>
      </c>
      <c r="CI1101" t="inlineStr">
        <is>
          <t/>
        </is>
      </c>
      <c r="CJ1101" s="2" t="inlineStr">
        <is>
          <t>EURL ECVAM|
Referenčné laboratórium Európskej únie pre alternatívne metódy k testovaniu na zvieratách</t>
        </is>
      </c>
      <c r="CK1101" s="2" t="inlineStr">
        <is>
          <t>3|
3</t>
        </is>
      </c>
      <c r="CL1101" s="2" t="inlineStr">
        <is>
          <t xml:space="preserve">|
</t>
        </is>
      </c>
      <c r="CM1101" t="inlineStr">
        <is>
          <t/>
        </is>
      </c>
      <c r="CN1101" s="2" t="inlineStr">
        <is>
          <t>Referenčni laboratorij Evropske unije za alternativne metode testiranju na živalih</t>
        </is>
      </c>
      <c r="CO1101" s="2" t="inlineStr">
        <is>
          <t>3</t>
        </is>
      </c>
      <c r="CP1101" s="2" t="inlineStr">
        <is>
          <t/>
        </is>
      </c>
      <c r="CQ1101" t="inlineStr">
        <is>
          <t>laboratorij za validacijo metod, ki zmanjšujejo, izboljšujejo ali nadomeščajo uporabo živali za preizkušanje varnosti in učinkovitosti/učinka kemikalij, bioloških zdravil in cepiv</t>
        </is>
      </c>
      <c r="CR1101" s="2" t="inlineStr">
        <is>
          <t>Europeiska unionens referenslaboratorium för alternativ till djurförsök</t>
        </is>
      </c>
      <c r="CS1101" s="2" t="inlineStr">
        <is>
          <t>3</t>
        </is>
      </c>
      <c r="CT1101" s="2" t="inlineStr">
        <is>
          <t/>
        </is>
      </c>
      <c r="CU1101" t="inlineStr">
        <is>
          <t/>
        </is>
      </c>
    </row>
    <row r="1102">
      <c r="A1102" s="1" t="str">
        <f>HYPERLINK("https://iate.europa.eu/entry/result/1667981/all", "1667981")</f>
        <v>1667981</v>
      </c>
      <c r="B1102" t="inlineStr">
        <is>
          <t>INDUSTRY</t>
        </is>
      </c>
      <c r="C1102" t="inlineStr">
        <is>
          <t>INDUSTRY|building and public works</t>
        </is>
      </c>
      <c r="D1102" s="2" t="inlineStr">
        <is>
          <t>строително инженерство</t>
        </is>
      </c>
      <c r="E1102" s="2" t="inlineStr">
        <is>
          <t>3</t>
        </is>
      </c>
      <c r="F1102" s="2" t="inlineStr">
        <is>
          <t/>
        </is>
      </c>
      <c r="G1102" t="inlineStr">
        <is>
          <t/>
        </is>
      </c>
      <c r="H1102" s="2" t="inlineStr">
        <is>
          <t>stavební inženýrství</t>
        </is>
      </c>
      <c r="I1102" s="2" t="inlineStr">
        <is>
          <t>3</t>
        </is>
      </c>
      <c r="J1102" s="2" t="inlineStr">
        <is>
          <t/>
        </is>
      </c>
      <c r="K1102" t="inlineStr">
        <is>
          <t/>
        </is>
      </c>
      <c r="L1102" s="2" t="inlineStr">
        <is>
          <t>bygge- og anlægsarbejde|
bygningsingeniørarbejde</t>
        </is>
      </c>
      <c r="M1102" s="2" t="inlineStr">
        <is>
          <t>3|
3</t>
        </is>
      </c>
      <c r="N1102" s="2" t="inlineStr">
        <is>
          <t xml:space="preserve">|
</t>
        </is>
      </c>
      <c r="O1102" t="inlineStr">
        <is>
          <t>gren inden for ingeniørvidenskaben, som beskæftiger sig med planlægning, projektering, anlæg og vedligeholdelse af fx broer, huse, havne, veje m.m.</t>
        </is>
      </c>
      <c r="P1102" s="2" t="inlineStr">
        <is>
          <t>Bauingenieurwesen</t>
        </is>
      </c>
      <c r="Q1102" s="2" t="inlineStr">
        <is>
          <t>3</t>
        </is>
      </c>
      <c r="R1102" s="2" t="inlineStr">
        <is>
          <t/>
        </is>
      </c>
      <c r="S1102" t="inlineStr">
        <is>
          <t>Ingenieurwissenschaft, die sich mit Konzeption, Planung, Entwurf, Konstruktion, Berechnung, Herstellung und dem Betrieb von Bauwerken des Hoch-, Verkehrs-, Tief- und Wasserbaus auseinandersetzt</t>
        </is>
      </c>
      <c r="T1102" s="2" t="inlineStr">
        <is>
          <t>επιστήμη πολιτικού μηχανικού</t>
        </is>
      </c>
      <c r="U1102" s="2" t="inlineStr">
        <is>
          <t>3</t>
        </is>
      </c>
      <c r="V1102" s="2" t="inlineStr">
        <is>
          <t/>
        </is>
      </c>
      <c r="W1102" t="inlineStr">
        <is>
          <t>κλάδος της επιστήμης του μηχανικού που ασχολείται με τη μελέτη, τον προγραμματισμό, την επίβλεψη της κατασκευής και τη συντήρηση τεχνικών έργων και τεχνικών συστημάτων στους τομείς της δομοστατικής, της γεωτεχνικής, της υδραυλικής &amp;amp; διαχείρισης υδατικών πόρων, της θαλάσσιας &amp;amp; παράκτιας τεχνολογίας, των μεταφορών &amp;amp; συγκοινωνιακής υποδομής καθώς και του προγραμματισμού &amp;amp; διαχείρισης τεχνικών έργων</t>
        </is>
      </c>
      <c r="X1102" s="2" t="inlineStr">
        <is>
          <t>civil engineering</t>
        </is>
      </c>
      <c r="Y1102" s="2" t="inlineStr">
        <is>
          <t>3</t>
        </is>
      </c>
      <c r="Z1102" s="2" t="inlineStr">
        <is>
          <t/>
        </is>
      </c>
      <c r="AA1102" t="inlineStr">
        <is>
          <t>professional engineering discipline that deals with the design, construction, and maintenance of the physical and naturally built environment, including public works such as roads, bridges, canals, dams, airports, sewerage systems, pipelines, structural components of buildings, and railways</t>
        </is>
      </c>
      <c r="AB1102" s="2" t="inlineStr">
        <is>
          <t>ingeniería civil</t>
        </is>
      </c>
      <c r="AC1102" s="2" t="inlineStr">
        <is>
          <t>3</t>
        </is>
      </c>
      <c r="AD1102" s="2" t="inlineStr">
        <is>
          <t/>
        </is>
      </c>
      <c r="AE1102" t="inlineStr">
        <is>
          <t>Ingeniería relativa a la planificación, proyecto, construcción y 
mantenimiento de estructuras fijas e instalaciones terrestres para la 
industria, transporte, uso y control de agua y propiedades.</t>
        </is>
      </c>
      <c r="AF1102" s="2" t="inlineStr">
        <is>
          <t>tsiviilehitus</t>
        </is>
      </c>
      <c r="AG1102" s="2" t="inlineStr">
        <is>
          <t>3</t>
        </is>
      </c>
      <c r="AH1102" s="2" t="inlineStr">
        <is>
          <t/>
        </is>
      </c>
      <c r="AI1102" t="inlineStr">
        <is>
          <t>insener-tehniline valdkond, milles tegeletakse projekteerimise, ehitamise ja hooldustöödega, mis hõlmavad tee-, silla-, kanali-, tammi- ja hoonete ehitust</t>
        </is>
      </c>
      <c r="AJ1102" s="2" t="inlineStr">
        <is>
          <t>maa- ja vesirakentaminen</t>
        </is>
      </c>
      <c r="AK1102" s="2" t="inlineStr">
        <is>
          <t>3</t>
        </is>
      </c>
      <c r="AL1102" s="2" t="inlineStr">
        <is>
          <t/>
        </is>
      </c>
      <c r="AM1102" t="inlineStr">
        <is>
          <t>maa- ja vesirakentamisen erilaisten kohteiden yleiset rakennustyöt: uudisrakentaminen, peruskorjaus-, laajennus- ja muutostyöt sekä tehdasvalmisteisten rakennelmien ja rakenteiden pystyttäminen rakennuspaikalla</t>
        </is>
      </c>
      <c r="AN1102" s="2" t="inlineStr">
        <is>
          <t>génie civil|
ingénierie civile</t>
        </is>
      </c>
      <c r="AO1102" s="2" t="inlineStr">
        <is>
          <t>3|
3</t>
        </is>
      </c>
      <c r="AP1102" s="2" t="inlineStr">
        <is>
          <t xml:space="preserve">|
</t>
        </is>
      </c>
      <c r="AQ1102" t="inlineStr">
        <is>
          <t>art et techniques des constructions civiles; p. méton., ensemble des ingénieurs civils</t>
        </is>
      </c>
      <c r="AR1102" s="2" t="inlineStr">
        <is>
          <t>innealtóireacht shibhialta</t>
        </is>
      </c>
      <c r="AS1102" s="2" t="inlineStr">
        <is>
          <t>3</t>
        </is>
      </c>
      <c r="AT1102" s="2" t="inlineStr">
        <is>
          <t/>
        </is>
      </c>
      <c r="AU1102" t="inlineStr">
        <is>
          <t>brainse innealtóireachta a bhaineann le dearadh agus tógáil oibreacha poiblí: foirgnimh, droichid, tolláin, uiscebhealaí, canálacha, sráideanna is bóithre, córais séarachais, iarnróid, agus aerfoirt</t>
        </is>
      </c>
      <c r="AV1102" s="2" t="inlineStr">
        <is>
          <t>niskogradnja</t>
        </is>
      </c>
      <c r="AW1102" s="2" t="inlineStr">
        <is>
          <t>3</t>
        </is>
      </c>
      <c r="AX1102" s="2" t="inlineStr">
        <is>
          <t/>
        </is>
      </c>
      <c r="AY1102" t="inlineStr">
        <is>
          <t>područje građevinarstva koje obuhvaća planiranje, projektiranje, izvođenje radova i izgradnju građevina u tlu ili u razini površine tla, kao što je izvođenje zemljanih radova (iskopi, nasipi, poravnanja), gradnja geotehničkih građevina (brane, tuneli, podzemne građevine, temelji), mostova i vijadukata, prometnica (ceste, željeznice) i poljoprivrednih građevina (sustavi odvodnje i natapanja) te vodogradnja (regulacija vodotoka, kanali, vodovod, kanalizacija i dr.)</t>
        </is>
      </c>
      <c r="AZ1102" s="2" t="inlineStr">
        <is>
          <t>építőmérnöki tudomány, mélyépítés, magasépítés|
egyéb építmény építése|
építőmérnöki munka</t>
        </is>
      </c>
      <c r="BA1102" s="2" t="inlineStr">
        <is>
          <t>3|
3|
3</t>
        </is>
      </c>
      <c r="BB1102" s="2" t="inlineStr">
        <is>
          <t xml:space="preserve">|
|
</t>
        </is>
      </c>
      <c r="BC1102" t="inlineStr">
        <is>
          <t/>
        </is>
      </c>
      <c r="BD1102" s="2" t="inlineStr">
        <is>
          <t>ingegneria civile</t>
        </is>
      </c>
      <c r="BE1102" s="2" t="inlineStr">
        <is>
          <t>3</t>
        </is>
      </c>
      <c r="BF1102" s="2" t="inlineStr">
        <is>
          <t/>
        </is>
      </c>
      <c r="BG1102" t="inlineStr">
        <is>
          <t>disciplina che cura la concezione, la progettazione, la costruzione,
l’esercizio, la manutenzione e la riabilitazione di opere fondamentali per lo
sviluppo della vita sociale, quali edifici, ponti, dighe, gallerie, strutture
civili per applicazioni industriali, sistemi di raccolta, distribuzione e
smaltimento delle acque e sistemi di trasporto</t>
        </is>
      </c>
      <c r="BH1102" s="2" t="inlineStr">
        <is>
          <t>civilinė inžinerija</t>
        </is>
      </c>
      <c r="BI1102" s="2" t="inlineStr">
        <is>
          <t>3</t>
        </is>
      </c>
      <c r="BJ1102" s="2" t="inlineStr">
        <is>
          <t/>
        </is>
      </c>
      <c r="BK1102" t="inlineStr">
        <is>
          <t/>
        </is>
      </c>
      <c r="BL1102" s="2" t="inlineStr">
        <is>
          <t>inženierbūvniecība</t>
        </is>
      </c>
      <c r="BM1102" s="2" t="inlineStr">
        <is>
          <t>3</t>
        </is>
      </c>
      <c r="BN1102" s="2" t="inlineStr">
        <is>
          <t/>
        </is>
      </c>
      <c r="BO1102" t="inlineStr">
        <is>
          <t>profesionāla inženierzinātņu disciplīna, kas nodarbojas ar dažādu tehniskām vajadzībām paredzētu būvju (tiltu, tuneļu, torņu, aizsprostu un citu būvju, kas netiek klasificētas kā ēkas (arī sliežu ceļu, ceļu, tiltu, šoseju, lidostu skrejceļu, dambju un tamlīdzīgu), projektēšanu, būvniecību un uzturēšanu</t>
        </is>
      </c>
      <c r="BP1102" s="2" t="inlineStr">
        <is>
          <t>inġinerija ċivili</t>
        </is>
      </c>
      <c r="BQ1102" s="2" t="inlineStr">
        <is>
          <t>3</t>
        </is>
      </c>
      <c r="BR1102" s="2" t="inlineStr">
        <is>
          <t/>
        </is>
      </c>
      <c r="BS1102" t="inlineStr">
        <is>
          <t>dixxiplina professjonali tal-inġinerija li tittratta d-disinn, il-bini, u l-manutenzjoni ta' ambjent mibni b'mod fiżiku u b'mod naturali, inklużi xogħlijiet pubbliċi bħal toroq, pontijiet, kanali, digi, ajruporti, sistemi tad-dranaġġ, pipelines, komponenti strutturali tal-pontijiet, u linji ferrovjarji</t>
        </is>
      </c>
      <c r="BT1102" s="2" t="inlineStr">
        <is>
          <t>civiele bouwkunde|
civiele techniek</t>
        </is>
      </c>
      <c r="BU1102" s="2" t="inlineStr">
        <is>
          <t>3|
3</t>
        </is>
      </c>
      <c r="BV1102" s="2" t="inlineStr">
        <is>
          <t xml:space="preserve">|
</t>
        </is>
      </c>
      <c r="BW1102" t="inlineStr">
        <is>
          <t>tak van het ingenieurswezen die gericht is op het ontwerpen, construeren en beheren van projecten op het gebied van bouw en infrastructuur, waterbeheer, en verkeer en vervoer</t>
        </is>
      </c>
      <c r="BX1102" s="2" t="inlineStr">
        <is>
          <t>inżynieria lądowa|
inżynieria lądowa i wodna</t>
        </is>
      </c>
      <c r="BY1102" s="2" t="inlineStr">
        <is>
          <t>3|
3</t>
        </is>
      </c>
      <c r="BZ1102" s="2" t="inlineStr">
        <is>
          <t>|
admitted</t>
        </is>
      </c>
      <c r="CA1102" t="inlineStr">
        <is>
          <t>projektowanie, wznoszenie oraz utrzymanie wszelkich obiektów budowlanych w ich środowisku naturalnym, a w szczególności takich jak mosty, drogi, kanały, zapory oraz przede wszystkim budynki</t>
        </is>
      </c>
      <c r="CB1102" s="2" t="inlineStr">
        <is>
          <t>engenharia civil</t>
        </is>
      </c>
      <c r="CC1102" s="2" t="inlineStr">
        <is>
          <t>3</t>
        </is>
      </c>
      <c r="CD1102" s="2" t="inlineStr">
        <is>
          <t/>
        </is>
      </c>
      <c r="CE1102" t="inlineStr">
        <is>
          <t>Ramo da engenharia que engloba a conceção, o projeto, construção, manutenção e descomissionamento de todos os tipos de infraestruturas necessárias ao bem estar e ao desenvolvimento da sociedade, além da preservação do ambiente natural.</t>
        </is>
      </c>
      <c r="CF1102" s="2" t="inlineStr">
        <is>
          <t>geniu civil|
inginerie civilă</t>
        </is>
      </c>
      <c r="CG1102" s="2" t="inlineStr">
        <is>
          <t>3|
3</t>
        </is>
      </c>
      <c r="CH1102" s="2" t="inlineStr">
        <is>
          <t xml:space="preserve">|
</t>
        </is>
      </c>
      <c r="CI1102" t="inlineStr">
        <is>
          <t/>
        </is>
      </c>
      <c r="CJ1102" s="2" t="inlineStr">
        <is>
          <t>stavebné inžinierstvo</t>
        </is>
      </c>
      <c r="CK1102" s="2" t="inlineStr">
        <is>
          <t>3</t>
        </is>
      </c>
      <c r="CL1102" s="2" t="inlineStr">
        <is>
          <t/>
        </is>
      </c>
      <c r="CM1102" t="inlineStr">
        <is>
          <t>inžinierska disciplína zaoberajúca sa návrhom, stavbou a údržbou fyzického a prirodzene vybudovaného prostredia</t>
        </is>
      </c>
      <c r="CN1102" s="2" t="inlineStr">
        <is>
          <t>gradbeno inženirstvo</t>
        </is>
      </c>
      <c r="CO1102" s="2" t="inlineStr">
        <is>
          <t>3</t>
        </is>
      </c>
      <c r="CP1102" s="2" t="inlineStr">
        <is>
          <t/>
        </is>
      </c>
      <c r="CQ1102" t="inlineStr">
        <is>
          <t/>
        </is>
      </c>
      <c r="CR1102" s="2" t="inlineStr">
        <is>
          <t>väg- och vattenbyggnad</t>
        </is>
      </c>
      <c r="CS1102" s="2" t="inlineStr">
        <is>
          <t>3</t>
        </is>
      </c>
      <c r="CT1102" s="2" t="inlineStr">
        <is>
          <t/>
        </is>
      </c>
      <c r="CU1102" t="inlineStr">
        <is>
          <t>samlingsbenämning på
konsten att projektera, konstruera och producera byggnader och anläggningar
såsom bostads- och kontorshus, offentliga byggnader, industrihallar, vägar,
broar, tunnlar, kanaler, hamnar, flygfält, dammar och kraftverk</t>
        </is>
      </c>
    </row>
    <row r="1103">
      <c r="A1103" s="1" t="str">
        <f>HYPERLINK("https://iate.europa.eu/entry/result/3571341/all", "3571341")</f>
        <v>3571341</v>
      </c>
      <c r="B1103" t="inlineStr">
        <is>
          <t>EUROPEAN UNION;PRODUCTION, TECHNOLOGY AND RESEARCH</t>
        </is>
      </c>
      <c r="C1103" t="inlineStr">
        <is>
          <t>EUROPEAN UNION;PRODUCTION, TECHNOLOGY AND RESEARCH</t>
        </is>
      </c>
      <c r="D1103" s="2" t="inlineStr">
        <is>
          <t>Европейска обсерватория за клъстери и индустриални промени</t>
        </is>
      </c>
      <c r="E1103" s="2" t="inlineStr">
        <is>
          <t>3</t>
        </is>
      </c>
      <c r="F1103" s="2" t="inlineStr">
        <is>
          <t/>
        </is>
      </c>
      <c r="G1103" t="inlineStr">
        <is>
          <t/>
        </is>
      </c>
      <c r="H1103" s="2" t="inlineStr">
        <is>
          <t>Evropská observatoř pro klastry a průmyslovou změnu</t>
        </is>
      </c>
      <c r="I1103" s="2" t="inlineStr">
        <is>
          <t>3</t>
        </is>
      </c>
      <c r="J1103" s="2" t="inlineStr">
        <is>
          <t/>
        </is>
      </c>
      <c r="K1103" t="inlineStr">
        <is>
          <t>observatoř zaměřená na statistická data a hodnocení regionálních klastrových systémů v Evropě</t>
        </is>
      </c>
      <c r="L1103" s="2" t="inlineStr">
        <is>
          <t>Det Europæiske Observationscenter for Klynger og Industriel Forandring</t>
        </is>
      </c>
      <c r="M1103" s="2" t="inlineStr">
        <is>
          <t>3</t>
        </is>
      </c>
      <c r="N1103" s="2" t="inlineStr">
        <is>
          <t/>
        </is>
      </c>
      <c r="O1103" t="inlineStr">
        <is>
          <t/>
        </is>
      </c>
      <c r="P1103" s="2" t="inlineStr">
        <is>
          <t>Europäische Beobachtungsstelle für Cluster und den industriellen Wandlungsprozess</t>
        </is>
      </c>
      <c r="Q1103" s="2" t="inlineStr">
        <is>
          <t>3</t>
        </is>
      </c>
      <c r="R1103" s="2" t="inlineStr">
        <is>
          <t/>
        </is>
      </c>
      <c r="S1103" t="inlineStr">
        <is>
          <t/>
        </is>
      </c>
      <c r="T1103" s="2" t="inlineStr">
        <is>
          <t>Ευρωπαϊκό Παρατηρητήριο για τους συνεργατικούς σχηματισμούς και τις βιομηχανικές αλλαγές</t>
        </is>
      </c>
      <c r="U1103" s="2" t="inlineStr">
        <is>
          <t>3</t>
        </is>
      </c>
      <c r="V1103" s="2" t="inlineStr">
        <is>
          <t/>
        </is>
      </c>
      <c r="W1103" t="inlineStr">
        <is>
          <t/>
        </is>
      </c>
      <c r="X1103" s="2" t="inlineStr">
        <is>
          <t>European Observatory for Clusters and Industrial Change</t>
        </is>
      </c>
      <c r="Y1103" s="2" t="inlineStr">
        <is>
          <t>3</t>
        </is>
      </c>
      <c r="Z1103" s="2" t="inlineStr">
        <is>
          <t/>
        </is>
      </c>
      <c r="AA1103" t="inlineStr">
        <is>
          <t>proposed observatory to provide statistical and trend analysis of clusters, customised policy advice on modern cluster policy and advisory support to European Cluster Partnerships</t>
        </is>
      </c>
      <c r="AB1103" s="2" t="inlineStr">
        <is>
          <t>Observatorio Europeo de Agrupaciones y Cambio Industrial</t>
        </is>
      </c>
      <c r="AC1103" s="2" t="inlineStr">
        <is>
          <t>3</t>
        </is>
      </c>
      <c r="AD1103" s="2" t="inlineStr">
        <is>
          <t/>
        </is>
      </c>
      <c r="AE1103" t="inlineStr">
        <is>
          <t>Centro destinado a ofrecer los servicios siguientes: realizar análisis estadísticos de agrupaciones empresariales (&lt;i&gt;clusters&lt;/i&gt;), identificar condiciones marco y trabas a la modernización industrial, ofrecer asesoramiento sobre políticas que favorezcan las agrupaciones empresariales, apoyar el aprendizaje mutuo y la cooperación transnacional en materia de agrupaciones empresariales y asesorar a las asociaciones estratégicas de agrupaciones empresariales europeas sobre especialización inteligente.</t>
        </is>
      </c>
      <c r="AF1103" s="2" t="inlineStr">
        <is>
          <t>klastrite ja tööstuse muudatuste Euroopa vaatluskeskus</t>
        </is>
      </c>
      <c r="AG1103" s="2" t="inlineStr">
        <is>
          <t>3</t>
        </is>
      </c>
      <c r="AH1103" s="2" t="inlineStr">
        <is>
          <t/>
        </is>
      </c>
      <c r="AI1103" t="inlineStr">
        <is>
          <t/>
        </is>
      </c>
      <c r="AJ1103" s="2" t="inlineStr">
        <is>
          <t>Euroopan klusterien ja teollisen muutoksen seurantakeskus|
Euroopan klusterien ja teollisen muutoksen seurantajärjestelmä</t>
        </is>
      </c>
      <c r="AK1103" s="2" t="inlineStr">
        <is>
          <t>3|
2</t>
        </is>
      </c>
      <c r="AL1103" s="2" t="inlineStr">
        <is>
          <t xml:space="preserve">|
</t>
        </is>
      </c>
      <c r="AM1103" t="inlineStr">
        <is>
          <t/>
        </is>
      </c>
      <c r="AN1103" s="2" t="inlineStr">
        <is>
          <t>Observatoire européen des grappes d’entreprises et des mutations industrielles</t>
        </is>
      </c>
      <c r="AO1103" s="2" t="inlineStr">
        <is>
          <t>3</t>
        </is>
      </c>
      <c r="AP1103" s="2" t="inlineStr">
        <is>
          <t/>
        </is>
      </c>
      <c r="AQ1103" t="inlineStr">
        <is>
          <t>observatoire destiné à aider les régions et les pays d'Europe à concevoir de meilleures politiques et initiatives de soutien aux grappes d'entreprises afin d'accélérer la modernisation industrielle, de stimuler l'esprit d'entreprise dans les industries émergentes à fort potentiel de croissance, de faciliter l'accès des PME aux grappes d'entreprises et aux activités d'internationalisation, d'établir une collaboration interrégionale plus stratégique et de favoriser les investissements dans la mise en œuvre de stratégies de spécialisation intelligente</t>
        </is>
      </c>
      <c r="AR1103" s="2" t="inlineStr">
        <is>
          <t>Faireachlann Eorpach um Braislí de Ghnólachtaí agus Athrú Tionsclaíoch</t>
        </is>
      </c>
      <c r="AS1103" s="2" t="inlineStr">
        <is>
          <t>3</t>
        </is>
      </c>
      <c r="AT1103" s="2" t="inlineStr">
        <is>
          <t/>
        </is>
      </c>
      <c r="AU1103" t="inlineStr">
        <is>
          <t/>
        </is>
      </c>
      <c r="AV1103" s="2" t="inlineStr">
        <is>
          <t>Europska promatračnica za klastere i industrijske promjene|
Europski opservatorij za klastere i industrijsku promjenu</t>
        </is>
      </c>
      <c r="AW1103" s="2" t="inlineStr">
        <is>
          <t>2|
2</t>
        </is>
      </c>
      <c r="AX1103" s="2" t="inlineStr">
        <is>
          <t xml:space="preserve">|
</t>
        </is>
      </c>
      <c r="AY1103" t="inlineStr">
        <is>
          <t/>
        </is>
      </c>
      <c r="AZ1103" s="2" t="inlineStr">
        <is>
          <t>A Klaszterek és az Ipari Szerkezetváltás Európai Megfigyelőközpontja</t>
        </is>
      </c>
      <c r="BA1103" s="2" t="inlineStr">
        <is>
          <t>4</t>
        </is>
      </c>
      <c r="BB1103" s="2" t="inlineStr">
        <is>
          <t/>
        </is>
      </c>
      <c r="BC1103" t="inlineStr">
        <is>
          <t>a klaszterek statisztikai és tendenciaelemzését végző, az európai klaszterpartnerségeket tanácsadói szerepben segítő és a klaszterpolitikával kapcsolatban tanácsadói szerepet ellátó, létrehozandó központ</t>
        </is>
      </c>
      <c r="BD1103" s="2" t="inlineStr">
        <is>
          <t>Osservatorio europeo per i cluster e le trasformazioni industriali</t>
        </is>
      </c>
      <c r="BE1103" s="2" t="inlineStr">
        <is>
          <t>3</t>
        </is>
      </c>
      <c r="BF1103" s="2" t="inlineStr">
        <is>
          <t/>
        </is>
      </c>
      <c r="BG1103" t="inlineStr">
        <is>
          <t>iniziativa che mira allo sviluppo di più cluster e reti di imprese di eccellenza mondiale nell'Unione europea, al fine di accelerare l'ammodernamento industriale e la creazione di posti di lavoro e crescita</t>
        </is>
      </c>
      <c r="BH1103" s="2" t="inlineStr">
        <is>
          <t>Europos įmonių grupių ir pramonės permainų stebėjimo centras</t>
        </is>
      </c>
      <c r="BI1103" s="2" t="inlineStr">
        <is>
          <t>3</t>
        </is>
      </c>
      <c r="BJ1103" s="2" t="inlineStr">
        <is>
          <t/>
        </is>
      </c>
      <c r="BK1103" t="inlineStr">
        <is>
          <t/>
        </is>
      </c>
      <c r="BL1103" s="2" t="inlineStr">
        <is>
          <t>Eiropas Klasteru un rūpniecības pārmaiņu novērošanas centrs</t>
        </is>
      </c>
      <c r="BM1103" s="2" t="inlineStr">
        <is>
          <t>2</t>
        </is>
      </c>
      <c r="BN1103" s="2" t="inlineStr">
        <is>
          <t/>
        </is>
      </c>
      <c r="BO1103" t="inlineStr">
        <is>
          <t/>
        </is>
      </c>
      <c r="BP1103" s="2" t="inlineStr">
        <is>
          <t>Osservatorju Ewropew għall-Clusters u għall-Bidla Industrijali</t>
        </is>
      </c>
      <c r="BQ1103" s="2" t="inlineStr">
        <is>
          <t>3</t>
        </is>
      </c>
      <c r="BR1103" s="2" t="inlineStr">
        <is>
          <t/>
        </is>
      </c>
      <c r="BS1103" t="inlineStr">
        <is>
          <t>osservatorju propost biex jipprovdi analiżi ta' statistika jew ta' xejriet ta' clusters, pariri dwar politika personalizzati rigward politika moderna dwar il-clusters u appoġġ ta' konsulenza lil Sħubiji Ewropej ta' Clusters</t>
        </is>
      </c>
      <c r="BT1103" s="2" t="inlineStr">
        <is>
          <t>Europees Waarnemingscentrum voor clusters en industriële verandering</t>
        </is>
      </c>
      <c r="BU1103" s="2" t="inlineStr">
        <is>
          <t>3</t>
        </is>
      </c>
      <c r="BV1103" s="2" t="inlineStr">
        <is>
          <t/>
        </is>
      </c>
      <c r="BW1103" t="inlineStr">
        <is>
          <t/>
        </is>
      </c>
      <c r="BX1103" s="2" t="inlineStr">
        <is>
          <t>Europejskie Obserwatorium Klastrów i Zmian w Przemyśle</t>
        </is>
      </c>
      <c r="BY1103" s="2" t="inlineStr">
        <is>
          <t>3</t>
        </is>
      </c>
      <c r="BZ1103" s="2" t="inlineStr">
        <is>
          <t/>
        </is>
      </c>
      <c r="CA1103" t="inlineStr">
        <is>
          <t>projekt mający na celu zapewnienie informacji statystycznych, narzędzi do mapowania klastrów oraz analiz na temat europejskich klastrów i polityki klastrowej w Europie; grupa docelowa użytkowników obejmuje instytucje zajmujące się polityką klastrową na poziomie narodowym i regionalnym, managerów klastrów oraz organizacje reprezentujące MŚP</t>
        </is>
      </c>
      <c r="CB1103" s="2" t="inlineStr">
        <is>
          <t>Observatório Europeu dos Clâsteres e da Mudança Industrial|
Observatório Europeu dos Clusters e da Mudança Industrial</t>
        </is>
      </c>
      <c r="CC1103" s="2" t="inlineStr">
        <is>
          <t>3|
2</t>
        </is>
      </c>
      <c r="CD1103" s="2" t="inlineStr">
        <is>
          <t xml:space="preserve">|
</t>
        </is>
      </c>
      <c r="CE1103" t="inlineStr">
        <is>
          <t>Observatório europeu cujo papel consistirá em fornecer análise de estatísticas e tendências dos clâsteres na Europa, além de pareceres.</t>
        </is>
      </c>
      <c r="CF1103" s="2" t="inlineStr">
        <is>
          <t>Observator european al clusterelor și al mutațiilor industriale</t>
        </is>
      </c>
      <c r="CG1103" s="2" t="inlineStr">
        <is>
          <t>3</t>
        </is>
      </c>
      <c r="CH1103" s="2" t="inlineStr">
        <is>
          <t/>
        </is>
      </c>
      <c r="CI1103" t="inlineStr">
        <is>
          <t/>
        </is>
      </c>
      <c r="CJ1103" s="2" t="inlineStr">
        <is>
          <t>Európske stredisko pre klastre a priemyselné zmeny</t>
        </is>
      </c>
      <c r="CK1103" s="2" t="inlineStr">
        <is>
          <t>3</t>
        </is>
      </c>
      <c r="CL1103" s="2" t="inlineStr">
        <is>
          <t/>
        </is>
      </c>
      <c r="CM1103" t="inlineStr">
        <is>
          <t/>
        </is>
      </c>
      <c r="CN1103" s="2" t="inlineStr">
        <is>
          <t>Evropska opazovalnica za grozde in panožne spremembe</t>
        </is>
      </c>
      <c r="CO1103" s="2" t="inlineStr">
        <is>
          <t>3</t>
        </is>
      </c>
      <c r="CP1103" s="2" t="inlineStr">
        <is>
          <t/>
        </is>
      </c>
      <c r="CQ1103" t="inlineStr">
        <is>
          <t/>
        </is>
      </c>
      <c r="CR1103" s="2" t="inlineStr">
        <is>
          <t>Europeiska observatoriet för kluster och industriell förändring</t>
        </is>
      </c>
      <c r="CS1103" s="2" t="inlineStr">
        <is>
          <t>3</t>
        </is>
      </c>
      <c r="CT1103" s="2" t="inlineStr">
        <is>
          <t/>
        </is>
      </c>
      <c r="CU1103" t="inlineStr">
        <is>
          <t/>
        </is>
      </c>
    </row>
    <row r="1104">
      <c r="A1104" s="1" t="str">
        <f>HYPERLINK("https://iate.europa.eu/entry/result/3574942/all", "3574942")</f>
        <v>3574942</v>
      </c>
      <c r="B1104" t="inlineStr">
        <is>
          <t>BUSINESS AND COMPETITION;PRODUCTION, TECHNOLOGY AND RESEARCH</t>
        </is>
      </c>
      <c r="C1104" t="inlineStr">
        <is>
          <t>BUSINESS AND COMPETITION;PRODUCTION, TECHNOLOGY AND RESEARCH|research and intellectual property</t>
        </is>
      </c>
      <c r="D1104" s="2" t="inlineStr">
        <is>
          <t>награда за иновации „Innovation Radar“</t>
        </is>
      </c>
      <c r="E1104" s="2" t="inlineStr">
        <is>
          <t>3</t>
        </is>
      </c>
      <c r="F1104" s="2" t="inlineStr">
        <is>
          <t/>
        </is>
      </c>
      <c r="G1104" t="inlineStr">
        <is>
          <t>награда, давана на спечелилия инициатива на Европейската комисия, чиято цел е да установи иновациите с голям потенциал, разработени в рамките на проекти за научни изследвания и иновации, финансирани от Европейския съюз</t>
        </is>
      </c>
      <c r="H1104" s="2" t="inlineStr">
        <is>
          <t>cena Inovační radar</t>
        </is>
      </c>
      <c r="I1104" s="2" t="inlineStr">
        <is>
          <t>3</t>
        </is>
      </c>
      <c r="J1104" s="2" t="inlineStr">
        <is>
          <t/>
        </is>
      </c>
      <c r="K1104" t="inlineStr">
        <is>
          <t>cena pro špičkové evropské inovátory za jejich inovace financované z prostředků EU</t>
        </is>
      </c>
      <c r="L1104" s="2" t="inlineStr">
        <is>
          <t>Innovation Radar-pris</t>
        </is>
      </c>
      <c r="M1104" s="2" t="inlineStr">
        <is>
          <t>3</t>
        </is>
      </c>
      <c r="N1104" s="2" t="inlineStr">
        <is>
          <t/>
        </is>
      </c>
      <c r="O1104" t="inlineStr">
        <is>
          <t/>
        </is>
      </c>
      <c r="P1104" s="2" t="inlineStr">
        <is>
          <t>Innovationsradar-Preis</t>
        </is>
      </c>
      <c r="Q1104" s="2" t="inlineStr">
        <is>
          <t>3</t>
        </is>
      </c>
      <c r="R1104" s="2" t="inlineStr">
        <is>
          <t/>
        </is>
      </c>
      <c r="S1104" t="inlineStr">
        <is>
          <t/>
        </is>
      </c>
      <c r="T1104" s="2" t="inlineStr">
        <is>
          <t>βραβείο «Innovation Radar»</t>
        </is>
      </c>
      <c r="U1104" s="2" t="inlineStr">
        <is>
          <t>3</t>
        </is>
      </c>
      <c r="V1104" s="2" t="inlineStr">
        <is>
          <t/>
        </is>
      </c>
      <c r="W1104" t="inlineStr">
        <is>
          <t>βραβείο που απονέμεται στο πλαίσιο της πρωτοβουλίας «Innovation Radar» [ &lt;a href="/entry/result/3574943/all" id="ENTRY_TO_ENTRY_CONVERTER" target="_blank"&gt;IATE:3574943&lt;/a&gt; ] της Ευρωπαϊκής Επιτροπής σε καινοτομίες υψηλού δυναμικού και φορείς καινοτομίας που έχουν λάβει στήριξη στο πλαίσιο των χρηματοδοτούμενων από την ΕΕ ερευνητικών προγραμμάτων</t>
        </is>
      </c>
      <c r="X1104" s="2" t="inlineStr">
        <is>
          <t>Innovation Radar Prize</t>
        </is>
      </c>
      <c r="Y1104" s="2" t="inlineStr">
        <is>
          <t>3</t>
        </is>
      </c>
      <c r="Z1104" s="2" t="inlineStr">
        <is>
          <t/>
        </is>
      </c>
      <c r="AA1104" t="inlineStr">
        <is>
          <t>prize for Europe's top, EU-funded innovators and their innovations</t>
        </is>
      </c>
      <c r="AB1104" s="2" t="inlineStr">
        <is>
          <t>premio Radar de la Innovación</t>
        </is>
      </c>
      <c r="AC1104" s="2" t="inlineStr">
        <is>
          <t>3</t>
        </is>
      </c>
      <c r="AD1104" s="2" t="inlineStr">
        <is>
          <t/>
        </is>
      </c>
      <c r="AE1104" t="inlineStr">
        <is>
          <t>Premio de la UE a la innovación tecnológica.</t>
        </is>
      </c>
      <c r="AF1104" s="2" t="inlineStr">
        <is>
          <t>innovatsiooniradari auhind</t>
        </is>
      </c>
      <c r="AG1104" s="2" t="inlineStr">
        <is>
          <t>2</t>
        </is>
      </c>
      <c r="AH1104" s="2" t="inlineStr">
        <is>
          <t/>
        </is>
      </c>
      <c r="AI1104" t="inlineStr">
        <is>
          <t>ELi rahastatavatele tippnovaatoritele ja nende innovaatilistele lahendustele antav auhind</t>
        </is>
      </c>
      <c r="AJ1104" s="2" t="inlineStr">
        <is>
          <t>innovointitutkapalkinto</t>
        </is>
      </c>
      <c r="AK1104" s="2" t="inlineStr">
        <is>
          <t>3</t>
        </is>
      </c>
      <c r="AL1104" s="2" t="inlineStr">
        <is>
          <t/>
        </is>
      </c>
      <c r="AM1104" t="inlineStr">
        <is>
          <t>palkinto, joka voidaan myöntää parhaille innovointitutka-aloitteen avulla löydetyille innovaatioille ja niiden taustalla toimiville innovoijille</t>
        </is>
      </c>
      <c r="AN1104" s="2" t="inlineStr">
        <is>
          <t>prix de l’innovation Radar|
prix Radar de l’innovation</t>
        </is>
      </c>
      <c r="AO1104" s="2" t="inlineStr">
        <is>
          <t>3|
2</t>
        </is>
      </c>
      <c r="AP1104" s="2" t="inlineStr">
        <is>
          <t>|
admitted</t>
        </is>
      </c>
      <c r="AQ1104" t="inlineStr">
        <is>
          <t>prix remis au gagnant d’une initiative de la Commission européenne visant à identifier les innovations à fort potentiel élaborées dans le cadre de projets de recherche et d’innovation financés par l’Union européenne</t>
        </is>
      </c>
      <c r="AR1104" s="2" t="inlineStr">
        <is>
          <t>Duais an Radar Nuálaíochta</t>
        </is>
      </c>
      <c r="AS1104" s="2" t="inlineStr">
        <is>
          <t>3</t>
        </is>
      </c>
      <c r="AT1104" s="2" t="inlineStr">
        <is>
          <t/>
        </is>
      </c>
      <c r="AU1104" t="inlineStr">
        <is>
          <t/>
        </is>
      </c>
      <c r="AV1104" s="2" t="inlineStr">
        <is>
          <t>nagrada Inovacijski radar</t>
        </is>
      </c>
      <c r="AW1104" s="2" t="inlineStr">
        <is>
          <t>3</t>
        </is>
      </c>
      <c r="AX1104" s="2" t="inlineStr">
        <is>
          <t/>
        </is>
      </c>
      <c r="AY1104" t="inlineStr">
        <is>
          <t/>
        </is>
      </c>
      <c r="AZ1104" s="2" t="inlineStr">
        <is>
          <t>Innovációs Radar Díj</t>
        </is>
      </c>
      <c r="BA1104" s="2" t="inlineStr">
        <is>
          <t>4</t>
        </is>
      </c>
      <c r="BB1104" s="2" t="inlineStr">
        <is>
          <t/>
        </is>
      </c>
      <c r="BC1104" t="inlineStr">
        <is>
          <t>az Unió által finanszírozott európai csúcsinnovátoroknak és újításaiknak járó díj</t>
        </is>
      </c>
      <c r="BD1104" s="2" t="inlineStr">
        <is>
          <t>premio Innovation radar</t>
        </is>
      </c>
      <c r="BE1104" s="2" t="inlineStr">
        <is>
          <t>3</t>
        </is>
      </c>
      <c r="BF1104" s="2" t="inlineStr">
        <is>
          <t/>
        </is>
      </c>
      <c r="BG1104" t="inlineStr">
        <is>
          <t>iniziativa della Commissione europea che si prefigge di individuare le innovazioni ad alto potenziale e i principali innovatori sulla base di un modello sviluppato dai servizi della DG CONNECT della Commissione europea e dall'Istituto di studi delle prospettive tecnologiche del Centro comune di ricerca</t>
        </is>
      </c>
      <c r="BH1104" s="2" t="inlineStr">
        <is>
          <t>„Inovacijų radaro“ apdovanojimas</t>
        </is>
      </c>
      <c r="BI1104" s="2" t="inlineStr">
        <is>
          <t>3</t>
        </is>
      </c>
      <c r="BJ1104" s="2" t="inlineStr">
        <is>
          <t/>
        </is>
      </c>
      <c r="BK1104" t="inlineStr">
        <is>
          <t>kasmet geriausiems ES lėšomis finansuojamiems novatoriams skiriamas apdovanojimas</t>
        </is>
      </c>
      <c r="BL1104" s="2" t="inlineStr">
        <is>
          <t>"Inovāciju radara" balva</t>
        </is>
      </c>
      <c r="BM1104" s="2" t="inlineStr">
        <is>
          <t>3</t>
        </is>
      </c>
      <c r="BN1104" s="2" t="inlineStr">
        <is>
          <t/>
        </is>
      </c>
      <c r="BO1104" t="inlineStr">
        <is>
          <t/>
        </is>
      </c>
      <c r="BP1104" s="2" t="inlineStr">
        <is>
          <t>Premju Radar tal-Innovazzjoni</t>
        </is>
      </c>
      <c r="BQ1104" s="2" t="inlineStr">
        <is>
          <t>3</t>
        </is>
      </c>
      <c r="BR1104" s="2" t="inlineStr">
        <is>
          <t/>
        </is>
      </c>
      <c r="BS1104" t="inlineStr">
        <is>
          <t>premju ffinanzjat mill-UE għall-aqwa innovaturi fl-Ewropa u għall-innovazzjonijiet tagħhom</t>
        </is>
      </c>
      <c r="BT1104" s="2" t="inlineStr">
        <is>
          <t>Innovation Radar Prize</t>
        </is>
      </c>
      <c r="BU1104" s="2" t="inlineStr">
        <is>
          <t>3</t>
        </is>
      </c>
      <c r="BV1104" s="2" t="inlineStr">
        <is>
          <t/>
        </is>
      </c>
      <c r="BW1104" t="inlineStr">
        <is>
          <t>prijs voor de beste innovatoren en hun door de EU gefinancierde innovaties</t>
        </is>
      </c>
      <c r="BX1104" s="2" t="inlineStr">
        <is>
          <t>nagroda Radar Innowacji</t>
        </is>
      </c>
      <c r="BY1104" s="2" t="inlineStr">
        <is>
          <t>3</t>
        </is>
      </c>
      <c r="BZ1104" s="2" t="inlineStr">
        <is>
          <t/>
        </is>
      </c>
      <c r="CA1104" t="inlineStr">
        <is>
          <t>nagroda Komisji Europejskiej dla najbardziej innowacyjnych przedsiębiorstw i placówek naukowo-badawczych</t>
        </is>
      </c>
      <c r="CB1104" s="2" t="inlineStr">
        <is>
          <t>Prémio Radar da Inovação</t>
        </is>
      </c>
      <c r="CC1104" s="2" t="inlineStr">
        <is>
          <t>3</t>
        </is>
      </c>
      <c r="CD1104" s="2" t="inlineStr">
        <is>
          <t/>
        </is>
      </c>
      <c r="CE1104" t="inlineStr">
        <is>
          <t>Prémio atribuído pela União Europeia a potenciais inovações relacionadas com as tecnologias de informação e comunicação.</t>
        </is>
      </c>
      <c r="CF1104" s="2" t="inlineStr">
        <is>
          <t>premiul "Radarul de inovare"</t>
        </is>
      </c>
      <c r="CG1104" s="2" t="inlineStr">
        <is>
          <t>2</t>
        </is>
      </c>
      <c r="CH1104" s="2" t="inlineStr">
        <is>
          <t/>
        </is>
      </c>
      <c r="CI1104" t="inlineStr">
        <is>
          <t/>
        </is>
      </c>
      <c r="CJ1104" s="2" t="inlineStr">
        <is>
          <t>cena Inovačný radar</t>
        </is>
      </c>
      <c r="CK1104" s="2" t="inlineStr">
        <is>
          <t>3</t>
        </is>
      </c>
      <c r="CL1104" s="2" t="inlineStr">
        <is>
          <t/>
        </is>
      </c>
      <c r="CM1104" t="inlineStr">
        <is>
          <t>cena Európskej komisie pre najlepších európskych inovátorov za ich inovácie, ktoré sú financované z prostriedkov Európskej únie</t>
        </is>
      </c>
      <c r="CN1104" s="2" t="inlineStr">
        <is>
          <t>nagrada „inovacijski radar“</t>
        </is>
      </c>
      <c r="CO1104" s="2" t="inlineStr">
        <is>
          <t>3</t>
        </is>
      </c>
      <c r="CP1104" s="2" t="inlineStr">
        <is>
          <t/>
        </is>
      </c>
      <c r="CQ1104" t="inlineStr">
        <is>
          <t/>
        </is>
      </c>
      <c r="CR1104" s="2" t="inlineStr">
        <is>
          <t>Europeiska kommissionens innovationspris</t>
        </is>
      </c>
      <c r="CS1104" s="2" t="inlineStr">
        <is>
          <t>2</t>
        </is>
      </c>
      <c r="CT1104" s="2" t="inlineStr">
        <is>
          <t/>
        </is>
      </c>
      <c r="CU1104" t="inlineStr">
        <is>
          <t/>
        </is>
      </c>
    </row>
    <row r="1105">
      <c r="A1105" s="1" t="str">
        <f>HYPERLINK("https://iate.europa.eu/entry/result/3569089/all", "3569089")</f>
        <v>3569089</v>
      </c>
      <c r="B1105" t="inlineStr">
        <is>
          <t>EUROPEAN UNION</t>
        </is>
      </c>
      <c r="C1105" t="inlineStr">
        <is>
          <t>EUROPEAN UNION|EU finance</t>
        </is>
      </c>
      <c r="D1105" s="2" t="inlineStr">
        <is>
          <t>преразглеждане на МФР|
преразглеждане на многогодишната финансова рамка</t>
        </is>
      </c>
      <c r="E1105" s="2" t="inlineStr">
        <is>
          <t>3|
3</t>
        </is>
      </c>
      <c r="F1105" s="2" t="inlineStr">
        <is>
          <t xml:space="preserve">|
</t>
        </is>
      </c>
      <c r="G1105" t="inlineStr">
        <is>
          <t/>
        </is>
      </c>
      <c r="H1105" s="2" t="inlineStr">
        <is>
          <t>revize víceletého finančního rámce</t>
        </is>
      </c>
      <c r="I1105" s="2" t="inlineStr">
        <is>
          <t>4</t>
        </is>
      </c>
      <c r="J1105" s="2" t="inlineStr">
        <is>
          <t/>
        </is>
      </c>
      <c r="K1105" t="inlineStr">
        <is>
          <t/>
        </is>
      </c>
      <c r="L1105" s="2" t="inlineStr">
        <is>
          <t>revision af den flerårige finansielle ramme|
revision af FFR</t>
        </is>
      </c>
      <c r="M1105" s="2" t="inlineStr">
        <is>
          <t>3|
4</t>
        </is>
      </c>
      <c r="N1105" s="2" t="inlineStr">
        <is>
          <t xml:space="preserve">|
</t>
        </is>
      </c>
      <c r="O1105" t="inlineStr">
        <is>
          <t>FFR'en kan i tilfælde af uforudsete omstændigheder revideres under overholdelse af det loft for egne indtægter</t>
        </is>
      </c>
      <c r="P1105" s="2" t="inlineStr">
        <is>
          <t>Änderung des MFR</t>
        </is>
      </c>
      <c r="Q1105" s="2" t="inlineStr">
        <is>
          <t>3</t>
        </is>
      </c>
      <c r="R1105" s="2" t="inlineStr">
        <is>
          <t/>
        </is>
      </c>
      <c r="S1105" t="inlineStr">
        <is>
          <t>Überarbeitung des MFR, wenn unvorhergesehene Umstände Mittel erfordern, die die im Rahmen des MFR festgelegten Obergrenzen übersteigen</t>
        </is>
      </c>
      <c r="T1105" s="2" t="inlineStr">
        <is>
          <t>αναθεώρηση του ΠΔΠ</t>
        </is>
      </c>
      <c r="U1105" s="2" t="inlineStr">
        <is>
          <t>3</t>
        </is>
      </c>
      <c r="V1105" s="2" t="inlineStr">
        <is>
          <t/>
        </is>
      </c>
      <c r="W1105" t="inlineStr">
        <is>
          <t/>
        </is>
      </c>
      <c r="X1105" s="2" t="inlineStr">
        <is>
          <t>MFF revision|
revision of the MFF|
revision of the Multiannual Financial Framework</t>
        </is>
      </c>
      <c r="Y1105" s="2" t="inlineStr">
        <is>
          <t>2|
4|
3</t>
        </is>
      </c>
      <c r="Z1105" s="2" t="inlineStr">
        <is>
          <t xml:space="preserve">|
|
</t>
        </is>
      </c>
      <c r="AA1105" t="inlineStr">
        <is>
          <t>in the event of unforeseen circumstances, the MFF may be revised in compliance with the own-resources ceiling</t>
        </is>
      </c>
      <c r="AB1105" s="2" t="inlineStr">
        <is>
          <t>revisión del marco financiero plurianual</t>
        </is>
      </c>
      <c r="AC1105" s="2" t="inlineStr">
        <is>
          <t>2</t>
        </is>
      </c>
      <c r="AD1105" s="2" t="inlineStr">
        <is>
          <t/>
        </is>
      </c>
      <c r="AE1105" t="inlineStr">
        <is>
          <t/>
        </is>
      </c>
      <c r="AF1105" s="2" t="inlineStr">
        <is>
          <t>mitmeaastase finantsraamistiku muutmine</t>
        </is>
      </c>
      <c r="AG1105" s="2" t="inlineStr">
        <is>
          <t>3</t>
        </is>
      </c>
      <c r="AH1105" s="2" t="inlineStr">
        <is>
          <t/>
        </is>
      </c>
      <c r="AI1105" t="inlineStr">
        <is>
          <t/>
        </is>
      </c>
      <c r="AJ1105" s="2" t="inlineStr">
        <is>
          <t>monivuotisen rahoituskehyksen tarkistus</t>
        </is>
      </c>
      <c r="AK1105" s="2" t="inlineStr">
        <is>
          <t>3</t>
        </is>
      </c>
      <c r="AL1105" s="2" t="inlineStr">
        <is>
          <t/>
        </is>
      </c>
      <c r="AM1105" t="inlineStr">
        <is>
          <t>monivuotista rahoituskehystä koskevan asetuksen tarkistaminen ennakoimattomissa tilanteissa, joiden aiheuttamaa rahoitustarvetta ei voida kattaa monivuotisen rahoituskehyksen osana vahvistettujen enimmäismäärien rajoissa</t>
        </is>
      </c>
      <c r="AN1105" s="2" t="inlineStr">
        <is>
          <t>révision du CFP|
révision du cadre financier pluriannuel</t>
        </is>
      </c>
      <c r="AO1105" s="2" t="inlineStr">
        <is>
          <t>3|
3</t>
        </is>
      </c>
      <c r="AP1105" s="2" t="inlineStr">
        <is>
          <t xml:space="preserve">|
</t>
        </is>
      </c>
      <c r="AQ1105" t="inlineStr">
        <is>
          <t>Le cadre financier pluriannuel peut, en cas de circonstances imprévues, être révisé dans le respect du plafond des ressources propres.</t>
        </is>
      </c>
      <c r="AR1105" s="2" t="inlineStr">
        <is>
          <t>athscrúdú CAI|
athscrúdú ar an gCreat Airgeadais Ilbhliantúil</t>
        </is>
      </c>
      <c r="AS1105" s="2" t="inlineStr">
        <is>
          <t>3|
3</t>
        </is>
      </c>
      <c r="AT1105" s="2" t="inlineStr">
        <is>
          <t xml:space="preserve">|
</t>
        </is>
      </c>
      <c r="AU1105" t="inlineStr">
        <is>
          <t/>
        </is>
      </c>
      <c r="AV1105" s="2" t="inlineStr">
        <is>
          <t>revizija VFO-a</t>
        </is>
      </c>
      <c r="AW1105" s="2" t="inlineStr">
        <is>
          <t>3</t>
        </is>
      </c>
      <c r="AX1105" s="2" t="inlineStr">
        <is>
          <t/>
        </is>
      </c>
      <c r="AY1105" t="inlineStr">
        <is>
          <t/>
        </is>
      </c>
      <c r="AZ1105" s="2" t="inlineStr">
        <is>
          <t>többéves pénzügyi keret felülvizsgálata</t>
        </is>
      </c>
      <c r="BA1105" s="2" t="inlineStr">
        <is>
          <t>3</t>
        </is>
      </c>
      <c r="BB1105" s="2" t="inlineStr">
        <is>
          <t/>
        </is>
      </c>
      <c r="BC1105" t="inlineStr">
        <is>
          <t/>
        </is>
      </c>
      <c r="BD1105" s="2" t="inlineStr">
        <is>
          <t>revisione del QFP</t>
        </is>
      </c>
      <c r="BE1105" s="2" t="inlineStr">
        <is>
          <t>2</t>
        </is>
      </c>
      <c r="BF1105" s="2" t="inlineStr">
        <is>
          <t/>
        </is>
      </c>
      <c r="BG1105" t="inlineStr">
        <is>
          <t/>
        </is>
      </c>
      <c r="BH1105" s="2" t="inlineStr">
        <is>
          <t>DFP tikslinimas|
daugiametės finansinės programos tikslinimas|
daugiametės finansinės programos peržiūra</t>
        </is>
      </c>
      <c r="BI1105" s="2" t="inlineStr">
        <is>
          <t>3|
3|
3</t>
        </is>
      </c>
      <c r="BJ1105" s="2" t="inlineStr">
        <is>
          <t>|
|
proposed</t>
        </is>
      </c>
      <c r="BK1105" t="inlineStr">
        <is>
          <t>DFP tikslinimas iškilus nenumatytoms aplinkybėms, laikantis nustatytos nuosavų išteklių viršutinės ribos</t>
        </is>
      </c>
      <c r="BL1105" s="2" t="inlineStr">
        <is>
          <t>daudzgadu finanšu shēmas pārskatīšana|
DFS pārskatīšana</t>
        </is>
      </c>
      <c r="BM1105" s="2" t="inlineStr">
        <is>
          <t>3|
3</t>
        </is>
      </c>
      <c r="BN1105" s="2" t="inlineStr">
        <is>
          <t xml:space="preserve">|
</t>
        </is>
      </c>
      <c r="BO1105" t="inlineStr">
        <is>
          <t/>
        </is>
      </c>
      <c r="BP1105" s="2" t="inlineStr">
        <is>
          <t>reviżjoni ta' nofs it-terminu tal-Qafas Finanzjarju Pluriennali|
reviżjoni ta' nofs it-terminu tal-QFP</t>
        </is>
      </c>
      <c r="BQ1105" s="2" t="inlineStr">
        <is>
          <t>3|
3</t>
        </is>
      </c>
      <c r="BR1105" s="2" t="inlineStr">
        <is>
          <t xml:space="preserve">|
</t>
        </is>
      </c>
      <c r="BS1105" t="inlineStr">
        <is>
          <t/>
        </is>
      </c>
      <c r="BT1105" s="2" t="inlineStr">
        <is>
          <t>herziening van het MFK</t>
        </is>
      </c>
      <c r="BU1105" s="2" t="inlineStr">
        <is>
          <t>3</t>
        </is>
      </c>
      <c r="BV1105" s="2" t="inlineStr">
        <is>
          <t/>
        </is>
      </c>
      <c r="BW1105" t="inlineStr">
        <is>
          <t/>
        </is>
      </c>
      <c r="BX1105" s="2" t="inlineStr">
        <is>
          <t>rewizja WRF|
rewizja wieloletnich ram finansowych</t>
        </is>
      </c>
      <c r="BY1105" s="2" t="inlineStr">
        <is>
          <t>2|
3</t>
        </is>
      </c>
      <c r="BZ1105" s="2" t="inlineStr">
        <is>
          <t xml:space="preserve">|
</t>
        </is>
      </c>
      <c r="CA1105" t="inlineStr">
        <is>
          <t/>
        </is>
      </c>
      <c r="CB1105" s="2" t="inlineStr">
        <is>
          <t>revisão do Quadro Financeiro Plurianual|
revisão do QFP</t>
        </is>
      </c>
      <c r="CC1105" s="2" t="inlineStr">
        <is>
          <t>3|
3</t>
        </is>
      </c>
      <c r="CD1105" s="2" t="inlineStr">
        <is>
          <t xml:space="preserve">|
</t>
        </is>
      </c>
      <c r="CE1105" t="inlineStr">
        <is>
          <t>Revisão do Quadro Financeiro Plurianual em caso de circunstâncias imprevistas, respeitando o limite máximo dos recursos próprios.</t>
        </is>
      </c>
      <c r="CF1105" s="2" t="inlineStr">
        <is>
          <t>revizuirea CFM|
revizuirea cadrului financiar multianual</t>
        </is>
      </c>
      <c r="CG1105" s="2" t="inlineStr">
        <is>
          <t>4|
4</t>
        </is>
      </c>
      <c r="CH1105" s="2" t="inlineStr">
        <is>
          <t xml:space="preserve">|
</t>
        </is>
      </c>
      <c r="CI1105" t="inlineStr">
        <is>
          <t/>
        </is>
      </c>
      <c r="CJ1105" s="2" t="inlineStr">
        <is>
          <t>revízia viacročného finančného rámca</t>
        </is>
      </c>
      <c r="CK1105" s="2" t="inlineStr">
        <is>
          <t>3</t>
        </is>
      </c>
      <c r="CL1105" s="2" t="inlineStr">
        <is>
          <t/>
        </is>
      </c>
      <c r="CM1105" t="inlineStr">
        <is>
          <t/>
        </is>
      </c>
      <c r="CN1105" s="2" t="inlineStr">
        <is>
          <t>revizija večletnega finančnega okvira</t>
        </is>
      </c>
      <c r="CO1105" s="2" t="inlineStr">
        <is>
          <t>3</t>
        </is>
      </c>
      <c r="CP1105" s="2" t="inlineStr">
        <is>
          <t/>
        </is>
      </c>
      <c r="CQ1105" t="inlineStr">
        <is>
          <t>[...] v nepredvidenih okoliščinah [se lahko] večletni finančni okvir revidira ob upoštevanju zgornje meje lastnih sredstev;</t>
        </is>
      </c>
      <c r="CR1105" s="2" t="inlineStr">
        <is>
          <t>revidering av den fleråriga budgetramen</t>
        </is>
      </c>
      <c r="CS1105" s="2" t="inlineStr">
        <is>
          <t>4</t>
        </is>
      </c>
      <c r="CT1105" s="2" t="inlineStr">
        <is>
          <t/>
        </is>
      </c>
      <c r="CU1105" t="inlineStr">
        <is>
          <t/>
        </is>
      </c>
    </row>
    <row r="1106">
      <c r="A1106" s="1" t="str">
        <f>HYPERLINK("https://iate.europa.eu/entry/result/3580118/all", "3580118")</f>
        <v>3580118</v>
      </c>
      <c r="B1106" t="inlineStr">
        <is>
          <t>TRANSPORT</t>
        </is>
      </c>
      <c r="C1106" t="inlineStr">
        <is>
          <t>TRANSPORT|land transport|land transport|rail transport|rail network</t>
        </is>
      </c>
      <c r="D1106" t="inlineStr">
        <is>
          <t/>
        </is>
      </c>
      <c r="E1106" t="inlineStr">
        <is>
          <t/>
        </is>
      </c>
      <c r="F1106" t="inlineStr">
        <is>
          <t/>
        </is>
      </c>
      <c r="G1106" t="inlineStr">
        <is>
          <t/>
        </is>
      </c>
      <c r="H1106" s="2" t="inlineStr">
        <is>
          <t>vlakové nádraží</t>
        </is>
      </c>
      <c r="I1106" s="2" t="inlineStr">
        <is>
          <t>3</t>
        </is>
      </c>
      <c r="J1106" s="2" t="inlineStr">
        <is>
          <t/>
        </is>
      </c>
      <c r="K1106" t="inlineStr">
        <is>
          <t/>
        </is>
      </c>
      <c r="L1106" s="2" t="inlineStr">
        <is>
          <t>banegård|
togstation|
jernbanestation|
station</t>
        </is>
      </c>
      <c r="M1106" s="2" t="inlineStr">
        <is>
          <t>3|
3|
3|
3</t>
        </is>
      </c>
      <c r="N1106" s="2" t="inlineStr">
        <is>
          <t xml:space="preserve">|
|
|
</t>
        </is>
      </c>
      <c r="O1106" t="inlineStr">
        <is>
          <t>almindeligvis bemandet jernbaneanlæg, hvortil der kan være offentlig adgang eller ej, og
som er indrettet til en eller flere af følgende funktioner:&lt;br&gt;- oprangering, afsendelse, modtagelse og midlertidig henstilling af tog&lt;br&gt;- henstilling og rangering af rullende materiel&lt;br&gt;- passagerers på- og afstigning&lt;br&gt;- generelt, hvis der er offentlig adgang til stationen, faciliteter til køb af billetter&lt;br&gt;- læsning og aflæsning af gods</t>
        </is>
      </c>
      <c r="P1106" s="2" t="inlineStr">
        <is>
          <t>Bahnhof</t>
        </is>
      </c>
      <c r="Q1106" s="2" t="inlineStr">
        <is>
          <t>3</t>
        </is>
      </c>
      <c r="R1106" s="2" t="inlineStr">
        <is>
          <t/>
        </is>
      </c>
      <c r="S1106" t="inlineStr">
        <is>
          <t>Eisenbahneinrichtung, die für das Ein- und Aussteigen von Fahrgästen und/oder das Auf- und Abladen von Gütern, das Zusammenstellen, die Abfertigung, Aufnahme und das befristete Abstellen von Zügen und/oder das Abstellen und Rangieren von Eisenbahnfahrzeugen verwendet wird</t>
        </is>
      </c>
      <c r="T1106" t="inlineStr">
        <is>
          <t/>
        </is>
      </c>
      <c r="U1106" t="inlineStr">
        <is>
          <t/>
        </is>
      </c>
      <c r="V1106" t="inlineStr">
        <is>
          <t/>
        </is>
      </c>
      <c r="W1106" t="inlineStr">
        <is>
          <t/>
        </is>
      </c>
      <c r="X1106" s="2" t="inlineStr">
        <is>
          <t>station|
railway station|
train station</t>
        </is>
      </c>
      <c r="Y1106" s="2" t="inlineStr">
        <is>
          <t>3|
3|
3</t>
        </is>
      </c>
      <c r="Z1106" s="2" t="inlineStr">
        <is>
          <t xml:space="preserve">|
|
</t>
        </is>
      </c>
      <c r="AA1106" t="inlineStr">
        <is>
          <t>railway establishment used for loading and unloading of passenger and/or goods, for formation, dispatch, reception and temporary stabling of trains and/or for stabling and marshalling of rolling stock, excluding halts</t>
        </is>
      </c>
      <c r="AB1106" t="inlineStr">
        <is>
          <t/>
        </is>
      </c>
      <c r="AC1106" t="inlineStr">
        <is>
          <t/>
        </is>
      </c>
      <c r="AD1106" t="inlineStr">
        <is>
          <t/>
        </is>
      </c>
      <c r="AE1106" t="inlineStr">
        <is>
          <t/>
        </is>
      </c>
      <c r="AF1106" s="2" t="inlineStr">
        <is>
          <t>raudteejaam|
rongijaam</t>
        </is>
      </c>
      <c r="AG1106" s="2" t="inlineStr">
        <is>
          <t>3|
3</t>
        </is>
      </c>
      <c r="AH1106" s="2" t="inlineStr">
        <is>
          <t xml:space="preserve">|
</t>
        </is>
      </c>
      <c r="AI1106" t="inlineStr">
        <is>
          <t>&lt;div&gt;
 &lt;div&gt;raudteetaristu rajatis, mis võimaldab rongide vastuvõtmist, ärasaatmist ja peatusteta läbilaskmist, rongide kohtumise ja möödasõidu korraldamist ning manöövritöö tegemist; tulenevalt vastava raudteetaristu olemasolust ja otstarbest võimaldavad raudteejaamad ka veoste vastuvõtmist-väljaandmist ja reisijate teenindamist ning muid raudteeliiklusega seotud tehnilisi operatsioone&lt;/div&gt;&lt;/div&gt;</t>
        </is>
      </c>
      <c r="AJ1106" s="2" t="inlineStr">
        <is>
          <t>rautatieasema</t>
        </is>
      </c>
      <c r="AK1106" s="2" t="inlineStr">
        <is>
          <t>3</t>
        </is>
      </c>
      <c r="AL1106" s="2" t="inlineStr">
        <is>
          <t/>
        </is>
      </c>
      <c r="AM1106" t="inlineStr">
        <is>
          <t>rautatierakennus, joka on tarkoitettu seuraavia toimintoja varten: matkustajien junaan nouseminen ja junasta poistuminen, tavaroiden lastaus ja purku, junien muodostaminen, matkaan lähettäminen, vastaanottaminen ja väliaikainen säilyttäminen ja/tai liikkuvan kaluston säilyttäminen ja järjestely</t>
        </is>
      </c>
      <c r="AN1106" t="inlineStr">
        <is>
          <t/>
        </is>
      </c>
      <c r="AO1106" t="inlineStr">
        <is>
          <t/>
        </is>
      </c>
      <c r="AP1106" t="inlineStr">
        <is>
          <t/>
        </is>
      </c>
      <c r="AQ1106" t="inlineStr">
        <is>
          <t/>
        </is>
      </c>
      <c r="AR1106" s="2" t="inlineStr">
        <is>
          <t>stáisiún traenach</t>
        </is>
      </c>
      <c r="AS1106" s="2" t="inlineStr">
        <is>
          <t>3</t>
        </is>
      </c>
      <c r="AT1106" s="2" t="inlineStr">
        <is>
          <t/>
        </is>
      </c>
      <c r="AU1106" t="inlineStr">
        <is>
          <t/>
        </is>
      </c>
      <c r="AV1106" t="inlineStr">
        <is>
          <t/>
        </is>
      </c>
      <c r="AW1106" t="inlineStr">
        <is>
          <t/>
        </is>
      </c>
      <c r="AX1106" t="inlineStr">
        <is>
          <t/>
        </is>
      </c>
      <c r="AY1106" t="inlineStr">
        <is>
          <t/>
        </is>
      </c>
      <c r="AZ1106" t="inlineStr">
        <is>
          <t/>
        </is>
      </c>
      <c r="BA1106" t="inlineStr">
        <is>
          <t/>
        </is>
      </c>
      <c r="BB1106" t="inlineStr">
        <is>
          <t/>
        </is>
      </c>
      <c r="BC1106" t="inlineStr">
        <is>
          <t/>
        </is>
      </c>
      <c r="BD1106" s="2" t="inlineStr">
        <is>
          <t>stazione ferroviaria</t>
        </is>
      </c>
      <c r="BE1106" s="2" t="inlineStr">
        <is>
          <t>3</t>
        </is>
      </c>
      <c r="BF1106" s="2" t="inlineStr">
        <is>
          <t/>
        </is>
      </c>
      <c r="BG1106" t="inlineStr">
        <is>
          <t>impianto ferroviario utilizzato ai fini di imbarco e sbarco di passeggeri e/o carico e scarico di merci, formazione, immissione in servizio, ricezione e stazionamento temporaneo dei treni e/o stazionamento e smistamento di materiale rotabile, ma non per fermate</t>
        </is>
      </c>
      <c r="BH1106" s="2" t="inlineStr">
        <is>
          <t>geležinkelio stotis</t>
        </is>
      </c>
      <c r="BI1106" s="2" t="inlineStr">
        <is>
          <t>3</t>
        </is>
      </c>
      <c r="BJ1106" s="2" t="inlineStr">
        <is>
          <t/>
        </is>
      </c>
      <c r="BK1106" t="inlineStr">
        <is>
          <t>&lt;div&gt;geležinkelio įstaiga, į kurią leidžiama arba draudžiama laisvai patekti ir kurioje paprastai įdarbintas personalas ir gali būti atliekamas vienas ar daugiau toliau išvardytų veiksmų: &lt;/div&gt;&lt;div&gt;- formuojami, išsiunčiami, priimami ir laikinai stovi traukinių sąstatai, &lt;/div&gt;&lt;div&gt;- stovi ir skirstomi riedmenys, &lt;/div&gt;&lt;div&gt;- įlipa ir išlipa keleiviai, &lt;/div&gt;&lt;div&gt;- paprastai tose patalpose, į kurias leidžiama laisvai patekti, galima pirkti bilietus, &lt;/div&gt;&lt;div&gt;- pakraunami ir iškraunami kroviniai&lt;/div&gt;</t>
        </is>
      </c>
      <c r="BL1106" s="2" t="inlineStr">
        <is>
          <t>dzelzceļa stacija</t>
        </is>
      </c>
      <c r="BM1106" s="2" t="inlineStr">
        <is>
          <t>2</t>
        </is>
      </c>
      <c r="BN1106" s="2" t="inlineStr">
        <is>
          <t/>
        </is>
      </c>
      <c r="BO1106" t="inlineStr">
        <is>
          <t>dzelzceļa objekts, ko izmanto pasažieru iekāpšanai/izkāpšanai un/vai preču iekraušanai/izkraušanai, vilcienu sastāva veidošanai, nosūtīšanai, saņemšanai un pagaidu novietošanai un/vai ritošā sastāva novietošanai un šķirošanai</t>
        </is>
      </c>
      <c r="BP1106" s="2" t="inlineStr">
        <is>
          <t>stazzjon ferrovjarju|
stazzjon tal-ferrovija</t>
        </is>
      </c>
      <c r="BQ1106" s="2" t="inlineStr">
        <is>
          <t>3|
3</t>
        </is>
      </c>
      <c r="BR1106" s="2" t="inlineStr">
        <is>
          <t xml:space="preserve">|
</t>
        </is>
      </c>
      <c r="BS1106" t="inlineStr">
        <is>
          <t>stabbiliment ferrovjarju li jintuża għat-tagħbija u għall-ħatt ta’ passiġġieri u/jew merkanzija, għall-formazzjoni, id-dispaċċ, l-akkoljenza u l-parkeġġ temporanju tat-trenijiet u/jew għall-parkeġġ u l-marshalling tar-rolling stock, bil-waqfiet esklużi</t>
        </is>
      </c>
      <c r="BT1106" s="2" t="inlineStr">
        <is>
          <t>treinstation|
station|
spoorwegstation|
spoorstation</t>
        </is>
      </c>
      <c r="BU1106" s="2" t="inlineStr">
        <is>
          <t>3|
3|
3|
2</t>
        </is>
      </c>
      <c r="BV1106" s="2" t="inlineStr">
        <is>
          <t xml:space="preserve">|
|
|
</t>
        </is>
      </c>
      <c r="BW1106" t="inlineStr">
        <is>
          <t>spoorwegvoorziening voor het laden en lossen van reizigers en/of goederen, het samenstellen, aankomen, vertrekken en tijdelijk stationeren van treinen en/of het stationeren en rangeren van rollend materieel, exclusief haltes</t>
        </is>
      </c>
      <c r="BX1106" s="2" t="inlineStr">
        <is>
          <t>stacja kolejowa</t>
        </is>
      </c>
      <c r="BY1106" s="2" t="inlineStr">
        <is>
          <t>3</t>
        </is>
      </c>
      <c r="BZ1106" s="2" t="inlineStr">
        <is>
          <t/>
        </is>
      </c>
      <c r="CA1106" t="inlineStr">
        <is>
          <t>placówka kolejowa wykorzystywana do załadunku i rozładunku pasażerów lub towarów, łączenia, kierowania ruchem, przyjmowania i czasowego odstawiania pociągów na tor boczny i zestawiania taboru; nie uwzględnia przystanków, niekiedy jest nazywana również „posterunkiem zapowiadawczym”</t>
        </is>
      </c>
      <c r="CB1106" s="2" t="inlineStr">
        <is>
          <t>estação ferroviária</t>
        </is>
      </c>
      <c r="CC1106" s="2" t="inlineStr">
        <is>
          <t>3</t>
        </is>
      </c>
      <c r="CD1106" s="2" t="inlineStr">
        <is>
          <t/>
        </is>
      </c>
      <c r="CE1106" t="inlineStr">
        <is>
          <t>&lt;div&gt; 
 &lt;div&gt; 
 &lt;div&gt;
 Instalação ferroviária destinada a embarque e desembarque de passageiros e/ou carga e descarga de mercadorias, formação, expedição, receção e depósito temporário de composições e/ou depósito e triagem de material circulante.&lt;/div&gt;&lt;/div&gt;&lt;/div&gt;</t>
        </is>
      </c>
      <c r="CF1106" s="2" t="inlineStr">
        <is>
          <t>gară|
stație de cale ferată|
stație feroviară</t>
        </is>
      </c>
      <c r="CG1106" s="2" t="inlineStr">
        <is>
          <t>3|
3|
3</t>
        </is>
      </c>
      <c r="CH1106" s="2" t="inlineStr">
        <is>
          <t xml:space="preserve">|
|
</t>
        </is>
      </c>
      <c r="CI1106" t="inlineStr">
        <is>
          <t>ansamblu de construcții, instalații, amenajări etc. situat pe o linie ferată, unde opresc trenurile pentru urcarea și coborârea călătorilor și pentru încărcarea și descărcarea mărfurilor</t>
        </is>
      </c>
      <c r="CJ1106" s="2" t="inlineStr">
        <is>
          <t>železničná stanica|
vlaková stanica</t>
        </is>
      </c>
      <c r="CK1106" s="2" t="inlineStr">
        <is>
          <t>3|
3</t>
        </is>
      </c>
      <c r="CL1106" s="2" t="inlineStr">
        <is>
          <t xml:space="preserve">|
</t>
        </is>
      </c>
      <c r="CM1106" t="inlineStr">
        <is>
          <t>železničné zariadenie používané na nastupovanie a vystupovanie cestujúcich a/alebo nakladanie a vykladanie tovaru, na zoradenie, vypravenie, prevzatie a dočasné odstavenie vlakov a/alebo na odstavenie a radenie železničných koľajových vozidiel</t>
        </is>
      </c>
      <c r="CN1106" s="2" t="inlineStr">
        <is>
          <t>železniška postaja</t>
        </is>
      </c>
      <c r="CO1106" s="2" t="inlineStr">
        <is>
          <t>3</t>
        </is>
      </c>
      <c r="CP1106" s="2" t="inlineStr">
        <is>
          <t/>
        </is>
      </c>
      <c r="CQ1106" t="inlineStr">
        <is>
          <t>železniški objekt za vstop in izstop potnikov in/ali natovarjanje in raztovarjanje blaga, za sestavo, odpošiljanje, sprejem in začasno postavljanje vlakov na stranski tir in/ali postavljanje tirnih vozil na stranski tir ter ranžiranje tirnih vozil</t>
        </is>
      </c>
      <c r="CR1106" t="inlineStr">
        <is>
          <t/>
        </is>
      </c>
      <c r="CS1106" t="inlineStr">
        <is>
          <t/>
        </is>
      </c>
      <c r="CT1106" t="inlineStr">
        <is>
          <t/>
        </is>
      </c>
      <c r="CU1106" t="inlineStr">
        <is>
          <t/>
        </is>
      </c>
    </row>
    <row r="1107">
      <c r="A1107" s="1" t="str">
        <f>HYPERLINK("https://iate.europa.eu/entry/result/3570804/all", "3570804")</f>
        <v>3570804</v>
      </c>
      <c r="B1107" t="inlineStr">
        <is>
          <t>EDUCATION AND COMMUNICATIONS</t>
        </is>
      </c>
      <c r="C1107" t="inlineStr">
        <is>
          <t>EDUCATION AND COMMUNICATIONS|information technology and data processing</t>
        </is>
      </c>
      <c r="D1107" t="inlineStr">
        <is>
          <t/>
        </is>
      </c>
      <c r="E1107" t="inlineStr">
        <is>
          <t/>
        </is>
      </c>
      <c r="F1107" t="inlineStr">
        <is>
          <t/>
        </is>
      </c>
      <c r="G1107" t="inlineStr">
        <is>
          <t/>
        </is>
      </c>
      <c r="H1107" t="inlineStr">
        <is>
          <t/>
        </is>
      </c>
      <c r="I1107" t="inlineStr">
        <is>
          <t/>
        </is>
      </c>
      <c r="J1107" t="inlineStr">
        <is>
          <t/>
        </is>
      </c>
      <c r="K1107" t="inlineStr">
        <is>
          <t/>
        </is>
      </c>
      <c r="L1107" t="inlineStr">
        <is>
          <t/>
        </is>
      </c>
      <c r="M1107" t="inlineStr">
        <is>
          <t/>
        </is>
      </c>
      <c r="N1107" t="inlineStr">
        <is>
          <t/>
        </is>
      </c>
      <c r="O1107" t="inlineStr">
        <is>
          <t/>
        </is>
      </c>
      <c r="P1107" t="inlineStr">
        <is>
          <t/>
        </is>
      </c>
      <c r="Q1107" t="inlineStr">
        <is>
          <t/>
        </is>
      </c>
      <c r="R1107" t="inlineStr">
        <is>
          <t/>
        </is>
      </c>
      <c r="S1107" t="inlineStr">
        <is>
          <t/>
        </is>
      </c>
      <c r="T1107" t="inlineStr">
        <is>
          <t/>
        </is>
      </c>
      <c r="U1107" t="inlineStr">
        <is>
          <t/>
        </is>
      </c>
      <c r="V1107" t="inlineStr">
        <is>
          <t/>
        </is>
      </c>
      <c r="W1107" t="inlineStr">
        <is>
          <t/>
        </is>
      </c>
      <c r="X1107" s="2" t="inlineStr">
        <is>
          <t>3D printer|
3D-printer</t>
        </is>
      </c>
      <c r="Y1107" s="2" t="inlineStr">
        <is>
          <t>3|
1</t>
        </is>
      </c>
      <c r="Z1107" s="2" t="inlineStr">
        <is>
          <t xml:space="preserve">|
</t>
        </is>
      </c>
      <c r="AA1107" t="inlineStr">
        <is>
          <t>computer-aided manufacturing (CAM) device that creates three-dimensional objects</t>
        </is>
      </c>
      <c r="AB1107" t="inlineStr">
        <is>
          <t/>
        </is>
      </c>
      <c r="AC1107" t="inlineStr">
        <is>
          <t/>
        </is>
      </c>
      <c r="AD1107" t="inlineStr">
        <is>
          <t/>
        </is>
      </c>
      <c r="AE1107" t="inlineStr">
        <is>
          <t/>
        </is>
      </c>
      <c r="AF1107" s="2" t="inlineStr">
        <is>
          <t>3D-printer|
ruumer</t>
        </is>
      </c>
      <c r="AG1107" s="2" t="inlineStr">
        <is>
          <t>3|
2</t>
        </is>
      </c>
      <c r="AH1107" s="2" t="inlineStr">
        <is>
          <t xml:space="preserve">|
</t>
        </is>
      </c>
      <c r="AI1107" t="inlineStr">
        <is>
          <t>printer, mis loob ruumilisest raalmudelist kiht kihi haaval printides reaalse objekti</t>
        </is>
      </c>
      <c r="AJ1107" t="inlineStr">
        <is>
          <t/>
        </is>
      </c>
      <c r="AK1107" t="inlineStr">
        <is>
          <t/>
        </is>
      </c>
      <c r="AL1107" t="inlineStr">
        <is>
          <t/>
        </is>
      </c>
      <c r="AM1107" t="inlineStr">
        <is>
          <t/>
        </is>
      </c>
      <c r="AN1107" t="inlineStr">
        <is>
          <t/>
        </is>
      </c>
      <c r="AO1107" t="inlineStr">
        <is>
          <t/>
        </is>
      </c>
      <c r="AP1107" t="inlineStr">
        <is>
          <t/>
        </is>
      </c>
      <c r="AQ1107" t="inlineStr">
        <is>
          <t/>
        </is>
      </c>
      <c r="AR1107" s="2" t="inlineStr">
        <is>
          <t>printéir 3T</t>
        </is>
      </c>
      <c r="AS1107" s="2" t="inlineStr">
        <is>
          <t>3</t>
        </is>
      </c>
      <c r="AT1107" s="2" t="inlineStr">
        <is>
          <t/>
        </is>
      </c>
      <c r="AU1107" t="inlineStr">
        <is>
          <t/>
        </is>
      </c>
      <c r="AV1107" t="inlineStr">
        <is>
          <t/>
        </is>
      </c>
      <c r="AW1107" t="inlineStr">
        <is>
          <t/>
        </is>
      </c>
      <c r="AX1107" t="inlineStr">
        <is>
          <t/>
        </is>
      </c>
      <c r="AY1107" t="inlineStr">
        <is>
          <t/>
        </is>
      </c>
      <c r="AZ1107" t="inlineStr">
        <is>
          <t/>
        </is>
      </c>
      <c r="BA1107" t="inlineStr">
        <is>
          <t/>
        </is>
      </c>
      <c r="BB1107" t="inlineStr">
        <is>
          <t/>
        </is>
      </c>
      <c r="BC1107" t="inlineStr">
        <is>
          <t/>
        </is>
      </c>
      <c r="BD1107" t="inlineStr">
        <is>
          <t/>
        </is>
      </c>
      <c r="BE1107" t="inlineStr">
        <is>
          <t/>
        </is>
      </c>
      <c r="BF1107" t="inlineStr">
        <is>
          <t/>
        </is>
      </c>
      <c r="BG1107" t="inlineStr">
        <is>
          <t/>
        </is>
      </c>
      <c r="BH1107" t="inlineStr">
        <is>
          <t/>
        </is>
      </c>
      <c r="BI1107" t="inlineStr">
        <is>
          <t/>
        </is>
      </c>
      <c r="BJ1107" t="inlineStr">
        <is>
          <t/>
        </is>
      </c>
      <c r="BK1107" t="inlineStr">
        <is>
          <t/>
        </is>
      </c>
      <c r="BL1107" t="inlineStr">
        <is>
          <t/>
        </is>
      </c>
      <c r="BM1107" t="inlineStr">
        <is>
          <t/>
        </is>
      </c>
      <c r="BN1107" t="inlineStr">
        <is>
          <t/>
        </is>
      </c>
      <c r="BO1107" t="inlineStr">
        <is>
          <t/>
        </is>
      </c>
      <c r="BP1107" t="inlineStr">
        <is>
          <t/>
        </is>
      </c>
      <c r="BQ1107" t="inlineStr">
        <is>
          <t/>
        </is>
      </c>
      <c r="BR1107" t="inlineStr">
        <is>
          <t/>
        </is>
      </c>
      <c r="BS1107" t="inlineStr">
        <is>
          <t/>
        </is>
      </c>
      <c r="BT1107" t="inlineStr">
        <is>
          <t/>
        </is>
      </c>
      <c r="BU1107" t="inlineStr">
        <is>
          <t/>
        </is>
      </c>
      <c r="BV1107" t="inlineStr">
        <is>
          <t/>
        </is>
      </c>
      <c r="BW1107" t="inlineStr">
        <is>
          <t/>
        </is>
      </c>
      <c r="BX1107" t="inlineStr">
        <is>
          <t/>
        </is>
      </c>
      <c r="BY1107" t="inlineStr">
        <is>
          <t/>
        </is>
      </c>
      <c r="BZ1107" t="inlineStr">
        <is>
          <t/>
        </is>
      </c>
      <c r="CA1107" t="inlineStr">
        <is>
          <t/>
        </is>
      </c>
      <c r="CB1107" t="inlineStr">
        <is>
          <t/>
        </is>
      </c>
      <c r="CC1107" t="inlineStr">
        <is>
          <t/>
        </is>
      </c>
      <c r="CD1107" t="inlineStr">
        <is>
          <t/>
        </is>
      </c>
      <c r="CE1107" t="inlineStr">
        <is>
          <t/>
        </is>
      </c>
      <c r="CF1107" t="inlineStr">
        <is>
          <t/>
        </is>
      </c>
      <c r="CG1107" t="inlineStr">
        <is>
          <t/>
        </is>
      </c>
      <c r="CH1107" t="inlineStr">
        <is>
          <t/>
        </is>
      </c>
      <c r="CI1107" t="inlineStr">
        <is>
          <t/>
        </is>
      </c>
      <c r="CJ1107" s="2" t="inlineStr">
        <is>
          <t>3D tlačiareň</t>
        </is>
      </c>
      <c r="CK1107" s="2" t="inlineStr">
        <is>
          <t>3</t>
        </is>
      </c>
      <c r="CL1107" s="2" t="inlineStr">
        <is>
          <t/>
        </is>
      </c>
      <c r="CM1107" t="inlineStr">
        <is>
          <t>zariadenie, ktoré dokáže vytvoriť trojdimenzionálny (3D) objekt na základe digitálnych 3D dát</t>
        </is>
      </c>
      <c r="CN1107" t="inlineStr">
        <is>
          <t/>
        </is>
      </c>
      <c r="CO1107" t="inlineStr">
        <is>
          <t/>
        </is>
      </c>
      <c r="CP1107" t="inlineStr">
        <is>
          <t/>
        </is>
      </c>
      <c r="CQ1107" t="inlineStr">
        <is>
          <t/>
        </is>
      </c>
      <c r="CR1107" t="inlineStr">
        <is>
          <t/>
        </is>
      </c>
      <c r="CS1107" t="inlineStr">
        <is>
          <t/>
        </is>
      </c>
      <c r="CT1107" t="inlineStr">
        <is>
          <t/>
        </is>
      </c>
      <c r="CU1107" t="inlineStr">
        <is>
          <t/>
        </is>
      </c>
    </row>
    <row r="1108">
      <c r="A1108" s="1" t="str">
        <f>HYPERLINK("https://iate.europa.eu/entry/result/3570102/all", "3570102")</f>
        <v>3570102</v>
      </c>
      <c r="B1108" t="inlineStr">
        <is>
          <t>EDUCATION AND COMMUNICATIONS</t>
        </is>
      </c>
      <c r="C1108" t="inlineStr">
        <is>
          <t>EDUCATION AND COMMUNICATIONS|information technology and data processing|data processing</t>
        </is>
      </c>
      <c r="D1108" t="inlineStr">
        <is>
          <t/>
        </is>
      </c>
      <c r="E1108" t="inlineStr">
        <is>
          <t/>
        </is>
      </c>
      <c r="F1108" t="inlineStr">
        <is>
          <t/>
        </is>
      </c>
      <c r="G1108" t="inlineStr">
        <is>
          <t/>
        </is>
      </c>
      <c r="H1108" t="inlineStr">
        <is>
          <t/>
        </is>
      </c>
      <c r="I1108" t="inlineStr">
        <is>
          <t/>
        </is>
      </c>
      <c r="J1108" t="inlineStr">
        <is>
          <t/>
        </is>
      </c>
      <c r="K1108" t="inlineStr">
        <is>
          <t/>
        </is>
      </c>
      <c r="L1108" t="inlineStr">
        <is>
          <t/>
        </is>
      </c>
      <c r="M1108" t="inlineStr">
        <is>
          <t/>
        </is>
      </c>
      <c r="N1108" t="inlineStr">
        <is>
          <t/>
        </is>
      </c>
      <c r="O1108" t="inlineStr">
        <is>
          <t/>
        </is>
      </c>
      <c r="P1108" t="inlineStr">
        <is>
          <t/>
        </is>
      </c>
      <c r="Q1108" t="inlineStr">
        <is>
          <t/>
        </is>
      </c>
      <c r="R1108" t="inlineStr">
        <is>
          <t/>
        </is>
      </c>
      <c r="S1108" t="inlineStr">
        <is>
          <t/>
        </is>
      </c>
      <c r="T1108" t="inlineStr">
        <is>
          <t/>
        </is>
      </c>
      <c r="U1108" t="inlineStr">
        <is>
          <t/>
        </is>
      </c>
      <c r="V1108" t="inlineStr">
        <is>
          <t/>
        </is>
      </c>
      <c r="W1108" t="inlineStr">
        <is>
          <t/>
        </is>
      </c>
      <c r="X1108" s="2" t="inlineStr">
        <is>
          <t>clearing data, clear data|
data clearing</t>
        </is>
      </c>
      <c r="Y1108" s="2" t="inlineStr">
        <is>
          <t>1|
3</t>
        </is>
      </c>
      <c r="Z1108" s="2" t="inlineStr">
        <is>
          <t xml:space="preserve">|
</t>
        </is>
      </c>
      <c r="AA1108" t="inlineStr">
        <is>
          <t>data or media sanitisation [ &lt;a href="/entry/result/3570103/all" id="ENTRY_TO_ENTRY_CONVERTER" target="_blank"&gt;IATE:3570103&lt;/a&gt; ] method which involves applying logical techniques to sanitise data in all user-addressable storage locations on a data storage medium in order to protect against simple non-invasive data recovery techniques</t>
        </is>
      </c>
      <c r="AB1108" t="inlineStr">
        <is>
          <t/>
        </is>
      </c>
      <c r="AC1108" t="inlineStr">
        <is>
          <t/>
        </is>
      </c>
      <c r="AD1108" t="inlineStr">
        <is>
          <t/>
        </is>
      </c>
      <c r="AE1108" t="inlineStr">
        <is>
          <t/>
        </is>
      </c>
      <c r="AF1108" t="inlineStr">
        <is>
          <t/>
        </is>
      </c>
      <c r="AG1108" t="inlineStr">
        <is>
          <t/>
        </is>
      </c>
      <c r="AH1108" t="inlineStr">
        <is>
          <t/>
        </is>
      </c>
      <c r="AI1108" t="inlineStr">
        <is>
          <t/>
        </is>
      </c>
      <c r="AJ1108" t="inlineStr">
        <is>
          <t/>
        </is>
      </c>
      <c r="AK1108" t="inlineStr">
        <is>
          <t/>
        </is>
      </c>
      <c r="AL1108" t="inlineStr">
        <is>
          <t/>
        </is>
      </c>
      <c r="AM1108" t="inlineStr">
        <is>
          <t/>
        </is>
      </c>
      <c r="AN1108" t="inlineStr">
        <is>
          <t/>
        </is>
      </c>
      <c r="AO1108" t="inlineStr">
        <is>
          <t/>
        </is>
      </c>
      <c r="AP1108" t="inlineStr">
        <is>
          <t/>
        </is>
      </c>
      <c r="AQ1108" t="inlineStr">
        <is>
          <t/>
        </is>
      </c>
      <c r="AR1108" t="inlineStr">
        <is>
          <t/>
        </is>
      </c>
      <c r="AS1108" t="inlineStr">
        <is>
          <t/>
        </is>
      </c>
      <c r="AT1108" t="inlineStr">
        <is>
          <t/>
        </is>
      </c>
      <c r="AU1108" t="inlineStr">
        <is>
          <t/>
        </is>
      </c>
      <c r="AV1108" t="inlineStr">
        <is>
          <t/>
        </is>
      </c>
      <c r="AW1108" t="inlineStr">
        <is>
          <t/>
        </is>
      </c>
      <c r="AX1108" t="inlineStr">
        <is>
          <t/>
        </is>
      </c>
      <c r="AY1108" t="inlineStr">
        <is>
          <t/>
        </is>
      </c>
      <c r="AZ1108" t="inlineStr">
        <is>
          <t/>
        </is>
      </c>
      <c r="BA1108" t="inlineStr">
        <is>
          <t/>
        </is>
      </c>
      <c r="BB1108" t="inlineStr">
        <is>
          <t/>
        </is>
      </c>
      <c r="BC1108" t="inlineStr">
        <is>
          <t/>
        </is>
      </c>
      <c r="BD1108" t="inlineStr">
        <is>
          <t/>
        </is>
      </c>
      <c r="BE1108" t="inlineStr">
        <is>
          <t/>
        </is>
      </c>
      <c r="BF1108" t="inlineStr">
        <is>
          <t/>
        </is>
      </c>
      <c r="BG1108" t="inlineStr">
        <is>
          <t/>
        </is>
      </c>
      <c r="BH1108" s="2" t="inlineStr">
        <is>
          <t>duomenų pašalinimas</t>
        </is>
      </c>
      <c r="BI1108" s="2" t="inlineStr">
        <is>
          <t>2</t>
        </is>
      </c>
      <c r="BJ1108" s="2" t="inlineStr">
        <is>
          <t>proposed</t>
        </is>
      </c>
      <c r="BK1108" t="inlineStr">
        <is>
          <t>duomenų eliminavimas, kai iš visų vartotojui priklausančių
susijusių laikmenų panaikinami (išvalomi) duomenys ir taip apsisaugoma nuo
neinvazinio jų atkūrimo</t>
        </is>
      </c>
      <c r="BL1108" t="inlineStr">
        <is>
          <t/>
        </is>
      </c>
      <c r="BM1108" t="inlineStr">
        <is>
          <t/>
        </is>
      </c>
      <c r="BN1108" t="inlineStr">
        <is>
          <t/>
        </is>
      </c>
      <c r="BO1108" t="inlineStr">
        <is>
          <t/>
        </is>
      </c>
      <c r="BP1108" t="inlineStr">
        <is>
          <t/>
        </is>
      </c>
      <c r="BQ1108" t="inlineStr">
        <is>
          <t/>
        </is>
      </c>
      <c r="BR1108" t="inlineStr">
        <is>
          <t/>
        </is>
      </c>
      <c r="BS1108" t="inlineStr">
        <is>
          <t/>
        </is>
      </c>
      <c r="BT1108" t="inlineStr">
        <is>
          <t/>
        </is>
      </c>
      <c r="BU1108" t="inlineStr">
        <is>
          <t/>
        </is>
      </c>
      <c r="BV1108" t="inlineStr">
        <is>
          <t/>
        </is>
      </c>
      <c r="BW1108" t="inlineStr">
        <is>
          <t/>
        </is>
      </c>
      <c r="BX1108" t="inlineStr">
        <is>
          <t/>
        </is>
      </c>
      <c r="BY1108" t="inlineStr">
        <is>
          <t/>
        </is>
      </c>
      <c r="BZ1108" t="inlineStr">
        <is>
          <t/>
        </is>
      </c>
      <c r="CA1108" t="inlineStr">
        <is>
          <t/>
        </is>
      </c>
      <c r="CB1108" t="inlineStr">
        <is>
          <t/>
        </is>
      </c>
      <c r="CC1108" t="inlineStr">
        <is>
          <t/>
        </is>
      </c>
      <c r="CD1108" t="inlineStr">
        <is>
          <t/>
        </is>
      </c>
      <c r="CE1108" t="inlineStr">
        <is>
          <t/>
        </is>
      </c>
      <c r="CF1108" t="inlineStr">
        <is>
          <t/>
        </is>
      </c>
      <c r="CG1108" t="inlineStr">
        <is>
          <t/>
        </is>
      </c>
      <c r="CH1108" t="inlineStr">
        <is>
          <t/>
        </is>
      </c>
      <c r="CI1108" t="inlineStr">
        <is>
          <t/>
        </is>
      </c>
      <c r="CJ1108" t="inlineStr">
        <is>
          <t/>
        </is>
      </c>
      <c r="CK1108" t="inlineStr">
        <is>
          <t/>
        </is>
      </c>
      <c r="CL1108" t="inlineStr">
        <is>
          <t/>
        </is>
      </c>
      <c r="CM1108" t="inlineStr">
        <is>
          <t/>
        </is>
      </c>
      <c r="CN1108" t="inlineStr">
        <is>
          <t/>
        </is>
      </c>
      <c r="CO1108" t="inlineStr">
        <is>
          <t/>
        </is>
      </c>
      <c r="CP1108" t="inlineStr">
        <is>
          <t/>
        </is>
      </c>
      <c r="CQ1108" t="inlineStr">
        <is>
          <t/>
        </is>
      </c>
      <c r="CR1108" t="inlineStr">
        <is>
          <t/>
        </is>
      </c>
      <c r="CS1108" t="inlineStr">
        <is>
          <t/>
        </is>
      </c>
      <c r="CT1108" t="inlineStr">
        <is>
          <t/>
        </is>
      </c>
      <c r="CU1108" t="inlineStr">
        <is>
          <t/>
        </is>
      </c>
    </row>
    <row r="1109">
      <c r="A1109" s="1" t="str">
        <f>HYPERLINK("https://iate.europa.eu/entry/result/3574260/all", "3574260")</f>
        <v>3574260</v>
      </c>
      <c r="B1109" t="inlineStr">
        <is>
          <t>EDUCATION AND COMMUNICATIONS</t>
        </is>
      </c>
      <c r="C1109" t="inlineStr">
        <is>
          <t>EDUCATION AND COMMUNICATIONS|information technology and data processing</t>
        </is>
      </c>
      <c r="D1109" s="2" t="inlineStr">
        <is>
          <t>онлайн посредник</t>
        </is>
      </c>
      <c r="E1109" s="2" t="inlineStr">
        <is>
          <t>3</t>
        </is>
      </c>
      <c r="F1109" s="2" t="inlineStr">
        <is>
          <t/>
        </is>
      </c>
      <c r="G1109" t="inlineStr">
        <is>
          <t/>
        </is>
      </c>
      <c r="H1109" s="2" t="inlineStr">
        <is>
          <t>online zprostředkovatel|
internetový zprostředkovatel</t>
        </is>
      </c>
      <c r="I1109" s="2" t="inlineStr">
        <is>
          <t>3|
3</t>
        </is>
      </c>
      <c r="J1109" s="2" t="inlineStr">
        <is>
          <t>|
admitted</t>
        </is>
      </c>
      <c r="K1109" t="inlineStr">
        <is>
          <t>poskytovatel &lt;i&gt;služeb informační společnosti&lt;/i&gt; &lt;br&gt;[ &lt;a href="/entry/result/903777/all" id="ENTRY_TO_ENTRY_CONVERTER" target="_blank"&gt;IATE:903777&lt;/a&gt; ] usnadňující vztahy mezi spotřebiteli a obchodníky, kteří jsou stranami smluv o prodeji zboží online nebo o poskytování služeb online, prostřednictvím internetového prodejního místa</t>
        </is>
      </c>
      <c r="L1109" s="2" t="inlineStr">
        <is>
          <t>onlineformidler|
onlinemellemled|
onlinemellemhandler</t>
        </is>
      </c>
      <c r="M1109" s="2" t="inlineStr">
        <is>
          <t>3|
3|
3</t>
        </is>
      </c>
      <c r="N1109" s="2" t="inlineStr">
        <is>
          <t xml:space="preserve">|
|
</t>
        </is>
      </c>
      <c r="O1109" t="inlineStr">
        <is>
          <t/>
        </is>
      </c>
      <c r="P1109" s="2" t="inlineStr">
        <is>
          <t>Onlinevermittler</t>
        </is>
      </c>
      <c r="Q1109" s="2" t="inlineStr">
        <is>
          <t>3</t>
        </is>
      </c>
      <c r="R1109" s="2" t="inlineStr">
        <is>
          <t/>
        </is>
      </c>
      <c r="S1109" t="inlineStr">
        <is>
          <t/>
        </is>
      </c>
      <c r="T1109" s="2" t="inlineStr">
        <is>
          <t>διαδικτυακός ενδιάμεσος</t>
        </is>
      </c>
      <c r="U1109" s="2" t="inlineStr">
        <is>
          <t>3</t>
        </is>
      </c>
      <c r="V1109" s="2" t="inlineStr">
        <is>
          <t/>
        </is>
      </c>
      <c r="W1109" t="inlineStr">
        <is>
          <t>ενδιάμεσος πάροχος διαδικτυακών υπηρεσιών, όπως διαδικτυακή αγορά ή επιγραμμική πλατφόρμα, που αποθηκεύει απλώς παθητικά στον διακομιστή του πληροφορίες τις οποίες παρέχει ο αποδέκτης της υπηρεσίας</t>
        </is>
      </c>
      <c r="X1109" s="2" t="inlineStr">
        <is>
          <t>online intermediary</t>
        </is>
      </c>
      <c r="Y1109" s="2" t="inlineStr">
        <is>
          <t>3</t>
        </is>
      </c>
      <c r="Z1109" s="2" t="inlineStr">
        <is>
          <t/>
        </is>
      </c>
      <c r="AA1109" t="inlineStr">
        <is>
          <t>website that brings together or facilitates transactions between third parties on the Internet</t>
        </is>
      </c>
      <c r="AB1109" s="2" t="inlineStr">
        <is>
          <t>intermediario en línea|
intermediario virtual</t>
        </is>
      </c>
      <c r="AC1109" s="2" t="inlineStr">
        <is>
          <t>3|
3</t>
        </is>
      </c>
      <c r="AD1109" s="2" t="inlineStr">
        <is>
          <t xml:space="preserve">|
</t>
        </is>
      </c>
      <c r="AE1109" t="inlineStr">
        <is>
          <t>Sitio o aplicación que permite o facilita las transacciones entre terceros en internet.</t>
        </is>
      </c>
      <c r="AF1109" s="2" t="inlineStr">
        <is>
          <t>digivahendaja</t>
        </is>
      </c>
      <c r="AG1109" s="2" t="inlineStr">
        <is>
          <t>3</t>
        </is>
      </c>
      <c r="AH1109" s="2" t="inlineStr">
        <is>
          <t/>
        </is>
      </c>
      <c r="AI1109" t="inlineStr">
        <is>
          <t>teenusepakkujad, kes hõlbustavad kaupade, teenuste või info vahendamist digitaalses keskkonnas ja pakuvad vastavaid platvorme</t>
        </is>
      </c>
      <c r="AJ1109" s="2" t="inlineStr">
        <is>
          <t>verkossa toimiva välittäjä</t>
        </is>
      </c>
      <c r="AK1109" s="2" t="inlineStr">
        <is>
          <t>3</t>
        </is>
      </c>
      <c r="AL1109" s="2" t="inlineStr">
        <is>
          <t/>
        </is>
      </c>
      <c r="AM1109" t="inlineStr">
        <is>
          <t/>
        </is>
      </c>
      <c r="AN1109" s="2" t="inlineStr">
        <is>
          <t>intermédiaire en ligne</t>
        </is>
      </c>
      <c r="AO1109" s="2" t="inlineStr">
        <is>
          <t>4</t>
        </is>
      </c>
      <c r="AP1109" s="2" t="inlineStr">
        <is>
          <t/>
        </is>
      </c>
      <c r="AQ1109" t="inlineStr">
        <is>
          <t>site ou application qui permet ou facilite les transactions entre tiers sur internet</t>
        </is>
      </c>
      <c r="AR1109" s="2" t="inlineStr">
        <is>
          <t>idirghabhálaí ar líne</t>
        </is>
      </c>
      <c r="AS1109" s="2" t="inlineStr">
        <is>
          <t>3</t>
        </is>
      </c>
      <c r="AT1109" s="2" t="inlineStr">
        <is>
          <t/>
        </is>
      </c>
      <c r="AU1109" t="inlineStr">
        <is>
          <t/>
        </is>
      </c>
      <c r="AV1109" s="2" t="inlineStr">
        <is>
          <t>posrednik na internetu|
internetski posrednik</t>
        </is>
      </c>
      <c r="AW1109" s="2" t="inlineStr">
        <is>
          <t>3|
3</t>
        </is>
      </c>
      <c r="AX1109" s="2" t="inlineStr">
        <is>
          <t xml:space="preserve">|
</t>
        </is>
      </c>
      <c r="AY1109" t="inlineStr">
        <is>
          <t/>
        </is>
      </c>
      <c r="AZ1109" s="2" t="inlineStr">
        <is>
          <t>online közvetítő</t>
        </is>
      </c>
      <c r="BA1109" s="2" t="inlineStr">
        <is>
          <t>4</t>
        </is>
      </c>
      <c r="BB1109" s="2" t="inlineStr">
        <is>
          <t/>
        </is>
      </c>
      <c r="BC1109" t="inlineStr">
        <is>
          <t>az interneten keresztül üzleti tranzakciókat lehetővé tévő szolgáltató</t>
        </is>
      </c>
      <c r="BD1109" s="2" t="inlineStr">
        <is>
          <t>intermediario online</t>
        </is>
      </c>
      <c r="BE1109" s="2" t="inlineStr">
        <is>
          <t>3</t>
        </is>
      </c>
      <c r="BF1109" s="2" t="inlineStr">
        <is>
          <t/>
        </is>
      </c>
      <c r="BG1109" t="inlineStr">
        <is>
          <t>prestatore di servizi della società dell'informazione che facilita i rapporti tra consumatori e professionisti operanti con contratti di vendita o di servizi online mediante un mercato online</t>
        </is>
      </c>
      <c r="BH1109" s="2" t="inlineStr">
        <is>
          <t>interneto tarpininkas</t>
        </is>
      </c>
      <c r="BI1109" s="2" t="inlineStr">
        <is>
          <t>3</t>
        </is>
      </c>
      <c r="BJ1109" s="2" t="inlineStr">
        <is>
          <t/>
        </is>
      </c>
      <c r="BK1109" t="inlineStr">
        <is>
          <t>interneto svetainė, kurioje suvedamos trečiosios šalys arba joms sudaromos sąlygos sudaryti sandorį</t>
        </is>
      </c>
      <c r="BL1109" s="2" t="inlineStr">
        <is>
          <t>tiešsaistes starpnieks</t>
        </is>
      </c>
      <c r="BM1109" s="2" t="inlineStr">
        <is>
          <t>2</t>
        </is>
      </c>
      <c r="BN1109" s="2" t="inlineStr">
        <is>
          <t/>
        </is>
      </c>
      <c r="BO1109" t="inlineStr">
        <is>
          <t/>
        </is>
      </c>
      <c r="BP1109" s="2" t="inlineStr">
        <is>
          <t>intermedjarju online</t>
        </is>
      </c>
      <c r="BQ1109" s="2" t="inlineStr">
        <is>
          <t>3</t>
        </is>
      </c>
      <c r="BR1109" s="2" t="inlineStr">
        <is>
          <t/>
        </is>
      </c>
      <c r="BS1109" t="inlineStr">
        <is>
          <t>sit web li jiġbor flimkien jew jiffaċilita t-tranżazzjonijiet bejn il-partijiet terzi fuq l-Internet</t>
        </is>
      </c>
      <c r="BT1109" s="2" t="inlineStr">
        <is>
          <t>online tussenpersoon</t>
        </is>
      </c>
      <c r="BU1109" s="2" t="inlineStr">
        <is>
          <t>3</t>
        </is>
      </c>
      <c r="BV1109" s="2" t="inlineStr">
        <is>
          <t/>
        </is>
      </c>
      <c r="BW1109" t="inlineStr">
        <is>
          <t>online platform dat consumenten diensten van derden aanbiedt</t>
        </is>
      </c>
      <c r="BX1109" s="2" t="inlineStr">
        <is>
          <t>pośrednik internetowy</t>
        </is>
      </c>
      <c r="BY1109" s="2" t="inlineStr">
        <is>
          <t>3</t>
        </is>
      </c>
      <c r="BZ1109" s="2" t="inlineStr">
        <is>
          <t/>
        </is>
      </c>
      <c r="CA1109" t="inlineStr">
        <is>
          <t/>
        </is>
      </c>
      <c r="CB1109" s="2" t="inlineStr">
        <is>
          <t>intermediário virtual</t>
        </is>
      </c>
      <c r="CC1109" s="2" t="inlineStr">
        <is>
          <t>3</t>
        </is>
      </c>
      <c r="CD1109" s="2" t="inlineStr">
        <is>
          <t/>
        </is>
      </c>
      <c r="CE1109" t="inlineStr">
        <is>
          <t/>
        </is>
      </c>
      <c r="CF1109" s="2" t="inlineStr">
        <is>
          <t>intermediar online</t>
        </is>
      </c>
      <c r="CG1109" s="2" t="inlineStr">
        <is>
          <t>3</t>
        </is>
      </c>
      <c r="CH1109" s="2" t="inlineStr">
        <is>
          <t/>
        </is>
      </c>
      <c r="CI1109" t="inlineStr">
        <is>
          <t/>
        </is>
      </c>
      <c r="CJ1109" s="2" t="inlineStr">
        <is>
          <t>online sprostredkovateľ</t>
        </is>
      </c>
      <c r="CK1109" s="2" t="inlineStr">
        <is>
          <t>3</t>
        </is>
      </c>
      <c r="CL1109" s="2" t="inlineStr">
        <is>
          <t/>
        </is>
      </c>
      <c r="CM1109" t="inlineStr">
        <is>
          <t>webová stránka alebo aplikácia, ktorá účastníckym stranám umožňuje alebo uľahčuje internetové transakcie</t>
        </is>
      </c>
      <c r="CN1109" s="2" t="inlineStr">
        <is>
          <t>spletni posrednik</t>
        </is>
      </c>
      <c r="CO1109" s="2" t="inlineStr">
        <is>
          <t>3</t>
        </is>
      </c>
      <c r="CP1109" s="2" t="inlineStr">
        <is>
          <t/>
        </is>
      </c>
      <c r="CQ1109" t="inlineStr">
        <is>
          <t>spletna stran, ki tretjim osebam omogoča ali olajšuje spletne transakcije</t>
        </is>
      </c>
      <c r="CR1109" s="2" t="inlineStr">
        <is>
          <t>mellanhand på internet</t>
        </is>
      </c>
      <c r="CS1109" s="2" t="inlineStr">
        <is>
          <t>3</t>
        </is>
      </c>
      <c r="CT1109" s="2" t="inlineStr">
        <is>
          <t/>
        </is>
      </c>
      <c r="CU1109" t="inlineStr">
        <is>
          <t/>
        </is>
      </c>
    </row>
    <row r="1110">
      <c r="A1110" s="1" t="str">
        <f>HYPERLINK("https://iate.europa.eu/entry/result/2203753/all", "2203753")</f>
        <v>2203753</v>
      </c>
      <c r="B1110" t="inlineStr">
        <is>
          <t>EDUCATION AND COMMUNICATIONS;POLITICS;EUROPEAN UNION</t>
        </is>
      </c>
      <c r="C1110" t="inlineStr">
        <is>
          <t>EDUCATION AND COMMUNICATIONS|information and information processing;POLITICS|politics and public safety;EUROPEAN UNION|EU institutions and European civil service|EU institution</t>
        </is>
      </c>
      <c r="D1110" s="2" t="inlineStr">
        <is>
          <t>обща система за бързо предупреждение|
ARGUS</t>
        </is>
      </c>
      <c r="E1110" s="2" t="inlineStr">
        <is>
          <t>3|
3</t>
        </is>
      </c>
      <c r="F1110" s="2" t="inlineStr">
        <is>
          <t xml:space="preserve">|
</t>
        </is>
      </c>
      <c r="G1110" t="inlineStr">
        <is>
          <t>система за координация при кризи, създадена от Европейската комисия през 2005 г. с цел да се осигури конкретна процедура за координация в случай на сериозна криза, засягаща много сектори</t>
        </is>
      </c>
      <c r="H1110" s="2" t="inlineStr">
        <is>
          <t>ARGUS|
všeobecný systém rychlého varování</t>
        </is>
      </c>
      <c r="I1110" s="2" t="inlineStr">
        <is>
          <t>3|
3</t>
        </is>
      </c>
      <c r="J1110" s="2" t="inlineStr">
        <is>
          <t xml:space="preserve">|
</t>
        </is>
      </c>
      <c r="K1110" t="inlineStr">
        <is>
          <t>systém pro koordinaci v krizových situacích, který zřídila Evropská komise s cílem stanovit zvláštní koordinační postup v případě závažných krizí zasahujících více odvětví</t>
        </is>
      </c>
      <c r="L1110" s="2" t="inlineStr">
        <is>
          <t>overordnet hurtigt varslingssystem|
ARGUS</t>
        </is>
      </c>
      <c r="M1110" s="2" t="inlineStr">
        <is>
          <t>3|
3</t>
        </is>
      </c>
      <c r="N1110" s="2" t="inlineStr">
        <is>
          <t xml:space="preserve">|
</t>
        </is>
      </c>
      <c r="O1110" t="inlineStr">
        <is>
          <t/>
        </is>
      </c>
      <c r="P1110" s="2" t="inlineStr">
        <is>
          <t>allgemeines Frühwarnsystem|
ARGUS</t>
        </is>
      </c>
      <c r="Q1110" s="2" t="inlineStr">
        <is>
          <t>4|
4</t>
        </is>
      </c>
      <c r="R1110" s="2" t="inlineStr">
        <is>
          <t xml:space="preserve">|
</t>
        </is>
      </c>
      <c r="S1110" t="inlineStr">
        <is>
          <t>Frühwarnsystem, das den Generaldirektionen und Diensten der Kommission als internes Instrument für den zeitnahen Austausch von Informationen über Krisen oder Bedrohungen auf Gemeinschaftsebene, die Maßnahmen der Gemeinschaft erfordern, dienen</t>
        </is>
      </c>
      <c r="T1110" s="2" t="inlineStr">
        <is>
          <t>γενικό σύστημα έγκαιρης προειδοποίησης|
ARGUS</t>
        </is>
      </c>
      <c r="U1110" s="2" t="inlineStr">
        <is>
          <t>3|
3</t>
        </is>
      </c>
      <c r="V1110" s="2" t="inlineStr">
        <is>
          <t xml:space="preserve">|
</t>
        </is>
      </c>
      <c r="W1110" t="inlineStr">
        <is>
          <t/>
        </is>
      </c>
      <c r="X1110" s="2" t="inlineStr">
        <is>
          <t>ARGUS|
general rapid alert system</t>
        </is>
      </c>
      <c r="Y1110" s="2" t="inlineStr">
        <is>
          <t>3|
3</t>
        </is>
      </c>
      <c r="Z1110" s="2" t="inlineStr">
        <is>
          <t xml:space="preserve">|
</t>
        </is>
      </c>
      <c r="AA1110" t="inlineStr">
        <is>
          <t>general rapid alert system linking all the European Commission’s specialised systems for emergencies</t>
        </is>
      </c>
      <c r="AB1110" s="2" t="inlineStr">
        <is>
          <t>ARGUS|
sistema de alerta rápida europeo general seguro|
sistema general y seguro de alerta rápida</t>
        </is>
      </c>
      <c r="AC1110" s="2" t="inlineStr">
        <is>
          <t>2|
2|
2</t>
        </is>
      </c>
      <c r="AD1110" s="2" t="inlineStr">
        <is>
          <t xml:space="preserve">|
|
</t>
        </is>
      </c>
      <c r="AE1110" t="inlineStr">
        <is>
          <t>Sistema que creará la Comisión para conectar todos los sistemas de emergencia especializados que requieren una actuación a nivel europeo.</t>
        </is>
      </c>
      <c r="AF1110" s="2" t="inlineStr">
        <is>
          <t>üldine kiirhoiatussüsteem ARGUS|
ARGUS</t>
        </is>
      </c>
      <c r="AG1110" s="2" t="inlineStr">
        <is>
          <t>3|
3</t>
        </is>
      </c>
      <c r="AH1110" s="2" t="inlineStr">
        <is>
          <t xml:space="preserve">|
</t>
        </is>
      </c>
      <c r="AI1110" t="inlineStr">
        <is>
          <t/>
        </is>
      </c>
      <c r="AJ1110" s="2" t="inlineStr">
        <is>
          <t>nopea yleishälytysjärjestelmä|
ARGUS-järjestelmä|
ARGUS</t>
        </is>
      </c>
      <c r="AK1110" s="2" t="inlineStr">
        <is>
          <t>3|
3|
3</t>
        </is>
      </c>
      <c r="AL1110" s="2" t="inlineStr">
        <is>
          <t xml:space="preserve">|
|
</t>
        </is>
      </c>
      <c r="AM1110" t="inlineStr">
        <is>
          <t>nopea yleishälytysjärjestelmä, joka yhdistää kaikki Euroopan komission hätätilanteita varten luodut erityisjärjestelmät</t>
        </is>
      </c>
      <c r="AN1110" s="2" t="inlineStr">
        <is>
          <t>ARGUS|
système général d'alerte rapide</t>
        </is>
      </c>
      <c r="AO1110" s="2" t="inlineStr">
        <is>
          <t>4|
4</t>
        </is>
      </c>
      <c r="AP1110" s="2" t="inlineStr">
        <is>
          <t xml:space="preserve">|
</t>
        </is>
      </c>
      <c r="AQ1110" t="inlineStr">
        <is>
          <t>dans le cadre de la lutte contre le terrorisme, système reliant tous les systèmes spécialisés en cas d'urgence nécessitant une action au niveau européen</t>
        </is>
      </c>
      <c r="AR1110" s="2" t="inlineStr">
        <is>
          <t>ARGUS|
córas mear-rabhaidh ginearálta</t>
        </is>
      </c>
      <c r="AS1110" s="2" t="inlineStr">
        <is>
          <t>3|
3</t>
        </is>
      </c>
      <c r="AT1110" s="2" t="inlineStr">
        <is>
          <t xml:space="preserve">|
</t>
        </is>
      </c>
      <c r="AU1110" t="inlineStr">
        <is>
          <t/>
        </is>
      </c>
      <c r="AV1110" t="inlineStr">
        <is>
          <t/>
        </is>
      </c>
      <c r="AW1110" t="inlineStr">
        <is>
          <t/>
        </is>
      </c>
      <c r="AX1110" t="inlineStr">
        <is>
          <t/>
        </is>
      </c>
      <c r="AY1110" t="inlineStr">
        <is>
          <t/>
        </is>
      </c>
      <c r="AZ1110" s="2" t="inlineStr">
        <is>
          <t>általános biztonsági sürgősségi riasztórendszer|
ARGUS</t>
        </is>
      </c>
      <c r="BA1110" s="2" t="inlineStr">
        <is>
          <t>4|
4</t>
        </is>
      </c>
      <c r="BB1110" s="2" t="inlineStr">
        <is>
          <t xml:space="preserve">|
</t>
        </is>
      </c>
      <c r="BC1110" t="inlineStr">
        <is>
          <t/>
        </is>
      </c>
      <c r="BD1110" s="2" t="inlineStr">
        <is>
          <t>sistema generale di allarme rapido|
ARGUS</t>
        </is>
      </c>
      <c r="BE1110" s="2" t="inlineStr">
        <is>
          <t>3|
3</t>
        </is>
      </c>
      <c r="BF1110" s="2" t="inlineStr">
        <is>
          <t xml:space="preserve">|
</t>
        </is>
      </c>
      <c r="BG1110" t="inlineStr">
        <is>
          <t>sistema generale in grado di collegare tutti i sistemi specializzati per le emergenze nell'ambito della lotta al terrorismo</t>
        </is>
      </c>
      <c r="BH1110" s="2" t="inlineStr">
        <is>
          <t>ARGUS|
bendra skubaus įspėjimo sistema</t>
        </is>
      </c>
      <c r="BI1110" s="2" t="inlineStr">
        <is>
          <t>2|
3</t>
        </is>
      </c>
      <c r="BJ1110" s="2" t="inlineStr">
        <is>
          <t xml:space="preserve">|
</t>
        </is>
      </c>
      <c r="BK1110" t="inlineStr">
        <is>
          <t>vidaus ryšių tinklas ir ypatingas koordinavimo procesas, kurie pradės
veikti didelės daugiasektorės krizės atveju</t>
        </is>
      </c>
      <c r="BL1110" t="inlineStr">
        <is>
          <t/>
        </is>
      </c>
      <c r="BM1110" t="inlineStr">
        <is>
          <t/>
        </is>
      </c>
      <c r="BN1110" t="inlineStr">
        <is>
          <t/>
        </is>
      </c>
      <c r="BO1110" t="inlineStr">
        <is>
          <t/>
        </is>
      </c>
      <c r="BP1110" s="2" t="inlineStr">
        <is>
          <t>sistema ta' twissija ġenerali rapida|
ARGUS</t>
        </is>
      </c>
      <c r="BQ1110" s="2" t="inlineStr">
        <is>
          <t>3|
3</t>
        </is>
      </c>
      <c r="BR1110" s="2" t="inlineStr">
        <is>
          <t xml:space="preserve">|
</t>
        </is>
      </c>
      <c r="BS1110" t="inlineStr">
        <is>
          <t>sistema li tgħaqqad is-sistemi speċjalizzati kollha għal emerġenzi kkawżati minn inċidenti kbar bħal attakki terroristiċi u tsunami u li jirrikjedu azzjoni koordinata fil-livell Ewropew</t>
        </is>
      </c>
      <c r="BT1110" s="2" t="inlineStr">
        <is>
          <t>ARGUS|
beveiligd algemeen systeem voor snelle waarschuwing</t>
        </is>
      </c>
      <c r="BU1110" s="2" t="inlineStr">
        <is>
          <t>3|
3</t>
        </is>
      </c>
      <c r="BV1110" s="2" t="inlineStr">
        <is>
          <t xml:space="preserve">|
</t>
        </is>
      </c>
      <c r="BW1110" t="inlineStr">
        <is>
          <t>systeem in het kader van terrorismebestrijding dat strekt tot koppeling van alle gespecialiseerde systemen voor noodsituaties die maatregelen op Europees niveau vereisen</t>
        </is>
      </c>
      <c r="BX1110" s="2" t="inlineStr">
        <is>
          <t>ogólny system szybkiego ostrzegania|
ARGUS</t>
        </is>
      </c>
      <c r="BY1110" s="2" t="inlineStr">
        <is>
          <t>3|
3</t>
        </is>
      </c>
      <c r="BZ1110" s="2" t="inlineStr">
        <is>
          <t xml:space="preserve">|
</t>
        </is>
      </c>
      <c r="CA1110" t="inlineStr">
        <is>
          <t>system zwiększający możliwości Komisji w zakresie szybkiego, skutecznego i skoordynowanego reagowania w sytuacjach kryzysowych o charakterze wielosektorowym, bez względu na ich przyczynę, w dziedzinach jej kompetencji, obejmujących kilka dziedzin polityki oraz wymagających działania na szczeblu wspólnotowym</t>
        </is>
      </c>
      <c r="CB1110" s="2" t="inlineStr">
        <is>
          <t>sistema geral de alerta rápido</t>
        </is>
      </c>
      <c r="CC1110" s="2" t="inlineStr">
        <is>
          <t>3</t>
        </is>
      </c>
      <c r="CD1110" s="2" t="inlineStr">
        <is>
          <t/>
        </is>
      </c>
      <c r="CE1110" t="inlineStr">
        <is>
          <t/>
        </is>
      </c>
      <c r="CF1110" s="2" t="inlineStr">
        <is>
          <t>ARGUS|
sistem general de alertă rapidă</t>
        </is>
      </c>
      <c r="CG1110" s="2" t="inlineStr">
        <is>
          <t>3|
3</t>
        </is>
      </c>
      <c r="CH1110" s="2" t="inlineStr">
        <is>
          <t xml:space="preserve">|
</t>
        </is>
      </c>
      <c r="CI1110" t="inlineStr">
        <is>
          <t>sistem care reunește toate sistemele de alertă rapidă ale Comisiei, constituit cu scopul de a consolida capacitatea Comisiei de a interveni rapid, eficient și coerent în caz de criză majoră de natură multisectorială, ce afectează mai multe arii de intervenție politică și care necesită o acțiune la nivelul Comunității, indiferent de cauza crizei.</t>
        </is>
      </c>
      <c r="CJ1110" s="2" t="inlineStr">
        <is>
          <t>spoločný systém rýchleho varovania</t>
        </is>
      </c>
      <c r="CK1110" s="2" t="inlineStr">
        <is>
          <t>3</t>
        </is>
      </c>
      <c r="CL1110" s="2" t="inlineStr">
        <is>
          <t/>
        </is>
      </c>
      <c r="CM1110" t="inlineStr">
        <is>
          <t>systém, ktorého cieľom je v prípade vážnej krízy zasahujúcej viacero odvetví poskytnúť špecifický krízový koordinačný postup, a umožniť tak výmenu informácií súvisiacich s krízou v reálnom čase a zabezpečiť rýchle prijímanie rozhodnutí</t>
        </is>
      </c>
      <c r="CN1110" s="2" t="inlineStr">
        <is>
          <t>ARGUS|
splošni sistem za hitro opozarjanje</t>
        </is>
      </c>
      <c r="CO1110" s="2" t="inlineStr">
        <is>
          <t>3|
3</t>
        </is>
      </c>
      <c r="CP1110" s="2" t="inlineStr">
        <is>
          <t xml:space="preserve">|
</t>
        </is>
      </c>
      <c r="CQ1110" t="inlineStr">
        <is>
          <t>notranja platforma Komisije za hitro izmenjavo pomembnih informacij o nastajajočih večsektorskih krizah, ki zahtevajo ukrepanje na ravni Unije</t>
        </is>
      </c>
      <c r="CR1110" s="2" t="inlineStr">
        <is>
          <t>ARGUS</t>
        </is>
      </c>
      <c r="CS1110" s="2" t="inlineStr">
        <is>
          <t>3</t>
        </is>
      </c>
      <c r="CT1110" s="2" t="inlineStr">
        <is>
          <t/>
        </is>
      </c>
      <c r="CU1110" t="inlineStr">
        <is>
          <t>övergripande system för snabb varning som länkar samman alla specialiseradesystem för nödsituationer</t>
        </is>
      </c>
    </row>
    <row r="1111">
      <c r="A1111" s="1" t="str">
        <f>HYPERLINK("https://iate.europa.eu/entry/result/3590027/all", "3590027")</f>
        <v>3590027</v>
      </c>
      <c r="B1111" t="inlineStr">
        <is>
          <t>INDUSTRY;EDUCATION AND COMMUNICATIONS;ENVIRONMENT;ENERGY</t>
        </is>
      </c>
      <c r="C1111" t="inlineStr">
        <is>
          <t>INDUSTRY|building and public works|building industry|building;EDUCATION AND COMMUNICATIONS|documentation|document;ENVIRONMENT|environmental policy|environmental policy|EU environmental policy;ENERGY|energy policy|energy policy|energy saving</t>
        </is>
      </c>
      <c r="D1111" t="inlineStr">
        <is>
          <t/>
        </is>
      </c>
      <c r="E1111" t="inlineStr">
        <is>
          <t/>
        </is>
      </c>
      <c r="F1111" t="inlineStr">
        <is>
          <t/>
        </is>
      </c>
      <c r="G1111" t="inlineStr">
        <is>
          <t/>
        </is>
      </c>
      <c r="H1111" t="inlineStr">
        <is>
          <t/>
        </is>
      </c>
      <c r="I1111" t="inlineStr">
        <is>
          <t/>
        </is>
      </c>
      <c r="J1111" t="inlineStr">
        <is>
          <t/>
        </is>
      </c>
      <c r="K1111" t="inlineStr">
        <is>
          <t/>
        </is>
      </c>
      <c r="L1111" t="inlineStr">
        <is>
          <t/>
        </is>
      </c>
      <c r="M1111" t="inlineStr">
        <is>
          <t/>
        </is>
      </c>
      <c r="N1111" t="inlineStr">
        <is>
          <t/>
        </is>
      </c>
      <c r="O1111" t="inlineStr">
        <is>
          <t/>
        </is>
      </c>
      <c r="P1111" t="inlineStr">
        <is>
          <t/>
        </is>
      </c>
      <c r="Q1111" t="inlineStr">
        <is>
          <t/>
        </is>
      </c>
      <c r="R1111" t="inlineStr">
        <is>
          <t/>
        </is>
      </c>
      <c r="S1111" t="inlineStr">
        <is>
          <t/>
        </is>
      </c>
      <c r="T1111" t="inlineStr">
        <is>
          <t/>
        </is>
      </c>
      <c r="U1111" t="inlineStr">
        <is>
          <t/>
        </is>
      </c>
      <c r="V1111" t="inlineStr">
        <is>
          <t/>
        </is>
      </c>
      <c r="W1111" t="inlineStr">
        <is>
          <t/>
        </is>
      </c>
      <c r="X1111" s="2" t="inlineStr">
        <is>
          <t>long-term renovation strategy</t>
        </is>
      </c>
      <c r="Y1111" s="2" t="inlineStr">
        <is>
          <t>3</t>
        </is>
      </c>
      <c r="Z1111" s="2" t="inlineStr">
        <is>
          <t/>
        </is>
      </c>
      <c r="AA1111" t="inlineStr">
        <is>
          <t>strategy established by each European Union Member State to support the renovation of the national stock of residential and non-residential buildings, both public and private, into a highly energy efficient and decarbonised building stock by 2050</t>
        </is>
      </c>
      <c r="AB1111" t="inlineStr">
        <is>
          <t/>
        </is>
      </c>
      <c r="AC1111" t="inlineStr">
        <is>
          <t/>
        </is>
      </c>
      <c r="AD1111" t="inlineStr">
        <is>
          <t/>
        </is>
      </c>
      <c r="AE1111" t="inlineStr">
        <is>
          <t/>
        </is>
      </c>
      <c r="AF1111" t="inlineStr">
        <is>
          <t/>
        </is>
      </c>
      <c r="AG1111" t="inlineStr">
        <is>
          <t/>
        </is>
      </c>
      <c r="AH1111" t="inlineStr">
        <is>
          <t/>
        </is>
      </c>
      <c r="AI1111" t="inlineStr">
        <is>
          <t/>
        </is>
      </c>
      <c r="AJ1111" s="2" t="inlineStr">
        <is>
          <t>pitkän aikavälin peruskorjausstrategia</t>
        </is>
      </c>
      <c r="AK1111" s="2" t="inlineStr">
        <is>
          <t>3</t>
        </is>
      </c>
      <c r="AL1111" s="2" t="inlineStr">
        <is>
          <t/>
        </is>
      </c>
      <c r="AM1111" t="inlineStr">
        <is>
          <t>strategia, jonka kukin Euroopan unionin jäsenvaltio laatii tukemaan sekä julkisen että yksityisen rakennuskannan peruskorjaamista erittäin energiatehokkaaksi ja hiilivapaaksi vuoteen 2050 mennessä</t>
        </is>
      </c>
      <c r="AN1111" t="inlineStr">
        <is>
          <t/>
        </is>
      </c>
      <c r="AO1111" t="inlineStr">
        <is>
          <t/>
        </is>
      </c>
      <c r="AP1111" t="inlineStr">
        <is>
          <t/>
        </is>
      </c>
      <c r="AQ1111" t="inlineStr">
        <is>
          <t/>
        </is>
      </c>
      <c r="AR1111" t="inlineStr">
        <is>
          <t/>
        </is>
      </c>
      <c r="AS1111" t="inlineStr">
        <is>
          <t/>
        </is>
      </c>
      <c r="AT1111" t="inlineStr">
        <is>
          <t/>
        </is>
      </c>
      <c r="AU1111" t="inlineStr">
        <is>
          <t/>
        </is>
      </c>
      <c r="AV1111" t="inlineStr">
        <is>
          <t/>
        </is>
      </c>
      <c r="AW1111" t="inlineStr">
        <is>
          <t/>
        </is>
      </c>
      <c r="AX1111" t="inlineStr">
        <is>
          <t/>
        </is>
      </c>
      <c r="AY1111" t="inlineStr">
        <is>
          <t/>
        </is>
      </c>
      <c r="AZ1111" t="inlineStr">
        <is>
          <t/>
        </is>
      </c>
      <c r="BA1111" t="inlineStr">
        <is>
          <t/>
        </is>
      </c>
      <c r="BB1111" t="inlineStr">
        <is>
          <t/>
        </is>
      </c>
      <c r="BC1111" t="inlineStr">
        <is>
          <t/>
        </is>
      </c>
      <c r="BD1111" t="inlineStr">
        <is>
          <t/>
        </is>
      </c>
      <c r="BE1111" t="inlineStr">
        <is>
          <t/>
        </is>
      </c>
      <c r="BF1111" t="inlineStr">
        <is>
          <t/>
        </is>
      </c>
      <c r="BG1111" t="inlineStr">
        <is>
          <t/>
        </is>
      </c>
      <c r="BH1111" t="inlineStr">
        <is>
          <t/>
        </is>
      </c>
      <c r="BI1111" t="inlineStr">
        <is>
          <t/>
        </is>
      </c>
      <c r="BJ1111" t="inlineStr">
        <is>
          <t/>
        </is>
      </c>
      <c r="BK1111" t="inlineStr">
        <is>
          <t/>
        </is>
      </c>
      <c r="BL1111" s="2" t="inlineStr">
        <is>
          <t>ilgtermiņa renovācijas stratēģija</t>
        </is>
      </c>
      <c r="BM1111" s="2" t="inlineStr">
        <is>
          <t>3</t>
        </is>
      </c>
      <c r="BN1111" s="2" t="inlineStr">
        <is>
          <t/>
        </is>
      </c>
      <c r="BO1111" t="inlineStr">
        <is>
          <t/>
        </is>
      </c>
      <c r="BP1111" t="inlineStr">
        <is>
          <t/>
        </is>
      </c>
      <c r="BQ1111" t="inlineStr">
        <is>
          <t/>
        </is>
      </c>
      <c r="BR1111" t="inlineStr">
        <is>
          <t/>
        </is>
      </c>
      <c r="BS1111" t="inlineStr">
        <is>
          <t/>
        </is>
      </c>
      <c r="BT1111" t="inlineStr">
        <is>
          <t/>
        </is>
      </c>
      <c r="BU1111" t="inlineStr">
        <is>
          <t/>
        </is>
      </c>
      <c r="BV1111" t="inlineStr">
        <is>
          <t/>
        </is>
      </c>
      <c r="BW1111" t="inlineStr">
        <is>
          <t/>
        </is>
      </c>
      <c r="BX1111" t="inlineStr">
        <is>
          <t/>
        </is>
      </c>
      <c r="BY1111" t="inlineStr">
        <is>
          <t/>
        </is>
      </c>
      <c r="BZ1111" t="inlineStr">
        <is>
          <t/>
        </is>
      </c>
      <c r="CA1111" t="inlineStr">
        <is>
          <t/>
        </is>
      </c>
      <c r="CB1111" t="inlineStr">
        <is>
          <t/>
        </is>
      </c>
      <c r="CC1111" t="inlineStr">
        <is>
          <t/>
        </is>
      </c>
      <c r="CD1111" t="inlineStr">
        <is>
          <t/>
        </is>
      </c>
      <c r="CE1111" t="inlineStr">
        <is>
          <t/>
        </is>
      </c>
      <c r="CF1111" t="inlineStr">
        <is>
          <t/>
        </is>
      </c>
      <c r="CG1111" t="inlineStr">
        <is>
          <t/>
        </is>
      </c>
      <c r="CH1111" t="inlineStr">
        <is>
          <t/>
        </is>
      </c>
      <c r="CI1111" t="inlineStr">
        <is>
          <t/>
        </is>
      </c>
      <c r="CJ1111" t="inlineStr">
        <is>
          <t/>
        </is>
      </c>
      <c r="CK1111" t="inlineStr">
        <is>
          <t/>
        </is>
      </c>
      <c r="CL1111" t="inlineStr">
        <is>
          <t/>
        </is>
      </c>
      <c r="CM1111" t="inlineStr">
        <is>
          <t/>
        </is>
      </c>
      <c r="CN1111" t="inlineStr">
        <is>
          <t/>
        </is>
      </c>
      <c r="CO1111" t="inlineStr">
        <is>
          <t/>
        </is>
      </c>
      <c r="CP1111" t="inlineStr">
        <is>
          <t/>
        </is>
      </c>
      <c r="CQ1111" t="inlineStr">
        <is>
          <t/>
        </is>
      </c>
      <c r="CR1111" t="inlineStr">
        <is>
          <t/>
        </is>
      </c>
      <c r="CS1111" t="inlineStr">
        <is>
          <t/>
        </is>
      </c>
      <c r="CT1111" t="inlineStr">
        <is>
          <t/>
        </is>
      </c>
      <c r="CU1111" t="inlineStr">
        <is>
          <t/>
        </is>
      </c>
    </row>
    <row r="1112">
      <c r="A1112" s="1" t="str">
        <f>HYPERLINK("https://iate.europa.eu/entry/result/3576239/all", "3576239")</f>
        <v>3576239</v>
      </c>
      <c r="B1112" t="inlineStr">
        <is>
          <t>EDUCATION AND COMMUNICATIONS;PRODUCTION, TECHNOLOGY AND RESEARCH</t>
        </is>
      </c>
      <c r="C1112" t="inlineStr">
        <is>
          <t>EDUCATION AND COMMUNICATIONS|communications|communications systems;PRODUCTION, TECHNOLOGY AND RESEARCH|technology and technical regulations|technology;EDUCATION AND COMMUNICATIONS|information technology and data processing</t>
        </is>
      </c>
      <c r="D1112" t="inlineStr">
        <is>
          <t/>
        </is>
      </c>
      <c r="E1112" t="inlineStr">
        <is>
          <t/>
        </is>
      </c>
      <c r="F1112" t="inlineStr">
        <is>
          <t/>
        </is>
      </c>
      <c r="G1112" t="inlineStr">
        <is>
          <t/>
        </is>
      </c>
      <c r="H1112" t="inlineStr">
        <is>
          <t/>
        </is>
      </c>
      <c r="I1112" t="inlineStr">
        <is>
          <t/>
        </is>
      </c>
      <c r="J1112" t="inlineStr">
        <is>
          <t/>
        </is>
      </c>
      <c r="K1112" t="inlineStr">
        <is>
          <t/>
        </is>
      </c>
      <c r="L1112" t="inlineStr">
        <is>
          <t/>
        </is>
      </c>
      <c r="M1112" t="inlineStr">
        <is>
          <t/>
        </is>
      </c>
      <c r="N1112" t="inlineStr">
        <is>
          <t/>
        </is>
      </c>
      <c r="O1112" t="inlineStr">
        <is>
          <t/>
        </is>
      </c>
      <c r="P1112" t="inlineStr">
        <is>
          <t/>
        </is>
      </c>
      <c r="Q1112" t="inlineStr">
        <is>
          <t/>
        </is>
      </c>
      <c r="R1112" t="inlineStr">
        <is>
          <t/>
        </is>
      </c>
      <c r="S1112" t="inlineStr">
        <is>
          <t/>
        </is>
      </c>
      <c r="T1112" t="inlineStr">
        <is>
          <t/>
        </is>
      </c>
      <c r="U1112" t="inlineStr">
        <is>
          <t/>
        </is>
      </c>
      <c r="V1112" t="inlineStr">
        <is>
          <t/>
        </is>
      </c>
      <c r="W1112" t="inlineStr">
        <is>
          <t/>
        </is>
      </c>
      <c r="X1112" s="2" t="inlineStr">
        <is>
          <t>interoperability solution</t>
        </is>
      </c>
      <c r="Y1112" s="2" t="inlineStr">
        <is>
          <t>3</t>
        </is>
      </c>
      <c r="Z1112" s="2" t="inlineStr">
        <is>
          <t/>
        </is>
      </c>
      <c r="AA1112" t="inlineStr">
        <is>
          <t>solution that enables product or system to work with other products or systems in either implementation or access, without any restrictions</t>
        </is>
      </c>
      <c r="AB1112" t="inlineStr">
        <is>
          <t/>
        </is>
      </c>
      <c r="AC1112" t="inlineStr">
        <is>
          <t/>
        </is>
      </c>
      <c r="AD1112" t="inlineStr">
        <is>
          <t/>
        </is>
      </c>
      <c r="AE1112" t="inlineStr">
        <is>
          <t/>
        </is>
      </c>
      <c r="AF1112" t="inlineStr">
        <is>
          <t/>
        </is>
      </c>
      <c r="AG1112" t="inlineStr">
        <is>
          <t/>
        </is>
      </c>
      <c r="AH1112" t="inlineStr">
        <is>
          <t/>
        </is>
      </c>
      <c r="AI1112" t="inlineStr">
        <is>
          <t/>
        </is>
      </c>
      <c r="AJ1112" s="2" t="inlineStr">
        <is>
          <t>yhteentoimivuusratkaisu</t>
        </is>
      </c>
      <c r="AK1112" s="2" t="inlineStr">
        <is>
          <t>3</t>
        </is>
      </c>
      <c r="AL1112" s="2" t="inlineStr">
        <is>
          <t/>
        </is>
      </c>
      <c r="AM1112" t="inlineStr">
        <is>
          <t>ratkaisu, joka mahdollistaa erilaisten järjestelmien yhteentoimivuuden</t>
        </is>
      </c>
      <c r="AN1112" t="inlineStr">
        <is>
          <t/>
        </is>
      </c>
      <c r="AO1112" t="inlineStr">
        <is>
          <t/>
        </is>
      </c>
      <c r="AP1112" t="inlineStr">
        <is>
          <t/>
        </is>
      </c>
      <c r="AQ1112" t="inlineStr">
        <is>
          <t/>
        </is>
      </c>
      <c r="AR1112" t="inlineStr">
        <is>
          <t/>
        </is>
      </c>
      <c r="AS1112" t="inlineStr">
        <is>
          <t/>
        </is>
      </c>
      <c r="AT1112" t="inlineStr">
        <is>
          <t/>
        </is>
      </c>
      <c r="AU1112" t="inlineStr">
        <is>
          <t/>
        </is>
      </c>
      <c r="AV1112" t="inlineStr">
        <is>
          <t/>
        </is>
      </c>
      <c r="AW1112" t="inlineStr">
        <is>
          <t/>
        </is>
      </c>
      <c r="AX1112" t="inlineStr">
        <is>
          <t/>
        </is>
      </c>
      <c r="AY1112" t="inlineStr">
        <is>
          <t/>
        </is>
      </c>
      <c r="AZ1112" t="inlineStr">
        <is>
          <t/>
        </is>
      </c>
      <c r="BA1112" t="inlineStr">
        <is>
          <t/>
        </is>
      </c>
      <c r="BB1112" t="inlineStr">
        <is>
          <t/>
        </is>
      </c>
      <c r="BC1112" t="inlineStr">
        <is>
          <t/>
        </is>
      </c>
      <c r="BD1112" t="inlineStr">
        <is>
          <t/>
        </is>
      </c>
      <c r="BE1112" t="inlineStr">
        <is>
          <t/>
        </is>
      </c>
      <c r="BF1112" t="inlineStr">
        <is>
          <t/>
        </is>
      </c>
      <c r="BG1112" t="inlineStr">
        <is>
          <t/>
        </is>
      </c>
      <c r="BH1112" t="inlineStr">
        <is>
          <t/>
        </is>
      </c>
      <c r="BI1112" t="inlineStr">
        <is>
          <t/>
        </is>
      </c>
      <c r="BJ1112" t="inlineStr">
        <is>
          <t/>
        </is>
      </c>
      <c r="BK1112" t="inlineStr">
        <is>
          <t/>
        </is>
      </c>
      <c r="BL1112" t="inlineStr">
        <is>
          <t/>
        </is>
      </c>
      <c r="BM1112" t="inlineStr">
        <is>
          <t/>
        </is>
      </c>
      <c r="BN1112" t="inlineStr">
        <is>
          <t/>
        </is>
      </c>
      <c r="BO1112" t="inlineStr">
        <is>
          <t/>
        </is>
      </c>
      <c r="BP1112" t="inlineStr">
        <is>
          <t/>
        </is>
      </c>
      <c r="BQ1112" t="inlineStr">
        <is>
          <t/>
        </is>
      </c>
      <c r="BR1112" t="inlineStr">
        <is>
          <t/>
        </is>
      </c>
      <c r="BS1112" t="inlineStr">
        <is>
          <t/>
        </is>
      </c>
      <c r="BT1112" t="inlineStr">
        <is>
          <t/>
        </is>
      </c>
      <c r="BU1112" t="inlineStr">
        <is>
          <t/>
        </is>
      </c>
      <c r="BV1112" t="inlineStr">
        <is>
          <t/>
        </is>
      </c>
      <c r="BW1112" t="inlineStr">
        <is>
          <t/>
        </is>
      </c>
      <c r="BX1112" t="inlineStr">
        <is>
          <t/>
        </is>
      </c>
      <c r="BY1112" t="inlineStr">
        <is>
          <t/>
        </is>
      </c>
      <c r="BZ1112" t="inlineStr">
        <is>
          <t/>
        </is>
      </c>
      <c r="CA1112" t="inlineStr">
        <is>
          <t/>
        </is>
      </c>
      <c r="CB1112" s="2" t="inlineStr">
        <is>
          <t>solução de interoperabilidade</t>
        </is>
      </c>
      <c r="CC1112" s="2" t="inlineStr">
        <is>
          <t>3</t>
        </is>
      </c>
      <c r="CD1112" s="2" t="inlineStr">
        <is>
          <t/>
        </is>
      </c>
      <c r="CE1112" t="inlineStr">
        <is>
          <t/>
        </is>
      </c>
      <c r="CF1112" s="2" t="inlineStr">
        <is>
          <t>soluție de interoperabilitate</t>
        </is>
      </c>
      <c r="CG1112" s="2" t="inlineStr">
        <is>
          <t>3</t>
        </is>
      </c>
      <c r="CH1112" s="2" t="inlineStr">
        <is>
          <t/>
        </is>
      </c>
      <c r="CI1112" t="inlineStr">
        <is>
          <t/>
        </is>
      </c>
      <c r="CJ1112" t="inlineStr">
        <is>
          <t/>
        </is>
      </c>
      <c r="CK1112" t="inlineStr">
        <is>
          <t/>
        </is>
      </c>
      <c r="CL1112" t="inlineStr">
        <is>
          <t/>
        </is>
      </c>
      <c r="CM1112" t="inlineStr">
        <is>
          <t/>
        </is>
      </c>
      <c r="CN1112" t="inlineStr">
        <is>
          <t/>
        </is>
      </c>
      <c r="CO1112" t="inlineStr">
        <is>
          <t/>
        </is>
      </c>
      <c r="CP1112" t="inlineStr">
        <is>
          <t/>
        </is>
      </c>
      <c r="CQ1112" t="inlineStr">
        <is>
          <t/>
        </is>
      </c>
      <c r="CR1112" t="inlineStr">
        <is>
          <t/>
        </is>
      </c>
      <c r="CS1112" t="inlineStr">
        <is>
          <t/>
        </is>
      </c>
      <c r="CT1112" t="inlineStr">
        <is>
          <t/>
        </is>
      </c>
      <c r="CU1112" t="inlineStr">
        <is>
          <t/>
        </is>
      </c>
    </row>
    <row r="1113">
      <c r="A1113" s="1" t="str">
        <f>HYPERLINK("https://iate.europa.eu/entry/result/3570702/all", "3570702")</f>
        <v>3570702</v>
      </c>
      <c r="B1113" t="inlineStr">
        <is>
          <t>EDUCATION AND COMMUNICATIONS</t>
        </is>
      </c>
      <c r="C1113" t="inlineStr">
        <is>
          <t>EDUCATION AND COMMUNICATIONS|communications|means of communication</t>
        </is>
      </c>
      <c r="D1113" t="inlineStr">
        <is>
          <t/>
        </is>
      </c>
      <c r="E1113" t="inlineStr">
        <is>
          <t/>
        </is>
      </c>
      <c r="F1113" t="inlineStr">
        <is>
          <t/>
        </is>
      </c>
      <c r="G1113" t="inlineStr">
        <is>
          <t/>
        </is>
      </c>
      <c r="H1113" t="inlineStr">
        <is>
          <t/>
        </is>
      </c>
      <c r="I1113" t="inlineStr">
        <is>
          <t/>
        </is>
      </c>
      <c r="J1113" t="inlineStr">
        <is>
          <t/>
        </is>
      </c>
      <c r="K1113" t="inlineStr">
        <is>
          <t/>
        </is>
      </c>
      <c r="L1113" t="inlineStr">
        <is>
          <t/>
        </is>
      </c>
      <c r="M1113" t="inlineStr">
        <is>
          <t/>
        </is>
      </c>
      <c r="N1113" t="inlineStr">
        <is>
          <t/>
        </is>
      </c>
      <c r="O1113" t="inlineStr">
        <is>
          <t/>
        </is>
      </c>
      <c r="P1113" t="inlineStr">
        <is>
          <t/>
        </is>
      </c>
      <c r="Q1113" t="inlineStr">
        <is>
          <t/>
        </is>
      </c>
      <c r="R1113" t="inlineStr">
        <is>
          <t/>
        </is>
      </c>
      <c r="S1113" t="inlineStr">
        <is>
          <t/>
        </is>
      </c>
      <c r="T1113" t="inlineStr">
        <is>
          <t/>
        </is>
      </c>
      <c r="U1113" t="inlineStr">
        <is>
          <t/>
        </is>
      </c>
      <c r="V1113" t="inlineStr">
        <is>
          <t/>
        </is>
      </c>
      <c r="W1113" t="inlineStr">
        <is>
          <t/>
        </is>
      </c>
      <c r="X1113" s="2" t="inlineStr">
        <is>
          <t>tactile internet</t>
        </is>
      </c>
      <c r="Y1113" s="2" t="inlineStr">
        <is>
          <t>3</t>
        </is>
      </c>
      <c r="Z1113" s="2" t="inlineStr">
        <is>
          <t/>
        </is>
      </c>
      <c r="AA1113" t="inlineStr">
        <is>
          <t>internet with low latency, a very short transit time, high availability, great reliability and a high level of security, aimed at the fields of industrial automation, transport, healthcare, education and serious gaming</t>
        </is>
      </c>
      <c r="AB1113" t="inlineStr">
        <is>
          <t/>
        </is>
      </c>
      <c r="AC1113" t="inlineStr">
        <is>
          <t/>
        </is>
      </c>
      <c r="AD1113" t="inlineStr">
        <is>
          <t/>
        </is>
      </c>
      <c r="AE1113" t="inlineStr">
        <is>
          <t/>
        </is>
      </c>
      <c r="AF1113" t="inlineStr">
        <is>
          <t/>
        </is>
      </c>
      <c r="AG1113" t="inlineStr">
        <is>
          <t/>
        </is>
      </c>
      <c r="AH1113" t="inlineStr">
        <is>
          <t/>
        </is>
      </c>
      <c r="AI1113" t="inlineStr">
        <is>
          <t/>
        </is>
      </c>
      <c r="AJ1113" t="inlineStr">
        <is>
          <t/>
        </is>
      </c>
      <c r="AK1113" t="inlineStr">
        <is>
          <t/>
        </is>
      </c>
      <c r="AL1113" t="inlineStr">
        <is>
          <t/>
        </is>
      </c>
      <c r="AM1113" t="inlineStr">
        <is>
          <t/>
        </is>
      </c>
      <c r="AN1113" t="inlineStr">
        <is>
          <t/>
        </is>
      </c>
      <c r="AO1113" t="inlineStr">
        <is>
          <t/>
        </is>
      </c>
      <c r="AP1113" t="inlineStr">
        <is>
          <t/>
        </is>
      </c>
      <c r="AQ1113" t="inlineStr">
        <is>
          <t/>
        </is>
      </c>
      <c r="AR1113" t="inlineStr">
        <is>
          <t/>
        </is>
      </c>
      <c r="AS1113" t="inlineStr">
        <is>
          <t/>
        </is>
      </c>
      <c r="AT1113" t="inlineStr">
        <is>
          <t/>
        </is>
      </c>
      <c r="AU1113" t="inlineStr">
        <is>
          <t/>
        </is>
      </c>
      <c r="AV1113" t="inlineStr">
        <is>
          <t/>
        </is>
      </c>
      <c r="AW1113" t="inlineStr">
        <is>
          <t/>
        </is>
      </c>
      <c r="AX1113" t="inlineStr">
        <is>
          <t/>
        </is>
      </c>
      <c r="AY1113" t="inlineStr">
        <is>
          <t/>
        </is>
      </c>
      <c r="AZ1113" t="inlineStr">
        <is>
          <t/>
        </is>
      </c>
      <c r="BA1113" t="inlineStr">
        <is>
          <t/>
        </is>
      </c>
      <c r="BB1113" t="inlineStr">
        <is>
          <t/>
        </is>
      </c>
      <c r="BC1113" t="inlineStr">
        <is>
          <t/>
        </is>
      </c>
      <c r="BD1113" t="inlineStr">
        <is>
          <t/>
        </is>
      </c>
      <c r="BE1113" t="inlineStr">
        <is>
          <t/>
        </is>
      </c>
      <c r="BF1113" t="inlineStr">
        <is>
          <t/>
        </is>
      </c>
      <c r="BG1113" t="inlineStr">
        <is>
          <t/>
        </is>
      </c>
      <c r="BH1113" t="inlineStr">
        <is>
          <t/>
        </is>
      </c>
      <c r="BI1113" t="inlineStr">
        <is>
          <t/>
        </is>
      </c>
      <c r="BJ1113" t="inlineStr">
        <is>
          <t/>
        </is>
      </c>
      <c r="BK1113" t="inlineStr">
        <is>
          <t/>
        </is>
      </c>
      <c r="BL1113" t="inlineStr">
        <is>
          <t/>
        </is>
      </c>
      <c r="BM1113" t="inlineStr">
        <is>
          <t/>
        </is>
      </c>
      <c r="BN1113" t="inlineStr">
        <is>
          <t/>
        </is>
      </c>
      <c r="BO1113" t="inlineStr">
        <is>
          <t/>
        </is>
      </c>
      <c r="BP1113" t="inlineStr">
        <is>
          <t/>
        </is>
      </c>
      <c r="BQ1113" t="inlineStr">
        <is>
          <t/>
        </is>
      </c>
      <c r="BR1113" t="inlineStr">
        <is>
          <t/>
        </is>
      </c>
      <c r="BS1113" t="inlineStr">
        <is>
          <t/>
        </is>
      </c>
      <c r="BT1113" t="inlineStr">
        <is>
          <t/>
        </is>
      </c>
      <c r="BU1113" t="inlineStr">
        <is>
          <t/>
        </is>
      </c>
      <c r="BV1113" t="inlineStr">
        <is>
          <t/>
        </is>
      </c>
      <c r="BW1113" t="inlineStr">
        <is>
          <t/>
        </is>
      </c>
      <c r="BX1113" s="2" t="inlineStr">
        <is>
          <t>internet dotykowy</t>
        </is>
      </c>
      <c r="BY1113" s="2" t="inlineStr">
        <is>
          <t>2</t>
        </is>
      </c>
      <c r="BZ1113" s="2" t="inlineStr">
        <is>
          <t/>
        </is>
      </c>
      <c r="CA1113" t="inlineStr">
        <is>
          <t>&lt;a href="https://iate.europa.eu/entry/result/1695250/pl" target="_blank"&gt;internet&lt;/a&gt; charakteryzujący się bardzo niewielkimi &lt;a href="https://iate.europa.eu/entry/result/3551755/pl" target="_blank"&gt;opóźnieniami&lt;/a&gt; i krótkim czasem przesyłu danych, wysoką dostępnością, niezawodnością i bezpieczeństwem; przeznaczony dla sektorów automatyki przemysłowej, &lt;a href="https://iate.europa.eu/entry/result/1689915/pl" target="_blank"&gt;transportu&lt;/a&gt;, &lt;a href="https://iate.europa.eu/entry/result/814005/pl" target="_blank"&gt;ochrony zdrowia&lt;/a&gt;, &lt;a href="https://iate.europa.eu/entry/result/843096/pl" target="_blank"&gt;kształcenia&lt;/a&gt; i wymagających gier komputerowych</t>
        </is>
      </c>
      <c r="CB1113" t="inlineStr">
        <is>
          <t/>
        </is>
      </c>
      <c r="CC1113" t="inlineStr">
        <is>
          <t/>
        </is>
      </c>
      <c r="CD1113" t="inlineStr">
        <is>
          <t/>
        </is>
      </c>
      <c r="CE1113" t="inlineStr">
        <is>
          <t/>
        </is>
      </c>
      <c r="CF1113" t="inlineStr">
        <is>
          <t/>
        </is>
      </c>
      <c r="CG1113" t="inlineStr">
        <is>
          <t/>
        </is>
      </c>
      <c r="CH1113" t="inlineStr">
        <is>
          <t/>
        </is>
      </c>
      <c r="CI1113" t="inlineStr">
        <is>
          <t/>
        </is>
      </c>
      <c r="CJ1113" t="inlineStr">
        <is>
          <t/>
        </is>
      </c>
      <c r="CK1113" t="inlineStr">
        <is>
          <t/>
        </is>
      </c>
      <c r="CL1113" t="inlineStr">
        <is>
          <t/>
        </is>
      </c>
      <c r="CM1113" t="inlineStr">
        <is>
          <t/>
        </is>
      </c>
      <c r="CN1113" s="2" t="inlineStr">
        <is>
          <t>tipni internet</t>
        </is>
      </c>
      <c r="CO1113" s="2" t="inlineStr">
        <is>
          <t>3</t>
        </is>
      </c>
      <c r="CP1113" s="2" t="inlineStr">
        <is>
          <t/>
        </is>
      </c>
      <c r="CQ1113" t="inlineStr">
        <is>
          <t/>
        </is>
      </c>
      <c r="CR1113" t="inlineStr">
        <is>
          <t/>
        </is>
      </c>
      <c r="CS1113" t="inlineStr">
        <is>
          <t/>
        </is>
      </c>
      <c r="CT1113" t="inlineStr">
        <is>
          <t/>
        </is>
      </c>
      <c r="CU1113" t="inlineStr">
        <is>
          <t/>
        </is>
      </c>
    </row>
    <row r="1114">
      <c r="A1114" s="1" t="str">
        <f>HYPERLINK("https://iate.europa.eu/entry/result/3587780/all", "3587780")</f>
        <v>3587780</v>
      </c>
      <c r="B1114" t="inlineStr">
        <is>
          <t>PRODUCTION, TECHNOLOGY AND RESEARCH;INDUSTRY</t>
        </is>
      </c>
      <c r="C1114" t="inlineStr">
        <is>
          <t>PRODUCTION, TECHNOLOGY AND RESEARCH|production;INDUSTRY|building and public works</t>
        </is>
      </c>
      <c r="D1114" t="inlineStr">
        <is>
          <t/>
        </is>
      </c>
      <c r="E1114" t="inlineStr">
        <is>
          <t/>
        </is>
      </c>
      <c r="F1114" t="inlineStr">
        <is>
          <t/>
        </is>
      </c>
      <c r="G1114" t="inlineStr">
        <is>
          <t/>
        </is>
      </c>
      <c r="H1114" t="inlineStr">
        <is>
          <t/>
        </is>
      </c>
      <c r="I1114" t="inlineStr">
        <is>
          <t/>
        </is>
      </c>
      <c r="J1114" t="inlineStr">
        <is>
          <t/>
        </is>
      </c>
      <c r="K1114" t="inlineStr">
        <is>
          <t/>
        </is>
      </c>
      <c r="L1114" t="inlineStr">
        <is>
          <t/>
        </is>
      </c>
      <c r="M1114" t="inlineStr">
        <is>
          <t/>
        </is>
      </c>
      <c r="N1114" t="inlineStr">
        <is>
          <t/>
        </is>
      </c>
      <c r="O1114" t="inlineStr">
        <is>
          <t/>
        </is>
      </c>
      <c r="P1114" t="inlineStr">
        <is>
          <t/>
        </is>
      </c>
      <c r="Q1114" t="inlineStr">
        <is>
          <t/>
        </is>
      </c>
      <c r="R1114" t="inlineStr">
        <is>
          <t/>
        </is>
      </c>
      <c r="S1114" t="inlineStr">
        <is>
          <t/>
        </is>
      </c>
      <c r="T1114" s="2" t="inlineStr">
        <is>
          <t>μελέτη εφαρμογής</t>
        </is>
      </c>
      <c r="U1114" s="2" t="inlineStr">
        <is>
          <t>3</t>
        </is>
      </c>
      <c r="V1114" s="2" t="inlineStr">
        <is>
          <t/>
        </is>
      </c>
      <c r="W1114" t="inlineStr">
        <is>
          <t>μελέτη στην οποία περιγράφεται με κάθε λεπτομέρεια ο τρόπος κατασκευής και δίνονται όλες οι αναγκαίες τεχνικές πληροφορίες για την πραγματοποίησή της</t>
        </is>
      </c>
      <c r="X1114" s="2" t="inlineStr">
        <is>
          <t>detailed design</t>
        </is>
      </c>
      <c r="Y1114" s="2" t="inlineStr">
        <is>
          <t>3</t>
        </is>
      </c>
      <c r="Z1114" s="2" t="inlineStr">
        <is>
          <t/>
        </is>
      </c>
      <c r="AA1114" t="inlineStr">
        <is>
          <t>the phase in a production/construction project where the &lt;a href="https://iate.europa.eu/entry/result/1390179/en" target="_blank"&gt;final design&lt;/a&gt; is refined and plans, specifications and cost estimates are created</t>
        </is>
      </c>
      <c r="AB1114" t="inlineStr">
        <is>
          <t/>
        </is>
      </c>
      <c r="AC1114" t="inlineStr">
        <is>
          <t/>
        </is>
      </c>
      <c r="AD1114" t="inlineStr">
        <is>
          <t/>
        </is>
      </c>
      <c r="AE1114" t="inlineStr">
        <is>
          <t/>
        </is>
      </c>
      <c r="AF1114" t="inlineStr">
        <is>
          <t/>
        </is>
      </c>
      <c r="AG1114" t="inlineStr">
        <is>
          <t/>
        </is>
      </c>
      <c r="AH1114" t="inlineStr">
        <is>
          <t/>
        </is>
      </c>
      <c r="AI1114" t="inlineStr">
        <is>
          <t/>
        </is>
      </c>
      <c r="AJ1114" t="inlineStr">
        <is>
          <t/>
        </is>
      </c>
      <c r="AK1114" t="inlineStr">
        <is>
          <t/>
        </is>
      </c>
      <c r="AL1114" t="inlineStr">
        <is>
          <t/>
        </is>
      </c>
      <c r="AM1114" t="inlineStr">
        <is>
          <t/>
        </is>
      </c>
      <c r="AN1114" t="inlineStr">
        <is>
          <t/>
        </is>
      </c>
      <c r="AO1114" t="inlineStr">
        <is>
          <t/>
        </is>
      </c>
      <c r="AP1114" t="inlineStr">
        <is>
          <t/>
        </is>
      </c>
      <c r="AQ1114" t="inlineStr">
        <is>
          <t/>
        </is>
      </c>
      <c r="AR1114" t="inlineStr">
        <is>
          <t/>
        </is>
      </c>
      <c r="AS1114" t="inlineStr">
        <is>
          <t/>
        </is>
      </c>
      <c r="AT1114" t="inlineStr">
        <is>
          <t/>
        </is>
      </c>
      <c r="AU1114" t="inlineStr">
        <is>
          <t/>
        </is>
      </c>
      <c r="AV1114" t="inlineStr">
        <is>
          <t/>
        </is>
      </c>
      <c r="AW1114" t="inlineStr">
        <is>
          <t/>
        </is>
      </c>
      <c r="AX1114" t="inlineStr">
        <is>
          <t/>
        </is>
      </c>
      <c r="AY1114" t="inlineStr">
        <is>
          <t/>
        </is>
      </c>
      <c r="AZ1114" t="inlineStr">
        <is>
          <t/>
        </is>
      </c>
      <c r="BA1114" t="inlineStr">
        <is>
          <t/>
        </is>
      </c>
      <c r="BB1114" t="inlineStr">
        <is>
          <t/>
        </is>
      </c>
      <c r="BC1114" t="inlineStr">
        <is>
          <t/>
        </is>
      </c>
      <c r="BD1114" t="inlineStr">
        <is>
          <t/>
        </is>
      </c>
      <c r="BE1114" t="inlineStr">
        <is>
          <t/>
        </is>
      </c>
      <c r="BF1114" t="inlineStr">
        <is>
          <t/>
        </is>
      </c>
      <c r="BG1114" t="inlineStr">
        <is>
          <t/>
        </is>
      </c>
      <c r="BH1114" t="inlineStr">
        <is>
          <t/>
        </is>
      </c>
      <c r="BI1114" t="inlineStr">
        <is>
          <t/>
        </is>
      </c>
      <c r="BJ1114" t="inlineStr">
        <is>
          <t/>
        </is>
      </c>
      <c r="BK1114" t="inlineStr">
        <is>
          <t/>
        </is>
      </c>
      <c r="BL1114" t="inlineStr">
        <is>
          <t/>
        </is>
      </c>
      <c r="BM1114" t="inlineStr">
        <is>
          <t/>
        </is>
      </c>
      <c r="BN1114" t="inlineStr">
        <is>
          <t/>
        </is>
      </c>
      <c r="BO1114" t="inlineStr">
        <is>
          <t/>
        </is>
      </c>
      <c r="BP1114" t="inlineStr">
        <is>
          <t/>
        </is>
      </c>
      <c r="BQ1114" t="inlineStr">
        <is>
          <t/>
        </is>
      </c>
      <c r="BR1114" t="inlineStr">
        <is>
          <t/>
        </is>
      </c>
      <c r="BS1114" t="inlineStr">
        <is>
          <t/>
        </is>
      </c>
      <c r="BT1114" t="inlineStr">
        <is>
          <t/>
        </is>
      </c>
      <c r="BU1114" t="inlineStr">
        <is>
          <t/>
        </is>
      </c>
      <c r="BV1114" t="inlineStr">
        <is>
          <t/>
        </is>
      </c>
      <c r="BW1114" t="inlineStr">
        <is>
          <t/>
        </is>
      </c>
      <c r="BX1114" t="inlineStr">
        <is>
          <t/>
        </is>
      </c>
      <c r="BY1114" t="inlineStr">
        <is>
          <t/>
        </is>
      </c>
      <c r="BZ1114" t="inlineStr">
        <is>
          <t/>
        </is>
      </c>
      <c r="CA1114" t="inlineStr">
        <is>
          <t/>
        </is>
      </c>
      <c r="CB1114" t="inlineStr">
        <is>
          <t/>
        </is>
      </c>
      <c r="CC1114" t="inlineStr">
        <is>
          <t/>
        </is>
      </c>
      <c r="CD1114" t="inlineStr">
        <is>
          <t/>
        </is>
      </c>
      <c r="CE1114" t="inlineStr">
        <is>
          <t/>
        </is>
      </c>
      <c r="CF1114" t="inlineStr">
        <is>
          <t/>
        </is>
      </c>
      <c r="CG1114" t="inlineStr">
        <is>
          <t/>
        </is>
      </c>
      <c r="CH1114" t="inlineStr">
        <is>
          <t/>
        </is>
      </c>
      <c r="CI1114" t="inlineStr">
        <is>
          <t/>
        </is>
      </c>
      <c r="CJ1114" t="inlineStr">
        <is>
          <t/>
        </is>
      </c>
      <c r="CK1114" t="inlineStr">
        <is>
          <t/>
        </is>
      </c>
      <c r="CL1114" t="inlineStr">
        <is>
          <t/>
        </is>
      </c>
      <c r="CM1114" t="inlineStr">
        <is>
          <t/>
        </is>
      </c>
      <c r="CN1114" t="inlineStr">
        <is>
          <t/>
        </is>
      </c>
      <c r="CO1114" t="inlineStr">
        <is>
          <t/>
        </is>
      </c>
      <c r="CP1114" t="inlineStr">
        <is>
          <t/>
        </is>
      </c>
      <c r="CQ1114" t="inlineStr">
        <is>
          <t/>
        </is>
      </c>
      <c r="CR1114" t="inlineStr">
        <is>
          <t/>
        </is>
      </c>
      <c r="CS1114" t="inlineStr">
        <is>
          <t/>
        </is>
      </c>
      <c r="CT1114" t="inlineStr">
        <is>
          <t/>
        </is>
      </c>
      <c r="CU1114" t="inlineStr">
        <is>
          <t/>
        </is>
      </c>
    </row>
    <row r="1115">
      <c r="A1115" s="1" t="str">
        <f>HYPERLINK("https://iate.europa.eu/entry/result/3590844/all", "3590844")</f>
        <v>3590844</v>
      </c>
      <c r="B1115" t="inlineStr">
        <is>
          <t>EDUCATION AND COMMUNICATIONS</t>
        </is>
      </c>
      <c r="C1115" t="inlineStr">
        <is>
          <t>EDUCATION AND COMMUNICATIONS|information technology and data processing|data-processing law|computer crime|computer piracy;EDUCATION AND COMMUNICATIONS|information technology and data processing|data processing|coding|cryptography;EDUCATION AND COMMUNICATIONS|information technology and data processing|information technology industry|software</t>
        </is>
      </c>
      <c r="D1115" t="inlineStr">
        <is>
          <t/>
        </is>
      </c>
      <c r="E1115" t="inlineStr">
        <is>
          <t/>
        </is>
      </c>
      <c r="F1115" t="inlineStr">
        <is>
          <t/>
        </is>
      </c>
      <c r="G1115" t="inlineStr">
        <is>
          <t/>
        </is>
      </c>
      <c r="H1115" t="inlineStr">
        <is>
          <t/>
        </is>
      </c>
      <c r="I1115" t="inlineStr">
        <is>
          <t/>
        </is>
      </c>
      <c r="J1115" t="inlineStr">
        <is>
          <t/>
        </is>
      </c>
      <c r="K1115" t="inlineStr">
        <is>
          <t/>
        </is>
      </c>
      <c r="L1115" t="inlineStr">
        <is>
          <t/>
        </is>
      </c>
      <c r="M1115" t="inlineStr">
        <is>
          <t/>
        </is>
      </c>
      <c r="N1115" t="inlineStr">
        <is>
          <t/>
        </is>
      </c>
      <c r="O1115" t="inlineStr">
        <is>
          <t/>
        </is>
      </c>
      <c r="P1115" t="inlineStr">
        <is>
          <t/>
        </is>
      </c>
      <c r="Q1115" t="inlineStr">
        <is>
          <t/>
        </is>
      </c>
      <c r="R1115" t="inlineStr">
        <is>
          <t/>
        </is>
      </c>
      <c r="S1115" t="inlineStr">
        <is>
          <t/>
        </is>
      </c>
      <c r="T1115" t="inlineStr">
        <is>
          <t/>
        </is>
      </c>
      <c r="U1115" t="inlineStr">
        <is>
          <t/>
        </is>
      </c>
      <c r="V1115" t="inlineStr">
        <is>
          <t/>
        </is>
      </c>
      <c r="W1115" t="inlineStr">
        <is>
          <t/>
        </is>
      </c>
      <c r="X1115" s="2" t="inlineStr">
        <is>
          <t>crypter</t>
        </is>
      </c>
      <c r="Y1115" s="2" t="inlineStr">
        <is>
          <t>3</t>
        </is>
      </c>
      <c r="Z1115" s="2" t="inlineStr">
        <is>
          <t/>
        </is>
      </c>
      <c r="AA1115" t="inlineStr">
        <is>
          <t>a type of software that can encrypt, obfuscate, and 
manipulate malware, to make it harder to detect by security programs</t>
        </is>
      </c>
      <c r="AB1115" t="inlineStr">
        <is>
          <t/>
        </is>
      </c>
      <c r="AC1115" t="inlineStr">
        <is>
          <t/>
        </is>
      </c>
      <c r="AD1115" t="inlineStr">
        <is>
          <t/>
        </is>
      </c>
      <c r="AE1115" t="inlineStr">
        <is>
          <t/>
        </is>
      </c>
      <c r="AF1115" t="inlineStr">
        <is>
          <t/>
        </is>
      </c>
      <c r="AG1115" t="inlineStr">
        <is>
          <t/>
        </is>
      </c>
      <c r="AH1115" t="inlineStr">
        <is>
          <t/>
        </is>
      </c>
      <c r="AI1115" t="inlineStr">
        <is>
          <t/>
        </is>
      </c>
      <c r="AJ1115" t="inlineStr">
        <is>
          <t/>
        </is>
      </c>
      <c r="AK1115" t="inlineStr">
        <is>
          <t/>
        </is>
      </c>
      <c r="AL1115" t="inlineStr">
        <is>
          <t/>
        </is>
      </c>
      <c r="AM1115" t="inlineStr">
        <is>
          <t/>
        </is>
      </c>
      <c r="AN1115" t="inlineStr">
        <is>
          <t/>
        </is>
      </c>
      <c r="AO1115" t="inlineStr">
        <is>
          <t/>
        </is>
      </c>
      <c r="AP1115" t="inlineStr">
        <is>
          <t/>
        </is>
      </c>
      <c r="AQ1115" t="inlineStr">
        <is>
          <t/>
        </is>
      </c>
      <c r="AR1115" t="inlineStr">
        <is>
          <t/>
        </is>
      </c>
      <c r="AS1115" t="inlineStr">
        <is>
          <t/>
        </is>
      </c>
      <c r="AT1115" t="inlineStr">
        <is>
          <t/>
        </is>
      </c>
      <c r="AU1115" t="inlineStr">
        <is>
          <t/>
        </is>
      </c>
      <c r="AV1115" t="inlineStr">
        <is>
          <t/>
        </is>
      </c>
      <c r="AW1115" t="inlineStr">
        <is>
          <t/>
        </is>
      </c>
      <c r="AX1115" t="inlineStr">
        <is>
          <t/>
        </is>
      </c>
      <c r="AY1115" t="inlineStr">
        <is>
          <t/>
        </is>
      </c>
      <c r="AZ1115" s="2" t="inlineStr">
        <is>
          <t>titkosító szoftver</t>
        </is>
      </c>
      <c r="BA1115" s="2" t="inlineStr">
        <is>
          <t>3</t>
        </is>
      </c>
      <c r="BB1115" s="2" t="inlineStr">
        <is>
          <t/>
        </is>
      </c>
      <c r="BC1115" t="inlineStr">
        <is>
          <t>olyan szoftver, amely kártékony szoftvert tud manipulálni és titkosítani oly módon, hogy azt nehezebben fedezik fel a biztonsági programok</t>
        </is>
      </c>
      <c r="BD1115" t="inlineStr">
        <is>
          <t/>
        </is>
      </c>
      <c r="BE1115" t="inlineStr">
        <is>
          <t/>
        </is>
      </c>
      <c r="BF1115" t="inlineStr">
        <is>
          <t/>
        </is>
      </c>
      <c r="BG1115" t="inlineStr">
        <is>
          <t/>
        </is>
      </c>
      <c r="BH1115" t="inlineStr">
        <is>
          <t/>
        </is>
      </c>
      <c r="BI1115" t="inlineStr">
        <is>
          <t/>
        </is>
      </c>
      <c r="BJ1115" t="inlineStr">
        <is>
          <t/>
        </is>
      </c>
      <c r="BK1115" t="inlineStr">
        <is>
          <t/>
        </is>
      </c>
      <c r="BL1115" t="inlineStr">
        <is>
          <t/>
        </is>
      </c>
      <c r="BM1115" t="inlineStr">
        <is>
          <t/>
        </is>
      </c>
      <c r="BN1115" t="inlineStr">
        <is>
          <t/>
        </is>
      </c>
      <c r="BO1115" t="inlineStr">
        <is>
          <t/>
        </is>
      </c>
      <c r="BP1115" t="inlineStr">
        <is>
          <t/>
        </is>
      </c>
      <c r="BQ1115" t="inlineStr">
        <is>
          <t/>
        </is>
      </c>
      <c r="BR1115" t="inlineStr">
        <is>
          <t/>
        </is>
      </c>
      <c r="BS1115" t="inlineStr">
        <is>
          <t/>
        </is>
      </c>
      <c r="BT1115" t="inlineStr">
        <is>
          <t/>
        </is>
      </c>
      <c r="BU1115" t="inlineStr">
        <is>
          <t/>
        </is>
      </c>
      <c r="BV1115" t="inlineStr">
        <is>
          <t/>
        </is>
      </c>
      <c r="BW1115" t="inlineStr">
        <is>
          <t/>
        </is>
      </c>
      <c r="BX1115" t="inlineStr">
        <is>
          <t/>
        </is>
      </c>
      <c r="BY1115" t="inlineStr">
        <is>
          <t/>
        </is>
      </c>
      <c r="BZ1115" t="inlineStr">
        <is>
          <t/>
        </is>
      </c>
      <c r="CA1115" t="inlineStr">
        <is>
          <t/>
        </is>
      </c>
      <c r="CB1115" t="inlineStr">
        <is>
          <t/>
        </is>
      </c>
      <c r="CC1115" t="inlineStr">
        <is>
          <t/>
        </is>
      </c>
      <c r="CD1115" t="inlineStr">
        <is>
          <t/>
        </is>
      </c>
      <c r="CE1115" t="inlineStr">
        <is>
          <t/>
        </is>
      </c>
      <c r="CF1115" t="inlineStr">
        <is>
          <t/>
        </is>
      </c>
      <c r="CG1115" t="inlineStr">
        <is>
          <t/>
        </is>
      </c>
      <c r="CH1115" t="inlineStr">
        <is>
          <t/>
        </is>
      </c>
      <c r="CI1115" t="inlineStr">
        <is>
          <t/>
        </is>
      </c>
      <c r="CJ1115" t="inlineStr">
        <is>
          <t/>
        </is>
      </c>
      <c r="CK1115" t="inlineStr">
        <is>
          <t/>
        </is>
      </c>
      <c r="CL1115" t="inlineStr">
        <is>
          <t/>
        </is>
      </c>
      <c r="CM1115" t="inlineStr">
        <is>
          <t/>
        </is>
      </c>
      <c r="CN1115" t="inlineStr">
        <is>
          <t/>
        </is>
      </c>
      <c r="CO1115" t="inlineStr">
        <is>
          <t/>
        </is>
      </c>
      <c r="CP1115" t="inlineStr">
        <is>
          <t/>
        </is>
      </c>
      <c r="CQ1115" t="inlineStr">
        <is>
          <t/>
        </is>
      </c>
      <c r="CR1115" t="inlineStr">
        <is>
          <t/>
        </is>
      </c>
      <c r="CS1115" t="inlineStr">
        <is>
          <t/>
        </is>
      </c>
      <c r="CT1115" t="inlineStr">
        <is>
          <t/>
        </is>
      </c>
      <c r="CU1115" t="inlineStr">
        <is>
          <t/>
        </is>
      </c>
    </row>
    <row r="1116">
      <c r="A1116" s="1" t="str">
        <f>HYPERLINK("https://iate.europa.eu/entry/result/3590799/all", "3590799")</f>
        <v>3590799</v>
      </c>
      <c r="B1116" t="inlineStr">
        <is>
          <t>INDUSTRY</t>
        </is>
      </c>
      <c r="C1116" t="inlineStr">
        <is>
          <t>INDUSTRY|building and public works|building industry;INDUSTRY|building and public works|building industry|building materials|cement</t>
        </is>
      </c>
      <c r="D1116" t="inlineStr">
        <is>
          <t/>
        </is>
      </c>
      <c r="E1116" t="inlineStr">
        <is>
          <t/>
        </is>
      </c>
      <c r="F1116" t="inlineStr">
        <is>
          <t/>
        </is>
      </c>
      <c r="G1116" t="inlineStr">
        <is>
          <t/>
        </is>
      </c>
      <c r="H1116" t="inlineStr">
        <is>
          <t/>
        </is>
      </c>
      <c r="I1116" t="inlineStr">
        <is>
          <t/>
        </is>
      </c>
      <c r="J1116" t="inlineStr">
        <is>
          <t/>
        </is>
      </c>
      <c r="K1116" t="inlineStr">
        <is>
          <t/>
        </is>
      </c>
      <c r="L1116" t="inlineStr">
        <is>
          <t/>
        </is>
      </c>
      <c r="M1116" t="inlineStr">
        <is>
          <t/>
        </is>
      </c>
      <c r="N1116" t="inlineStr">
        <is>
          <t/>
        </is>
      </c>
      <c r="O1116" t="inlineStr">
        <is>
          <t/>
        </is>
      </c>
      <c r="P1116" t="inlineStr">
        <is>
          <t/>
        </is>
      </c>
      <c r="Q1116" t="inlineStr">
        <is>
          <t/>
        </is>
      </c>
      <c r="R1116" t="inlineStr">
        <is>
          <t/>
        </is>
      </c>
      <c r="S1116" t="inlineStr">
        <is>
          <t/>
        </is>
      </c>
      <c r="T1116" t="inlineStr">
        <is>
          <t/>
        </is>
      </c>
      <c r="U1116" t="inlineStr">
        <is>
          <t/>
        </is>
      </c>
      <c r="V1116" t="inlineStr">
        <is>
          <t/>
        </is>
      </c>
      <c r="W1116" t="inlineStr">
        <is>
          <t/>
        </is>
      </c>
      <c r="X1116" s="2" t="inlineStr">
        <is>
          <t>FL|
formulated lime</t>
        </is>
      </c>
      <c r="Y1116" s="2" t="inlineStr">
        <is>
          <t>3|
3</t>
        </is>
      </c>
      <c r="Z1116" s="2" t="inlineStr">
        <is>
          <t xml:space="preserve">|
</t>
        </is>
      </c>
      <c r="AA1116" t="inlineStr">
        <is>
          <t>hydrated lime and/or natural hydraulic lime with added hydraulic or pozzolanic material</t>
        </is>
      </c>
      <c r="AB1116" t="inlineStr">
        <is>
          <t/>
        </is>
      </c>
      <c r="AC1116" t="inlineStr">
        <is>
          <t/>
        </is>
      </c>
      <c r="AD1116" t="inlineStr">
        <is>
          <t/>
        </is>
      </c>
      <c r="AE1116" t="inlineStr">
        <is>
          <t/>
        </is>
      </c>
      <c r="AF1116" t="inlineStr">
        <is>
          <t/>
        </is>
      </c>
      <c r="AG1116" t="inlineStr">
        <is>
          <t/>
        </is>
      </c>
      <c r="AH1116" t="inlineStr">
        <is>
          <t/>
        </is>
      </c>
      <c r="AI1116" t="inlineStr">
        <is>
          <t/>
        </is>
      </c>
      <c r="AJ1116" t="inlineStr">
        <is>
          <t/>
        </is>
      </c>
      <c r="AK1116" t="inlineStr">
        <is>
          <t/>
        </is>
      </c>
      <c r="AL1116" t="inlineStr">
        <is>
          <t/>
        </is>
      </c>
      <c r="AM1116" t="inlineStr">
        <is>
          <t/>
        </is>
      </c>
      <c r="AN1116" t="inlineStr">
        <is>
          <t/>
        </is>
      </c>
      <c r="AO1116" t="inlineStr">
        <is>
          <t/>
        </is>
      </c>
      <c r="AP1116" t="inlineStr">
        <is>
          <t/>
        </is>
      </c>
      <c r="AQ1116" t="inlineStr">
        <is>
          <t/>
        </is>
      </c>
      <c r="AR1116" t="inlineStr">
        <is>
          <t/>
        </is>
      </c>
      <c r="AS1116" t="inlineStr">
        <is>
          <t/>
        </is>
      </c>
      <c r="AT1116" t="inlineStr">
        <is>
          <t/>
        </is>
      </c>
      <c r="AU1116" t="inlineStr">
        <is>
          <t/>
        </is>
      </c>
      <c r="AV1116" t="inlineStr">
        <is>
          <t/>
        </is>
      </c>
      <c r="AW1116" t="inlineStr">
        <is>
          <t/>
        </is>
      </c>
      <c r="AX1116" t="inlineStr">
        <is>
          <t/>
        </is>
      </c>
      <c r="AY1116" t="inlineStr">
        <is>
          <t/>
        </is>
      </c>
      <c r="AZ1116" s="2" t="inlineStr">
        <is>
          <t>módosított összetételű hidraulikus mész</t>
        </is>
      </c>
      <c r="BA1116" s="2" t="inlineStr">
        <is>
          <t>4</t>
        </is>
      </c>
      <c r="BB1116" s="2" t="inlineStr">
        <is>
          <t/>
        </is>
      </c>
      <c r="BC1116" t="inlineStr">
        <is>
          <t>olyan mész, amely hidraulikus tulajdonságú és főleg levegőn 
szilárduló (CL) vagy természetes hidraulikus meszet (NHL) tartalmaz, 
kiegészítve hidraulikus és/vagy puccolános anyaggal. Vízzel összekeverve
 és a levegő szén-dioxid-tartalmával reakcióba lépve (karbonátosodás) megköt és megszilárdul</t>
        </is>
      </c>
      <c r="BD1116" t="inlineStr">
        <is>
          <t/>
        </is>
      </c>
      <c r="BE1116" t="inlineStr">
        <is>
          <t/>
        </is>
      </c>
      <c r="BF1116" t="inlineStr">
        <is>
          <t/>
        </is>
      </c>
      <c r="BG1116" t="inlineStr">
        <is>
          <t/>
        </is>
      </c>
      <c r="BH1116" t="inlineStr">
        <is>
          <t/>
        </is>
      </c>
      <c r="BI1116" t="inlineStr">
        <is>
          <t/>
        </is>
      </c>
      <c r="BJ1116" t="inlineStr">
        <is>
          <t/>
        </is>
      </c>
      <c r="BK1116" t="inlineStr">
        <is>
          <t/>
        </is>
      </c>
      <c r="BL1116" t="inlineStr">
        <is>
          <t/>
        </is>
      </c>
      <c r="BM1116" t="inlineStr">
        <is>
          <t/>
        </is>
      </c>
      <c r="BN1116" t="inlineStr">
        <is>
          <t/>
        </is>
      </c>
      <c r="BO1116" t="inlineStr">
        <is>
          <t/>
        </is>
      </c>
      <c r="BP1116" t="inlineStr">
        <is>
          <t/>
        </is>
      </c>
      <c r="BQ1116" t="inlineStr">
        <is>
          <t/>
        </is>
      </c>
      <c r="BR1116" t="inlineStr">
        <is>
          <t/>
        </is>
      </c>
      <c r="BS1116" t="inlineStr">
        <is>
          <t/>
        </is>
      </c>
      <c r="BT1116" t="inlineStr">
        <is>
          <t/>
        </is>
      </c>
      <c r="BU1116" t="inlineStr">
        <is>
          <t/>
        </is>
      </c>
      <c r="BV1116" t="inlineStr">
        <is>
          <t/>
        </is>
      </c>
      <c r="BW1116" t="inlineStr">
        <is>
          <t/>
        </is>
      </c>
      <c r="BX1116" t="inlineStr">
        <is>
          <t/>
        </is>
      </c>
      <c r="BY1116" t="inlineStr">
        <is>
          <t/>
        </is>
      </c>
      <c r="BZ1116" t="inlineStr">
        <is>
          <t/>
        </is>
      </c>
      <c r="CA1116" t="inlineStr">
        <is>
          <t/>
        </is>
      </c>
      <c r="CB1116" t="inlineStr">
        <is>
          <t/>
        </is>
      </c>
      <c r="CC1116" t="inlineStr">
        <is>
          <t/>
        </is>
      </c>
      <c r="CD1116" t="inlineStr">
        <is>
          <t/>
        </is>
      </c>
      <c r="CE1116" t="inlineStr">
        <is>
          <t/>
        </is>
      </c>
      <c r="CF1116" t="inlineStr">
        <is>
          <t/>
        </is>
      </c>
      <c r="CG1116" t="inlineStr">
        <is>
          <t/>
        </is>
      </c>
      <c r="CH1116" t="inlineStr">
        <is>
          <t/>
        </is>
      </c>
      <c r="CI1116" t="inlineStr">
        <is>
          <t/>
        </is>
      </c>
      <c r="CJ1116" t="inlineStr">
        <is>
          <t/>
        </is>
      </c>
      <c r="CK1116" t="inlineStr">
        <is>
          <t/>
        </is>
      </c>
      <c r="CL1116" t="inlineStr">
        <is>
          <t/>
        </is>
      </c>
      <c r="CM1116" t="inlineStr">
        <is>
          <t/>
        </is>
      </c>
      <c r="CN1116" t="inlineStr">
        <is>
          <t/>
        </is>
      </c>
      <c r="CO1116" t="inlineStr">
        <is>
          <t/>
        </is>
      </c>
      <c r="CP1116" t="inlineStr">
        <is>
          <t/>
        </is>
      </c>
      <c r="CQ1116" t="inlineStr">
        <is>
          <t/>
        </is>
      </c>
      <c r="CR1116" t="inlineStr">
        <is>
          <t/>
        </is>
      </c>
      <c r="CS1116" t="inlineStr">
        <is>
          <t/>
        </is>
      </c>
      <c r="CT1116" t="inlineStr">
        <is>
          <t/>
        </is>
      </c>
      <c r="CU1116" t="inlineStr">
        <is>
          <t/>
        </is>
      </c>
    </row>
    <row r="1117">
      <c r="A1117" s="1" t="str">
        <f>HYPERLINK("https://iate.europa.eu/entry/result/3575861/all", "3575861")</f>
        <v>3575861</v>
      </c>
      <c r="B1117" t="inlineStr">
        <is>
          <t>ENVIRONMENT;INDUSTRY</t>
        </is>
      </c>
      <c r="C1117" t="inlineStr">
        <is>
          <t>ENVIRONMENT;INDUSTRY|building and public works</t>
        </is>
      </c>
      <c r="D1117" t="inlineStr">
        <is>
          <t/>
        </is>
      </c>
      <c r="E1117" t="inlineStr">
        <is>
          <t/>
        </is>
      </c>
      <c r="F1117" t="inlineStr">
        <is>
          <t/>
        </is>
      </c>
      <c r="G1117" t="inlineStr">
        <is>
          <t/>
        </is>
      </c>
      <c r="H1117" t="inlineStr">
        <is>
          <t/>
        </is>
      </c>
      <c r="I1117" t="inlineStr">
        <is>
          <t/>
        </is>
      </c>
      <c r="J1117" t="inlineStr">
        <is>
          <t/>
        </is>
      </c>
      <c r="K1117" t="inlineStr">
        <is>
          <t/>
        </is>
      </c>
      <c r="L1117" t="inlineStr">
        <is>
          <t/>
        </is>
      </c>
      <c r="M1117" t="inlineStr">
        <is>
          <t/>
        </is>
      </c>
      <c r="N1117" t="inlineStr">
        <is>
          <t/>
        </is>
      </c>
      <c r="O1117" t="inlineStr">
        <is>
          <t/>
        </is>
      </c>
      <c r="P1117" t="inlineStr">
        <is>
          <t/>
        </is>
      </c>
      <c r="Q1117" t="inlineStr">
        <is>
          <t/>
        </is>
      </c>
      <c r="R1117" t="inlineStr">
        <is>
          <t/>
        </is>
      </c>
      <c r="S1117" t="inlineStr">
        <is>
          <t/>
        </is>
      </c>
      <c r="T1117" t="inlineStr">
        <is>
          <t/>
        </is>
      </c>
      <c r="U1117" t="inlineStr">
        <is>
          <t/>
        </is>
      </c>
      <c r="V1117" t="inlineStr">
        <is>
          <t/>
        </is>
      </c>
      <c r="W1117" t="inlineStr">
        <is>
          <t/>
        </is>
      </c>
      <c r="X1117" s="2" t="inlineStr">
        <is>
          <t>BIM|
Building Information Modelling</t>
        </is>
      </c>
      <c r="Y1117" s="2" t="inlineStr">
        <is>
          <t>3|
3</t>
        </is>
      </c>
      <c r="Z1117" s="2" t="inlineStr">
        <is>
          <t xml:space="preserve">|
</t>
        </is>
      </c>
      <c r="AA1117" t="inlineStr">
        <is>
          <t>digital form of construction and asset operations that brings together technology, process improvements and digital information to radically improve client and project outcomes and asset operations</t>
        </is>
      </c>
      <c r="AB1117" s="2" t="inlineStr">
        <is>
          <t>modelado de información para la edificación</t>
        </is>
      </c>
      <c r="AC1117" s="2" t="inlineStr">
        <is>
          <t>3</t>
        </is>
      </c>
      <c r="AD1117" s="2" t="inlineStr">
        <is>
          <t/>
        </is>
      </c>
      <c r="AE1117" t="inlineStr">
        <is>
          <t>Método dinámico empleado para planificar, ejecutar y gestionar edificios con ayuda de 
&lt;i&gt;software&lt;/i&gt; especial, que permite generar datos que pueden aplicarse desde el diseño del edificio hasta su desmontaje definitivo, pasando por su gestión.</t>
        </is>
      </c>
      <c r="AF1117" t="inlineStr">
        <is>
          <t/>
        </is>
      </c>
      <c r="AG1117" t="inlineStr">
        <is>
          <t/>
        </is>
      </c>
      <c r="AH1117" t="inlineStr">
        <is>
          <t/>
        </is>
      </c>
      <c r="AI1117" t="inlineStr">
        <is>
          <t/>
        </is>
      </c>
      <c r="AJ1117" t="inlineStr">
        <is>
          <t/>
        </is>
      </c>
      <c r="AK1117" t="inlineStr">
        <is>
          <t/>
        </is>
      </c>
      <c r="AL1117" t="inlineStr">
        <is>
          <t/>
        </is>
      </c>
      <c r="AM1117" t="inlineStr">
        <is>
          <t/>
        </is>
      </c>
      <c r="AN1117" s="2" t="inlineStr">
        <is>
          <t>bâti modélisé|
bâti immobilier modélisé|
modélisation des informations de la construction|
modélisation des informations du bâtiment|
BIM</t>
        </is>
      </c>
      <c r="AO1117" s="2" t="inlineStr">
        <is>
          <t>3|
3|
3|
3|
3</t>
        </is>
      </c>
      <c r="AP1117" s="2" t="inlineStr">
        <is>
          <t xml:space="preserve">|
|
|
|
</t>
        </is>
      </c>
      <c r="AQ1117" t="inlineStr">
        <is>
          <t>représentation numérique de la construction et de gestion d'un bâtiment permettant une amélioration de la gestion des projets et une optimisation des bénéfices pour le client et de l'exploitation du bâtiment, en combinant technologie et améliorations des processus et des informations numériques</t>
        </is>
      </c>
      <c r="AR1117" t="inlineStr">
        <is>
          <t/>
        </is>
      </c>
      <c r="AS1117" t="inlineStr">
        <is>
          <t/>
        </is>
      </c>
      <c r="AT1117" t="inlineStr">
        <is>
          <t/>
        </is>
      </c>
      <c r="AU1117" t="inlineStr">
        <is>
          <t/>
        </is>
      </c>
      <c r="AV1117" t="inlineStr">
        <is>
          <t/>
        </is>
      </c>
      <c r="AW1117" t="inlineStr">
        <is>
          <t/>
        </is>
      </c>
      <c r="AX1117" t="inlineStr">
        <is>
          <t/>
        </is>
      </c>
      <c r="AY1117" t="inlineStr">
        <is>
          <t/>
        </is>
      </c>
      <c r="AZ1117" t="inlineStr">
        <is>
          <t/>
        </is>
      </c>
      <c r="BA1117" t="inlineStr">
        <is>
          <t/>
        </is>
      </c>
      <c r="BB1117" t="inlineStr">
        <is>
          <t/>
        </is>
      </c>
      <c r="BC1117" t="inlineStr">
        <is>
          <t/>
        </is>
      </c>
      <c r="BD1117" t="inlineStr">
        <is>
          <t/>
        </is>
      </c>
      <c r="BE1117" t="inlineStr">
        <is>
          <t/>
        </is>
      </c>
      <c r="BF1117" t="inlineStr">
        <is>
          <t/>
        </is>
      </c>
      <c r="BG1117" t="inlineStr">
        <is>
          <t/>
        </is>
      </c>
      <c r="BH1117" t="inlineStr">
        <is>
          <t/>
        </is>
      </c>
      <c r="BI1117" t="inlineStr">
        <is>
          <t/>
        </is>
      </c>
      <c r="BJ1117" t="inlineStr">
        <is>
          <t/>
        </is>
      </c>
      <c r="BK1117" t="inlineStr">
        <is>
          <t/>
        </is>
      </c>
      <c r="BL1117" t="inlineStr">
        <is>
          <t/>
        </is>
      </c>
      <c r="BM1117" t="inlineStr">
        <is>
          <t/>
        </is>
      </c>
      <c r="BN1117" t="inlineStr">
        <is>
          <t/>
        </is>
      </c>
      <c r="BO1117" t="inlineStr">
        <is>
          <t/>
        </is>
      </c>
      <c r="BP1117" t="inlineStr">
        <is>
          <t/>
        </is>
      </c>
      <c r="BQ1117" t="inlineStr">
        <is>
          <t/>
        </is>
      </c>
      <c r="BR1117" t="inlineStr">
        <is>
          <t/>
        </is>
      </c>
      <c r="BS1117" t="inlineStr">
        <is>
          <t/>
        </is>
      </c>
      <c r="BT1117" t="inlineStr">
        <is>
          <t/>
        </is>
      </c>
      <c r="BU1117" t="inlineStr">
        <is>
          <t/>
        </is>
      </c>
      <c r="BV1117" t="inlineStr">
        <is>
          <t/>
        </is>
      </c>
      <c r="BW1117" t="inlineStr">
        <is>
          <t/>
        </is>
      </c>
      <c r="BX1117" t="inlineStr">
        <is>
          <t/>
        </is>
      </c>
      <c r="BY1117" t="inlineStr">
        <is>
          <t/>
        </is>
      </c>
      <c r="BZ1117" t="inlineStr">
        <is>
          <t/>
        </is>
      </c>
      <c r="CA1117" t="inlineStr">
        <is>
          <t/>
        </is>
      </c>
      <c r="CB1117" s="2" t="inlineStr">
        <is>
          <t>Modelação da Informação da Construção|
BIM|
Modelagem de Informação da Construção</t>
        </is>
      </c>
      <c r="CC1117" s="2" t="inlineStr">
        <is>
          <t>3|
3|
2</t>
        </is>
      </c>
      <c r="CD1117" s="2" t="inlineStr">
        <is>
          <t xml:space="preserve">|
|
</t>
        </is>
      </c>
      <c r="CE1117" t="inlineStr">
        <is>
          <t>BIM é um processo digital de construção e operação de ativos. Reúne tecnologia, processos otimizados e informações digitais, com vista a melhorar radicalmente tanto os resultados para os projetos e para os donos de obra como as atividades operacionais de ativos.(...) Aplica-se a novos projetos edificados e, sobretudo, apoia a renovação, reabilitação e manutenção do ambiente construído.</t>
        </is>
      </c>
      <c r="CF1117" t="inlineStr">
        <is>
          <t/>
        </is>
      </c>
      <c r="CG1117" t="inlineStr">
        <is>
          <t/>
        </is>
      </c>
      <c r="CH1117" t="inlineStr">
        <is>
          <t/>
        </is>
      </c>
      <c r="CI1117" t="inlineStr">
        <is>
          <t/>
        </is>
      </c>
      <c r="CJ1117" s="2" t="inlineStr">
        <is>
          <t>BIM|
informačné modelovanie stavieb|
informačné modelovanie budov</t>
        </is>
      </c>
      <c r="CK1117" s="2" t="inlineStr">
        <is>
          <t>3|
3|
3</t>
        </is>
      </c>
      <c r="CL1117" s="2" t="inlineStr">
        <is>
          <t xml:space="preserve">|
|
</t>
        </is>
      </c>
      <c r="CM1117" t="inlineStr">
        <is>
          <t>digitálne zobrazenie fyzických, funkčných a iných vlastností budovy alebo 
zastavaného prostredia</t>
        </is>
      </c>
      <c r="CN1117" s="2" t="inlineStr">
        <is>
          <t>informacijsko modeliranje gradbenih objektov</t>
        </is>
      </c>
      <c r="CO1117" s="2" t="inlineStr">
        <is>
          <t>3</t>
        </is>
      </c>
      <c r="CP1117" s="2" t="inlineStr">
        <is>
          <t/>
        </is>
      </c>
      <c r="CQ1117" t="inlineStr">
        <is>
          <t/>
        </is>
      </c>
      <c r="CR1117" t="inlineStr">
        <is>
          <t/>
        </is>
      </c>
      <c r="CS1117" t="inlineStr">
        <is>
          <t/>
        </is>
      </c>
      <c r="CT1117" t="inlineStr">
        <is>
          <t/>
        </is>
      </c>
      <c r="CU1117" t="inlineStr">
        <is>
          <t/>
        </is>
      </c>
    </row>
    <row r="1118">
      <c r="A1118" s="1" t="str">
        <f>HYPERLINK("https://iate.europa.eu/entry/result/3581259/all", "3581259")</f>
        <v>3581259</v>
      </c>
      <c r="B1118" t="inlineStr">
        <is>
          <t>EDUCATION AND COMMUNICATIONS</t>
        </is>
      </c>
      <c r="C1118" t="inlineStr">
        <is>
          <t>EDUCATION AND COMMUNICATIONS|information technology and data processing|computer system|information security</t>
        </is>
      </c>
      <c r="D1118" s="2" t="inlineStr">
        <is>
          <t>национален орган за сертифициране на киберсигурността</t>
        </is>
      </c>
      <c r="E1118" s="2" t="inlineStr">
        <is>
          <t>3</t>
        </is>
      </c>
      <c r="F1118" s="2" t="inlineStr">
        <is>
          <t/>
        </is>
      </c>
      <c r="G1118" t="inlineStr">
        <is>
          <t>орган, който се определя от държава членка и чиито функции се състоят в упражняване на надзор върху спазването на задълженията, произтичащи от Акта за киберсигурността, и наблюдение и налагане на задължения на производителите или доставчиците на ИКТ продукти, ИКТ услуги или ИКТ процеси, установени на съответната територия</t>
        </is>
      </c>
      <c r="H1118" s="2" t="inlineStr">
        <is>
          <t>vnitrostátní orgán certifikace kybernetické bezpečnosti</t>
        </is>
      </c>
      <c r="I1118" s="2" t="inlineStr">
        <is>
          <t>3</t>
        </is>
      </c>
      <c r="J1118" s="2" t="inlineStr">
        <is>
          <t/>
        </is>
      </c>
      <c r="K1118" t="inlineStr">
        <is>
          <t>vnitrostátní orgán dohlížející na dodržování pravidel vyplývajících z aktu o kybernetické bezpečnosti [ &lt;a href="/entry/result/3580175/all" id="ENTRY_TO_ENTRY_CONVERTER" target="_blank"&gt;IATE:3580175&lt;/a&gt; ]</t>
        </is>
      </c>
      <c r="L1118" s="2" t="inlineStr">
        <is>
          <t>national cybersikkerhedscertificeringsmyndighed</t>
        </is>
      </c>
      <c r="M1118" s="2" t="inlineStr">
        <is>
          <t>3</t>
        </is>
      </c>
      <c r="N1118" s="2" t="inlineStr">
        <is>
          <t/>
        </is>
      </c>
      <c r="O1118" t="inlineStr">
        <is>
          <t>national myndighed udpeget af en medlemsstat til at føre tilsyn med overholdelsen af de forpligtelser, der følger af cybersikkerhedsforordningen, og til at overvåge og håndhæve de forpligtelser, som producenter eller udbydere af IKT-produkter, -tjenester eller -processer, der er etableret på dens respektive område, er underlagt</t>
        </is>
      </c>
      <c r="P1118" s="2" t="inlineStr">
        <is>
          <t>nationale Behörde für die Cybersicherheitszertifizierung</t>
        </is>
      </c>
      <c r="Q1118" s="2" t="inlineStr">
        <is>
          <t>3</t>
        </is>
      </c>
      <c r="R1118" s="2" t="inlineStr">
        <is>
          <t/>
        </is>
      </c>
      <c r="S1118" t="inlineStr">
        <is>
          <t>von einem Mitgliedstaat benannte Behörde, die die Einhaltung der sich aus dem Rechtsakt zur Cybersicherheit &lt;a href="/entry/result/3580175/all" id="ENTRY_TO_ENTRY_CONVERTER" target="_blank"&gt;IATE:3580175&lt;/a&gt; ergebenden Verpflichtungen beaufsichtigt</t>
        </is>
      </c>
      <c r="T1118" s="2" t="inlineStr">
        <is>
          <t>εθνική αρχή πιστοποίησης της κυβερνοασφάλειας</t>
        </is>
      </c>
      <c r="U1118" s="2" t="inlineStr">
        <is>
          <t>3</t>
        </is>
      </c>
      <c r="V1118" s="2" t="inlineStr">
        <is>
          <t/>
        </is>
      </c>
      <c r="W1118" t="inlineStr">
        <is>
          <t>εθνική αρχή που ορίζεται από κράτος μέλος για να εποπτεύει τη συμμόρφωση προς τις υποχρεώσεις που απορρέουν από την πράξη για την κυβερνοασφάλεια [ &lt;a href="/entry/result/3580175/all" id="ENTRY_TO_ENTRY_CONVERTER" target="_blank"&gt;IATE:3580175&lt;/a&gt; ] και να παρακολουθεί και να εφαρμόζει τις υποχρεώσεις των κατασκευαστών ή των παρόχων προϊόντων, υπηρεσιών ή διαδικασιών ΤΠΕ που είναι εγκατεστημένοι στα αντίστοιχα εδάφη του</t>
        </is>
      </c>
      <c r="X1118" s="2" t="inlineStr">
        <is>
          <t>national cybersecurity certification authority</t>
        </is>
      </c>
      <c r="Y1118" s="2" t="inlineStr">
        <is>
          <t>3</t>
        </is>
      </c>
      <c r="Z1118" s="2" t="inlineStr">
        <is>
          <t/>
        </is>
      </c>
      <c r="AA1118" t="inlineStr">
        <is>
          <t>national authority designated by a Member State to supervise compliance with obligations arising from the &lt;a href="https://iate.europa.eu/entry/result/3580175/en" target="_blank"&gt;Cybersecurity Act&lt;/a&gt; and to monitor and enforce the obligations of manufacturers or providers of ICT products, ICT services or ICT processes established in its respective territory</t>
        </is>
      </c>
      <c r="AB1118" s="2" t="inlineStr">
        <is>
          <t>autoridad nacional de certificación de la ciberseguridad</t>
        </is>
      </c>
      <c r="AC1118" s="2" t="inlineStr">
        <is>
          <t>3</t>
        </is>
      </c>
      <c r="AD1118" s="2" t="inlineStr">
        <is>
          <t/>
        </is>
      </c>
      <c r="AE1118" t="inlineStr">
        <is>
          <t>Autoridad nacional designada por un Estado miembro para supervisar el cumplimiento de las obligaciones derivadas del Reglamento sobre la Ciberseguridad [ &lt;a href="/entry/result/3580175/all" id="ENTRY_TO_ENTRY_CONVERTER" target="_blank"&gt;IATE:3580175&lt;/a&gt; ] y supervisar y hacer cumplir las obligaciones de los fabricantes o proveedores de productos, servicios o procesos de TIC establecidos en sus territorios respectivos.</t>
        </is>
      </c>
      <c r="AF1118" s="2" t="inlineStr">
        <is>
          <t>riiklik küberturvalisuse sertifitseerimise asutus</t>
        </is>
      </c>
      <c r="AG1118" s="2" t="inlineStr">
        <is>
          <t>3</t>
        </is>
      </c>
      <c r="AH1118" s="2" t="inlineStr">
        <is>
          <t/>
        </is>
      </c>
      <c r="AI1118" t="inlineStr">
        <is>
          <t>liikmesriigi määratud riiklik asutus, kes jälgib 
&lt;i&gt;küberturvalisuse määrusest&lt;/i&gt; &lt;a href="/entry/result/3580175/all" id="ENTRY_TO_ENTRY_CONVERTER" target="_blank"&gt;IATE:3580175&lt;/a&gt; tulenevate kohustuste täitmist ja jälgib tema riigi territooriumil asuvate IKT-toodete, -teenuste või -protsesside tootjate ja pakkujate kohustusi ning tagab nimetatud kohustuste täitmise</t>
        </is>
      </c>
      <c r="AJ1118" s="2" t="inlineStr">
        <is>
          <t>kansallinen kyberturvallisuussertifioinnin myöntävä viranomainen</t>
        </is>
      </c>
      <c r="AK1118" s="2" t="inlineStr">
        <is>
          <t>3</t>
        </is>
      </c>
      <c r="AL1118" s="2" t="inlineStr">
        <is>
          <t/>
        </is>
      </c>
      <c r="AM1118" t="inlineStr">
        <is>
          <t>jäsenvaltion nimeämä kansallinen viranomainen, joka vastaa erinäisistä kyberturvallisuuteen liittyvistä tehtävistä kyseisen jäsenvaltion alueella</t>
        </is>
      </c>
      <c r="AN1118" s="2" t="inlineStr">
        <is>
          <t>autorité nationale de certification de cybersécurité</t>
        </is>
      </c>
      <c r="AO1118" s="2" t="inlineStr">
        <is>
          <t>3</t>
        </is>
      </c>
      <c r="AP1118" s="2" t="inlineStr">
        <is>
          <t/>
        </is>
      </c>
      <c r="AQ1118" t="inlineStr">
        <is>
          <t>autorité nationale désignée par un État membre pour superviser et faire respecter les règles qui incombent, conformément au &lt;a href="https://iate.europa.eu/entry/result/3580175/fr" target="_blank"&gt;règlement sur la cybersécurité&lt;/a&gt;, aux fabricants ou fournisseurs de produits TIC, services TIC ou processus TIC qui sont établis sur leurs territoires</t>
        </is>
      </c>
      <c r="AR1118" s="2" t="inlineStr">
        <is>
          <t>údarás náisiúnta um dheimhniú cibearshlándála</t>
        </is>
      </c>
      <c r="AS1118" s="2" t="inlineStr">
        <is>
          <t>3</t>
        </is>
      </c>
      <c r="AT1118" s="2" t="inlineStr">
        <is>
          <t/>
        </is>
      </c>
      <c r="AU1118" t="inlineStr">
        <is>
          <t/>
        </is>
      </c>
      <c r="AV1118" s="2" t="inlineStr">
        <is>
          <t>nacionalno tijelo za kibersigurnosnu certifikaciju</t>
        </is>
      </c>
      <c r="AW1118" s="2" t="inlineStr">
        <is>
          <t>3</t>
        </is>
      </c>
      <c r="AX1118" s="2" t="inlineStr">
        <is>
          <t/>
        </is>
      </c>
      <c r="AY1118" t="inlineStr">
        <is>
          <t/>
        </is>
      </c>
      <c r="AZ1118" s="2" t="inlineStr">
        <is>
          <t>nemzeti kiberbiztonsági tanúsító hatóság</t>
        </is>
      </c>
      <c r="BA1118" s="2" t="inlineStr">
        <is>
          <t>3</t>
        </is>
      </c>
      <c r="BB1118" s="2" t="inlineStr">
        <is>
          <t/>
        </is>
      </c>
      <c r="BC1118" t="inlineStr">
        <is>
          <t>a tagállamok által kijelölt nemzeti hatóság, amelynek feladata, hogy felügyelje a kiberbiztonsági jogszabályból eredő követelményeknek való megfelelést, valamint nyomon kövesse és betartassa az IKT-termékek, IKT-szolgáltatások vagy IKT-folyamatok illetékességi területükön letelepedett gyártóinak vagy nyújtóinak kötelezettségeit</t>
        </is>
      </c>
      <c r="BD1118" s="2" t="inlineStr">
        <is>
          <t>autorità nazionale di certificazione della cibersicurezza</t>
        </is>
      </c>
      <c r="BE1118" s="2" t="inlineStr">
        <is>
          <t>3</t>
        </is>
      </c>
      <c r="BF1118" s="2" t="inlineStr">
        <is>
          <t/>
        </is>
      </c>
      <c r="BG1118" t="inlineStr">
        <is>
          <t>autorità nazionale designata da uno Stato membro per vigilare sulla conformità agli obblighi derivanti dal regolamento sulla cibersicurezza [&lt;a href="/entry/result/3580175/all" id="ENTRY_TO_ENTRY_CONVERTER" target="_blank"&gt;IATE:3580175&lt;/a&gt;] nonché per monitorare e far applicare gli obblighi che incombono ai fabbricanti o ai fornitori di prodotti TIC, servizi TIC o processi TIC stabiliti nel rispettivo territorio</t>
        </is>
      </c>
      <c r="BH1118" s="2" t="inlineStr">
        <is>
          <t>nacionalinė kibernetinio saugumo sertifikavimo institucija</t>
        </is>
      </c>
      <c r="BI1118" s="2" t="inlineStr">
        <is>
          <t>3</t>
        </is>
      </c>
      <c r="BJ1118" s="2" t="inlineStr">
        <is>
          <t/>
        </is>
      </c>
      <c r="BK1118" t="inlineStr">
        <is>
          <t>valstybės narės paskirta nacionalinė institucija, kuri prižiūri Kibernetinio saugumo akte ( &lt;a href="/entry/result/3580175/all" id="ENTRY_TO_ENTRY_CONVERTER" target="_blank"&gt;IATE:3580175&lt;/a&gt; ) nustatytų įpareigojimų laikymąsi, taip pat stebi, kaip jos kompetencijai priskiriamoje teritorijoje įsisteigę IRT produktų, paslaugų ir procesų teikėjai laikosi įpareigojimų, ir užtikrina jų vykdymą</t>
        </is>
      </c>
      <c r="BL1118" s="2" t="inlineStr">
        <is>
          <t>valsts kiberdrošības sertifikācijas iestāde</t>
        </is>
      </c>
      <c r="BM1118" s="2" t="inlineStr">
        <is>
          <t>3</t>
        </is>
      </c>
      <c r="BN1118" s="2" t="inlineStr">
        <is>
          <t/>
        </is>
      </c>
      <c r="BO1118" t="inlineStr">
        <is>
          <t>dalībvalsts izraudzīta valsts iestāde, kuras uzdevums ir uzraudzīt no Kiberdrošības akta izrietošo pienākumu izpildi</t>
        </is>
      </c>
      <c r="BP1118" s="2" t="inlineStr">
        <is>
          <t>awtorità nazzjonali taċ-ċertifikazzjoni taċ-ċibersigurtà</t>
        </is>
      </c>
      <c r="BQ1118" s="2" t="inlineStr">
        <is>
          <t>3</t>
        </is>
      </c>
      <c r="BR1118" s="2" t="inlineStr">
        <is>
          <t/>
        </is>
      </c>
      <c r="BS1118" t="inlineStr">
        <is>
          <t>&lt;p&gt;awtorità nazzjonali maħtura minn Stat Membru biex tissorvelja l-konformità mal-obbligi li jirriżultaw mill-Att dwar iċ-Ċibersigurtà [ &lt;a href="/entry/result/3580175/all" id="ENTRY_TO_ENTRY_CONVERTER" target="_blank"&gt;IATE:3580175&lt;/a&gt; ] u timmonitorja u tinforza l-obbligi tal-manifatturi jew tal-fornituri tal-prodotti ICT, servizzi ICT jew proċessi tal-ICT li jkunu stabbiliti fit-territorju rispettiv tagħha&lt;/p&gt;</t>
        </is>
      </c>
      <c r="BT1118" s="2" t="inlineStr">
        <is>
          <t>nationale cyberbeveiligingscertificeringsautoriteit</t>
        </is>
      </c>
      <c r="BU1118" s="2" t="inlineStr">
        <is>
          <t>3</t>
        </is>
      </c>
      <c r="BV1118" s="2" t="inlineStr">
        <is>
          <t/>
        </is>
      </c>
      <c r="BW1118" t="inlineStr">
        <is>
          <t>door een lidstaat aangewezen nationale instantie die toeziet op de naleving van de uit de &lt;a href="https://eur-lex.europa.eu/legal-content/NL-EN/TXT/?uri=CELEX:32019R0881&amp;amp;from=EN" target="_blank"&gt;cyberbeveiligingsverordening&lt;time datetime="15.11.2019"&gt; (15.11.2019)&lt;/time&gt;&lt;/a&gt; voortvloeiende verplichtingen, en die de verplichtingen van op zijn grondgebied gevestigde fabrikanten of aanbieders van ICT-producten, -diensten of -processen monitort en handhaaft</t>
        </is>
      </c>
      <c r="BX1118" s="2" t="inlineStr">
        <is>
          <t>krajowy organ ds. certyfikacji cyberbezpieczeństwa|
krajowy organ cyberbezpieczeństwa</t>
        </is>
      </c>
      <c r="BY1118" s="2" t="inlineStr">
        <is>
          <t>3|
3</t>
        </is>
      </c>
      <c r="BZ1118" s="2" t="inlineStr">
        <is>
          <t xml:space="preserve">|
</t>
        </is>
      </c>
      <c r="CA1118" t="inlineStr">
        <is>
          <t/>
        </is>
      </c>
      <c r="CB1118" s="2" t="inlineStr">
        <is>
          <t>autoridade nacional de certificação da cibersegurança</t>
        </is>
      </c>
      <c r="CC1118" s="2" t="inlineStr">
        <is>
          <t>3</t>
        </is>
      </c>
      <c r="CD1118" s="2" t="inlineStr">
        <is>
          <t/>
        </is>
      </c>
      <c r="CE1118" t="inlineStr">
        <is>
          <t>Autoridade nacional designada por um estado-Membro para supervisionar o cumprimento das obrigações decorrentes do 
&lt;strong&gt;Regulamento Cibersegurança&lt;/strong&gt; [ &lt;a href="/entry/result/3580175/all" id="ENTRY_TO_ENTRY_CONVERTER" target="_blank"&gt;IATE:3580175&lt;/a&gt; ] e para controlar e fazer cumprir as obrigações dos fabricantes ou dos fornecedores de produtos, serviços ou processos de TIC estabelecidos no respetivo território.</t>
        </is>
      </c>
      <c r="CF1118" s="2" t="inlineStr">
        <is>
          <t>autoritate națională de certificare a securității cibernetice</t>
        </is>
      </c>
      <c r="CG1118" s="2" t="inlineStr">
        <is>
          <t>3</t>
        </is>
      </c>
      <c r="CH1118" s="2" t="inlineStr">
        <is>
          <t/>
        </is>
      </c>
      <c r="CI1118" t="inlineStr">
        <is>
          <t/>
        </is>
      </c>
      <c r="CJ1118" s="2" t="inlineStr">
        <is>
          <t>vnútroštátny orgán pre certifikáciu kybernetickej bezpečnosti</t>
        </is>
      </c>
      <c r="CK1118" s="2" t="inlineStr">
        <is>
          <t>3</t>
        </is>
      </c>
      <c r="CL1118" s="2" t="inlineStr">
        <is>
          <t/>
        </is>
      </c>
      <c r="CM1118" t="inlineStr">
        <is>
          <t>vnútroštátny orgán, ktorého úlohou je dohliadať na plnenie povinností vyplývajúcich z aktu o kybernetickej bezpečnosti</t>
        </is>
      </c>
      <c r="CN1118" s="2" t="inlineStr">
        <is>
          <t>nacionalni certifikacijski organ za kibernetsko varnost</t>
        </is>
      </c>
      <c r="CO1118" s="2" t="inlineStr">
        <is>
          <t>3</t>
        </is>
      </c>
      <c r="CP1118" s="2" t="inlineStr">
        <is>
          <t/>
        </is>
      </c>
      <c r="CQ1118" t="inlineStr">
        <is>
          <t>nacionalni organ, ki ga imenuje država članica za nadzor skladnosti z zahtevami iz Akta o kibernetski varnosti</t>
        </is>
      </c>
      <c r="CR1118" s="2" t="inlineStr">
        <is>
          <t>nationell myndighet för cybersäkerhetscertifiering</t>
        </is>
      </c>
      <c r="CS1118" s="2" t="inlineStr">
        <is>
          <t>3</t>
        </is>
      </c>
      <c r="CT1118" s="2" t="inlineStr">
        <is>
          <t/>
        </is>
      </c>
      <c r="CU1118" t="inlineStr">
        <is>
          <t/>
        </is>
      </c>
    </row>
    <row r="1119">
      <c r="A1119" s="1" t="str">
        <f>HYPERLINK("https://iate.europa.eu/entry/result/3580920/all", "3580920")</f>
        <v>3580920</v>
      </c>
      <c r="B1119" t="inlineStr">
        <is>
          <t>EUROPEAN UNION;EDUCATION AND COMMUNICATIONS</t>
        </is>
      </c>
      <c r="C1119" t="inlineStr">
        <is>
          <t>EUROPEAN UNION|European Union law|EU law;EDUCATION AND COMMUNICATIONS|information technology and data processing|computer system|information security</t>
        </is>
      </c>
      <c r="D1119" s="2" t="inlineStr">
        <is>
          <t>технически доклад за състоянието на киберсигурността в ЕС</t>
        </is>
      </c>
      <c r="E1119" s="2" t="inlineStr">
        <is>
          <t>3</t>
        </is>
      </c>
      <c r="F1119" s="2" t="inlineStr">
        <is>
          <t/>
        </is>
      </c>
      <c r="G1119" t="inlineStr">
        <is>
          <t>редовен задълбочен доклад, изготвян съвместно от ENISA и държавите членки, който разглежда инциденти и киберзаплахи въз основа на информация от обществено достъпни източници, собствени анализи и доклади на ENISA, споделяни, наред с останалото, от CSIRT на държавите членки или единните звена за контакт, създадени съгласно Директива (ЕС) 2016/1148</t>
        </is>
      </c>
      <c r="H1119" s="2" t="inlineStr">
        <is>
          <t>technická situační zpráva EU v oblasti kybernetické bezpečnosti</t>
        </is>
      </c>
      <c r="I1119" s="2" t="inlineStr">
        <is>
          <t>2</t>
        </is>
      </c>
      <c r="J1119" s="2" t="inlineStr">
        <is>
          <t/>
        </is>
      </c>
      <c r="K1119" t="inlineStr">
        <is>
          <t>podrobná zpráva týkající se incidentů a kybernetických hrozeb, kterou pravidelně vypracovává agentura ENISA [ &lt;a href="/entry/result/3574069/all" id="ENTRY_TO_ENTRY_CONVERTER" target="_blank"&gt;IATE:3574069&lt;/a&gt; ]</t>
        </is>
      </c>
      <c r="L1119" s="2" t="inlineStr">
        <is>
          <t>teknisk EU-cybersikkerhedsrapport</t>
        </is>
      </c>
      <c r="M1119" s="2" t="inlineStr">
        <is>
          <t>3</t>
        </is>
      </c>
      <c r="N1119" s="2" t="inlineStr">
        <is>
          <t/>
        </is>
      </c>
      <c r="O1119" t="inlineStr">
        <is>
          <t>tilbundsgående rappport om hændelser og cybertrusler, som ENISA i tæt samarbejde med medlemsstaterne regelmæssigt udarbejder baseret på offentligt tilgængelige oplysninger, ENISA's egen analyse og rapporter fra medlemsstaternes CSIRT'er eller de nationale centrale kontaktpunkter for sikkerheden i net- og informationssystemer</t>
        </is>
      </c>
      <c r="P1119" s="2" t="inlineStr">
        <is>
          <t>technischer EU-Cybersicherheitslagebericht|
EU-Cybersicherheitslagebericht</t>
        </is>
      </c>
      <c r="Q1119" s="2" t="inlineStr">
        <is>
          <t>3|
3</t>
        </is>
      </c>
      <c r="R1119" s="2" t="inlineStr">
        <is>
          <t xml:space="preserve">|
</t>
        </is>
      </c>
      <c r="S1119" t="inlineStr">
        <is>
          <t>von der ENISA &lt;a href="/entry/result/3574069/all" id="ENTRY_TO_ENTRY_CONVERTER" target="_blank"&gt;IATE:3574069&lt;/a&gt; in enger Zusammenarbeit mit den Mitgliedstaaten regelmäßig zu erstellender eingehender Bericht über Sicherheitsvorfälle und Bedrohungen</t>
        </is>
      </c>
      <c r="T1119" s="2" t="inlineStr">
        <is>
          <t>τεχνική έκθεση για την κατάσταση της κυβερνοασφάλειας στην ΕΕ</t>
        </is>
      </c>
      <c r="U1119" s="2" t="inlineStr">
        <is>
          <t>3</t>
        </is>
      </c>
      <c r="V1119" s="2" t="inlineStr">
        <is>
          <t/>
        </is>
      </c>
      <c r="W1119" t="inlineStr">
        <is>
          <t>τακτική ενδελεχής έκθεση που εκπονεί ο ENISA, σε στενή συνεργασία με τα κράτη μέλη, όσον αφορά συμβάντα και κυβερνοαπειλές, με βάση πληροφορίες διαθέσιμες στο κοινό, τις αναλύσεις του και εκθέσεις που υποβάλλουν, μεταξύ άλλων, οι CSIRT των κρατών μελών ή τα ενιαία κέντρα επαφής της οδηγίας ΣΔΠ.</t>
        </is>
      </c>
      <c r="X1119" s="2" t="inlineStr">
        <is>
          <t>Cybersecurity Technical Situation Report|
EU Cybersecurity Technical Situation Report</t>
        </is>
      </c>
      <c r="Y1119" s="2" t="inlineStr">
        <is>
          <t>1|
3</t>
        </is>
      </c>
      <c r="Z1119" s="2" t="inlineStr">
        <is>
          <t xml:space="preserve">|
</t>
        </is>
      </c>
      <c r="AA1119" t="inlineStr">
        <is>
          <t>regular in-depth report prepared by ENISA, in close cooperation with the Member States, on incidents and cyber threats based on publicly available information, its own analysis, and reports shared by, among others, the Member States' CSIRTs or the NIS Directive single points of contact</t>
        </is>
      </c>
      <c r="AB1119" s="2" t="inlineStr">
        <is>
          <t>informe sobre la situación técnica de la ciberseguridad en la UE</t>
        </is>
      </c>
      <c r="AC1119" s="2" t="inlineStr">
        <is>
          <t>3</t>
        </is>
      </c>
      <c r="AD1119" s="2" t="inlineStr">
        <is>
          <t/>
        </is>
      </c>
      <c r="AE1119" t="inlineStr">
        <is>
          <t>Informe detallado elaborado por ENISA, en estrecha cooperación con los Estados miembros, sobre incidentes y ciberamenazas, basándose en la información públicamente disponible, en su propio análisis y en los informes compartidos por los equipos de respuesta a incidentes de seguridad informática de los Estados miembros o los puntos de contacto únicos nacionales sobre la seguridad de las redes y sistemas de información.</t>
        </is>
      </c>
      <c r="AF1119" s="2" t="inlineStr">
        <is>
          <t>ELi küberturvalisuse tehnilise olukorra aruanne</t>
        </is>
      </c>
      <c r="AG1119" s="2" t="inlineStr">
        <is>
          <t>3</t>
        </is>
      </c>
      <c r="AH1119" s="2" t="inlineStr">
        <is>
          <t/>
        </is>
      </c>
      <c r="AI1119" t="inlineStr">
        <is>
          <t>&lt;i&gt;ENISA &lt;/i&gt;&lt;a href="/entry/result/3574069/all" id="ENTRY_TO_ENTRY_CONVERTER" target="_blank"&gt;IATE:3574069&lt;/a&gt; poolt tihedas koostöös liikmesriikidega koostatud korrapärane ja põhjalik aruanne intsidentide ja küberohtude kohta, mis põhineb avalikult kättesaadaval teabel, ENISA enda analüüsidel ning aruannetel, mida jagavad temaga liikmesriikide 
&lt;i&gt;CSIRTid &lt;/i&gt;&lt;a href="/entry/result/933803/all" id="ENTRY_TO_ENTRY_CONVERTER" target="_blank"&gt;IATE:933803&lt;/a&gt; või 
&lt;i&gt;küberturvalisuse direktiivi&lt;/i&gt; &lt;a href="/entry/result/3551843/all" id="ENTRY_TO_ENTRY_CONVERTER" target="_blank"&gt;IATE:3551843&lt;/a&gt; kohased ühtsed kontaktpunktid</t>
        </is>
      </c>
      <c r="AJ1119" s="2" t="inlineStr">
        <is>
          <t>unionin kyberturvallisuuden tekninen tilanneraportti</t>
        </is>
      </c>
      <c r="AK1119" s="2" t="inlineStr">
        <is>
          <t>3</t>
        </is>
      </c>
      <c r="AL1119" s="2" t="inlineStr">
        <is>
          <t/>
        </is>
      </c>
      <c r="AM1119" t="inlineStr">
        <is>
          <t>ENISAn yhteistyössä jäsenvaltioiden kanssa säännöllisesti laatima raportti poikkeamista ja kyberuhkista</t>
        </is>
      </c>
      <c r="AN1119" s="2" t="inlineStr">
        <is>
          <t>rapport de situation technique en matière de cybersécurité de l'UE</t>
        </is>
      </c>
      <c r="AO1119" s="2" t="inlineStr">
        <is>
          <t>3</t>
        </is>
      </c>
      <c r="AP1119" s="2" t="inlineStr">
        <is>
          <t/>
        </is>
      </c>
      <c r="AQ1119" t="inlineStr">
        <is>
          <t>rapport approfondi préparé à intervalles réguliers par l'ENISA, en coopération étroite avec les États membres, sur les incidents et cybermenaces dans l'Union, sur la base d'informations publiquement disponibles, de ses propres analyses et des rapports que lui communiquent notamment les CSIRT des États membres ou les points de contact uniques</t>
        </is>
      </c>
      <c r="AR1119" s="2" t="inlineStr">
        <is>
          <t>Tuarascáil ar Staid Theicniúil na Cibearshlándála</t>
        </is>
      </c>
      <c r="AS1119" s="2" t="inlineStr">
        <is>
          <t>3</t>
        </is>
      </c>
      <c r="AT1119" s="2" t="inlineStr">
        <is>
          <t/>
        </is>
      </c>
      <c r="AU1119" t="inlineStr">
        <is>
          <t/>
        </is>
      </c>
      <c r="AV1119" s="2" t="inlineStr">
        <is>
          <t>tehničko izvješće o stanju kibersigurnosti u EU-u</t>
        </is>
      </c>
      <c r="AW1119" s="2" t="inlineStr">
        <is>
          <t>3</t>
        </is>
      </c>
      <c r="AX1119" s="2" t="inlineStr">
        <is>
          <t/>
        </is>
      </c>
      <c r="AY1119" t="inlineStr">
        <is>
          <t/>
        </is>
      </c>
      <c r="AZ1119" s="2" t="inlineStr">
        <is>
          <t>uniós kiberbiztonsági technikai helyzetjelentés</t>
        </is>
      </c>
      <c r="BA1119" s="2" t="inlineStr">
        <is>
          <t>3</t>
        </is>
      </c>
      <c r="BB1119" s="2" t="inlineStr">
        <is>
          <t/>
        </is>
      </c>
      <c r="BC1119" t="inlineStr">
        <is>
          <t>az ENISA által - a tagállamokkal szoros együttműködésben - a nyilvánosan hozzáférhető információk, a saját elemzése és azon jelentések alapján készített rendszeres és részletes jelentés, amelyeket többek között a tagállami CSIRT-ek vagy a hálózati és információs rendszerek biztonságáért felelős egyedüli kapcsolattartó pontok megosztottak vele</t>
        </is>
      </c>
      <c r="BD1119" s="2" t="inlineStr">
        <is>
          <t>relazione sulla situazione tecnica della cibersicurezza nell'Unione</t>
        </is>
      </c>
      <c r="BE1119" s="2" t="inlineStr">
        <is>
          <t>3</t>
        </is>
      </c>
      <c r="BF1119" s="2" t="inlineStr">
        <is>
          <t/>
        </is>
      </c>
      <c r="BG1119" t="inlineStr">
        <is>
          <t>relazione elaborata periodicamente dall'ENISA, in stretta cooperazione con gli Stati membri, in merito agli incidenti e alle minacce informatiche, sulla base di informazioni pubblicamente disponibili, della propria analisi e delle relazioni condivise, tra l’altro, dai CSIRT degli Stati membri o dai punti di contatto unici</t>
        </is>
      </c>
      <c r="BH1119" s="2" t="inlineStr">
        <is>
          <t>ES kibernetinio saugumo techninės padėties ataskaita</t>
        </is>
      </c>
      <c r="BI1119" s="2" t="inlineStr">
        <is>
          <t>3</t>
        </is>
      </c>
      <c r="BJ1119" s="2" t="inlineStr">
        <is>
          <t/>
        </is>
      </c>
      <c r="BK1119" t="inlineStr">
        <is>
          <t>glaudžiai bendradarbiaujant su valstybėmis narėmis, reguliariai rengiama išsami ataskaita dėl incidentų ir grėsmių, grindžiama atvirųjų šaltinių informacija, ENISA atliekama analize ir ataskaitomis, kurias pateikia valstybių narių CSIRT arba bendrieji informaciniai centrai</t>
        </is>
      </c>
      <c r="BL1119" s="2" t="inlineStr">
        <is>
          <t>ES kiberdrošības tehniskās situācijas ziņojums</t>
        </is>
      </c>
      <c r="BM1119" s="2" t="inlineStr">
        <is>
          <t>3</t>
        </is>
      </c>
      <c r="BN1119" s="2" t="inlineStr">
        <is>
          <t/>
        </is>
      </c>
      <c r="BO1119" t="inlineStr">
        <is>
          <t>&lt;i&gt; ENISA &lt;/i&gt;regulāri sagatavots padziļināts ziņojums par incidentiem un kiberdraudiem, kurš balstīts uz publiski pieejamo informāciju, 
&lt;i&gt;ENISA &lt;/i&gt;veikto analīzi un ziņojumiem, ko tai cita starpā sniegušas dalībvalstu 
&lt;i&gt;CSIRT &lt;/i&gt;vai ar Direktīvu (ES) 2016/1148 izveidotie vienotie kontaktpunkti</t>
        </is>
      </c>
      <c r="BP1119" s="2" t="inlineStr">
        <is>
          <t>Rapport dwar is-Sitwazzjoni Teknika taċ-Ċibersigurtà fl-UE</t>
        </is>
      </c>
      <c r="BQ1119" s="2" t="inlineStr">
        <is>
          <t>3</t>
        </is>
      </c>
      <c r="BR1119" s="2" t="inlineStr">
        <is>
          <t/>
        </is>
      </c>
      <c r="BS1119" t="inlineStr">
        <is>
          <t>rapport regolari u ddettaljat imħejji mill-ENISA, f'kooperazzjoni mill-qrib mal-Istati Membri, rigward inċidenti u theddid ċibernetiku bbażat fuq informazzjoni disponibbli pubblikament, l-analiżi tagħha stess u r-rapporti kondiviżi minn, fost l-oħrajn, is-CSIRTs tal-Istati Membri jew il-punti uniċi ta’ kuntatt stabbiliti bid-Direttiva NIS [ &lt;a href="/entry/result/&lt;a/all" id="ENTRY_TO_ENTRY_CONVERTER" target="_blank"&gt;IATE: href="https://iate.europa.eu/entry/result/3551843" target="_blank"&amp;gt;3551843&lt;/a&gt; ]</t>
        </is>
      </c>
      <c r="BT1119" s="2" t="inlineStr">
        <is>
          <t>technisch situatieverslag inzake de EU-cyberbeveiliging</t>
        </is>
      </c>
      <c r="BU1119" s="2" t="inlineStr">
        <is>
          <t>3</t>
        </is>
      </c>
      <c r="BV1119" s="2" t="inlineStr">
        <is>
          <t/>
        </is>
      </c>
      <c r="BW1119" t="inlineStr">
        <is>
          <t>door Enisa op regelmatige basis en in nauwe samenwerking met de lidstaten opgesteld verslag over incidenten en cyberdreigingen, op basis van publiek beschikbare informatie, eigen analyses, en verslagen die ter beschikking worden gesteld door onder meer de CSIRT’s van de lidstaten of de bij de Richtlijn (EU) 2016/1148 opgerichte centrale contactpunten, beide op vrijwillige basis, EC3 en CERT-EU</t>
        </is>
      </c>
      <c r="BX1119" s="2" t="inlineStr">
        <is>
          <t>raport techniczny o stanie cyberbezpieczeństwa w UE|
techniczny raport sytuacyjny na temat bezpieczeństwa cybernetycznego w UE</t>
        </is>
      </c>
      <c r="BY1119" s="2" t="inlineStr">
        <is>
          <t>3|
2</t>
        </is>
      </c>
      <c r="BZ1119" s="2" t="inlineStr">
        <is>
          <t xml:space="preserve">preferred|
</t>
        </is>
      </c>
      <c r="CA1119" t="inlineStr">
        <is>
          <t>przygotowywany przez ENISA poglębiony raport dotyczący incydentów i cyberzagrożeń, w oparciu o dostępne publicznie informacje, własne analizy oraz sprawozdania udostępniane przez, między innymi, zespoły CSIRT państw członkowskich lub pojedyncze punkty kontaktowe ustanowione dyrektywą (UE) 2016/1148</t>
        </is>
      </c>
      <c r="CB1119" s="2" t="inlineStr">
        <is>
          <t>relatório sobre a situação técnica da cibersegurança na UE</t>
        </is>
      </c>
      <c r="CC1119" s="2" t="inlineStr">
        <is>
          <t>3</t>
        </is>
      </c>
      <c r="CD1119" s="2" t="inlineStr">
        <is>
          <t/>
        </is>
      </c>
      <c r="CE1119" t="inlineStr">
        <is>
          <t>Relatório aprofundado, elaborado regularmente pela ENISA em estreita colaboração com os Estados-Membros, sobre a situação técnica da cibersegurança na União quanto a incidentes e ciberameaças, baseado em informações publicamente disponíveis, nas próprias análises da ENISA e em relatórios com ela partilhados pelas CSIRT dos Estados-Membros ou pelos pontos de contacto únicos nacionais.</t>
        </is>
      </c>
      <c r="CF1119" s="2" t="inlineStr">
        <is>
          <t>raport asupra situației tehnice în materie de securitate cibernetică la nivelul UE</t>
        </is>
      </c>
      <c r="CG1119" s="2" t="inlineStr">
        <is>
          <t>3</t>
        </is>
      </c>
      <c r="CH1119" s="2" t="inlineStr">
        <is>
          <t/>
        </is>
      </c>
      <c r="CI1119" t="inlineStr">
        <is>
          <t>raport aprofundat întocmit periodic de ENISA despre incidentele și riscurile cibernetice, pe baza informațiilor disponibile public, a propriei sale analize și a unor rapoarte transmise de echipele CSIRT ale statelor membre sau punctele unice de contact</t>
        </is>
      </c>
      <c r="CJ1119" s="2" t="inlineStr">
        <is>
          <t>technická situačná správa o kybernetickej bezpečnosti v EÚ</t>
        </is>
      </c>
      <c r="CK1119" s="2" t="inlineStr">
        <is>
          <t>3</t>
        </is>
      </c>
      <c r="CL1119" s="2" t="inlineStr">
        <is>
          <t>proposed</t>
        </is>
      </c>
      <c r="CM1119" t="inlineStr">
        <is>
          <t>pravidelná podrobná správa o situácií v oblasti incidentov a kybernetických hrozieb, ktorú vypracúva agentúra ENISA v úzkej spolupráci s členskými štátmi a pri ktorej vychádza z verejne dostupných informácií, zo svojich vlastných analýz a zo správ, ktoré okrem iného poskytli jednotky CSIRT členských štátov alebo jednotné kontaktné miesta zriadené podľa smernice NIS, ako aj centrum EC3 a tím CERT-EU</t>
        </is>
      </c>
      <c r="CN1119" s="2" t="inlineStr">
        <is>
          <t>tehnično poročilo o stanju na področju kibernetske varnosti v EU</t>
        </is>
      </c>
      <c r="CO1119" s="2" t="inlineStr">
        <is>
          <t>3</t>
        </is>
      </c>
      <c r="CP1119" s="2" t="inlineStr">
        <is>
          <t/>
        </is>
      </c>
      <c r="CQ1119" t="inlineStr">
        <is>
          <t>redno poglobljeno poročilo glede incidentov in kibernetskih groženj, ki ga pripravi agencija ENISA v tesnem sodelovanju z državami članicami, in sicer na podlagi javno dostopnih informacij, lastne analize in poročil, ki jih med drugim predložijo skupine CSIRT držav članic ali enotne kontaktne točke, vzpostavljene z Direktivo (EU) 2016/1148, EC3 ter skupine CERT-EU</t>
        </is>
      </c>
      <c r="CR1119" s="2" t="inlineStr">
        <is>
          <t>teknisk lägesrapport om cybersäkerheten i EU</t>
        </is>
      </c>
      <c r="CS1119" s="2" t="inlineStr">
        <is>
          <t>3</t>
        </is>
      </c>
      <c r="CT1119" s="2" t="inlineStr">
        <is>
          <t/>
        </is>
      </c>
      <c r="CU1119" t="inlineStr">
        <is>
          <t/>
        </is>
      </c>
    </row>
    <row r="1120">
      <c r="A1120" s="1" t="str">
        <f>HYPERLINK("https://iate.europa.eu/entry/result/3589593/all", "3589593")</f>
        <v>3589593</v>
      </c>
      <c r="B1120" t="inlineStr">
        <is>
          <t>EDUCATION AND COMMUNICATIONS</t>
        </is>
      </c>
      <c r="C1120" t="inlineStr">
        <is>
          <t>EDUCATION AND COMMUNICATIONS|information technology and data processing</t>
        </is>
      </c>
      <c r="D1120" t="inlineStr">
        <is>
          <t/>
        </is>
      </c>
      <c r="E1120" t="inlineStr">
        <is>
          <t/>
        </is>
      </c>
      <c r="F1120" t="inlineStr">
        <is>
          <t/>
        </is>
      </c>
      <c r="G1120" t="inlineStr">
        <is>
          <t/>
        </is>
      </c>
      <c r="H1120" t="inlineStr">
        <is>
          <t/>
        </is>
      </c>
      <c r="I1120" t="inlineStr">
        <is>
          <t/>
        </is>
      </c>
      <c r="J1120" t="inlineStr">
        <is>
          <t/>
        </is>
      </c>
      <c r="K1120" t="inlineStr">
        <is>
          <t/>
        </is>
      </c>
      <c r="L1120" t="inlineStr">
        <is>
          <t/>
        </is>
      </c>
      <c r="M1120" t="inlineStr">
        <is>
          <t/>
        </is>
      </c>
      <c r="N1120" t="inlineStr">
        <is>
          <t/>
        </is>
      </c>
      <c r="O1120" t="inlineStr">
        <is>
          <t/>
        </is>
      </c>
      <c r="P1120" t="inlineStr">
        <is>
          <t/>
        </is>
      </c>
      <c r="Q1120" t="inlineStr">
        <is>
          <t/>
        </is>
      </c>
      <c r="R1120" t="inlineStr">
        <is>
          <t/>
        </is>
      </c>
      <c r="S1120" t="inlineStr">
        <is>
          <t/>
        </is>
      </c>
      <c r="T1120" s="2" t="inlineStr">
        <is>
          <t>κυβερνοσυμβάν</t>
        </is>
      </c>
      <c r="U1120" s="2" t="inlineStr">
        <is>
          <t>4</t>
        </is>
      </c>
      <c r="V1120" s="2" t="inlineStr">
        <is>
          <t/>
        </is>
      </c>
      <c r="W1120" t="inlineStr">
        <is>
          <t/>
        </is>
      </c>
      <c r="X1120" s="2" t="inlineStr">
        <is>
          <t>cyber event</t>
        </is>
      </c>
      <c r="Y1120" s="2" t="inlineStr">
        <is>
          <t>3</t>
        </is>
      </c>
      <c r="Z1120" s="2" t="inlineStr">
        <is>
          <t/>
        </is>
      </c>
      <c r="AA1120" t="inlineStr">
        <is>
          <t>any observable occurrence in an information system</t>
        </is>
      </c>
      <c r="AB1120" t="inlineStr">
        <is>
          <t/>
        </is>
      </c>
      <c r="AC1120" t="inlineStr">
        <is>
          <t/>
        </is>
      </c>
      <c r="AD1120" t="inlineStr">
        <is>
          <t/>
        </is>
      </c>
      <c r="AE1120" t="inlineStr">
        <is>
          <t/>
        </is>
      </c>
      <c r="AF1120" t="inlineStr">
        <is>
          <t/>
        </is>
      </c>
      <c r="AG1120" t="inlineStr">
        <is>
          <t/>
        </is>
      </c>
      <c r="AH1120" t="inlineStr">
        <is>
          <t/>
        </is>
      </c>
      <c r="AI1120" t="inlineStr">
        <is>
          <t/>
        </is>
      </c>
      <c r="AJ1120" t="inlineStr">
        <is>
          <t/>
        </is>
      </c>
      <c r="AK1120" t="inlineStr">
        <is>
          <t/>
        </is>
      </c>
      <c r="AL1120" t="inlineStr">
        <is>
          <t/>
        </is>
      </c>
      <c r="AM1120" t="inlineStr">
        <is>
          <t/>
        </is>
      </c>
      <c r="AN1120" t="inlineStr">
        <is>
          <t/>
        </is>
      </c>
      <c r="AO1120" t="inlineStr">
        <is>
          <t/>
        </is>
      </c>
      <c r="AP1120" t="inlineStr">
        <is>
          <t/>
        </is>
      </c>
      <c r="AQ1120" t="inlineStr">
        <is>
          <t/>
        </is>
      </c>
      <c r="AR1120" t="inlineStr">
        <is>
          <t/>
        </is>
      </c>
      <c r="AS1120" t="inlineStr">
        <is>
          <t/>
        </is>
      </c>
      <c r="AT1120" t="inlineStr">
        <is>
          <t/>
        </is>
      </c>
      <c r="AU1120" t="inlineStr">
        <is>
          <t/>
        </is>
      </c>
      <c r="AV1120" t="inlineStr">
        <is>
          <t/>
        </is>
      </c>
      <c r="AW1120" t="inlineStr">
        <is>
          <t/>
        </is>
      </c>
      <c r="AX1120" t="inlineStr">
        <is>
          <t/>
        </is>
      </c>
      <c r="AY1120" t="inlineStr">
        <is>
          <t/>
        </is>
      </c>
      <c r="AZ1120" t="inlineStr">
        <is>
          <t/>
        </is>
      </c>
      <c r="BA1120" t="inlineStr">
        <is>
          <t/>
        </is>
      </c>
      <c r="BB1120" t="inlineStr">
        <is>
          <t/>
        </is>
      </c>
      <c r="BC1120" t="inlineStr">
        <is>
          <t/>
        </is>
      </c>
      <c r="BD1120" t="inlineStr">
        <is>
          <t/>
        </is>
      </c>
      <c r="BE1120" t="inlineStr">
        <is>
          <t/>
        </is>
      </c>
      <c r="BF1120" t="inlineStr">
        <is>
          <t/>
        </is>
      </c>
      <c r="BG1120" t="inlineStr">
        <is>
          <t/>
        </is>
      </c>
      <c r="BH1120" t="inlineStr">
        <is>
          <t/>
        </is>
      </c>
      <c r="BI1120" t="inlineStr">
        <is>
          <t/>
        </is>
      </c>
      <c r="BJ1120" t="inlineStr">
        <is>
          <t/>
        </is>
      </c>
      <c r="BK1120" t="inlineStr">
        <is>
          <t/>
        </is>
      </c>
      <c r="BL1120" t="inlineStr">
        <is>
          <t/>
        </is>
      </c>
      <c r="BM1120" t="inlineStr">
        <is>
          <t/>
        </is>
      </c>
      <c r="BN1120" t="inlineStr">
        <is>
          <t/>
        </is>
      </c>
      <c r="BO1120" t="inlineStr">
        <is>
          <t/>
        </is>
      </c>
      <c r="BP1120" t="inlineStr">
        <is>
          <t/>
        </is>
      </c>
      <c r="BQ1120" t="inlineStr">
        <is>
          <t/>
        </is>
      </c>
      <c r="BR1120" t="inlineStr">
        <is>
          <t/>
        </is>
      </c>
      <c r="BS1120" t="inlineStr">
        <is>
          <t/>
        </is>
      </c>
      <c r="BT1120" t="inlineStr">
        <is>
          <t/>
        </is>
      </c>
      <c r="BU1120" t="inlineStr">
        <is>
          <t/>
        </is>
      </c>
      <c r="BV1120" t="inlineStr">
        <is>
          <t/>
        </is>
      </c>
      <c r="BW1120" t="inlineStr">
        <is>
          <t/>
        </is>
      </c>
      <c r="BX1120" t="inlineStr">
        <is>
          <t/>
        </is>
      </c>
      <c r="BY1120" t="inlineStr">
        <is>
          <t/>
        </is>
      </c>
      <c r="BZ1120" t="inlineStr">
        <is>
          <t/>
        </is>
      </c>
      <c r="CA1120" t="inlineStr">
        <is>
          <t/>
        </is>
      </c>
      <c r="CB1120" t="inlineStr">
        <is>
          <t/>
        </is>
      </c>
      <c r="CC1120" t="inlineStr">
        <is>
          <t/>
        </is>
      </c>
      <c r="CD1120" t="inlineStr">
        <is>
          <t/>
        </is>
      </c>
      <c r="CE1120" t="inlineStr">
        <is>
          <t/>
        </is>
      </c>
      <c r="CF1120" t="inlineStr">
        <is>
          <t/>
        </is>
      </c>
      <c r="CG1120" t="inlineStr">
        <is>
          <t/>
        </is>
      </c>
      <c r="CH1120" t="inlineStr">
        <is>
          <t/>
        </is>
      </c>
      <c r="CI1120" t="inlineStr">
        <is>
          <t/>
        </is>
      </c>
      <c r="CJ1120" t="inlineStr">
        <is>
          <t/>
        </is>
      </c>
      <c r="CK1120" t="inlineStr">
        <is>
          <t/>
        </is>
      </c>
      <c r="CL1120" t="inlineStr">
        <is>
          <t/>
        </is>
      </c>
      <c r="CM1120" t="inlineStr">
        <is>
          <t/>
        </is>
      </c>
      <c r="CN1120" t="inlineStr">
        <is>
          <t/>
        </is>
      </c>
      <c r="CO1120" t="inlineStr">
        <is>
          <t/>
        </is>
      </c>
      <c r="CP1120" t="inlineStr">
        <is>
          <t/>
        </is>
      </c>
      <c r="CQ1120" t="inlineStr">
        <is>
          <t/>
        </is>
      </c>
      <c r="CR1120" t="inlineStr">
        <is>
          <t/>
        </is>
      </c>
      <c r="CS1120" t="inlineStr">
        <is>
          <t/>
        </is>
      </c>
      <c r="CT1120" t="inlineStr">
        <is>
          <t/>
        </is>
      </c>
      <c r="CU1120" t="inlineStr">
        <is>
          <t/>
        </is>
      </c>
    </row>
    <row r="1121">
      <c r="A1121" s="1" t="str">
        <f>HYPERLINK("https://iate.europa.eu/entry/result/3589669/all", "3589669")</f>
        <v>3589669</v>
      </c>
      <c r="B1121" t="inlineStr">
        <is>
          <t>EDUCATION AND COMMUNICATIONS</t>
        </is>
      </c>
      <c r="C1121" t="inlineStr">
        <is>
          <t>EDUCATION AND COMMUNICATIONS|information technology and data processing|computer system|information security;EDUCATION AND COMMUNICATIONS|communications|communications systems</t>
        </is>
      </c>
      <c r="D1121" t="inlineStr">
        <is>
          <t/>
        </is>
      </c>
      <c r="E1121" t="inlineStr">
        <is>
          <t/>
        </is>
      </c>
      <c r="F1121" t="inlineStr">
        <is>
          <t/>
        </is>
      </c>
      <c r="G1121" t="inlineStr">
        <is>
          <t/>
        </is>
      </c>
      <c r="H1121" t="inlineStr">
        <is>
          <t/>
        </is>
      </c>
      <c r="I1121" t="inlineStr">
        <is>
          <t/>
        </is>
      </c>
      <c r="J1121" t="inlineStr">
        <is>
          <t/>
        </is>
      </c>
      <c r="K1121" t="inlineStr">
        <is>
          <t/>
        </is>
      </c>
      <c r="L1121" t="inlineStr">
        <is>
          <t/>
        </is>
      </c>
      <c r="M1121" t="inlineStr">
        <is>
          <t/>
        </is>
      </c>
      <c r="N1121" t="inlineStr">
        <is>
          <t/>
        </is>
      </c>
      <c r="O1121" t="inlineStr">
        <is>
          <t/>
        </is>
      </c>
      <c r="P1121" t="inlineStr">
        <is>
          <t/>
        </is>
      </c>
      <c r="Q1121" t="inlineStr">
        <is>
          <t/>
        </is>
      </c>
      <c r="R1121" t="inlineStr">
        <is>
          <t/>
        </is>
      </c>
      <c r="S1121" t="inlineStr">
        <is>
          <t/>
        </is>
      </c>
      <c r="T1121" t="inlineStr">
        <is>
          <t/>
        </is>
      </c>
      <c r="U1121" t="inlineStr">
        <is>
          <t/>
        </is>
      </c>
      <c r="V1121" t="inlineStr">
        <is>
          <t/>
        </is>
      </c>
      <c r="W1121" t="inlineStr">
        <is>
          <t/>
        </is>
      </c>
      <c r="X1121" s="2" t="inlineStr">
        <is>
          <t>software token|
soft token</t>
        </is>
      </c>
      <c r="Y1121" s="2" t="inlineStr">
        <is>
          <t>3|
3</t>
        </is>
      </c>
      <c r="Z1121" s="2" t="inlineStr">
        <is>
          <t xml:space="preserve">|
</t>
        </is>
      </c>
      <c r="AA1121" t="inlineStr">
        <is>
          <t>piece of a two-factor authentication security device that may be used to authorise the use of computer services, stored on a general-purpose electronic device such as a desktop computer, laptop, PDA, or mobile phone and can be duplicated</t>
        </is>
      </c>
      <c r="AB1121" t="inlineStr">
        <is>
          <t/>
        </is>
      </c>
      <c r="AC1121" t="inlineStr">
        <is>
          <t/>
        </is>
      </c>
      <c r="AD1121" t="inlineStr">
        <is>
          <t/>
        </is>
      </c>
      <c r="AE1121" t="inlineStr">
        <is>
          <t/>
        </is>
      </c>
      <c r="AF1121" t="inlineStr">
        <is>
          <t/>
        </is>
      </c>
      <c r="AG1121" t="inlineStr">
        <is>
          <t/>
        </is>
      </c>
      <c r="AH1121" t="inlineStr">
        <is>
          <t/>
        </is>
      </c>
      <c r="AI1121" t="inlineStr">
        <is>
          <t/>
        </is>
      </c>
      <c r="AJ1121" t="inlineStr">
        <is>
          <t/>
        </is>
      </c>
      <c r="AK1121" t="inlineStr">
        <is>
          <t/>
        </is>
      </c>
      <c r="AL1121" t="inlineStr">
        <is>
          <t/>
        </is>
      </c>
      <c r="AM1121" t="inlineStr">
        <is>
          <t/>
        </is>
      </c>
      <c r="AN1121" t="inlineStr">
        <is>
          <t/>
        </is>
      </c>
      <c r="AO1121" t="inlineStr">
        <is>
          <t/>
        </is>
      </c>
      <c r="AP1121" t="inlineStr">
        <is>
          <t/>
        </is>
      </c>
      <c r="AQ1121" t="inlineStr">
        <is>
          <t/>
        </is>
      </c>
      <c r="AR1121" t="inlineStr">
        <is>
          <t/>
        </is>
      </c>
      <c r="AS1121" t="inlineStr">
        <is>
          <t/>
        </is>
      </c>
      <c r="AT1121" t="inlineStr">
        <is>
          <t/>
        </is>
      </c>
      <c r="AU1121" t="inlineStr">
        <is>
          <t/>
        </is>
      </c>
      <c r="AV1121" t="inlineStr">
        <is>
          <t/>
        </is>
      </c>
      <c r="AW1121" t="inlineStr">
        <is>
          <t/>
        </is>
      </c>
      <c r="AX1121" t="inlineStr">
        <is>
          <t/>
        </is>
      </c>
      <c r="AY1121" t="inlineStr">
        <is>
          <t/>
        </is>
      </c>
      <c r="AZ1121" t="inlineStr">
        <is>
          <t/>
        </is>
      </c>
      <c r="BA1121" t="inlineStr">
        <is>
          <t/>
        </is>
      </c>
      <c r="BB1121" t="inlineStr">
        <is>
          <t/>
        </is>
      </c>
      <c r="BC1121" t="inlineStr">
        <is>
          <t/>
        </is>
      </c>
      <c r="BD1121" t="inlineStr">
        <is>
          <t/>
        </is>
      </c>
      <c r="BE1121" t="inlineStr">
        <is>
          <t/>
        </is>
      </c>
      <c r="BF1121" t="inlineStr">
        <is>
          <t/>
        </is>
      </c>
      <c r="BG1121" t="inlineStr">
        <is>
          <t/>
        </is>
      </c>
      <c r="BH1121" t="inlineStr">
        <is>
          <t/>
        </is>
      </c>
      <c r="BI1121" t="inlineStr">
        <is>
          <t/>
        </is>
      </c>
      <c r="BJ1121" t="inlineStr">
        <is>
          <t/>
        </is>
      </c>
      <c r="BK1121" t="inlineStr">
        <is>
          <t/>
        </is>
      </c>
      <c r="BL1121" t="inlineStr">
        <is>
          <t/>
        </is>
      </c>
      <c r="BM1121" t="inlineStr">
        <is>
          <t/>
        </is>
      </c>
      <c r="BN1121" t="inlineStr">
        <is>
          <t/>
        </is>
      </c>
      <c r="BO1121" t="inlineStr">
        <is>
          <t/>
        </is>
      </c>
      <c r="BP1121" t="inlineStr">
        <is>
          <t/>
        </is>
      </c>
      <c r="BQ1121" t="inlineStr">
        <is>
          <t/>
        </is>
      </c>
      <c r="BR1121" t="inlineStr">
        <is>
          <t/>
        </is>
      </c>
      <c r="BS1121" t="inlineStr">
        <is>
          <t/>
        </is>
      </c>
      <c r="BT1121" t="inlineStr">
        <is>
          <t/>
        </is>
      </c>
      <c r="BU1121" t="inlineStr">
        <is>
          <t/>
        </is>
      </c>
      <c r="BV1121" t="inlineStr">
        <is>
          <t/>
        </is>
      </c>
      <c r="BW1121" t="inlineStr">
        <is>
          <t/>
        </is>
      </c>
      <c r="BX1121" t="inlineStr">
        <is>
          <t/>
        </is>
      </c>
      <c r="BY1121" t="inlineStr">
        <is>
          <t/>
        </is>
      </c>
      <c r="BZ1121" t="inlineStr">
        <is>
          <t/>
        </is>
      </c>
      <c r="CA1121" t="inlineStr">
        <is>
          <t/>
        </is>
      </c>
      <c r="CB1121" s="2" t="inlineStr">
        <is>
          <t>dispositivo virtual de autenticação</t>
        </is>
      </c>
      <c r="CC1121" s="2" t="inlineStr">
        <is>
          <t>3</t>
        </is>
      </c>
      <c r="CD1121" s="2" t="inlineStr">
        <is>
          <t/>
        </is>
      </c>
      <c r="CE1121" t="inlineStr">
        <is>
          <t/>
        </is>
      </c>
      <c r="CF1121" t="inlineStr">
        <is>
          <t/>
        </is>
      </c>
      <c r="CG1121" t="inlineStr">
        <is>
          <t/>
        </is>
      </c>
      <c r="CH1121" t="inlineStr">
        <is>
          <t/>
        </is>
      </c>
      <c r="CI1121" t="inlineStr">
        <is>
          <t/>
        </is>
      </c>
      <c r="CJ1121" t="inlineStr">
        <is>
          <t/>
        </is>
      </c>
      <c r="CK1121" t="inlineStr">
        <is>
          <t/>
        </is>
      </c>
      <c r="CL1121" t="inlineStr">
        <is>
          <t/>
        </is>
      </c>
      <c r="CM1121" t="inlineStr">
        <is>
          <t/>
        </is>
      </c>
      <c r="CN1121" t="inlineStr">
        <is>
          <t/>
        </is>
      </c>
      <c r="CO1121" t="inlineStr">
        <is>
          <t/>
        </is>
      </c>
      <c r="CP1121" t="inlineStr">
        <is>
          <t/>
        </is>
      </c>
      <c r="CQ1121" t="inlineStr">
        <is>
          <t/>
        </is>
      </c>
      <c r="CR1121" t="inlineStr">
        <is>
          <t/>
        </is>
      </c>
      <c r="CS1121" t="inlineStr">
        <is>
          <t/>
        </is>
      </c>
      <c r="CT1121" t="inlineStr">
        <is>
          <t/>
        </is>
      </c>
      <c r="CU1121" t="inlineStr">
        <is>
          <t/>
        </is>
      </c>
    </row>
    <row r="1122">
      <c r="A1122" s="1" t="str">
        <f>HYPERLINK("https://iate.europa.eu/entry/result/1270030/all", "1270030")</f>
        <v>1270030</v>
      </c>
      <c r="B1122" t="inlineStr">
        <is>
          <t>INDUSTRY</t>
        </is>
      </c>
      <c r="C1122" t="inlineStr">
        <is>
          <t>INDUSTRY|building and public works|building industry|building materials|cement;INDUSTRY|building and public works</t>
        </is>
      </c>
      <c r="D1122" t="inlineStr">
        <is>
          <t/>
        </is>
      </c>
      <c r="E1122" t="inlineStr">
        <is>
          <t/>
        </is>
      </c>
      <c r="F1122" t="inlineStr">
        <is>
          <t/>
        </is>
      </c>
      <c r="G1122" t="inlineStr">
        <is>
          <t/>
        </is>
      </c>
      <c r="H1122" t="inlineStr">
        <is>
          <t/>
        </is>
      </c>
      <c r="I1122" t="inlineStr">
        <is>
          <t/>
        </is>
      </c>
      <c r="J1122" t="inlineStr">
        <is>
          <t/>
        </is>
      </c>
      <c r="K1122" t="inlineStr">
        <is>
          <t/>
        </is>
      </c>
      <c r="L1122" t="inlineStr">
        <is>
          <t/>
        </is>
      </c>
      <c r="M1122" t="inlineStr">
        <is>
          <t/>
        </is>
      </c>
      <c r="N1122" t="inlineStr">
        <is>
          <t/>
        </is>
      </c>
      <c r="O1122" t="inlineStr">
        <is>
          <t/>
        </is>
      </c>
      <c r="P1122" s="2" t="inlineStr">
        <is>
          <t>Mahlhilfe</t>
        </is>
      </c>
      <c r="Q1122" s="2" t="inlineStr">
        <is>
          <t>3</t>
        </is>
      </c>
      <c r="R1122" s="2" t="inlineStr">
        <is>
          <t/>
        </is>
      </c>
      <c r="S1122" t="inlineStr">
        <is>
          <t/>
        </is>
      </c>
      <c r="T1122" t="inlineStr">
        <is>
          <t/>
        </is>
      </c>
      <c r="U1122" t="inlineStr">
        <is>
          <t/>
        </is>
      </c>
      <c r="V1122" t="inlineStr">
        <is>
          <t/>
        </is>
      </c>
      <c r="W1122" t="inlineStr">
        <is>
          <t/>
        </is>
      </c>
      <c r="X1122" s="2" t="inlineStr">
        <is>
          <t>grinding aid</t>
        </is>
      </c>
      <c r="Y1122" s="2" t="inlineStr">
        <is>
          <t>3</t>
        </is>
      </c>
      <c r="Z1122" s="2" t="inlineStr">
        <is>
          <t/>
        </is>
      </c>
      <c r="AA1122" t="inlineStr">
        <is>
          <t>organic compound added to the mill during the grinding of cement to reduce the energy required to grind the clinker into a given fineness</t>
        </is>
      </c>
      <c r="AB1122" t="inlineStr">
        <is>
          <t/>
        </is>
      </c>
      <c r="AC1122" t="inlineStr">
        <is>
          <t/>
        </is>
      </c>
      <c r="AD1122" t="inlineStr">
        <is>
          <t/>
        </is>
      </c>
      <c r="AE1122" t="inlineStr">
        <is>
          <t/>
        </is>
      </c>
      <c r="AF1122" t="inlineStr">
        <is>
          <t/>
        </is>
      </c>
      <c r="AG1122" t="inlineStr">
        <is>
          <t/>
        </is>
      </c>
      <c r="AH1122" t="inlineStr">
        <is>
          <t/>
        </is>
      </c>
      <c r="AI1122" t="inlineStr">
        <is>
          <t/>
        </is>
      </c>
      <c r="AJ1122" t="inlineStr">
        <is>
          <t/>
        </is>
      </c>
      <c r="AK1122" t="inlineStr">
        <is>
          <t/>
        </is>
      </c>
      <c r="AL1122" t="inlineStr">
        <is>
          <t/>
        </is>
      </c>
      <c r="AM1122" t="inlineStr">
        <is>
          <t/>
        </is>
      </c>
      <c r="AN1122" t="inlineStr">
        <is>
          <t/>
        </is>
      </c>
      <c r="AO1122" t="inlineStr">
        <is>
          <t/>
        </is>
      </c>
      <c r="AP1122" t="inlineStr">
        <is>
          <t/>
        </is>
      </c>
      <c r="AQ1122" t="inlineStr">
        <is>
          <t/>
        </is>
      </c>
      <c r="AR1122" t="inlineStr">
        <is>
          <t/>
        </is>
      </c>
      <c r="AS1122" t="inlineStr">
        <is>
          <t/>
        </is>
      </c>
      <c r="AT1122" t="inlineStr">
        <is>
          <t/>
        </is>
      </c>
      <c r="AU1122" t="inlineStr">
        <is>
          <t/>
        </is>
      </c>
      <c r="AV1122" t="inlineStr">
        <is>
          <t/>
        </is>
      </c>
      <c r="AW1122" t="inlineStr">
        <is>
          <t/>
        </is>
      </c>
      <c r="AX1122" t="inlineStr">
        <is>
          <t/>
        </is>
      </c>
      <c r="AY1122" t="inlineStr">
        <is>
          <t/>
        </is>
      </c>
      <c r="AZ1122" t="inlineStr">
        <is>
          <t/>
        </is>
      </c>
      <c r="BA1122" t="inlineStr">
        <is>
          <t/>
        </is>
      </c>
      <c r="BB1122" t="inlineStr">
        <is>
          <t/>
        </is>
      </c>
      <c r="BC1122" t="inlineStr">
        <is>
          <t/>
        </is>
      </c>
      <c r="BD1122" t="inlineStr">
        <is>
          <t/>
        </is>
      </c>
      <c r="BE1122" t="inlineStr">
        <is>
          <t/>
        </is>
      </c>
      <c r="BF1122" t="inlineStr">
        <is>
          <t/>
        </is>
      </c>
      <c r="BG1122" t="inlineStr">
        <is>
          <t/>
        </is>
      </c>
      <c r="BH1122" s="2" t="inlineStr">
        <is>
          <t>cemento malimo priedai</t>
        </is>
      </c>
      <c r="BI1122" s="2" t="inlineStr">
        <is>
          <t>2</t>
        </is>
      </c>
      <c r="BJ1122" s="2" t="inlineStr">
        <is>
          <t/>
        </is>
      </c>
      <c r="BK1122" t="inlineStr">
        <is>
          <t/>
        </is>
      </c>
      <c r="BL1122" t="inlineStr">
        <is>
          <t/>
        </is>
      </c>
      <c r="BM1122" t="inlineStr">
        <is>
          <t/>
        </is>
      </c>
      <c r="BN1122" t="inlineStr">
        <is>
          <t/>
        </is>
      </c>
      <c r="BO1122" t="inlineStr">
        <is>
          <t/>
        </is>
      </c>
      <c r="BP1122" s="2" t="inlineStr">
        <is>
          <t>aġġuvant għall-immolar</t>
        </is>
      </c>
      <c r="BQ1122" s="2" t="inlineStr">
        <is>
          <t>3</t>
        </is>
      </c>
      <c r="BR1122" s="2" t="inlineStr">
        <is>
          <t/>
        </is>
      </c>
      <c r="BS1122" t="inlineStr">
        <is>
          <t>kompost organiku li jiżdied fil-mola waqt l-immolar tas-siment biex titnaqqas l-enerġija meħtieġa biex il-klinker jiġi mmolat għall-finezza mixtieqa</t>
        </is>
      </c>
      <c r="BT1122" t="inlineStr">
        <is>
          <t/>
        </is>
      </c>
      <c r="BU1122" t="inlineStr">
        <is>
          <t/>
        </is>
      </c>
      <c r="BV1122" t="inlineStr">
        <is>
          <t/>
        </is>
      </c>
      <c r="BW1122" t="inlineStr">
        <is>
          <t/>
        </is>
      </c>
      <c r="BX1122" t="inlineStr">
        <is>
          <t/>
        </is>
      </c>
      <c r="BY1122" t="inlineStr">
        <is>
          <t/>
        </is>
      </c>
      <c r="BZ1122" t="inlineStr">
        <is>
          <t/>
        </is>
      </c>
      <c r="CA1122" t="inlineStr">
        <is>
          <t/>
        </is>
      </c>
      <c r="CB1122" t="inlineStr">
        <is>
          <t/>
        </is>
      </c>
      <c r="CC1122" t="inlineStr">
        <is>
          <t/>
        </is>
      </c>
      <c r="CD1122" t="inlineStr">
        <is>
          <t/>
        </is>
      </c>
      <c r="CE1122" t="inlineStr">
        <is>
          <t/>
        </is>
      </c>
      <c r="CF1122" t="inlineStr">
        <is>
          <t/>
        </is>
      </c>
      <c r="CG1122" t="inlineStr">
        <is>
          <t/>
        </is>
      </c>
      <c r="CH1122" t="inlineStr">
        <is>
          <t/>
        </is>
      </c>
      <c r="CI1122" t="inlineStr">
        <is>
          <t/>
        </is>
      </c>
      <c r="CJ1122" t="inlineStr">
        <is>
          <t/>
        </is>
      </c>
      <c r="CK1122" t="inlineStr">
        <is>
          <t/>
        </is>
      </c>
      <c r="CL1122" t="inlineStr">
        <is>
          <t/>
        </is>
      </c>
      <c r="CM1122" t="inlineStr">
        <is>
          <t/>
        </is>
      </c>
      <c r="CN1122" t="inlineStr">
        <is>
          <t/>
        </is>
      </c>
      <c r="CO1122" t="inlineStr">
        <is>
          <t/>
        </is>
      </c>
      <c r="CP1122" t="inlineStr">
        <is>
          <t/>
        </is>
      </c>
      <c r="CQ1122" t="inlineStr">
        <is>
          <t/>
        </is>
      </c>
      <c r="CR1122" t="inlineStr">
        <is>
          <t/>
        </is>
      </c>
      <c r="CS1122" t="inlineStr">
        <is>
          <t/>
        </is>
      </c>
      <c r="CT1122" t="inlineStr">
        <is>
          <t/>
        </is>
      </c>
      <c r="CU1122" t="inlineStr">
        <is>
          <t/>
        </is>
      </c>
    </row>
    <row r="1123">
      <c r="A1123" s="1" t="str">
        <f>HYPERLINK("https://iate.europa.eu/entry/result/3566181/all", "3566181")</f>
        <v>3566181</v>
      </c>
      <c r="B1123" t="inlineStr">
        <is>
          <t>FINANCE</t>
        </is>
      </c>
      <c r="C1123" t="inlineStr">
        <is>
          <t>FINANCE|financial institutions and credit</t>
        </is>
      </c>
      <c r="D1123" s="2" t="inlineStr">
        <is>
          <t>безконтактно плащане</t>
        </is>
      </c>
      <c r="E1123" s="2" t="inlineStr">
        <is>
          <t>3</t>
        </is>
      </c>
      <c r="F1123" s="2" t="inlineStr">
        <is>
          <t/>
        </is>
      </c>
      <c r="G1123" t="inlineStr">
        <is>
          <t/>
        </is>
      </c>
      <c r="H1123" s="2" t="inlineStr">
        <is>
          <t>bezkontaktní platba</t>
        </is>
      </c>
      <c r="I1123" s="2" t="inlineStr">
        <is>
          <t>3</t>
        </is>
      </c>
      <c r="J1123" s="2" t="inlineStr">
        <is>
          <t/>
        </is>
      </c>
      <c r="K1123" t="inlineStr">
        <is>
          <t>platba, k jejímuž provedení na platebním terminálu se používá bezkontaktní platební karta (kreditní, debetní i předplacená) či mobilní telefon</t>
        </is>
      </c>
      <c r="L1123" s="2" t="inlineStr">
        <is>
          <t>nærbetaling|
kontaktløs betaling</t>
        </is>
      </c>
      <c r="M1123" s="2" t="inlineStr">
        <is>
          <t>3|
3</t>
        </is>
      </c>
      <c r="N1123" s="2" t="inlineStr">
        <is>
          <t xml:space="preserve">|
</t>
        </is>
      </c>
      <c r="O1123" t="inlineStr">
        <is>
          <t/>
        </is>
      </c>
      <c r="P1123" s="2" t="inlineStr">
        <is>
          <t>kontaktloses Bezahlen|
berührungsloses Bezahlen</t>
        </is>
      </c>
      <c r="Q1123" s="2" t="inlineStr">
        <is>
          <t>3|
3</t>
        </is>
      </c>
      <c r="R1123" s="2" t="inlineStr">
        <is>
          <t xml:space="preserve">|
</t>
        </is>
      </c>
      <c r="S1123" t="inlineStr">
        <is>
          <t>Zahlung (kleinerer Beträge) über Bank-, Kreditkarten oder Smartphone usw. mit NFC-Technik &lt;a href="/entry/result/3530417/all" id="ENTRY_TO_ENTRY_CONVERTER" target="_blank"&gt;IATE:3530417&lt;/a&gt; , wobei die Daten über einen geringen Abstand zwischen Chip und Terminal übertragen werden</t>
        </is>
      </c>
      <c r="T1123" s="2" t="inlineStr">
        <is>
          <t>άυλη πληρωμή|
ανέπαφη πληρωμή</t>
        </is>
      </c>
      <c r="U1123" s="2" t="inlineStr">
        <is>
          <t>3|
3</t>
        </is>
      </c>
      <c r="V1123" s="2" t="inlineStr">
        <is>
          <t xml:space="preserve">|
</t>
        </is>
      </c>
      <c r="W1123" t="inlineStr">
        <is>
          <t/>
        </is>
      </c>
      <c r="X1123" s="2" t="inlineStr">
        <is>
          <t>contactless proximity payment|
proximity payment|
contactless payment</t>
        </is>
      </c>
      <c r="Y1123" s="2" t="inlineStr">
        <is>
          <t>2|
3|
3</t>
        </is>
      </c>
      <c r="Z1123" s="2" t="inlineStr">
        <is>
          <t xml:space="preserve">|
|
</t>
        </is>
      </c>
      <c r="AA1123" t="inlineStr">
        <is>
          <t>payment with credit cards, debit cards, key fobs, smart cards or other devices, including smartphones and other mobile devices, that use radio-frequency identification (RFID) &lt;a href="/entry/result/933380/all" id="ENTRY_TO_ENTRY_CONVERTER" target="_blank"&gt;IATE:933380&lt;/a&gt; or near field communication (NFC) &lt;a href="/entry/result/3530417/all" id="ENTRY_TO_ENTRY_CONVERTER" target="_blank"&gt;IATE:3530417&lt;/a&gt; for making secure payments</t>
        </is>
      </c>
      <c r="AB1123" s="2" t="inlineStr">
        <is>
          <t>pago sin contacto</t>
        </is>
      </c>
      <c r="AC1123" s="2" t="inlineStr">
        <is>
          <t>3</t>
        </is>
      </c>
      <c r="AD1123" s="2" t="inlineStr">
        <is>
          <t/>
        </is>
      </c>
      <c r="AE1123" t="inlineStr">
        <is>
          <t>Pago mediante tarjeta o dispositivo electrónico que se basa en el uso de las tecnologías de identificación por radiofrecuencia [ &lt;a href="/entry/result/933380/all" id="ENTRY_TO_ENTRY_CONVERTER" target="_blank"&gt;IATE:933380&lt;/a&gt; ] o de comunicación de campo próximo [ &lt;a href="/entry/result/3530417/all" id="ENTRY_TO_ENTRY_CONVERTER" target="_blank"&gt;IATE:3530417&lt;/a&gt; ] para realizar pagos seguros.</t>
        </is>
      </c>
      <c r="AF1123" s="2" t="inlineStr">
        <is>
          <t>viipemakse</t>
        </is>
      </c>
      <c r="AG1123" s="2" t="inlineStr">
        <is>
          <t>2</t>
        </is>
      </c>
      <c r="AH1123" s="2" t="inlineStr">
        <is>
          <t/>
        </is>
      </c>
      <c r="AI1123" t="inlineStr">
        <is>
          <t>ostu eest tasumine ilma pangakaarti makseterminali panemata</t>
        </is>
      </c>
      <c r="AJ1123" s="2" t="inlineStr">
        <is>
          <t>kontaktiton maksaminen|
lähimaksaminen</t>
        </is>
      </c>
      <c r="AK1123" s="2" t="inlineStr">
        <is>
          <t>3|
2</t>
        </is>
      </c>
      <c r="AL1123" s="2" t="inlineStr">
        <is>
          <t xml:space="preserve">|
</t>
        </is>
      </c>
      <c r="AM1123" t="inlineStr">
        <is>
          <t>maksaminen lähilukuominaisuudella varustetulla maksukortilla &lt;a href="/entry/result/795581/all" id="ENTRY_TO_ENTRY_CONVERTER" target="_blank"&gt;IATE:795581&lt;/a&gt; tai mobiililaitteella &lt;a href="/entry/result/1609202/all" id="ENTRY_TO_ENTRY_CONVERTER" target="_blank"&gt;IATE:1609202&lt;/a&gt;</t>
        </is>
      </c>
      <c r="AN1123" s="2" t="inlineStr">
        <is>
          <t>paiement sans contact|
paiement de proximité</t>
        </is>
      </c>
      <c r="AO1123" s="2" t="inlineStr">
        <is>
          <t>4|
4</t>
        </is>
      </c>
      <c r="AP1123" s="2" t="inlineStr">
        <is>
          <t xml:space="preserve">preferred|
</t>
        </is>
      </c>
      <c r="AQ1123" t="inlineStr">
        <is>
          <t>mode de paiement qui utilise la technique de la communication en champ proche, qui permet de faire transiter les données entre un terminal et, le plus souvent, une carte bancaire ou un appareil mobile équipé d'une puce</t>
        </is>
      </c>
      <c r="AR1123" s="2" t="inlineStr">
        <is>
          <t>íocaíocht éadadhaill|
íocaíocht gan tadhall</t>
        </is>
      </c>
      <c r="AS1123" s="2" t="inlineStr">
        <is>
          <t>3|
3</t>
        </is>
      </c>
      <c r="AT1123" s="2" t="inlineStr">
        <is>
          <t xml:space="preserve">|
</t>
        </is>
      </c>
      <c r="AU1123" t="inlineStr">
        <is>
          <t/>
        </is>
      </c>
      <c r="AV1123" s="2" t="inlineStr">
        <is>
          <t>beskontaktno plaćanje</t>
        </is>
      </c>
      <c r="AW1123" s="2" t="inlineStr">
        <is>
          <t>3</t>
        </is>
      </c>
      <c r="AX1123" s="2" t="inlineStr">
        <is>
          <t/>
        </is>
      </c>
      <c r="AY1123" t="inlineStr">
        <is>
          <t/>
        </is>
      </c>
      <c r="AZ1123" s="2" t="inlineStr">
        <is>
          <t>érintéses fizetés</t>
        </is>
      </c>
      <c r="BA1123" s="2" t="inlineStr">
        <is>
          <t>4</t>
        </is>
      </c>
      <c r="BB1123" s="2" t="inlineStr">
        <is>
          <t/>
        </is>
      </c>
      <c r="BC1123" t="inlineStr">
        <is>
          <t>hitelkártyával, bankkártyával, okostelefonnal stb. történő fizetés, amely során az eszközt elég közel tartani a fizetési terminálhoz</t>
        </is>
      </c>
      <c r="BD1123" s="2" t="inlineStr">
        <is>
          <t>pagamento senza contatto|
pagamento di prossimità|
pagamento di prossimità senza contatto fisico|
pagamento senza contatto fisico</t>
        </is>
      </c>
      <c r="BE1123" s="2" t="inlineStr">
        <is>
          <t>3|
3|
3|
3</t>
        </is>
      </c>
      <c r="BF1123" s="2" t="inlineStr">
        <is>
          <t xml:space="preserve">|
|
|
</t>
        </is>
      </c>
      <c r="BG1123" t="inlineStr">
        <is>
          <t>pagamento con carta per cui la carta non non ha bisogno di essere strisciata né inserita in un apposito lettore POS, poiché l’avvicinamento al medesimo è del tutto sufficiente per leggere i dati contenuti nel microchip</t>
        </is>
      </c>
      <c r="BH1123" s="2" t="inlineStr">
        <is>
          <t>bekontaktis mokėjimas</t>
        </is>
      </c>
      <c r="BI1123" s="2" t="inlineStr">
        <is>
          <t>3</t>
        </is>
      </c>
      <c r="BJ1123" s="2" t="inlineStr">
        <is>
          <t/>
        </is>
      </c>
      <c r="BK1123" t="inlineStr">
        <is>
          <t>mokėjimas kredito, debeto ar išankstinio mokėjimo kortele, mobiliuoju telefonu ar kitu įrenginiu naudojant atpažinimo radijo dažniu ar artimojo lauko ryšių (NFC) technologiją</t>
        </is>
      </c>
      <c r="BL1123" s="2" t="inlineStr">
        <is>
          <t>bezkontakta maksājums</t>
        </is>
      </c>
      <c r="BM1123" s="2" t="inlineStr">
        <is>
          <t>3</t>
        </is>
      </c>
      <c r="BN1123" s="2" t="inlineStr">
        <is>
          <t/>
        </is>
      </c>
      <c r="BO1123" t="inlineStr">
        <is>
          <t/>
        </is>
      </c>
      <c r="BP1123" s="2" t="inlineStr">
        <is>
          <t>pagament mingħajr kuntatt|
pagament ta' prossimità|
pagament ta' prossimità mingħajr kuntatt</t>
        </is>
      </c>
      <c r="BQ1123" s="2" t="inlineStr">
        <is>
          <t>3|
3|
3</t>
        </is>
      </c>
      <c r="BR1123" s="2" t="inlineStr">
        <is>
          <t xml:space="preserve">|
|
</t>
        </is>
      </c>
      <c r="BS1123" t="inlineStr">
        <is>
          <t>pagament b'karti tal-kreditu, b'karti tad-debitu, b'kard intelliġenti jew b'mezzi oħrajn li jużaw l-identifikazzjoni bil-frekwenza tar-radju (RFID)&lt;sup&gt;1&lt;/sup&gt; jew il-komunikazzjoni tal-kamp viċin (NFC) biex jgħaddu pagamenti sikuri &lt;p&gt;&lt;sup&gt;1&lt;/sup&gt;identifikazzjoni bil-frekwenza tar-radju [ &lt;a href="/entry/result/933380/all" id="ENTRY_TO_ENTRY_CONVERTER" target="_blank"&gt;IATE:933380&lt;/a&gt; ]&lt;/p&gt;</t>
        </is>
      </c>
      <c r="BT1123" s="2" t="inlineStr">
        <is>
          <t>contactloos betalen</t>
        </is>
      </c>
      <c r="BU1123" s="2" t="inlineStr">
        <is>
          <t>3</t>
        </is>
      </c>
      <c r="BV1123" s="2" t="inlineStr">
        <is>
          <t/>
        </is>
      </c>
      <c r="BW1123" t="inlineStr">
        <is>
          <t>betaling van kleine bedragen door een betaalpas of mobiele telefoon kort dichtbij een betaalautomaat te houden</t>
        </is>
      </c>
      <c r="BX1123" s="2" t="inlineStr">
        <is>
          <t>płatność bezstykowa|
płatność zbliżeniowa</t>
        </is>
      </c>
      <c r="BY1123" s="2" t="inlineStr">
        <is>
          <t>3|
3</t>
        </is>
      </c>
      <c r="BZ1123" s="2" t="inlineStr">
        <is>
          <t xml:space="preserve">|
</t>
        </is>
      </c>
      <c r="CA1123" t="inlineStr">
        <is>
          <t>transakcja polegająca na przyłożeniu karty z funkcją płatności zbliżeniowej (karty zbliżeniowej) do czytnika terminala płatniczego</t>
        </is>
      </c>
      <c r="CB1123" s="2" t="inlineStr">
        <is>
          <t>pagamento sem contacto</t>
        </is>
      </c>
      <c r="CC1123" s="2" t="inlineStr">
        <is>
          <t>3</t>
        </is>
      </c>
      <c r="CD1123" s="2" t="inlineStr">
        <is>
          <t/>
        </is>
      </c>
      <c r="CE1123" t="inlineStr">
        <is>
          <t/>
        </is>
      </c>
      <c r="CF1123" s="2" t="inlineStr">
        <is>
          <t>plată contactless</t>
        </is>
      </c>
      <c r="CG1123" s="2" t="inlineStr">
        <is>
          <t>3</t>
        </is>
      </c>
      <c r="CH1123" s="2" t="inlineStr">
        <is>
          <t/>
        </is>
      </c>
      <c r="CI1123" t="inlineStr">
        <is>
          <t/>
        </is>
      </c>
      <c r="CJ1123" s="2" t="inlineStr">
        <is>
          <t>bezkontaktná platba</t>
        </is>
      </c>
      <c r="CK1123" s="2" t="inlineStr">
        <is>
          <t>3</t>
        </is>
      </c>
      <c r="CL1123" s="2" t="inlineStr">
        <is>
          <t/>
        </is>
      </c>
      <c r="CM1123" t="inlineStr">
        <is>
          <t>platba, pri ktorej nedochádza k fyzickému kontaktu karty (prípadne iného predmetu, ktorý nahrádza platobnú kartu) s terminálom, no pritom možno bezpečne realizovať plabu len priložením platobného modulu na krátku vzdialenosť, v prípade platieb nízkej hodnoty (obvykle do 20 eur) aj bez zadania PIN kódu</t>
        </is>
      </c>
      <c r="CN1123" s="2" t="inlineStr">
        <is>
          <t>brezstično plačilo</t>
        </is>
      </c>
      <c r="CO1123" s="2" t="inlineStr">
        <is>
          <t>3</t>
        </is>
      </c>
      <c r="CP1123" s="2" t="inlineStr">
        <is>
          <t/>
        </is>
      </c>
      <c r="CQ1123" t="inlineStr">
        <is>
          <t>varno plačilo s plačilno ali kreditno kartico oziroma z drugim pripomočkom ali napravo, vključno s pametnimi telefoni in drugimi mobilnimi napravami, ki deluje po načelu radiofrekvenčne identifikacije (RFID) [ &lt;a href="/entry/result/933380/all" id="ENTRY_TO_ENTRY_CONVERTER" target="_blank"&gt;IATE:933380&lt;/a&gt; ] ali komunikacije s sosednjim poljem [ &lt;a href="/entry/result/3530417/all" id="ENTRY_TO_ENTRY_CONVERTER" target="_blank"&gt;IATE:3530417&lt;/a&gt; ]</t>
        </is>
      </c>
      <c r="CR1123" s="2" t="inlineStr">
        <is>
          <t>kontaktlös betalning|
blippbetalning</t>
        </is>
      </c>
      <c r="CS1123" s="2" t="inlineStr">
        <is>
          <t>3|
3</t>
        </is>
      </c>
      <c r="CT1123" s="2" t="inlineStr">
        <is>
          <t xml:space="preserve">|
</t>
        </is>
      </c>
      <c r="CU1123" t="inlineStr">
        <is>
          <t>när en kund betalar genom att hålla sitt kort över betalterminalen utan att dra eller sätta in kortet. Ett kontaktlöst kort kommunicerar trådlöst till kortterminalen med en teknik som kallas NFC, Near Field Communication</t>
        </is>
      </c>
    </row>
    <row r="1124">
      <c r="A1124" s="1" t="str">
        <f>HYPERLINK("https://iate.europa.eu/entry/result/3571987/all", "3571987")</f>
        <v>3571987</v>
      </c>
      <c r="B1124" t="inlineStr">
        <is>
          <t>LAW;EDUCATION AND COMMUNICATIONS</t>
        </is>
      </c>
      <c r="C1124" t="inlineStr">
        <is>
          <t>LAW|criminal law;EDUCATION AND COMMUNICATIONS|information technology and data processing</t>
        </is>
      </c>
      <c r="D1124" t="inlineStr">
        <is>
          <t/>
        </is>
      </c>
      <c r="E1124" t="inlineStr">
        <is>
          <t/>
        </is>
      </c>
      <c r="F1124" t="inlineStr">
        <is>
          <t/>
        </is>
      </c>
      <c r="G1124" t="inlineStr">
        <is>
          <t/>
        </is>
      </c>
      <c r="H1124" t="inlineStr">
        <is>
          <t/>
        </is>
      </c>
      <c r="I1124" t="inlineStr">
        <is>
          <t/>
        </is>
      </c>
      <c r="J1124" t="inlineStr">
        <is>
          <t/>
        </is>
      </c>
      <c r="K1124" t="inlineStr">
        <is>
          <t/>
        </is>
      </c>
      <c r="L1124" t="inlineStr">
        <is>
          <t/>
        </is>
      </c>
      <c r="M1124" t="inlineStr">
        <is>
          <t/>
        </is>
      </c>
      <c r="N1124" t="inlineStr">
        <is>
          <t/>
        </is>
      </c>
      <c r="O1124" t="inlineStr">
        <is>
          <t/>
        </is>
      </c>
      <c r="P1124" s="2" t="inlineStr">
        <is>
          <t>Exploit-Kit|
Exploit-Pack</t>
        </is>
      </c>
      <c r="Q1124" s="2" t="inlineStr">
        <is>
          <t>3|
2</t>
        </is>
      </c>
      <c r="R1124" s="2" t="inlineStr">
        <is>
          <t xml:space="preserve">|
</t>
        </is>
      </c>
      <c r="S1124" t="inlineStr">
        <is>
          <t>Werkzeug für Cyber-Angriffe, das auf legitimen Webseiten platziert wird und mit dem automatisiert versucht wird, eine Schwachstelle im Webbrowser oder dessen Plugins zu finden und zur Installation von Schadprogrammen zu verwenden</t>
        </is>
      </c>
      <c r="T1124" t="inlineStr">
        <is>
          <t/>
        </is>
      </c>
      <c r="U1124" t="inlineStr">
        <is>
          <t/>
        </is>
      </c>
      <c r="V1124" t="inlineStr">
        <is>
          <t/>
        </is>
      </c>
      <c r="W1124" t="inlineStr">
        <is>
          <t/>
        </is>
      </c>
      <c r="X1124" s="2" t="inlineStr">
        <is>
          <t>exploit pack|
exploit kit</t>
        </is>
      </c>
      <c r="Y1124" s="2" t="inlineStr">
        <is>
          <t>3|
3</t>
        </is>
      </c>
      <c r="Z1124" s="2" t="inlineStr">
        <is>
          <t xml:space="preserve">|
</t>
        </is>
      </c>
      <c r="AA1124" t="inlineStr">
        <is>
          <t>a type of hacking toolkit that cybercriminals use to take advantage of vulnerabilities in systems/devices so they can distribute malware or do other malicious activities</t>
        </is>
      </c>
      <c r="AB1124" t="inlineStr">
        <is>
          <t/>
        </is>
      </c>
      <c r="AC1124" t="inlineStr">
        <is>
          <t/>
        </is>
      </c>
      <c r="AD1124" t="inlineStr">
        <is>
          <t/>
        </is>
      </c>
      <c r="AE1124" t="inlineStr">
        <is>
          <t/>
        </is>
      </c>
      <c r="AF1124" t="inlineStr">
        <is>
          <t/>
        </is>
      </c>
      <c r="AG1124" t="inlineStr">
        <is>
          <t/>
        </is>
      </c>
      <c r="AH1124" t="inlineStr">
        <is>
          <t/>
        </is>
      </c>
      <c r="AI1124" t="inlineStr">
        <is>
          <t/>
        </is>
      </c>
      <c r="AJ1124" s="2" t="inlineStr">
        <is>
          <t>haittaohjelmien jakelualusta|
haittaohjelma-alusta</t>
        </is>
      </c>
      <c r="AK1124" s="2" t="inlineStr">
        <is>
          <t>3|
3</t>
        </is>
      </c>
      <c r="AL1124" s="2" t="inlineStr">
        <is>
          <t xml:space="preserve">|
</t>
        </is>
      </c>
      <c r="AM1124" t="inlineStr">
        <is>
          <t>haittaohjelmatyökalu, jonka tavoitteena on saastuttaa selaimen välityksellä tietyllä verkkosivustolla vierailevan käyttäjän tietokone sopivalla haittaohjelmalla</t>
        </is>
      </c>
      <c r="AN1124" s="2" t="inlineStr">
        <is>
          <t>kit d'exploitation|
pack d'exploitation</t>
        </is>
      </c>
      <c r="AO1124" s="2" t="inlineStr">
        <is>
          <t>4|
4</t>
        </is>
      </c>
      <c r="AP1124" s="2" t="inlineStr">
        <is>
          <t xml:space="preserve">|
</t>
        </is>
      </c>
      <c r="AQ1124" t="inlineStr">
        <is>
          <t>boîtes à outils permettant d’exploiter simplementdes vulnérabilités et de faciliter une intrusion</t>
        </is>
      </c>
      <c r="AR1124" s="2" t="inlineStr">
        <is>
          <t>fearas dúshaothair</t>
        </is>
      </c>
      <c r="AS1124" s="2" t="inlineStr">
        <is>
          <t>3</t>
        </is>
      </c>
      <c r="AT1124" s="2" t="inlineStr">
        <is>
          <t/>
        </is>
      </c>
      <c r="AU1124" t="inlineStr">
        <is>
          <t/>
        </is>
      </c>
      <c r="AV1124" t="inlineStr">
        <is>
          <t/>
        </is>
      </c>
      <c r="AW1124" t="inlineStr">
        <is>
          <t/>
        </is>
      </c>
      <c r="AX1124" t="inlineStr">
        <is>
          <t/>
        </is>
      </c>
      <c r="AY1124" t="inlineStr">
        <is>
          <t/>
        </is>
      </c>
      <c r="AZ1124" t="inlineStr">
        <is>
          <t/>
        </is>
      </c>
      <c r="BA1124" t="inlineStr">
        <is>
          <t/>
        </is>
      </c>
      <c r="BB1124" t="inlineStr">
        <is>
          <t/>
        </is>
      </c>
      <c r="BC1124" t="inlineStr">
        <is>
          <t/>
        </is>
      </c>
      <c r="BD1124" s="2" t="inlineStr">
        <is>
          <t>exploit kit</t>
        </is>
      </c>
      <c r="BE1124" s="2" t="inlineStr">
        <is>
          <t>3</t>
        </is>
      </c>
      <c r="BF1124" s="2" t="inlineStr">
        <is>
          <t/>
        </is>
      </c>
      <c r="BG1124" t="inlineStr">
        <is>
          <t>tool software che consente di automatizzare lo sfruttamento di vulnerabilità lato client che affliggono i browser e i programmi che un sito Web può invocare attraverso il browser, come plug-in ed estensioni</t>
        </is>
      </c>
      <c r="BH1124" s="2" t="inlineStr">
        <is>
          <t>saugumo spragų išnaudojimo įranga</t>
        </is>
      </c>
      <c r="BI1124" s="2" t="inlineStr">
        <is>
          <t>2</t>
        </is>
      </c>
      <c r="BJ1124" s="2" t="inlineStr">
        <is>
          <t/>
        </is>
      </c>
      <c r="BK1124" t="inlineStr">
        <is>
          <t>įsilaužimo priemonių rinkinys, kurį naudoja kibernetiniai nusikaltėliai, kad pasinaudotų sistemos/įrangos spragomis ir įdiegtų kenkimo programinę įrangą arba vykdytų kitą kenkimo veiklą</t>
        </is>
      </c>
      <c r="BL1124" s="2" t="inlineStr">
        <is>
          <t>mūķu komplekts|
mūķu pakotne</t>
        </is>
      </c>
      <c r="BM1124" s="2" t="inlineStr">
        <is>
          <t>2|
2</t>
        </is>
      </c>
      <c r="BN1124" s="2" t="inlineStr">
        <is>
          <t xml:space="preserve">|
</t>
        </is>
      </c>
      <c r="BO1124" t="inlineStr">
        <is>
          <t>instrumentu kopums, ko kibernoziedznieki izmanto, lai uzbruktu tīklu un informācijas sistēmu vājajām vietām nolūkā izplatīt ļaunprogrammatūru vai veikt citas ļaunprātīgas darbības</t>
        </is>
      </c>
      <c r="BP1124" t="inlineStr">
        <is>
          <t/>
        </is>
      </c>
      <c r="BQ1124" t="inlineStr">
        <is>
          <t/>
        </is>
      </c>
      <c r="BR1124" t="inlineStr">
        <is>
          <t/>
        </is>
      </c>
      <c r="BS1124" t="inlineStr">
        <is>
          <t/>
        </is>
      </c>
      <c r="BT1124" s="2" t="inlineStr">
        <is>
          <t>exploitkit</t>
        </is>
      </c>
      <c r="BU1124" s="2" t="inlineStr">
        <is>
          <t>3</t>
        </is>
      </c>
      <c r="BV1124" s="2" t="inlineStr">
        <is>
          <t/>
        </is>
      </c>
      <c r="BW1124" t="inlineStr">
        <is>
          <t>hulpmiddel van een cybercrimineel om een aanval op te zetten door te kiezen uit kant-en-klare exploits, in combinatie met gewenste gevolgen en besmettingsmethode</t>
        </is>
      </c>
      <c r="BX1124" s="2" t="inlineStr">
        <is>
          <t>exploit kit</t>
        </is>
      </c>
      <c r="BY1124" s="2" t="inlineStr">
        <is>
          <t>2</t>
        </is>
      </c>
      <c r="BZ1124" s="2" t="inlineStr">
        <is>
          <t/>
        </is>
      </c>
      <c r="CA1124" t="inlineStr">
        <is>
          <t>narzędzie wykorzystywane
przez przestępców do infekowania stacji roboczych, poprzez wykorzystywanie luk
w zabezpieczeniu przeglądarek, systemów operacyjnych oraz innych programów</t>
        </is>
      </c>
      <c r="CB1124" t="inlineStr">
        <is>
          <t/>
        </is>
      </c>
      <c r="CC1124" t="inlineStr">
        <is>
          <t/>
        </is>
      </c>
      <c r="CD1124" t="inlineStr">
        <is>
          <t/>
        </is>
      </c>
      <c r="CE1124" t="inlineStr">
        <is>
          <t/>
        </is>
      </c>
      <c r="CF1124" t="inlineStr">
        <is>
          <t/>
        </is>
      </c>
      <c r="CG1124" t="inlineStr">
        <is>
          <t/>
        </is>
      </c>
      <c r="CH1124" t="inlineStr">
        <is>
          <t/>
        </is>
      </c>
      <c r="CI1124" t="inlineStr">
        <is>
          <t/>
        </is>
      </c>
      <c r="CJ1124" t="inlineStr">
        <is>
          <t/>
        </is>
      </c>
      <c r="CK1124" t="inlineStr">
        <is>
          <t/>
        </is>
      </c>
      <c r="CL1124" t="inlineStr">
        <is>
          <t/>
        </is>
      </c>
      <c r="CM1124" t="inlineStr">
        <is>
          <t/>
        </is>
      </c>
      <c r="CN1124" s="2" t="inlineStr">
        <is>
          <t>izkoriščevalski komplet</t>
        </is>
      </c>
      <c r="CO1124" s="2" t="inlineStr">
        <is>
          <t>3</t>
        </is>
      </c>
      <c r="CP1124" s="2" t="inlineStr">
        <is>
          <t/>
        </is>
      </c>
      <c r="CQ1124" t="inlineStr">
        <is>
          <t/>
        </is>
      </c>
      <c r="CR1124" t="inlineStr">
        <is>
          <t/>
        </is>
      </c>
      <c r="CS1124" t="inlineStr">
        <is>
          <t/>
        </is>
      </c>
      <c r="CT1124" t="inlineStr">
        <is>
          <t/>
        </is>
      </c>
      <c r="CU1124" t="inlineStr">
        <is>
          <t/>
        </is>
      </c>
    </row>
    <row r="1125">
      <c r="A1125" s="1" t="str">
        <f>HYPERLINK("https://iate.europa.eu/entry/result/3589298/all", "3589298")</f>
        <v>3589298</v>
      </c>
      <c r="B1125" t="inlineStr">
        <is>
          <t>EDUCATION AND COMMUNICATIONS</t>
        </is>
      </c>
      <c r="C1125" t="inlineStr">
        <is>
          <t>EDUCATION AND COMMUNICATIONS|information technology and data processing|computer systems|computer applications|legal data processing</t>
        </is>
      </c>
      <c r="D1125" t="inlineStr">
        <is>
          <t/>
        </is>
      </c>
      <c r="E1125" t="inlineStr">
        <is>
          <t/>
        </is>
      </c>
      <c r="F1125" t="inlineStr">
        <is>
          <t/>
        </is>
      </c>
      <c r="G1125" t="inlineStr">
        <is>
          <t/>
        </is>
      </c>
      <c r="H1125" t="inlineStr">
        <is>
          <t/>
        </is>
      </c>
      <c r="I1125" t="inlineStr">
        <is>
          <t/>
        </is>
      </c>
      <c r="J1125" t="inlineStr">
        <is>
          <t/>
        </is>
      </c>
      <c r="K1125" t="inlineStr">
        <is>
          <t/>
        </is>
      </c>
      <c r="L1125" t="inlineStr">
        <is>
          <t/>
        </is>
      </c>
      <c r="M1125" t="inlineStr">
        <is>
          <t/>
        </is>
      </c>
      <c r="N1125" t="inlineStr">
        <is>
          <t/>
        </is>
      </c>
      <c r="O1125" t="inlineStr">
        <is>
          <t/>
        </is>
      </c>
      <c r="P1125" t="inlineStr">
        <is>
          <t/>
        </is>
      </c>
      <c r="Q1125" t="inlineStr">
        <is>
          <t/>
        </is>
      </c>
      <c r="R1125" t="inlineStr">
        <is>
          <t/>
        </is>
      </c>
      <c r="S1125" t="inlineStr">
        <is>
          <t/>
        </is>
      </c>
      <c r="T1125" t="inlineStr">
        <is>
          <t/>
        </is>
      </c>
      <c r="U1125" t="inlineStr">
        <is>
          <t/>
        </is>
      </c>
      <c r="V1125" t="inlineStr">
        <is>
          <t/>
        </is>
      </c>
      <c r="W1125" t="inlineStr">
        <is>
          <t/>
        </is>
      </c>
      <c r="X1125" s="2" t="inlineStr">
        <is>
          <t>machine-executable</t>
        </is>
      </c>
      <c r="Y1125" s="2" t="inlineStr">
        <is>
          <t>3</t>
        </is>
      </c>
      <c r="Z1125" s="2" t="inlineStr">
        <is>
          <t/>
        </is>
      </c>
      <c r="AA1125" t="inlineStr">
        <is>
          <t>information (e.g. legislation, rules) encoded in a form which can be executed by a machine/computer so it is right away incorporated into companies' policies without human help</t>
        </is>
      </c>
      <c r="AB1125" t="inlineStr">
        <is>
          <t/>
        </is>
      </c>
      <c r="AC1125" t="inlineStr">
        <is>
          <t/>
        </is>
      </c>
      <c r="AD1125" t="inlineStr">
        <is>
          <t/>
        </is>
      </c>
      <c r="AE1125" t="inlineStr">
        <is>
          <t/>
        </is>
      </c>
      <c r="AF1125" t="inlineStr">
        <is>
          <t/>
        </is>
      </c>
      <c r="AG1125" t="inlineStr">
        <is>
          <t/>
        </is>
      </c>
      <c r="AH1125" t="inlineStr">
        <is>
          <t/>
        </is>
      </c>
      <c r="AI1125" t="inlineStr">
        <is>
          <t/>
        </is>
      </c>
      <c r="AJ1125" t="inlineStr">
        <is>
          <t/>
        </is>
      </c>
      <c r="AK1125" t="inlineStr">
        <is>
          <t/>
        </is>
      </c>
      <c r="AL1125" t="inlineStr">
        <is>
          <t/>
        </is>
      </c>
      <c r="AM1125" t="inlineStr">
        <is>
          <t/>
        </is>
      </c>
      <c r="AN1125" t="inlineStr">
        <is>
          <t/>
        </is>
      </c>
      <c r="AO1125" t="inlineStr">
        <is>
          <t/>
        </is>
      </c>
      <c r="AP1125" t="inlineStr">
        <is>
          <t/>
        </is>
      </c>
      <c r="AQ1125" t="inlineStr">
        <is>
          <t/>
        </is>
      </c>
      <c r="AR1125" t="inlineStr">
        <is>
          <t/>
        </is>
      </c>
      <c r="AS1125" t="inlineStr">
        <is>
          <t/>
        </is>
      </c>
      <c r="AT1125" t="inlineStr">
        <is>
          <t/>
        </is>
      </c>
      <c r="AU1125" t="inlineStr">
        <is>
          <t/>
        </is>
      </c>
      <c r="AV1125" t="inlineStr">
        <is>
          <t/>
        </is>
      </c>
      <c r="AW1125" t="inlineStr">
        <is>
          <t/>
        </is>
      </c>
      <c r="AX1125" t="inlineStr">
        <is>
          <t/>
        </is>
      </c>
      <c r="AY1125" t="inlineStr">
        <is>
          <t/>
        </is>
      </c>
      <c r="AZ1125" s="2" t="inlineStr">
        <is>
          <t>géppel végrehajtható</t>
        </is>
      </c>
      <c r="BA1125" s="2" t="inlineStr">
        <is>
          <t>3</t>
        </is>
      </c>
      <c r="BB1125" s="2" t="inlineStr">
        <is>
          <t/>
        </is>
      </c>
      <c r="BC1125" t="inlineStr">
        <is>
          <t>olyan módon kódolt jogszabály/szabály, hogy emberi beavatkozás nélkül, csak gép/számítógép által értelmezhető és azonnal átemelhető a céges politikába</t>
        </is>
      </c>
      <c r="BD1125" t="inlineStr">
        <is>
          <t/>
        </is>
      </c>
      <c r="BE1125" t="inlineStr">
        <is>
          <t/>
        </is>
      </c>
      <c r="BF1125" t="inlineStr">
        <is>
          <t/>
        </is>
      </c>
      <c r="BG1125" t="inlineStr">
        <is>
          <t/>
        </is>
      </c>
      <c r="BH1125" t="inlineStr">
        <is>
          <t/>
        </is>
      </c>
      <c r="BI1125" t="inlineStr">
        <is>
          <t/>
        </is>
      </c>
      <c r="BJ1125" t="inlineStr">
        <is>
          <t/>
        </is>
      </c>
      <c r="BK1125" t="inlineStr">
        <is>
          <t/>
        </is>
      </c>
      <c r="BL1125" t="inlineStr">
        <is>
          <t/>
        </is>
      </c>
      <c r="BM1125" t="inlineStr">
        <is>
          <t/>
        </is>
      </c>
      <c r="BN1125" t="inlineStr">
        <is>
          <t/>
        </is>
      </c>
      <c r="BO1125" t="inlineStr">
        <is>
          <t/>
        </is>
      </c>
      <c r="BP1125" t="inlineStr">
        <is>
          <t/>
        </is>
      </c>
      <c r="BQ1125" t="inlineStr">
        <is>
          <t/>
        </is>
      </c>
      <c r="BR1125" t="inlineStr">
        <is>
          <t/>
        </is>
      </c>
      <c r="BS1125" t="inlineStr">
        <is>
          <t/>
        </is>
      </c>
      <c r="BT1125" t="inlineStr">
        <is>
          <t/>
        </is>
      </c>
      <c r="BU1125" t="inlineStr">
        <is>
          <t/>
        </is>
      </c>
      <c r="BV1125" t="inlineStr">
        <is>
          <t/>
        </is>
      </c>
      <c r="BW1125" t="inlineStr">
        <is>
          <t/>
        </is>
      </c>
      <c r="BX1125" s="2" t="inlineStr">
        <is>
          <t>wykonywalny maszynowo</t>
        </is>
      </c>
      <c r="BY1125" s="2" t="inlineStr">
        <is>
          <t>2</t>
        </is>
      </c>
      <c r="BZ1125" s="2" t="inlineStr">
        <is>
          <t/>
        </is>
      </c>
      <c r="CA1125" t="inlineStr">
        <is>
          <t>informacje (np. przepisy) zakodowane w formie, która może zostać wykonana przez komputer, tak aby mogły zostać natychmiast wdrożone do polityki danej firmy bez interwencji człowieka</t>
        </is>
      </c>
      <c r="CB1125" t="inlineStr">
        <is>
          <t/>
        </is>
      </c>
      <c r="CC1125" t="inlineStr">
        <is>
          <t/>
        </is>
      </c>
      <c r="CD1125" t="inlineStr">
        <is>
          <t/>
        </is>
      </c>
      <c r="CE1125" t="inlineStr">
        <is>
          <t/>
        </is>
      </c>
      <c r="CF1125" t="inlineStr">
        <is>
          <t/>
        </is>
      </c>
      <c r="CG1125" t="inlineStr">
        <is>
          <t/>
        </is>
      </c>
      <c r="CH1125" t="inlineStr">
        <is>
          <t/>
        </is>
      </c>
      <c r="CI1125" t="inlineStr">
        <is>
          <t/>
        </is>
      </c>
      <c r="CJ1125" t="inlineStr">
        <is>
          <t/>
        </is>
      </c>
      <c r="CK1125" t="inlineStr">
        <is>
          <t/>
        </is>
      </c>
      <c r="CL1125" t="inlineStr">
        <is>
          <t/>
        </is>
      </c>
      <c r="CM1125" t="inlineStr">
        <is>
          <t/>
        </is>
      </c>
      <c r="CN1125" t="inlineStr">
        <is>
          <t/>
        </is>
      </c>
      <c r="CO1125" t="inlineStr">
        <is>
          <t/>
        </is>
      </c>
      <c r="CP1125" t="inlineStr">
        <is>
          <t/>
        </is>
      </c>
      <c r="CQ1125" t="inlineStr">
        <is>
          <t/>
        </is>
      </c>
      <c r="CR1125" t="inlineStr">
        <is>
          <t/>
        </is>
      </c>
      <c r="CS1125" t="inlineStr">
        <is>
          <t/>
        </is>
      </c>
      <c r="CT1125" t="inlineStr">
        <is>
          <t/>
        </is>
      </c>
      <c r="CU1125" t="inlineStr">
        <is>
          <t/>
        </is>
      </c>
    </row>
    <row r="1126">
      <c r="A1126" s="1" t="str">
        <f>HYPERLINK("https://iate.europa.eu/entry/result/381979/all", "381979")</f>
        <v>381979</v>
      </c>
      <c r="B1126" t="inlineStr">
        <is>
          <t>PRODUCTION, TECHNOLOGY AND RESEARCH</t>
        </is>
      </c>
      <c r="C1126" t="inlineStr">
        <is>
          <t>PRODUCTION, TECHNOLOGY AND RESEARCH|research and intellectual property|research;PRODUCTION, TECHNOLOGY AND RESEARCH|research and intellectual property|research policy</t>
        </is>
      </c>
      <c r="D1126" t="inlineStr">
        <is>
          <t/>
        </is>
      </c>
      <c r="E1126" t="inlineStr">
        <is>
          <t/>
        </is>
      </c>
      <c r="F1126" t="inlineStr">
        <is>
          <t/>
        </is>
      </c>
      <c r="G1126" t="inlineStr">
        <is>
          <t/>
        </is>
      </c>
      <c r="H1126" s="2" t="inlineStr">
        <is>
          <t>strategický plán výzkumu</t>
        </is>
      </c>
      <c r="I1126" s="2" t="inlineStr">
        <is>
          <t>2</t>
        </is>
      </c>
      <c r="J1126" s="2" t="inlineStr">
        <is>
          <t/>
        </is>
      </c>
      <c r="K1126" t="inlineStr">
        <is>
          <t/>
        </is>
      </c>
      <c r="L1126" s="2" t="inlineStr">
        <is>
          <t>strategisk forskningsdagsorden</t>
        </is>
      </c>
      <c r="M1126" s="2" t="inlineStr">
        <is>
          <t>3</t>
        </is>
      </c>
      <c r="N1126" s="2" t="inlineStr">
        <is>
          <t/>
        </is>
      </c>
      <c r="O1126" t="inlineStr">
        <is>
          <t/>
        </is>
      </c>
      <c r="P1126" s="2" t="inlineStr">
        <is>
          <t>strategische Forschungsagenda|
strategischer Forschungsplan</t>
        </is>
      </c>
      <c r="Q1126" s="2" t="inlineStr">
        <is>
          <t>3|
3</t>
        </is>
      </c>
      <c r="R1126" s="2" t="inlineStr">
        <is>
          <t xml:space="preserve">|
</t>
        </is>
      </c>
      <c r="S1126" t="inlineStr">
        <is>
          <t/>
        </is>
      </c>
      <c r="T1126" t="inlineStr">
        <is>
          <t/>
        </is>
      </c>
      <c r="U1126" t="inlineStr">
        <is>
          <t/>
        </is>
      </c>
      <c r="V1126" t="inlineStr">
        <is>
          <t/>
        </is>
      </c>
      <c r="W1126" t="inlineStr">
        <is>
          <t/>
        </is>
      </c>
      <c r="X1126" s="2" t="inlineStr">
        <is>
          <t>SRA|
Strategic Research Agenda</t>
        </is>
      </c>
      <c r="Y1126" s="2" t="inlineStr">
        <is>
          <t>3|
3</t>
        </is>
      </c>
      <c r="Z1126" s="2" t="inlineStr">
        <is>
          <t xml:space="preserve">|
</t>
        </is>
      </c>
      <c r="AA1126" t="inlineStr">
        <is>
          <t>document setting out research and technological development priorities for the medium to long term, including measures for enhancing networking and pooling resources in Europe</t>
        </is>
      </c>
      <c r="AB1126" s="2" t="inlineStr">
        <is>
          <t>agenda estratégica de investigación|
plan estratégico de investigación</t>
        </is>
      </c>
      <c r="AC1126" s="2" t="inlineStr">
        <is>
          <t>2|
3</t>
        </is>
      </c>
      <c r="AD1126" s="2" t="inlineStr">
        <is>
          <t xml:space="preserve">|
</t>
        </is>
      </c>
      <c r="AE1126" t="inlineStr">
        <is>
          <t>En el contexto del Séptimo Programa Marco de Investigación y Desarrollo, plan aprobado por una Plataforma Tecnológica Europea &lt;a href="/entry/result/917981/all" id="ENTRY_TO_ENTRY_CONVERTER" target="_blank"&gt;IATE:917981&lt;/a&gt; , para la investigación, con participación pública y privada, en ámbitos en los que la competitividad, el crecimiento económico y el bienestar de Europa dependen de que se hagan progresos tecnológicos y científicos importantes a medio y largo plazo.&lt;br&gt;En función de la visión común sobre el sector de que se trate definida por la Plataforma, el plan establece los objetivos de investigación a medio y largo plazo para realizar los resultados tecnológicos que se persiguen.</t>
        </is>
      </c>
      <c r="AF1126" s="2" t="inlineStr">
        <is>
          <t>strateegiline teadusuuringute kava</t>
        </is>
      </c>
      <c r="AG1126" s="2" t="inlineStr">
        <is>
          <t>3</t>
        </is>
      </c>
      <c r="AH1126" s="2" t="inlineStr">
        <is>
          <t/>
        </is>
      </c>
      <c r="AI1126" t="inlineStr">
        <is>
          <t>Teadusuuringute kavandamise vorm, mida kasutatakse mh liikmesriikide vahel ühise kavandamise raames ja ning erinevate era- ja avaliku sektori sidusrühmade vahel Euroopa tehnoloogiaplatvormide raames; &lt;br&gt;Ühise kavandamise rakendamise puhul: kokkulepitud valdkonda käsitleval ühisel tulevikuperspektiivil põhinev teadusuuringute kava, mis sisaldab konkreetseid, mõõdetavaid, saavutatavaid, realistlikke ja ajapõhiseid eesmärke (nn SMART-eesmärke)</t>
        </is>
      </c>
      <c r="AJ1126" s="2" t="inlineStr">
        <is>
          <t>strateginen tutkimusohjelma</t>
        </is>
      </c>
      <c r="AK1126" s="2" t="inlineStr">
        <is>
          <t>3</t>
        </is>
      </c>
      <c r="AL1126" s="2" t="inlineStr">
        <is>
          <t/>
        </is>
      </c>
      <c r="AM1126" t="inlineStr">
        <is>
          <t/>
        </is>
      </c>
      <c r="AN1126" s="2" t="inlineStr">
        <is>
          <t>ASR|
agenda stratégique de recherche|
SRA</t>
        </is>
      </c>
      <c r="AO1126" s="2" t="inlineStr">
        <is>
          <t>3|
1|
1</t>
        </is>
      </c>
      <c r="AP1126" s="2" t="inlineStr">
        <is>
          <t xml:space="preserve">|
|
</t>
        </is>
      </c>
      <c r="AQ1126" t="inlineStr">
        <is>
          <t/>
        </is>
      </c>
      <c r="AR1126" s="2" t="inlineStr">
        <is>
          <t>an Clár Oibre Straitéiseach um Thaighde|
SRA</t>
        </is>
      </c>
      <c r="AS1126" s="2" t="inlineStr">
        <is>
          <t>3|
3</t>
        </is>
      </c>
      <c r="AT1126" s="2" t="inlineStr">
        <is>
          <t xml:space="preserve">|
</t>
        </is>
      </c>
      <c r="AU1126" t="inlineStr">
        <is>
          <t/>
        </is>
      </c>
      <c r="AV1126" s="2" t="inlineStr">
        <is>
          <t>Strateški istraživački program</t>
        </is>
      </c>
      <c r="AW1126" s="2" t="inlineStr">
        <is>
          <t>2</t>
        </is>
      </c>
      <c r="AX1126" s="2" t="inlineStr">
        <is>
          <t/>
        </is>
      </c>
      <c r="AY1126" t="inlineStr">
        <is>
          <t/>
        </is>
      </c>
      <c r="AZ1126" s="2" t="inlineStr">
        <is>
          <t>stratégiai kutatási terv</t>
        </is>
      </c>
      <c r="BA1126" s="2" t="inlineStr">
        <is>
          <t>4</t>
        </is>
      </c>
      <c r="BB1126" s="2" t="inlineStr">
        <is>
          <t/>
        </is>
      </c>
      <c r="BC1126" t="inlineStr">
        <is>
          <t>a közép- és hosszú távú kutatási és technológiafejlesztési prioritásokat tartalmazó dokumentum</t>
        </is>
      </c>
      <c r="BD1126" s="2" t="inlineStr">
        <is>
          <t>ARS|
agenda strategica di ricerca|
ASR</t>
        </is>
      </c>
      <c r="BE1126" s="2" t="inlineStr">
        <is>
          <t>3|
4|
3</t>
        </is>
      </c>
      <c r="BF1126" s="2" t="inlineStr">
        <is>
          <t xml:space="preserve">|
|
</t>
        </is>
      </c>
      <c r="BG1126" t="inlineStr">
        <is>
          <t>pianificazione intesa a definire gli obiettivi di ricerca e sviluppo nonché i piani d'azione per la realizzazione dei progressi e che è destinata a migliorare l'incidenza della ricerca pubblica e privata, ad aumentare gli investimenti nella ricerca europea e ad agevolare la realizzazione di approcci comuni</t>
        </is>
      </c>
      <c r="BH1126" s="2" t="inlineStr">
        <is>
          <t>strateginė mokslinių tyrimų darbotvarkė</t>
        </is>
      </c>
      <c r="BI1126" s="2" t="inlineStr">
        <is>
          <t>3</t>
        </is>
      </c>
      <c r="BJ1126" s="2" t="inlineStr">
        <is>
          <t/>
        </is>
      </c>
      <c r="BK1126" t="inlineStr">
        <is>
          <t>dokumentas, kuriame nustatomi ilgalaikiai ir vidutinės trukmės laikotarpio mokslinių tyrimų prioritetai ir priemonės mokslinių tyrimų pajėgoms stiprinti ir ištekliams telkti</t>
        </is>
      </c>
      <c r="BL1126" s="2" t="inlineStr">
        <is>
          <t>stratēģiskā pētniecības programma</t>
        </is>
      </c>
      <c r="BM1126" s="2" t="inlineStr">
        <is>
          <t>2</t>
        </is>
      </c>
      <c r="BN1126" s="2" t="inlineStr">
        <is>
          <t/>
        </is>
      </c>
      <c r="BO1126" t="inlineStr">
        <is>
          <t/>
        </is>
      </c>
      <c r="BP1126" s="2" t="inlineStr">
        <is>
          <t>aġenda strateġika tar-riċerka</t>
        </is>
      </c>
      <c r="BQ1126" s="2" t="inlineStr">
        <is>
          <t>3</t>
        </is>
      </c>
      <c r="BR1126" s="2" t="inlineStr">
        <is>
          <t/>
        </is>
      </c>
      <c r="BS1126" t="inlineStr">
        <is>
          <t>dokument li jistabbilixxi l-prijoritajiet b'rabta mar-riċerka u t-teknoloġija għal terminu ta' żmien minn medju sa twil, inklużi miżuri għat-tisħiħ tan-networking u l-clustering tal-kapaċità u tar-riżorsi tal-RTD fl-Ewropa</t>
        </is>
      </c>
      <c r="BT1126" s="2" t="inlineStr">
        <is>
          <t>strategische onderzoeksagenda</t>
        </is>
      </c>
      <c r="BU1126" s="2" t="inlineStr">
        <is>
          <t>3</t>
        </is>
      </c>
      <c r="BV1126" s="2" t="inlineStr">
        <is>
          <t/>
        </is>
      </c>
      <c r="BW1126" t="inlineStr">
        <is>
          <t>document waarin de prioriteiten op het gebied van onderzoek en technologische ontwikkelingen (OTO) op middellange en lange termijn worden uitgewerkt, met inbegrip van maatregelen om meer te netwerken en de capaciteit inzake OTO en bronnen in Europa te bundelen</t>
        </is>
      </c>
      <c r="BX1126" s="2" t="inlineStr">
        <is>
          <t>SRA|
strategiczny program badawczy</t>
        </is>
      </c>
      <c r="BY1126" s="2" t="inlineStr">
        <is>
          <t>2|
3</t>
        </is>
      </c>
      <c r="BZ1126" s="2" t="inlineStr">
        <is>
          <t xml:space="preserve">|
</t>
        </is>
      </c>
      <c r="CA1126" t="inlineStr">
        <is>
          <t>dokument określający priorytety rozwoju technologicznego i w dziedzinie badań w perspektywie średnio- do długoterminowej; obejmuje także środki sprzyjające poprawie sieci współpracy i tworzenia klastrów w dziedzinie technologii i badań</t>
        </is>
      </c>
      <c r="CB1126" s="2" t="inlineStr">
        <is>
          <t>AEI|
agenda estratégica de investigação</t>
        </is>
      </c>
      <c r="CC1126" s="2" t="inlineStr">
        <is>
          <t>3|
3</t>
        </is>
      </c>
      <c r="CD1126" s="2" t="inlineStr">
        <is>
          <t xml:space="preserve">|
</t>
        </is>
      </c>
      <c r="CE1126" t="inlineStr">
        <is>
          <t/>
        </is>
      </c>
      <c r="CF1126" t="inlineStr">
        <is>
          <t/>
        </is>
      </c>
      <c r="CG1126" t="inlineStr">
        <is>
          <t/>
        </is>
      </c>
      <c r="CH1126" t="inlineStr">
        <is>
          <t/>
        </is>
      </c>
      <c r="CI1126" t="inlineStr">
        <is>
          <t/>
        </is>
      </c>
      <c r="CJ1126" t="inlineStr">
        <is>
          <t/>
        </is>
      </c>
      <c r="CK1126" t="inlineStr">
        <is>
          <t/>
        </is>
      </c>
      <c r="CL1126" t="inlineStr">
        <is>
          <t/>
        </is>
      </c>
      <c r="CM1126" t="inlineStr">
        <is>
          <t/>
        </is>
      </c>
      <c r="CN1126" s="2" t="inlineStr">
        <is>
          <t>strateški raziskovalni program</t>
        </is>
      </c>
      <c r="CO1126" s="2" t="inlineStr">
        <is>
          <t>3</t>
        </is>
      </c>
      <c r="CP1126" s="2" t="inlineStr">
        <is>
          <t/>
        </is>
      </c>
      <c r="CQ1126" t="inlineStr">
        <is>
          <t/>
        </is>
      </c>
      <c r="CR1126" t="inlineStr">
        <is>
          <t/>
        </is>
      </c>
      <c r="CS1126" t="inlineStr">
        <is>
          <t/>
        </is>
      </c>
      <c r="CT1126" t="inlineStr">
        <is>
          <t/>
        </is>
      </c>
      <c r="CU1126" t="inlineStr">
        <is>
          <t/>
        </is>
      </c>
    </row>
    <row r="1127">
      <c r="A1127" s="1" t="str">
        <f>HYPERLINK("https://iate.europa.eu/entry/result/3573072/all", "3573072")</f>
        <v>3573072</v>
      </c>
      <c r="B1127" t="inlineStr">
        <is>
          <t>PRODUCTION, TECHNOLOGY AND RESEARCH</t>
        </is>
      </c>
      <c r="C1127" t="inlineStr">
        <is>
          <t>PRODUCTION, TECHNOLOGY AND RESEARCH|research and intellectual property|research policy</t>
        </is>
      </c>
      <c r="D1127" s="2" t="inlineStr">
        <is>
          <t>сформиране на екипи</t>
        </is>
      </c>
      <c r="E1127" s="2" t="inlineStr">
        <is>
          <t>3</t>
        </is>
      </c>
      <c r="F1127" s="2" t="inlineStr">
        <is>
          <t/>
        </is>
      </c>
      <c r="G1127" t="inlineStr">
        <is>
          <t/>
        </is>
      </c>
      <c r="H1127" s="2" t="inlineStr">
        <is>
          <t>„Teaming“|
akce „Teaming“</t>
        </is>
      </c>
      <c r="I1127" s="2" t="inlineStr">
        <is>
          <t>3|
3</t>
        </is>
      </c>
      <c r="J1127" s="2" t="inlineStr">
        <is>
          <t xml:space="preserve">|
</t>
        </is>
      </c>
      <c r="K1127" t="inlineStr">
        <is>
          <t>akce v rámci programu Horizont 2020, která podpoří budování nových nebo modernizaci stávajících center excelence na bázi partnerství s renomovanými výzkumnými institucemi v zahraničí</t>
        </is>
      </c>
      <c r="L1127" s="2" t="inlineStr">
        <is>
          <t>teaming|
samarbejdsaktioner|
samarbejdsprojekter</t>
        </is>
      </c>
      <c r="M1127" s="2" t="inlineStr">
        <is>
          <t>3|
3|
3</t>
        </is>
      </c>
      <c r="N1127" s="2" t="inlineStr">
        <is>
          <t xml:space="preserve">|
|
</t>
        </is>
      </c>
      <c r="O1127" t="inlineStr">
        <is>
          <t>parring af excellente forskningsinstitutioner med regioner med mindre udviklede og/eller utilstrækkelige forsknings- og udviklingsaktiviteter</t>
        </is>
      </c>
      <c r="P1127" s="2" t="inlineStr">
        <is>
          <t>Teaming-Maßnahme|
Teaming</t>
        </is>
      </c>
      <c r="Q1127" s="2" t="inlineStr">
        <is>
          <t>3|
3</t>
        </is>
      </c>
      <c r="R1127" s="2" t="inlineStr">
        <is>
          <t xml:space="preserve">|
</t>
        </is>
      </c>
      <c r="S1127" t="inlineStr">
        <is>
          <t>Maßnahme, bei der durch Kooperation mit einer führenden europäischen Forschungseinrichtung der Aufbau bzw. die signifikante Erweiterung von Exzellenzzentren in einer Region mit niedriger Forschungs- und Innovationsleistung unterstützt wird</t>
        </is>
      </c>
      <c r="T1127" s="2" t="inlineStr">
        <is>
          <t>ομαδική επιχειρησιακή δράση</t>
        </is>
      </c>
      <c r="U1127" s="2" t="inlineStr">
        <is>
          <t>3</t>
        </is>
      </c>
      <c r="V1127" s="2" t="inlineStr">
        <is>
          <t/>
        </is>
      </c>
      <c r="W1127" t="inlineStr">
        <is>
          <t/>
        </is>
      </c>
      <c r="X1127" s="2" t="inlineStr">
        <is>
          <t>teaming project|
Horizon 2020 teaming projects|
Teaming|
Horizon 2020 Teaming|
Teaming action</t>
        </is>
      </c>
      <c r="Y1127" s="2" t="inlineStr">
        <is>
          <t>1|
1|
3|
1|
3</t>
        </is>
      </c>
      <c r="Z1127" s="2" t="inlineStr">
        <is>
          <t xml:space="preserve">|
|
|
|
</t>
        </is>
      </c>
      <c r="AA1127" t="inlineStr">
        <is>
          <t>Horizon 2020 action supporting partnerships between leading research institutions and institutions in low R&amp;amp;I performing countries in order to create new centres of excellence or update existing ones</t>
        </is>
      </c>
      <c r="AB1127" s="2" t="inlineStr">
        <is>
          <t>acción de creación de equipos|
creación de equipos</t>
        </is>
      </c>
      <c r="AC1127" s="2" t="inlineStr">
        <is>
          <t>3|
3</t>
        </is>
      </c>
      <c r="AD1127" s="2" t="inlineStr">
        <is>
          <t xml:space="preserve">|
</t>
        </is>
      </c>
      <c r="AE1127" t="inlineStr">
        <is>
          <t>Parternariados que contribuyen a crear nuevos centros de excelencia o a modernizar los existentes en los Estados miembros y los países asociados susceptibles de recibir ayudas para esta participación ampliada.</t>
        </is>
      </c>
      <c r="AF1127" s="2" t="inlineStr">
        <is>
          <t>&lt;i&gt;Teaming&lt;/i&gt; meede|
meede „Teaming“</t>
        </is>
      </c>
      <c r="AG1127" s="2" t="inlineStr">
        <is>
          <t>3|
3</t>
        </is>
      </c>
      <c r="AH1127" s="2" t="inlineStr">
        <is>
          <t xml:space="preserve">|
</t>
        </is>
      </c>
      <c r="AI1127" t="inlineStr">
        <is>
          <t>tipptasemel teadusasutuste ning vähem tulemusliku teadus- ja arendustegevuse ja innovatsiooniga piirkondade koostöö</t>
        </is>
      </c>
      <c r="AJ1127" s="2" t="inlineStr">
        <is>
          <t>ryhmätyöskentelytoimet|
tiimiyttäminen</t>
        </is>
      </c>
      <c r="AK1127" s="2" t="inlineStr">
        <is>
          <t>3|
3</t>
        </is>
      </c>
      <c r="AL1127" s="2" t="inlineStr">
        <is>
          <t xml:space="preserve">|
</t>
        </is>
      </c>
      <c r="AM1127" t="inlineStr">
        <is>
          <t/>
        </is>
      </c>
      <c r="AN1127" s="2" t="inlineStr">
        <is>
          <t>formation d'équipes</t>
        </is>
      </c>
      <c r="AO1127" s="2" t="inlineStr">
        <is>
          <t>3</t>
        </is>
      </c>
      <c r="AP1127" s="2" t="inlineStr">
        <is>
          <t/>
        </is>
      </c>
      <c r="AQ1127" t="inlineStr">
        <is>
          <t>mesure prévue par le programme Horizon 2020 qui consiste à faire travailler ensemble des institutions de recherche d’excellence et des régions peu performantes en matière de recherche, de développement et d’innovation (R.D.I.) en vue de créer de nouveaux centres d’excellence dans les États membres et les régions peu performants en matière de R.D.I. ou de remettre à niveau ceux qui existent</t>
        </is>
      </c>
      <c r="AR1127" s="2" t="inlineStr">
        <is>
          <t>cur le chéile</t>
        </is>
      </c>
      <c r="AS1127" s="2" t="inlineStr">
        <is>
          <t>3</t>
        </is>
      </c>
      <c r="AT1127" s="2" t="inlineStr">
        <is>
          <t/>
        </is>
      </c>
      <c r="AU1127" t="inlineStr">
        <is>
          <t/>
        </is>
      </c>
      <c r="AV1127" s="2" t="inlineStr">
        <is>
          <t>aktivnost udruživanja|
udruživanje</t>
        </is>
      </c>
      <c r="AW1127" s="2" t="inlineStr">
        <is>
          <t>3|
3</t>
        </is>
      </c>
      <c r="AX1127" s="2" t="inlineStr">
        <is>
          <t xml:space="preserve">|
</t>
        </is>
      </c>
      <c r="AY1127" t="inlineStr">
        <is>
          <t/>
        </is>
      </c>
      <c r="AZ1127" s="2" t="inlineStr">
        <is>
          <t>partnerségalakítás</t>
        </is>
      </c>
      <c r="BA1127" s="2" t="inlineStr">
        <is>
          <t>3</t>
        </is>
      </c>
      <c r="BB1127" s="2" t="inlineStr">
        <is>
          <t/>
        </is>
      </c>
      <c r="BC1127" t="inlineStr">
        <is>
          <t>program, amelynek célja, hogy kibontakoztassa Európa kutatási és innovációs potenciálját; segít a résztvevő országoknak új együttműködések kialakításában, új tudományos hálózatok kiépítésében és új piaci lehetőségek kiaknázásában</t>
        </is>
      </c>
      <c r="BD1127" s="2" t="inlineStr">
        <is>
          <t>costituzione di gruppi|
raggruppamento</t>
        </is>
      </c>
      <c r="BE1127" s="2" t="inlineStr">
        <is>
          <t>3|
2</t>
        </is>
      </c>
      <c r="BF1127" s="2" t="inlineStr">
        <is>
          <t xml:space="preserve">|
</t>
        </is>
      </c>
      <c r="BG1127" t="inlineStr">
        <is>
          <t>azione nell'ambito della strategia Orizzonte 2020 che agevola la diffusione dell'eccellenza e l'ampliamento della partecipazione</t>
        </is>
      </c>
      <c r="BH1127" s="2" t="inlineStr">
        <is>
          <t>susiejimas</t>
        </is>
      </c>
      <c r="BI1127" s="2" t="inlineStr">
        <is>
          <t>2</t>
        </is>
      </c>
      <c r="BJ1127" s="2" t="inlineStr">
        <is>
          <t/>
        </is>
      </c>
      <c r="BK1127" t="inlineStr">
        <is>
          <t>institucijų stiprinimo veikla – pažangesnių mokslo įstaigų susiejimas su kitomis institucijomis, agentūromis ar regionais, kad būtų kuriami ar atnaujinami kompetencijos centrai</t>
        </is>
      </c>
      <c r="BL1127" s="2" t="inlineStr">
        <is>
          <t>komandsadarbība</t>
        </is>
      </c>
      <c r="BM1127" s="2" t="inlineStr">
        <is>
          <t>2</t>
        </is>
      </c>
      <c r="BN1127" s="2" t="inlineStr">
        <is>
          <t/>
        </is>
      </c>
      <c r="BO1127" t="inlineStr">
        <is>
          <t>darbība, kuras ietvaros progresīvas pētniecības iestādes sadarbojas ar citām iestādēm, aģentūrām vai reģioniem nolūkā uzlabot esošos izcilības centrus vai izveidot jaunus</t>
        </is>
      </c>
      <c r="BP1127" s="2" t="inlineStr">
        <is>
          <t>Ħolqien ta' timijiet|
Azzjoni għall-Ħolqien ta' timijiet</t>
        </is>
      </c>
      <c r="BQ1127" s="2" t="inlineStr">
        <is>
          <t>3|
3</t>
        </is>
      </c>
      <c r="BR1127" s="2" t="inlineStr">
        <is>
          <t xml:space="preserve">|
</t>
        </is>
      </c>
      <c r="BS1127" t="inlineStr">
        <is>
          <t>l-assoċjazzjoni ta' istituti tar-riċerka avvanzata ma' istituzzjonijiet, aġenziji jew reġjuni oħra għall-ħolqien jew għat-titjib ta' ċentri ta' eċċellenza eżistenti</t>
        </is>
      </c>
      <c r="BT1127" s="2" t="inlineStr">
        <is>
          <t>teamvorming|
teaming</t>
        </is>
      </c>
      <c r="BU1127" s="2" t="inlineStr">
        <is>
          <t>3|
2</t>
        </is>
      </c>
      <c r="BV1127" s="2" t="inlineStr">
        <is>
          <t xml:space="preserve">|
</t>
        </is>
      </c>
      <c r="BW1127" t="inlineStr">
        <is>
          <t>vorm van samenwerking tussen onderzoeksinstellingen en regio's, gericht op de oprichting van nieuwe of de ingrijpende vernieuwing van bestaande kenniscentra</t>
        </is>
      </c>
      <c r="BX1127" s="2" t="inlineStr">
        <is>
          <t>łączenie w zespoły</t>
        </is>
      </c>
      <c r="BY1127" s="2" t="inlineStr">
        <is>
          <t>3</t>
        </is>
      </c>
      <c r="BZ1127" s="2" t="inlineStr">
        <is>
          <t/>
        </is>
      </c>
      <c r="CA1127" t="inlineStr">
        <is>
          <t/>
        </is>
      </c>
      <c r="CB1127" s="2" t="inlineStr">
        <is>
          <t>associação de equipas|
ação de associação de equipas</t>
        </is>
      </c>
      <c r="CC1127" s="2" t="inlineStr">
        <is>
          <t>3|
3</t>
        </is>
      </c>
      <c r="CD1127" s="2" t="inlineStr">
        <is>
          <t xml:space="preserve">|
</t>
        </is>
      </c>
      <c r="CE1127" t="inlineStr">
        <is>
          <t/>
        </is>
      </c>
      <c r="CF1127" s="2" t="inlineStr">
        <is>
          <t>formare de echipe comune de cercetare|
teaming</t>
        </is>
      </c>
      <c r="CG1127" s="2" t="inlineStr">
        <is>
          <t>3|
3</t>
        </is>
      </c>
      <c r="CH1127" s="2" t="inlineStr">
        <is>
          <t xml:space="preserve">|
</t>
        </is>
      </c>
      <c r="CI1127" t="inlineStr">
        <is>
          <t/>
        </is>
      </c>
      <c r="CJ1127" s="2" t="inlineStr">
        <is>
          <t>vytváranie tímov</t>
        </is>
      </c>
      <c r="CK1127" s="2" t="inlineStr">
        <is>
          <t>3</t>
        </is>
      </c>
      <c r="CL1127" s="2" t="inlineStr">
        <is>
          <t/>
        </is>
      </c>
      <c r="CM1127" t="inlineStr">
        <is>
          <t>opatrenie, ktorého úlohou je vytváranie tímov z excelentných výskumných inštitúcií a z regiónov s nízkou výkonnosťou v oblasti výskumu, vývoja a inovácie s cieľom vytvárať nové, alebo modernizovať existujúce centrá excelentnosti v regiónoch s nízkou výkonnosťou v oblasti výskumu, vývoja a inovácií</t>
        </is>
      </c>
      <c r="CN1127" s="2" t="inlineStr">
        <is>
          <t>povezovanje</t>
        </is>
      </c>
      <c r="CO1127" s="2" t="inlineStr">
        <is>
          <t>3</t>
        </is>
      </c>
      <c r="CP1127" s="2" t="inlineStr">
        <is>
          <t/>
        </is>
      </c>
      <c r="CQ1127" t="inlineStr">
        <is>
          <t/>
        </is>
      </c>
      <c r="CR1127" s="2" t="inlineStr">
        <is>
          <t>samarbete|
teaming-åtgärd</t>
        </is>
      </c>
      <c r="CS1127" s="2" t="inlineStr">
        <is>
          <t>2|
3</t>
        </is>
      </c>
      <c r="CT1127" s="2" t="inlineStr">
        <is>
          <t xml:space="preserve">|
</t>
        </is>
      </c>
      <c r="CU1127" t="inlineStr">
        <is>
          <t/>
        </is>
      </c>
    </row>
    <row r="1128">
      <c r="A1128" s="1" t="str">
        <f>HYPERLINK("https://iate.europa.eu/entry/result/1368542/all", "1368542")</f>
        <v>1368542</v>
      </c>
      <c r="B1128" t="inlineStr">
        <is>
          <t>TRANSPORT</t>
        </is>
      </c>
      <c r="C1128" t="inlineStr">
        <is>
          <t>TRANSPORT|land transport|land transport|rail transport;TRANSPORT|transport policy|transport policy|transport statistics</t>
        </is>
      </c>
      <c r="D1128" s="2" t="inlineStr">
        <is>
          <t>влак-километър|
влак-km</t>
        </is>
      </c>
      <c r="E1128" s="2" t="inlineStr">
        <is>
          <t>3|
3</t>
        </is>
      </c>
      <c r="F1128" s="2" t="inlineStr">
        <is>
          <t xml:space="preserve">|
</t>
        </is>
      </c>
      <c r="G1128" t="inlineStr">
        <is>
          <t>единица мярка, изразяваща движението на влак на разстояние един километър</t>
        </is>
      </c>
      <c r="H1128" s="2" t="inlineStr">
        <is>
          <t>vlkm|
vlakový kilometr|
vlak. km</t>
        </is>
      </c>
      <c r="I1128" s="2" t="inlineStr">
        <is>
          <t>3|
3|
3</t>
        </is>
      </c>
      <c r="J1128" s="2" t="inlineStr">
        <is>
          <t xml:space="preserve">|
|
</t>
        </is>
      </c>
      <c r="K1128" t="inlineStr">
        <is>
          <t>Jednotka, která vyjadřuje přemístění jednoho vlaku o jeden kilometr.</t>
        </is>
      </c>
      <c r="L1128" s="2" t="inlineStr">
        <is>
          <t>tog-km|
togkilometer</t>
        </is>
      </c>
      <c r="M1128" s="2" t="inlineStr">
        <is>
          <t>3|
3</t>
        </is>
      </c>
      <c r="N1128" s="2" t="inlineStr">
        <is>
          <t xml:space="preserve">|
</t>
        </is>
      </c>
      <c r="O1128" t="inlineStr">
        <is>
          <t>måleenhed svarende til et togs bevægelse over en strækning på én kilometer</t>
        </is>
      </c>
      <c r="P1128" s="2" t="inlineStr">
        <is>
          <t>Zugkilometer</t>
        </is>
      </c>
      <c r="Q1128" s="2" t="inlineStr">
        <is>
          <t>3</t>
        </is>
      </c>
      <c r="R1128" s="2" t="inlineStr">
        <is>
          <t/>
        </is>
      </c>
      <c r="S1128" t="inlineStr">
        <is>
          <t>Maßeinheit für die Bewegung eines Zuges über eine Entfernung von einem Kilometer</t>
        </is>
      </c>
      <c r="T1128" t="inlineStr">
        <is>
          <t/>
        </is>
      </c>
      <c r="U1128" t="inlineStr">
        <is>
          <t/>
        </is>
      </c>
      <c r="V1128" t="inlineStr">
        <is>
          <t/>
        </is>
      </c>
      <c r="W1128" t="inlineStr">
        <is>
          <t/>
        </is>
      </c>
      <c r="X1128" s="2" t="inlineStr">
        <is>
          <t>train-kilometre|
train-km|
train-kilometer</t>
        </is>
      </c>
      <c r="Y1128" s="2" t="inlineStr">
        <is>
          <t>3|
3|
1</t>
        </is>
      </c>
      <c r="Z1128" s="2" t="inlineStr">
        <is>
          <t xml:space="preserve">|
|
</t>
        </is>
      </c>
      <c r="AA1128" t="inlineStr">
        <is>
          <t>unit of measurement representing the movement of a train over one kilometre</t>
        </is>
      </c>
      <c r="AB1128" s="2" t="inlineStr">
        <is>
          <t>tren-kilómetro</t>
        </is>
      </c>
      <c r="AC1128" s="2" t="inlineStr">
        <is>
          <t>3</t>
        </is>
      </c>
      <c r="AD1128" s="2" t="inlineStr">
        <is>
          <t/>
        </is>
      </c>
      <c r="AE1128" t="inlineStr">
        <is>
          <t>Unidad de medida equivalente al movimiento de un tren a lo largo de un kilómetro.</t>
        </is>
      </c>
      <c r="AF1128" s="2" t="inlineStr">
        <is>
          <t>rongikilomeeter|
rongkilomeeter</t>
        </is>
      </c>
      <c r="AG1128" s="2" t="inlineStr">
        <is>
          <t>3|
3</t>
        </is>
      </c>
      <c r="AH1128" s="2" t="inlineStr">
        <is>
          <t xml:space="preserve">|
</t>
        </is>
      </c>
      <c r="AI1128" t="inlineStr">
        <is>
          <t>mõõtühik, mis vastab rongi läbitud ühekilomeetrisele vahemaale</t>
        </is>
      </c>
      <c r="AJ1128" s="2" t="inlineStr">
        <is>
          <t>junakilometri</t>
        </is>
      </c>
      <c r="AK1128" s="2" t="inlineStr">
        <is>
          <t>3</t>
        </is>
      </c>
      <c r="AL1128" s="2" t="inlineStr">
        <is>
          <t/>
        </is>
      </c>
      <c r="AM1128" t="inlineStr">
        <is>
          <t>mittayksikkö, joka vastaa junan kulkemista kilometrin matkan</t>
        </is>
      </c>
      <c r="AN1128" s="2" t="inlineStr">
        <is>
          <t>train-kilomètre</t>
        </is>
      </c>
      <c r="AO1128" s="2" t="inlineStr">
        <is>
          <t>3</t>
        </is>
      </c>
      <c r="AP1128" s="2" t="inlineStr">
        <is>
          <t/>
        </is>
      </c>
      <c r="AQ1128" t="inlineStr">
        <is>
          <t>unité de trafic correspondant au déplacement d'un train sur un espace d'un kilomètre</t>
        </is>
      </c>
      <c r="AR1128" s="2" t="inlineStr">
        <is>
          <t>traeinchiliméadar|
ciliméadar traenach</t>
        </is>
      </c>
      <c r="AS1128" s="2" t="inlineStr">
        <is>
          <t>3|
3</t>
        </is>
      </c>
      <c r="AT1128" s="2" t="inlineStr">
        <is>
          <t xml:space="preserve">|
</t>
        </is>
      </c>
      <c r="AU1128" t="inlineStr">
        <is>
          <t/>
        </is>
      </c>
      <c r="AV1128" t="inlineStr">
        <is>
          <t/>
        </is>
      </c>
      <c r="AW1128" t="inlineStr">
        <is>
          <t/>
        </is>
      </c>
      <c r="AX1128" t="inlineStr">
        <is>
          <t/>
        </is>
      </c>
      <c r="AY1128" t="inlineStr">
        <is>
          <t/>
        </is>
      </c>
      <c r="AZ1128" s="2" t="inlineStr">
        <is>
          <t>vonatkilométer</t>
        </is>
      </c>
      <c r="BA1128" s="2" t="inlineStr">
        <is>
          <t>4</t>
        </is>
      </c>
      <c r="BB1128" s="2" t="inlineStr">
        <is>
          <t/>
        </is>
      </c>
      <c r="BC1128" t="inlineStr">
        <is>
          <t>a vonat egy kilométeren belüli mozgását kifejező mértékegység</t>
        </is>
      </c>
      <c r="BD1128" s="2" t="inlineStr">
        <is>
          <t>treno-km|
treno-chilometro</t>
        </is>
      </c>
      <c r="BE1128" s="2" t="inlineStr">
        <is>
          <t>3|
3</t>
        </is>
      </c>
      <c r="BF1128" s="2" t="inlineStr">
        <is>
          <t xml:space="preserve">|
</t>
        </is>
      </c>
      <c r="BG1128" t="inlineStr">
        <is>
          <t>unità di misura
che rappresenta lo spostamento di un treno su un percorso di un chilometro</t>
        </is>
      </c>
      <c r="BH1128" s="2" t="inlineStr">
        <is>
          <t>traukinio nuvažiuotas kilometras</t>
        </is>
      </c>
      <c r="BI1128" s="2" t="inlineStr">
        <is>
          <t>3</t>
        </is>
      </c>
      <c r="BJ1128" s="2" t="inlineStr">
        <is>
          <t/>
        </is>
      </c>
      <c r="BK1128" t="inlineStr">
        <is>
          <t>matavimo vienetas, atitinkantis vieną traukinio nuvažiuotą kilometrą</t>
        </is>
      </c>
      <c r="BL1128" s="2" t="inlineStr">
        <is>
          <t>vilcienkilometrs</t>
        </is>
      </c>
      <c r="BM1128" s="2" t="inlineStr">
        <is>
          <t>3</t>
        </is>
      </c>
      <c r="BN1128" s="2" t="inlineStr">
        <is>
          <t/>
        </is>
      </c>
      <c r="BO1128" t="inlineStr">
        <is>
          <t>Mērvienība, kas izsaka vilciena nobraukumu viena kilometra attālumā. Izmantotais attālums ir faktiski nobrauktais attālums, vai izmanto tīkla standarta attālumu no maršruta sākuma līdz galapunktam</t>
        </is>
      </c>
      <c r="BP1128" s="2" t="inlineStr">
        <is>
          <t>tren-km|
tren-kilometru|
km ta' ferrovija</t>
        </is>
      </c>
      <c r="BQ1128" s="2" t="inlineStr">
        <is>
          <t>3|
3|
2</t>
        </is>
      </c>
      <c r="BR1128" s="2" t="inlineStr">
        <is>
          <t xml:space="preserve">|
|
</t>
        </is>
      </c>
      <c r="BS1128" t="inlineStr">
        <is>
          <t>unità ta' kejl li tirrappreżenta l-moviment tal-ferrovija tul kilometru wieħed</t>
        </is>
      </c>
      <c r="BT1128" s="2" t="inlineStr">
        <is>
          <t>trein-km|
treinkilometer</t>
        </is>
      </c>
      <c r="BU1128" s="2" t="inlineStr">
        <is>
          <t>3|
3</t>
        </is>
      </c>
      <c r="BV1128" s="2" t="inlineStr">
        <is>
          <t xml:space="preserve">|
</t>
        </is>
      </c>
      <c r="BW1128" t="inlineStr">
        <is>
          <t>meeteenheid die de verplaatsing van een trein over een afstand van één kilometer weergeeft</t>
        </is>
      </c>
      <c r="BX1128" s="2" t="inlineStr">
        <is>
          <t>pociągokilometr</t>
        </is>
      </c>
      <c r="BY1128" s="2" t="inlineStr">
        <is>
          <t>3</t>
        </is>
      </c>
      <c r="BZ1128" s="2" t="inlineStr">
        <is>
          <t/>
        </is>
      </c>
      <c r="CA1128" t="inlineStr">
        <is>
          <t>jednostka miary odpowiadająca ruchowi pociągu na odcinku jednego kilometra; uwzględnia się rzeczywiście przebytą odległość, o ile jest ona dostępna, w przeciwnym przypadku uwzględniana jest standardowa odległość sieciowa między punktem początkowym a miejscem przeznaczenia</t>
        </is>
      </c>
      <c r="CB1128" s="2" t="inlineStr">
        <is>
          <t>ck|
comboio-km|
comboio-quilómetro|
quilómetro-comboio</t>
        </is>
      </c>
      <c r="CC1128" s="2" t="inlineStr">
        <is>
          <t>3|
3|
3|
3</t>
        </is>
      </c>
      <c r="CD1128" s="2" t="inlineStr">
        <is>
          <t xml:space="preserve">|
|
|
</t>
        </is>
      </c>
      <c r="CE1128" t="inlineStr">
        <is>
          <t>Unidade de medida que corresponde à deslocação de um comboio num percurso de um quilómetro</t>
        </is>
      </c>
      <c r="CF1128" s="2" t="inlineStr">
        <is>
          <t>tren-km|
tren-kilometru</t>
        </is>
      </c>
      <c r="CG1128" s="2" t="inlineStr">
        <is>
          <t>3|
3</t>
        </is>
      </c>
      <c r="CH1128" s="2" t="inlineStr">
        <is>
          <t xml:space="preserve">|
</t>
        </is>
      </c>
      <c r="CI1128" t="inlineStr">
        <is>
          <t>unitatea de măsură care reprezintă deplasarea unui tren pe o distanță de un kilometru</t>
        </is>
      </c>
      <c r="CJ1128" s="2" t="inlineStr">
        <is>
          <t>vlakový kilometer|
vlakokilometer</t>
        </is>
      </c>
      <c r="CK1128" s="2" t="inlineStr">
        <is>
          <t>3|
3</t>
        </is>
      </c>
      <c r="CL1128" s="2" t="inlineStr">
        <is>
          <t xml:space="preserve">|
</t>
        </is>
      </c>
      <c r="CM1128" t="inlineStr">
        <is>
          <t>jednotka merania pohybu vlaku na vzdialenosť jedného kilometra</t>
        </is>
      </c>
      <c r="CN1128" s="2" t="inlineStr">
        <is>
          <t>vlakovni kilometer</t>
        </is>
      </c>
      <c r="CO1128" s="2" t="inlineStr">
        <is>
          <t>3</t>
        </is>
      </c>
      <c r="CP1128" s="2" t="inlineStr">
        <is>
          <t/>
        </is>
      </c>
      <c r="CQ1128" t="inlineStr">
        <is>
          <t>merska enota, ki predstavlja vožnjo vlaka na razdalji en kilometer</t>
        </is>
      </c>
      <c r="CR1128" s="2" t="inlineStr">
        <is>
          <t>tågkilometer</t>
        </is>
      </c>
      <c r="CS1128" s="2" t="inlineStr">
        <is>
          <t>3</t>
        </is>
      </c>
      <c r="CT1128" s="2" t="inlineStr">
        <is>
          <t/>
        </is>
      </c>
      <c r="CU1128" t="inlineStr">
        <is>
          <t>måttenhet för ett tågs rörelse över en kilometer</t>
        </is>
      </c>
    </row>
    <row r="1129">
      <c r="A1129" s="1" t="str">
        <f>HYPERLINK("https://iate.europa.eu/entry/result/3574170/all", "3574170")</f>
        <v>3574170</v>
      </c>
      <c r="B1129" t="inlineStr">
        <is>
          <t>EDUCATION AND COMMUNICATIONS</t>
        </is>
      </c>
      <c r="C1129" t="inlineStr">
        <is>
          <t>EDUCATION AND COMMUNICATIONS|information technology and data processing</t>
        </is>
      </c>
      <c r="D1129" s="2" t="inlineStr">
        <is>
          <t>действия при инцидент</t>
        </is>
      </c>
      <c r="E1129" s="2" t="inlineStr">
        <is>
          <t>3</t>
        </is>
      </c>
      <c r="F1129" s="2" t="inlineStr">
        <is>
          <t/>
        </is>
      </c>
      <c r="G1129" t="inlineStr">
        <is>
          <t>всички процедури, подпомагащи установяването, анализа и ограничаването на инцидент и реагирането на такъв инцидент</t>
        </is>
      </c>
      <c r="H1129" s="2" t="inlineStr">
        <is>
          <t>řešení incidentu</t>
        </is>
      </c>
      <c r="I1129" s="2" t="inlineStr">
        <is>
          <t>3</t>
        </is>
      </c>
      <c r="J1129" s="2" t="inlineStr">
        <is>
          <t/>
        </is>
      </c>
      <c r="K1129" t="inlineStr">
        <is>
          <t>veškeré postupy, které pomáhají odhalit incident, analyzovat jej, zamezit jeho šíření a reagovat na něj</t>
        </is>
      </c>
      <c r="L1129" s="2" t="inlineStr">
        <is>
          <t>håndtering af hændelser</t>
        </is>
      </c>
      <c r="M1129" s="2" t="inlineStr">
        <is>
          <t>3</t>
        </is>
      </c>
      <c r="N1129" s="2" t="inlineStr">
        <is>
          <t/>
        </is>
      </c>
      <c r="O1129" t="inlineStr">
        <is>
          <t>alle procedurer til støtte for detektering, analyse og begrænsning af en hændelse samt reaktionen derpå</t>
        </is>
      </c>
      <c r="P1129" s="2" t="inlineStr">
        <is>
          <t>Bewältigung von Sicherheitsvorfällen</t>
        </is>
      </c>
      <c r="Q1129" s="2" t="inlineStr">
        <is>
          <t>3</t>
        </is>
      </c>
      <c r="R1129" s="2" t="inlineStr">
        <is>
          <t/>
        </is>
      </c>
      <c r="S1129" t="inlineStr">
        <is>
          <t>alle Verfahren zur Unterstützung der Erkennung, Analyse und Eindämmung von Sicherheitsvorfällen &lt;a href="/entry/result/3520630/all" id="ENTRY_TO_ENTRY_CONVERTER" target="_blank"&gt;IATE:3520630&lt;/a&gt; sowie die Reaktion darauf</t>
        </is>
      </c>
      <c r="T1129" s="2" t="inlineStr">
        <is>
          <t>χειρισμός συμβάντων</t>
        </is>
      </c>
      <c r="U1129" s="2" t="inlineStr">
        <is>
          <t>3</t>
        </is>
      </c>
      <c r="V1129" s="2" t="inlineStr">
        <is>
          <t/>
        </is>
      </c>
      <c r="W1129" t="inlineStr">
        <is>
          <t>το σύνολο των διαδικασιών που υποστηρίζουν τον εντοπισμό, την ανάλυση, και την ανάσχεση ενός συμβάντος και την παρέμβαση για την αντιμετώπιση του</t>
        </is>
      </c>
      <c r="X1129" s="2" t="inlineStr">
        <is>
          <t>incident handling</t>
        </is>
      </c>
      <c r="Y1129" s="2" t="inlineStr">
        <is>
          <t>3</t>
        </is>
      </c>
      <c r="Z1129" s="2" t="inlineStr">
        <is>
          <t/>
        </is>
      </c>
      <c r="AA1129" t="inlineStr">
        <is>
          <t>all procedures supporting the detection, analysis and containment of an incident having an actual adverse effect on the security of network and information systems and the response thereto</t>
        </is>
      </c>
      <c r="AB1129" s="2" t="inlineStr">
        <is>
          <t>gestión de incidentes</t>
        </is>
      </c>
      <c r="AC1129" s="2" t="inlineStr">
        <is>
          <t>3</t>
        </is>
      </c>
      <c r="AD1129" s="2" t="inlineStr">
        <is>
          <t/>
        </is>
      </c>
      <c r="AE1129" t="inlineStr">
        <is>
          <t>Todos los procedimientos seguidos para detectar, analizar y limitar un incidente en la seguridad de las redes y sistemas de información y responder ante este.</t>
        </is>
      </c>
      <c r="AF1129" s="2" t="inlineStr">
        <is>
          <t>intsidendi käsitlemine|
intsidendikäsitlus</t>
        </is>
      </c>
      <c r="AG1129" s="2" t="inlineStr">
        <is>
          <t>3|
3</t>
        </is>
      </c>
      <c r="AH1129" s="2" t="inlineStr">
        <is>
          <t xml:space="preserve">|
</t>
        </is>
      </c>
      <c r="AI1129" t="inlineStr">
        <is>
          <t>intsidendi tuvastamist, analüüsimist ja ohjeldamist ning intsidendile reageerimist toetavad protseduurid</t>
        </is>
      </c>
      <c r="AJ1129" s="2" t="inlineStr">
        <is>
          <t>poikkeamien käsittely</t>
        </is>
      </c>
      <c r="AK1129" s="2" t="inlineStr">
        <is>
          <t>3</t>
        </is>
      </c>
      <c r="AL1129" s="2" t="inlineStr">
        <is>
          <t/>
        </is>
      </c>
      <c r="AM1129" t="inlineStr">
        <is>
          <t>menettelyt, jotka tukevat sellaisten poikkeamien havaitsemista, analyysia ja niiden vaikutusten rajoittamista sekä niihin reagointia, jotka tosiasiassa vaikuttavat haitallisesti verkko- ja tietojärjestelmien turvallisuuteen</t>
        </is>
      </c>
      <c r="AN1129" s="2" t="inlineStr">
        <is>
          <t>gestion d'incident</t>
        </is>
      </c>
      <c r="AO1129" s="2" t="inlineStr">
        <is>
          <t>3</t>
        </is>
      </c>
      <c r="AP1129" s="2" t="inlineStr">
        <is>
          <t/>
        </is>
      </c>
      <c r="AQ1129" t="inlineStr">
        <is>
          <t>toutes les procédures utiles à la détection, à l'analyse et au confinement d'un incident et toutes les procédures utiles à l'intervention en cas d'incident</t>
        </is>
      </c>
      <c r="AR1129" s="2" t="inlineStr">
        <is>
          <t>láimhseáil teagmhas</t>
        </is>
      </c>
      <c r="AS1129" s="2" t="inlineStr">
        <is>
          <t>3</t>
        </is>
      </c>
      <c r="AT1129" s="2" t="inlineStr">
        <is>
          <t/>
        </is>
      </c>
      <c r="AU1129" t="inlineStr">
        <is>
          <t/>
        </is>
      </c>
      <c r="AV1129" s="2" t="inlineStr">
        <is>
          <t>rješavanje incidenata</t>
        </is>
      </c>
      <c r="AW1129" s="2" t="inlineStr">
        <is>
          <t>3</t>
        </is>
      </c>
      <c r="AX1129" s="2" t="inlineStr">
        <is>
          <t/>
        </is>
      </c>
      <c r="AY1129" t="inlineStr">
        <is>
          <t/>
        </is>
      </c>
      <c r="AZ1129" s="2" t="inlineStr">
        <is>
          <t>biztonsági esemény kezelése</t>
        </is>
      </c>
      <c r="BA1129" s="2" t="inlineStr">
        <is>
          <t>3</t>
        </is>
      </c>
      <c r="BB1129" s="2" t="inlineStr">
        <is>
          <t/>
        </is>
      </c>
      <c r="BC1129" t="inlineStr">
        <is>
          <t>a biztonsági események észlelését, elemzését és elszigetelését, valamint a rájuk való reagálást támogató eljárások</t>
        </is>
      </c>
      <c r="BD1129" s="2" t="inlineStr">
        <is>
          <t>trattamento dell'incidente</t>
        </is>
      </c>
      <c r="BE1129" s="2" t="inlineStr">
        <is>
          <t>3</t>
        </is>
      </c>
      <c r="BF1129" s="2" t="inlineStr">
        <is>
          <t/>
        </is>
      </c>
      <c r="BG1129" t="inlineStr">
        <is>
          <t>tutte le procedure necessarie per l'identificazione, l'analisi e il contenimento di un incidente e l'intervento in caso di incidente</t>
        </is>
      </c>
      <c r="BH1129" s="2" t="inlineStr">
        <is>
          <t>incidentų valdymas</t>
        </is>
      </c>
      <c r="BI1129" s="2" t="inlineStr">
        <is>
          <t>3</t>
        </is>
      </c>
      <c r="BJ1129" s="2" t="inlineStr">
        <is>
          <t/>
        </is>
      </c>
      <c r="BK1129" t="inlineStr">
        <is>
          <t>visos procedūros, padedančios nustatyti, ištirti bei suvaldyti incidentą ir į jį reaguoti</t>
        </is>
      </c>
      <c r="BL1129" s="2" t="inlineStr">
        <is>
          <t>incidenta risināšana</t>
        </is>
      </c>
      <c r="BM1129" s="2" t="inlineStr">
        <is>
          <t>2</t>
        </is>
      </c>
      <c r="BN1129" s="2" t="inlineStr">
        <is>
          <t/>
        </is>
      </c>
      <c r="BO1129" t="inlineStr">
        <is>
          <t>visas procedūras, kas ļauj atklāt incidentu, veikt tā analīzi, to ierobežot un reaģēt uz to</t>
        </is>
      </c>
      <c r="BP1129" s="2" t="inlineStr">
        <is>
          <t>indirizzar ta' inċident</t>
        </is>
      </c>
      <c r="BQ1129" s="2" t="inlineStr">
        <is>
          <t>3</t>
        </is>
      </c>
      <c r="BR1129" s="2" t="inlineStr">
        <is>
          <t/>
        </is>
      </c>
      <c r="BS1129" t="inlineStr">
        <is>
          <t>&lt;small&gt;il-proċeduri kollha li jgħinu d-detezzjoni, l-analiżi u t-trażżin ta' inċident u r-rispons għalih&lt;/small&gt;</t>
        </is>
      </c>
      <c r="BT1129" s="2" t="inlineStr">
        <is>
          <t>incidentenbehandeling</t>
        </is>
      </c>
      <c r="BU1129" s="2" t="inlineStr">
        <is>
          <t>3</t>
        </is>
      </c>
      <c r="BV1129" s="2" t="inlineStr">
        <is>
          <t/>
        </is>
      </c>
      <c r="BW1129" t="inlineStr">
        <is>
          <t>alle procedures ter ondersteuning van de opsporing, analyse en beheersing van en reactie op een incident</t>
        </is>
      </c>
      <c r="BX1129" s="2" t="inlineStr">
        <is>
          <t>postępowanie w przypadku incydentu</t>
        </is>
      </c>
      <c r="BY1129" s="2" t="inlineStr">
        <is>
          <t>3</t>
        </is>
      </c>
      <c r="BZ1129" s="2" t="inlineStr">
        <is>
          <t/>
        </is>
      </c>
      <c r="CA1129" t="inlineStr">
        <is>
          <t>wszystkie procedury umożliwiające wykrywanie i analizowanie incydentu mającego rzeczywiście niekorzystny wpływ na bezpieczeństwo sieci i systemów informatycznych, ograniczenie jego skutków oraz reagowanie na niego</t>
        </is>
      </c>
      <c r="CB1129" s="2" t="inlineStr">
        <is>
          <t>tratamento de um incidente</t>
        </is>
      </c>
      <c r="CC1129" s="2" t="inlineStr">
        <is>
          <t>3</t>
        </is>
      </c>
      <c r="CD1129" s="2" t="inlineStr">
        <is>
          <t/>
        </is>
      </c>
      <c r="CE1129" t="inlineStr">
        <is>
          <t>Conjunto dos procedimentos de apoio à deteção, análise e contenção de um incidente informático, e à resposta ao mesmo.</t>
        </is>
      </c>
      <c r="CF1129" s="2" t="inlineStr">
        <is>
          <t>administrare a incidentului</t>
        </is>
      </c>
      <c r="CG1129" s="2" t="inlineStr">
        <is>
          <t>3</t>
        </is>
      </c>
      <c r="CH1129" s="2" t="inlineStr">
        <is>
          <t/>
        </is>
      </c>
      <c r="CI1129" t="inlineStr">
        <is>
          <t>toate procedurile utilizate pentru detectarea, analiza și limitarea unui incident și răspunsul la acesta</t>
        </is>
      </c>
      <c r="CJ1129" s="2" t="inlineStr">
        <is>
          <t>riešenie incidentu</t>
        </is>
      </c>
      <c r="CK1129" s="2" t="inlineStr">
        <is>
          <t>4</t>
        </is>
      </c>
      <c r="CL1129" s="2" t="inlineStr">
        <is>
          <t/>
        </is>
      </c>
      <c r="CM1129" t="inlineStr">
        <is>
          <t>všetky postupy na podporu odhaľovania, analýzy a obmedzenia následkov incidentu, ktorý má skutočne nepriaznivý vplyv na bezpečnosť sietí a informačných systémov, a reakcie naň</t>
        </is>
      </c>
      <c r="CN1129" s="2" t="inlineStr">
        <is>
          <t>obvladovanje incidentov</t>
        </is>
      </c>
      <c r="CO1129" s="2" t="inlineStr">
        <is>
          <t>3</t>
        </is>
      </c>
      <c r="CP1129" s="2" t="inlineStr">
        <is>
          <t/>
        </is>
      </c>
      <c r="CQ1129" t="inlineStr">
        <is>
          <t>vsi postopki, ki podpirajo odkrivanje, analizo in zajezitev incidentov ter odzivanje nanje</t>
        </is>
      </c>
      <c r="CR1129" s="2" t="inlineStr">
        <is>
          <t>incidenthantering</t>
        </is>
      </c>
      <c r="CS1129" s="2" t="inlineStr">
        <is>
          <t>3</t>
        </is>
      </c>
      <c r="CT1129" s="2" t="inlineStr">
        <is>
          <t/>
        </is>
      </c>
      <c r="CU1129" t="inlineStr">
        <is>
          <t/>
        </is>
      </c>
    </row>
    <row r="1130">
      <c r="A1130" s="1" t="str">
        <f>HYPERLINK("https://iate.europa.eu/entry/result/3574715/all", "3574715")</f>
        <v>3574715</v>
      </c>
      <c r="B1130" t="inlineStr">
        <is>
          <t>POLITICS;EDUCATION AND COMMUNICATIONS</t>
        </is>
      </c>
      <c r="C1130" t="inlineStr">
        <is>
          <t>POLITICS|politics and public safety;EDUCATION AND COMMUNICATIONS|information technology and data processing</t>
        </is>
      </c>
      <c r="D1130" s="2" t="inlineStr">
        <is>
          <t>характерна особеност</t>
        </is>
      </c>
      <c r="E1130" s="2" t="inlineStr">
        <is>
          <t>3</t>
        </is>
      </c>
      <c r="F1130" s="2" t="inlineStr">
        <is>
          <t/>
        </is>
      </c>
      <c r="G1130" t="inlineStr">
        <is>
          <t>нещо, което характеризира ползвателя</t>
        </is>
      </c>
      <c r="H1130" s="2" t="inlineStr">
        <is>
          <t>inherence</t>
        </is>
      </c>
      <c r="I1130" s="2" t="inlineStr">
        <is>
          <t>3</t>
        </is>
      </c>
      <c r="J1130" s="2" t="inlineStr">
        <is>
          <t/>
        </is>
      </c>
      <c r="K1130" t="inlineStr">
        <is>
          <t>jeden z nezávislých prvků silného ověření klienta, který vyjadřuje to, čím uživatel je</t>
        </is>
      </c>
      <c r="L1130" s="2" t="inlineStr">
        <is>
          <t>iboende egenskab</t>
        </is>
      </c>
      <c r="M1130" s="2" t="inlineStr">
        <is>
          <t>3</t>
        </is>
      </c>
      <c r="N1130" s="2" t="inlineStr">
        <is>
          <t/>
        </is>
      </c>
      <c r="O1130" t="inlineStr">
        <is>
          <t>indebærer, at sikkerhedselementet skal indeholde noget, som kun brugeren er, eksempelvis brugerens fingeraftryk eller anden unik biometrisk data</t>
        </is>
      </c>
      <c r="P1130" s="2" t="inlineStr">
        <is>
          <t>Inhärenz</t>
        </is>
      </c>
      <c r="Q1130" s="2" t="inlineStr">
        <is>
          <t>3</t>
        </is>
      </c>
      <c r="R1130" s="2" t="inlineStr">
        <is>
          <t/>
        </is>
      </c>
      <c r="S1130" t="inlineStr">
        <is>
          <t>Eigenschaft des Kunden (zum Beispiel Netzhaut, Fingerabdruck), die diesem eindeutig zugeordnet werden kann</t>
        </is>
      </c>
      <c r="T1130" s="2" t="inlineStr">
        <is>
          <t>μοναδικό φυσικό χαρακτηριστικό χρήστη</t>
        </is>
      </c>
      <c r="U1130" s="2" t="inlineStr">
        <is>
          <t>3</t>
        </is>
      </c>
      <c r="V1130" s="2" t="inlineStr">
        <is>
          <t/>
        </is>
      </c>
      <c r="W1130" t="inlineStr">
        <is>
          <t/>
        </is>
      </c>
      <c r="X1130" s="2" t="inlineStr">
        <is>
          <t>inherence</t>
        </is>
      </c>
      <c r="Y1130" s="2" t="inlineStr">
        <is>
          <t>3</t>
        </is>
      </c>
      <c r="Z1130" s="2" t="inlineStr">
        <is>
          <t/>
        </is>
      </c>
      <c r="AA1130" t="inlineStr">
        <is>
          <t>unique physical or behavioural characteristic of the user that can be used for authentication</t>
        </is>
      </c>
      <c r="AB1130" s="2" t="inlineStr">
        <is>
          <t>inherencia</t>
        </is>
      </c>
      <c r="AC1130" s="2" t="inlineStr">
        <is>
          <t>3</t>
        </is>
      </c>
      <c r="AD1130" s="2" t="inlineStr">
        <is>
          <t/>
        </is>
      </c>
      <c r="AE1130" t="inlineStr">
        <is>
          <t>Característica única, física o comportamental, de un usuario que puede usarse en un proceso de autenticación [ &lt;a href="/entry/result/1484678/all" id="ENTRY_TO_ENTRY_CONVERTER" target="_blank"&gt;IATE:1484678&lt;/a&gt; ]</t>
        </is>
      </c>
      <c r="AF1130" s="2" t="inlineStr">
        <is>
          <t>olemus</t>
        </is>
      </c>
      <c r="AG1130" s="2" t="inlineStr">
        <is>
          <t>2</t>
        </is>
      </c>
      <c r="AH1130" s="2" t="inlineStr">
        <is>
          <t/>
        </is>
      </c>
      <c r="AI1130" t="inlineStr">
        <is>
          <t>midagi, mis antud kasutaja ise on</t>
        </is>
      </c>
      <c r="AJ1130" s="2" t="inlineStr">
        <is>
          <t>erityinen ominaisuus</t>
        </is>
      </c>
      <c r="AK1130" s="2" t="inlineStr">
        <is>
          <t>3</t>
        </is>
      </c>
      <c r="AL1130" s="2" t="inlineStr">
        <is>
          <t/>
        </is>
      </c>
      <c r="AM1130" t="inlineStr">
        <is>
          <t/>
        </is>
      </c>
      <c r="AN1130" s="2" t="inlineStr">
        <is>
          <t>inhérence</t>
        </is>
      </c>
      <c r="AO1130" s="2" t="inlineStr">
        <is>
          <t>4</t>
        </is>
      </c>
      <c r="AP1130" s="2" t="inlineStr">
        <is>
          <t/>
        </is>
      </c>
      <c r="AQ1130" t="inlineStr">
        <is>
          <t>élément qui fait l'identité de l'utilisateur</t>
        </is>
      </c>
      <c r="AR1130" s="2" t="inlineStr">
        <is>
          <t>fréimhíocht</t>
        </is>
      </c>
      <c r="AS1130" s="2" t="inlineStr">
        <is>
          <t>3</t>
        </is>
      </c>
      <c r="AT1130" s="2" t="inlineStr">
        <is>
          <t/>
        </is>
      </c>
      <c r="AU1130" t="inlineStr">
        <is>
          <t/>
        </is>
      </c>
      <c r="AV1130" s="2" t="inlineStr">
        <is>
          <t>svojstvenost</t>
        </is>
      </c>
      <c r="AW1130" s="2" t="inlineStr">
        <is>
          <t>3</t>
        </is>
      </c>
      <c r="AX1130" s="2" t="inlineStr">
        <is>
          <t/>
        </is>
      </c>
      <c r="AY1130" t="inlineStr">
        <is>
          <t/>
        </is>
      </c>
      <c r="AZ1130" s="2" t="inlineStr">
        <is>
          <t>biológiai tulajdonság</t>
        </is>
      </c>
      <c r="BA1130" s="2" t="inlineStr">
        <is>
          <t>3</t>
        </is>
      </c>
      <c r="BB1130" s="2" t="inlineStr">
        <is>
          <t/>
        </is>
      </c>
      <c r="BC1130" t="inlineStr">
        <is>
          <t/>
        </is>
      </c>
      <c r="BD1130" s="2" t="inlineStr">
        <is>
          <t>inerenza</t>
        </is>
      </c>
      <c r="BE1130" s="2" t="inlineStr">
        <is>
          <t>3</t>
        </is>
      </c>
      <c r="BF1130" s="2" t="inlineStr">
        <is>
          <t/>
        </is>
      </c>
      <c r="BG1130" t="inlineStr">
        <is>
          <t>nel quadro dell'autenticazione forte del cliente, qualcosa che caratterizza l'utente e che può essere sfruttata come elemento di autenticazione</t>
        </is>
      </c>
      <c r="BH1130" s="2" t="inlineStr">
        <is>
          <t>būdingumas</t>
        </is>
      </c>
      <c r="BI1130" s="2" t="inlineStr">
        <is>
          <t>3</t>
        </is>
      </c>
      <c r="BJ1130" s="2" t="inlineStr">
        <is>
          <t/>
        </is>
      </c>
      <c r="BK1130" t="inlineStr">
        <is>
          <t>unikalios vartotojo fizinės ar elgsenos charakteristikos, kurias galima naudoti autentiškumui patvirtinti</t>
        </is>
      </c>
      <c r="BL1130" s="2" t="inlineStr">
        <is>
          <t>neatņemamas īpašības</t>
        </is>
      </c>
      <c r="BM1130" s="2" t="inlineStr">
        <is>
          <t>3</t>
        </is>
      </c>
      <c r="BN1130" s="2" t="inlineStr">
        <is>
          <t/>
        </is>
      </c>
      <c r="BO1130" t="inlineStr">
        <is>
          <t/>
        </is>
      </c>
      <c r="BP1130" s="2" t="inlineStr">
        <is>
          <t>inerenza</t>
        </is>
      </c>
      <c r="BQ1130" s="2" t="inlineStr">
        <is>
          <t>3</t>
        </is>
      </c>
      <c r="BR1130" s="2" t="inlineStr">
        <is>
          <t/>
        </is>
      </c>
      <c r="BS1130" t="inlineStr">
        <is>
          <t>karatteristika unika fiżika jew fl-imġiba tal-utent li tkun tista' tintuża għall-awtentikazzjoni</t>
        </is>
      </c>
      <c r="BT1130" s="2" t="inlineStr">
        <is>
          <t>inherente eigenschap</t>
        </is>
      </c>
      <c r="BU1130" s="2" t="inlineStr">
        <is>
          <t>3</t>
        </is>
      </c>
      <c r="BV1130" s="2" t="inlineStr">
        <is>
          <t/>
        </is>
      </c>
      <c r="BW1130" t="inlineStr">
        <is>
          <t>unieke fysieke of gedragseigenschap van een gebruiker die kan dienen voor authenticatie</t>
        </is>
      </c>
      <c r="BX1130" s="2" t="inlineStr">
        <is>
          <t>cechy klienta</t>
        </is>
      </c>
      <c r="BY1130" s="2" t="inlineStr">
        <is>
          <t>3</t>
        </is>
      </c>
      <c r="BZ1130" s="2" t="inlineStr">
        <is>
          <t/>
        </is>
      </c>
      <c r="CA1130" t="inlineStr">
        <is>
          <t>elementy należące do kategorii: coś, czym jest użytkownik, wykorzystywane do uwierzytelniania</t>
        </is>
      </c>
      <c r="CB1130" s="2" t="inlineStr">
        <is>
          <t>inerência</t>
        </is>
      </c>
      <c r="CC1130" s="2" t="inlineStr">
        <is>
          <t>3</t>
        </is>
      </c>
      <c r="CD1130" s="2" t="inlineStr">
        <is>
          <t/>
        </is>
      </c>
      <c r="CE1130" t="inlineStr">
        <is>
          <t/>
        </is>
      </c>
      <c r="CF1130" s="2" t="inlineStr">
        <is>
          <t>inerență</t>
        </is>
      </c>
      <c r="CG1130" s="2" t="inlineStr">
        <is>
          <t>3</t>
        </is>
      </c>
      <c r="CH1130" s="2" t="inlineStr">
        <is>
          <t/>
        </is>
      </c>
      <c r="CI1130" t="inlineStr">
        <is>
          <t/>
        </is>
      </c>
      <c r="CJ1130" s="2" t="inlineStr">
        <is>
          <t>charakteristické znaky</t>
        </is>
      </c>
      <c r="CK1130" s="2" t="inlineStr">
        <is>
          <t>3</t>
        </is>
      </c>
      <c r="CL1130" s="2" t="inlineStr">
        <is>
          <t/>
        </is>
      </c>
      <c r="CM1130" t="inlineStr">
        <is>
          <t>jedinečná fyzická črta alebo prejav správania používateľa, ktoré možno použiť na jeho autentifikáciu</t>
        </is>
      </c>
      <c r="CN1130" s="2" t="inlineStr">
        <is>
          <t>inherenca</t>
        </is>
      </c>
      <c r="CO1130" s="2" t="inlineStr">
        <is>
          <t>3</t>
        </is>
      </c>
      <c r="CP1130" s="2" t="inlineStr">
        <is>
          <t/>
        </is>
      </c>
      <c r="CQ1130" t="inlineStr">
        <is>
          <t>edinstvena fizična ali vedenjska lastnost uporabnika, ki se lahko uporabi za preverjanje istovetnosti (avtentikacijo)</t>
        </is>
      </c>
      <c r="CR1130" s="2" t="inlineStr">
        <is>
          <t>unik egenskap</t>
        </is>
      </c>
      <c r="CS1130" s="2" t="inlineStr">
        <is>
          <t>3</t>
        </is>
      </c>
      <c r="CT1130" s="2" t="inlineStr">
        <is>
          <t/>
        </is>
      </c>
      <c r="CU1130" t="inlineStr">
        <is>
          <t/>
        </is>
      </c>
    </row>
    <row r="1131">
      <c r="A1131" s="1" t="str">
        <f>HYPERLINK("https://iate.europa.eu/entry/result/1615054/all", "1615054")</f>
        <v>1615054</v>
      </c>
      <c r="B1131" t="inlineStr">
        <is>
          <t>EDUCATION AND COMMUNICATIONS</t>
        </is>
      </c>
      <c r="C1131" t="inlineStr">
        <is>
          <t>EDUCATION AND COMMUNICATIONS|information technology and data processing;EDUCATION AND COMMUNICATIONS|documentation</t>
        </is>
      </c>
      <c r="D1131" s="2" t="inlineStr">
        <is>
          <t>информационна ентропия</t>
        </is>
      </c>
      <c r="E1131" s="2" t="inlineStr">
        <is>
          <t>3</t>
        </is>
      </c>
      <c r="F1131" s="2" t="inlineStr">
        <is>
          <t/>
        </is>
      </c>
      <c r="G1131" t="inlineStr">
        <is>
          <t/>
        </is>
      </c>
      <c r="H1131" s="2" t="inlineStr">
        <is>
          <t>informační entropie|
entropie</t>
        </is>
      </c>
      <c r="I1131" s="2" t="inlineStr">
        <is>
          <t>3|
3</t>
        </is>
      </c>
      <c r="J1131" s="2" t="inlineStr">
        <is>
          <t xml:space="preserve">|
</t>
        </is>
      </c>
      <c r="K1131" t="inlineStr">
        <is>
          <t>v teorii informace střední hodnota informace obsažená ve výskytu některého jevu z úplného souboru neslučitelných jevů</t>
        </is>
      </c>
      <c r="L1131" s="2" t="inlineStr">
        <is>
          <t>entropi|
informationsentropi</t>
        </is>
      </c>
      <c r="M1131" s="2" t="inlineStr">
        <is>
          <t>3|
3</t>
        </is>
      </c>
      <c r="N1131" s="2" t="inlineStr">
        <is>
          <t xml:space="preserve">|
</t>
        </is>
      </c>
      <c r="O1131" t="inlineStr">
        <is>
          <t/>
        </is>
      </c>
      <c r="P1131" s="2" t="inlineStr">
        <is>
          <t>Entropie|
Informationsentropie</t>
        </is>
      </c>
      <c r="Q1131" s="2" t="inlineStr">
        <is>
          <t>3|
3</t>
        </is>
      </c>
      <c r="R1131" s="2" t="inlineStr">
        <is>
          <t xml:space="preserve">|
</t>
        </is>
      </c>
      <c r="S1131" t="inlineStr">
        <is>
          <t>Maß für den mittleren Informationsgehalt einer Nachricht</t>
        </is>
      </c>
      <c r="T1131" s="2" t="inlineStr">
        <is>
          <t>εντροπία πληροφοριών</t>
        </is>
      </c>
      <c r="U1131" s="2" t="inlineStr">
        <is>
          <t>3</t>
        </is>
      </c>
      <c r="V1131" s="2" t="inlineStr">
        <is>
          <t/>
        </is>
      </c>
      <c r="W1131" t="inlineStr">
        <is>
          <t/>
        </is>
      </c>
      <c r="X1131" s="2" t="inlineStr">
        <is>
          <t>information entropy|
entropy</t>
        </is>
      </c>
      <c r="Y1131" s="2" t="inlineStr">
        <is>
          <t>3|
3</t>
        </is>
      </c>
      <c r="Z1131" s="2" t="inlineStr">
        <is>
          <t xml:space="preserve">|
</t>
        </is>
      </c>
      <c r="AA1131" t="inlineStr">
        <is>
          <t>average amount of information produced by a probabilistic stochastic source of data</t>
        </is>
      </c>
      <c r="AB1131" s="2" t="inlineStr">
        <is>
          <t>entropía</t>
        </is>
      </c>
      <c r="AC1131" s="2" t="inlineStr">
        <is>
          <t>3</t>
        </is>
      </c>
      <c r="AD1131" s="2" t="inlineStr">
        <is>
          <t/>
        </is>
      </c>
      <c r="AE1131" t="inlineStr">
        <is>
          <t>Medida de la cantidad de información producida por una fuente.</t>
        </is>
      </c>
      <c r="AF1131" s="2" t="inlineStr">
        <is>
          <t>entroopia</t>
        </is>
      </c>
      <c r="AG1131" s="2" t="inlineStr">
        <is>
          <t>3</t>
        </is>
      </c>
      <c r="AH1131" s="2" t="inlineStr">
        <is>
          <t/>
        </is>
      </c>
      <c r="AI1131" t="inlineStr">
        <is>
          <t>informatsioonihulk, mille juhusliku suuruse väärtuse teadasaamine meile annab</t>
        </is>
      </c>
      <c r="AJ1131" s="2" t="inlineStr">
        <is>
          <t>entropia|
informaatioentropia</t>
        </is>
      </c>
      <c r="AK1131" s="2" t="inlineStr">
        <is>
          <t>3|
3</t>
        </is>
      </c>
      <c r="AL1131" s="2" t="inlineStr">
        <is>
          <t xml:space="preserve">|
</t>
        </is>
      </c>
      <c r="AM1131" t="inlineStr">
        <is>
          <t>viestin sisältämän informaation määrä</t>
        </is>
      </c>
      <c r="AN1131" s="2" t="inlineStr">
        <is>
          <t>entropie de Shannon|
entropie de l'information</t>
        </is>
      </c>
      <c r="AO1131" s="2" t="inlineStr">
        <is>
          <t>4|
4</t>
        </is>
      </c>
      <c r="AP1131" s="2" t="inlineStr">
        <is>
          <t xml:space="preserve">|
</t>
        </is>
      </c>
      <c r="AQ1131" t="inlineStr">
        <is>
          <t>fonction mathématique qui correspond à la quantité d'information contenue ou délivrée par une source d'information</t>
        </is>
      </c>
      <c r="AR1131" s="2" t="inlineStr">
        <is>
          <t>eantrópacht|
eantrópacht faisnéise</t>
        </is>
      </c>
      <c r="AS1131" s="2" t="inlineStr">
        <is>
          <t>3|
3</t>
        </is>
      </c>
      <c r="AT1131" s="2" t="inlineStr">
        <is>
          <t xml:space="preserve">|
</t>
        </is>
      </c>
      <c r="AU1131" t="inlineStr">
        <is>
          <t/>
        </is>
      </c>
      <c r="AV1131" s="2" t="inlineStr">
        <is>
          <t>informacijska entropija|
entropija</t>
        </is>
      </c>
      <c r="AW1131" s="2" t="inlineStr">
        <is>
          <t>3|
3</t>
        </is>
      </c>
      <c r="AX1131" s="2" t="inlineStr">
        <is>
          <t xml:space="preserve">|
</t>
        </is>
      </c>
      <c r="AY1131" t="inlineStr">
        <is>
          <t>prosječna vrijednost količine informacija koje odašilje izvor ili koje prolaze komunikacijskim kanalom</t>
        </is>
      </c>
      <c r="AZ1131" s="2" t="inlineStr">
        <is>
          <t>entrópia|
információs entrópia</t>
        </is>
      </c>
      <c r="BA1131" s="2" t="inlineStr">
        <is>
          <t>4|
4</t>
        </is>
      </c>
      <c r="BB1131" s="2" t="inlineStr">
        <is>
          <t xml:space="preserve">|
</t>
        </is>
      </c>
      <c r="BC1131" t="inlineStr">
        <is>
          <t>adattovábbításnál használt mérőszám, amely azt adja meg, hogy hanyadrészére lehet egy adatsort tömöríteni</t>
        </is>
      </c>
      <c r="BD1131" s="2" t="inlineStr">
        <is>
          <t>entropia delle informazioni</t>
        </is>
      </c>
      <c r="BE1131" s="2" t="inlineStr">
        <is>
          <t>3</t>
        </is>
      </c>
      <c r="BF1131" s="2" t="inlineStr">
        <is>
          <t/>
        </is>
      </c>
      <c r="BG1131" t="inlineStr">
        <is>
          <t>nella teoria dell'informazione - e in rapporto alla teoria dei segnali, misura della quantità di incertezza o informazione presente in un segnale aleatorio</t>
        </is>
      </c>
      <c r="BH1131" s="2" t="inlineStr">
        <is>
          <t>informacijos entropija</t>
        </is>
      </c>
      <c r="BI1131" s="2" t="inlineStr">
        <is>
          <t>3</t>
        </is>
      </c>
      <c r="BJ1131" s="2" t="inlineStr">
        <is>
          <t/>
        </is>
      </c>
      <c r="BK1131" t="inlineStr">
        <is>
          <t>vidutinis informacijos kiekis, kurį teikia tikimybinis duomenų šaltinis</t>
        </is>
      </c>
      <c r="BL1131" s="2" t="inlineStr">
        <is>
          <t>entropija</t>
        </is>
      </c>
      <c r="BM1131" s="2" t="inlineStr">
        <is>
          <t>3</t>
        </is>
      </c>
      <c r="BN1131" s="2" t="inlineStr">
        <is>
          <t/>
        </is>
      </c>
      <c r="BO1131" t="inlineStr">
        <is>
          <t/>
        </is>
      </c>
      <c r="BP1131" s="2" t="inlineStr">
        <is>
          <t>entropija tal-informazzjoni|
entropija</t>
        </is>
      </c>
      <c r="BQ1131" s="2" t="inlineStr">
        <is>
          <t>3|
3</t>
        </is>
      </c>
      <c r="BR1131" s="2" t="inlineStr">
        <is>
          <t xml:space="preserve">|
</t>
        </is>
      </c>
      <c r="BS1131" t="inlineStr">
        <is>
          <t>l-ammont medju ta' informazzjoni prodott minn sors ta' &lt;i&gt;data&lt;/i&gt; stokastiku probabilistiku</t>
        </is>
      </c>
      <c r="BT1131" s="2" t="inlineStr">
        <is>
          <t>entropie</t>
        </is>
      </c>
      <c r="BU1131" s="2" t="inlineStr">
        <is>
          <t>3</t>
        </is>
      </c>
      <c r="BV1131" s="2" t="inlineStr">
        <is>
          <t/>
        </is>
      </c>
      <c r="BW1131" t="inlineStr">
        <is>
          <t>maat voor informatiedichtheid in een reeks gebeurtenissen</t>
        </is>
      </c>
      <c r="BX1131" s="2" t="inlineStr">
        <is>
          <t>entropia informacyjna|
entropia</t>
        </is>
      </c>
      <c r="BY1131" s="2" t="inlineStr">
        <is>
          <t>3|
3</t>
        </is>
      </c>
      <c r="BZ1131" s="2" t="inlineStr">
        <is>
          <t xml:space="preserve">|
</t>
        </is>
      </c>
      <c r="CA1131" t="inlineStr">
        <is>
          <t>wielkość określająca ilość informacji zawartej w wiadomości wysłanej przez źródło</t>
        </is>
      </c>
      <c r="CB1131" s="2" t="inlineStr">
        <is>
          <t>entropia da informação</t>
        </is>
      </c>
      <c r="CC1131" s="2" t="inlineStr">
        <is>
          <t>3</t>
        </is>
      </c>
      <c r="CD1131" s="2" t="inlineStr">
        <is>
          <t/>
        </is>
      </c>
      <c r="CE1131" t="inlineStr">
        <is>
          <t>Forma de medir o grau médio de incerteza a respeito de fontes de informação, o que consequentemente permite a quantificação da informação presente que flui no sistema.</t>
        </is>
      </c>
      <c r="CF1131" s="2" t="inlineStr">
        <is>
          <t>entropie|
entropie informațională</t>
        </is>
      </c>
      <c r="CG1131" s="2" t="inlineStr">
        <is>
          <t>3|
3</t>
        </is>
      </c>
      <c r="CH1131" s="2" t="inlineStr">
        <is>
          <t xml:space="preserve">|
</t>
        </is>
      </c>
      <c r="CI1131" t="inlineStr">
        <is>
          <t>în teroria informației, gradul de incertitudine în cunoașterea unui sistem</t>
        </is>
      </c>
      <c r="CJ1131" s="2" t="inlineStr">
        <is>
          <t>entropia|
informačná entropia</t>
        </is>
      </c>
      <c r="CK1131" s="2" t="inlineStr">
        <is>
          <t>3|
3</t>
        </is>
      </c>
      <c r="CL1131" s="2" t="inlineStr">
        <is>
          <t xml:space="preserve">|
</t>
        </is>
      </c>
      <c r="CM1131" t="inlineStr">
        <is>
          <t>stredná hodnota množstva informácie obsiahnutá vo výskyte niektorých javov z úplného súboru nezlučiteľných javov</t>
        </is>
      </c>
      <c r="CN1131" s="2" t="inlineStr">
        <is>
          <t>informacijska entropija</t>
        </is>
      </c>
      <c r="CO1131" s="2" t="inlineStr">
        <is>
          <t>3</t>
        </is>
      </c>
      <c r="CP1131" s="2" t="inlineStr">
        <is>
          <t/>
        </is>
      </c>
      <c r="CQ1131" t="inlineStr">
        <is>
          <t/>
        </is>
      </c>
      <c r="CR1131" s="2" t="inlineStr">
        <is>
          <t>entropi</t>
        </is>
      </c>
      <c r="CS1131" s="2" t="inlineStr">
        <is>
          <t>3</t>
        </is>
      </c>
      <c r="CT1131" s="2" t="inlineStr">
        <is>
          <t/>
        </is>
      </c>
      <c r="CU1131" t="inlineStr">
        <is>
          <t>inom informationsteori använt mått på informationsinnehållet i ett meddelande</t>
        </is>
      </c>
    </row>
    <row r="1132">
      <c r="A1132" s="1" t="str">
        <f>HYPERLINK("https://iate.europa.eu/entry/result/3574714/all", "3574714")</f>
        <v>3574714</v>
      </c>
      <c r="B1132" t="inlineStr">
        <is>
          <t>FINANCE;EDUCATION AND COMMUNICATIONS</t>
        </is>
      </c>
      <c r="C1132" t="inlineStr">
        <is>
          <t>FINANCE|financial institutions and credit;EDUCATION AND COMMUNICATIONS|information technology and data processing</t>
        </is>
      </c>
      <c r="D1132" s="2" t="inlineStr">
        <is>
          <t>извличане на екранни данни</t>
        </is>
      </c>
      <c r="E1132" s="2" t="inlineStr">
        <is>
          <t>3</t>
        </is>
      </c>
      <c r="F1132" s="2" t="inlineStr">
        <is>
          <t/>
        </is>
      </c>
      <c r="G1132" t="inlineStr">
        <is>
          <t/>
        </is>
      </c>
      <c r="H1132" s="2" t="inlineStr">
        <is>
          <t>&lt;i&gt;screen scraping&lt;/i&gt;</t>
        </is>
      </c>
      <c r="I1132" s="2" t="inlineStr">
        <is>
          <t>3</t>
        </is>
      </c>
      <c r="J1132" s="2" t="inlineStr">
        <is>
          <t/>
        </is>
      </c>
      <c r="K1132" t="inlineStr">
        <is>
          <t>metoda umožňující získávat data z obrazovky jedné aplikace a překládat je pro zobrazení v jiné aplikaci</t>
        </is>
      </c>
      <c r="L1132" s="2" t="inlineStr">
        <is>
          <t>screenscraping</t>
        </is>
      </c>
      <c r="M1132" s="2" t="inlineStr">
        <is>
          <t>3</t>
        </is>
      </c>
      <c r="N1132" s="2" t="inlineStr">
        <is>
          <t/>
        </is>
      </c>
      <c r="O1132" t="inlineStr">
        <is>
          <t>teknisk handling, hvor man ved hjælp af en specialudviklet computerkode automatisk aflæser offentligt tilgængelige data på en hjemmeside og gemmer dem med henblik på selv at benytte dataene</t>
        </is>
      </c>
      <c r="P1132" s="2" t="inlineStr">
        <is>
          <t>Screenscraping</t>
        </is>
      </c>
      <c r="Q1132" s="2" t="inlineStr">
        <is>
          <t>3</t>
        </is>
      </c>
      <c r="R1132" s="2" t="inlineStr">
        <is>
          <t/>
        </is>
      </c>
      <c r="S1132" t="inlineStr">
        <is>
          <t>maschinelles Auslesen des Inhalts eines Computer-Bildschirms</t>
        </is>
      </c>
      <c r="T1132" s="2" t="inlineStr">
        <is>
          <t>συλλογή δεδομένων οθόνης</t>
        </is>
      </c>
      <c r="U1132" s="2" t="inlineStr">
        <is>
          <t>3</t>
        </is>
      </c>
      <c r="V1132" s="2" t="inlineStr">
        <is>
          <t/>
        </is>
      </c>
      <c r="W1132" t="inlineStr">
        <is>
          <t/>
        </is>
      </c>
      <c r="X1132" s="2" t="inlineStr">
        <is>
          <t>screen scraping</t>
        </is>
      </c>
      <c r="Y1132" s="2" t="inlineStr">
        <is>
          <t>3</t>
        </is>
      </c>
      <c r="Z1132" s="2" t="inlineStr">
        <is>
          <t/>
        </is>
      </c>
      <c r="AA1132" t="inlineStr">
        <is>
          <t>collecting screen display data from one application and translating it so that another application can display it</t>
        </is>
      </c>
      <c r="AB1132" s="2" t="inlineStr">
        <is>
          <t>captura de datos en pantalla</t>
        </is>
      </c>
      <c r="AC1132" s="2" t="inlineStr">
        <is>
          <t>3</t>
        </is>
      </c>
      <c r="AD1132" s="2" t="inlineStr">
        <is>
          <t/>
        </is>
      </c>
      <c r="AE1132" t="inlineStr">
        <is>
          <t>Recuperación de los datos que aparecen en una pantalla o monitor, por ejemplo datos personales de una transacción en línea, para su reutilización por otra aplicación mediante técnicas de ingeniería inversa.</t>
        </is>
      </c>
      <c r="AF1132" s="2" t="inlineStr">
        <is>
          <t>andmekoorimine</t>
        </is>
      </c>
      <c r="AG1132" s="2" t="inlineStr">
        <is>
          <t>3</t>
        </is>
      </c>
      <c r="AH1132" s="2" t="inlineStr">
        <is>
          <t/>
        </is>
      </c>
      <c r="AI1132" t="inlineStr">
        <is>
          <t>andmete ekstraheerimine teise programmi inimloetavast väljastisest, eeskätt veebilehelt, käsitsi kopeerimise teel või eritarkvaraga</t>
        </is>
      </c>
      <c r="AJ1132" s="2" t="inlineStr">
        <is>
          <t>screen scraping</t>
        </is>
      </c>
      <c r="AK1132" s="2" t="inlineStr">
        <is>
          <t>3</t>
        </is>
      </c>
      <c r="AL1132" s="2" t="inlineStr">
        <is>
          <t/>
        </is>
      </c>
      <c r="AM1132" t="inlineStr">
        <is>
          <t>tekniikka, jolla scraper-ohjelma kerää tietoa toisen ohjelman tulosteesta</t>
        </is>
      </c>
      <c r="AN1132" s="2" t="inlineStr">
        <is>
          <t>grattage d'écran|
capture de données d'écran</t>
        </is>
      </c>
      <c r="AO1132" s="2" t="inlineStr">
        <is>
          <t>4|
4</t>
        </is>
      </c>
      <c r="AP1132" s="2" t="inlineStr">
        <is>
          <t>|
preferred</t>
        </is>
      </c>
      <c r="AQ1132" t="inlineStr">
        <is>
          <t>technique par laquelle des données apparaissant sur un écran, par exemple pour effectuer une transaction en ligne, peuvent être utilisées ailleurs</t>
        </is>
      </c>
      <c r="AR1132" s="2" t="inlineStr">
        <is>
          <t>camchóipeáil scáileáin</t>
        </is>
      </c>
      <c r="AS1132" s="2" t="inlineStr">
        <is>
          <t>3</t>
        </is>
      </c>
      <c r="AT1132" s="2" t="inlineStr">
        <is>
          <t/>
        </is>
      </c>
      <c r="AU1132" t="inlineStr">
        <is>
          <t/>
        </is>
      </c>
      <c r="AV1132" s="2" t="inlineStr">
        <is>
          <t>struganje zaslona|
&lt;i&gt;screen scraping&lt;/i&gt;</t>
        </is>
      </c>
      <c r="AW1132" s="2" t="inlineStr">
        <is>
          <t>2|
2</t>
        </is>
      </c>
      <c r="AX1132" s="2" t="inlineStr">
        <is>
          <t xml:space="preserve">|
</t>
        </is>
      </c>
      <c r="AY1132" t="inlineStr">
        <is>
          <t/>
        </is>
      </c>
      <c r="AZ1132" s="2" t="inlineStr">
        <is>
          <t>gépesített adatgyűjtés</t>
        </is>
      </c>
      <c r="BA1132" s="2" t="inlineStr">
        <is>
          <t>3</t>
        </is>
      </c>
      <c r="BB1132" s="2" t="inlineStr">
        <is>
          <t/>
        </is>
      </c>
      <c r="BC1132" t="inlineStr">
        <is>
          <t>weboldal képernyőn megjelenített adatainak szoftverrel való automatikus gyűjtése-másolása kereskedelmi célra</t>
        </is>
      </c>
      <c r="BD1132" s="2" t="inlineStr">
        <is>
          <t>screen scraping</t>
        </is>
      </c>
      <c r="BE1132" s="2" t="inlineStr">
        <is>
          <t>3</t>
        </is>
      </c>
      <c r="BF1132" s="2" t="inlineStr">
        <is>
          <t/>
        </is>
      </c>
      <c r="BG1132" t="inlineStr">
        <is>
          <t>procedura che, mediante l’uso di software, permette di estrarre e raccogliere automaticamente dati e informazioni da un sito web e trasferirli su altri siti</t>
        </is>
      </c>
      <c r="BH1132" s="2" t="inlineStr">
        <is>
          <t>ekrano duomenų perėmimas</t>
        </is>
      </c>
      <c r="BI1132" s="2" t="inlineStr">
        <is>
          <t>3</t>
        </is>
      </c>
      <c r="BJ1132" s="2" t="inlineStr">
        <is>
          <t/>
        </is>
      </c>
      <c r="BK1132" t="inlineStr">
        <is>
          <t>ekrano duomenų iš vienos programos rinkimas ir jų keitimas taip, kad kita programa galėtų ją rodyti</t>
        </is>
      </c>
      <c r="BL1132" s="2" t="inlineStr">
        <is>
          <t>ekrāna satura ierakstīšana</t>
        </is>
      </c>
      <c r="BM1132" s="2" t="inlineStr">
        <is>
          <t>2</t>
        </is>
      </c>
      <c r="BN1132" s="2" t="inlineStr">
        <is>
          <t/>
        </is>
      </c>
      <c r="BO1132" t="inlineStr">
        <is>
          <t/>
        </is>
      </c>
      <c r="BP1132" s="2" t="inlineStr">
        <is>
          <t>screen scraping</t>
        </is>
      </c>
      <c r="BQ1132" s="2" t="inlineStr">
        <is>
          <t>3</t>
        </is>
      </c>
      <c r="BR1132" s="2" t="inlineStr">
        <is>
          <t/>
        </is>
      </c>
      <c r="BS1132" t="inlineStr">
        <is>
          <t>il-ġbir ta' 
&lt;i&gt;data&lt;/i&gt; murija fuq skrin minn fuq applikazzjoni u l-konverżjoni tagħha b'tali mod li tkun tista' tinqara u tintwera minn applikazzjoni oħra</t>
        </is>
      </c>
      <c r="BT1132" s="2" t="inlineStr">
        <is>
          <t>screenscraping</t>
        </is>
      </c>
      <c r="BU1132" s="2" t="inlineStr">
        <is>
          <t>3</t>
        </is>
      </c>
      <c r="BV1132" s="2" t="inlineStr">
        <is>
          <t/>
        </is>
      </c>
      <c r="BW1132" t="inlineStr">
        <is>
          <t>computertechniek waarbij de gegevens vanaf een computerbeeldscherm worden uitgelezen en gebruikt voor invoer in een ander, achterliggend programma</t>
        </is>
      </c>
      <c r="BX1132" s="2" t="inlineStr">
        <is>
          <t>screen scraping</t>
        </is>
      </c>
      <c r="BY1132" s="2" t="inlineStr">
        <is>
          <t>3</t>
        </is>
      </c>
      <c r="BZ1132" s="2" t="inlineStr">
        <is>
          <t/>
        </is>
      </c>
      <c r="CA1132" t="inlineStr">
        <is>
          <t>automatyczna metoda pobierania danych historii obrotów na rachunku użytkownika bankowości elektronicznej</t>
        </is>
      </c>
      <c r="CB1132" s="2" t="inlineStr">
        <is>
          <t>raspagem de dados</t>
        </is>
      </c>
      <c r="CC1132" s="2" t="inlineStr">
        <is>
          <t>3</t>
        </is>
      </c>
      <c r="CD1132" s="2" t="inlineStr">
        <is>
          <t/>
        </is>
      </c>
      <c r="CE1132" t="inlineStr">
        <is>
          <t>Técnica computacional na qual um programa extrai dados de saída legível somente para humanos, proveniente de um serviço ou aplicação.</t>
        </is>
      </c>
      <c r="CF1132" s="2" t="inlineStr">
        <is>
          <t>screen scraping</t>
        </is>
      </c>
      <c r="CG1132" s="2" t="inlineStr">
        <is>
          <t>3</t>
        </is>
      </c>
      <c r="CH1132" s="2" t="inlineStr">
        <is>
          <t/>
        </is>
      </c>
      <c r="CI1132" t="inlineStr">
        <is>
          <t>tehnică software de extragere a informațiilor din site-uri web</t>
        </is>
      </c>
      <c r="CJ1132" s="2" t="inlineStr">
        <is>
          <t>screen scraping</t>
        </is>
      </c>
      <c r="CK1132" s="2" t="inlineStr">
        <is>
          <t>3</t>
        </is>
      </c>
      <c r="CL1132" s="2" t="inlineStr">
        <is>
          <t/>
        </is>
      </c>
      <c r="CM1132" t="inlineStr">
        <is>
          <t>sťahovanie dát z vizuálnej formy/obrazovky a ich prenášanie do inej aplikácie, ktorá ich môže zobraziť</t>
        </is>
      </c>
      <c r="CN1132" s="2" t="inlineStr">
        <is>
          <t>zajemanje podatkov z zaslona</t>
        </is>
      </c>
      <c r="CO1132" s="2" t="inlineStr">
        <is>
          <t>3</t>
        </is>
      </c>
      <c r="CP1132" s="2" t="inlineStr">
        <is>
          <t/>
        </is>
      </c>
      <c r="CQ1132" t="inlineStr">
        <is>
          <t>zbiranje podatkov z zaslona iz ene aplikacije in njihova prilagoditev za prikaz v drugi aplikaciji</t>
        </is>
      </c>
      <c r="CR1132" s="2" t="inlineStr">
        <is>
          <t>webbskrapning</t>
        </is>
      </c>
      <c r="CS1132" s="2" t="inlineStr">
        <is>
          <t>2</t>
        </is>
      </c>
      <c r="CT1132" s="2" t="inlineStr">
        <is>
          <t/>
        </is>
      </c>
      <c r="CU1132" t="inlineStr">
        <is>
          <t>kopiering med hjälp av en applikation av stora mängder data från webbsidor</t>
        </is>
      </c>
    </row>
    <row r="1133">
      <c r="A1133" s="1" t="str">
        <f>HYPERLINK("https://iate.europa.eu/entry/result/3574716/all", "3574716")</f>
        <v>3574716</v>
      </c>
      <c r="B1133" t="inlineStr">
        <is>
          <t>FINANCE;EDUCATION AND COMMUNICATIONS</t>
        </is>
      </c>
      <c r="C1133" t="inlineStr">
        <is>
          <t>FINANCE|financial institutions and credit;EDUCATION AND COMMUNICATIONS|information technology and data processing</t>
        </is>
      </c>
      <c r="D1133" s="2" t="inlineStr">
        <is>
          <t>необслужван терминал</t>
        </is>
      </c>
      <c r="E1133" s="2" t="inlineStr">
        <is>
          <t>3</t>
        </is>
      </c>
      <c r="F1133" s="2" t="inlineStr">
        <is>
          <t/>
        </is>
      </c>
      <c r="G1133" t="inlineStr">
        <is>
          <t>терминал, предназначен да се използва от картодържателя в самостоятелен режим</t>
        </is>
      </c>
      <c r="H1133" s="2" t="inlineStr">
        <is>
          <t>terminál bez obsluhy|
samoobslužný terminál</t>
        </is>
      </c>
      <c r="I1133" s="2" t="inlineStr">
        <is>
          <t>3|
3</t>
        </is>
      </c>
      <c r="J1133" s="2" t="inlineStr">
        <is>
          <t>|
preferred</t>
        </is>
      </c>
      <c r="K1133" t="inlineStr">
        <is>
          <t>typ platebního terminálu, který používá přímo majitel karty bez zprostředkování druhou osobou</t>
        </is>
      </c>
      <c r="L1133" s="2" t="inlineStr">
        <is>
          <t>ubemandet terminal|
ubemandet betalingsterminal</t>
        </is>
      </c>
      <c r="M1133" s="2" t="inlineStr">
        <is>
          <t>3|
3</t>
        </is>
      </c>
      <c r="N1133" s="2" t="inlineStr">
        <is>
          <t xml:space="preserve">|
</t>
        </is>
      </c>
      <c r="O1133" t="inlineStr">
        <is>
          <t/>
        </is>
      </c>
      <c r="P1133" s="2" t="inlineStr">
        <is>
          <t>unbemanntes Terminal|
unbedientes Terminal|
unbeaufsichtigtes Terminal</t>
        </is>
      </c>
      <c r="Q1133" s="2" t="inlineStr">
        <is>
          <t>3|
3|
3</t>
        </is>
      </c>
      <c r="R1133" s="2" t="inlineStr">
        <is>
          <t xml:space="preserve">|
|
</t>
        </is>
      </c>
      <c r="S1133" t="inlineStr">
        <is>
          <t/>
        </is>
      </c>
      <c r="T1133" s="2" t="inlineStr">
        <is>
          <t>μη στελεχωμένο τερματικό</t>
        </is>
      </c>
      <c r="U1133" s="2" t="inlineStr">
        <is>
          <t>3</t>
        </is>
      </c>
      <c r="V1133" s="2" t="inlineStr">
        <is>
          <t/>
        </is>
      </c>
      <c r="W1133" t="inlineStr">
        <is>
          <t/>
        </is>
      </c>
      <c r="X1133" s="2" t="inlineStr">
        <is>
          <t>unattended terminal</t>
        </is>
      </c>
      <c r="Y1133" s="2" t="inlineStr">
        <is>
          <t>3</t>
        </is>
      </c>
      <c r="Z1133" s="2" t="inlineStr">
        <is>
          <t/>
        </is>
      </c>
      <c r="AA1133" t="inlineStr">
        <is>
          <t>payment terminal or dispensing machine at which transactions are carried out without a sales assistant</t>
        </is>
      </c>
      <c r="AB1133" s="2" t="inlineStr">
        <is>
          <t>terminal no atendido</t>
        </is>
      </c>
      <c r="AC1133" s="2" t="inlineStr">
        <is>
          <t>3</t>
        </is>
      </c>
      <c r="AD1133" s="2" t="inlineStr">
        <is>
          <t/>
        </is>
      </c>
      <c r="AE1133" t="inlineStr">
        <is>
          <t>Dispositivos electromecánicos que permiten a los usuarios autorizados tener acceso a una serie de transacciones en forma de autoservicio.</t>
        </is>
      </c>
      <c r="AF1133" s="2" t="inlineStr">
        <is>
          <t>personalita terminal</t>
        </is>
      </c>
      <c r="AG1133" s="2" t="inlineStr">
        <is>
          <t>3</t>
        </is>
      </c>
      <c r="AH1133" s="2" t="inlineStr">
        <is>
          <t/>
        </is>
      </c>
      <c r="AI1133" t="inlineStr">
        <is>
          <t>makseterminal või sularahaautomaat, mille tehingud toimuvad ilma müügipersonali osaluseta</t>
        </is>
      </c>
      <c r="AJ1133" s="2" t="inlineStr">
        <is>
          <t>miehittämätön pääte</t>
        </is>
      </c>
      <c r="AK1133" s="2" t="inlineStr">
        <is>
          <t>3</t>
        </is>
      </c>
      <c r="AL1133" s="2" t="inlineStr">
        <is>
          <t/>
        </is>
      </c>
      <c r="AM1133" t="inlineStr">
        <is>
          <t/>
        </is>
      </c>
      <c r="AN1133" s="2" t="inlineStr">
        <is>
          <t>terminal non surveillé</t>
        </is>
      </c>
      <c r="AO1133" s="2" t="inlineStr">
        <is>
          <t>4</t>
        </is>
      </c>
      <c r="AP1133" s="2" t="inlineStr">
        <is>
          <t/>
        </is>
      </c>
      <c r="AQ1133" t="inlineStr">
        <is>
          <t>terminal de paiement ou distributeur où les transactions sont effectuées sans l'intervervention d'un vendeur</t>
        </is>
      </c>
      <c r="AR1133" s="2" t="inlineStr">
        <is>
          <t>teirminéal neamhfhreastalaithe</t>
        </is>
      </c>
      <c r="AS1133" s="2" t="inlineStr">
        <is>
          <t>3</t>
        </is>
      </c>
      <c r="AT1133" s="2" t="inlineStr">
        <is>
          <t/>
        </is>
      </c>
      <c r="AU1133" t="inlineStr">
        <is>
          <t/>
        </is>
      </c>
      <c r="AV1133" s="2" t="inlineStr">
        <is>
          <t>samoposlužni terminal</t>
        </is>
      </c>
      <c r="AW1133" s="2" t="inlineStr">
        <is>
          <t>3</t>
        </is>
      </c>
      <c r="AX1133" s="2" t="inlineStr">
        <is>
          <t/>
        </is>
      </c>
      <c r="AY1133" t="inlineStr">
        <is>
          <t/>
        </is>
      </c>
      <c r="AZ1133" s="2" t="inlineStr">
        <is>
          <t>felügyelet nélküli terminál</t>
        </is>
      </c>
      <c r="BA1133" s="2" t="inlineStr">
        <is>
          <t>4</t>
        </is>
      </c>
      <c r="BB1133" s="2" t="inlineStr">
        <is>
          <t/>
        </is>
      </c>
      <c r="BC1133" t="inlineStr">
        <is>
          <t>kártyabirtokos önkiszolgáló használatára kialakított elektromechanikai eszköz, amelyen keresztül a jogosult használó hozzáférhet valamilyen szolgáltatáshoz</t>
        </is>
      </c>
      <c r="BD1133" s="2" t="inlineStr">
        <is>
          <t>terminale incustodito</t>
        </is>
      </c>
      <c r="BE1133" s="2" t="inlineStr">
        <is>
          <t>3</t>
        </is>
      </c>
      <c r="BF1133" s="2" t="inlineStr">
        <is>
          <t/>
        </is>
      </c>
      <c r="BG1133" t="inlineStr">
        <is>
          <t/>
        </is>
      </c>
      <c r="BH1133" s="2" t="inlineStr">
        <is>
          <t>neprižiūrimasis terminalas</t>
        </is>
      </c>
      <c r="BI1133" s="2" t="inlineStr">
        <is>
          <t>2</t>
        </is>
      </c>
      <c r="BJ1133" s="2" t="inlineStr">
        <is>
          <t/>
        </is>
      </c>
      <c r="BK1133" t="inlineStr">
        <is>
          <t>mokėjimo terminalas, kuriame mokėjimas atliekamas be parduotuvės pardavėjo</t>
        </is>
      </c>
      <c r="BL1133" s="2" t="inlineStr">
        <is>
          <t>neuzraudzīts maksājumu terminālis</t>
        </is>
      </c>
      <c r="BM1133" s="2" t="inlineStr">
        <is>
          <t>2</t>
        </is>
      </c>
      <c r="BN1133" s="2" t="inlineStr">
        <is>
          <t/>
        </is>
      </c>
      <c r="BO1133" t="inlineStr">
        <is>
          <t/>
        </is>
      </c>
      <c r="BP1133" s="2" t="inlineStr">
        <is>
          <t>terminal li jitħalla waħdu|
terminal mhux assistit</t>
        </is>
      </c>
      <c r="BQ1133" s="2" t="inlineStr">
        <is>
          <t>3|
3</t>
        </is>
      </c>
      <c r="BR1133" s="2" t="inlineStr">
        <is>
          <t xml:space="preserve">|
</t>
        </is>
      </c>
      <c r="BS1133" t="inlineStr">
        <is>
          <t>terminal tal-ħlas jew magna awtomatika li tagħti l-flus li bih(a) it-tranżazzjonijiet ikunu jistgħu jsiru mingħajr il-bżonn ta' assistent tal-bejgħ</t>
        </is>
      </c>
      <c r="BT1133" s="2" t="inlineStr">
        <is>
          <t>onbemande terminal</t>
        </is>
      </c>
      <c r="BU1133" s="2" t="inlineStr">
        <is>
          <t>3</t>
        </is>
      </c>
      <c r="BV1133" s="2" t="inlineStr">
        <is>
          <t/>
        </is>
      </c>
      <c r="BW1133" t="inlineStr">
        <is>
          <t>terminal waarmee betaalinformatie elektronisch kan worden vastgelegd zonder toedoen van een verkoper</t>
        </is>
      </c>
      <c r="BX1133" s="2" t="inlineStr">
        <is>
          <t>terminal samoobsługowy</t>
        </is>
      </c>
      <c r="BY1133" s="2" t="inlineStr">
        <is>
          <t>3</t>
        </is>
      </c>
      <c r="BZ1133" s="2" t="inlineStr">
        <is>
          <t/>
        </is>
      </c>
      <c r="CA1133" t="inlineStr">
        <is>
          <t/>
        </is>
      </c>
      <c r="CB1133" s="2" t="inlineStr">
        <is>
          <t>terminal não assistido</t>
        </is>
      </c>
      <c r="CC1133" s="2" t="inlineStr">
        <is>
          <t>3</t>
        </is>
      </c>
      <c r="CD1133" s="2" t="inlineStr">
        <is>
          <t/>
        </is>
      </c>
      <c r="CE1133" t="inlineStr">
        <is>
          <t>Terminal concebido para ser utilizado pelo titular do cartão em regime de autosserviço.</t>
        </is>
      </c>
      <c r="CF1133" s="2" t="inlineStr">
        <is>
          <t>terminal neasistat</t>
        </is>
      </c>
      <c r="CG1133" s="2" t="inlineStr">
        <is>
          <t>3</t>
        </is>
      </c>
      <c r="CH1133" s="2" t="inlineStr">
        <is>
          <t/>
        </is>
      </c>
      <c r="CI1133" t="inlineStr">
        <is>
          <t>terminal proiectat să fie folosit de titularului cardului în regim de autoservire</t>
        </is>
      </c>
      <c r="CJ1133" s="2" t="inlineStr">
        <is>
          <t>samoobslužný terminál</t>
        </is>
      </c>
      <c r="CK1133" s="2" t="inlineStr">
        <is>
          <t>3</t>
        </is>
      </c>
      <c r="CL1133" s="2" t="inlineStr">
        <is>
          <t/>
        </is>
      </c>
      <c r="CM1133" t="inlineStr">
        <is>
          <t>druh platobného terminálu, ktorý umožňuje elektronické platobné transakcie bez sprostredkovania druhou osobou</t>
        </is>
      </c>
      <c r="CN1133" s="2" t="inlineStr">
        <is>
          <t>samopostrežni terminal</t>
        </is>
      </c>
      <c r="CO1133" s="2" t="inlineStr">
        <is>
          <t>3</t>
        </is>
      </c>
      <c r="CP1133" s="2" t="inlineStr">
        <is>
          <t/>
        </is>
      </c>
      <c r="CQ1133" t="inlineStr">
        <is>
          <t>plačilni terminal ali prodajni avtomat, ki omogoča izvajanje transakcij brez posredovanja prodajnega uslužbenca</t>
        </is>
      </c>
      <c r="CR1133" s="2" t="inlineStr">
        <is>
          <t>obemannad terminal</t>
        </is>
      </c>
      <c r="CS1133" s="2" t="inlineStr">
        <is>
          <t>3</t>
        </is>
      </c>
      <c r="CT1133" s="2" t="inlineStr">
        <is>
          <t/>
        </is>
      </c>
      <c r="CU1133" t="inlineStr">
        <is>
          <t/>
        </is>
      </c>
    </row>
    <row r="1134">
      <c r="A1134" s="1" t="str">
        <f>HYPERLINK("https://iate.europa.eu/entry/result/3574943/all", "3574943")</f>
        <v>3574943</v>
      </c>
      <c r="B1134" t="inlineStr">
        <is>
          <t>BUSINESS AND COMPETITION;PRODUCTION, TECHNOLOGY AND RESEARCH</t>
        </is>
      </c>
      <c r="C1134" t="inlineStr">
        <is>
          <t>BUSINESS AND COMPETITION;PRODUCTION, TECHNOLOGY AND RESEARCH|research and intellectual property|research policy</t>
        </is>
      </c>
      <c r="D1134" s="2" t="inlineStr">
        <is>
          <t>„Иновационен радар“|
„Innovation Radar“|
„Радар за иновации“</t>
        </is>
      </c>
      <c r="E1134" s="2" t="inlineStr">
        <is>
          <t>3|
3|
3</t>
        </is>
      </c>
      <c r="F1134" s="2" t="inlineStr">
        <is>
          <t xml:space="preserve">|
preferred|
</t>
        </is>
      </c>
      <c r="G1134" t="inlineStr">
        <is>
          <t>пилотна инициатива, стартирана през 2014 г., която има за цел да идентифицира иновациите с голям потенциал и ключовите иноватори в рамките на седмата рамкова програма, рамковата програма за конкурентоспособност и иновации (ПКИ)-ИКТ-Програма за подпомагане на политиките (ППП) и проектите по „Хоризонт 2020“</t>
        </is>
      </c>
      <c r="H1134" s="2" t="inlineStr">
        <is>
          <t>Radar na inovace|
Inovační radar</t>
        </is>
      </c>
      <c r="I1134" s="2" t="inlineStr">
        <is>
          <t>3|
3</t>
        </is>
      </c>
      <c r="J1134" s="2" t="inlineStr">
        <is>
          <t>|
preferred</t>
        </is>
      </c>
      <c r="K1134" t="inlineStr">
        <is>
          <t>pilotní iniciativa Evropské komise, která má určit inovace s vysokým potenciálem a klíčové inovátory v projektech 7. RP, rámcového programu pro konkurenceschopnost a inovace – programu na podporu politiky informačních a komunikačních technologií a programu Horizont 2020</t>
        </is>
      </c>
      <c r="L1134" s="2" t="inlineStr">
        <is>
          <t>Innovation Radar</t>
        </is>
      </c>
      <c r="M1134" s="2" t="inlineStr">
        <is>
          <t>3</t>
        </is>
      </c>
      <c r="N1134" s="2" t="inlineStr">
        <is>
          <t/>
        </is>
      </c>
      <c r="O1134" t="inlineStr">
        <is>
          <t/>
        </is>
      </c>
      <c r="P1134" s="2" t="inlineStr">
        <is>
          <t>Innovationsradar</t>
        </is>
      </c>
      <c r="Q1134" s="2" t="inlineStr">
        <is>
          <t>3</t>
        </is>
      </c>
      <c r="R1134" s="2" t="inlineStr">
        <is>
          <t/>
        </is>
      </c>
      <c r="S1134" t="inlineStr">
        <is>
          <t/>
        </is>
      </c>
      <c r="T1134" s="2" t="inlineStr">
        <is>
          <t>πρωτοβουλία «Innovation Radar»</t>
        </is>
      </c>
      <c r="U1134" s="2" t="inlineStr">
        <is>
          <t>3</t>
        </is>
      </c>
      <c r="V1134" s="2" t="inlineStr">
        <is>
          <t/>
        </is>
      </c>
      <c r="W1134" t="inlineStr">
        <is>
          <t>πιλοτική πρωτοβουλία που εγκαινιάστηκε το 2014 και έχει ως στόχο να εντοπίζει καινοτομίες υψηλού δυναμικού και βασικούς φορείς καινοτομίας σε έργα στο πλαίσιο των προγραμμάτων του 7ου ΠΠ, του προγράμματος-πλαισίου για την ανταγωνιστικότητα και την καινοτομία (ΠΑΚ), του προγράμματος υποστήριξης της πολιτικής ΤΠΕ και του «Ορίζων 2020».</t>
        </is>
      </c>
      <c r="X1134" s="2" t="inlineStr">
        <is>
          <t>Innovation Radar</t>
        </is>
      </c>
      <c r="Y1134" s="2" t="inlineStr">
        <is>
          <t>3</t>
        </is>
      </c>
      <c r="Z1134" s="2" t="inlineStr">
        <is>
          <t/>
        </is>
      </c>
      <c r="AA1134" t="inlineStr">
        <is>
          <t>European Commission initiative focused on identifying high-potential innovations and the key innovators behind them in FP7 (Seventh Framework Programme for Research and Technological Development), CIP (Competitiveness and Innovation Framework Programme) and Horizon 2020 projects</t>
        </is>
      </c>
      <c r="AB1134" s="2" t="inlineStr">
        <is>
          <t>Radar de la Innovación</t>
        </is>
      </c>
      <c r="AC1134" s="2" t="inlineStr">
        <is>
          <t>3</t>
        </is>
      </c>
      <c r="AD1134" s="2" t="inlineStr">
        <is>
          <t/>
        </is>
      </c>
      <c r="AE1134" t="inlineStr">
        <is>
          <t>Iniciativa de la Comisión Europea para identificar los proyectos de innovación científica y tecnológica con mayor potencial dentro del séptimo programa marco de investigación y desarrollo tecnológico.</t>
        </is>
      </c>
      <c r="AF1134" s="2" t="inlineStr">
        <is>
          <t>innovatsiooniradar</t>
        </is>
      </c>
      <c r="AG1134" s="2" t="inlineStr">
        <is>
          <t>3</t>
        </is>
      </c>
      <c r="AH1134" s="2" t="inlineStr">
        <is>
          <t/>
        </is>
      </c>
      <c r="AI1134" t="inlineStr">
        <is>
          <t>poliitikavahend, millega toetatakse innovatsiooni juhtimist ja püütakse suurendada uuringu- ja innovatsiooniprogrammide mõju innovatsioonile</t>
        </is>
      </c>
      <c r="AJ1134" s="2" t="inlineStr">
        <is>
          <t>innovointitutka</t>
        </is>
      </c>
      <c r="AK1134" s="2" t="inlineStr">
        <is>
          <t>3</t>
        </is>
      </c>
      <c r="AL1134" s="2" t="inlineStr">
        <is>
          <t/>
        </is>
      </c>
      <c r="AM1134" t="inlineStr">
        <is>
          <t>Euroopan komission aloite sellaisten innovaatioiden löytämiseksi ja tukemiseksi, joilla on hyvät tulevaisuuden näkymät</t>
        </is>
      </c>
      <c r="AN1134" s="2" t="inlineStr">
        <is>
          <t>radar de l’innovation</t>
        </is>
      </c>
      <c r="AO1134" s="2" t="inlineStr">
        <is>
          <t>3</t>
        </is>
      </c>
      <c r="AP1134" s="2" t="inlineStr">
        <is>
          <t/>
        </is>
      </c>
      <c r="AQ1134" t="inlineStr">
        <is>
          <t>initiative de la Commission européenne visant à identifier les innovations à fort potentiel et les principaux innovateurs dans le cadre des projets FP7 (septième programme-cadre de recherche et de développement technologique), CIP (programme-cadre pour la compétitivité et l'innovation) et Horizon 2020</t>
        </is>
      </c>
      <c r="AR1134" s="2" t="inlineStr">
        <is>
          <t>an Radar Nuálaíochta</t>
        </is>
      </c>
      <c r="AS1134" s="2" t="inlineStr">
        <is>
          <t>3</t>
        </is>
      </c>
      <c r="AT1134" s="2" t="inlineStr">
        <is>
          <t/>
        </is>
      </c>
      <c r="AU1134" t="inlineStr">
        <is>
          <t/>
        </is>
      </c>
      <c r="AV1134" s="2" t="inlineStr">
        <is>
          <t>Inovacijski radar</t>
        </is>
      </c>
      <c r="AW1134" s="2" t="inlineStr">
        <is>
          <t>3</t>
        </is>
      </c>
      <c r="AX1134" s="2" t="inlineStr">
        <is>
          <t/>
        </is>
      </c>
      <c r="AY1134" t="inlineStr">
        <is>
          <t/>
        </is>
      </c>
      <c r="AZ1134" s="2" t="inlineStr">
        <is>
          <t>innovációs radar</t>
        </is>
      </c>
      <c r="BA1134" s="2" t="inlineStr">
        <is>
          <t>4</t>
        </is>
      </c>
      <c r="BB1134" s="2" t="inlineStr">
        <is>
          <t/>
        </is>
      </c>
      <c r="BC1134" t="inlineStr">
        <is>
          <t>európai bizottsági kezdeményezés, amely a nagy innovációs potenciállal rendelkező szereplők megtalálására összpontosít</t>
        </is>
      </c>
      <c r="BD1134" s="2" t="inlineStr">
        <is>
          <t>Innovation Radar</t>
        </is>
      </c>
      <c r="BE1134" s="2" t="inlineStr">
        <is>
          <t>3</t>
        </is>
      </c>
      <c r="BF1134" s="2" t="inlineStr">
        <is>
          <t/>
        </is>
      </c>
      <c r="BG1134" t="inlineStr">
        <is>
          <t>iniziativa pilota della Commissione europea lanciata nel 2014, che si prefigge di individuare le innovazioni ad alto potenziale e i principali innovatori nell'ambito del 7º PQ, del programma di sostegno alla politica in materia di TIC (PSP), del programma quadro per la competitività e l'innovazione (CIP) e dei progetti di Orizzonte 2020</t>
        </is>
      </c>
      <c r="BH1134" s="2" t="inlineStr">
        <is>
          <t>„Inovacijų radaras“</t>
        </is>
      </c>
      <c r="BI1134" s="2" t="inlineStr">
        <is>
          <t>3</t>
        </is>
      </c>
      <c r="BJ1134" s="2" t="inlineStr">
        <is>
          <t/>
        </is>
      </c>
      <c r="BK1134" t="inlineStr">
        <is>
          <t>Komisijos iniciatyva, kuria siekiama išskirti ES mokslo programų lėšomis finansuojamas didelį potencialą turinčias inovacijas ir jas kuriančius novatorius</t>
        </is>
      </c>
      <c r="BL1134" s="2" t="inlineStr">
        <is>
          <t>"Inovāciju radars"</t>
        </is>
      </c>
      <c r="BM1134" s="2" t="inlineStr">
        <is>
          <t>3</t>
        </is>
      </c>
      <c r="BN1134" s="2" t="inlineStr">
        <is>
          <t/>
        </is>
      </c>
      <c r="BO1134" t="inlineStr">
        <is>
          <t/>
        </is>
      </c>
      <c r="BP1134" s="2" t="inlineStr">
        <is>
          <t>Radar tal-Innovazzjoni</t>
        </is>
      </c>
      <c r="BQ1134" s="2" t="inlineStr">
        <is>
          <t>3</t>
        </is>
      </c>
      <c r="BR1134" s="2" t="inlineStr">
        <is>
          <t/>
        </is>
      </c>
      <c r="BS1134" t="inlineStr">
        <is>
          <t>inizjattiva pilota li tniedet fl-2014 u li l-għan tagħha huwa li tidentifika l-innovazzjonijiet ta’ potenzjal kbir u l-innovaturi ewlenin fil-proġetti tas-Seba’ Programm Kwadru, il-Programm Kwadru għall-Kompetittività u l-Innovazzjoni (CIP), il-Programm ta’ Politika ta’ Appoġġ għall-ICT (PSP) u l-Orizzont 2020</t>
        </is>
      </c>
      <c r="BT1134" s="2" t="inlineStr">
        <is>
          <t>Innovation Radar|
Innovatieradar|
innovatieradar</t>
        </is>
      </c>
      <c r="BU1134" s="2" t="inlineStr">
        <is>
          <t>3|
3|
2</t>
        </is>
      </c>
      <c r="BV1134" s="2" t="inlineStr">
        <is>
          <t xml:space="preserve">|
|
</t>
        </is>
      </c>
      <c r="BW1134" t="inlineStr">
        <is>
          <t>in 2014 door de EU gelanceerde pilot om innovaties met hoog potentieel en belangrijke innovatoren in KP7, het kaderprogramma voor concurrentievermogen en innovatie (CIP), het programma ter ondersteuning van het ICT-beleid (PSP) en Horizon 2020-projecten in kaart te brengen</t>
        </is>
      </c>
      <c r="BX1134" s="2" t="inlineStr">
        <is>
          <t>Radar Innowacji</t>
        </is>
      </c>
      <c r="BY1134" s="2" t="inlineStr">
        <is>
          <t>3</t>
        </is>
      </c>
      <c r="BZ1134" s="2" t="inlineStr">
        <is>
          <t/>
        </is>
      </c>
      <c r="CA1134" t="inlineStr">
        <is>
          <t/>
        </is>
      </c>
      <c r="CB1134" s="2" t="inlineStr">
        <is>
          <t>Radar da Inovação</t>
        </is>
      </c>
      <c r="CC1134" s="2" t="inlineStr">
        <is>
          <t>3</t>
        </is>
      </c>
      <c r="CD1134" s="2" t="inlineStr">
        <is>
          <t/>
        </is>
      </c>
      <c r="CE1134" t="inlineStr">
        <is>
          <t>Iniciativa da União Europeia para apoiar os inovadores, dando reconhecimento, consultoria especializada e sugerindo ações específicas que podem ajudar a cumprir o potencial de mercado de potenciais inovações relacionados com as tecnologias da informação e comunicação.</t>
        </is>
      </c>
      <c r="CF1134" s="2" t="inlineStr">
        <is>
          <t>radar de inovare</t>
        </is>
      </c>
      <c r="CG1134" s="2" t="inlineStr">
        <is>
          <t>3</t>
        </is>
      </c>
      <c r="CH1134" s="2" t="inlineStr">
        <is>
          <t/>
        </is>
      </c>
      <c r="CI1134" t="inlineStr">
        <is>
          <t/>
        </is>
      </c>
      <c r="CJ1134" s="2" t="inlineStr">
        <is>
          <t>Inovačný radar</t>
        </is>
      </c>
      <c r="CK1134" s="2" t="inlineStr">
        <is>
          <t>3</t>
        </is>
      </c>
      <c r="CL1134" s="2" t="inlineStr">
        <is>
          <t/>
        </is>
      </c>
      <c r="CM1134" t="inlineStr">
        <is>
          <t>pilotná iniciatíva Európskej komisie, ktorej cieľom je identifikovať inovácie s vysokým potenciálom a hlavných inovátorov v RP7, programe podpory politiky (PSP) IKT ako súčasti rámcového programu pre konkurencieschopnosť a inovácie (CIP) a v projektoch programu Horizont 2020</t>
        </is>
      </c>
      <c r="CN1134" s="2" t="inlineStr">
        <is>
          <t>inovacijski radar</t>
        </is>
      </c>
      <c r="CO1134" s="2" t="inlineStr">
        <is>
          <t>3</t>
        </is>
      </c>
      <c r="CP1134" s="2" t="inlineStr">
        <is>
          <t/>
        </is>
      </c>
      <c r="CQ1134" t="inlineStr">
        <is>
          <t/>
        </is>
      </c>
      <c r="CR1134" s="2" t="inlineStr">
        <is>
          <t>innovationsradar</t>
        </is>
      </c>
      <c r="CS1134" s="2" t="inlineStr">
        <is>
          <t>3</t>
        </is>
      </c>
      <c r="CT1134" s="2" t="inlineStr">
        <is>
          <t/>
        </is>
      </c>
      <c r="CU1134" t="inlineStr">
        <is>
          <t/>
        </is>
      </c>
    </row>
    <row r="1135">
      <c r="A1135" s="1" t="str">
        <f>HYPERLINK("https://iate.europa.eu/entry/result/3568657/all", "3568657")</f>
        <v>3568657</v>
      </c>
      <c r="B1135" t="inlineStr">
        <is>
          <t>SOCIAL QUESTIONS</t>
        </is>
      </c>
      <c r="C1135" t="inlineStr">
        <is>
          <t>SOCIAL QUESTIONS|construction and town planning|housing</t>
        </is>
      </c>
      <c r="D1135" t="inlineStr">
        <is>
          <t/>
        </is>
      </c>
      <c r="E1135" t="inlineStr">
        <is>
          <t/>
        </is>
      </c>
      <c r="F1135" t="inlineStr">
        <is>
          <t/>
        </is>
      </c>
      <c r="G1135" t="inlineStr">
        <is>
          <t/>
        </is>
      </c>
      <c r="H1135" t="inlineStr">
        <is>
          <t/>
        </is>
      </c>
      <c r="I1135" t="inlineStr">
        <is>
          <t/>
        </is>
      </c>
      <c r="J1135" t="inlineStr">
        <is>
          <t/>
        </is>
      </c>
      <c r="K1135" t="inlineStr">
        <is>
          <t/>
        </is>
      </c>
      <c r="L1135" t="inlineStr">
        <is>
          <t/>
        </is>
      </c>
      <c r="M1135" t="inlineStr">
        <is>
          <t/>
        </is>
      </c>
      <c r="N1135" t="inlineStr">
        <is>
          <t/>
        </is>
      </c>
      <c r="O1135" t="inlineStr">
        <is>
          <t/>
        </is>
      </c>
      <c r="P1135" t="inlineStr">
        <is>
          <t/>
        </is>
      </c>
      <c r="Q1135" t="inlineStr">
        <is>
          <t/>
        </is>
      </c>
      <c r="R1135" t="inlineStr">
        <is>
          <t/>
        </is>
      </c>
      <c r="S1135" t="inlineStr">
        <is>
          <t/>
        </is>
      </c>
      <c r="T1135" t="inlineStr">
        <is>
          <t/>
        </is>
      </c>
      <c r="U1135" t="inlineStr">
        <is>
          <t/>
        </is>
      </c>
      <c r="V1135" t="inlineStr">
        <is>
          <t/>
        </is>
      </c>
      <c r="W1135" t="inlineStr">
        <is>
          <t/>
        </is>
      </c>
      <c r="X1135" s="2" t="inlineStr">
        <is>
          <t>container home|
shipping container house|
container house|
living container|
shipping container home</t>
        </is>
      </c>
      <c r="Y1135" s="2" t="inlineStr">
        <is>
          <t>3|
3|
3|
3|
3</t>
        </is>
      </c>
      <c r="Z1135" s="2" t="inlineStr">
        <is>
          <t xml:space="preserve">|
|
|
|
</t>
        </is>
      </c>
      <c r="AA1135" t="inlineStr">
        <is>
          <t/>
        </is>
      </c>
      <c r="AB1135" t="inlineStr">
        <is>
          <t/>
        </is>
      </c>
      <c r="AC1135" t="inlineStr">
        <is>
          <t/>
        </is>
      </c>
      <c r="AD1135" t="inlineStr">
        <is>
          <t/>
        </is>
      </c>
      <c r="AE1135" t="inlineStr">
        <is>
          <t/>
        </is>
      </c>
      <c r="AF1135" t="inlineStr">
        <is>
          <t/>
        </is>
      </c>
      <c r="AG1135" t="inlineStr">
        <is>
          <t/>
        </is>
      </c>
      <c r="AH1135" t="inlineStr">
        <is>
          <t/>
        </is>
      </c>
      <c r="AI1135" t="inlineStr">
        <is>
          <t/>
        </is>
      </c>
      <c r="AJ1135" s="2" t="inlineStr">
        <is>
          <t>konttiasunto|
konttitalo|
konttikoti</t>
        </is>
      </c>
      <c r="AK1135" s="2" t="inlineStr">
        <is>
          <t>3|
3|
3</t>
        </is>
      </c>
      <c r="AL1135" s="2" t="inlineStr">
        <is>
          <t xml:space="preserve">|
|
</t>
        </is>
      </c>
      <c r="AM1135" t="inlineStr">
        <is>
          <t>tavarankuljetuskontista rakennettu asunto</t>
        </is>
      </c>
      <c r="AN1135" t="inlineStr">
        <is>
          <t/>
        </is>
      </c>
      <c r="AO1135" t="inlineStr">
        <is>
          <t/>
        </is>
      </c>
      <c r="AP1135" t="inlineStr">
        <is>
          <t/>
        </is>
      </c>
      <c r="AQ1135" t="inlineStr">
        <is>
          <t/>
        </is>
      </c>
      <c r="AR1135" t="inlineStr">
        <is>
          <t/>
        </is>
      </c>
      <c r="AS1135" t="inlineStr">
        <is>
          <t/>
        </is>
      </c>
      <c r="AT1135" t="inlineStr">
        <is>
          <t/>
        </is>
      </c>
      <c r="AU1135" t="inlineStr">
        <is>
          <t/>
        </is>
      </c>
      <c r="AV1135" t="inlineStr">
        <is>
          <t/>
        </is>
      </c>
      <c r="AW1135" t="inlineStr">
        <is>
          <t/>
        </is>
      </c>
      <c r="AX1135" t="inlineStr">
        <is>
          <t/>
        </is>
      </c>
      <c r="AY1135" t="inlineStr">
        <is>
          <t/>
        </is>
      </c>
      <c r="AZ1135" t="inlineStr">
        <is>
          <t/>
        </is>
      </c>
      <c r="BA1135" t="inlineStr">
        <is>
          <t/>
        </is>
      </c>
      <c r="BB1135" t="inlineStr">
        <is>
          <t/>
        </is>
      </c>
      <c r="BC1135" t="inlineStr">
        <is>
          <t/>
        </is>
      </c>
      <c r="BD1135" t="inlineStr">
        <is>
          <t/>
        </is>
      </c>
      <c r="BE1135" t="inlineStr">
        <is>
          <t/>
        </is>
      </c>
      <c r="BF1135" t="inlineStr">
        <is>
          <t/>
        </is>
      </c>
      <c r="BG1135" t="inlineStr">
        <is>
          <t/>
        </is>
      </c>
      <c r="BH1135" t="inlineStr">
        <is>
          <t/>
        </is>
      </c>
      <c r="BI1135" t="inlineStr">
        <is>
          <t/>
        </is>
      </c>
      <c r="BJ1135" t="inlineStr">
        <is>
          <t/>
        </is>
      </c>
      <c r="BK1135" t="inlineStr">
        <is>
          <t/>
        </is>
      </c>
      <c r="BL1135" t="inlineStr">
        <is>
          <t/>
        </is>
      </c>
      <c r="BM1135" t="inlineStr">
        <is>
          <t/>
        </is>
      </c>
      <c r="BN1135" t="inlineStr">
        <is>
          <t/>
        </is>
      </c>
      <c r="BO1135" t="inlineStr">
        <is>
          <t/>
        </is>
      </c>
      <c r="BP1135" t="inlineStr">
        <is>
          <t/>
        </is>
      </c>
      <c r="BQ1135" t="inlineStr">
        <is>
          <t/>
        </is>
      </c>
      <c r="BR1135" t="inlineStr">
        <is>
          <t/>
        </is>
      </c>
      <c r="BS1135" t="inlineStr">
        <is>
          <t/>
        </is>
      </c>
      <c r="BT1135" t="inlineStr">
        <is>
          <t/>
        </is>
      </c>
      <c r="BU1135" t="inlineStr">
        <is>
          <t/>
        </is>
      </c>
      <c r="BV1135" t="inlineStr">
        <is>
          <t/>
        </is>
      </c>
      <c r="BW1135" t="inlineStr">
        <is>
          <t/>
        </is>
      </c>
      <c r="BX1135" t="inlineStr">
        <is>
          <t/>
        </is>
      </c>
      <c r="BY1135" t="inlineStr">
        <is>
          <t/>
        </is>
      </c>
      <c r="BZ1135" t="inlineStr">
        <is>
          <t/>
        </is>
      </c>
      <c r="CA1135" t="inlineStr">
        <is>
          <t/>
        </is>
      </c>
      <c r="CB1135" s="2" t="inlineStr">
        <is>
          <t>contentor para alojamento</t>
        </is>
      </c>
      <c r="CC1135" s="2" t="inlineStr">
        <is>
          <t>3</t>
        </is>
      </c>
      <c r="CD1135" s="2" t="inlineStr">
        <is>
          <t/>
        </is>
      </c>
      <c r="CE1135" t="inlineStr">
        <is>
          <t/>
        </is>
      </c>
      <c r="CF1135" t="inlineStr">
        <is>
          <t/>
        </is>
      </c>
      <c r="CG1135" t="inlineStr">
        <is>
          <t/>
        </is>
      </c>
      <c r="CH1135" t="inlineStr">
        <is>
          <t/>
        </is>
      </c>
      <c r="CI1135" t="inlineStr">
        <is>
          <t/>
        </is>
      </c>
      <c r="CJ1135" t="inlineStr">
        <is>
          <t/>
        </is>
      </c>
      <c r="CK1135" t="inlineStr">
        <is>
          <t/>
        </is>
      </c>
      <c r="CL1135" t="inlineStr">
        <is>
          <t/>
        </is>
      </c>
      <c r="CM1135" t="inlineStr">
        <is>
          <t/>
        </is>
      </c>
      <c r="CN1135" t="inlineStr">
        <is>
          <t/>
        </is>
      </c>
      <c r="CO1135" t="inlineStr">
        <is>
          <t/>
        </is>
      </c>
      <c r="CP1135" t="inlineStr">
        <is>
          <t/>
        </is>
      </c>
      <c r="CQ1135" t="inlineStr">
        <is>
          <t/>
        </is>
      </c>
      <c r="CR1135" t="inlineStr">
        <is>
          <t/>
        </is>
      </c>
      <c r="CS1135" t="inlineStr">
        <is>
          <t/>
        </is>
      </c>
      <c r="CT1135" t="inlineStr">
        <is>
          <t/>
        </is>
      </c>
      <c r="CU1135" t="inlineStr">
        <is>
          <t/>
        </is>
      </c>
    </row>
    <row r="1136">
      <c r="A1136" s="1" t="str">
        <f>HYPERLINK("https://iate.europa.eu/entry/result/3562326/all", "3562326")</f>
        <v>3562326</v>
      </c>
      <c r="B1136" t="inlineStr">
        <is>
          <t>SOCIAL QUESTIONS;PRODUCTION, TECHNOLOGY AND RESEARCH</t>
        </is>
      </c>
      <c r="C1136" t="inlineStr">
        <is>
          <t>SOCIAL QUESTIONS|health|medical science;PRODUCTION, TECHNOLOGY AND RESEARCH|research and intellectual property|research</t>
        </is>
      </c>
      <c r="D1136" t="inlineStr">
        <is>
          <t/>
        </is>
      </c>
      <c r="E1136" t="inlineStr">
        <is>
          <t/>
        </is>
      </c>
      <c r="F1136" t="inlineStr">
        <is>
          <t/>
        </is>
      </c>
      <c r="G1136" t="inlineStr">
        <is>
          <t/>
        </is>
      </c>
      <c r="H1136" s="2" t="inlineStr">
        <is>
          <t>konsorcium evropské výzkumné infrastruktury pro evropskou vyspělou infrastrukturu translačního výzkumu v lékařství|
evropská vyspělá infrastruktura translačního výzkumu v lékařství|
EATRIS ERIC|
EATRIS</t>
        </is>
      </c>
      <c r="I1136" s="2" t="inlineStr">
        <is>
          <t>3|
3|
3|
3</t>
        </is>
      </c>
      <c r="J1136" s="2" t="inlineStr">
        <is>
          <t xml:space="preserve">|
|
|
</t>
        </is>
      </c>
      <c r="K1136" t="inlineStr">
        <is>
          <t>&lt;i&gt;konsorcium evropské výzkumné infrastruktury&lt;/i&gt; [ &lt;a href="/entry/result/3500814/all" id="ENTRY_TO_ENTRY_CONVERTER" target="_blank"&gt;IATE:3500814&lt;/a&gt; ] se sídlem v Amsterdamu, jehož cílem je napomáhat pokroku v rámci výzkumu v translační medicíně</t>
        </is>
      </c>
      <c r="L1136" t="inlineStr">
        <is>
          <t/>
        </is>
      </c>
      <c r="M1136" t="inlineStr">
        <is>
          <t/>
        </is>
      </c>
      <c r="N1136" t="inlineStr">
        <is>
          <t/>
        </is>
      </c>
      <c r="O1136" t="inlineStr">
        <is>
          <t/>
        </is>
      </c>
      <c r="P1136" s="2" t="inlineStr">
        <is>
          <t>ERIC EATRIS|
Europäische Infrastruktur für fortgeschrittene translationale Forschung im Bereich der Medizin als Konsortium für eine europäische Forschungsinfrastruktur|
EATRIS|
Europäische Infrastruktur für fortgeschrittene translationale Forschung im Bereich der Medizin</t>
        </is>
      </c>
      <c r="Q1136" s="2" t="inlineStr">
        <is>
          <t>3|
3|
3|
3</t>
        </is>
      </c>
      <c r="R1136" s="2" t="inlineStr">
        <is>
          <t xml:space="preserve">|
|
|
</t>
        </is>
      </c>
      <c r="S1136" t="inlineStr">
        <is>
          <t/>
        </is>
      </c>
      <c r="T1136" t="inlineStr">
        <is>
          <t/>
        </is>
      </c>
      <c r="U1136" t="inlineStr">
        <is>
          <t/>
        </is>
      </c>
      <c r="V1136" t="inlineStr">
        <is>
          <t/>
        </is>
      </c>
      <c r="W1136" t="inlineStr">
        <is>
          <t/>
        </is>
      </c>
      <c r="X1136" s="2" t="inlineStr">
        <is>
          <t>European Research Infrastructure Consortium for the European Advanced Translational Research Infrastructure in Medicine|
EATRIS|
European Advanced Translational Research Infrastructure in Medicine|
EATRIS ERIC</t>
        </is>
      </c>
      <c r="Y1136" s="2" t="inlineStr">
        <is>
          <t>3|
3|
3|
3</t>
        </is>
      </c>
      <c r="Z1136" s="2" t="inlineStr">
        <is>
          <t xml:space="preserve">|
|
|
</t>
        </is>
      </c>
      <c r="AA1136" t="inlineStr">
        <is>
          <t>&lt;i&gt;European Research Infrastructure Consortium&lt;/i&gt; [ &lt;a href="/entry/result/3500814/all" id="ENTRY_TO_ENTRY_CONVERTER" target="_blank"&gt;IATE:3500814&lt;/a&gt; ] whose purpose is to advance research in translational medicine</t>
        </is>
      </c>
      <c r="AB1136" s="2" t="inlineStr">
        <is>
          <t>Consorcio de Infraestructuras de Investigación Europeas para la Infraestructura Europea Avanzada de Investigación Traslacional en Medicina|
EATRIS ERIC</t>
        </is>
      </c>
      <c r="AC1136" s="2" t="inlineStr">
        <is>
          <t>3|
3</t>
        </is>
      </c>
      <c r="AD1136" s="2" t="inlineStr">
        <is>
          <t xml:space="preserve">|
</t>
        </is>
      </c>
      <c r="AE1136" t="inlineStr">
        <is>
          <t>Infraestructura de investigación europea distribuida, con domicilio social en Ámsterdam, destinada a conectar importantes centros de investigación europeos. &lt;br&gt;Estos centros deben dedicar parte de sus capacidades de investigación y desarrollo a EATRIS ERIC, de modo que compartan contenidos, herramientas y conocimientos relacionados con la investigación en medicina traslacional.</t>
        </is>
      </c>
      <c r="AF1136" s="2" t="inlineStr">
        <is>
          <t>Euroopa kõrgetasemelise translatiivsete meditsiiniuuringute taristu Euroopa teadusuuringute infrastruktuuri konsortsium|
EATRIS ERIC</t>
        </is>
      </c>
      <c r="AG1136" s="2" t="inlineStr">
        <is>
          <t>3|
3</t>
        </is>
      </c>
      <c r="AH1136" s="2" t="inlineStr">
        <is>
          <t>|
preferred</t>
        </is>
      </c>
      <c r="AI1136" t="inlineStr">
        <is>
          <t/>
        </is>
      </c>
      <c r="AJ1136" s="2" t="inlineStr">
        <is>
          <t>EATRIS ERIC|
eurooppalainen translationaalisen lääketieteen tutkimusinfrastruktuuri|
eurooppalaista translationaalisen lääketieteen tutkimusinfrastruktuuria varten perustettu eurooppalainen tutkimusinfrastruktuurikonsortio|
EATRIS</t>
        </is>
      </c>
      <c r="AK1136" s="2" t="inlineStr">
        <is>
          <t>3|
3|
3|
3</t>
        </is>
      </c>
      <c r="AL1136" s="2" t="inlineStr">
        <is>
          <t xml:space="preserve">|
|
|
</t>
        </is>
      </c>
      <c r="AM1136" t="inlineStr">
        <is>
          <t>Amsterdamissa oleva eurooppalainen tutkimusinfrastruktuurikonsortio (ERIC), jonka tehtävänä on edistää translationaalisen lääketieteen tutkimusta</t>
        </is>
      </c>
      <c r="AN1136" t="inlineStr">
        <is>
          <t/>
        </is>
      </c>
      <c r="AO1136" t="inlineStr">
        <is>
          <t/>
        </is>
      </c>
      <c r="AP1136" t="inlineStr">
        <is>
          <t/>
        </is>
      </c>
      <c r="AQ1136" t="inlineStr">
        <is>
          <t/>
        </is>
      </c>
      <c r="AR1136" s="2" t="inlineStr">
        <is>
          <t>an Cuibhreannas Bonneagair Taighde Eorpaigh le haghaidh Bonneagar Ard-Taighde Aistritheach Eorpach sa Mhíochaine|
EATRIS ERIC</t>
        </is>
      </c>
      <c r="AS1136" s="2" t="inlineStr">
        <is>
          <t>3|
3</t>
        </is>
      </c>
      <c r="AT1136" s="2" t="inlineStr">
        <is>
          <t xml:space="preserve">|
</t>
        </is>
      </c>
      <c r="AU1136" t="inlineStr">
        <is>
          <t/>
        </is>
      </c>
      <c r="AV1136" t="inlineStr">
        <is>
          <t/>
        </is>
      </c>
      <c r="AW1136" t="inlineStr">
        <is>
          <t/>
        </is>
      </c>
      <c r="AX1136" t="inlineStr">
        <is>
          <t/>
        </is>
      </c>
      <c r="AY1136" t="inlineStr">
        <is>
          <t/>
        </is>
      </c>
      <c r="AZ1136" s="2" t="inlineStr">
        <is>
          <t>EATRIS ERIC|
„Magas Szintű Transzlációs Klinikai Kutatás Európai Infrastruktúrája” európai kutatási infrastruktúra-konzorcium</t>
        </is>
      </c>
      <c r="BA1136" s="2" t="inlineStr">
        <is>
          <t>4|
4</t>
        </is>
      </c>
      <c r="BB1136" s="2" t="inlineStr">
        <is>
          <t xml:space="preserve">|
</t>
        </is>
      </c>
      <c r="BC1136" t="inlineStr">
        <is>
          <t>a transzlációs medicina területén folytatott kutatás előmozdításával foglalkozó, amszterdami székhelyű európai kutatásiinfrastruktúra-konzorcium</t>
        </is>
      </c>
      <c r="BD1136" t="inlineStr">
        <is>
          <t/>
        </is>
      </c>
      <c r="BE1136" t="inlineStr">
        <is>
          <t/>
        </is>
      </c>
      <c r="BF1136" t="inlineStr">
        <is>
          <t/>
        </is>
      </c>
      <c r="BG1136" t="inlineStr">
        <is>
          <t/>
        </is>
      </c>
      <c r="BH1136" t="inlineStr">
        <is>
          <t/>
        </is>
      </c>
      <c r="BI1136" t="inlineStr">
        <is>
          <t/>
        </is>
      </c>
      <c r="BJ1136" t="inlineStr">
        <is>
          <t/>
        </is>
      </c>
      <c r="BK1136" t="inlineStr">
        <is>
          <t/>
        </is>
      </c>
      <c r="BL1136" t="inlineStr">
        <is>
          <t/>
        </is>
      </c>
      <c r="BM1136" t="inlineStr">
        <is>
          <t/>
        </is>
      </c>
      <c r="BN1136" t="inlineStr">
        <is>
          <t/>
        </is>
      </c>
      <c r="BO1136" t="inlineStr">
        <is>
          <t/>
        </is>
      </c>
      <c r="BP1136" s="2" t="inlineStr">
        <is>
          <t>Konsorzju għal Infrastruttura Ewropea ta’ Riċerka għall-Infrastruttura Ewropea tar-Riċerka Traslazzjonali Avvanzata fil-Mediċina|
EATRIS|
Infrastruttura Ewropea tar-Riċerka Traslazzjonali Avvanzata fil-Mediċina|
EATRIS ERIC</t>
        </is>
      </c>
      <c r="BQ1136" s="2" t="inlineStr">
        <is>
          <t>3|
3|
3|
3</t>
        </is>
      </c>
      <c r="BR1136" s="2" t="inlineStr">
        <is>
          <t xml:space="preserve">|
|
|
</t>
        </is>
      </c>
      <c r="BS1136" t="inlineStr">
        <is>
          <t>&lt;i&gt;Konsorzju għal Infrastruttura Ewropea ta' Riċerka&lt;/i&gt; (ERIC) [ &lt;a href="/entry/result/3500814/all" id="ENTRY_TO_ENTRY_CONVERTER" target="_blank"&gt;IATE:3500814&lt;/a&gt; ] ibbażat f'Amsterdam bl-għan li javvanza r-riċerka fil-mediċina trażlazzjonali</t>
        </is>
      </c>
      <c r="BT1136" s="2" t="inlineStr">
        <is>
          <t>Europese infrastructuur voor geavanceerd translationeel onderzoek in de geneeskunde als een consortium voor een Europese onderzoeksinfrastructuur|
Eatris|
Eatris Eric|
Europese infrastructuur voor geavanceerd translationeel onderzoek in de geneeskunde</t>
        </is>
      </c>
      <c r="BU1136" s="2" t="inlineStr">
        <is>
          <t>3|
3|
3|
3</t>
        </is>
      </c>
      <c r="BV1136" s="2" t="inlineStr">
        <is>
          <t xml:space="preserve">|
|
|
</t>
        </is>
      </c>
      <c r="BW1136" t="inlineStr">
        <is>
          <t>consortium voor een Europese onderzoeksinfrastructuur (Eric) met als doel het onderzoek in de transationele geneeskunde te bevorderen</t>
        </is>
      </c>
      <c r="BX1136" s="2" t="inlineStr">
        <is>
          <t>Europejska Infrastruktura Zaawansowanych Badań Translacyjnych w Medycynie|
EATRIS ERIC</t>
        </is>
      </c>
      <c r="BY1136" s="2" t="inlineStr">
        <is>
          <t>3|
3</t>
        </is>
      </c>
      <c r="BZ1136" s="2" t="inlineStr">
        <is>
          <t xml:space="preserve">|
</t>
        </is>
      </c>
      <c r="CA1136" t="inlineStr">
        <is>
          <t>konsorcjum na rzecz europejskiej infrastruktury badawczej rozwijające badania w dziedzinie medycyny translacyjnej</t>
        </is>
      </c>
      <c r="CB1136" s="2" t="inlineStr">
        <is>
          <t>Consórcio para uma Infraestrutura Europeia de Investigação relativo à Infraestrutura Europeia de Investigação Médica Translacional Avançada|
Infraestrutura Europeia de Investigação Médica Translacional Avançada|
EATRIS|
EATRIS-ERIC</t>
        </is>
      </c>
      <c r="CC1136" s="2" t="inlineStr">
        <is>
          <t>3|
3|
3|
3</t>
        </is>
      </c>
      <c r="CD1136" s="2" t="inlineStr">
        <is>
          <t xml:space="preserve">|
|
|
</t>
        </is>
      </c>
      <c r="CE1136" t="inlineStr">
        <is>
          <t/>
        </is>
      </c>
      <c r="CF1136" s="2" t="inlineStr">
        <is>
          <t>Infrastructura europeană de cercetare translațională avansată în medicină sub forma unui consorțiu pentru o infrastructură europeană de cercetare|
Infrastructura europeană de cercetare translațională avansată în medicină|
EATRIS ERIC|
EATRIS</t>
        </is>
      </c>
      <c r="CG1136" s="2" t="inlineStr">
        <is>
          <t>3|
3|
3|
3</t>
        </is>
      </c>
      <c r="CH1136" s="2" t="inlineStr">
        <is>
          <t xml:space="preserve">|
|
|
</t>
        </is>
      </c>
      <c r="CI1136" t="inlineStr">
        <is>
          <t/>
        </is>
      </c>
      <c r="CJ1136" s="2" t="inlineStr">
        <is>
          <t>Konzorcium pre európsku výskumnú infraštruktúru pre Európsku infraštruktúru moderného translačného výskumu v medicíne|
EATRIS ERIC</t>
        </is>
      </c>
      <c r="CK1136" s="2" t="inlineStr">
        <is>
          <t>3|
3</t>
        </is>
      </c>
      <c r="CL1136" s="2" t="inlineStr">
        <is>
          <t xml:space="preserve">|
</t>
        </is>
      </c>
      <c r="CM1136" t="inlineStr">
        <is>
          <t>európske konzorcium so sídlom v Amsterdame, ktorého úlohou je podporiť výskum v oblasti translačnej medicíny</t>
        </is>
      </c>
      <c r="CN1136" s="2" t="inlineStr">
        <is>
          <t>EATRIS|
evropska napredna translacijska raziskovalna infrastruktura v medicini|
EATRIS ERIC|
konzorcij evropske raziskovalne infrastrukture za evropsko napredno translacijsko raziskovalno infrastrukturo v medicini</t>
        </is>
      </c>
      <c r="CO1136" s="2" t="inlineStr">
        <is>
          <t>3|
3|
3|
3</t>
        </is>
      </c>
      <c r="CP1136" s="2" t="inlineStr">
        <is>
          <t xml:space="preserve">|
|
|
</t>
        </is>
      </c>
      <c r="CQ1136" t="inlineStr">
        <is>
          <t/>
        </is>
      </c>
      <c r="CR1136" s="2" t="inlineStr">
        <is>
          <t>Europeiska infrastrukturen för avancerad överbryggande forskning inom medicin i form av ett konsortium för europeisk forskningsinfrastruktur|
Eatris-Eric</t>
        </is>
      </c>
      <c r="CS1136" s="2" t="inlineStr">
        <is>
          <t>3|
3</t>
        </is>
      </c>
      <c r="CT1136" s="2" t="inlineStr">
        <is>
          <t xml:space="preserve">|
</t>
        </is>
      </c>
      <c r="CU1136" t="inlineStr">
        <is>
          <t/>
        </is>
      </c>
    </row>
    <row r="1137">
      <c r="A1137" s="1" t="str">
        <f>HYPERLINK("https://iate.europa.eu/entry/result/3569189/all", "3569189")</f>
        <v>3569189</v>
      </c>
      <c r="B1137" t="inlineStr">
        <is>
          <t>INDUSTRY</t>
        </is>
      </c>
      <c r="C1137" t="inlineStr">
        <is>
          <t>INDUSTRY|building and public works</t>
        </is>
      </c>
      <c r="D1137" t="inlineStr">
        <is>
          <t/>
        </is>
      </c>
      <c r="E1137" t="inlineStr">
        <is>
          <t/>
        </is>
      </c>
      <c r="F1137" t="inlineStr">
        <is>
          <t/>
        </is>
      </c>
      <c r="G1137" t="inlineStr">
        <is>
          <t/>
        </is>
      </c>
      <c r="H1137" t="inlineStr">
        <is>
          <t/>
        </is>
      </c>
      <c r="I1137" t="inlineStr">
        <is>
          <t/>
        </is>
      </c>
      <c r="J1137" t="inlineStr">
        <is>
          <t/>
        </is>
      </c>
      <c r="K1137" t="inlineStr">
        <is>
          <t/>
        </is>
      </c>
      <c r="L1137" t="inlineStr">
        <is>
          <t/>
        </is>
      </c>
      <c r="M1137" t="inlineStr">
        <is>
          <t/>
        </is>
      </c>
      <c r="N1137" t="inlineStr">
        <is>
          <t/>
        </is>
      </c>
      <c r="O1137" t="inlineStr">
        <is>
          <t/>
        </is>
      </c>
      <c r="P1137" t="inlineStr">
        <is>
          <t/>
        </is>
      </c>
      <c r="Q1137" t="inlineStr">
        <is>
          <t/>
        </is>
      </c>
      <c r="R1137" t="inlineStr">
        <is>
          <t/>
        </is>
      </c>
      <c r="S1137" t="inlineStr">
        <is>
          <t/>
        </is>
      </c>
      <c r="T1137" t="inlineStr">
        <is>
          <t/>
        </is>
      </c>
      <c r="U1137" t="inlineStr">
        <is>
          <t/>
        </is>
      </c>
      <c r="V1137" t="inlineStr">
        <is>
          <t/>
        </is>
      </c>
      <c r="W1137" t="inlineStr">
        <is>
          <t/>
        </is>
      </c>
      <c r="X1137" s="2" t="inlineStr">
        <is>
          <t>deconstruction</t>
        </is>
      </c>
      <c r="Y1137" s="2" t="inlineStr">
        <is>
          <t>3</t>
        </is>
      </c>
      <c r="Z1137" s="2" t="inlineStr">
        <is>
          <t/>
        </is>
      </c>
      <c r="AA1137" t="inlineStr">
        <is>
          <t>the selective dismantlement of building components, specifically for re-use, repurposing, recycling, and waste management</t>
        </is>
      </c>
      <c r="AB1137" t="inlineStr">
        <is>
          <t/>
        </is>
      </c>
      <c r="AC1137" t="inlineStr">
        <is>
          <t/>
        </is>
      </c>
      <c r="AD1137" t="inlineStr">
        <is>
          <t/>
        </is>
      </c>
      <c r="AE1137" t="inlineStr">
        <is>
          <t/>
        </is>
      </c>
      <c r="AF1137" t="inlineStr">
        <is>
          <t/>
        </is>
      </c>
      <c r="AG1137" t="inlineStr">
        <is>
          <t/>
        </is>
      </c>
      <c r="AH1137" t="inlineStr">
        <is>
          <t/>
        </is>
      </c>
      <c r="AI1137" t="inlineStr">
        <is>
          <t/>
        </is>
      </c>
      <c r="AJ1137" t="inlineStr">
        <is>
          <t/>
        </is>
      </c>
      <c r="AK1137" t="inlineStr">
        <is>
          <t/>
        </is>
      </c>
      <c r="AL1137" t="inlineStr">
        <is>
          <t/>
        </is>
      </c>
      <c r="AM1137" t="inlineStr">
        <is>
          <t/>
        </is>
      </c>
      <c r="AN1137" t="inlineStr">
        <is>
          <t/>
        </is>
      </c>
      <c r="AO1137" t="inlineStr">
        <is>
          <t/>
        </is>
      </c>
      <c r="AP1137" t="inlineStr">
        <is>
          <t/>
        </is>
      </c>
      <c r="AQ1137" t="inlineStr">
        <is>
          <t/>
        </is>
      </c>
      <c r="AR1137" s="2" t="inlineStr">
        <is>
          <t>díthógáil</t>
        </is>
      </c>
      <c r="AS1137" s="2" t="inlineStr">
        <is>
          <t>3</t>
        </is>
      </c>
      <c r="AT1137" s="2" t="inlineStr">
        <is>
          <t/>
        </is>
      </c>
      <c r="AU1137" t="inlineStr">
        <is>
          <t/>
        </is>
      </c>
      <c r="AV1137" t="inlineStr">
        <is>
          <t/>
        </is>
      </c>
      <c r="AW1137" t="inlineStr">
        <is>
          <t/>
        </is>
      </c>
      <c r="AX1137" t="inlineStr">
        <is>
          <t/>
        </is>
      </c>
      <c r="AY1137" t="inlineStr">
        <is>
          <t/>
        </is>
      </c>
      <c r="AZ1137" t="inlineStr">
        <is>
          <t/>
        </is>
      </c>
      <c r="BA1137" t="inlineStr">
        <is>
          <t/>
        </is>
      </c>
      <c r="BB1137" t="inlineStr">
        <is>
          <t/>
        </is>
      </c>
      <c r="BC1137" t="inlineStr">
        <is>
          <t/>
        </is>
      </c>
      <c r="BD1137" t="inlineStr">
        <is>
          <t/>
        </is>
      </c>
      <c r="BE1137" t="inlineStr">
        <is>
          <t/>
        </is>
      </c>
      <c r="BF1137" t="inlineStr">
        <is>
          <t/>
        </is>
      </c>
      <c r="BG1137" t="inlineStr">
        <is>
          <t/>
        </is>
      </c>
      <c r="BH1137" t="inlineStr">
        <is>
          <t/>
        </is>
      </c>
      <c r="BI1137" t="inlineStr">
        <is>
          <t/>
        </is>
      </c>
      <c r="BJ1137" t="inlineStr">
        <is>
          <t/>
        </is>
      </c>
      <c r="BK1137" t="inlineStr">
        <is>
          <t/>
        </is>
      </c>
      <c r="BL1137" t="inlineStr">
        <is>
          <t/>
        </is>
      </c>
      <c r="BM1137" t="inlineStr">
        <is>
          <t/>
        </is>
      </c>
      <c r="BN1137" t="inlineStr">
        <is>
          <t/>
        </is>
      </c>
      <c r="BO1137" t="inlineStr">
        <is>
          <t/>
        </is>
      </c>
      <c r="BP1137" t="inlineStr">
        <is>
          <t/>
        </is>
      </c>
      <c r="BQ1137" t="inlineStr">
        <is>
          <t/>
        </is>
      </c>
      <c r="BR1137" t="inlineStr">
        <is>
          <t/>
        </is>
      </c>
      <c r="BS1137" t="inlineStr">
        <is>
          <t/>
        </is>
      </c>
      <c r="BT1137" t="inlineStr">
        <is>
          <t/>
        </is>
      </c>
      <c r="BU1137" t="inlineStr">
        <is>
          <t/>
        </is>
      </c>
      <c r="BV1137" t="inlineStr">
        <is>
          <t/>
        </is>
      </c>
      <c r="BW1137" t="inlineStr">
        <is>
          <t/>
        </is>
      </c>
      <c r="BX1137" t="inlineStr">
        <is>
          <t/>
        </is>
      </c>
      <c r="BY1137" t="inlineStr">
        <is>
          <t/>
        </is>
      </c>
      <c r="BZ1137" t="inlineStr">
        <is>
          <t/>
        </is>
      </c>
      <c r="CA1137" t="inlineStr">
        <is>
          <t/>
        </is>
      </c>
      <c r="CB1137" s="2" t="inlineStr">
        <is>
          <t>desconstrução</t>
        </is>
      </c>
      <c r="CC1137" s="2" t="inlineStr">
        <is>
          <t>3</t>
        </is>
      </c>
      <c r="CD1137" s="2" t="inlineStr">
        <is>
          <t/>
        </is>
      </c>
      <c r="CE1137" t="inlineStr">
        <is>
          <t>Processo de desmantelamento sistemático de um edifício de forma responsável, tanto a nível ambiental como social e económico.</t>
        </is>
      </c>
      <c r="CF1137" t="inlineStr">
        <is>
          <t/>
        </is>
      </c>
      <c r="CG1137" t="inlineStr">
        <is>
          <t/>
        </is>
      </c>
      <c r="CH1137" t="inlineStr">
        <is>
          <t/>
        </is>
      </c>
      <c r="CI1137" t="inlineStr">
        <is>
          <t/>
        </is>
      </c>
      <c r="CJ1137" t="inlineStr">
        <is>
          <t/>
        </is>
      </c>
      <c r="CK1137" t="inlineStr">
        <is>
          <t/>
        </is>
      </c>
      <c r="CL1137" t="inlineStr">
        <is>
          <t/>
        </is>
      </c>
      <c r="CM1137" t="inlineStr">
        <is>
          <t/>
        </is>
      </c>
      <c r="CN1137" t="inlineStr">
        <is>
          <t/>
        </is>
      </c>
      <c r="CO1137" t="inlineStr">
        <is>
          <t/>
        </is>
      </c>
      <c r="CP1137" t="inlineStr">
        <is>
          <t/>
        </is>
      </c>
      <c r="CQ1137" t="inlineStr">
        <is>
          <t/>
        </is>
      </c>
      <c r="CR1137" t="inlineStr">
        <is>
          <t/>
        </is>
      </c>
      <c r="CS1137" t="inlineStr">
        <is>
          <t/>
        </is>
      </c>
      <c r="CT1137" t="inlineStr">
        <is>
          <t/>
        </is>
      </c>
      <c r="CU1137" t="inlineStr">
        <is>
          <t/>
        </is>
      </c>
    </row>
    <row r="1138">
      <c r="A1138" s="1" t="str">
        <f>HYPERLINK("https://iate.europa.eu/entry/result/3568648/all", "3568648")</f>
        <v>3568648</v>
      </c>
      <c r="B1138" t="inlineStr">
        <is>
          <t>INDUSTRY;SOCIAL QUESTIONS</t>
        </is>
      </c>
      <c r="C1138" t="inlineStr">
        <is>
          <t>INDUSTRY|building and public works|building services;SOCIAL QUESTIONS|construction and town planning|housing</t>
        </is>
      </c>
      <c r="D1138" t="inlineStr">
        <is>
          <t/>
        </is>
      </c>
      <c r="E1138" t="inlineStr">
        <is>
          <t/>
        </is>
      </c>
      <c r="F1138" t="inlineStr">
        <is>
          <t/>
        </is>
      </c>
      <c r="G1138" t="inlineStr">
        <is>
          <t/>
        </is>
      </c>
      <c r="H1138" t="inlineStr">
        <is>
          <t/>
        </is>
      </c>
      <c r="I1138" t="inlineStr">
        <is>
          <t/>
        </is>
      </c>
      <c r="J1138" t="inlineStr">
        <is>
          <t/>
        </is>
      </c>
      <c r="K1138" t="inlineStr">
        <is>
          <t/>
        </is>
      </c>
      <c r="L1138" t="inlineStr">
        <is>
          <t/>
        </is>
      </c>
      <c r="M1138" t="inlineStr">
        <is>
          <t/>
        </is>
      </c>
      <c r="N1138" t="inlineStr">
        <is>
          <t/>
        </is>
      </c>
      <c r="O1138" t="inlineStr">
        <is>
          <t/>
        </is>
      </c>
      <c r="P1138" t="inlineStr">
        <is>
          <t/>
        </is>
      </c>
      <c r="Q1138" t="inlineStr">
        <is>
          <t/>
        </is>
      </c>
      <c r="R1138" t="inlineStr">
        <is>
          <t/>
        </is>
      </c>
      <c r="S1138" t="inlineStr">
        <is>
          <t/>
        </is>
      </c>
      <c r="T1138" t="inlineStr">
        <is>
          <t/>
        </is>
      </c>
      <c r="U1138" t="inlineStr">
        <is>
          <t/>
        </is>
      </c>
      <c r="V1138" t="inlineStr">
        <is>
          <t/>
        </is>
      </c>
      <c r="W1138" t="inlineStr">
        <is>
          <t/>
        </is>
      </c>
      <c r="X1138" s="2" t="inlineStr">
        <is>
          <t>relocatable building</t>
        </is>
      </c>
      <c r="Y1138" s="2" t="inlineStr">
        <is>
          <t>3</t>
        </is>
      </c>
      <c r="Z1138" s="2" t="inlineStr">
        <is>
          <t/>
        </is>
      </c>
      <c r="AA1138" t="inlineStr">
        <is>
          <t>partially or completely assembled buildings that are constructed in a building manufacturing facility using a modular construction process</t>
        </is>
      </c>
      <c r="AB1138" t="inlineStr">
        <is>
          <t/>
        </is>
      </c>
      <c r="AC1138" t="inlineStr">
        <is>
          <t/>
        </is>
      </c>
      <c r="AD1138" t="inlineStr">
        <is>
          <t/>
        </is>
      </c>
      <c r="AE1138" t="inlineStr">
        <is>
          <t/>
        </is>
      </c>
      <c r="AF1138" t="inlineStr">
        <is>
          <t/>
        </is>
      </c>
      <c r="AG1138" t="inlineStr">
        <is>
          <t/>
        </is>
      </c>
      <c r="AH1138" t="inlineStr">
        <is>
          <t/>
        </is>
      </c>
      <c r="AI1138" t="inlineStr">
        <is>
          <t/>
        </is>
      </c>
      <c r="AJ1138" s="2" t="inlineStr">
        <is>
          <t>siirtokelpoinen rakennus|
siirrettävä rakennus</t>
        </is>
      </c>
      <c r="AK1138" s="2" t="inlineStr">
        <is>
          <t>3|
3</t>
        </is>
      </c>
      <c r="AL1138" s="2" t="inlineStr">
        <is>
          <t xml:space="preserve">|
</t>
        </is>
      </c>
      <c r="AM1138" t="inlineStr">
        <is>
          <t>yleensä yksi- tai kaksikerroksinen rakennus, joka voidaan siirtää paikasta toiseen</t>
        </is>
      </c>
      <c r="AN1138" t="inlineStr">
        <is>
          <t/>
        </is>
      </c>
      <c r="AO1138" t="inlineStr">
        <is>
          <t/>
        </is>
      </c>
      <c r="AP1138" t="inlineStr">
        <is>
          <t/>
        </is>
      </c>
      <c r="AQ1138" t="inlineStr">
        <is>
          <t/>
        </is>
      </c>
      <c r="AR1138" s="2" t="inlineStr">
        <is>
          <t>foirgneamh inaistrithe</t>
        </is>
      </c>
      <c r="AS1138" s="2" t="inlineStr">
        <is>
          <t>3</t>
        </is>
      </c>
      <c r="AT1138" s="2" t="inlineStr">
        <is>
          <t/>
        </is>
      </c>
      <c r="AU1138" t="inlineStr">
        <is>
          <t/>
        </is>
      </c>
      <c r="AV1138" t="inlineStr">
        <is>
          <t/>
        </is>
      </c>
      <c r="AW1138" t="inlineStr">
        <is>
          <t/>
        </is>
      </c>
      <c r="AX1138" t="inlineStr">
        <is>
          <t/>
        </is>
      </c>
      <c r="AY1138" t="inlineStr">
        <is>
          <t/>
        </is>
      </c>
      <c r="AZ1138" t="inlineStr">
        <is>
          <t/>
        </is>
      </c>
      <c r="BA1138" t="inlineStr">
        <is>
          <t/>
        </is>
      </c>
      <c r="BB1138" t="inlineStr">
        <is>
          <t/>
        </is>
      </c>
      <c r="BC1138" t="inlineStr">
        <is>
          <t/>
        </is>
      </c>
      <c r="BD1138" t="inlineStr">
        <is>
          <t/>
        </is>
      </c>
      <c r="BE1138" t="inlineStr">
        <is>
          <t/>
        </is>
      </c>
      <c r="BF1138" t="inlineStr">
        <is>
          <t/>
        </is>
      </c>
      <c r="BG1138" t="inlineStr">
        <is>
          <t/>
        </is>
      </c>
      <c r="BH1138" t="inlineStr">
        <is>
          <t/>
        </is>
      </c>
      <c r="BI1138" t="inlineStr">
        <is>
          <t/>
        </is>
      </c>
      <c r="BJ1138" t="inlineStr">
        <is>
          <t/>
        </is>
      </c>
      <c r="BK1138" t="inlineStr">
        <is>
          <t/>
        </is>
      </c>
      <c r="BL1138" t="inlineStr">
        <is>
          <t/>
        </is>
      </c>
      <c r="BM1138" t="inlineStr">
        <is>
          <t/>
        </is>
      </c>
      <c r="BN1138" t="inlineStr">
        <is>
          <t/>
        </is>
      </c>
      <c r="BO1138" t="inlineStr">
        <is>
          <t/>
        </is>
      </c>
      <c r="BP1138" t="inlineStr">
        <is>
          <t/>
        </is>
      </c>
      <c r="BQ1138" t="inlineStr">
        <is>
          <t/>
        </is>
      </c>
      <c r="BR1138" t="inlineStr">
        <is>
          <t/>
        </is>
      </c>
      <c r="BS1138" t="inlineStr">
        <is>
          <t/>
        </is>
      </c>
      <c r="BT1138" t="inlineStr">
        <is>
          <t/>
        </is>
      </c>
      <c r="BU1138" t="inlineStr">
        <is>
          <t/>
        </is>
      </c>
      <c r="BV1138" t="inlineStr">
        <is>
          <t/>
        </is>
      </c>
      <c r="BW1138" t="inlineStr">
        <is>
          <t/>
        </is>
      </c>
      <c r="BX1138" t="inlineStr">
        <is>
          <t/>
        </is>
      </c>
      <c r="BY1138" t="inlineStr">
        <is>
          <t/>
        </is>
      </c>
      <c r="BZ1138" t="inlineStr">
        <is>
          <t/>
        </is>
      </c>
      <c r="CA1138" t="inlineStr">
        <is>
          <t/>
        </is>
      </c>
      <c r="CB1138" t="inlineStr">
        <is>
          <t/>
        </is>
      </c>
      <c r="CC1138" t="inlineStr">
        <is>
          <t/>
        </is>
      </c>
      <c r="CD1138" t="inlineStr">
        <is>
          <t/>
        </is>
      </c>
      <c r="CE1138" t="inlineStr">
        <is>
          <t/>
        </is>
      </c>
      <c r="CF1138" t="inlineStr">
        <is>
          <t/>
        </is>
      </c>
      <c r="CG1138" t="inlineStr">
        <is>
          <t/>
        </is>
      </c>
      <c r="CH1138" t="inlineStr">
        <is>
          <t/>
        </is>
      </c>
      <c r="CI1138" t="inlineStr">
        <is>
          <t/>
        </is>
      </c>
      <c r="CJ1138" t="inlineStr">
        <is>
          <t/>
        </is>
      </c>
      <c r="CK1138" t="inlineStr">
        <is>
          <t/>
        </is>
      </c>
      <c r="CL1138" t="inlineStr">
        <is>
          <t/>
        </is>
      </c>
      <c r="CM1138" t="inlineStr">
        <is>
          <t/>
        </is>
      </c>
      <c r="CN1138" t="inlineStr">
        <is>
          <t/>
        </is>
      </c>
      <c r="CO1138" t="inlineStr">
        <is>
          <t/>
        </is>
      </c>
      <c r="CP1138" t="inlineStr">
        <is>
          <t/>
        </is>
      </c>
      <c r="CQ1138" t="inlineStr">
        <is>
          <t/>
        </is>
      </c>
      <c r="CR1138" t="inlineStr">
        <is>
          <t/>
        </is>
      </c>
      <c r="CS1138" t="inlineStr">
        <is>
          <t/>
        </is>
      </c>
      <c r="CT1138" t="inlineStr">
        <is>
          <t/>
        </is>
      </c>
      <c r="CU1138" t="inlineStr">
        <is>
          <t/>
        </is>
      </c>
    </row>
    <row r="1139">
      <c r="A1139" s="1" t="str">
        <f>HYPERLINK("https://iate.europa.eu/entry/result/1598999/all", "1598999")</f>
        <v>1598999</v>
      </c>
      <c r="B1139" t="inlineStr">
        <is>
          <t>INDUSTRY</t>
        </is>
      </c>
      <c r="C1139" t="inlineStr">
        <is>
          <t>INDUSTRY|mechanical engineering|mechanical engineering|railway industry</t>
        </is>
      </c>
      <c r="D1139" t="inlineStr">
        <is>
          <t/>
        </is>
      </c>
      <c r="E1139" t="inlineStr">
        <is>
          <t/>
        </is>
      </c>
      <c r="F1139" t="inlineStr">
        <is>
          <t/>
        </is>
      </c>
      <c r="G1139" t="inlineStr">
        <is>
          <t/>
        </is>
      </c>
      <c r="H1139" s="2" t="inlineStr">
        <is>
          <t>elektrická lokomotiva</t>
        </is>
      </c>
      <c r="I1139" s="2" t="inlineStr">
        <is>
          <t>3</t>
        </is>
      </c>
      <c r="J1139" s="2" t="inlineStr">
        <is>
          <t/>
        </is>
      </c>
      <c r="K1139" t="inlineStr">
        <is>
          <t>lokomotiva
elektrické trakce v závislé vozbě</t>
        </is>
      </c>
      <c r="L1139" s="2" t="inlineStr">
        <is>
          <t>elektrisk lokomotiv|
ellokomotiv</t>
        </is>
      </c>
      <c r="M1139" s="2" t="inlineStr">
        <is>
          <t>3|
3</t>
        </is>
      </c>
      <c r="N1139" s="2" t="inlineStr">
        <is>
          <t xml:space="preserve">|
</t>
        </is>
      </c>
      <c r="O1139" t="inlineStr">
        <is>
          <t>lokomotiv med en eller flere elektriske motorer, der henter strøm primært fra køreledninger eller strømskinner eller fra egne akkumulatorer</t>
        </is>
      </c>
      <c r="P1139" s="2" t="inlineStr">
        <is>
          <t>elektrische Lokomotive</t>
        </is>
      </c>
      <c r="Q1139" s="2" t="inlineStr">
        <is>
          <t>3</t>
        </is>
      </c>
      <c r="R1139" s="2" t="inlineStr">
        <is>
          <t/>
        </is>
      </c>
      <c r="S1139" t="inlineStr">
        <is>
          <t>Lokomotive mit ein oder mehreren Elektromotoren, denen die Energie in erster Linie über
eine Oberleitung, eine Stromschiene oder Akkumulatoren zugeführt wird</t>
        </is>
      </c>
      <c r="T1139" s="2" t="inlineStr">
        <is>
          <t>ηλεκτράμαξα</t>
        </is>
      </c>
      <c r="U1139" s="2" t="inlineStr">
        <is>
          <t>3</t>
        </is>
      </c>
      <c r="V1139" s="2" t="inlineStr">
        <is>
          <t/>
        </is>
      </c>
      <c r="W1139" t="inlineStr">
        <is>
          <t/>
        </is>
      </c>
      <c r="X1139" s="2" t="inlineStr">
        <is>
          <t>electric locomotive</t>
        </is>
      </c>
      <c r="Y1139" s="2" t="inlineStr">
        <is>
          <t>3</t>
        </is>
      </c>
      <c r="Z1139" s="2" t="inlineStr">
        <is>
          <t/>
        </is>
      </c>
      <c r="AA1139" t="inlineStr">
        <is>
          <t>&lt;div&gt;&lt;a href="https://iate.europa.eu/entry/result/1368665/en" target="_blank"&gt;locomotive&lt;/a&gt; with one or more electric motors, deriving current primarily from overhead wires or conductor rails or from accumulators carried on the locomotive&lt;/div&gt;</t>
        </is>
      </c>
      <c r="AB1139" s="2" t="inlineStr">
        <is>
          <t>locomotora eléctrica</t>
        </is>
      </c>
      <c r="AC1139" s="2" t="inlineStr">
        <is>
          <t>3</t>
        </is>
      </c>
      <c r="AD1139" s="2" t="inlineStr">
        <is>
          <t/>
        </is>
      </c>
      <c r="AE1139" t="inlineStr">
        <is>
          <t>Locomotora provista de uno o varios motores eléctricos activados fundamentalmente por
energía eléctrica transmitida por cable o raíl, o procedente de acumuladores transportados
en la locomotora.</t>
        </is>
      </c>
      <c r="AF1139" s="2" t="inlineStr">
        <is>
          <t>elektrivedur</t>
        </is>
      </c>
      <c r="AG1139" s="2" t="inlineStr">
        <is>
          <t>3</t>
        </is>
      </c>
      <c r="AH1139" s="2" t="inlineStr">
        <is>
          <t/>
        </is>
      </c>
      <c r="AI1139" t="inlineStr">
        <is>
          <t>ühe või mitme elektrimootoriga vedur, mis saab voolu peamiselt kontaktõhuliini või
kontaktrööpa kaudu või veduril paiknevatest akudest</t>
        </is>
      </c>
      <c r="AJ1139" s="2" t="inlineStr">
        <is>
          <t>sähköveturi</t>
        </is>
      </c>
      <c r="AK1139" s="2" t="inlineStr">
        <is>
          <t>3</t>
        </is>
      </c>
      <c r="AL1139" s="2" t="inlineStr">
        <is>
          <t/>
        </is>
      </c>
      <c r="AM1139" t="inlineStr">
        <is>
          <t>veturi [ &lt;a href="/entry/result/1368665/all" id="ENTRY_TO_ENTRY_CONVERTER" target="_blank"&gt;IATE:1368665&lt;/a&gt; ], jossa on yksi tai useampi sähkömoottori, joka saa virran pääasiassa ilmajohtimista tai virtakiskoista tai veturiin sijoitetuista akuista</t>
        </is>
      </c>
      <c r="AN1139" s="2" t="inlineStr">
        <is>
          <t>locomotive électrique</t>
        </is>
      </c>
      <c r="AO1139" s="2" t="inlineStr">
        <is>
          <t>3</t>
        </is>
      </c>
      <c r="AP1139" s="2" t="inlineStr">
        <is>
          <t/>
        </is>
      </c>
      <c r="AQ1139" t="inlineStr">
        <is>
          <t/>
        </is>
      </c>
      <c r="AR1139" s="2" t="inlineStr">
        <is>
          <t>inneall féinghluaiste leictreach</t>
        </is>
      </c>
      <c r="AS1139" s="2" t="inlineStr">
        <is>
          <t>3</t>
        </is>
      </c>
      <c r="AT1139" s="2" t="inlineStr">
        <is>
          <t/>
        </is>
      </c>
      <c r="AU1139" t="inlineStr">
        <is>
          <t/>
        </is>
      </c>
      <c r="AV1139" t="inlineStr">
        <is>
          <t/>
        </is>
      </c>
      <c r="AW1139" t="inlineStr">
        <is>
          <t/>
        </is>
      </c>
      <c r="AX1139" t="inlineStr">
        <is>
          <t/>
        </is>
      </c>
      <c r="AY1139" t="inlineStr">
        <is>
          <t/>
        </is>
      </c>
      <c r="AZ1139" t="inlineStr">
        <is>
          <t/>
        </is>
      </c>
      <c r="BA1139" t="inlineStr">
        <is>
          <t/>
        </is>
      </c>
      <c r="BB1139" t="inlineStr">
        <is>
          <t/>
        </is>
      </c>
      <c r="BC1139" t="inlineStr">
        <is>
          <t/>
        </is>
      </c>
      <c r="BD1139" s="2" t="inlineStr">
        <is>
          <t>locomotiva elettrica</t>
        </is>
      </c>
      <c r="BE1139" s="2" t="inlineStr">
        <is>
          <t>3</t>
        </is>
      </c>
      <c r="BF1139" s="2" t="inlineStr">
        <is>
          <t/>
        </is>
      </c>
      <c r="BG1139" t="inlineStr">
        <is>
          <t>locomotiva munita
di uno o più motori elettrici azionati, principalmente, dall'energia elettrica
trasmessa dalla linea aerea di contatto o da una terza rotaia di alimentazione,
oppure proveniente da accumulatori trasportati dalla locomotiva stessa.</t>
        </is>
      </c>
      <c r="BH1139" s="2" t="inlineStr">
        <is>
          <t>elektrovežis</t>
        </is>
      </c>
      <c r="BI1139" s="2" t="inlineStr">
        <is>
          <t>3</t>
        </is>
      </c>
      <c r="BJ1139" s="2" t="inlineStr">
        <is>
          <t/>
        </is>
      </c>
      <c r="BK1139" t="inlineStr">
        <is>
          <t>lokomotyvas, varomas iš kontaktinio tinklo arba savų akumuliatorių gaunama elektra</t>
        </is>
      </c>
      <c r="BL1139" s="2" t="inlineStr">
        <is>
          <t>elektrolokomotīve</t>
        </is>
      </c>
      <c r="BM1139" s="2" t="inlineStr">
        <is>
          <t>2</t>
        </is>
      </c>
      <c r="BN1139" s="2" t="inlineStr">
        <is>
          <t/>
        </is>
      </c>
      <c r="BO1139" t="inlineStr">
        <is>
          <t>lokomotīve ar vienu vai vairākiem elektromotoriem, kas saņem strāvu galvenokārt no gaisvadiem vai kontaktsliedēm, vai lokomotīvē ierīkotiem akumulatoriem</t>
        </is>
      </c>
      <c r="BP1139" s="2" t="inlineStr">
        <is>
          <t>lokomottiva elettrika</t>
        </is>
      </c>
      <c r="BQ1139" s="2" t="inlineStr">
        <is>
          <t>3</t>
        </is>
      </c>
      <c r="BR1139" s="2" t="inlineStr">
        <is>
          <t/>
        </is>
      </c>
      <c r="BS1139" t="inlineStr">
        <is>
          <t>lokomottiva [ &lt;a href="/entry/result/1368665/all" id="ENTRY_TO_ENTRY_CONVERTER" target="_blank"&gt;IATE:1368665&lt;/a&gt; ] b’mutur elettriku wieħed jew
aktar, li tieħu l-kurrent primarjament minn wires sospiżi, minn rails
kondutturi jew minn akkumulaturi li jinġarru fuq il-lokomottiva</t>
        </is>
      </c>
      <c r="BT1139" s="2" t="inlineStr">
        <is>
          <t>elektrische locomotief</t>
        </is>
      </c>
      <c r="BU1139" s="2" t="inlineStr">
        <is>
          <t>3</t>
        </is>
      </c>
      <c r="BV1139" s="2" t="inlineStr">
        <is>
          <t/>
        </is>
      </c>
      <c r="BW1139" t="inlineStr">
        <is>
          <t>"locomotief met een of meer elektrische motoren, hoofdzakelijk aangedreven door stroom die wordt afgenomen van een bovenleiding of geleidingsrail of van meegevoerde accumulatoren"</t>
        </is>
      </c>
      <c r="BX1139" s="2" t="inlineStr">
        <is>
          <t>lokomotywa elektryczna</t>
        </is>
      </c>
      <c r="BY1139" s="2" t="inlineStr">
        <is>
          <t>3</t>
        </is>
      </c>
      <c r="BZ1139" s="2" t="inlineStr">
        <is>
          <t/>
        </is>
      </c>
      <c r="CA1139" t="inlineStr">
        <is>
          <t>lokomotywa z co najmniej jednym silnikiem elektrycznym, czerpiąca prąd głównie z przewodów napowietrznych lub szyn prądowych (trzecich) lub przewożonych na lokomotywie akumulatorów</t>
        </is>
      </c>
      <c r="CB1139" s="2" t="inlineStr">
        <is>
          <t>locomotiva elétrica</t>
        </is>
      </c>
      <c r="CC1139" s="2" t="inlineStr">
        <is>
          <t>3</t>
        </is>
      </c>
      <c r="CD1139" s="2" t="inlineStr">
        <is>
          <t/>
        </is>
      </c>
      <c r="CE1139" t="inlineStr">
        <is>
          <t>Locomotiva com um ou mais motores eléctricos, accionados principalmente por energia eléctrica transmitida por fios de contacto aéreos ou carris condutores, ou proveniente de acumuladores incorporados na locomotiva.</t>
        </is>
      </c>
      <c r="CF1139" s="2" t="inlineStr">
        <is>
          <t>locomotivă electrică</t>
        </is>
      </c>
      <c r="CG1139" s="2" t="inlineStr">
        <is>
          <t>3</t>
        </is>
      </c>
      <c r="CH1139" s="2" t="inlineStr">
        <is>
          <t/>
        </is>
      </c>
      <c r="CI1139" t="inlineStr">
        <is>
          <t>locomotivă
cu unul sau mai multe motoare electrice, care primește curent din cabluri
aeriene sau
șine de contact, sau din acumulatori aflați în interiorul locomotivei</t>
        </is>
      </c>
      <c r="CJ1139" s="2" t="inlineStr">
        <is>
          <t>elektrický rušeň</t>
        </is>
      </c>
      <c r="CK1139" s="2" t="inlineStr">
        <is>
          <t>3</t>
        </is>
      </c>
      <c r="CL1139" s="2" t="inlineStr">
        <is>
          <t/>
        </is>
      </c>
      <c r="CM1139" t="inlineStr">
        <is>
          <t>rušeň s jedným alebo viacerými elektrickými motormi, ktorý získava energiu najmä z trolejového
vedenia, z prívodných koľajníc alebo z akumulátorov nachádzajúcich sa na ňom</t>
        </is>
      </c>
      <c r="CN1139" s="2" t="inlineStr">
        <is>
          <t>električna lokomotiva</t>
        </is>
      </c>
      <c r="CO1139" s="2" t="inlineStr">
        <is>
          <t>3</t>
        </is>
      </c>
      <c r="CP1139" s="2" t="inlineStr">
        <is>
          <t/>
        </is>
      </c>
      <c r="CQ1139" t="inlineStr">
        <is>
          <t>lokomotiva, 
ki jo ženejo elektromotorji, ki dobivajo tok iz zunanje napeljave</t>
        </is>
      </c>
      <c r="CR1139" t="inlineStr">
        <is>
          <t/>
        </is>
      </c>
      <c r="CS1139" t="inlineStr">
        <is>
          <t/>
        </is>
      </c>
      <c r="CT1139" t="inlineStr">
        <is>
          <t/>
        </is>
      </c>
      <c r="CU1139" t="inlineStr">
        <is>
          <t/>
        </is>
      </c>
    </row>
    <row r="1140">
      <c r="A1140" s="1" t="str">
        <f>HYPERLINK("https://iate.europa.eu/entry/result/3577939/all", "3577939")</f>
        <v>3577939</v>
      </c>
      <c r="B1140" t="inlineStr">
        <is>
          <t>EDUCATION AND COMMUNICATIONS</t>
        </is>
      </c>
      <c r="C1140" t="inlineStr">
        <is>
          <t>EDUCATION AND COMMUNICATIONS|information and information processing|information processing</t>
        </is>
      </c>
      <c r="D1140" t="inlineStr">
        <is>
          <t/>
        </is>
      </c>
      <c r="E1140" t="inlineStr">
        <is>
          <t/>
        </is>
      </c>
      <c r="F1140" t="inlineStr">
        <is>
          <t/>
        </is>
      </c>
      <c r="G1140" t="inlineStr">
        <is>
          <t/>
        </is>
      </c>
      <c r="H1140" s="2" t="inlineStr">
        <is>
          <t>neznačkovaná data|
neanotovaná data</t>
        </is>
      </c>
      <c r="I1140" s="2" t="inlineStr">
        <is>
          <t>3|
3</t>
        </is>
      </c>
      <c r="J1140" s="2" t="inlineStr">
        <is>
          <t xml:space="preserve">|
</t>
        </is>
      </c>
      <c r="K1140" t="inlineStr">
        <is>
          <t>neoznačená data pro účely &lt;i&gt;strojového učení&lt;/i&gt; &lt;a href="/entry/result/1327933/all" id="ENTRY_TO_ENTRY_CONVERTER" target="_blank"&gt;IATE:1327933&lt;/a&gt; ]</t>
        </is>
      </c>
      <c r="L1140" s="2" t="inlineStr">
        <is>
          <t>umærkede data</t>
        </is>
      </c>
      <c r="M1140" s="2" t="inlineStr">
        <is>
          <t>3</t>
        </is>
      </c>
      <c r="N1140" s="2" t="inlineStr">
        <is>
          <t/>
        </is>
      </c>
      <c r="O1140" t="inlineStr">
        <is>
          <t/>
        </is>
      </c>
      <c r="P1140" s="2" t="inlineStr">
        <is>
          <t>Daten ohne Dateikennzeichnung|
nicht gekennzeichnete Daten</t>
        </is>
      </c>
      <c r="Q1140" s="2" t="inlineStr">
        <is>
          <t>3|
3</t>
        </is>
      </c>
      <c r="R1140" s="2" t="inlineStr">
        <is>
          <t xml:space="preserve">|
</t>
        </is>
      </c>
      <c r="S1140" t="inlineStr">
        <is>
          <t/>
        </is>
      </c>
      <c r="T1140" t="inlineStr">
        <is>
          <t/>
        </is>
      </c>
      <c r="U1140" t="inlineStr">
        <is>
          <t/>
        </is>
      </c>
      <c r="V1140" t="inlineStr">
        <is>
          <t/>
        </is>
      </c>
      <c r="W1140" t="inlineStr">
        <is>
          <t/>
        </is>
      </c>
      <c r="X1140" s="2" t="inlineStr">
        <is>
          <t>unlabelled data|
unlabeled data</t>
        </is>
      </c>
      <c r="Y1140" s="2" t="inlineStr">
        <is>
          <t>3|
1</t>
        </is>
      </c>
      <c r="Z1140" s="2" t="inlineStr">
        <is>
          <t xml:space="preserve">|
</t>
        </is>
      </c>
      <c r="AA1140" t="inlineStr">
        <is>
          <t>unannotated training data to be used for &lt;i&gt;machine learning&lt;/i&gt; [ &lt;a href="/entry/result/1327933/all" id="ENTRY_TO_ENTRY_CONVERTER" target="_blank"&gt;IATE:1327933&lt;/a&gt; ]</t>
        </is>
      </c>
      <c r="AB1140" t="inlineStr">
        <is>
          <t/>
        </is>
      </c>
      <c r="AC1140" t="inlineStr">
        <is>
          <t/>
        </is>
      </c>
      <c r="AD1140" t="inlineStr">
        <is>
          <t/>
        </is>
      </c>
      <c r="AE1140" t="inlineStr">
        <is>
          <t/>
        </is>
      </c>
      <c r="AF1140" t="inlineStr">
        <is>
          <t/>
        </is>
      </c>
      <c r="AG1140" t="inlineStr">
        <is>
          <t/>
        </is>
      </c>
      <c r="AH1140" t="inlineStr">
        <is>
          <t/>
        </is>
      </c>
      <c r="AI1140" t="inlineStr">
        <is>
          <t/>
        </is>
      </c>
      <c r="AJ1140" t="inlineStr">
        <is>
          <t/>
        </is>
      </c>
      <c r="AK1140" t="inlineStr">
        <is>
          <t/>
        </is>
      </c>
      <c r="AL1140" t="inlineStr">
        <is>
          <t/>
        </is>
      </c>
      <c r="AM1140" t="inlineStr">
        <is>
          <t/>
        </is>
      </c>
      <c r="AN1140" t="inlineStr">
        <is>
          <t/>
        </is>
      </c>
      <c r="AO1140" t="inlineStr">
        <is>
          <t/>
        </is>
      </c>
      <c r="AP1140" t="inlineStr">
        <is>
          <t/>
        </is>
      </c>
      <c r="AQ1140" t="inlineStr">
        <is>
          <t/>
        </is>
      </c>
      <c r="AR1140" s="2" t="inlineStr">
        <is>
          <t>sonraí neamhlipéadaithe</t>
        </is>
      </c>
      <c r="AS1140" s="2" t="inlineStr">
        <is>
          <t>3</t>
        </is>
      </c>
      <c r="AT1140" s="2" t="inlineStr">
        <is>
          <t/>
        </is>
      </c>
      <c r="AU1140" t="inlineStr">
        <is>
          <t/>
        </is>
      </c>
      <c r="AV1140" t="inlineStr">
        <is>
          <t/>
        </is>
      </c>
      <c r="AW1140" t="inlineStr">
        <is>
          <t/>
        </is>
      </c>
      <c r="AX1140" t="inlineStr">
        <is>
          <t/>
        </is>
      </c>
      <c r="AY1140" t="inlineStr">
        <is>
          <t/>
        </is>
      </c>
      <c r="AZ1140" t="inlineStr">
        <is>
          <t/>
        </is>
      </c>
      <c r="BA1140" t="inlineStr">
        <is>
          <t/>
        </is>
      </c>
      <c r="BB1140" t="inlineStr">
        <is>
          <t/>
        </is>
      </c>
      <c r="BC1140" t="inlineStr">
        <is>
          <t/>
        </is>
      </c>
      <c r="BD1140" s="2" t="inlineStr">
        <is>
          <t>dati non etichettati</t>
        </is>
      </c>
      <c r="BE1140" s="2" t="inlineStr">
        <is>
          <t>3</t>
        </is>
      </c>
      <c r="BF1140" s="2" t="inlineStr">
        <is>
          <t/>
        </is>
      </c>
      <c r="BG1140" t="inlineStr">
        <is>
          <t>dati a cui non è stata preventivamente assegnata una categoria che sono utilizzati nell'apprendimento non supervisionato</t>
        </is>
      </c>
      <c r="BH1140" s="2" t="inlineStr">
        <is>
          <t>nežymėtieji duomenys|
neanotuotieji duomenys</t>
        </is>
      </c>
      <c r="BI1140" s="2" t="inlineStr">
        <is>
          <t>3|
3</t>
        </is>
      </c>
      <c r="BJ1140" s="2" t="inlineStr">
        <is>
          <t xml:space="preserve">|
</t>
        </is>
      </c>
      <c r="BK1140" t="inlineStr">
        <is>
          <t>mašinoms mokytis skirti duomenys, kuriems nepriskirta jokia žymė</t>
        </is>
      </c>
      <c r="BL1140" t="inlineStr">
        <is>
          <t/>
        </is>
      </c>
      <c r="BM1140" t="inlineStr">
        <is>
          <t/>
        </is>
      </c>
      <c r="BN1140" t="inlineStr">
        <is>
          <t/>
        </is>
      </c>
      <c r="BO1140" t="inlineStr">
        <is>
          <t/>
        </is>
      </c>
      <c r="BP1140" t="inlineStr">
        <is>
          <t/>
        </is>
      </c>
      <c r="BQ1140" t="inlineStr">
        <is>
          <t/>
        </is>
      </c>
      <c r="BR1140" t="inlineStr">
        <is>
          <t/>
        </is>
      </c>
      <c r="BS1140" t="inlineStr">
        <is>
          <t/>
        </is>
      </c>
      <c r="BT1140" s="2" t="inlineStr">
        <is>
          <t>ongelabelde data</t>
        </is>
      </c>
      <c r="BU1140" s="2" t="inlineStr">
        <is>
          <t>3</t>
        </is>
      </c>
      <c r="BV1140" s="2" t="inlineStr">
        <is>
          <t/>
        </is>
      </c>
      <c r="BW1140" t="inlineStr">
        <is>
          <t>niet-geannoteerde trainingsdata die worden gebruikt bij machinaal leren</t>
        </is>
      </c>
      <c r="BX1140" s="2" t="inlineStr">
        <is>
          <t>nieoznakowane dane</t>
        </is>
      </c>
      <c r="BY1140" s="2" t="inlineStr">
        <is>
          <t>3</t>
        </is>
      </c>
      <c r="BZ1140" s="2" t="inlineStr">
        <is>
          <t/>
        </is>
      </c>
      <c r="CA1140" t="inlineStr">
        <is>
          <t/>
        </is>
      </c>
      <c r="CB1140" s="2" t="inlineStr">
        <is>
          <t>dados não etiquetados</t>
        </is>
      </c>
      <c r="CC1140" s="2" t="inlineStr">
        <is>
          <t>3</t>
        </is>
      </c>
      <c r="CD1140" s="2" t="inlineStr">
        <is>
          <t/>
        </is>
      </c>
      <c r="CE1140" t="inlineStr">
        <is>
          <t/>
        </is>
      </c>
      <c r="CF1140" t="inlineStr">
        <is>
          <t/>
        </is>
      </c>
      <c r="CG1140" t="inlineStr">
        <is>
          <t/>
        </is>
      </c>
      <c r="CH1140" t="inlineStr">
        <is>
          <t/>
        </is>
      </c>
      <c r="CI1140" t="inlineStr">
        <is>
          <t/>
        </is>
      </c>
      <c r="CJ1140" t="inlineStr">
        <is>
          <t/>
        </is>
      </c>
      <c r="CK1140" t="inlineStr">
        <is>
          <t/>
        </is>
      </c>
      <c r="CL1140" t="inlineStr">
        <is>
          <t/>
        </is>
      </c>
      <c r="CM1140" t="inlineStr">
        <is>
          <t/>
        </is>
      </c>
      <c r="CN1140" s="2" t="inlineStr">
        <is>
          <t>neoznačeni podatki</t>
        </is>
      </c>
      <c r="CO1140" s="2" t="inlineStr">
        <is>
          <t>3</t>
        </is>
      </c>
      <c r="CP1140" s="2" t="inlineStr">
        <is>
          <t/>
        </is>
      </c>
      <c r="CQ1140" t="inlineStr">
        <is>
          <t/>
        </is>
      </c>
      <c r="CR1140" t="inlineStr">
        <is>
          <t/>
        </is>
      </c>
      <c r="CS1140" t="inlineStr">
        <is>
          <t/>
        </is>
      </c>
      <c r="CT1140" t="inlineStr">
        <is>
          <t/>
        </is>
      </c>
      <c r="CU1140" t="inlineStr">
        <is>
          <t/>
        </is>
      </c>
    </row>
    <row r="1141">
      <c r="A1141" s="1" t="str">
        <f>HYPERLINK("https://iate.europa.eu/entry/result/3580096/all", "3580096")</f>
        <v>3580096</v>
      </c>
      <c r="B1141" t="inlineStr">
        <is>
          <t>TRANSPORT</t>
        </is>
      </c>
      <c r="C1141" t="inlineStr">
        <is>
          <t>TRANSPORT|land transport|land transport|rail transport|rail network</t>
        </is>
      </c>
      <c r="D1141" t="inlineStr">
        <is>
          <t/>
        </is>
      </c>
      <c r="E1141" t="inlineStr">
        <is>
          <t/>
        </is>
      </c>
      <c r="F1141" t="inlineStr">
        <is>
          <t/>
        </is>
      </c>
      <c r="G1141" t="inlineStr">
        <is>
          <t/>
        </is>
      </c>
      <c r="H1141" s="2" t="inlineStr">
        <is>
          <t>hlavní železniční trať</t>
        </is>
      </c>
      <c r="I1141" s="2" t="inlineStr">
        <is>
          <t>3</t>
        </is>
      </c>
      <c r="J1141" s="2" t="inlineStr">
        <is>
          <t/>
        </is>
      </c>
      <c r="K1141" t="inlineStr">
        <is>
          <t>železniční trať udržovaná a provozovaná pro účely jízdy vlaků</t>
        </is>
      </c>
      <c r="L1141" s="2" t="inlineStr">
        <is>
          <t>hovedjernbanelinje</t>
        </is>
      </c>
      <c r="M1141" s="2" t="inlineStr">
        <is>
          <t>3</t>
        </is>
      </c>
      <c r="N1141" s="2" t="inlineStr">
        <is>
          <t/>
        </is>
      </c>
      <c r="O1141" t="inlineStr">
        <is>
          <t>højhastighedsjernbanelinjer og vigtige, større konventionelle
jernbanelinjer som defineret af de nationale eller internationale myndigheder</t>
        </is>
      </c>
      <c r="P1141" s="2" t="inlineStr">
        <is>
          <t>Haupteisenbahnlinie</t>
        </is>
      </c>
      <c r="Q1141" s="2" t="inlineStr">
        <is>
          <t>3</t>
        </is>
      </c>
      <c r="R1141" s="2" t="inlineStr">
        <is>
          <t/>
        </is>
      </c>
      <c r="S1141" t="inlineStr">
        <is>
          <t>Eisenbahnlinie, die für den Zugverkehr unterhalten und betrieben wird</t>
        </is>
      </c>
      <c r="T1141" s="2" t="inlineStr">
        <is>
          <t>κύρια σιδηροδρομική γραμμή</t>
        </is>
      </c>
      <c r="U1141" s="2" t="inlineStr">
        <is>
          <t>3</t>
        </is>
      </c>
      <c r="V1141" s="2" t="inlineStr">
        <is>
          <t/>
        </is>
      </c>
      <c r="W1141" t="inlineStr">
        <is>
          <t>σιδηροδρομική γραμμή που συντηρείται και αποτελεί αντικείμενο εκμετάλλευσης για την κυκλοφορία αμαξοστοιχιών</t>
        </is>
      </c>
      <c r="X1141" s="2" t="inlineStr">
        <is>
          <t>main line|
principal railway line</t>
        </is>
      </c>
      <c r="Y1141" s="2" t="inlineStr">
        <is>
          <t>3|
3</t>
        </is>
      </c>
      <c r="Z1141" s="2" t="inlineStr">
        <is>
          <t xml:space="preserve">|
</t>
        </is>
      </c>
      <c r="AA1141" t="inlineStr">
        <is>
          <t>&lt;a href="https://iate.europa.eu/entry/result/1668077/en" target="_blank"&gt;railway line&lt;/a&gt; maintained and operated for running trains between given points</t>
        </is>
      </c>
      <c r="AB1141" s="2" t="inlineStr">
        <is>
          <t>línea ferroviaria principal</t>
        </is>
      </c>
      <c r="AC1141" s="2" t="inlineStr">
        <is>
          <t>2</t>
        </is>
      </c>
      <c r="AD1141" s="2" t="inlineStr">
        <is>
          <t/>
        </is>
      </c>
      <c r="AE1141" t="inlineStr">
        <is>
          <t/>
        </is>
      </c>
      <c r="AF1141" s="2" t="inlineStr">
        <is>
          <t>peamine raudteeliin|
põhiraudteeliin|
pearaudteeliin</t>
        </is>
      </c>
      <c r="AG1141" s="2" t="inlineStr">
        <is>
          <t>3|
3|
2</t>
        </is>
      </c>
      <c r="AH1141" s="2" t="inlineStr">
        <is>
          <t xml:space="preserve">|
|
</t>
        </is>
      </c>
      <c r="AI1141" t="inlineStr">
        <is>
          <t>liinid, mis hõlmavad kiirraudteeliine ja olulisemaid tavaraudteeliine, mille on kindlaks määranud riigisisesed või rahvusvahelised ametiasutused</t>
        </is>
      </c>
      <c r="AJ1141" s="2" t="inlineStr">
        <is>
          <t>pääasiallinen rata</t>
        </is>
      </c>
      <c r="AK1141" s="2" t="inlineStr">
        <is>
          <t>3</t>
        </is>
      </c>
      <c r="AL1141" s="2" t="inlineStr">
        <is>
          <t/>
        </is>
      </c>
      <c r="AM1141" t="inlineStr">
        <is>
          <t>rata, jota ylläpidetään ja käytetään junien liikennöintiin</t>
        </is>
      </c>
      <c r="AN1141" t="inlineStr">
        <is>
          <t/>
        </is>
      </c>
      <c r="AO1141" t="inlineStr">
        <is>
          <t/>
        </is>
      </c>
      <c r="AP1141" t="inlineStr">
        <is>
          <t/>
        </is>
      </c>
      <c r="AQ1141" t="inlineStr">
        <is>
          <t/>
        </is>
      </c>
      <c r="AR1141" s="2" t="inlineStr">
        <is>
          <t>príomhlíne iarnróid</t>
        </is>
      </c>
      <c r="AS1141" s="2" t="inlineStr">
        <is>
          <t>3</t>
        </is>
      </c>
      <c r="AT1141" s="2" t="inlineStr">
        <is>
          <t/>
        </is>
      </c>
      <c r="AU1141" t="inlineStr">
        <is>
          <t/>
        </is>
      </c>
      <c r="AV1141" t="inlineStr">
        <is>
          <t/>
        </is>
      </c>
      <c r="AW1141" t="inlineStr">
        <is>
          <t/>
        </is>
      </c>
      <c r="AX1141" t="inlineStr">
        <is>
          <t/>
        </is>
      </c>
      <c r="AY1141" t="inlineStr">
        <is>
          <t/>
        </is>
      </c>
      <c r="AZ1141" s="2" t="inlineStr">
        <is>
          <t>fővonal|
vasúti fővonal</t>
        </is>
      </c>
      <c r="BA1141" s="2" t="inlineStr">
        <is>
          <t>4|
4</t>
        </is>
      </c>
      <c r="BB1141" s="2" t="inlineStr">
        <is>
          <t xml:space="preserve">|
</t>
        </is>
      </c>
      <c r="BC1141" t="inlineStr">
        <is>
          <t>vonatok közlekedtetésére fenntartott és e célból üzemeltetett vasútvonal</t>
        </is>
      </c>
      <c r="BD1141" s="2" t="inlineStr">
        <is>
          <t>linea ferroviaria principale</t>
        </is>
      </c>
      <c r="BE1141" s="2" t="inlineStr">
        <is>
          <t>3</t>
        </is>
      </c>
      <c r="BF1141" s="2" t="inlineStr">
        <is>
          <t/>
        </is>
      </c>
      <c r="BG1141" t="inlineStr">
        <is>
          <t>linea ferroviaria [ &lt;a href="/entry/result/1668077/all" id="ENTRY_TO_ENTRY_CONVERTER" target="_blank"&gt;IATE:1668077&lt;/a&gt; ] costruita appositamente per consentire il traffico a velocità pari o superiori a 250 km/h sui tratti principali</t>
        </is>
      </c>
      <c r="BH1141" s="2" t="inlineStr">
        <is>
          <t>pagrindinė geležinkelio linija</t>
        </is>
      </c>
      <c r="BI1141" s="2" t="inlineStr">
        <is>
          <t>3</t>
        </is>
      </c>
      <c r="BJ1141" s="2" t="inlineStr">
        <is>
          <t/>
        </is>
      </c>
      <c r="BK1141" t="inlineStr">
        <is>
          <t>geležinkelio linija, prižiūrima ir eksploatuojama traukinių eismui</t>
        </is>
      </c>
      <c r="BL1141" s="2" t="inlineStr">
        <is>
          <t>galvenā dzelzceļa līnija</t>
        </is>
      </c>
      <c r="BM1141" s="2" t="inlineStr">
        <is>
          <t>2</t>
        </is>
      </c>
      <c r="BN1141" s="2" t="inlineStr">
        <is>
          <t/>
        </is>
      </c>
      <c r="BO1141" t="inlineStr">
        <is>
          <t>dzelzceļa līnija, kuru uztur un izmanto vilcienu ekspluatācijai</t>
        </is>
      </c>
      <c r="BP1141" s="2" t="inlineStr">
        <is>
          <t>linja ferrovjarja prinċipali</t>
        </is>
      </c>
      <c r="BQ1141" s="2" t="inlineStr">
        <is>
          <t>3</t>
        </is>
      </c>
      <c r="BR1141" s="2" t="inlineStr">
        <is>
          <t/>
        </is>
      </c>
      <c r="BS1141" t="inlineStr">
        <is>
          <t/>
        </is>
      </c>
      <c r="BT1141" s="2" t="inlineStr">
        <is>
          <t>hoofdlijn|
hoofdspoorlijn</t>
        </is>
      </c>
      <c r="BU1141" s="2" t="inlineStr">
        <is>
          <t>3|
3</t>
        </is>
      </c>
      <c r="BV1141" s="2" t="inlineStr">
        <is>
          <t xml:space="preserve">|
</t>
        </is>
      </c>
      <c r="BW1141" t="inlineStr">
        <is>
          <t>spoorlijn die onderhouden en gebruikt wordt om treinen te laten rijden</t>
        </is>
      </c>
      <c r="BX1141" s="2" t="inlineStr">
        <is>
          <t>główna linia kolejowa</t>
        </is>
      </c>
      <c r="BY1141" s="2" t="inlineStr">
        <is>
          <t>3</t>
        </is>
      </c>
      <c r="BZ1141" s="2" t="inlineStr">
        <is>
          <t/>
        </is>
      </c>
      <c r="CA1141" t="inlineStr">
        <is>
          <t>linia kolejowa konserwowana i obsługiwana na potrzeby ruchu pociągów; łączna długość głównych linii kolejowych na terytorium danego państwa odpowiada sieci kolejowej tego kraju</t>
        </is>
      </c>
      <c r="CB1141" s="2" t="inlineStr">
        <is>
          <t>linha férrea principal</t>
        </is>
      </c>
      <c r="CC1141" s="2" t="inlineStr">
        <is>
          <t>3</t>
        </is>
      </c>
      <c r="CD1141" s="2" t="inlineStr">
        <is>
          <t/>
        </is>
      </c>
      <c r="CE1141" t="inlineStr">
        <is>
          <t>Linha férrea mantida e explorada para a circulação de comboios.</t>
        </is>
      </c>
      <c r="CF1141" s="2" t="inlineStr">
        <is>
          <t>linie principală de cale ferată</t>
        </is>
      </c>
      <c r="CG1141" s="2" t="inlineStr">
        <is>
          <t>3</t>
        </is>
      </c>
      <c r="CH1141" s="2" t="inlineStr">
        <is>
          <t/>
        </is>
      </c>
      <c r="CI1141" t="inlineStr">
        <is>
          <t/>
        </is>
      </c>
      <c r="CJ1141" s="2" t="inlineStr">
        <is>
          <t>hlavná železničná trať</t>
        </is>
      </c>
      <c r="CK1141" s="2" t="inlineStr">
        <is>
          <t>3</t>
        </is>
      </c>
      <c r="CL1141" s="2" t="inlineStr">
        <is>
          <t/>
        </is>
      </c>
      <c r="CM1141" t="inlineStr">
        <is>
          <t>&lt;a href="https://iate.europa.eu/entry/result/1668077/sk" target="_blank"&gt;železničná trať&lt;/a&gt; udržiavaná a prevádzkovaná na jazdu vlakov</t>
        </is>
      </c>
      <c r="CN1141" s="2" t="inlineStr">
        <is>
          <t>glavna železniška proga</t>
        </is>
      </c>
      <c r="CO1141" s="2" t="inlineStr">
        <is>
          <t>3</t>
        </is>
      </c>
      <c r="CP1141" s="2" t="inlineStr">
        <is>
          <t/>
        </is>
      </c>
      <c r="CQ1141" t="inlineStr">
        <is>
          <t>železniška proga, ki se vzdržuje in uporablja za vožnjo vlakov</t>
        </is>
      </c>
      <c r="CR1141" t="inlineStr">
        <is>
          <t/>
        </is>
      </c>
      <c r="CS1141" t="inlineStr">
        <is>
          <t/>
        </is>
      </c>
      <c r="CT1141" t="inlineStr">
        <is>
          <t/>
        </is>
      </c>
      <c r="CU1141" t="inlineStr">
        <is>
          <t/>
        </is>
      </c>
    </row>
    <row r="1142">
      <c r="A1142" s="1" t="str">
        <f>HYPERLINK("https://iate.europa.eu/entry/result/3580116/all", "3580116")</f>
        <v>3580116</v>
      </c>
      <c r="B1142" t="inlineStr">
        <is>
          <t>TRANSPORT</t>
        </is>
      </c>
      <c r="C1142" t="inlineStr">
        <is>
          <t>TRANSPORT|land transport|land transport|rail transport|rail network</t>
        </is>
      </c>
      <c r="D1142" t="inlineStr">
        <is>
          <t/>
        </is>
      </c>
      <c r="E1142" t="inlineStr">
        <is>
          <t/>
        </is>
      </c>
      <c r="F1142" t="inlineStr">
        <is>
          <t/>
        </is>
      </c>
      <c r="G1142" t="inlineStr">
        <is>
          <t/>
        </is>
      </c>
      <c r="H1142" s="2" t="inlineStr">
        <is>
          <t>speciální vysokorychlostní železniční trať</t>
        </is>
      </c>
      <c r="I1142" s="2" t="inlineStr">
        <is>
          <t>3</t>
        </is>
      </c>
      <c r="J1142" s="2" t="inlineStr">
        <is>
          <t/>
        </is>
      </c>
      <c r="K1142" t="inlineStr">
        <is>
          <t>trať určená primárně pro provoz vlaků rychlostí 250 km/h či rychlostí vyšší</t>
        </is>
      </c>
      <c r="L1142" s="2" t="inlineStr">
        <is>
          <t>dedikeret højhastighedsjernbanelinje</t>
        </is>
      </c>
      <c r="M1142" s="2" t="inlineStr">
        <is>
          <t>3</t>
        </is>
      </c>
      <c r="N1142" s="2" t="inlineStr">
        <is>
          <t/>
        </is>
      </c>
      <c r="O1142" t="inlineStr">
        <is>
          <t>linje, som er specielt konstrueret til trafik med en hastighed på 250 km/t eller derover på hovedstrækninger</t>
        </is>
      </c>
      <c r="P1142" s="2" t="inlineStr">
        <is>
          <t>Hochgeschwindigkeitslinie</t>
        </is>
      </c>
      <c r="Q1142" s="2" t="inlineStr">
        <is>
          <t>3</t>
        </is>
      </c>
      <c r="R1142" s="2" t="inlineStr">
        <is>
          <t/>
        </is>
      </c>
      <c r="S1142" t="inlineStr">
        <is>
          <t>speziell für den Hochgeschwindigkeitsverkehr gebaute Strecke, deren wichtigste Streckenabschnitte mit Geschwindigkeiten von 250 km/h oder mehr befahren werden können</t>
        </is>
      </c>
      <c r="T1142" t="inlineStr">
        <is>
          <t/>
        </is>
      </c>
      <c r="U1142" t="inlineStr">
        <is>
          <t/>
        </is>
      </c>
      <c r="V1142" t="inlineStr">
        <is>
          <t/>
        </is>
      </c>
      <c r="W1142" t="inlineStr">
        <is>
          <t/>
        </is>
      </c>
      <c r="X1142" s="2" t="inlineStr">
        <is>
          <t>dedicated high-speed railway line</t>
        </is>
      </c>
      <c r="Y1142" s="2" t="inlineStr">
        <is>
          <t>3</t>
        </is>
      </c>
      <c r="Z1142" s="2" t="inlineStr">
        <is>
          <t/>
        </is>
      </c>
      <c r="AA1142" t="inlineStr">
        <is>
          <t>line specially built to allow traffic at speeds equal to or greater than 250 km/h for the main segments</t>
        </is>
      </c>
      <c r="AB1142" s="2" t="inlineStr">
        <is>
          <t>línea ferroviaria dedicada a la alta velocidad</t>
        </is>
      </c>
      <c r="AC1142" s="2" t="inlineStr">
        <is>
          <t>3</t>
        </is>
      </c>
      <c r="AD1142" s="2" t="inlineStr">
        <is>
          <t/>
        </is>
      </c>
      <c r="AE1142" t="inlineStr">
        <is>
          <t>Línea especialmente construida para permitir el tráfico a velocidades generalmente iguales o mayores a 250 km/h en sus segmentos principales.</t>
        </is>
      </c>
      <c r="AF1142" s="2" t="inlineStr">
        <is>
          <t>spetsiaalne kiirraudteeliin</t>
        </is>
      </c>
      <c r="AG1142" s="2" t="inlineStr">
        <is>
          <t>2</t>
        </is>
      </c>
      <c r="AH1142" s="2" t="inlineStr">
        <is>
          <t/>
        </is>
      </c>
      <c r="AI1142" t="inlineStr">
        <is>
          <t>raudteeliin,
mis on spetsiaalselt ehitatud nii, et selle põhilõikudel võib sõidukiirus olla
250 km/h või rohkem</t>
        </is>
      </c>
      <c r="AJ1142" s="2" t="inlineStr">
        <is>
          <t>varsinainen suurnopeusrata</t>
        </is>
      </c>
      <c r="AK1142" s="2" t="inlineStr">
        <is>
          <t>3</t>
        </is>
      </c>
      <c r="AL1142" s="2" t="inlineStr">
        <is>
          <t/>
        </is>
      </c>
      <c r="AM1142" t="inlineStr">
        <is>
          <t>rata, joka on rakennettu erityisesti liikenteelle, jonka nopeus on pääosuuksilla yleensä vähintään 250 km/h</t>
        </is>
      </c>
      <c r="AN1142" t="inlineStr">
        <is>
          <t/>
        </is>
      </c>
      <c r="AO1142" t="inlineStr">
        <is>
          <t/>
        </is>
      </c>
      <c r="AP1142" t="inlineStr">
        <is>
          <t/>
        </is>
      </c>
      <c r="AQ1142" t="inlineStr">
        <is>
          <t/>
        </is>
      </c>
      <c r="AR1142" s="2" t="inlineStr">
        <is>
          <t>sainlíne iarnróid ardluais</t>
        </is>
      </c>
      <c r="AS1142" s="2" t="inlineStr">
        <is>
          <t>3</t>
        </is>
      </c>
      <c r="AT1142" s="2" t="inlineStr">
        <is>
          <t/>
        </is>
      </c>
      <c r="AU1142" t="inlineStr">
        <is>
          <t/>
        </is>
      </c>
      <c r="AV1142" t="inlineStr">
        <is>
          <t/>
        </is>
      </c>
      <c r="AW1142" t="inlineStr">
        <is>
          <t/>
        </is>
      </c>
      <c r="AX1142" t="inlineStr">
        <is>
          <t/>
        </is>
      </c>
      <c r="AY1142" t="inlineStr">
        <is>
          <t/>
        </is>
      </c>
      <c r="AZ1142" t="inlineStr">
        <is>
          <t/>
        </is>
      </c>
      <c r="BA1142" t="inlineStr">
        <is>
          <t/>
        </is>
      </c>
      <c r="BB1142" t="inlineStr">
        <is>
          <t/>
        </is>
      </c>
      <c r="BC1142" t="inlineStr">
        <is>
          <t/>
        </is>
      </c>
      <c r="BD1142" s="2" t="inlineStr">
        <is>
          <t>linea ferroviaria destinata all'alta velocità</t>
        </is>
      </c>
      <c r="BE1142" s="2" t="inlineStr">
        <is>
          <t>3</t>
        </is>
      </c>
      <c r="BF1142" s="2" t="inlineStr">
        <is>
          <t/>
        </is>
      </c>
      <c r="BG1142" t="inlineStr">
        <is>
          <t>linea costruita appositamente per consentire il traffico a velocità pari o superiori a 250 km/h sui tratti principali</t>
        </is>
      </c>
      <c r="BH1142" s="2" t="inlineStr">
        <is>
          <t>specialioji greitojo geležinkelio linija</t>
        </is>
      </c>
      <c r="BI1142" s="2" t="inlineStr">
        <is>
          <t>3</t>
        </is>
      </c>
      <c r="BJ1142" s="2" t="inlineStr">
        <is>
          <t/>
        </is>
      </c>
      <c r="BK1142" t="inlineStr">
        <is>
          <t>specialiai nutiesta linija, kurios pagrindiniais ruožais eismas vyksta 250 km/h ar didesniu greičiu</t>
        </is>
      </c>
      <c r="BL1142" s="2" t="inlineStr">
        <is>
          <t>īpaša ātrgaitas dzelzceļa līnija</t>
        </is>
      </c>
      <c r="BM1142" s="2" t="inlineStr">
        <is>
          <t>2</t>
        </is>
      </c>
      <c r="BN1142" s="2" t="inlineStr">
        <is>
          <t/>
        </is>
      </c>
      <c r="BO1142" t="inlineStr">
        <is>
          <t>līnija, kas ir īpaši izbūvēta, lai tās galvenajos posmos iespējamais kustības ātrums būtu 250 km/h vai vairāk</t>
        </is>
      </c>
      <c r="BP1142" s="2" t="inlineStr">
        <is>
          <t>linja ferrovjarja speċifika għall-veloċità għolja</t>
        </is>
      </c>
      <c r="BQ1142" s="2" t="inlineStr">
        <is>
          <t>3</t>
        </is>
      </c>
      <c r="BR1142" s="2" t="inlineStr">
        <is>
          <t/>
        </is>
      </c>
      <c r="BS1142" t="inlineStr">
        <is>
          <t>linja mibnija apposta biex tippermetti t-traffiku b’veloċitajiet ta’ 250 km/h jew aktar għas-segmenti prinċipali</t>
        </is>
      </c>
      <c r="BT1142" s="2" t="inlineStr">
        <is>
          <t>hogesnelheidslijn voor exclusief gebruik</t>
        </is>
      </c>
      <c r="BU1142" s="2" t="inlineStr">
        <is>
          <t>3</t>
        </is>
      </c>
      <c r="BV1142" s="2" t="inlineStr">
        <is>
          <t/>
        </is>
      </c>
      <c r="BW1142" t="inlineStr">
        <is>
          <t>"lijn die speciaal is aangelegd voor verkeer met een snelheid van gewoonlijk ten minste 250 km/h op de hoofdsegmenten"</t>
        </is>
      </c>
      <c r="BX1142" s="2" t="inlineStr">
        <is>
          <t>specjalna linia kolei dużej prędkości</t>
        </is>
      </c>
      <c r="BY1142" s="2" t="inlineStr">
        <is>
          <t>3</t>
        </is>
      </c>
      <c r="BZ1142" s="2" t="inlineStr">
        <is>
          <t/>
        </is>
      </c>
      <c r="CA1142" t="inlineStr">
        <is>
          <t>linia zbudowana specjalnie w celu umożliwienia ruchu z prędkością równą lub większą niż 250 km/h na głównych odcinkach linii</t>
        </is>
      </c>
      <c r="CB1142" s="2" t="inlineStr">
        <is>
          <t>linha dedicada de alta velocidade</t>
        </is>
      </c>
      <c r="CC1142" s="2" t="inlineStr">
        <is>
          <t>3</t>
        </is>
      </c>
      <c r="CD1142" s="2" t="inlineStr">
        <is>
          <t/>
        </is>
      </c>
      <c r="CE1142" t="inlineStr">
        <is>
          <t>Linha construída especialmente para permitir o tráfego a velocidades normalmente iguais ou superiores a 250 km/h para os troços principais.</t>
        </is>
      </c>
      <c r="CF1142" s="2" t="inlineStr">
        <is>
          <t>linie special construită pentru mare viteză</t>
        </is>
      </c>
      <c r="CG1142" s="2" t="inlineStr">
        <is>
          <t>3</t>
        </is>
      </c>
      <c r="CH1142" s="2" t="inlineStr">
        <is>
          <t/>
        </is>
      </c>
      <c r="CI1142" t="inlineStr">
        <is>
          <t>linie echipată pentru viteze în general egale sau mai mari de 250 km/h</t>
        </is>
      </c>
      <c r="CJ1142" s="2" t="inlineStr">
        <is>
          <t>vyhradená vysokorýchlostná železničná trať</t>
        </is>
      </c>
      <c r="CK1142" s="2" t="inlineStr">
        <is>
          <t>3</t>
        </is>
      </c>
      <c r="CL1142" s="2" t="inlineStr">
        <is>
          <t/>
        </is>
      </c>
      <c r="CM1142" t="inlineStr">
        <is>
          <t>trať osobitne vybudovaná tak, aby umožňovala na hlavných úsekoch premávku rýchlosťou zvyčajne 250 km/h alebo väčšou</t>
        </is>
      </c>
      <c r="CN1142" s="2" t="inlineStr">
        <is>
          <t>namenska železniška proga za visoke hitrosti</t>
        </is>
      </c>
      <c r="CO1142" s="2" t="inlineStr">
        <is>
          <t>3</t>
        </is>
      </c>
      <c r="CP1142" s="2" t="inlineStr">
        <is>
          <t/>
        </is>
      </c>
      <c r="CQ1142" t="inlineStr">
        <is>
          <t>proga, ki je zgrajena posebej za promet pri hitrosti, enaki 250 km/h ali več, na glavnih odsekih</t>
        </is>
      </c>
      <c r="CR1142" t="inlineStr">
        <is>
          <t/>
        </is>
      </c>
      <c r="CS1142" t="inlineStr">
        <is>
          <t/>
        </is>
      </c>
      <c r="CT1142" t="inlineStr">
        <is>
          <t/>
        </is>
      </c>
      <c r="CU1142" t="inlineStr">
        <is>
          <t/>
        </is>
      </c>
    </row>
    <row r="1143">
      <c r="A1143" s="1" t="str">
        <f>HYPERLINK("https://iate.europa.eu/entry/result/3580117/all", "3580117")</f>
        <v>3580117</v>
      </c>
      <c r="B1143" t="inlineStr">
        <is>
          <t>TRANSPORT</t>
        </is>
      </c>
      <c r="C1143" t="inlineStr">
        <is>
          <t>TRANSPORT|land transport|land transport|rail transport|rail network</t>
        </is>
      </c>
      <c r="D1143" t="inlineStr">
        <is>
          <t/>
        </is>
      </c>
      <c r="E1143" t="inlineStr">
        <is>
          <t/>
        </is>
      </c>
      <c r="F1143" t="inlineStr">
        <is>
          <t/>
        </is>
      </c>
      <c r="G1143" t="inlineStr">
        <is>
          <t/>
        </is>
      </c>
      <c r="H1143" s="2" t="inlineStr">
        <is>
          <t>modernizovaná vysokorychlostní železniční trať</t>
        </is>
      </c>
      <c r="I1143" s="2" t="inlineStr">
        <is>
          <t>3</t>
        </is>
      </c>
      <c r="J1143" s="2" t="inlineStr">
        <is>
          <t/>
        </is>
      </c>
      <c r="K1143" t="inlineStr">
        <is>
          <t>konvenční trať modernizovaná za účelem umožnění provozu rychlostí rovnou nebo vyšší než 200 km/h pro hlavní segmenty dopravy</t>
        </is>
      </c>
      <c r="L1143" s="2" t="inlineStr">
        <is>
          <t>opgraderet højhastighedsjernbanelinje</t>
        </is>
      </c>
      <c r="M1143" s="2" t="inlineStr">
        <is>
          <t>3</t>
        </is>
      </c>
      <c r="N1143" s="2" t="inlineStr">
        <is>
          <t/>
        </is>
      </c>
      <c r="O1143" t="inlineStr">
        <is>
          <t>konventionel linje, som er specielt opgraderet til trafik med en hastighed på 200 km/t eller derover på hovedstrækninger</t>
        </is>
      </c>
      <c r="P1143" s="2" t="inlineStr">
        <is>
          <t>aufgerüstete Hochgeschwindigkeitslinie</t>
        </is>
      </c>
      <c r="Q1143" s="2" t="inlineStr">
        <is>
          <t>3</t>
        </is>
      </c>
      <c r="R1143" s="2" t="inlineStr">
        <is>
          <t/>
        </is>
      </c>
      <c r="S1143" t="inlineStr">
        <is>
          <t>konventionelle Strecke, die so ausgebaut ist, dass ihre wichtigsten Abschnitte mit Geschwindigkeiten von 200 km/h oder mehr befahren werden können</t>
        </is>
      </c>
      <c r="T1143" t="inlineStr">
        <is>
          <t/>
        </is>
      </c>
      <c r="U1143" t="inlineStr">
        <is>
          <t/>
        </is>
      </c>
      <c r="V1143" t="inlineStr">
        <is>
          <t/>
        </is>
      </c>
      <c r="W1143" t="inlineStr">
        <is>
          <t/>
        </is>
      </c>
      <c r="X1143" s="2" t="inlineStr">
        <is>
          <t>upgraded high-speed railway line</t>
        </is>
      </c>
      <c r="Y1143" s="2" t="inlineStr">
        <is>
          <t>3</t>
        </is>
      </c>
      <c r="Z1143" s="2" t="inlineStr">
        <is>
          <t/>
        </is>
      </c>
      <c r="AA1143" t="inlineStr">
        <is>
          <t>conventional line specially upgraded to allow traffic at speeds equal to or greater than 200 km/h for the main segments</t>
        </is>
      </c>
      <c r="AB1143" s="2" t="inlineStr">
        <is>
          <t>línea ferroviaria acondicionada para la alta velocidad</t>
        </is>
      </c>
      <c r="AC1143" s="2" t="inlineStr">
        <is>
          <t>3</t>
        </is>
      </c>
      <c r="AD1143" s="2" t="inlineStr">
        <is>
          <t/>
        </is>
      </c>
      <c r="AE1143" t="inlineStr">
        <is>
          <t>Línea convencional especialmente acondicionada para permitir el tráfico a velocidades del orden de 200 km/h en sus segmentos principales.</t>
        </is>
      </c>
      <c r="AF1143" s="2" t="inlineStr">
        <is>
          <t>rekonstrueeritud kiirraudteeliin</t>
        </is>
      </c>
      <c r="AG1143" s="2" t="inlineStr">
        <is>
          <t>3</t>
        </is>
      </c>
      <c r="AH1143" s="2" t="inlineStr">
        <is>
          <t/>
        </is>
      </c>
      <c r="AI1143" t="inlineStr">
        <is>
          <t>tavaraudteeliin, mis on spetsiaalselt rekonstrueeritud
nii, et selle põhilõikudel võib sõidukiirus olla 200 km/h või rohkem</t>
        </is>
      </c>
      <c r="AJ1143" s="2" t="inlineStr">
        <is>
          <t>peruskorjattu suurnopeusrata</t>
        </is>
      </c>
      <c r="AK1143" s="2" t="inlineStr">
        <is>
          <t>3</t>
        </is>
      </c>
      <c r="AL1143" s="2" t="inlineStr">
        <is>
          <t/>
        </is>
      </c>
      <c r="AM1143" t="inlineStr">
        <is>
          <t>tavallinen rata, joka on peruskorjattu erityisesti liikenteelle, jonka nopeus on pääosuuksilla suuruusluokkaa 200 km/h</t>
        </is>
      </c>
      <c r="AN1143" t="inlineStr">
        <is>
          <t/>
        </is>
      </c>
      <c r="AO1143" t="inlineStr">
        <is>
          <t/>
        </is>
      </c>
      <c r="AP1143" t="inlineStr">
        <is>
          <t/>
        </is>
      </c>
      <c r="AQ1143" t="inlineStr">
        <is>
          <t/>
        </is>
      </c>
      <c r="AR1143" s="2" t="inlineStr">
        <is>
          <t>líne iarnróid ardluais uasghrádaithe</t>
        </is>
      </c>
      <c r="AS1143" s="2" t="inlineStr">
        <is>
          <t>3</t>
        </is>
      </c>
      <c r="AT1143" s="2" t="inlineStr">
        <is>
          <t/>
        </is>
      </c>
      <c r="AU1143" t="inlineStr">
        <is>
          <t/>
        </is>
      </c>
      <c r="AV1143" t="inlineStr">
        <is>
          <t/>
        </is>
      </c>
      <c r="AW1143" t="inlineStr">
        <is>
          <t/>
        </is>
      </c>
      <c r="AX1143" t="inlineStr">
        <is>
          <t/>
        </is>
      </c>
      <c r="AY1143" t="inlineStr">
        <is>
          <t/>
        </is>
      </c>
      <c r="AZ1143" t="inlineStr">
        <is>
          <t/>
        </is>
      </c>
      <c r="BA1143" t="inlineStr">
        <is>
          <t/>
        </is>
      </c>
      <c r="BB1143" t="inlineStr">
        <is>
          <t/>
        </is>
      </c>
      <c r="BC1143" t="inlineStr">
        <is>
          <t/>
        </is>
      </c>
      <c r="BD1143" s="2" t="inlineStr">
        <is>
          <t>linea ferroviaria adattata all'alta velocità</t>
        </is>
      </c>
      <c r="BE1143" s="2" t="inlineStr">
        <is>
          <t>3</t>
        </is>
      </c>
      <c r="BF1143" s="2" t="inlineStr">
        <is>
          <t/>
        </is>
      </c>
      <c r="BG1143" t="inlineStr">
        <is>
          <t>linea convenzionale adattata appositamente per consentire il traffico a velocità pari o superiori a 200 km/h sui tratti principali</t>
        </is>
      </c>
      <c r="BH1143" s="2" t="inlineStr">
        <is>
          <t>modernizuota greitojo geležinkelio linija</t>
        </is>
      </c>
      <c r="BI1143" s="2" t="inlineStr">
        <is>
          <t>3</t>
        </is>
      </c>
      <c r="BJ1143" s="2" t="inlineStr">
        <is>
          <t/>
        </is>
      </c>
      <c r="BK1143" t="inlineStr">
        <is>
          <t>specialiai modernizuota linija, kurios pagrindiniais ruožais eismas vyksta 200 km/h ar didesniu greičiu</t>
        </is>
      </c>
      <c r="BL1143" s="2" t="inlineStr">
        <is>
          <t>modernizēta ātrgaitas dzelzceļa līnija</t>
        </is>
      </c>
      <c r="BM1143" s="2" t="inlineStr">
        <is>
          <t>2</t>
        </is>
      </c>
      <c r="BN1143" s="2" t="inlineStr">
        <is>
          <t/>
        </is>
      </c>
      <c r="BO1143" t="inlineStr">
        <is>
          <t>parasta dzelzceļa līnija, kas ir īpaši modernizēta, lai tās galvenajos posmos iespējamais kustības ātrums būtu 200 km/h vai vairāk</t>
        </is>
      </c>
      <c r="BP1143" s="2" t="inlineStr">
        <is>
          <t>linja ferrovjarja mtejba għall-veloċità għolja</t>
        </is>
      </c>
      <c r="BQ1143" s="2" t="inlineStr">
        <is>
          <t>3</t>
        </is>
      </c>
      <c r="BR1143" s="2" t="inlineStr">
        <is>
          <t/>
        </is>
      </c>
      <c r="BS1143" t="inlineStr">
        <is>
          <t>linja konvenzjonali mtejba apposta biex tippermetti t-traffiku b’veloċitajiet ta’ 200 km/h jew aktar għas-segmenti prinċipali</t>
        </is>
      </c>
      <c r="BT1143" s="2" t="inlineStr">
        <is>
          <t>aangepaste hogesnelheidslijn</t>
        </is>
      </c>
      <c r="BU1143" s="2" t="inlineStr">
        <is>
          <t>3</t>
        </is>
      </c>
      <c r="BV1143" s="2" t="inlineStr">
        <is>
          <t/>
        </is>
      </c>
      <c r="BW1143" t="inlineStr">
        <is>
          <t>"gewone lijn die speciaal is aangepast voor verkeer met een snelheid van ongeveer 200 km/h op de hoofdsegmenten"</t>
        </is>
      </c>
      <c r="BX1143" s="2" t="inlineStr">
        <is>
          <t>zmodernizowana linia kolei dużej prędkości</t>
        </is>
      </c>
      <c r="BY1143" s="2" t="inlineStr">
        <is>
          <t>3</t>
        </is>
      </c>
      <c r="BZ1143" s="2" t="inlineStr">
        <is>
          <t/>
        </is>
      </c>
      <c r="CA1143" t="inlineStr">
        <is>
          <t>linia konwencjonalna zmodernizowana specjalnie w celu umożliwienia ruchu z prędkością równą lub większą niż 200 km/h na głównych odcinkach linii</t>
        </is>
      </c>
      <c r="CB1143" s="2" t="inlineStr">
        <is>
          <t>via férrea beneficiada de alta velocidade</t>
        </is>
      </c>
      <c r="CC1143" s="2" t="inlineStr">
        <is>
          <t>3</t>
        </is>
      </c>
      <c r="CD1143" s="2" t="inlineStr">
        <is>
          <t/>
        </is>
      </c>
      <c r="CE1143" t="inlineStr">
        <is>
          <t>&lt;div&gt; 
 &lt;div&gt; 
 &lt;div&gt;
 Linha convencional especialmente beneficiada para permitir o tráfego a velocidades iguais ou superiores a 200 km/h nos troços principais.&lt;/div&gt;&lt;/div&gt;&lt;/div&gt;</t>
        </is>
      </c>
      <c r="CF1143" s="2" t="inlineStr">
        <is>
          <t>linie modernizată pentru mare viteză</t>
        </is>
      </c>
      <c r="CG1143" s="2" t="inlineStr">
        <is>
          <t>3</t>
        </is>
      </c>
      <c r="CH1143" s="2" t="inlineStr">
        <is>
          <t/>
        </is>
      </c>
      <c r="CI1143" t="inlineStr">
        <is>
          <t>linie convențională echipată pentru viteze de ordinul a 200 km/h pe tronsoanele principale</t>
        </is>
      </c>
      <c r="CJ1143" s="2" t="inlineStr">
        <is>
          <t>modernizovaná vysokorýchlostná železničná trať</t>
        </is>
      </c>
      <c r="CK1143" s="2" t="inlineStr">
        <is>
          <t>3</t>
        </is>
      </c>
      <c r="CL1143" s="2" t="inlineStr">
        <is>
          <t/>
        </is>
      </c>
      <c r="CM1143" t="inlineStr">
        <is>
          <t>konvenčná trať, ktorá je osobitne modernizovaná tak, aby na hlavných úsekoch umožňovala premávku rýchlosťou približne 200 km/h</t>
        </is>
      </c>
      <c r="CN1143" s="2" t="inlineStr">
        <is>
          <t>nadgrajena železniška proga za visoke hitrosti</t>
        </is>
      </c>
      <c r="CO1143" s="2" t="inlineStr">
        <is>
          <t>3</t>
        </is>
      </c>
      <c r="CP1143" s="2" t="inlineStr">
        <is>
          <t/>
        </is>
      </c>
      <c r="CQ1143" t="inlineStr">
        <is>
          <t>konvencionalna proga, ki je posebej nadgrajena za promet pri hitrosti, enaki 200 km/h ali več, na glavnih odsekih</t>
        </is>
      </c>
      <c r="CR1143" t="inlineStr">
        <is>
          <t/>
        </is>
      </c>
      <c r="CS1143" t="inlineStr">
        <is>
          <t/>
        </is>
      </c>
      <c r="CT1143" t="inlineStr">
        <is>
          <t/>
        </is>
      </c>
      <c r="CU1143" t="inlineStr">
        <is>
          <t/>
        </is>
      </c>
    </row>
    <row r="1144">
      <c r="A1144" s="1" t="str">
        <f>HYPERLINK("https://iate.europa.eu/entry/result/3578731/all", "3578731")</f>
        <v>3578731</v>
      </c>
      <c r="B1144" t="inlineStr">
        <is>
          <t>EDUCATION AND COMMUNICATIONS</t>
        </is>
      </c>
      <c r="C1144" t="inlineStr">
        <is>
          <t>EDUCATION AND COMMUNICATIONS|communications|communications systems</t>
        </is>
      </c>
      <c r="D1144" s="2" t="inlineStr">
        <is>
          <t>захранване по Ethernet|
PoE</t>
        </is>
      </c>
      <c r="E1144" s="2" t="inlineStr">
        <is>
          <t>3|
3</t>
        </is>
      </c>
      <c r="F1144" s="2" t="inlineStr">
        <is>
          <t xml:space="preserve">|
</t>
        </is>
      </c>
      <c r="G1144" t="inlineStr">
        <is>
          <t>технология, която позволява на мрежовите кабели да пренасят електрическа енергия</t>
        </is>
      </c>
      <c r="H1144" s="2" t="inlineStr">
        <is>
          <t>PoE|
napájení přes ethernet|
Power over Ethernet</t>
        </is>
      </c>
      <c r="I1144" s="2" t="inlineStr">
        <is>
          <t>3|
3|
3</t>
        </is>
      </c>
      <c r="J1144" s="2" t="inlineStr">
        <is>
          <t xml:space="preserve">|
|
</t>
        </is>
      </c>
      <c r="K1144" t="inlineStr">
        <is>
          <t>síťová funkce definovaná podle standardů IEEE 802.3af a 802.3at, která umožňuje ethernetovým kabelům napájet zařízení připojená k síti přes existující datová připojení</t>
        </is>
      </c>
      <c r="L1144" s="2" t="inlineStr">
        <is>
          <t>spændingsforsyning gennem netværkskabel|
PoE</t>
        </is>
      </c>
      <c r="M1144" s="2" t="inlineStr">
        <is>
          <t>3|
3</t>
        </is>
      </c>
      <c r="N1144" s="2" t="inlineStr">
        <is>
          <t xml:space="preserve">|
</t>
        </is>
      </c>
      <c r="O1144" t="inlineStr">
        <is>
          <t>standardiseret metode til forsyning af disse netværksenheder med lavspænding gennem netværkskablet</t>
        </is>
      </c>
      <c r="P1144" s="2" t="inlineStr">
        <is>
          <t>PoE|
Stromversorgung über Ethernet</t>
        </is>
      </c>
      <c r="Q1144" s="2" t="inlineStr">
        <is>
          <t>3|
3</t>
        </is>
      </c>
      <c r="R1144" s="2" t="inlineStr">
        <is>
          <t xml:space="preserve">|
</t>
        </is>
      </c>
      <c r="S1144" t="inlineStr">
        <is>
          <t>Verfahren, mit dem netzwerkfähige Geräte über das achtadrige Ethernet-Kabel mit Strom versorgt werden können</t>
        </is>
      </c>
      <c r="T1144" s="2" t="inlineStr">
        <is>
          <t>PoE</t>
        </is>
      </c>
      <c r="U1144" s="2" t="inlineStr">
        <is>
          <t>3</t>
        </is>
      </c>
      <c r="V1144" s="2" t="inlineStr">
        <is>
          <t/>
        </is>
      </c>
      <c r="W1144" t="inlineStr">
        <is>
          <t>τεχνολογία χάρη στην οποία οι συσκευές δικτύου μπορούν να τροφοδοτούνται με ηλεκτρική ισχύ μέσω του ίδιου καλωδίου Ethernet που χρησιμοποιείται για τη μετάδοση δεδομένων, ταυτόχρονα με αυτήν</t>
        </is>
      </c>
      <c r="X1144" s="2" t="inlineStr">
        <is>
          <t>PoE|
Power over Ethernet|
power-over-Ethernet</t>
        </is>
      </c>
      <c r="Y1144" s="2" t="inlineStr">
        <is>
          <t>3|
3|
1</t>
        </is>
      </c>
      <c r="Z1144" s="2" t="inlineStr">
        <is>
          <t xml:space="preserve">|
|
</t>
        </is>
      </c>
      <c r="AA1144" t="inlineStr">
        <is>
          <t>standard or ad-hoc system which passes electric power along with data on twisted pair Ethernet cabling</t>
        </is>
      </c>
      <c r="AB1144" s="2" t="inlineStr">
        <is>
          <t>PoE|
alimentación a través de Ethernet|
&lt;i&gt;power over Ethernet&lt;/i&gt;</t>
        </is>
      </c>
      <c r="AC1144" s="2" t="inlineStr">
        <is>
          <t>3|
3|
3</t>
        </is>
      </c>
      <c r="AD1144" s="2" t="inlineStr">
        <is>
          <t xml:space="preserve">|
|
</t>
        </is>
      </c>
      <c r="AE1144" t="inlineStr">
        <is>
          <t>Tecnología que permite que la alimentación eléctrica se suministre a un dispositivo de red (switch, punto de acceso, router, teléfono o cámara IP, etc) usando el mismo cable (cable de Ethernet) que se utiliza para la conexión de red, eliminando así la necesidad de utilizar tomas de corriente en las ubicaciones del dispositivo alimentado.</t>
        </is>
      </c>
      <c r="AF1144" s="2" t="inlineStr">
        <is>
          <t>Ethernet-toide</t>
        </is>
      </c>
      <c r="AG1144" s="2" t="inlineStr">
        <is>
          <t>3</t>
        </is>
      </c>
      <c r="AH1144" s="2" t="inlineStr">
        <is>
          <t/>
        </is>
      </c>
      <c r="AI1144" t="inlineStr">
        <is>
          <t>protsess ja tehnoloogia võrgustatud seadmetele toite andmiseks koos signaalidega Etherneti keerdpaarliini kaudu</t>
        </is>
      </c>
      <c r="AJ1144" s="2" t="inlineStr">
        <is>
          <t>virransyöttö Ethernet-kaapelin kautta|
PoE|
Power over Ethernet</t>
        </is>
      </c>
      <c r="AK1144" s="2" t="inlineStr">
        <is>
          <t>3|
3|
3</t>
        </is>
      </c>
      <c r="AL1144" s="2" t="inlineStr">
        <is>
          <t xml:space="preserve">|
|
</t>
        </is>
      </c>
      <c r="AM1144" t="inlineStr">
        <is>
          <t>virransyöttöä Ethernet-kaapelin kautta esimerkiksi kytkinten tai valvontakameroiden sähkönsyöttöön, jolloin laite ei tarvitse sijoituspaikassaan sähköpistorasiaa</t>
        </is>
      </c>
      <c r="AN1144" s="2" t="inlineStr">
        <is>
          <t>Power over Ethernet|
PoE</t>
        </is>
      </c>
      <c r="AO1144" s="2" t="inlineStr">
        <is>
          <t>3|
3</t>
        </is>
      </c>
      <c r="AP1144" s="2" t="inlineStr">
        <is>
          <t xml:space="preserve">|
</t>
        </is>
      </c>
      <c r="AQ1144" t="inlineStr">
        <is>
          <t>technologie de réseaux locaux (LAN) Ethernet filaires qui fait passer le courant électrique nécessaire au fonctionnement de chaque appareil par les câbles de données, au lieu des cordons d'alimentation</t>
        </is>
      </c>
      <c r="AR1144" s="2" t="inlineStr">
        <is>
          <t>Cumhacht thar Ethernet|
PoE</t>
        </is>
      </c>
      <c r="AS1144" s="2" t="inlineStr">
        <is>
          <t>3|
3</t>
        </is>
      </c>
      <c r="AT1144" s="2" t="inlineStr">
        <is>
          <t xml:space="preserve">|
</t>
        </is>
      </c>
      <c r="AU1144" t="inlineStr">
        <is>
          <t/>
        </is>
      </c>
      <c r="AV1144" s="2" t="inlineStr">
        <is>
          <t>PoE|
napajanje putem Etherneta|
&lt;i&gt;Power over Ethernet&lt;/i&gt;</t>
        </is>
      </c>
      <c r="AW1144" s="2" t="inlineStr">
        <is>
          <t>3|
3|
3</t>
        </is>
      </c>
      <c r="AX1144" s="2" t="inlineStr">
        <is>
          <t xml:space="preserve">|
|
</t>
        </is>
      </c>
      <c r="AY1144" t="inlineStr">
        <is>
          <t>tehnologija koja omogućava napajanje električnom energijom pristupnim točkama bežičnog LAN-a kao i primanje podataka preko istih postojećih LAN kablova bez modifikacije Ethernet infrastrukture</t>
        </is>
      </c>
      <c r="AZ1144" s="2" t="inlineStr">
        <is>
          <t>etherneten keresztüli tápellátás|
PoE</t>
        </is>
      </c>
      <c r="BA1144" s="2" t="inlineStr">
        <is>
          <t>3|
3</t>
        </is>
      </c>
      <c r="BB1144" s="2" t="inlineStr">
        <is>
          <t xml:space="preserve">|
</t>
        </is>
      </c>
      <c r="BC1144" t="inlineStr">
        <is>
          <t/>
        </is>
      </c>
      <c r="BD1144" s="2" t="inlineStr">
        <is>
          <t>alimentazione via Ethernet|
PoE|
Power over Ethernet</t>
        </is>
      </c>
      <c r="BE1144" s="2" t="inlineStr">
        <is>
          <t>3|
3|
3</t>
        </is>
      </c>
      <c r="BF1144" s="2" t="inlineStr">
        <is>
          <t xml:space="preserve">|
|
</t>
        </is>
      </c>
      <c r="BG1144" t="inlineStr">
        <is>
          <t>tecnologia che permette di utilizzare il cavo dati FTP/UTP anche per alimentare le periferiche come telefoni VoIP, modem, router, access point, terminali POS e telecamere di videosorveglianza</t>
        </is>
      </c>
      <c r="BH1144" s="2" t="inlineStr">
        <is>
          <t>maitinimas per eternetą|
PoE</t>
        </is>
      </c>
      <c r="BI1144" s="2" t="inlineStr">
        <is>
          <t>2|
2</t>
        </is>
      </c>
      <c r="BJ1144" s="2" t="inlineStr">
        <is>
          <t xml:space="preserve">|
</t>
        </is>
      </c>
      <c r="BK1144" t="inlineStr">
        <is>
          <t>standartinis maitinimas per vietinį tinklą, kai duomenys perduodami radijo dažnio signalais naudojant dvilaides susuktų laidų poras arba bendraašius kabelius</t>
        </is>
      </c>
      <c r="BL1144" s="2" t="inlineStr">
        <is>
          <t>barošanas avots – &lt;i&gt;Ethernet&lt;/i&gt;</t>
        </is>
      </c>
      <c r="BM1144" s="2" t="inlineStr">
        <is>
          <t>2</t>
        </is>
      </c>
      <c r="BN1144" s="2" t="inlineStr">
        <is>
          <t/>
        </is>
      </c>
      <c r="BO1144" t="inlineStr">
        <is>
          <t/>
        </is>
      </c>
      <c r="BP1144" s="2" t="inlineStr">
        <is>
          <t>Power over Ethernet|
PoE</t>
        </is>
      </c>
      <c r="BQ1144" s="2" t="inlineStr">
        <is>
          <t>3|
3</t>
        </is>
      </c>
      <c r="BR1144" s="2" t="inlineStr">
        <is>
          <t xml:space="preserve">|
</t>
        </is>
      </c>
      <c r="BS1144" t="inlineStr">
        <is>
          <t>sistema standard jew ad-hoc li tittrażmetti l-potenza elettrika flimkien ma' 
&lt;i&gt;data&lt;/i&gt; permezz ta' par kejbils milwija flimkien fuq l-eternet</t>
        </is>
      </c>
      <c r="BT1144" s="2" t="inlineStr">
        <is>
          <t>PoE|
Power over Ethernet</t>
        </is>
      </c>
      <c r="BU1144" s="2" t="inlineStr">
        <is>
          <t>3|
3</t>
        </is>
      </c>
      <c r="BV1144" s="2" t="inlineStr">
        <is>
          <t xml:space="preserve">|
</t>
        </is>
      </c>
      <c r="BW1144" t="inlineStr">
        <is>
          <t>technologie waarmee één netwerkkabel (UTP-kabel) zowel stroom als data levert</t>
        </is>
      </c>
      <c r="BX1144" s="2" t="inlineStr">
        <is>
          <t>Power over Ethernet|
PoE</t>
        </is>
      </c>
      <c r="BY1144" s="2" t="inlineStr">
        <is>
          <t>3|
3</t>
        </is>
      </c>
      <c r="BZ1144" s="2" t="inlineStr">
        <is>
          <t xml:space="preserve">|
</t>
        </is>
      </c>
      <c r="CA1144" t="inlineStr">
        <is>
          <t>technologia przesyłu energii elektrycznej za pomocą skrętki do urządzeń peryferyjnych będących elementami sieci Ethernet: urządzeń komunikacji VoIP, adapterów sieci bezprzewodowej i punktów dostępu lub kamer internetowych</t>
        </is>
      </c>
      <c r="CB1144" s="2" t="inlineStr">
        <is>
          <t>alimentação por Ethernet</t>
        </is>
      </c>
      <c r="CC1144" s="2" t="inlineStr">
        <is>
          <t>3</t>
        </is>
      </c>
      <c r="CD1144" s="2" t="inlineStr">
        <is>
          <t/>
        </is>
      </c>
      <c r="CE1144" t="inlineStr">
        <is>
          <t>Alimentação que fornece alimentação elétrica juntamente com dados num único cabo Ethernet para dispositivos finais.</t>
        </is>
      </c>
      <c r="CF1144" s="2" t="inlineStr">
        <is>
          <t>PoE|
tehnologie PoE</t>
        </is>
      </c>
      <c r="CG1144" s="2" t="inlineStr">
        <is>
          <t>3|
3</t>
        </is>
      </c>
      <c r="CH1144" s="2" t="inlineStr">
        <is>
          <t xml:space="preserve">|
</t>
        </is>
      </c>
      <c r="CI1144" t="inlineStr">
        <is>
          <t/>
        </is>
      </c>
      <c r="CJ1144" s="2" t="inlineStr">
        <is>
          <t>napájanie cez Ethernet|
PoE</t>
        </is>
      </c>
      <c r="CK1144" s="2" t="inlineStr">
        <is>
          <t>3|
3</t>
        </is>
      </c>
      <c r="CL1144" s="2" t="inlineStr">
        <is>
          <t xml:space="preserve">|
</t>
        </is>
      </c>
      <c r="CM1144" t="inlineStr">
        <is>
          <t>sieťová funkcia definovaná štandardmi IEEE 802.3af a 802.3at, vďaka ktorej dokážu ethernetové káble dodávať napájanie sieťovým zariadeniam cez existujúce dátové pripojenie</t>
        </is>
      </c>
      <c r="CN1144" s="2" t="inlineStr">
        <is>
          <t>napajanje po eternetu|
PoE</t>
        </is>
      </c>
      <c r="CO1144" s="2" t="inlineStr">
        <is>
          <t>3|
3</t>
        </is>
      </c>
      <c r="CP1144" s="2" t="inlineStr">
        <is>
          <t xml:space="preserve">|
</t>
        </is>
      </c>
      <c r="CQ1144" t="inlineStr">
        <is>
          <t/>
        </is>
      </c>
      <c r="CR1144" s="2" t="inlineStr">
        <is>
          <t>power over ethernet|
PoE</t>
        </is>
      </c>
      <c r="CS1144" s="2" t="inlineStr">
        <is>
          <t>3|
3</t>
        </is>
      </c>
      <c r="CT1144" s="2" t="inlineStr">
        <is>
          <t xml:space="preserve">|
</t>
        </is>
      </c>
      <c r="CU1144" t="inlineStr">
        <is>
          <t>standard för strömförsörjning via datornät, t.ex. av (bevaknings)kameror, IP-telefoner och accesspunkter för trådlösa datornät</t>
        </is>
      </c>
    </row>
    <row r="1145">
      <c r="A1145" s="1" t="str">
        <f>HYPERLINK("https://iate.europa.eu/entry/result/1214268/all", "1214268")</f>
        <v>1214268</v>
      </c>
      <c r="B1145" t="inlineStr">
        <is>
          <t>INDUSTRY;TRANSPORT</t>
        </is>
      </c>
      <c r="C1145" t="inlineStr">
        <is>
          <t>INDUSTRY|mechanical engineering|mechanical engineering|railway industry;TRANSPORT;TRANSPORT|land transport|land transport</t>
        </is>
      </c>
      <c r="D1145" t="inlineStr">
        <is>
          <t/>
        </is>
      </c>
      <c r="E1145" t="inlineStr">
        <is>
          <t/>
        </is>
      </c>
      <c r="F1145" t="inlineStr">
        <is>
          <t/>
        </is>
      </c>
      <c r="G1145" t="inlineStr">
        <is>
          <t/>
        </is>
      </c>
      <c r="H1145" s="2" t="inlineStr">
        <is>
          <t>parní lokomotiva</t>
        </is>
      </c>
      <c r="I1145" s="2" t="inlineStr">
        <is>
          <t>3</t>
        </is>
      </c>
      <c r="J1145" s="2" t="inlineStr">
        <is>
          <t/>
        </is>
      </c>
      <c r="K1145" t="inlineStr">
        <is>
          <t>lokomotiva nezávislé vozby, která je poháněná parním strojem</t>
        </is>
      </c>
      <c r="L1145" s="2" t="inlineStr">
        <is>
          <t>damplokomotiv</t>
        </is>
      </c>
      <c r="M1145" s="2" t="inlineStr">
        <is>
          <t>3</t>
        </is>
      </c>
      <c r="N1145" s="2" t="inlineStr">
        <is>
          <t/>
        </is>
      </c>
      <c r="O1145" t="inlineStr">
        <is>
          <t>cylinder- eller turbinedrevet lokomotiv, der fremdrives af damp, uanset brændselstype</t>
        </is>
      </c>
      <c r="P1145" s="2" t="inlineStr">
        <is>
          <t>Dampflokomotive</t>
        </is>
      </c>
      <c r="Q1145" s="2" t="inlineStr">
        <is>
          <t>3</t>
        </is>
      </c>
      <c r="R1145" s="2" t="inlineStr">
        <is>
          <t/>
        </is>
      </c>
      <c r="S1145" t="inlineStr">
        <is>
          <t>von einer Dampfmaschine oder -turbine angetriebene Lokomotive, unabhängig von der
eingesetzten Primärenergie</t>
        </is>
      </c>
      <c r="T1145" s="2" t="inlineStr">
        <is>
          <t>ατμήλατη μηχανή έλξης|
σιδηροδρομική ατμομηχανή|
ατμάμαξα</t>
        </is>
      </c>
      <c r="U1145" s="2" t="inlineStr">
        <is>
          <t>3|
3|
3</t>
        </is>
      </c>
      <c r="V1145" s="2" t="inlineStr">
        <is>
          <t xml:space="preserve">|
|
</t>
        </is>
      </c>
      <c r="W1145" t="inlineStr">
        <is>
          <t/>
        </is>
      </c>
      <c r="X1145" s="2" t="inlineStr">
        <is>
          <t>steam engine|
steam locomotive</t>
        </is>
      </c>
      <c r="Y1145" s="2" t="inlineStr">
        <is>
          <t>1|
3</t>
        </is>
      </c>
      <c r="Z1145" s="2" t="inlineStr">
        <is>
          <t xml:space="preserve">|
</t>
        </is>
      </c>
      <c r="AA1145" t="inlineStr">
        <is>
          <t>&lt;div&gt;&lt;a href="https://iate.europa.eu/entry/result/1368665/en" target="_blank"&gt;locomotive&lt;/a&gt;, whether cylinder or turbine driven, in which the source of power is steam irrespective of the type of fuel used&lt;/div&gt;</t>
        </is>
      </c>
      <c r="AB1145" s="2" t="inlineStr">
        <is>
          <t>locomotora de vapor|
máquina de vapor</t>
        </is>
      </c>
      <c r="AC1145" s="2" t="inlineStr">
        <is>
          <t>3|
3</t>
        </is>
      </c>
      <c r="AD1145" s="2" t="inlineStr">
        <is>
          <t xml:space="preserve">|
</t>
        </is>
      </c>
      <c r="AE1145" t="inlineStr">
        <is>
          <t>Locomotora 
 [ &lt;a href="https://iate.europa.eu/entry/result/1368665/all" target="_blank"&gt;1368665&lt;/a&gt; ] de cilindro o turbina que utiliza como fuerza motriz el vapor,
independientemente del combustible empleado.</t>
        </is>
      </c>
      <c r="AF1145" s="2" t="inlineStr">
        <is>
          <t>auruvedur</t>
        </is>
      </c>
      <c r="AG1145" s="2" t="inlineStr">
        <is>
          <t>3</t>
        </is>
      </c>
      <c r="AH1145" s="2" t="inlineStr">
        <is>
          <t/>
        </is>
      </c>
      <c r="AI1145" t="inlineStr">
        <is>
          <t>silinder- või turbiinajamiga vedur, mille jõuallikaks on aur, sõltumata kasutatava kütuse liigist</t>
        </is>
      </c>
      <c r="AJ1145" s="2" t="inlineStr">
        <is>
          <t>höyryveturi</t>
        </is>
      </c>
      <c r="AK1145" s="2" t="inlineStr">
        <is>
          <t>3</t>
        </is>
      </c>
      <c r="AL1145" s="2" t="inlineStr">
        <is>
          <t/>
        </is>
      </c>
      <c r="AM1145" t="inlineStr">
        <is>
          <t>sylinteri- tai turbiinikäyttöinen veturi, jonka voimanlähde on höyry käytettävästä polttoaineesta riippumatta</t>
        </is>
      </c>
      <c r="AN1145" s="2" t="inlineStr">
        <is>
          <t>locomotive à vapeur|
engin de traction(à)vapeur</t>
        </is>
      </c>
      <c r="AO1145" s="2" t="inlineStr">
        <is>
          <t>3|
3</t>
        </is>
      </c>
      <c r="AP1145" s="2" t="inlineStr">
        <is>
          <t xml:space="preserve">|
</t>
        </is>
      </c>
      <c r="AQ1145" t="inlineStr">
        <is>
          <t/>
        </is>
      </c>
      <c r="AR1145" s="2" t="inlineStr">
        <is>
          <t>inneall féinghluaiste gaile</t>
        </is>
      </c>
      <c r="AS1145" s="2" t="inlineStr">
        <is>
          <t>3</t>
        </is>
      </c>
      <c r="AT1145" s="2" t="inlineStr">
        <is>
          <t/>
        </is>
      </c>
      <c r="AU1145" t="inlineStr">
        <is>
          <t/>
        </is>
      </c>
      <c r="AV1145" t="inlineStr">
        <is>
          <t/>
        </is>
      </c>
      <c r="AW1145" t="inlineStr">
        <is>
          <t/>
        </is>
      </c>
      <c r="AX1145" t="inlineStr">
        <is>
          <t/>
        </is>
      </c>
      <c r="AY1145" t="inlineStr">
        <is>
          <t/>
        </is>
      </c>
      <c r="AZ1145" t="inlineStr">
        <is>
          <t/>
        </is>
      </c>
      <c r="BA1145" t="inlineStr">
        <is>
          <t/>
        </is>
      </c>
      <c r="BB1145" t="inlineStr">
        <is>
          <t/>
        </is>
      </c>
      <c r="BC1145" t="inlineStr">
        <is>
          <t/>
        </is>
      </c>
      <c r="BD1145" s="2" t="inlineStr">
        <is>
          <t>locomotiva a vapore</t>
        </is>
      </c>
      <c r="BE1145" s="2" t="inlineStr">
        <is>
          <t>3</t>
        </is>
      </c>
      <c r="BF1145" s="2" t="inlineStr">
        <is>
          <t/>
        </is>
      </c>
      <c r="BG1145" t="inlineStr">
        <is>
          <t>locomotiva a
cilindri o a turbine che utilizza come forza motrice il vapore, a prescindere
dal combustibile impiegato</t>
        </is>
      </c>
      <c r="BH1145" s="2" t="inlineStr">
        <is>
          <t>garvežys</t>
        </is>
      </c>
      <c r="BI1145" s="2" t="inlineStr">
        <is>
          <t>3</t>
        </is>
      </c>
      <c r="BJ1145" s="2" t="inlineStr">
        <is>
          <t/>
        </is>
      </c>
      <c r="BK1145" t="inlineStr">
        <is>
          <t>garo mašinos varomas lokomotyvas</t>
        </is>
      </c>
      <c r="BL1145" s="2" t="inlineStr">
        <is>
          <t>tvaika lokomotīve</t>
        </is>
      </c>
      <c r="BM1145" s="2" t="inlineStr">
        <is>
          <t>3</t>
        </is>
      </c>
      <c r="BN1145" s="2" t="inlineStr">
        <is>
          <t/>
        </is>
      </c>
      <c r="BO1145" t="inlineStr">
        <is>
          <t>lokomotīve, kuru darbina cilindri vai turbīnas un kuras enerģijas avots ir tvaiks neatkarīgi no izmantotā kurināmā veida</t>
        </is>
      </c>
      <c r="BP1145" s="2" t="inlineStr">
        <is>
          <t>lokomottiva tal-istim</t>
        </is>
      </c>
      <c r="BQ1145" s="2" t="inlineStr">
        <is>
          <t>3</t>
        </is>
      </c>
      <c r="BR1145" s="2" t="inlineStr">
        <is>
          <t/>
        </is>
      </c>
      <c r="BS1145" t="inlineStr">
        <is>
          <t>lokomottiva, kemm jekk taħdem biċ-ċilindri kif ukoll
bit-turbini, fejn is-sors ta’ enerġija huwa l-istim, irrispettivament mit-tip
ta’ fjuwil użat</t>
        </is>
      </c>
      <c r="BT1145" s="2" t="inlineStr">
        <is>
          <t>stoomkrachtvoertuig|
stoomlocomotief</t>
        </is>
      </c>
      <c r="BU1145" s="2" t="inlineStr">
        <is>
          <t>3|
3</t>
        </is>
      </c>
      <c r="BV1145" s="2" t="inlineStr">
        <is>
          <t xml:space="preserve">|
</t>
        </is>
      </c>
      <c r="BW1145" t="inlineStr">
        <is>
          <t>"locomotief met zuigermotor of turbine aangedreven door stoom, ongeacht het soort brandstof"</t>
        </is>
      </c>
      <c r="BX1145" s="2" t="inlineStr">
        <is>
          <t>parowóz</t>
        </is>
      </c>
      <c r="BY1145" s="2" t="inlineStr">
        <is>
          <t>3</t>
        </is>
      </c>
      <c r="BZ1145" s="2" t="inlineStr">
        <is>
          <t/>
        </is>
      </c>
      <c r="CA1145" t="inlineStr">
        <is>
          <t>lokomotywa, o napędzie cylindrycznym lub turbinowym, w której źródłem zasilania jest para, niezależnie od rodzaju wykorzystywanego paliwa</t>
        </is>
      </c>
      <c r="CB1145" s="2" t="inlineStr">
        <is>
          <t>locomotiva a vapor</t>
        </is>
      </c>
      <c r="CC1145" s="2" t="inlineStr">
        <is>
          <t>3</t>
        </is>
      </c>
      <c r="CD1145" s="2" t="inlineStr">
        <is>
          <t/>
        </is>
      </c>
      <c r="CE1145" t="inlineStr">
        <is>
          <t>Locomotiva, de cilindros ou turbina, utilizando como força motriz o vapor, independentemente do tipo de combustível utilizado.</t>
        </is>
      </c>
      <c r="CF1145" s="2" t="inlineStr">
        <is>
          <t>locomotivă cu aburi|
locomotivă cu abur</t>
        </is>
      </c>
      <c r="CG1145" s="2" t="inlineStr">
        <is>
          <t>2|
3</t>
        </is>
      </c>
      <c r="CH1145" s="2" t="inlineStr">
        <is>
          <t xml:space="preserve">|
</t>
        </is>
      </c>
      <c r="CI1145" t="inlineStr">
        <is>
          <t/>
        </is>
      </c>
      <c r="CJ1145" s="2" t="inlineStr">
        <is>
          <t>parný rušeň</t>
        </is>
      </c>
      <c r="CK1145" s="2" t="inlineStr">
        <is>
          <t>3</t>
        </is>
      </c>
      <c r="CL1145" s="2" t="inlineStr">
        <is>
          <t/>
        </is>
      </c>
      <c r="CM1145" t="inlineStr">
        <is>
          <t>rušeň s piestovým alebo turbínovým pohonom, ktorého zdrojom energie je para bez ohľadu na
druh použitého paliva</t>
        </is>
      </c>
      <c r="CN1145" s="2" t="inlineStr">
        <is>
          <t>parna lokomotiva</t>
        </is>
      </c>
      <c r="CO1145" s="2" t="inlineStr">
        <is>
          <t>3</t>
        </is>
      </c>
      <c r="CP1145" s="2" t="inlineStr">
        <is>
          <t/>
        </is>
      </c>
      <c r="CQ1145" t="inlineStr">
        <is>
          <t>parni stroj na kolesih s 
parnim kotlom, postavljenim na podvozje</t>
        </is>
      </c>
      <c r="CR1145" t="inlineStr">
        <is>
          <t/>
        </is>
      </c>
      <c r="CS1145" t="inlineStr">
        <is>
          <t/>
        </is>
      </c>
      <c r="CT1145" t="inlineStr">
        <is>
          <t/>
        </is>
      </c>
      <c r="CU1145" t="inlineStr">
        <is>
          <t/>
        </is>
      </c>
    </row>
    <row r="1146">
      <c r="A1146" s="1" t="str">
        <f>HYPERLINK("https://iate.europa.eu/entry/result/1600693/all", "1600693")</f>
        <v>1600693</v>
      </c>
      <c r="B1146" t="inlineStr">
        <is>
          <t>TRANSPORT</t>
        </is>
      </c>
      <c r="C1146" t="inlineStr">
        <is>
          <t>TRANSPORT|land transport|land transport|rail transport</t>
        </is>
      </c>
      <c r="D1146" t="inlineStr">
        <is>
          <t/>
        </is>
      </c>
      <c r="E1146" t="inlineStr">
        <is>
          <t/>
        </is>
      </c>
      <c r="F1146" t="inlineStr">
        <is>
          <t/>
        </is>
      </c>
      <c r="G1146" t="inlineStr">
        <is>
          <t/>
        </is>
      </c>
      <c r="H1146" s="2" t="inlineStr">
        <is>
          <t>vlak osobní dopravy|
osobní vlak</t>
        </is>
      </c>
      <c r="I1146" s="2" t="inlineStr">
        <is>
          <t>3|
3</t>
        </is>
      </c>
      <c r="J1146" s="2" t="inlineStr">
        <is>
          <t xml:space="preserve">|
</t>
        </is>
      </c>
      <c r="K1146" t="inlineStr">
        <is>
          <t>vlak osobní dopravy, který zajišťuje přepravu zpravidla do většiny stanic a zastávek pojížděné trati</t>
        </is>
      </c>
      <c r="L1146" s="2" t="inlineStr">
        <is>
          <t>persontog|
personførende tog|
passagertog</t>
        </is>
      </c>
      <c r="M1146" s="2" t="inlineStr">
        <is>
          <t>3|
3|
3</t>
        </is>
      </c>
      <c r="N1146" s="2" t="inlineStr">
        <is>
          <t xml:space="preserve">|
|
</t>
        </is>
      </c>
      <c r="O1146" t="inlineStr">
        <is>
          <t>tog til passagertransport bestående af et eller flere passagerkøretøjer og eventuelt rejsegodsvogne med eller uden passagerer</t>
        </is>
      </c>
      <c r="P1146" s="2" t="inlineStr">
        <is>
          <t>Reisezug</t>
        </is>
      </c>
      <c r="Q1146" s="2" t="inlineStr">
        <is>
          <t>3</t>
        </is>
      </c>
      <c r="R1146" s="2" t="inlineStr">
        <is>
          <t/>
        </is>
      </c>
      <c r="S1146" t="inlineStr">
        <is>
          <t>betriebsfähige Zusammenstellung, die für Fahrgäste zugänglich ist</t>
        </is>
      </c>
      <c r="T1146" s="2" t="inlineStr">
        <is>
          <t>επιβατική αμαξοστοιχία</t>
        </is>
      </c>
      <c r="U1146" s="2" t="inlineStr">
        <is>
          <t>3</t>
        </is>
      </c>
      <c r="V1146" s="2" t="inlineStr">
        <is>
          <t/>
        </is>
      </c>
      <c r="W1146" t="inlineStr">
        <is>
          <t/>
        </is>
      </c>
      <c r="X1146" s="2" t="inlineStr">
        <is>
          <t>passenger train</t>
        </is>
      </c>
      <c r="Y1146" s="2" t="inlineStr">
        <is>
          <t>3</t>
        </is>
      </c>
      <c r="Z1146" s="2" t="inlineStr">
        <is>
          <t/>
        </is>
      </c>
      <c r="AA1146" t="inlineStr">
        <is>
          <t>train for the carriage of passengers composed of one or more passenger railway vehicles and, possibly, vans moving either empty or under load</t>
        </is>
      </c>
      <c r="AB1146" s="2" t="inlineStr">
        <is>
          <t>tren de viajeros|
tren de pasajeros</t>
        </is>
      </c>
      <c r="AC1146" s="2" t="inlineStr">
        <is>
          <t>3|
3</t>
        </is>
      </c>
      <c r="AD1146" s="2" t="inlineStr">
        <is>
          <t xml:space="preserve">|
</t>
        </is>
      </c>
      <c r="AE1146" t="inlineStr">
        <is>
          <t>Tren destinado al transporte de pasajeros y compuesto por uno o varios coches de pasajeros y, eventualmente, furgones, que circulen vacíos o cargados.</t>
        </is>
      </c>
      <c r="AF1146" s="2" t="inlineStr">
        <is>
          <t>reisirong</t>
        </is>
      </c>
      <c r="AG1146" s="2" t="inlineStr">
        <is>
          <t>3</t>
        </is>
      </c>
      <c r="AH1146" s="2" t="inlineStr">
        <is>
          <t/>
        </is>
      </c>
      <c r="AI1146" t="inlineStr">
        <is>
          <t>reisijate veoks kasutatav rong, mis koosneb ühest või mitmest kas tühjalt või koormaga sõitvast reisijateveoveeremist, millele võib olla lisatud ka furgoonvaguneid</t>
        </is>
      </c>
      <c r="AJ1146" s="2" t="inlineStr">
        <is>
          <t>matkustajajuna|
henkilöjuna</t>
        </is>
      </c>
      <c r="AK1146" s="2" t="inlineStr">
        <is>
          <t>3|
3</t>
        </is>
      </c>
      <c r="AL1146" s="2" t="inlineStr">
        <is>
          <t xml:space="preserve">|
</t>
        </is>
      </c>
      <c r="AM1146" t="inlineStr">
        <is>
          <t>matkustajien kuljetukseen tarkoitettu juna, jossa on yksi tai useampi henkilöliikenteen vaunu sekä mahdollisesti tyhjänä tai kuormattuna kulkevia konduktöörivaunuja ja matkatavaravaunuja</t>
        </is>
      </c>
      <c r="AN1146" s="2" t="inlineStr">
        <is>
          <t>train de voyageurs|
train voyageurs</t>
        </is>
      </c>
      <c r="AO1146" s="2" t="inlineStr">
        <is>
          <t>3|
3</t>
        </is>
      </c>
      <c r="AP1146" s="2" t="inlineStr">
        <is>
          <t xml:space="preserve">|
</t>
        </is>
      </c>
      <c r="AQ1146" t="inlineStr">
        <is>
          <t/>
        </is>
      </c>
      <c r="AR1146" s="2" t="inlineStr">
        <is>
          <t>traein paisinéirí</t>
        </is>
      </c>
      <c r="AS1146" s="2" t="inlineStr">
        <is>
          <t>3</t>
        </is>
      </c>
      <c r="AT1146" s="2" t="inlineStr">
        <is>
          <t/>
        </is>
      </c>
      <c r="AU1146" t="inlineStr">
        <is>
          <t/>
        </is>
      </c>
      <c r="AV1146" t="inlineStr">
        <is>
          <t/>
        </is>
      </c>
      <c r="AW1146" t="inlineStr">
        <is>
          <t/>
        </is>
      </c>
      <c r="AX1146" t="inlineStr">
        <is>
          <t/>
        </is>
      </c>
      <c r="AY1146" t="inlineStr">
        <is>
          <t/>
        </is>
      </c>
      <c r="AZ1146" s="2" t="inlineStr">
        <is>
          <t>személyszállító vonat</t>
        </is>
      </c>
      <c r="BA1146" s="2" t="inlineStr">
        <is>
          <t>4</t>
        </is>
      </c>
      <c r="BB1146" s="2" t="inlineStr">
        <is>
          <t/>
        </is>
      </c>
      <c r="BC1146" t="inlineStr">
        <is>
          <t>utasok szállítására összeállított vonat, amely egy vagy több vasúti személykocsiból és esetleg üres vagy megrakott vegyes hasznosítású vasúti járműből áll</t>
        </is>
      </c>
      <c r="BD1146" s="2" t="inlineStr">
        <is>
          <t>treno passeggeri</t>
        </is>
      </c>
      <c r="BE1146" s="2" t="inlineStr">
        <is>
          <t>3</t>
        </is>
      </c>
      <c r="BF1146" s="2" t="inlineStr">
        <is>
          <t/>
        </is>
      </c>
      <c r="BG1146" t="inlineStr">
        <is>
          <t>treno per il trasporto di passeggeri composto da uno o più veicoli ferroviari per il trasporto di passeggeri ed eventuali bagagliai, circolante vuoto o carico</t>
        </is>
      </c>
      <c r="BH1146" s="2" t="inlineStr">
        <is>
          <t>keleivinis traukinys</t>
        </is>
      </c>
      <c r="BI1146" s="2" t="inlineStr">
        <is>
          <t>3</t>
        </is>
      </c>
      <c r="BJ1146" s="2" t="inlineStr">
        <is>
          <t/>
        </is>
      </c>
      <c r="BK1146" t="inlineStr">
        <is>
          <t>traukinys, skirtas keleiviams vežioti. Be keleivinių vagonų, jame gali būti restorano, bagažo ir pašto vagonų</t>
        </is>
      </c>
      <c r="BL1146" s="2" t="inlineStr">
        <is>
          <t>pasažieru vilciens</t>
        </is>
      </c>
      <c r="BM1146" s="2" t="inlineStr">
        <is>
          <t>3</t>
        </is>
      </c>
      <c r="BN1146" s="2" t="inlineStr">
        <is>
          <t/>
        </is>
      </c>
      <c r="BO1146" t="inlineStr">
        <is>
          <t>„Pasažieru vilciens” ir pasažieriem pieejams ekspluatējams formējums (vilciens, kas sastāv no pasažieru vagoniem, bet nav pieejams pasažieriem, nav uzskatāms par pasažieru vilcienu).</t>
        </is>
      </c>
      <c r="BP1146" s="2" t="inlineStr">
        <is>
          <t>tren tal-passiġġieri</t>
        </is>
      </c>
      <c r="BQ1146" s="2" t="inlineStr">
        <is>
          <t>3</t>
        </is>
      </c>
      <c r="BR1146" s="2" t="inlineStr">
        <is>
          <t/>
        </is>
      </c>
      <c r="BS1146" t="inlineStr">
        <is>
          <t>tren għat-trasport tal-passiġġieri magħmul minn vettura ferrovjarja tal-passiġġieri waħda jew aktar u, possibbilment minn vannijiet li jaħdmu jew vojta jew inkella mgħobbija</t>
        </is>
      </c>
      <c r="BT1146" s="2" t="inlineStr">
        <is>
          <t>reizigerstrein|
passagierstrein|
personentrein</t>
        </is>
      </c>
      <c r="BU1146" s="2" t="inlineStr">
        <is>
          <t>3|
3|
3</t>
        </is>
      </c>
      <c r="BV1146" s="2" t="inlineStr">
        <is>
          <t xml:space="preserve">|
|
</t>
        </is>
      </c>
      <c r="BW1146" t="inlineStr">
        <is>
          <t>"trein bestemd voor personenvervoer en samengesteld uit een of meer leeg of geladen rijdende personenrijtuigen en eventueel bagagewagens"</t>
        </is>
      </c>
      <c r="BX1146" s="2" t="inlineStr">
        <is>
          <t>pociąg pasażerski</t>
        </is>
      </c>
      <c r="BY1146" s="2" t="inlineStr">
        <is>
          <t>3</t>
        </is>
      </c>
      <c r="BZ1146" s="2" t="inlineStr">
        <is>
          <t/>
        </is>
      </c>
      <c r="CA1146" t="inlineStr">
        <is>
          <t>skład eksploatacyjny dostępny dla pasażerów (pociągu składającego się z pojazdów osobowych, ale niedostępnego dla pasażerów nie uważa się za pociąg pasażerski)</t>
        </is>
      </c>
      <c r="CB1146" s="2" t="inlineStr">
        <is>
          <t>comboio de passageiros</t>
        </is>
      </c>
      <c r="CC1146" s="2" t="inlineStr">
        <is>
          <t>3</t>
        </is>
      </c>
      <c r="CD1146" s="2" t="inlineStr">
        <is>
          <t/>
        </is>
      </c>
      <c r="CE1146" t="inlineStr">
        <is>
          <t>Comboio afeto ao transporte de passageiros, constituído por um ou mais veículos ferroviários de passageiros e, eventualmente, por furgões circulando em vazio ou em carga.</t>
        </is>
      </c>
      <c r="CF1146" s="2" t="inlineStr">
        <is>
          <t>tren de călători</t>
        </is>
      </c>
      <c r="CG1146" s="2" t="inlineStr">
        <is>
          <t>3</t>
        </is>
      </c>
      <c r="CH1146" s="2" t="inlineStr">
        <is>
          <t/>
        </is>
      </c>
      <c r="CI1146" t="inlineStr">
        <is>
          <t/>
        </is>
      </c>
      <c r="CJ1146" s="2" t="inlineStr">
        <is>
          <t>osobný vlak</t>
        </is>
      </c>
      <c r="CK1146" s="2" t="inlineStr">
        <is>
          <t>3</t>
        </is>
      </c>
      <c r="CL1146" s="2" t="inlineStr">
        <is>
          <t/>
        </is>
      </c>
      <c r="CM1146" t="inlineStr">
        <is>
          <t>vlak na prepravu cestujúcich, ktorý sa skladá z jedného alebo viacerých vozňov osobnej dopravy, prípadne aj služobných (a spešninových) vozňov, ktoré sa pohybujú prázdne alebo s nákladom</t>
        </is>
      </c>
      <c r="CN1146" s="2" t="inlineStr">
        <is>
          <t>potniški vlak</t>
        </is>
      </c>
      <c r="CO1146" s="2" t="inlineStr">
        <is>
          <t>3</t>
        </is>
      </c>
      <c r="CP1146" s="2" t="inlineStr">
        <is>
          <t/>
        </is>
      </c>
      <c r="CQ1146" t="inlineStr">
        <is>
          <t>vlak za prevoz potnikov, ki je sestavljen iz enega ali več potniških železniških vozil in po možnosti službenih vagonov, ki se premikajo prazni ali s tovorom</t>
        </is>
      </c>
      <c r="CR1146" s="2" t="inlineStr">
        <is>
          <t>persontåg</t>
        </is>
      </c>
      <c r="CS1146" s="2" t="inlineStr">
        <is>
          <t>3</t>
        </is>
      </c>
      <c r="CT1146" s="2" t="inlineStr">
        <is>
          <t/>
        </is>
      </c>
      <c r="CU1146" t="inlineStr">
        <is>
          <t>alla typer av tåg som medför resande</t>
        </is>
      </c>
    </row>
    <row r="1147">
      <c r="A1147" s="1" t="str">
        <f>HYPERLINK("https://iate.europa.eu/entry/result/2148909/all", "2148909")</f>
        <v>2148909</v>
      </c>
      <c r="B1147" t="inlineStr">
        <is>
          <t>TRANSPORT</t>
        </is>
      </c>
      <c r="C1147" t="inlineStr">
        <is>
          <t>TRANSPORT|land transport|land transport|rail transport|rail network</t>
        </is>
      </c>
      <c r="D1147" t="inlineStr">
        <is>
          <t/>
        </is>
      </c>
      <c r="E1147" t="inlineStr">
        <is>
          <t/>
        </is>
      </c>
      <c r="F1147" t="inlineStr">
        <is>
          <t/>
        </is>
      </c>
      <c r="G1147" t="inlineStr">
        <is>
          <t/>
        </is>
      </c>
      <c r="H1147" s="2" t="inlineStr">
        <is>
          <t>železniční systém</t>
        </is>
      </c>
      <c r="I1147" s="2" t="inlineStr">
        <is>
          <t>3</t>
        </is>
      </c>
      <c r="J1147" s="2" t="inlineStr">
        <is>
          <t/>
        </is>
      </c>
      <c r="K1147" t="inlineStr">
        <is>
          <t>struktura složená ze železniční infrastruktury, která zahrnuje tratě a pevná zařízení železničního systému a kolejová vozidla všech kategorií a původu provozovaná na této infrastruktuře</t>
        </is>
      </c>
      <c r="L1147" s="2" t="inlineStr">
        <is>
          <t>jernbanesystem</t>
        </is>
      </c>
      <c r="M1147" s="2" t="inlineStr">
        <is>
          <t>3</t>
        </is>
      </c>
      <c r="N1147" s="2" t="inlineStr">
        <is>
          <t/>
        </is>
      </c>
      <c r="O1147" t="inlineStr">
        <is>
          <t>jernbaneinfrastruktur, der omfatter jernbanenettets strækninger og faste anlæg, samt alt rullende materiel, der kører på denne infrastruktur</t>
        </is>
      </c>
      <c r="P1147" s="2" t="inlineStr">
        <is>
          <t>Eisenbahnsystem</t>
        </is>
      </c>
      <c r="Q1147" s="2" t="inlineStr">
        <is>
          <t>3</t>
        </is>
      </c>
      <c r="R1147" s="2" t="inlineStr">
        <is>
          <t/>
        </is>
      </c>
      <c r="S1147" t="inlineStr">
        <is>
          <t>System, das durch die Strecken und ortsfeste Anlagen umfassende Eisenbahninfrastruktur und durch die auf dieser Infrastruktur verkehrenden Fahrzeuge jeder Kategorie und Herkunft gebildet wird</t>
        </is>
      </c>
      <c r="T1147" s="2" t="inlineStr">
        <is>
          <t>σιδηροδρομικό σύστημα</t>
        </is>
      </c>
      <c r="U1147" s="2" t="inlineStr">
        <is>
          <t>3</t>
        </is>
      </c>
      <c r="V1147" s="2" t="inlineStr">
        <is>
          <t/>
        </is>
      </c>
      <c r="W1147" t="inlineStr">
        <is>
          <t>σύστημα που απαρτίζεται από σιδηροδρομικές υποδομές και περιλαμβάνει γραμμές και σταθερές εγκαταστάσεις του συστήματος σιδηροτροχιών συν το τροχαίο υλικό κάθε κατηγορίας και προελεύσεως που κυκλοφορεί επί της υποδομής αυτής</t>
        </is>
      </c>
      <c r="X1147" s="2" t="inlineStr">
        <is>
          <t>railway system|
rail system</t>
        </is>
      </c>
      <c r="Y1147" s="2" t="inlineStr">
        <is>
          <t>3|
3</t>
        </is>
      </c>
      <c r="Z1147" s="2" t="inlineStr">
        <is>
          <t xml:space="preserve">|
</t>
        </is>
      </c>
      <c r="AA1147" t="inlineStr">
        <is>
          <t>&lt;p&gt;railway infrastructure, comprising lines and fixed installations of the rail network, plus the rolling stock travelling on that infrastructure&lt;/p&gt;</t>
        </is>
      </c>
      <c r="AB1147" s="2" t="inlineStr">
        <is>
          <t>sistema ferroviario</t>
        </is>
      </c>
      <c r="AC1147" s="2" t="inlineStr">
        <is>
          <t>3</t>
        </is>
      </c>
      <c r="AD1147" s="2" t="inlineStr">
        <is>
          <t/>
        </is>
      </c>
      <c r="AE1147" t="inlineStr">
        <is>
          <t>Conjunto constituido por las infraestructuras ferroviarias que comprende las líneas e instalaciones fijas de la red ferroviaria existente y el material rodante existente de todas las categorías y orígenes que recorran dichas infraestructuras.</t>
        </is>
      </c>
      <c r="AF1147" s="2" t="inlineStr">
        <is>
          <t>raudteesüsteem</t>
        </is>
      </c>
      <c r="AG1147" s="2" t="inlineStr">
        <is>
          <t>3</t>
        </is>
      </c>
      <c r="AH1147" s="2" t="inlineStr">
        <is>
          <t/>
        </is>
      </c>
      <c r="AI1147" t="inlineStr">
        <is>
          <t>raudtee infrastruktuuridest koosnev süsteem, mis hõlmab raudteesüsteemi liine ja maarajatisi ning sellel infrastruktuuril liikuvaid kõikide kategooriate ja igasuguse päritoluga veeremeid</t>
        </is>
      </c>
      <c r="AJ1147" s="2" t="inlineStr">
        <is>
          <t>rautatiejärjestelmä</t>
        </is>
      </c>
      <c r="AK1147" s="2" t="inlineStr">
        <is>
          <t>3</t>
        </is>
      </c>
      <c r="AL1147" s="2" t="inlineStr">
        <is>
          <t/>
        </is>
      </c>
      <c r="AM1147" t="inlineStr">
        <is>
          <t>&lt;div&gt; 
 &lt;div&gt; 
 &lt;div&gt; 
 &lt;div&gt; 
 &lt;div&gt; 
 &lt;div&gt;
 rataverkkojen muodostama järjestelmä, jossa on ratoja ja kiinteitä laitteita, ja liikkuva kalusto, joka kulkee näissä rataverkoissa&lt;/div&gt;&lt;/div&gt;&lt;/div&gt;&lt;/div&gt;&lt;/div&gt;&lt;/div&gt;</t>
        </is>
      </c>
      <c r="AN1147" s="2" t="inlineStr">
        <is>
          <t>système ferroviaire</t>
        </is>
      </c>
      <c r="AO1147" s="2" t="inlineStr">
        <is>
          <t>3</t>
        </is>
      </c>
      <c r="AP1147" s="2" t="inlineStr">
        <is>
          <t/>
        </is>
      </c>
      <c r="AQ1147" t="inlineStr">
        <is>
          <t>système constitué par les infrastructures ferroviaires, comprenant les lignes et les installations fixes du système ferroviaire, et le matériel roulant de toutes catégorie et origine parcourant ces infrastructures</t>
        </is>
      </c>
      <c r="AR1147" s="2" t="inlineStr">
        <is>
          <t>córas iarnróid</t>
        </is>
      </c>
      <c r="AS1147" s="2" t="inlineStr">
        <is>
          <t>3</t>
        </is>
      </c>
      <c r="AT1147" s="2" t="inlineStr">
        <is>
          <t/>
        </is>
      </c>
      <c r="AU1147" t="inlineStr">
        <is>
          <t/>
        </is>
      </c>
      <c r="AV1147" t="inlineStr">
        <is>
          <t/>
        </is>
      </c>
      <c r="AW1147" t="inlineStr">
        <is>
          <t/>
        </is>
      </c>
      <c r="AX1147" t="inlineStr">
        <is>
          <t/>
        </is>
      </c>
      <c r="AY1147" t="inlineStr">
        <is>
          <t/>
        </is>
      </c>
      <c r="AZ1147" s="2" t="inlineStr">
        <is>
          <t>vasúti rendszer</t>
        </is>
      </c>
      <c r="BA1147" s="2" t="inlineStr">
        <is>
          <t>4</t>
        </is>
      </c>
      <c r="BB1147" s="2" t="inlineStr">
        <is>
          <t/>
        </is>
      </c>
      <c r="BC1147" t="inlineStr">
        <is>
          <t>olyan vasúti infrastruktúrából álló rendszer, amely a vágányrendszer vonalaiból és helyhez kötött létesítményeiből, valamint az ilyen infrastruktúrán közlekedő bármely kategóriájú és származású járműből áll</t>
        </is>
      </c>
      <c r="BD1147" s="2" t="inlineStr">
        <is>
          <t>sistema ferroviario</t>
        </is>
      </c>
      <c r="BE1147" s="2" t="inlineStr">
        <is>
          <t>3</t>
        </is>
      </c>
      <c r="BF1147" s="2" t="inlineStr">
        <is>
          <t/>
        </is>
      </c>
      <c r="BG1147" t="inlineStr">
        <is>
          <t>sistema costituito dalle infrastrutture ferroviarie, che comprende le linee e gli impianti fissi del sistema ferroviario e il materiale rotabile di qualsiasi categoria e origine che percorre dette infrastrutture</t>
        </is>
      </c>
      <c r="BH1147" s="2" t="inlineStr">
        <is>
          <t>geležinkelių sistema</t>
        </is>
      </c>
      <c r="BI1147" s="2" t="inlineStr">
        <is>
          <t>3</t>
        </is>
      </c>
      <c r="BJ1147" s="2" t="inlineStr">
        <is>
          <t/>
        </is>
      </c>
      <c r="BK1147" t="inlineStr">
        <is>
          <t>sistema, kurią sudaro geležinkelių infrastruktūros, apimančios geležinkelių linijas ir stacionarius įrenginius, bei ta infrastruktūra važinėjantys visų kategorijų ir bet kokios kilmės riedmenys</t>
        </is>
      </c>
      <c r="BL1147" s="2" t="inlineStr">
        <is>
          <t>dzelzceļu sistēma</t>
        </is>
      </c>
      <c r="BM1147" s="2" t="inlineStr">
        <is>
          <t>3</t>
        </is>
      </c>
      <c r="BN1147" s="2" t="inlineStr">
        <is>
          <t/>
        </is>
      </c>
      <c r="BO1147" t="inlineStr">
        <is>
          <t>sistēma, ko veido dzelzceļa infrastruktūra, tīkla līnijas un stacionārās iekārtas, kā arī visu kategoriju un izcelsmes ritošais sastāvs, kas paredzēts braukšanai pa minētajām infrastruktūrām</t>
        </is>
      </c>
      <c r="BP1147" s="2" t="inlineStr">
        <is>
          <t>sistema tal-ferroviji|
sistema ferrovjarja</t>
        </is>
      </c>
      <c r="BQ1147" s="2" t="inlineStr">
        <is>
          <t>3|
3</t>
        </is>
      </c>
      <c r="BR1147" s="2" t="inlineStr">
        <is>
          <t xml:space="preserve">|
</t>
        </is>
      </c>
      <c r="BS1147" t="inlineStr">
        <is>
          <t>is-sistema ferrovjarja, magħmula mil-linji u mill-installazzjonijiet fissi tan-network ferrovjarju, kif ukoll ir-rolling stock li jivjaġġa fuq dik l-infrastruttura</t>
        </is>
      </c>
      <c r="BT1147" s="2" t="inlineStr">
        <is>
          <t>spoorsysteem|
spoorwegsysteem</t>
        </is>
      </c>
      <c r="BU1147" s="2" t="inlineStr">
        <is>
          <t>3|
3</t>
        </is>
      </c>
      <c r="BV1147" s="2" t="inlineStr">
        <is>
          <t xml:space="preserve">|
</t>
        </is>
      </c>
      <c r="BW1147" t="inlineStr">
        <is>
          <t>systeem van de spoorweginfrastructuur, bestaande uit de lijnen en vaste installaties van het spoorwegnet en het rollend materieel, ongeacht categorie of herkomst, dat op deze infrastructuur rijdt</t>
        </is>
      </c>
      <c r="BX1147" s="2" t="inlineStr">
        <is>
          <t>system kolei|
system kolejowy</t>
        </is>
      </c>
      <c r="BY1147" s="2" t="inlineStr">
        <is>
          <t>3|
3</t>
        </is>
      </c>
      <c r="BZ1147" s="2" t="inlineStr">
        <is>
          <t xml:space="preserve">|
</t>
        </is>
      </c>
      <c r="CA1147" t="inlineStr">
        <is>
          <t>struktura złożona z infrastruktur kolejowych, obejmujących linie kolejowe i instalacje nieruchome systemu kolejowego, oraz z taboru kolejowego wszystkich kategorii i wszelkiego pochodzenia przeznaczonego do poruszania się w obrębie tej infrastruktury, zgodnie z definicją zawartą w dyrektywach 96/48/WE oraz 2001/16/WE</t>
        </is>
      </c>
      <c r="CB1147" s="2" t="inlineStr">
        <is>
          <t>sistema ferroviário</t>
        </is>
      </c>
      <c r="CC1147" s="2" t="inlineStr">
        <is>
          <t>3</t>
        </is>
      </c>
      <c r="CD1147" s="2" t="inlineStr">
        <is>
          <t/>
        </is>
      </c>
      <c r="CE1147" t="inlineStr">
        <is>
          <t>Sistema composto pelas infra-estruturas ferroviárias, que compreende as linhas e as instalações fixas do sistema de carris, bem como o material circulante de todas as categorias e origens que se desloque nessa infra-estrutura.</t>
        </is>
      </c>
      <c r="CF1147" s="2" t="inlineStr">
        <is>
          <t>sistem feroviar</t>
        </is>
      </c>
      <c r="CG1147" s="2" t="inlineStr">
        <is>
          <t>3</t>
        </is>
      </c>
      <c r="CH1147" s="2" t="inlineStr">
        <is>
          <t/>
        </is>
      </c>
      <c r="CI1147" t="inlineStr">
        <is>
          <t>ansamblul constituit din infrastructura feroviară, care conţine liniile de cale ferată şi instalaţiile fixe ale reţelei feroviare existente, precum şi materialul rulant de toate categoriile, indiferent de originea sa, care circulă pe această infrastructură</t>
        </is>
      </c>
      <c r="CJ1147" s="2" t="inlineStr">
        <is>
          <t>železničný systém</t>
        </is>
      </c>
      <c r="CK1147" s="2" t="inlineStr">
        <is>
          <t>3</t>
        </is>
      </c>
      <c r="CL1147" s="2" t="inlineStr">
        <is>
          <t/>
        </is>
      </c>
      <c r="CM1147" t="inlineStr">
        <is>
          <t>sieť, ktorá sa skladá zo železničných infraštruktúr a zahŕňa dráhy a pevné zariadenia železničného systému, ako aj koľajové vozidlá všetkých kategórií a pôvodu, ktoré premávajú na danej infraštruktúre</t>
        </is>
      </c>
      <c r="CN1147" s="2" t="inlineStr">
        <is>
          <t>železniški sistem</t>
        </is>
      </c>
      <c r="CO1147" s="2" t="inlineStr">
        <is>
          <t>3</t>
        </is>
      </c>
      <c r="CP1147" s="2" t="inlineStr">
        <is>
          <t/>
        </is>
      </c>
      <c r="CQ1147" t="inlineStr">
        <is>
          <t>sistem, ki ga sestavljajo železniške infrastrukture s progami in nepremičnimi napravami železniškega sistema ter vozna sredstva vseh kategorij in izvora, ki vozijo po tej infrastrukturi</t>
        </is>
      </c>
      <c r="CR1147" s="2" t="inlineStr">
        <is>
          <t>järnvägssystem</t>
        </is>
      </c>
      <c r="CS1147" s="2" t="inlineStr">
        <is>
          <t>3</t>
        </is>
      </c>
      <c r="CT1147" s="2" t="inlineStr">
        <is>
          <t/>
        </is>
      </c>
      <c r="CU1147" t="inlineStr">
        <is>
          <t>hela järnvägssystemet bestående av järnvägsinfrastrukturerna, med linjer och fasta installationer, samt rullande materiel av alla kategorier och ursprung som färdas på dessa infrastrukturer</t>
        </is>
      </c>
    </row>
    <row r="1148">
      <c r="A1148" s="1" t="str">
        <f>HYPERLINK("https://iate.europa.eu/entry/result/3578732/all", "3578732")</f>
        <v>3578732</v>
      </c>
      <c r="B1148" t="inlineStr">
        <is>
          <t>EDUCATION AND COMMUNICATIONS</t>
        </is>
      </c>
      <c r="C1148" t="inlineStr">
        <is>
          <t>EDUCATION AND COMMUNICATIONS|communications|communications systems</t>
        </is>
      </c>
      <c r="D1148" s="2" t="inlineStr">
        <is>
          <t>PoE инжектор</t>
        </is>
      </c>
      <c r="E1148" s="2" t="inlineStr">
        <is>
          <t>3</t>
        </is>
      </c>
      <c r="F1148" s="2" t="inlineStr">
        <is>
          <t/>
        </is>
      </c>
      <c r="G1148" t="inlineStr">
        <is>
          <t/>
        </is>
      </c>
      <c r="H1148" s="2" t="inlineStr">
        <is>
          <t>injektor PoE</t>
        </is>
      </c>
      <c r="I1148" s="2" t="inlineStr">
        <is>
          <t>3</t>
        </is>
      </c>
      <c r="J1148" s="2" t="inlineStr">
        <is>
          <t/>
        </is>
      </c>
      <c r="K1148" t="inlineStr">
        <is>
          <t>zařízení, které do ethernetového kabelu dodává (injektuje) napětí, aby ho mohlo použít periferní zařízení s technologií 
&lt;i&gt;PoE&lt;/i&gt; [ &lt;a href="/entry/result/3578731/all" id="ENTRY_TO_ENTRY_CONVERTER" target="_blank"&gt;IATE:3578731&lt;/a&gt; ]</t>
        </is>
      </c>
      <c r="L1148" s="2" t="inlineStr">
        <is>
          <t>PoE-injektor</t>
        </is>
      </c>
      <c r="M1148" s="2" t="inlineStr">
        <is>
          <t>3</t>
        </is>
      </c>
      <c r="N1148" s="2" t="inlineStr">
        <is>
          <t/>
        </is>
      </c>
      <c r="O1148" t="inlineStr">
        <is>
          <t>apparat, der gør det muligt at sende strøm og data over samme kabel</t>
        </is>
      </c>
      <c r="P1148" s="2" t="inlineStr">
        <is>
          <t>PoE-Injektor</t>
        </is>
      </c>
      <c r="Q1148" s="2" t="inlineStr">
        <is>
          <t>3</t>
        </is>
      </c>
      <c r="R1148" s="2" t="inlineStr">
        <is>
          <t/>
        </is>
      </c>
      <c r="S1148" t="inlineStr">
        <is>
          <t/>
        </is>
      </c>
      <c r="T1148" s="2" t="inlineStr">
        <is>
          <t>PoE Injector|
εγχυτήρας ισχύος PoE</t>
        </is>
      </c>
      <c r="U1148" s="2" t="inlineStr">
        <is>
          <t>3|
3</t>
        </is>
      </c>
      <c r="V1148" s="2" t="inlineStr">
        <is>
          <t xml:space="preserve">|
</t>
        </is>
      </c>
      <c r="W1148" t="inlineStr">
        <is>
          <t/>
        </is>
      </c>
      <c r="X1148" s="2" t="inlineStr">
        <is>
          <t>Power over Ethernet injector|
power-over-Ethernet injector|
PoE injector</t>
        </is>
      </c>
      <c r="Y1148" s="2" t="inlineStr">
        <is>
          <t>3|
1|
3</t>
        </is>
      </c>
      <c r="Z1148" s="2" t="inlineStr">
        <is>
          <t xml:space="preserve">|
|
</t>
        </is>
      </c>
      <c r="AA1148" t="inlineStr">
        <is>
          <t>device that adds power onto certain pairs of wires in an Ethernet cable for 
&lt;i&gt;Power over Ethernet&lt;/i&gt; [ &lt;a href="/entry/result/3578731/all" id="ENTRY_TO_ENTRY_CONVERTER" target="_blank"&gt;IATE:3578731&lt;/a&gt; ] equipment</t>
        </is>
      </c>
      <c r="AB1148" s="2" t="inlineStr">
        <is>
          <t>inyector de alimentación a través de Ethernet|
inyector de PoE</t>
        </is>
      </c>
      <c r="AC1148" s="2" t="inlineStr">
        <is>
          <t>3|
3</t>
        </is>
      </c>
      <c r="AD1148" s="2" t="inlineStr">
        <is>
          <t xml:space="preserve">|
</t>
        </is>
      </c>
      <c r="AE1148" t="inlineStr">
        <is>
          <t>Dispositivo que introduce potencia a través de un cable de Ethernet para alimentar equipos que utilizan la tecnología de alimentación a través de Ethernet (PoE) [ &lt;a href="/entry/result/3578731/all" id="ENTRY_TO_ENTRY_CONVERTER" target="_blank"&gt;IATE:3578731&lt;/a&gt; ].</t>
        </is>
      </c>
      <c r="AF1148" s="2" t="inlineStr">
        <is>
          <t>PoE injektor</t>
        </is>
      </c>
      <c r="AG1148" s="2" t="inlineStr">
        <is>
          <t>2</t>
        </is>
      </c>
      <c r="AH1148" s="2" t="inlineStr">
        <is>
          <t/>
        </is>
      </c>
      <c r="AI1148" t="inlineStr">
        <is>
          <t>Ethernet-toidet võimaldav toiteseade</t>
        </is>
      </c>
      <c r="AJ1148" s="2" t="inlineStr">
        <is>
          <t>PoE-injektori</t>
        </is>
      </c>
      <c r="AK1148" s="2" t="inlineStr">
        <is>
          <t>3</t>
        </is>
      </c>
      <c r="AL1148" s="2" t="inlineStr">
        <is>
          <t/>
        </is>
      </c>
      <c r="AM1148" t="inlineStr">
        <is>
          <t/>
        </is>
      </c>
      <c r="AN1148" s="2" t="inlineStr">
        <is>
          <t>injecteur PoE|
injecteur Power over Ethernet</t>
        </is>
      </c>
      <c r="AO1148" s="2" t="inlineStr">
        <is>
          <t>3|
3</t>
        </is>
      </c>
      <c r="AP1148" s="2" t="inlineStr">
        <is>
          <t xml:space="preserve">|
</t>
        </is>
      </c>
      <c r="AQ1148" t="inlineStr">
        <is>
          <t>boîtier permettant de faire passer l'alimentation électrique dans le même câble Ethernet que les données</t>
        </is>
      </c>
      <c r="AR1148" s="2" t="inlineStr">
        <is>
          <t>insteallaire Cumhacht thar Ethernet|
insteallaire PoE</t>
        </is>
      </c>
      <c r="AS1148" s="2" t="inlineStr">
        <is>
          <t>3|
3</t>
        </is>
      </c>
      <c r="AT1148" s="2" t="inlineStr">
        <is>
          <t xml:space="preserve">|
</t>
        </is>
      </c>
      <c r="AU1148" t="inlineStr">
        <is>
          <t/>
        </is>
      </c>
      <c r="AV1148" s="2" t="inlineStr">
        <is>
          <t>injektor PoE|
injektor za napajanje putem Etherneta</t>
        </is>
      </c>
      <c r="AW1148" s="2" t="inlineStr">
        <is>
          <t>3|
2</t>
        </is>
      </c>
      <c r="AX1148" s="2" t="inlineStr">
        <is>
          <t xml:space="preserve">|
</t>
        </is>
      </c>
      <c r="AY1148" t="inlineStr">
        <is>
          <t/>
        </is>
      </c>
      <c r="AZ1148" s="2" t="inlineStr">
        <is>
          <t>PoE injektor|
PoE tápfeladó</t>
        </is>
      </c>
      <c r="BA1148" s="2" t="inlineStr">
        <is>
          <t>3|
3</t>
        </is>
      </c>
      <c r="BB1148" s="2" t="inlineStr">
        <is>
          <t xml:space="preserve">|
</t>
        </is>
      </c>
      <c r="BC1148" t="inlineStr">
        <is>
          <t>PoE (etherneten keresztüli tápellátás – &lt;a href="/entry/result/3578731/all" id="ENTRY_TO_ENTRY_CONVERTER" target="_blank"&gt;IATE:3578731&lt;/a&gt;) berendezésnek ethernetes kábelen keresztül áramot biztosító eszköz</t>
        </is>
      </c>
      <c r="BD1148" s="2" t="inlineStr">
        <is>
          <t>iniettore PoE|
iniettore Power over Ethernet</t>
        </is>
      </c>
      <c r="BE1148" s="2" t="inlineStr">
        <is>
          <t>3|
3</t>
        </is>
      </c>
      <c r="BF1148" s="2" t="inlineStr">
        <is>
          <t xml:space="preserve">|
</t>
        </is>
      </c>
      <c r="BG1148" t="inlineStr">
        <is>
          <t>alimentatore che permette di alimentare i dispositivi di rete tramite il cavo ethernet "iniettando" la tensione elettrica voluta sulle coppie del cavo ethernet non utilizzate per la trasmissione dati</t>
        </is>
      </c>
      <c r="BH1148" s="2" t="inlineStr">
        <is>
          <t>PoE įrenginys|
maitinimo per eternetą įrenginys</t>
        </is>
      </c>
      <c r="BI1148" s="2" t="inlineStr">
        <is>
          <t>2|
2</t>
        </is>
      </c>
      <c r="BJ1148" s="2" t="inlineStr">
        <is>
          <t xml:space="preserve">|
</t>
        </is>
      </c>
      <c r="BK1148" t="inlineStr">
        <is>
          <t>įrenginys, vienu metu tiekiantis elektros energiją ir perduodantis duomenis eterneto kabeliu</t>
        </is>
      </c>
      <c r="BL1148" s="2" t="inlineStr">
        <is>
          <t>&lt;i&gt;PoE&lt;/i&gt; inžektors</t>
        </is>
      </c>
      <c r="BM1148" s="2" t="inlineStr">
        <is>
          <t>2</t>
        </is>
      </c>
      <c r="BN1148" s="2" t="inlineStr">
        <is>
          <t/>
        </is>
      </c>
      <c r="BO1148" t="inlineStr">
        <is>
          <t/>
        </is>
      </c>
      <c r="BP1148" s="2" t="inlineStr">
        <is>
          <t>injettur PoE|
injettur Power over Ethernet</t>
        </is>
      </c>
      <c r="BQ1148" s="2" t="inlineStr">
        <is>
          <t>3|
3</t>
        </is>
      </c>
      <c r="BR1148" s="2" t="inlineStr">
        <is>
          <t xml:space="preserve">|
</t>
        </is>
      </c>
      <c r="BS1148" t="inlineStr">
        <is>
          <t>apparat li jżid il-potenza fuq ċerti pari ta' fili f'kejbil tal-eternet għat-tagħmir li jaħdem bil-Power over Ethernet 
&lt;sup&gt;1&lt;/sup&gt; 
&lt;p&gt;&lt;sup&gt;1&lt;/sup&gt; Power over Ethernet [ &lt;a href="/entry/result/3578731/all" id="ENTRY_TO_ENTRY_CONVERTER" target="_blank"&gt;IATE:3578731&lt;/a&gt; ]&lt;/p&gt;</t>
        </is>
      </c>
      <c r="BT1148" s="2" t="inlineStr">
        <is>
          <t>PoE-injector|
Power-over-Ethernetinjector</t>
        </is>
      </c>
      <c r="BU1148" s="2" t="inlineStr">
        <is>
          <t>3|
3</t>
        </is>
      </c>
      <c r="BV1148" s="2" t="inlineStr">
        <is>
          <t xml:space="preserve">|
</t>
        </is>
      </c>
      <c r="BW1148" t="inlineStr">
        <is>
          <t>toestel dat één of meer ethernetingangen en/of één of meer ethernetuitgangen heeft en stroom levert aan één of meer toestellen die zijn verbonden met de ethernetuitgang(en)</t>
        </is>
      </c>
      <c r="BX1148" s="2" t="inlineStr">
        <is>
          <t>iniektor mocy przez sieć Ethernet|
iniektor PoE</t>
        </is>
      </c>
      <c r="BY1148" s="2" t="inlineStr">
        <is>
          <t>3|
3</t>
        </is>
      </c>
      <c r="BZ1148" s="2" t="inlineStr">
        <is>
          <t xml:space="preserve">|
</t>
        </is>
      </c>
      <c r="CA1148" t="inlineStr">
        <is>
          <t/>
        </is>
      </c>
      <c r="CB1148" s="2" t="inlineStr">
        <is>
          <t>injetor de alimentação por Ethernet|
injetor PoE</t>
        </is>
      </c>
      <c r="CC1148" s="2" t="inlineStr">
        <is>
          <t>3|
3</t>
        </is>
      </c>
      <c r="CD1148" s="2" t="inlineStr">
        <is>
          <t xml:space="preserve">|
</t>
        </is>
      </c>
      <c r="CE1148" t="inlineStr">
        <is>
          <t>Dispositivo que adiciona energia a um cabo Ethernet para alimentação elétrica de equipamentos.</t>
        </is>
      </c>
      <c r="CF1148" s="2" t="inlineStr">
        <is>
          <t>injector PoE</t>
        </is>
      </c>
      <c r="CG1148" s="2" t="inlineStr">
        <is>
          <t>3</t>
        </is>
      </c>
      <c r="CH1148" s="2" t="inlineStr">
        <is>
          <t/>
        </is>
      </c>
      <c r="CI1148" t="inlineStr">
        <is>
          <t/>
        </is>
      </c>
      <c r="CJ1148" s="2" t="inlineStr">
        <is>
          <t>injektor napájania cez Ethernet</t>
        </is>
      </c>
      <c r="CK1148" s="2" t="inlineStr">
        <is>
          <t>2</t>
        </is>
      </c>
      <c r="CL1148" s="2" t="inlineStr">
        <is>
          <t/>
        </is>
      </c>
      <c r="CM1148" t="inlineStr">
        <is>
          <t>zariadenie, ktoré dodáva napätie na určité dvojlinky v kábli siete Ethernet pre PoE zariadenie</t>
        </is>
      </c>
      <c r="CN1148" s="2" t="inlineStr">
        <is>
          <t>injektor za napajanje po eternetu|
injektor PoE</t>
        </is>
      </c>
      <c r="CO1148" s="2" t="inlineStr">
        <is>
          <t>3|
3</t>
        </is>
      </c>
      <c r="CP1148" s="2" t="inlineStr">
        <is>
          <t xml:space="preserve">|
</t>
        </is>
      </c>
      <c r="CQ1148" t="inlineStr">
        <is>
          <t>naprava, ki po nekaterih vodnikih omrežnega (eternet) kabla prenaša električni tok za napajanje opreme 
&lt;i&gt;PoE&lt;/i&gt; [ &lt;a href="/entry/result/3578731/all" id="ENTRY_TO_ENTRY_CONVERTER" target="_blank"&gt;IATE:3578731&lt;/a&gt; ]</t>
        </is>
      </c>
      <c r="CR1148" s="2" t="inlineStr">
        <is>
          <t>PoE-injektor</t>
        </is>
      </c>
      <c r="CS1148" s="2" t="inlineStr">
        <is>
          <t>3</t>
        </is>
      </c>
      <c r="CT1148" s="2" t="inlineStr">
        <is>
          <t/>
        </is>
      </c>
      <c r="CU1148" t="inlineStr">
        <is>
          <t/>
        </is>
      </c>
    </row>
    <row r="1149">
      <c r="A1149" s="1" t="str">
        <f>HYPERLINK("https://iate.europa.eu/entry/result/3578619/all", "3578619")</f>
        <v>3578619</v>
      </c>
      <c r="B1149" t="inlineStr">
        <is>
          <t>EDUCATION AND COMMUNICATIONS</t>
        </is>
      </c>
      <c r="C1149" t="inlineStr">
        <is>
          <t>EDUCATION AND COMMUNICATIONS|information technology and data processing</t>
        </is>
      </c>
      <c r="D1149" s="2" t="inlineStr">
        <is>
          <t>потвърждаване в две стъпки</t>
        </is>
      </c>
      <c r="E1149" s="2" t="inlineStr">
        <is>
          <t>3</t>
        </is>
      </c>
      <c r="F1149" s="2" t="inlineStr">
        <is>
          <t/>
        </is>
      </c>
      <c r="G1149" t="inlineStr">
        <is>
          <t>факултативен начин за влизане в личния профил, при който ползвателите потвърждават самоличността си чрез две последователни стъпки, а именно парола и еднократен код за сигурност, изпратен към телефон или електронна поща</t>
        </is>
      </c>
      <c r="H1149" s="2" t="inlineStr">
        <is>
          <t>dvoustupňové ověření</t>
        </is>
      </c>
      <c r="I1149" s="2" t="inlineStr">
        <is>
          <t>3</t>
        </is>
      </c>
      <c r="J1149" s="2" t="inlineStr">
        <is>
          <t/>
        </is>
      </c>
      <c r="K1149" t="inlineStr">
        <is>
          <t>způsob přihlášení k účtu, vyžadující jak zadání hesla, tak zadání jednorázového bezpečnostního kódu zaslaného správcem účtu</t>
        </is>
      </c>
      <c r="L1149" s="2" t="inlineStr">
        <is>
          <t>totrinsbekræftelse|
totrinslogin</t>
        </is>
      </c>
      <c r="M1149" s="2" t="inlineStr">
        <is>
          <t>3|
3</t>
        </is>
      </c>
      <c r="N1149" s="2" t="inlineStr">
        <is>
          <t xml:space="preserve">|
</t>
        </is>
      </c>
      <c r="O1149" t="inlineStr">
        <is>
          <t>metode til bekræftelse af brugeridentifikation ved anvendelse af to forskellige koder</t>
        </is>
      </c>
      <c r="P1149" s="2" t="inlineStr">
        <is>
          <t>zweistufige Verifizierung</t>
        </is>
      </c>
      <c r="Q1149" s="2" t="inlineStr">
        <is>
          <t>3</t>
        </is>
      </c>
      <c r="R1149" s="2" t="inlineStr">
        <is>
          <t/>
        </is>
      </c>
      <c r="S1149" t="inlineStr">
        <is>
          <t/>
        </is>
      </c>
      <c r="T1149" s="2" t="inlineStr">
        <is>
          <t>επαλήθευση με δύο βήματα</t>
        </is>
      </c>
      <c r="U1149" s="2" t="inlineStr">
        <is>
          <t>3</t>
        </is>
      </c>
      <c r="V1149" s="2" t="inlineStr">
        <is>
          <t/>
        </is>
      </c>
      <c r="W1149" t="inlineStr">
        <is>
          <t/>
        </is>
      </c>
      <c r="X1149" s="2" t="inlineStr">
        <is>
          <t>two-step verification|
two-step authentication</t>
        </is>
      </c>
      <c r="Y1149" s="2" t="inlineStr">
        <is>
          <t>3|
1</t>
        </is>
      </c>
      <c r="Z1149" s="2" t="inlineStr">
        <is>
          <t xml:space="preserve">|
</t>
        </is>
      </c>
      <c r="AA1149" t="inlineStr">
        <is>
          <t>means of confirming a user's claimed identity using two methods belonging to the same category of authentication factors, performed one after the other (e.g. memorised password followed by one-time code sent to a registered phone number)</t>
        </is>
      </c>
      <c r="AB1149" s="2" t="inlineStr">
        <is>
          <t>autenticación en dos pasos</t>
        </is>
      </c>
      <c r="AC1149" s="2" t="inlineStr">
        <is>
          <t>3</t>
        </is>
      </c>
      <c r="AD1149" s="2" t="inlineStr">
        <is>
          <t/>
        </is>
      </c>
      <c r="AE1149" t="inlineStr">
        <is>
          <t>Procedimiento para confirmar la identidad de un usuario en el que se utilizan dos factores del tipo «algo que sé», por ejemplo contraseña y un código enviado por SMS o email.</t>
        </is>
      </c>
      <c r="AF1149" s="2" t="inlineStr">
        <is>
          <t>topeltkontroll</t>
        </is>
      </c>
      <c r="AG1149" s="2" t="inlineStr">
        <is>
          <t>3</t>
        </is>
      </c>
      <c r="AH1149" s="2" t="inlineStr">
        <is>
          <t/>
        </is>
      </c>
      <c r="AI1149" t="inlineStr">
        <is>
          <t/>
        </is>
      </c>
      <c r="AJ1149" s="2" t="inlineStr">
        <is>
          <t>kaksivaiheinen tarkistus</t>
        </is>
      </c>
      <c r="AK1149" s="2" t="inlineStr">
        <is>
          <t>3</t>
        </is>
      </c>
      <c r="AL1149" s="2" t="inlineStr">
        <is>
          <t/>
        </is>
      </c>
      <c r="AM1149" t="inlineStr">
        <is>
          <t/>
        </is>
      </c>
      <c r="AN1149" s="2" t="inlineStr">
        <is>
          <t>vérification en deux étapes</t>
        </is>
      </c>
      <c r="AO1149" s="2" t="inlineStr">
        <is>
          <t>3</t>
        </is>
      </c>
      <c r="AP1149" s="2" t="inlineStr">
        <is>
          <t/>
        </is>
      </c>
      <c r="AQ1149" t="inlineStr">
        <is>
          <t>technique qui consiste à valider l'identité d'un utilisateur par un mot de passe et par un second moyen d'authentification, par exemple l’envoi d’un code par SMS ou une clé de sécurité</t>
        </is>
      </c>
      <c r="AR1149" s="2" t="inlineStr">
        <is>
          <t>fíorú dhá chéim</t>
        </is>
      </c>
      <c r="AS1149" s="2" t="inlineStr">
        <is>
          <t>3</t>
        </is>
      </c>
      <c r="AT1149" s="2" t="inlineStr">
        <is>
          <t/>
        </is>
      </c>
      <c r="AU1149" t="inlineStr">
        <is>
          <t/>
        </is>
      </c>
      <c r="AV1149" s="2" t="inlineStr">
        <is>
          <t>provjera u dva koraka</t>
        </is>
      </c>
      <c r="AW1149" s="2" t="inlineStr">
        <is>
          <t>3</t>
        </is>
      </c>
      <c r="AX1149" s="2" t="inlineStr">
        <is>
          <t/>
        </is>
      </c>
      <c r="AY1149" t="inlineStr">
        <is>
          <t/>
        </is>
      </c>
      <c r="AZ1149" s="2" t="inlineStr">
        <is>
          <t>kétlépcsős hitelesítés|
kétlépcsős azonosítás</t>
        </is>
      </c>
      <c r="BA1149" s="2" t="inlineStr">
        <is>
          <t>3|
3</t>
        </is>
      </c>
      <c r="BB1149" s="2" t="inlineStr">
        <is>
          <t xml:space="preserve">|
</t>
        </is>
      </c>
      <c r="BC1149" t="inlineStr">
        <is>
          <t>a felhasználó személyazonosságának az azonosítási módszerek azonos kategóriájához tartozó két elem (pl. két jelszó, két kulcs, két token) megadásával történő ellenőrzése</t>
        </is>
      </c>
      <c r="BD1149" s="2" t="inlineStr">
        <is>
          <t>verifica in due fasi</t>
        </is>
      </c>
      <c r="BE1149" s="2" t="inlineStr">
        <is>
          <t>3</t>
        </is>
      </c>
      <c r="BF1149" s="2" t="inlineStr">
        <is>
          <t/>
        </is>
      </c>
      <c r="BG1149" t="inlineStr">
        <is>
          <t>metodo per confermare l’identità dichiarata di un utente di account utilizzando una combinazione di due componenti diversi come, ad esempio, la password vera e propria e l’invio di un SMS sul proprio numero di telefono</t>
        </is>
      </c>
      <c r="BH1149" s="2" t="inlineStr">
        <is>
          <t>dvietapė patikra</t>
        </is>
      </c>
      <c r="BI1149" s="2" t="inlineStr">
        <is>
          <t>2</t>
        </is>
      </c>
      <c r="BJ1149" s="2" t="inlineStr">
        <is>
          <t/>
        </is>
      </c>
      <c r="BK1149" t="inlineStr">
        <is>
          <t>vartotojo tapatybės patvirtinimo priemonė, apimanti du tapatybės nustatymo metodus, taikomus vienas po kito (pvz., pirmiausia įvedamas vartotojo įsimintas slaptažodis, o po to unikalus kodas, atsiųstas registruotu telefono numeriu)</t>
        </is>
      </c>
      <c r="BL1149" s="2" t="inlineStr">
        <is>
          <t>divsoļu pārbaude</t>
        </is>
      </c>
      <c r="BM1149" s="2" t="inlineStr">
        <is>
          <t>2</t>
        </is>
      </c>
      <c r="BN1149" s="2" t="inlineStr">
        <is>
          <t/>
        </is>
      </c>
      <c r="BO1149" t="inlineStr">
        <is>
          <t/>
        </is>
      </c>
      <c r="BP1149" s="2" t="inlineStr">
        <is>
          <t>verifika b'żewġ fażijiet</t>
        </is>
      </c>
      <c r="BQ1149" s="2" t="inlineStr">
        <is>
          <t>3</t>
        </is>
      </c>
      <c r="BR1149" s="2" t="inlineStr">
        <is>
          <t/>
        </is>
      </c>
      <c r="BS1149" t="inlineStr">
        <is>
          <t>metodu li jintuża biex tiġi kkonfermata l-identità ddikjarata minn utent, billi jintuża kombinament ta' żewġ komponenti ta' verifika li jappartjenu għall-istess kategorija ta' fatturi ta' awtentikazzjoni, li jiġu eżegwiti wieħed wara l-ieħor (pereż. l-użu ta' password memorizzata u wara l-użu ta' kodiċi ta' darba li jintbagħat fuq numru tat-telefown irreġistrat)</t>
        </is>
      </c>
      <c r="BT1149" s="2" t="inlineStr">
        <is>
          <t>dubbele controle|
tweestapsverificatie|
verificatie in twee stappen</t>
        </is>
      </c>
      <c r="BU1149" s="2" t="inlineStr">
        <is>
          <t>3|
3|
3</t>
        </is>
      </c>
      <c r="BV1149" s="2" t="inlineStr">
        <is>
          <t xml:space="preserve">|
|
</t>
        </is>
      </c>
      <c r="BW1149" t="inlineStr">
        <is>
          <t>verificatietechniek om de identiteit van een gebruiker te bevestigen waarbij, naast het wachtwoord, een tweede bevestiging van identiteit wordt gevraagd, bijvoorbeeld een code via sms</t>
        </is>
      </c>
      <c r="BX1149" s="2" t="inlineStr">
        <is>
          <t>dwuetapowa weryfikacja</t>
        </is>
      </c>
      <c r="BY1149" s="2" t="inlineStr">
        <is>
          <t>3</t>
        </is>
      </c>
      <c r="BZ1149" s="2" t="inlineStr">
        <is>
          <t/>
        </is>
      </c>
      <c r="CA1149" t="inlineStr">
        <is>
          <t>dodatkowe zabezpieczenie konta internetowego: użytkownik loguje się na swoje konto w dwóch etapach za pomocą dwóch składników, np. hasła i dodatkowego jednorazowego kodu</t>
        </is>
      </c>
      <c r="CB1149" s="2" t="inlineStr">
        <is>
          <t>verificação em duas etapas</t>
        </is>
      </c>
      <c r="CC1149" s="2" t="inlineStr">
        <is>
          <t>3</t>
        </is>
      </c>
      <c r="CD1149" s="2" t="inlineStr">
        <is>
          <t/>
        </is>
      </c>
      <c r="CE1149" t="inlineStr">
        <is>
          <t/>
        </is>
      </c>
      <c r="CF1149" s="2" t="inlineStr">
        <is>
          <t>verificare în două etape</t>
        </is>
      </c>
      <c r="CG1149" s="2" t="inlineStr">
        <is>
          <t>3</t>
        </is>
      </c>
      <c r="CH1149" s="2" t="inlineStr">
        <is>
          <t/>
        </is>
      </c>
      <c r="CI1149" t="inlineStr">
        <is>
          <t/>
        </is>
      </c>
      <c r="CJ1149" s="2" t="inlineStr">
        <is>
          <t>dvojstupňové overenie</t>
        </is>
      </c>
      <c r="CK1149" s="2" t="inlineStr">
        <is>
          <t>3</t>
        </is>
      </c>
      <c r="CL1149" s="2" t="inlineStr">
        <is>
          <t/>
        </is>
      </c>
      <c r="CM1149" t="inlineStr">
        <is>
          <t>prostriedok potvrdenia deklarovanej totožnosti používateľa využívajúci dve metódy patriace do tej istej kategórie autentifikačných faktorov, ktoré sa vykonajú za sebou (zapamätané heslo, po ktorom sa použije jednorazový kód zaslaný na registrované telefónne číslo)</t>
        </is>
      </c>
      <c r="CN1149" s="2" t="inlineStr">
        <is>
          <t>dvostopenjsko overjanje</t>
        </is>
      </c>
      <c r="CO1149" s="2" t="inlineStr">
        <is>
          <t>3</t>
        </is>
      </c>
      <c r="CP1149" s="2" t="inlineStr">
        <is>
          <t/>
        </is>
      </c>
      <c r="CQ1149" t="inlineStr">
        <is>
          <t/>
        </is>
      </c>
      <c r="CR1149" s="2" t="inlineStr">
        <is>
          <t>tvåstegsverifiering|
tvåstegsautentisering</t>
        </is>
      </c>
      <c r="CS1149" s="2" t="inlineStr">
        <is>
          <t>3|
3</t>
        </is>
      </c>
      <c r="CT1149" s="2" t="inlineStr">
        <is>
          <t xml:space="preserve">|
</t>
        </is>
      </c>
      <c r="CU1149" t="inlineStr">
        <is>
          <t/>
        </is>
      </c>
    </row>
    <row r="1150">
      <c r="A1150" s="1" t="str">
        <f>HYPERLINK("https://iate.europa.eu/entry/result/1598897/all", "1598897")</f>
        <v>1598897</v>
      </c>
      <c r="B1150" t="inlineStr">
        <is>
          <t>INDUSTRY</t>
        </is>
      </c>
      <c r="C1150" t="inlineStr">
        <is>
          <t>INDUSTRY|mechanical engineering|mechanical engineering|railway industry</t>
        </is>
      </c>
      <c r="D1150" t="inlineStr">
        <is>
          <t/>
        </is>
      </c>
      <c r="E1150" t="inlineStr">
        <is>
          <t/>
        </is>
      </c>
      <c r="F1150" t="inlineStr">
        <is>
          <t/>
        </is>
      </c>
      <c r="G1150" t="inlineStr">
        <is>
          <t/>
        </is>
      </c>
      <c r="H1150" s="2" t="inlineStr">
        <is>
          <t>elektrifikovaná železniční trať|
elektrizovaná trať</t>
        </is>
      </c>
      <c r="I1150" s="2" t="inlineStr">
        <is>
          <t>3|
3</t>
        </is>
      </c>
      <c r="J1150" s="2" t="inlineStr">
        <is>
          <t xml:space="preserve">|
</t>
        </is>
      </c>
      <c r="K1150" t="inlineStr">
        <is>
          <t>trať s jednou nebo více elektrizovanými dopravními kolejemi</t>
        </is>
      </c>
      <c r="L1150" s="2" t="inlineStr">
        <is>
          <t>elektrificeret linje|
elektrificeret strækning|
elektrificeret jernbanelinje</t>
        </is>
      </c>
      <c r="M1150" s="2" t="inlineStr">
        <is>
          <t>3|
3|
3</t>
        </is>
      </c>
      <c r="N1150" s="2" t="inlineStr">
        <is>
          <t xml:space="preserve">|
|
</t>
        </is>
      </c>
      <c r="O1150" t="inlineStr">
        <is>
          <t>linje bestående af et eller flere elektrificerede hovedspor</t>
        </is>
      </c>
      <c r="P1150" s="2" t="inlineStr">
        <is>
          <t>elektrifizierte Linie</t>
        </is>
      </c>
      <c r="Q1150" s="2" t="inlineStr">
        <is>
          <t>3</t>
        </is>
      </c>
      <c r="R1150" s="2" t="inlineStr">
        <is>
          <t/>
        </is>
      </c>
      <c r="S1150" t="inlineStr">
        <is>
          <t>Linie, bei der mindestens ein Gleis elektrifiziert ist</t>
        </is>
      </c>
      <c r="T1150" s="2" t="inlineStr">
        <is>
          <t>γραμμή με ηλεκτρική έλξη|
ηλεκτροκινούμενη γραμμή</t>
        </is>
      </c>
      <c r="U1150" s="2" t="inlineStr">
        <is>
          <t>3|
3</t>
        </is>
      </c>
      <c r="V1150" s="2" t="inlineStr">
        <is>
          <t xml:space="preserve">|
</t>
        </is>
      </c>
      <c r="W1150" t="inlineStr">
        <is>
          <t/>
        </is>
      </c>
      <c r="X1150" s="2" t="inlineStr">
        <is>
          <t>electrified railway line|
electrified line</t>
        </is>
      </c>
      <c r="Y1150" s="2" t="inlineStr">
        <is>
          <t>3|
3</t>
        </is>
      </c>
      <c r="Z1150" s="2" t="inlineStr">
        <is>
          <t xml:space="preserve">|
</t>
        </is>
      </c>
      <c r="AA1150" t="inlineStr">
        <is>
          <t>line with one or more electrified running tracks</t>
        </is>
      </c>
      <c r="AB1150" s="2" t="inlineStr">
        <is>
          <t>línea electrificada|
línea ferroviaria electrificada</t>
        </is>
      </c>
      <c r="AC1150" s="2" t="inlineStr">
        <is>
          <t>3|
3</t>
        </is>
      </c>
      <c r="AD1150" s="2" t="inlineStr">
        <is>
          <t xml:space="preserve">|
</t>
        </is>
      </c>
      <c r="AE1150" t="inlineStr">
        <is>
          <t>Línea con una o más vías principales electrificadas.</t>
        </is>
      </c>
      <c r="AF1150" s="2" t="inlineStr">
        <is>
          <t>elektrifitseeritud raudteeliin|
elektrifitseeritud liin</t>
        </is>
      </c>
      <c r="AG1150" s="2" t="inlineStr">
        <is>
          <t>3|
3</t>
        </is>
      </c>
      <c r="AH1150" s="2" t="inlineStr">
        <is>
          <t xml:space="preserve">|
</t>
        </is>
      </c>
      <c r="AI1150" t="inlineStr">
        <is>
          <t>vähemalt ühe elektrifitseeritud rööbasteega liin</t>
        </is>
      </c>
      <c r="AJ1150" s="2" t="inlineStr">
        <is>
          <t>sähköistetty rata|
sähkörata</t>
        </is>
      </c>
      <c r="AK1150" s="2" t="inlineStr">
        <is>
          <t>3|
3</t>
        </is>
      </c>
      <c r="AL1150" s="2" t="inlineStr">
        <is>
          <t xml:space="preserve">|
</t>
        </is>
      </c>
      <c r="AM1150" t="inlineStr">
        <is>
          <t>rata, jossa on yksi tai useampi sähköistetty pääraide</t>
        </is>
      </c>
      <c r="AN1150" s="2" t="inlineStr">
        <is>
          <t>ligne à traction électrique|
voie ferrée électrifiée|
ligne électrifiée|
ligne exploitée en traction électrique</t>
        </is>
      </c>
      <c r="AO1150" s="2" t="inlineStr">
        <is>
          <t>3|
3|
3|
3</t>
        </is>
      </c>
      <c r="AP1150" s="2" t="inlineStr">
        <is>
          <t xml:space="preserve">|
|
|
</t>
        </is>
      </c>
      <c r="AQ1150" t="inlineStr">
        <is>
          <t/>
        </is>
      </c>
      <c r="AR1150" s="2" t="inlineStr">
        <is>
          <t>líne iarnróid leictrithe|
iarnród leictrithe</t>
        </is>
      </c>
      <c r="AS1150" s="2" t="inlineStr">
        <is>
          <t>3|
3</t>
        </is>
      </c>
      <c r="AT1150" s="2" t="inlineStr">
        <is>
          <t xml:space="preserve">|
</t>
        </is>
      </c>
      <c r="AU1150" t="inlineStr">
        <is>
          <t/>
        </is>
      </c>
      <c r="AV1150" t="inlineStr">
        <is>
          <t/>
        </is>
      </c>
      <c r="AW1150" t="inlineStr">
        <is>
          <t/>
        </is>
      </c>
      <c r="AX1150" t="inlineStr">
        <is>
          <t/>
        </is>
      </c>
      <c r="AY1150" t="inlineStr">
        <is>
          <t/>
        </is>
      </c>
      <c r="AZ1150" t="inlineStr">
        <is>
          <t/>
        </is>
      </c>
      <c r="BA1150" t="inlineStr">
        <is>
          <t/>
        </is>
      </c>
      <c r="BB1150" t="inlineStr">
        <is>
          <t/>
        </is>
      </c>
      <c r="BC1150" t="inlineStr">
        <is>
          <t/>
        </is>
      </c>
      <c r="BD1150" s="2" t="inlineStr">
        <is>
          <t>linea elettrificata</t>
        </is>
      </c>
      <c r="BE1150" s="2" t="inlineStr">
        <is>
          <t>3</t>
        </is>
      </c>
      <c r="BF1150" s="2" t="inlineStr">
        <is>
          <t/>
        </is>
      </c>
      <c r="BG1150" t="inlineStr">
        <is>
          <t>linea con uno o più binari principali elettrificati</t>
        </is>
      </c>
      <c r="BH1150" s="2" t="inlineStr">
        <is>
          <t>elektrifikuota geležinkelio linija</t>
        </is>
      </c>
      <c r="BI1150" s="2" t="inlineStr">
        <is>
          <t>3</t>
        </is>
      </c>
      <c r="BJ1150" s="2" t="inlineStr">
        <is>
          <t/>
        </is>
      </c>
      <c r="BK1150" t="inlineStr">
        <is>
          <t>vieną ar daugiau elektrifikuotų geležinkelio kelių turinti geležinkelio linija</t>
        </is>
      </c>
      <c r="BL1150" s="2" t="inlineStr">
        <is>
          <t>elektrificēta līnija</t>
        </is>
      </c>
      <c r="BM1150" s="2" t="inlineStr">
        <is>
          <t>2</t>
        </is>
      </c>
      <c r="BN1150" s="2" t="inlineStr">
        <is>
          <t/>
        </is>
      </c>
      <c r="BO1150" t="inlineStr">
        <is>
          <t>dzelzceļa līnija ar vismaz vienu elektrificētu sliežu ceļu</t>
        </is>
      </c>
      <c r="BP1150" s="2" t="inlineStr">
        <is>
          <t>linja ferrovjarja elettriċizzata|
linja elettriċizzata</t>
        </is>
      </c>
      <c r="BQ1150" s="2" t="inlineStr">
        <is>
          <t>3|
3</t>
        </is>
      </c>
      <c r="BR1150" s="2" t="inlineStr">
        <is>
          <t xml:space="preserve">|
</t>
        </is>
      </c>
      <c r="BS1150" t="inlineStr">
        <is>
          <t>linja elettriċizzata b’mill-anqas binarju elettriċizzat wieħed</t>
        </is>
      </c>
      <c r="BT1150" s="2" t="inlineStr">
        <is>
          <t>geëlektrificeerde spoorlijn|
geëlektrificeerde lijn</t>
        </is>
      </c>
      <c r="BU1150" s="2" t="inlineStr">
        <is>
          <t>3|
3</t>
        </is>
      </c>
      <c r="BV1150" s="2" t="inlineStr">
        <is>
          <t xml:space="preserve">|
</t>
        </is>
      </c>
      <c r="BW1150" t="inlineStr">
        <is>
          <t>spoorlijn die bestaat uit één of meer geëlektrificeerde hoofdsporen</t>
        </is>
      </c>
      <c r="BX1150" s="2" t="inlineStr">
        <is>
          <t>linia zelektryfikowana</t>
        </is>
      </c>
      <c r="BY1150" s="2" t="inlineStr">
        <is>
          <t>3</t>
        </is>
      </c>
      <c r="BZ1150" s="2" t="inlineStr">
        <is>
          <t/>
        </is>
      </c>
      <c r="CA1150" t="inlineStr">
        <is>
          <t>linia kolejowa z co najmniej jednym torem zelektryfikowanym</t>
        </is>
      </c>
      <c r="CB1150" s="2" t="inlineStr">
        <is>
          <t>linha eletrificada</t>
        </is>
      </c>
      <c r="CC1150" s="2" t="inlineStr">
        <is>
          <t>3</t>
        </is>
      </c>
      <c r="CD1150" s="2" t="inlineStr">
        <is>
          <t/>
        </is>
      </c>
      <c r="CE1150" t="inlineStr">
        <is>
          <t>&lt;div&gt; 
 &lt;div&gt; 
 &lt;div&gt;
 Linha eletrificada com uma ou mais vias eletrificadas. &lt;/div&gt;&lt;/div&gt;&lt;/div&gt;</t>
        </is>
      </c>
      <c r="CF1150" s="2" t="inlineStr">
        <is>
          <t>linie de cale ferată electrificată|
linie electrificată</t>
        </is>
      </c>
      <c r="CG1150" s="2" t="inlineStr">
        <is>
          <t>3|
3</t>
        </is>
      </c>
      <c r="CH1150" s="2" t="inlineStr">
        <is>
          <t xml:space="preserve">|
</t>
        </is>
      </c>
      <c r="CI1150" t="inlineStr">
        <is>
          <t>linie cu una sau mai multe căi de rulare electrificate</t>
        </is>
      </c>
      <c r="CJ1150" s="2" t="inlineStr">
        <is>
          <t>elektrifikovaná trať</t>
        </is>
      </c>
      <c r="CK1150" s="2" t="inlineStr">
        <is>
          <t>3</t>
        </is>
      </c>
      <c r="CL1150" s="2" t="inlineStr">
        <is>
          <t/>
        </is>
      </c>
      <c r="CM1150" t="inlineStr">
        <is>
          <t>trať s jednou alebo viacerými elektrifikovanými dopravnými koľajami</t>
        </is>
      </c>
      <c r="CN1150" s="2" t="inlineStr">
        <is>
          <t>elektrificirana proga</t>
        </is>
      </c>
      <c r="CO1150" s="2" t="inlineStr">
        <is>
          <t>3</t>
        </is>
      </c>
      <c r="CP1150" s="2" t="inlineStr">
        <is>
          <t/>
        </is>
      </c>
      <c r="CQ1150" t="inlineStr">
        <is>
          <t>proga z vsaj enim elektrificiranim tirom</t>
        </is>
      </c>
      <c r="CR1150" t="inlineStr">
        <is>
          <t/>
        </is>
      </c>
      <c r="CS1150" t="inlineStr">
        <is>
          <t/>
        </is>
      </c>
      <c r="CT1150" t="inlineStr">
        <is>
          <t/>
        </is>
      </c>
      <c r="CU1150" t="inlineStr">
        <is>
          <t/>
        </is>
      </c>
    </row>
    <row r="1151">
      <c r="A1151" s="1" t="str">
        <f>HYPERLINK("https://iate.europa.eu/entry/result/3576819/all", "3576819")</f>
        <v>3576819</v>
      </c>
      <c r="B1151" t="inlineStr">
        <is>
          <t>PRODUCTION, TECHNOLOGY AND RESEARCH</t>
        </is>
      </c>
      <c r="C1151" t="inlineStr">
        <is>
          <t>PRODUCTION, TECHNOLOGY AND RESEARCH|research and intellectual property|research policy</t>
        </is>
      </c>
      <c r="D1151" t="inlineStr">
        <is>
          <t/>
        </is>
      </c>
      <c r="E1151" t="inlineStr">
        <is>
          <t/>
        </is>
      </c>
      <c r="F1151" t="inlineStr">
        <is>
          <t/>
        </is>
      </c>
      <c r="G1151" t="inlineStr">
        <is>
          <t/>
        </is>
      </c>
      <c r="H1151" t="inlineStr">
        <is>
          <t/>
        </is>
      </c>
      <c r="I1151" t="inlineStr">
        <is>
          <t/>
        </is>
      </c>
      <c r="J1151" t="inlineStr">
        <is>
          <t/>
        </is>
      </c>
      <c r="K1151" t="inlineStr">
        <is>
          <t/>
        </is>
      </c>
      <c r="L1151" t="inlineStr">
        <is>
          <t/>
        </is>
      </c>
      <c r="M1151" t="inlineStr">
        <is>
          <t/>
        </is>
      </c>
      <c r="N1151" t="inlineStr">
        <is>
          <t/>
        </is>
      </c>
      <c r="O1151" t="inlineStr">
        <is>
          <t/>
        </is>
      </c>
      <c r="P1151" t="inlineStr">
        <is>
          <t/>
        </is>
      </c>
      <c r="Q1151" t="inlineStr">
        <is>
          <t/>
        </is>
      </c>
      <c r="R1151" t="inlineStr">
        <is>
          <t/>
        </is>
      </c>
      <c r="S1151" t="inlineStr">
        <is>
          <t/>
        </is>
      </c>
      <c r="T1151" t="inlineStr">
        <is>
          <t/>
        </is>
      </c>
      <c r="U1151" t="inlineStr">
        <is>
          <t/>
        </is>
      </c>
      <c r="V1151" t="inlineStr">
        <is>
          <t/>
        </is>
      </c>
      <c r="W1151" t="inlineStr">
        <is>
          <t/>
        </is>
      </c>
      <c r="X1151" s="2" t="inlineStr">
        <is>
          <t>Science with and for Society|
SWAFS programme|
Science with and for Society Programme|
SWAFS</t>
        </is>
      </c>
      <c r="Y1151" s="2" t="inlineStr">
        <is>
          <t>3|
3|
3|
4</t>
        </is>
      </c>
      <c r="Z1151" s="2" t="inlineStr">
        <is>
          <t xml:space="preserve">|
|
|
</t>
        </is>
      </c>
      <c r="AA1151" t="inlineStr">
        <is>
          <t>Horizon 2020 programme that aims to build effective cooperation between science and society, to recruit new talent for science, and to pair scientific excellence with social awareness and responsibility</t>
        </is>
      </c>
      <c r="AB1151" t="inlineStr">
        <is>
          <t/>
        </is>
      </c>
      <c r="AC1151" t="inlineStr">
        <is>
          <t/>
        </is>
      </c>
      <c r="AD1151" t="inlineStr">
        <is>
          <t/>
        </is>
      </c>
      <c r="AE1151" t="inlineStr">
        <is>
          <t/>
        </is>
      </c>
      <c r="AF1151" t="inlineStr">
        <is>
          <t/>
        </is>
      </c>
      <c r="AG1151" t="inlineStr">
        <is>
          <t/>
        </is>
      </c>
      <c r="AH1151" t="inlineStr">
        <is>
          <t/>
        </is>
      </c>
      <c r="AI1151" t="inlineStr">
        <is>
          <t/>
        </is>
      </c>
      <c r="AJ1151" t="inlineStr">
        <is>
          <t/>
        </is>
      </c>
      <c r="AK1151" t="inlineStr">
        <is>
          <t/>
        </is>
      </c>
      <c r="AL1151" t="inlineStr">
        <is>
          <t/>
        </is>
      </c>
      <c r="AM1151" t="inlineStr">
        <is>
          <t/>
        </is>
      </c>
      <c r="AN1151" t="inlineStr">
        <is>
          <t/>
        </is>
      </c>
      <c r="AO1151" t="inlineStr">
        <is>
          <t/>
        </is>
      </c>
      <c r="AP1151" t="inlineStr">
        <is>
          <t/>
        </is>
      </c>
      <c r="AQ1151" t="inlineStr">
        <is>
          <t/>
        </is>
      </c>
      <c r="AR1151" s="2" t="inlineStr">
        <is>
          <t>an eolaíocht i gcomhar leis an tsochaí agus le haghaidh na sochaí</t>
        </is>
      </c>
      <c r="AS1151" s="2" t="inlineStr">
        <is>
          <t>3</t>
        </is>
      </c>
      <c r="AT1151" s="2" t="inlineStr">
        <is>
          <t/>
        </is>
      </c>
      <c r="AU1151" t="inlineStr">
        <is>
          <t/>
        </is>
      </c>
      <c r="AV1151" t="inlineStr">
        <is>
          <t/>
        </is>
      </c>
      <c r="AW1151" t="inlineStr">
        <is>
          <t/>
        </is>
      </c>
      <c r="AX1151" t="inlineStr">
        <is>
          <t/>
        </is>
      </c>
      <c r="AY1151" t="inlineStr">
        <is>
          <t/>
        </is>
      </c>
      <c r="AZ1151" t="inlineStr">
        <is>
          <t/>
        </is>
      </c>
      <c r="BA1151" t="inlineStr">
        <is>
          <t/>
        </is>
      </c>
      <c r="BB1151" t="inlineStr">
        <is>
          <t/>
        </is>
      </c>
      <c r="BC1151" t="inlineStr">
        <is>
          <t/>
        </is>
      </c>
      <c r="BD1151" t="inlineStr">
        <is>
          <t/>
        </is>
      </c>
      <c r="BE1151" t="inlineStr">
        <is>
          <t/>
        </is>
      </c>
      <c r="BF1151" t="inlineStr">
        <is>
          <t/>
        </is>
      </c>
      <c r="BG1151" t="inlineStr">
        <is>
          <t/>
        </is>
      </c>
      <c r="BH1151" t="inlineStr">
        <is>
          <t/>
        </is>
      </c>
      <c r="BI1151" t="inlineStr">
        <is>
          <t/>
        </is>
      </c>
      <c r="BJ1151" t="inlineStr">
        <is>
          <t/>
        </is>
      </c>
      <c r="BK1151" t="inlineStr">
        <is>
          <t/>
        </is>
      </c>
      <c r="BL1151" t="inlineStr">
        <is>
          <t/>
        </is>
      </c>
      <c r="BM1151" t="inlineStr">
        <is>
          <t/>
        </is>
      </c>
      <c r="BN1151" t="inlineStr">
        <is>
          <t/>
        </is>
      </c>
      <c r="BO1151" t="inlineStr">
        <is>
          <t/>
        </is>
      </c>
      <c r="BP1151" t="inlineStr">
        <is>
          <t/>
        </is>
      </c>
      <c r="BQ1151" t="inlineStr">
        <is>
          <t/>
        </is>
      </c>
      <c r="BR1151" t="inlineStr">
        <is>
          <t/>
        </is>
      </c>
      <c r="BS1151" t="inlineStr">
        <is>
          <t/>
        </is>
      </c>
      <c r="BT1151" t="inlineStr">
        <is>
          <t/>
        </is>
      </c>
      <c r="BU1151" t="inlineStr">
        <is>
          <t/>
        </is>
      </c>
      <c r="BV1151" t="inlineStr">
        <is>
          <t/>
        </is>
      </c>
      <c r="BW1151" t="inlineStr">
        <is>
          <t/>
        </is>
      </c>
      <c r="BX1151" t="inlineStr">
        <is>
          <t/>
        </is>
      </c>
      <c r="BY1151" t="inlineStr">
        <is>
          <t/>
        </is>
      </c>
      <c r="BZ1151" t="inlineStr">
        <is>
          <t/>
        </is>
      </c>
      <c r="CA1151" t="inlineStr">
        <is>
          <t/>
        </is>
      </c>
      <c r="CB1151" t="inlineStr">
        <is>
          <t/>
        </is>
      </c>
      <c r="CC1151" t="inlineStr">
        <is>
          <t/>
        </is>
      </c>
      <c r="CD1151" t="inlineStr">
        <is>
          <t/>
        </is>
      </c>
      <c r="CE1151" t="inlineStr">
        <is>
          <t/>
        </is>
      </c>
      <c r="CF1151" t="inlineStr">
        <is>
          <t/>
        </is>
      </c>
      <c r="CG1151" t="inlineStr">
        <is>
          <t/>
        </is>
      </c>
      <c r="CH1151" t="inlineStr">
        <is>
          <t/>
        </is>
      </c>
      <c r="CI1151" t="inlineStr">
        <is>
          <t/>
        </is>
      </c>
      <c r="CJ1151" t="inlineStr">
        <is>
          <t/>
        </is>
      </c>
      <c r="CK1151" t="inlineStr">
        <is>
          <t/>
        </is>
      </c>
      <c r="CL1151" t="inlineStr">
        <is>
          <t/>
        </is>
      </c>
      <c r="CM1151" t="inlineStr">
        <is>
          <t/>
        </is>
      </c>
      <c r="CN1151" t="inlineStr">
        <is>
          <t/>
        </is>
      </c>
      <c r="CO1151" t="inlineStr">
        <is>
          <t/>
        </is>
      </c>
      <c r="CP1151" t="inlineStr">
        <is>
          <t/>
        </is>
      </c>
      <c r="CQ1151" t="inlineStr">
        <is>
          <t/>
        </is>
      </c>
      <c r="CR1151" t="inlineStr">
        <is>
          <t/>
        </is>
      </c>
      <c r="CS1151" t="inlineStr">
        <is>
          <t/>
        </is>
      </c>
      <c r="CT1151" t="inlineStr">
        <is>
          <t/>
        </is>
      </c>
      <c r="CU1151" t="inlineStr">
        <is>
          <t/>
        </is>
      </c>
    </row>
    <row r="1152">
      <c r="A1152" s="1" t="str">
        <f>HYPERLINK("https://iate.europa.eu/entry/result/3576814/all", "3576814")</f>
        <v>3576814</v>
      </c>
      <c r="B1152" t="inlineStr">
        <is>
          <t>SCIENCE;PRODUCTION, TECHNOLOGY AND RESEARCH;EUROPEAN UNION</t>
        </is>
      </c>
      <c r="C1152" t="inlineStr">
        <is>
          <t>SCIENCE;PRODUCTION, TECHNOLOGY AND RESEARCH|research and intellectual property|research;EUROPEAN UNION|EU finance|EU financing</t>
        </is>
      </c>
      <c r="D1152" t="inlineStr">
        <is>
          <t/>
        </is>
      </c>
      <c r="E1152" t="inlineStr">
        <is>
          <t/>
        </is>
      </c>
      <c r="F1152" t="inlineStr">
        <is>
          <t/>
        </is>
      </c>
      <c r="G1152" t="inlineStr">
        <is>
          <t/>
        </is>
      </c>
      <c r="H1152" t="inlineStr">
        <is>
          <t/>
        </is>
      </c>
      <c r="I1152" t="inlineStr">
        <is>
          <t/>
        </is>
      </c>
      <c r="J1152" t="inlineStr">
        <is>
          <t/>
        </is>
      </c>
      <c r="K1152" t="inlineStr">
        <is>
          <t/>
        </is>
      </c>
      <c r="L1152" t="inlineStr">
        <is>
          <t/>
        </is>
      </c>
      <c r="M1152" t="inlineStr">
        <is>
          <t/>
        </is>
      </c>
      <c r="N1152" t="inlineStr">
        <is>
          <t/>
        </is>
      </c>
      <c r="O1152" t="inlineStr">
        <is>
          <t/>
        </is>
      </c>
      <c r="P1152" t="inlineStr">
        <is>
          <t/>
        </is>
      </c>
      <c r="Q1152" t="inlineStr">
        <is>
          <t/>
        </is>
      </c>
      <c r="R1152" t="inlineStr">
        <is>
          <t/>
        </is>
      </c>
      <c r="S1152" t="inlineStr">
        <is>
          <t/>
        </is>
      </c>
      <c r="T1152" t="inlineStr">
        <is>
          <t/>
        </is>
      </c>
      <c r="U1152" t="inlineStr">
        <is>
          <t/>
        </is>
      </c>
      <c r="V1152" t="inlineStr">
        <is>
          <t/>
        </is>
      </c>
      <c r="W1152" t="inlineStr">
        <is>
          <t/>
        </is>
      </c>
      <c r="X1152" s="2" t="inlineStr">
        <is>
          <t>High Level Group on maximising the impact of EU Research and Innovation programmes as part of the interim evaluation of Horizon 2020|
Lamy High Level Group</t>
        </is>
      </c>
      <c r="Y1152" s="2" t="inlineStr">
        <is>
          <t>3|
3</t>
        </is>
      </c>
      <c r="Z1152" s="2" t="inlineStr">
        <is>
          <t xml:space="preserve">|
</t>
        </is>
      </c>
      <c r="AA1152" t="inlineStr">
        <is>
          <t>group of experts chaired by Pascal Lamy, set up by the European Commission in September 2016 in the context of the interim evaluation of Horizon 2020 to provide advice on how to maximise the impact of the EU's investment in research and innovation</t>
        </is>
      </c>
      <c r="AB1152" t="inlineStr">
        <is>
          <t/>
        </is>
      </c>
      <c r="AC1152" t="inlineStr">
        <is>
          <t/>
        </is>
      </c>
      <c r="AD1152" t="inlineStr">
        <is>
          <t/>
        </is>
      </c>
      <c r="AE1152" t="inlineStr">
        <is>
          <t/>
        </is>
      </c>
      <c r="AF1152" t="inlineStr">
        <is>
          <t/>
        </is>
      </c>
      <c r="AG1152" t="inlineStr">
        <is>
          <t/>
        </is>
      </c>
      <c r="AH1152" t="inlineStr">
        <is>
          <t/>
        </is>
      </c>
      <c r="AI1152" t="inlineStr">
        <is>
          <t/>
        </is>
      </c>
      <c r="AJ1152" t="inlineStr">
        <is>
          <t/>
        </is>
      </c>
      <c r="AK1152" t="inlineStr">
        <is>
          <t/>
        </is>
      </c>
      <c r="AL1152" t="inlineStr">
        <is>
          <t/>
        </is>
      </c>
      <c r="AM1152" t="inlineStr">
        <is>
          <t/>
        </is>
      </c>
      <c r="AN1152" t="inlineStr">
        <is>
          <t/>
        </is>
      </c>
      <c r="AO1152" t="inlineStr">
        <is>
          <t/>
        </is>
      </c>
      <c r="AP1152" t="inlineStr">
        <is>
          <t/>
        </is>
      </c>
      <c r="AQ1152" t="inlineStr">
        <is>
          <t/>
        </is>
      </c>
      <c r="AR1152" s="2" t="inlineStr">
        <is>
          <t>an Grúpa Ardleibhéil maidir leis an leas is mó is féidir a bhaint as an tionchar a bheidh ag cláir Thaighde agus Nuálaíochta an Aontais Eorpaigh mar chuid den mheastóireacht eatramhach ar Fhís 2020|
Grúpa Ardleibhéil Lamy</t>
        </is>
      </c>
      <c r="AS1152" s="2" t="inlineStr">
        <is>
          <t>3|
3</t>
        </is>
      </c>
      <c r="AT1152" s="2" t="inlineStr">
        <is>
          <t xml:space="preserve">|
</t>
        </is>
      </c>
      <c r="AU1152" t="inlineStr">
        <is>
          <t/>
        </is>
      </c>
      <c r="AV1152" t="inlineStr">
        <is>
          <t/>
        </is>
      </c>
      <c r="AW1152" t="inlineStr">
        <is>
          <t/>
        </is>
      </c>
      <c r="AX1152" t="inlineStr">
        <is>
          <t/>
        </is>
      </c>
      <c r="AY1152" t="inlineStr">
        <is>
          <t/>
        </is>
      </c>
      <c r="AZ1152" t="inlineStr">
        <is>
          <t/>
        </is>
      </c>
      <c r="BA1152" t="inlineStr">
        <is>
          <t/>
        </is>
      </c>
      <c r="BB1152" t="inlineStr">
        <is>
          <t/>
        </is>
      </c>
      <c r="BC1152" t="inlineStr">
        <is>
          <t/>
        </is>
      </c>
      <c r="BD1152" t="inlineStr">
        <is>
          <t/>
        </is>
      </c>
      <c r="BE1152" t="inlineStr">
        <is>
          <t/>
        </is>
      </c>
      <c r="BF1152" t="inlineStr">
        <is>
          <t/>
        </is>
      </c>
      <c r="BG1152" t="inlineStr">
        <is>
          <t/>
        </is>
      </c>
      <c r="BH1152" t="inlineStr">
        <is>
          <t/>
        </is>
      </c>
      <c r="BI1152" t="inlineStr">
        <is>
          <t/>
        </is>
      </c>
      <c r="BJ1152" t="inlineStr">
        <is>
          <t/>
        </is>
      </c>
      <c r="BK1152" t="inlineStr">
        <is>
          <t/>
        </is>
      </c>
      <c r="BL1152" s="2" t="inlineStr">
        <is>
          <t>Lamī augsta līmeņa grupa|
Augsta līmeņa grupa ES pētniecības un inovācijas programmu ietekmes vairošanai saistībā ar "Apvārsnis 2020" vidusposma novērtējumu</t>
        </is>
      </c>
      <c r="BM1152" s="2" t="inlineStr">
        <is>
          <t>3|
2</t>
        </is>
      </c>
      <c r="BN1152" s="2" t="inlineStr">
        <is>
          <t xml:space="preserve">|
</t>
        </is>
      </c>
      <c r="BO1152" t="inlineStr">
        <is>
          <t>ekspertu grupa, kura izstrādā redzējumu un stratēģiskus ieteikumus, kā palielināt turpmāko ES pētniecības un inovācijas programmu ietekmi</t>
        </is>
      </c>
      <c r="BP1152" s="2" t="inlineStr">
        <is>
          <t>Grupp ta’ Livell Għoli dwar il-massimizzazzjoni tal-impatt tal-programmi tar-Riċerka u l-Innovazzjoni tal-UE bħala parti mill-evalwazzjoni interim ta' Orizzont 2020|
Grupp ta' Livell Għoli Lamy</t>
        </is>
      </c>
      <c r="BQ1152" s="2" t="inlineStr">
        <is>
          <t>3|
3</t>
        </is>
      </c>
      <c r="BR1152" s="2" t="inlineStr">
        <is>
          <t xml:space="preserve">|
</t>
        </is>
      </c>
      <c r="BS1152" t="inlineStr">
        <is>
          <t>grupp ta' esperti ppresedut minn Pascal Lamy, li twaqqaf mill-Kummissjoni Ewropea f'Settembru 2016 fil-kuntest tal-evalwazzjoni interim tal-programm Orizzont 2020 biex jipprovdi pariri dwar kif jista' jiġi mmassimizzat l-impatt tal-investiment tal-UE fir-riċerka u l-innovazzjoni</t>
        </is>
      </c>
      <c r="BT1152" t="inlineStr">
        <is>
          <t/>
        </is>
      </c>
      <c r="BU1152" t="inlineStr">
        <is>
          <t/>
        </is>
      </c>
      <c r="BV1152" t="inlineStr">
        <is>
          <t/>
        </is>
      </c>
      <c r="BW1152" t="inlineStr">
        <is>
          <t/>
        </is>
      </c>
      <c r="BX1152" s="2" t="inlineStr">
        <is>
          <t>grupa wysokiego szczebla ds. maksymalizacji oddziaływania unijnych programów w obszarze badań naukowych i innowacji</t>
        </is>
      </c>
      <c r="BY1152" s="2" t="inlineStr">
        <is>
          <t>3</t>
        </is>
      </c>
      <c r="BZ1152" s="2" t="inlineStr">
        <is>
          <t/>
        </is>
      </c>
      <c r="CA1152" t="inlineStr">
        <is>
          <t/>
        </is>
      </c>
      <c r="CB1152" t="inlineStr">
        <is>
          <t/>
        </is>
      </c>
      <c r="CC1152" t="inlineStr">
        <is>
          <t/>
        </is>
      </c>
      <c r="CD1152" t="inlineStr">
        <is>
          <t/>
        </is>
      </c>
      <c r="CE1152" t="inlineStr">
        <is>
          <t/>
        </is>
      </c>
      <c r="CF1152" t="inlineStr">
        <is>
          <t/>
        </is>
      </c>
      <c r="CG1152" t="inlineStr">
        <is>
          <t/>
        </is>
      </c>
      <c r="CH1152" t="inlineStr">
        <is>
          <t/>
        </is>
      </c>
      <c r="CI1152" t="inlineStr">
        <is>
          <t/>
        </is>
      </c>
      <c r="CJ1152" t="inlineStr">
        <is>
          <t/>
        </is>
      </c>
      <c r="CK1152" t="inlineStr">
        <is>
          <t/>
        </is>
      </c>
      <c r="CL1152" t="inlineStr">
        <is>
          <t/>
        </is>
      </c>
      <c r="CM1152" t="inlineStr">
        <is>
          <t/>
        </is>
      </c>
      <c r="CN1152" t="inlineStr">
        <is>
          <t/>
        </is>
      </c>
      <c r="CO1152" t="inlineStr">
        <is>
          <t/>
        </is>
      </c>
      <c r="CP1152" t="inlineStr">
        <is>
          <t/>
        </is>
      </c>
      <c r="CQ1152" t="inlineStr">
        <is>
          <t/>
        </is>
      </c>
      <c r="CR1152" t="inlineStr">
        <is>
          <t/>
        </is>
      </c>
      <c r="CS1152" t="inlineStr">
        <is>
          <t/>
        </is>
      </c>
      <c r="CT1152" t="inlineStr">
        <is>
          <t/>
        </is>
      </c>
      <c r="CU1152" t="inlineStr">
        <is>
          <t/>
        </is>
      </c>
    </row>
    <row r="1153">
      <c r="A1153" s="1" t="str">
        <f>HYPERLINK("https://iate.europa.eu/entry/result/3576860/all", "3576860")</f>
        <v>3576860</v>
      </c>
      <c r="B1153" t="inlineStr">
        <is>
          <t>BUSINESS AND COMPETITION</t>
        </is>
      </c>
      <c r="C1153" t="inlineStr">
        <is>
          <t>BUSINESS AND COMPETITION|business organisation|business activity</t>
        </is>
      </c>
      <c r="D1153" t="inlineStr">
        <is>
          <t/>
        </is>
      </c>
      <c r="E1153" t="inlineStr">
        <is>
          <t/>
        </is>
      </c>
      <c r="F1153" t="inlineStr">
        <is>
          <t/>
        </is>
      </c>
      <c r="G1153" t="inlineStr">
        <is>
          <t/>
        </is>
      </c>
      <c r="H1153" t="inlineStr">
        <is>
          <t/>
        </is>
      </c>
      <c r="I1153" t="inlineStr">
        <is>
          <t/>
        </is>
      </c>
      <c r="J1153" t="inlineStr">
        <is>
          <t/>
        </is>
      </c>
      <c r="K1153" t="inlineStr">
        <is>
          <t/>
        </is>
      </c>
      <c r="L1153" t="inlineStr">
        <is>
          <t/>
        </is>
      </c>
      <c r="M1153" t="inlineStr">
        <is>
          <t/>
        </is>
      </c>
      <c r="N1153" t="inlineStr">
        <is>
          <t/>
        </is>
      </c>
      <c r="O1153" t="inlineStr">
        <is>
          <t/>
        </is>
      </c>
      <c r="P1153" t="inlineStr">
        <is>
          <t/>
        </is>
      </c>
      <c r="Q1153" t="inlineStr">
        <is>
          <t/>
        </is>
      </c>
      <c r="R1153" t="inlineStr">
        <is>
          <t/>
        </is>
      </c>
      <c r="S1153" t="inlineStr">
        <is>
          <t/>
        </is>
      </c>
      <c r="T1153" t="inlineStr">
        <is>
          <t/>
        </is>
      </c>
      <c r="U1153" t="inlineStr">
        <is>
          <t/>
        </is>
      </c>
      <c r="V1153" t="inlineStr">
        <is>
          <t/>
        </is>
      </c>
      <c r="W1153" t="inlineStr">
        <is>
          <t/>
        </is>
      </c>
      <c r="X1153" s="2" t="inlineStr">
        <is>
          <t>FET Innovation Launchpad|
Horizon 2020 FET Innovation Launchpad</t>
        </is>
      </c>
      <c r="Y1153" s="2" t="inlineStr">
        <is>
          <t>3|
3</t>
        </is>
      </c>
      <c r="Z1153" s="2" t="inlineStr">
        <is>
          <t xml:space="preserve">|
</t>
        </is>
      </c>
      <c r="AA1153" t="inlineStr">
        <is>
          <t>scheme that aims to turn results from 
&lt;i&gt;FET&lt;/i&gt;-funded [ &lt;a href="/entry/result/2204945/all" id="ENTRY_TO_ENTRY_CONVERTER" target="_blank"&gt;IATE:2204945&lt;/a&gt; ] projects into societal or economic innovations by developing them as businesses</t>
        </is>
      </c>
      <c r="AB1153" t="inlineStr">
        <is>
          <t/>
        </is>
      </c>
      <c r="AC1153" t="inlineStr">
        <is>
          <t/>
        </is>
      </c>
      <c r="AD1153" t="inlineStr">
        <is>
          <t/>
        </is>
      </c>
      <c r="AE1153" t="inlineStr">
        <is>
          <t/>
        </is>
      </c>
      <c r="AF1153" t="inlineStr">
        <is>
          <t/>
        </is>
      </c>
      <c r="AG1153" t="inlineStr">
        <is>
          <t/>
        </is>
      </c>
      <c r="AH1153" t="inlineStr">
        <is>
          <t/>
        </is>
      </c>
      <c r="AI1153" t="inlineStr">
        <is>
          <t/>
        </is>
      </c>
      <c r="AJ1153" t="inlineStr">
        <is>
          <t/>
        </is>
      </c>
      <c r="AK1153" t="inlineStr">
        <is>
          <t/>
        </is>
      </c>
      <c r="AL1153" t="inlineStr">
        <is>
          <t/>
        </is>
      </c>
      <c r="AM1153" t="inlineStr">
        <is>
          <t/>
        </is>
      </c>
      <c r="AN1153" t="inlineStr">
        <is>
          <t/>
        </is>
      </c>
      <c r="AO1153" t="inlineStr">
        <is>
          <t/>
        </is>
      </c>
      <c r="AP1153" t="inlineStr">
        <is>
          <t/>
        </is>
      </c>
      <c r="AQ1153" t="inlineStr">
        <is>
          <t/>
        </is>
      </c>
      <c r="AR1153" s="2" t="inlineStr">
        <is>
          <t>Ceap Lainseála Nuálaíochta na dTeicneolaíochtaí sa Todhchaí agus Teicneolaíochtaí atá ag Teacht Chun Cinn de thoradh Fís 2020</t>
        </is>
      </c>
      <c r="AS1153" s="2" t="inlineStr">
        <is>
          <t>3</t>
        </is>
      </c>
      <c r="AT1153" s="2" t="inlineStr">
        <is>
          <t/>
        </is>
      </c>
      <c r="AU1153" t="inlineStr">
        <is>
          <t/>
        </is>
      </c>
      <c r="AV1153" t="inlineStr">
        <is>
          <t/>
        </is>
      </c>
      <c r="AW1153" t="inlineStr">
        <is>
          <t/>
        </is>
      </c>
      <c r="AX1153" t="inlineStr">
        <is>
          <t/>
        </is>
      </c>
      <c r="AY1153" t="inlineStr">
        <is>
          <t/>
        </is>
      </c>
      <c r="AZ1153" t="inlineStr">
        <is>
          <t/>
        </is>
      </c>
      <c r="BA1153" t="inlineStr">
        <is>
          <t/>
        </is>
      </c>
      <c r="BB1153" t="inlineStr">
        <is>
          <t/>
        </is>
      </c>
      <c r="BC1153" t="inlineStr">
        <is>
          <t/>
        </is>
      </c>
      <c r="BD1153" t="inlineStr">
        <is>
          <t/>
        </is>
      </c>
      <c r="BE1153" t="inlineStr">
        <is>
          <t/>
        </is>
      </c>
      <c r="BF1153" t="inlineStr">
        <is>
          <t/>
        </is>
      </c>
      <c r="BG1153" t="inlineStr">
        <is>
          <t/>
        </is>
      </c>
      <c r="BH1153" t="inlineStr">
        <is>
          <t/>
        </is>
      </c>
      <c r="BI1153" t="inlineStr">
        <is>
          <t/>
        </is>
      </c>
      <c r="BJ1153" t="inlineStr">
        <is>
          <t/>
        </is>
      </c>
      <c r="BK1153" t="inlineStr">
        <is>
          <t/>
        </is>
      </c>
      <c r="BL1153" t="inlineStr">
        <is>
          <t/>
        </is>
      </c>
      <c r="BM1153" t="inlineStr">
        <is>
          <t/>
        </is>
      </c>
      <c r="BN1153" t="inlineStr">
        <is>
          <t/>
        </is>
      </c>
      <c r="BO1153" t="inlineStr">
        <is>
          <t/>
        </is>
      </c>
      <c r="BP1153" s="2" t="inlineStr">
        <is>
          <t>Pad tal-Illanċjar għall-Innovazzjoni fil-FET|
Launchpad għall-Innovazzjoni fil-FET|
Pad tal-Illanċjar għall-Innovazzjoni fil-FET tal-Orizzont 2020|
Launchpad għall-Innovazzjoni fil-FET tal-Orizzont 2020</t>
        </is>
      </c>
      <c r="BQ1153" s="2" t="inlineStr">
        <is>
          <t>0|
3|
0|
3</t>
        </is>
      </c>
      <c r="BR1153" s="2" t="inlineStr">
        <is>
          <t xml:space="preserve">|
|
|
</t>
        </is>
      </c>
      <c r="BS1153" t="inlineStr">
        <is>
          <t>skema li l-għan tagħha huwa li tbiddel ir-riżultati miksuba minn proġetti ffinanzjati mill-FET 
&lt;sup&gt;1&lt;/sup&gt; f'innovazzjonijiet soċjetali jew ekonomiċi billi tiżviluppahom bħala negozji 
&lt;p&gt;&lt;sup&gt;1&lt;/sup&gt; teknoloġiji futuri u emerġenti (FET) [ &lt;a href="/entry/result/2204945/all" id="ENTRY_TO_ENTRY_CONVERTER" target="_blank"&gt;IATE:2204945&lt;/a&gt; ]&lt;/p&gt;</t>
        </is>
      </c>
      <c r="BT1153" t="inlineStr">
        <is>
          <t/>
        </is>
      </c>
      <c r="BU1153" t="inlineStr">
        <is>
          <t/>
        </is>
      </c>
      <c r="BV1153" t="inlineStr">
        <is>
          <t/>
        </is>
      </c>
      <c r="BW1153" t="inlineStr">
        <is>
          <t/>
        </is>
      </c>
      <c r="BX1153" t="inlineStr">
        <is>
          <t/>
        </is>
      </c>
      <c r="BY1153" t="inlineStr">
        <is>
          <t/>
        </is>
      </c>
      <c r="BZ1153" t="inlineStr">
        <is>
          <t/>
        </is>
      </c>
      <c r="CA1153" t="inlineStr">
        <is>
          <t/>
        </is>
      </c>
      <c r="CB1153" t="inlineStr">
        <is>
          <t/>
        </is>
      </c>
      <c r="CC1153" t="inlineStr">
        <is>
          <t/>
        </is>
      </c>
      <c r="CD1153" t="inlineStr">
        <is>
          <t/>
        </is>
      </c>
      <c r="CE1153" t="inlineStr">
        <is>
          <t/>
        </is>
      </c>
      <c r="CF1153" t="inlineStr">
        <is>
          <t/>
        </is>
      </c>
      <c r="CG1153" t="inlineStr">
        <is>
          <t/>
        </is>
      </c>
      <c r="CH1153" t="inlineStr">
        <is>
          <t/>
        </is>
      </c>
      <c r="CI1153" t="inlineStr">
        <is>
          <t/>
        </is>
      </c>
      <c r="CJ1153" t="inlineStr">
        <is>
          <t/>
        </is>
      </c>
      <c r="CK1153" t="inlineStr">
        <is>
          <t/>
        </is>
      </c>
      <c r="CL1153" t="inlineStr">
        <is>
          <t/>
        </is>
      </c>
      <c r="CM1153" t="inlineStr">
        <is>
          <t/>
        </is>
      </c>
      <c r="CN1153" t="inlineStr">
        <is>
          <t/>
        </is>
      </c>
      <c r="CO1153" t="inlineStr">
        <is>
          <t/>
        </is>
      </c>
      <c r="CP1153" t="inlineStr">
        <is>
          <t/>
        </is>
      </c>
      <c r="CQ1153" t="inlineStr">
        <is>
          <t/>
        </is>
      </c>
      <c r="CR1153" t="inlineStr">
        <is>
          <t/>
        </is>
      </c>
      <c r="CS1153" t="inlineStr">
        <is>
          <t/>
        </is>
      </c>
      <c r="CT1153" t="inlineStr">
        <is>
          <t/>
        </is>
      </c>
      <c r="CU1153" t="inlineStr">
        <is>
          <t/>
        </is>
      </c>
    </row>
    <row r="1154">
      <c r="A1154" s="1" t="str">
        <f>HYPERLINK("https://iate.europa.eu/entry/result/3576889/all", "3576889")</f>
        <v>3576889</v>
      </c>
      <c r="B1154" t="inlineStr">
        <is>
          <t>EDUCATION AND COMMUNICATIONS</t>
        </is>
      </c>
      <c r="C1154" t="inlineStr">
        <is>
          <t>EDUCATION AND COMMUNICATIONS|information technology and data processing|computer systems</t>
        </is>
      </c>
      <c r="D1154" s="2" t="inlineStr">
        <is>
          <t>ненадзиравано машинно самообучение|
неконтролирано машинно самообучение</t>
        </is>
      </c>
      <c r="E1154" s="2" t="inlineStr">
        <is>
          <t>3|
3</t>
        </is>
      </c>
      <c r="F1154" s="2" t="inlineStr">
        <is>
          <t xml:space="preserve">|
</t>
        </is>
      </c>
      <c r="G1154" t="inlineStr">
        <is>
          <t>&lt;div&gt;
 вид алгоритми за машинно самообучение, които се обучават от ненадписани, некласифицирани или некатегоризирани тестови данни&lt;/div&gt;</t>
        </is>
      </c>
      <c r="H1154" s="2" t="inlineStr">
        <is>
          <t>strojové učení bez učitele|
učení bez učitele</t>
        </is>
      </c>
      <c r="I1154" s="2" t="inlineStr">
        <is>
          <t>3|
3</t>
        </is>
      </c>
      <c r="J1154" s="2" t="inlineStr">
        <is>
          <t xml:space="preserve">|
</t>
        </is>
      </c>
      <c r="K1154" t="inlineStr">
        <is>
          <t/>
        </is>
      </c>
      <c r="L1154" s="2" t="inlineStr">
        <is>
          <t>unsupervised learning|
ikkeovervåget maskinindlæring|
ikkeovervåget læring</t>
        </is>
      </c>
      <c r="M1154" s="2" t="inlineStr">
        <is>
          <t>3|
3|
3</t>
        </is>
      </c>
      <c r="N1154" s="2" t="inlineStr">
        <is>
          <t xml:space="preserve">|
|
</t>
        </is>
      </c>
      <c r="O1154" t="inlineStr">
        <is>
          <t/>
        </is>
      </c>
      <c r="P1154" s="2" t="inlineStr">
        <is>
          <t>unüberwachtes maschinelles Lernen</t>
        </is>
      </c>
      <c r="Q1154" s="2" t="inlineStr">
        <is>
          <t>3</t>
        </is>
      </c>
      <c r="R1154" s="2" t="inlineStr">
        <is>
          <t/>
        </is>
      </c>
      <c r="S1154" t="inlineStr">
        <is>
          <t/>
        </is>
      </c>
      <c r="T1154" s="2" t="inlineStr">
        <is>
          <t>μη εποπτευόμενη εκμάθηση μηχανής</t>
        </is>
      </c>
      <c r="U1154" s="2" t="inlineStr">
        <is>
          <t>3</t>
        </is>
      </c>
      <c r="V1154" s="2" t="inlineStr">
        <is>
          <t/>
        </is>
      </c>
      <c r="W1154" t="inlineStr">
        <is>
          <t/>
        </is>
      </c>
      <c r="X1154" s="2" t="inlineStr">
        <is>
          <t>unsupervised learning|
unsupervised machine learning</t>
        </is>
      </c>
      <c r="Y1154" s="2" t="inlineStr">
        <is>
          <t>3|
3</t>
        </is>
      </c>
      <c r="Z1154" s="2" t="inlineStr">
        <is>
          <t xml:space="preserve">|
</t>
        </is>
      </c>
      <c r="AA1154" t="inlineStr">
        <is>
          <t>&lt;i&gt;machine learning&lt;/i&gt; [ &lt;a href="/entry/result/1327933/all" id="ENTRY_TO_ENTRY_CONVERTER" target="_blank"&gt;IATE:1327933&lt;/a&gt; ] task of inferring from 
&lt;i&gt;unlabelled data&lt;/i&gt; [ &lt;a href="/entry/result/3577939/all" id="ENTRY_TO_ENTRY_CONVERTER" target="_blank"&gt;IATE:3577939&lt;/a&gt; ] a function that can be used to describe hidden structure</t>
        </is>
      </c>
      <c r="AB1154" s="2" t="inlineStr">
        <is>
          <t>aprendizaje automático no supervisado</t>
        </is>
      </c>
      <c r="AC1154" s="2" t="inlineStr">
        <is>
          <t>3</t>
        </is>
      </c>
      <c r="AD1154" s="2" t="inlineStr">
        <is>
          <t/>
        </is>
      </c>
      <c r="AE1154" t="inlineStr">
        <is>
          <t>Método de aprendizaje artificial que se usa para deducir datos mediante la búsqueda de patrones o regularidades, y clasificar en grupos la información para que esta sea satisfactoria.</t>
        </is>
      </c>
      <c r="AF1154" s="2" t="inlineStr">
        <is>
          <t>järelevalveta masinõpe</t>
        </is>
      </c>
      <c r="AG1154" s="2" t="inlineStr">
        <is>
          <t>3</t>
        </is>
      </c>
      <c r="AH1154" s="2" t="inlineStr">
        <is>
          <t/>
        </is>
      </c>
      <c r="AI1154" t="inlineStr">
        <is>
          <t/>
        </is>
      </c>
      <c r="AJ1154" s="2" t="inlineStr">
        <is>
          <t>ohjaamaton oppiminen|
valvomaton koneoppiminen</t>
        </is>
      </c>
      <c r="AK1154" s="2" t="inlineStr">
        <is>
          <t>3|
3</t>
        </is>
      </c>
      <c r="AL1154" s="2" t="inlineStr">
        <is>
          <t xml:space="preserve">|
</t>
        </is>
      </c>
      <c r="AM1154" t="inlineStr">
        <is>
          <t>koneoppimisen muoto, jossa opetusdataa ei ole luokiteltu eikä haluttu lopputulos ole tarkalleen tiedossa</t>
        </is>
      </c>
      <c r="AN1154" s="2" t="inlineStr">
        <is>
          <t>apprentissage non supervisé|
apprentissage automatique non supervisé</t>
        </is>
      </c>
      <c r="AO1154" s="2" t="inlineStr">
        <is>
          <t>3|
3</t>
        </is>
      </c>
      <c r="AP1154" s="2" t="inlineStr">
        <is>
          <t xml:space="preserve">preferred|
</t>
        </is>
      </c>
      <c r="AQ1154" t="inlineStr">
        <is>
          <t>mode d'apprentissage automatique permettant de créer des règles à partir de données non classées qu'un ordinateur doit regrouper en catégories</t>
        </is>
      </c>
      <c r="AR1154" s="2" t="inlineStr">
        <is>
          <t>meaisínfhoghlaim neamh-mhaoirsithe</t>
        </is>
      </c>
      <c r="AS1154" s="2" t="inlineStr">
        <is>
          <t>3</t>
        </is>
      </c>
      <c r="AT1154" s="2" t="inlineStr">
        <is>
          <t/>
        </is>
      </c>
      <c r="AU1154" t="inlineStr">
        <is>
          <t/>
        </is>
      </c>
      <c r="AV1154" s="2" t="inlineStr">
        <is>
          <t>nenadzirano strojno učenje</t>
        </is>
      </c>
      <c r="AW1154" s="2" t="inlineStr">
        <is>
          <t>3</t>
        </is>
      </c>
      <c r="AX1154" s="2" t="inlineStr">
        <is>
          <t/>
        </is>
      </c>
      <c r="AY1154" t="inlineStr">
        <is>
          <t/>
        </is>
      </c>
      <c r="AZ1154" s="2" t="inlineStr">
        <is>
          <t>felügyelet nélküli gépi tanulás</t>
        </is>
      </c>
      <c r="BA1154" s="2" t="inlineStr">
        <is>
          <t>4</t>
        </is>
      </c>
      <c r="BB1154" s="2" t="inlineStr">
        <is>
          <t/>
        </is>
      </c>
      <c r="BC1154" t="inlineStr">
        <is>
          <t>olyan gépi tanulási módszerek, amelyekben a szövegek csoportokba rendezéséhez nem adják meg előre a csoportcímkéket</t>
        </is>
      </c>
      <c r="BD1154" s="2" t="inlineStr">
        <is>
          <t>apprendimento automatico senza supervisione</t>
        </is>
      </c>
      <c r="BE1154" s="2" t="inlineStr">
        <is>
          <t>3</t>
        </is>
      </c>
      <c r="BF1154" s="2" t="inlineStr">
        <is>
          <t/>
        </is>
      </c>
      <c r="BG1154" t="inlineStr">
        <is>
          <t>apprendimento automatico in cui un modello desiderato individua una struttura nascosta (o latente) nei dati</t>
        </is>
      </c>
      <c r="BH1154" s="2" t="inlineStr">
        <is>
          <t>neprižiūrimas mašinų mokymasis|
neprižiūrimas kompiuterio mokymasis|
neprižiūrimas mokymasis</t>
        </is>
      </c>
      <c r="BI1154" s="2" t="inlineStr">
        <is>
          <t>3|
3|
3</t>
        </is>
      </c>
      <c r="BJ1154" s="2" t="inlineStr">
        <is>
          <t xml:space="preserve">|
|
</t>
        </is>
      </c>
      <c r="BK1154" t="inlineStr">
        <is>
          <t>mašinų mokymasis ( &lt;a href="/entry/result/1327933/all" id="ENTRY_TO_ENTRY_CONVERTER" target="_blank"&gt;IATE:1327933&lt;/a&gt; ) naudojant nežymėtuosius duomenis ( &lt;a href="/entry/result/3577939/all" id="ENTRY_TO_ENTRY_CONVERTER" target="_blank"&gt;IATE:3577939&lt;/a&gt; ) taisyklėms išvesti ir duomenims grupuoti</t>
        </is>
      </c>
      <c r="BL1154" s="2" t="inlineStr">
        <is>
          <t>nepārraudzītā mašīnmācīšanās|
nepārraudzītā mācīšanās</t>
        </is>
      </c>
      <c r="BM1154" s="2" t="inlineStr">
        <is>
          <t>2|
2</t>
        </is>
      </c>
      <c r="BN1154" s="2" t="inlineStr">
        <is>
          <t xml:space="preserve">|
</t>
        </is>
      </c>
      <c r="BO1154" t="inlineStr">
        <is>
          <t>&lt;i&gt;mašīnmācīšanās&lt;/i&gt; [ &lt;a href="/entry/result/1327933/all" id="ENTRY_TO_ENTRY_CONVERTER" target="_blank"&gt;IATE:1327933&lt;/a&gt; ], kuras uzdevums ir izvest no neanotētiem datiem funkciju, kuru var izmantot slēptas datu struktūras aprakstīšanai</t>
        </is>
      </c>
      <c r="BP1154" s="2" t="inlineStr">
        <is>
          <t>apprendiment mingħajr superviżjoni|
tagħlim awtomatiku mingħajr superviżjoni|
tagħlim mingħajr superviżjoni|
apprendiment awtomatiku mingħajr superviżjoni</t>
        </is>
      </c>
      <c r="BQ1154" s="2" t="inlineStr">
        <is>
          <t>3|
3|
3|
3</t>
        </is>
      </c>
      <c r="BR1154" s="2" t="inlineStr">
        <is>
          <t xml:space="preserve">|
|
|
</t>
        </is>
      </c>
      <c r="BS1154" t="inlineStr">
        <is>
          <t>eżerċizzju ta' apprendiment/tagħlim awtomatiku [ &lt;a href="/entry/result/1327933/all" id="ENTRY_TO_ENTRY_CONVERTER" target="_blank"&gt;IATE:1327933&lt;/a&gt; ] fejn minn 
&lt;i&gt;data&lt;/i&gt; mhux ittikkettata tiġi inferita funzjoni li tista' tintuża biex tiddeskrivi struttura moħbija</t>
        </is>
      </c>
      <c r="BT1154" s="2" t="inlineStr">
        <is>
          <t>ongesuperviseerd leren|
ongesuperviseerd machinaal leren</t>
        </is>
      </c>
      <c r="BU1154" s="2" t="inlineStr">
        <is>
          <t>3|
3</t>
        </is>
      </c>
      <c r="BV1154" s="2" t="inlineStr">
        <is>
          <t xml:space="preserve">|
</t>
        </is>
      </c>
      <c r="BW1154" t="inlineStr">
        <is>
          <t>vorm van machinaal leren waarbij de computer leert uit ongelabelde, niet-geclassificeerde gegevens en zelf op basis van gedetecteerde patronen een model maakt</t>
        </is>
      </c>
      <c r="BX1154" s="2" t="inlineStr">
        <is>
          <t>uczenie się maszyn bez nadzoru</t>
        </is>
      </c>
      <c r="BY1154" s="2" t="inlineStr">
        <is>
          <t>3</t>
        </is>
      </c>
      <c r="BZ1154" s="2" t="inlineStr">
        <is>
          <t/>
        </is>
      </c>
      <c r="CA1154" t="inlineStr">
        <is>
          <t>rodzaj 
&lt;i&gt;uczenia się maszyn&lt;/i&gt; [ &lt;a href="/entry/result/1327933/all" id="ENTRY_TO_ENTRY_CONVERTER" target="_blank"&gt;IATE:1327933&lt;/a&gt; ], w którym system nie otrzymuje informacji instruktażowej, tylko musi nauczyć się właściwego zachowania wyłącznie na podstawie obserwacji wektorów wejściowych</t>
        </is>
      </c>
      <c r="CB1154" s="2" t="inlineStr">
        <is>
          <t>aprendizagem não supervisionada|
aprendizagem automática não supervisionada</t>
        </is>
      </c>
      <c r="CC1154" s="2" t="inlineStr">
        <is>
          <t>3|
3</t>
        </is>
      </c>
      <c r="CD1154" s="2" t="inlineStr">
        <is>
          <t xml:space="preserve">|
</t>
        </is>
      </c>
      <c r="CE1154" t="inlineStr">
        <is>
          <t/>
        </is>
      </c>
      <c r="CF1154" s="2" t="inlineStr">
        <is>
          <t>învățare automată nesupravegheată|
învățare nesupervizată</t>
        </is>
      </c>
      <c r="CG1154" s="2" t="inlineStr">
        <is>
          <t>3|
3</t>
        </is>
      </c>
      <c r="CH1154" s="2" t="inlineStr">
        <is>
          <t xml:space="preserve">|
</t>
        </is>
      </c>
      <c r="CI1154" t="inlineStr">
        <is>
          <t>învățare automată în care programatorul nu are la dispozitie etichete asociate datelor de intrare, algoritmii căutând în general tipare (asemănări și diferențe) în structura datelor</t>
        </is>
      </c>
      <c r="CJ1154" s="2" t="inlineStr">
        <is>
          <t>strojové učenie bez učiteľa</t>
        </is>
      </c>
      <c r="CK1154" s="2" t="inlineStr">
        <is>
          <t>3</t>
        </is>
      </c>
      <c r="CL1154" s="2" t="inlineStr">
        <is>
          <t/>
        </is>
      </c>
      <c r="CM1154" t="inlineStr">
        <is>
          <t>podoblasť &lt;a href="https://iate.europa.eu/entry/result/1327933/sk" target="_blank"&gt;strojového učenia &lt;/a&gt;zaoberajúca sa algoritmami a technikami, ktoré umožňujú počítačovému systému „učiť sa“, pričom učením v danom kontexte rozumieme takú zmenu vnútorného stavu systému, ktorá zefektivní schopnosť prispôsobenia sa zmenám okolitého prostredia, a pokiaľ ide o algoritmi učenia, ku vstupným dátam nie je vopred známy výstup</t>
        </is>
      </c>
      <c r="CN1154" s="2" t="inlineStr">
        <is>
          <t>nenadzorovano strojno učenje</t>
        </is>
      </c>
      <c r="CO1154" s="2" t="inlineStr">
        <is>
          <t>3</t>
        </is>
      </c>
      <c r="CP1154" s="2" t="inlineStr">
        <is>
          <t/>
        </is>
      </c>
      <c r="CQ1154" t="inlineStr">
        <is>
          <t/>
        </is>
      </c>
      <c r="CR1154" s="2" t="inlineStr">
        <is>
          <t>oövervakad maskininlärning</t>
        </is>
      </c>
      <c r="CS1154" s="2" t="inlineStr">
        <is>
          <t>3</t>
        </is>
      </c>
      <c r="CT1154" s="2" t="inlineStr">
        <is>
          <t/>
        </is>
      </c>
      <c r="CU1154" t="inlineStr">
        <is>
          <t/>
        </is>
      </c>
    </row>
    <row r="1155">
      <c r="A1155" s="1" t="str">
        <f>HYPERLINK("https://iate.europa.eu/entry/result/3588846/all", "3588846")</f>
        <v>3588846</v>
      </c>
      <c r="B1155" t="inlineStr">
        <is>
          <t>ECONOMICS;SOCIAL QUESTIONS</t>
        </is>
      </c>
      <c r="C1155" t="inlineStr">
        <is>
          <t>ECONOMICS|economic analysis|statistics;ECONOMICS;SOCIAL QUESTIONS|construction and town planning|housing</t>
        </is>
      </c>
      <c r="D1155" t="inlineStr">
        <is>
          <t/>
        </is>
      </c>
      <c r="E1155" t="inlineStr">
        <is>
          <t/>
        </is>
      </c>
      <c r="F1155" t="inlineStr">
        <is>
          <t/>
        </is>
      </c>
      <c r="G1155" t="inlineStr">
        <is>
          <t/>
        </is>
      </c>
      <c r="H1155" t="inlineStr">
        <is>
          <t/>
        </is>
      </c>
      <c r="I1155" t="inlineStr">
        <is>
          <t/>
        </is>
      </c>
      <c r="J1155" t="inlineStr">
        <is>
          <t/>
        </is>
      </c>
      <c r="K1155" t="inlineStr">
        <is>
          <t/>
        </is>
      </c>
      <c r="L1155" t="inlineStr">
        <is>
          <t/>
        </is>
      </c>
      <c r="M1155" t="inlineStr">
        <is>
          <t/>
        </is>
      </c>
      <c r="N1155" t="inlineStr">
        <is>
          <t/>
        </is>
      </c>
      <c r="O1155" t="inlineStr">
        <is>
          <t/>
        </is>
      </c>
      <c r="P1155" t="inlineStr">
        <is>
          <t/>
        </is>
      </c>
      <c r="Q1155" t="inlineStr">
        <is>
          <t/>
        </is>
      </c>
      <c r="R1155" t="inlineStr">
        <is>
          <t/>
        </is>
      </c>
      <c r="S1155" t="inlineStr">
        <is>
          <t/>
        </is>
      </c>
      <c r="T1155" t="inlineStr">
        <is>
          <t/>
        </is>
      </c>
      <c r="U1155" t="inlineStr">
        <is>
          <t/>
        </is>
      </c>
      <c r="V1155" t="inlineStr">
        <is>
          <t/>
        </is>
      </c>
      <c r="W1155" t="inlineStr">
        <is>
          <t/>
        </is>
      </c>
      <c r="X1155" s="2" t="inlineStr">
        <is>
          <t>stock of unsold dwellings</t>
        </is>
      </c>
      <c r="Y1155" s="2" t="inlineStr">
        <is>
          <t>3</t>
        </is>
      </c>
      <c r="Z1155" s="2" t="inlineStr">
        <is>
          <t/>
        </is>
      </c>
      <c r="AA1155" t="inlineStr">
        <is>
          <t/>
        </is>
      </c>
      <c r="AB1155" t="inlineStr">
        <is>
          <t/>
        </is>
      </c>
      <c r="AC1155" t="inlineStr">
        <is>
          <t/>
        </is>
      </c>
      <c r="AD1155" t="inlineStr">
        <is>
          <t/>
        </is>
      </c>
      <c r="AE1155" t="inlineStr">
        <is>
          <t/>
        </is>
      </c>
      <c r="AF1155" t="inlineStr">
        <is>
          <t/>
        </is>
      </c>
      <c r="AG1155" t="inlineStr">
        <is>
          <t/>
        </is>
      </c>
      <c r="AH1155" t="inlineStr">
        <is>
          <t/>
        </is>
      </c>
      <c r="AI1155" t="inlineStr">
        <is>
          <t/>
        </is>
      </c>
      <c r="AJ1155" s="2" t="inlineStr">
        <is>
          <t>myymätön asuntokanta</t>
        </is>
      </c>
      <c r="AK1155" s="2" t="inlineStr">
        <is>
          <t>3</t>
        </is>
      </c>
      <c r="AL1155" s="2" t="inlineStr">
        <is>
          <t/>
        </is>
      </c>
      <c r="AM1155" t="inlineStr">
        <is>
          <t/>
        </is>
      </c>
      <c r="AN1155" t="inlineStr">
        <is>
          <t/>
        </is>
      </c>
      <c r="AO1155" t="inlineStr">
        <is>
          <t/>
        </is>
      </c>
      <c r="AP1155" t="inlineStr">
        <is>
          <t/>
        </is>
      </c>
      <c r="AQ1155" t="inlineStr">
        <is>
          <t/>
        </is>
      </c>
      <c r="AR1155" t="inlineStr">
        <is>
          <t/>
        </is>
      </c>
      <c r="AS1155" t="inlineStr">
        <is>
          <t/>
        </is>
      </c>
      <c r="AT1155" t="inlineStr">
        <is>
          <t/>
        </is>
      </c>
      <c r="AU1155" t="inlineStr">
        <is>
          <t/>
        </is>
      </c>
      <c r="AV1155" t="inlineStr">
        <is>
          <t/>
        </is>
      </c>
      <c r="AW1155" t="inlineStr">
        <is>
          <t/>
        </is>
      </c>
      <c r="AX1155" t="inlineStr">
        <is>
          <t/>
        </is>
      </c>
      <c r="AY1155" t="inlineStr">
        <is>
          <t/>
        </is>
      </c>
      <c r="AZ1155" t="inlineStr">
        <is>
          <t/>
        </is>
      </c>
      <c r="BA1155" t="inlineStr">
        <is>
          <t/>
        </is>
      </c>
      <c r="BB1155" t="inlineStr">
        <is>
          <t/>
        </is>
      </c>
      <c r="BC1155" t="inlineStr">
        <is>
          <t/>
        </is>
      </c>
      <c r="BD1155" t="inlineStr">
        <is>
          <t/>
        </is>
      </c>
      <c r="BE1155" t="inlineStr">
        <is>
          <t/>
        </is>
      </c>
      <c r="BF1155" t="inlineStr">
        <is>
          <t/>
        </is>
      </c>
      <c r="BG1155" t="inlineStr">
        <is>
          <t/>
        </is>
      </c>
      <c r="BH1155" t="inlineStr">
        <is>
          <t/>
        </is>
      </c>
      <c r="BI1155" t="inlineStr">
        <is>
          <t/>
        </is>
      </c>
      <c r="BJ1155" t="inlineStr">
        <is>
          <t/>
        </is>
      </c>
      <c r="BK1155" t="inlineStr">
        <is>
          <t/>
        </is>
      </c>
      <c r="BL1155" t="inlineStr">
        <is>
          <t/>
        </is>
      </c>
      <c r="BM1155" t="inlineStr">
        <is>
          <t/>
        </is>
      </c>
      <c r="BN1155" t="inlineStr">
        <is>
          <t/>
        </is>
      </c>
      <c r="BO1155" t="inlineStr">
        <is>
          <t/>
        </is>
      </c>
      <c r="BP1155" t="inlineStr">
        <is>
          <t/>
        </is>
      </c>
      <c r="BQ1155" t="inlineStr">
        <is>
          <t/>
        </is>
      </c>
      <c r="BR1155" t="inlineStr">
        <is>
          <t/>
        </is>
      </c>
      <c r="BS1155" t="inlineStr">
        <is>
          <t/>
        </is>
      </c>
      <c r="BT1155" t="inlineStr">
        <is>
          <t/>
        </is>
      </c>
      <c r="BU1155" t="inlineStr">
        <is>
          <t/>
        </is>
      </c>
      <c r="BV1155" t="inlineStr">
        <is>
          <t/>
        </is>
      </c>
      <c r="BW1155" t="inlineStr">
        <is>
          <t/>
        </is>
      </c>
      <c r="BX1155" t="inlineStr">
        <is>
          <t/>
        </is>
      </c>
      <c r="BY1155" t="inlineStr">
        <is>
          <t/>
        </is>
      </c>
      <c r="BZ1155" t="inlineStr">
        <is>
          <t/>
        </is>
      </c>
      <c r="CA1155" t="inlineStr">
        <is>
          <t/>
        </is>
      </c>
      <c r="CB1155" t="inlineStr">
        <is>
          <t/>
        </is>
      </c>
      <c r="CC1155" t="inlineStr">
        <is>
          <t/>
        </is>
      </c>
      <c r="CD1155" t="inlineStr">
        <is>
          <t/>
        </is>
      </c>
      <c r="CE1155" t="inlineStr">
        <is>
          <t/>
        </is>
      </c>
      <c r="CF1155" t="inlineStr">
        <is>
          <t/>
        </is>
      </c>
      <c r="CG1155" t="inlineStr">
        <is>
          <t/>
        </is>
      </c>
      <c r="CH1155" t="inlineStr">
        <is>
          <t/>
        </is>
      </c>
      <c r="CI1155" t="inlineStr">
        <is>
          <t/>
        </is>
      </c>
      <c r="CJ1155" t="inlineStr">
        <is>
          <t/>
        </is>
      </c>
      <c r="CK1155" t="inlineStr">
        <is>
          <t/>
        </is>
      </c>
      <c r="CL1155" t="inlineStr">
        <is>
          <t/>
        </is>
      </c>
      <c r="CM1155" t="inlineStr">
        <is>
          <t/>
        </is>
      </c>
      <c r="CN1155" t="inlineStr">
        <is>
          <t/>
        </is>
      </c>
      <c r="CO1155" t="inlineStr">
        <is>
          <t/>
        </is>
      </c>
      <c r="CP1155" t="inlineStr">
        <is>
          <t/>
        </is>
      </c>
      <c r="CQ1155" t="inlineStr">
        <is>
          <t/>
        </is>
      </c>
      <c r="CR1155" t="inlineStr">
        <is>
          <t/>
        </is>
      </c>
      <c r="CS1155" t="inlineStr">
        <is>
          <t/>
        </is>
      </c>
      <c r="CT1155" t="inlineStr">
        <is>
          <t/>
        </is>
      </c>
      <c r="CU1155" t="inlineStr">
        <is>
          <t/>
        </is>
      </c>
    </row>
    <row r="1156">
      <c r="A1156" s="1" t="str">
        <f>HYPERLINK("https://iate.europa.eu/entry/result/3588844/all", "3588844")</f>
        <v>3588844</v>
      </c>
      <c r="B1156" t="inlineStr">
        <is>
          <t>INDUSTRY;ECONOMICS</t>
        </is>
      </c>
      <c r="C1156" t="inlineStr">
        <is>
          <t>INDUSTRY|building and public works|building industry;ECONOMICS|economic analysis|statistics;ECONOMICS</t>
        </is>
      </c>
      <c r="D1156" t="inlineStr">
        <is>
          <t/>
        </is>
      </c>
      <c r="E1156" t="inlineStr">
        <is>
          <t/>
        </is>
      </c>
      <c r="F1156" t="inlineStr">
        <is>
          <t/>
        </is>
      </c>
      <c r="G1156" t="inlineStr">
        <is>
          <t/>
        </is>
      </c>
      <c r="H1156" t="inlineStr">
        <is>
          <t/>
        </is>
      </c>
      <c r="I1156" t="inlineStr">
        <is>
          <t/>
        </is>
      </c>
      <c r="J1156" t="inlineStr">
        <is>
          <t/>
        </is>
      </c>
      <c r="K1156" t="inlineStr">
        <is>
          <t/>
        </is>
      </c>
      <c r="L1156" t="inlineStr">
        <is>
          <t/>
        </is>
      </c>
      <c r="M1156" t="inlineStr">
        <is>
          <t/>
        </is>
      </c>
      <c r="N1156" t="inlineStr">
        <is>
          <t/>
        </is>
      </c>
      <c r="O1156" t="inlineStr">
        <is>
          <t/>
        </is>
      </c>
      <c r="P1156" t="inlineStr">
        <is>
          <t/>
        </is>
      </c>
      <c r="Q1156" t="inlineStr">
        <is>
          <t/>
        </is>
      </c>
      <c r="R1156" t="inlineStr">
        <is>
          <t/>
        </is>
      </c>
      <c r="S1156" t="inlineStr">
        <is>
          <t/>
        </is>
      </c>
      <c r="T1156" t="inlineStr">
        <is>
          <t/>
        </is>
      </c>
      <c r="U1156" t="inlineStr">
        <is>
          <t/>
        </is>
      </c>
      <c r="V1156" t="inlineStr">
        <is>
          <t/>
        </is>
      </c>
      <c r="W1156" t="inlineStr">
        <is>
          <t/>
        </is>
      </c>
      <c r="X1156" s="2" t="inlineStr">
        <is>
          <t>building start</t>
        </is>
      </c>
      <c r="Y1156" s="2" t="inlineStr">
        <is>
          <t>3</t>
        </is>
      </c>
      <c r="Z1156" s="2" t="inlineStr">
        <is>
          <t/>
        </is>
      </c>
      <c r="AA1156" t="inlineStr">
        <is>
          <t/>
        </is>
      </c>
      <c r="AB1156" t="inlineStr">
        <is>
          <t/>
        </is>
      </c>
      <c r="AC1156" t="inlineStr">
        <is>
          <t/>
        </is>
      </c>
      <c r="AD1156" t="inlineStr">
        <is>
          <t/>
        </is>
      </c>
      <c r="AE1156" t="inlineStr">
        <is>
          <t/>
        </is>
      </c>
      <c r="AF1156" t="inlineStr">
        <is>
          <t/>
        </is>
      </c>
      <c r="AG1156" t="inlineStr">
        <is>
          <t/>
        </is>
      </c>
      <c r="AH1156" t="inlineStr">
        <is>
          <t/>
        </is>
      </c>
      <c r="AI1156" t="inlineStr">
        <is>
          <t/>
        </is>
      </c>
      <c r="AJ1156" s="2" t="inlineStr">
        <is>
          <t>aloitettu rakennushanke|
aloitettu rakennus</t>
        </is>
      </c>
      <c r="AK1156" s="2" t="inlineStr">
        <is>
          <t>3|
3</t>
        </is>
      </c>
      <c r="AL1156" s="2" t="inlineStr">
        <is>
          <t xml:space="preserve">|
</t>
        </is>
      </c>
      <c r="AM1156" t="inlineStr">
        <is>
          <t/>
        </is>
      </c>
      <c r="AN1156" t="inlineStr">
        <is>
          <t/>
        </is>
      </c>
      <c r="AO1156" t="inlineStr">
        <is>
          <t/>
        </is>
      </c>
      <c r="AP1156" t="inlineStr">
        <is>
          <t/>
        </is>
      </c>
      <c r="AQ1156" t="inlineStr">
        <is>
          <t/>
        </is>
      </c>
      <c r="AR1156" t="inlineStr">
        <is>
          <t/>
        </is>
      </c>
      <c r="AS1156" t="inlineStr">
        <is>
          <t/>
        </is>
      </c>
      <c r="AT1156" t="inlineStr">
        <is>
          <t/>
        </is>
      </c>
      <c r="AU1156" t="inlineStr">
        <is>
          <t/>
        </is>
      </c>
      <c r="AV1156" t="inlineStr">
        <is>
          <t/>
        </is>
      </c>
      <c r="AW1156" t="inlineStr">
        <is>
          <t/>
        </is>
      </c>
      <c r="AX1156" t="inlineStr">
        <is>
          <t/>
        </is>
      </c>
      <c r="AY1156" t="inlineStr">
        <is>
          <t/>
        </is>
      </c>
      <c r="AZ1156" t="inlineStr">
        <is>
          <t/>
        </is>
      </c>
      <c r="BA1156" t="inlineStr">
        <is>
          <t/>
        </is>
      </c>
      <c r="BB1156" t="inlineStr">
        <is>
          <t/>
        </is>
      </c>
      <c r="BC1156" t="inlineStr">
        <is>
          <t/>
        </is>
      </c>
      <c r="BD1156" t="inlineStr">
        <is>
          <t/>
        </is>
      </c>
      <c r="BE1156" t="inlineStr">
        <is>
          <t/>
        </is>
      </c>
      <c r="BF1156" t="inlineStr">
        <is>
          <t/>
        </is>
      </c>
      <c r="BG1156" t="inlineStr">
        <is>
          <t/>
        </is>
      </c>
      <c r="BH1156" t="inlineStr">
        <is>
          <t/>
        </is>
      </c>
      <c r="BI1156" t="inlineStr">
        <is>
          <t/>
        </is>
      </c>
      <c r="BJ1156" t="inlineStr">
        <is>
          <t/>
        </is>
      </c>
      <c r="BK1156" t="inlineStr">
        <is>
          <t/>
        </is>
      </c>
      <c r="BL1156" t="inlineStr">
        <is>
          <t/>
        </is>
      </c>
      <c r="BM1156" t="inlineStr">
        <is>
          <t/>
        </is>
      </c>
      <c r="BN1156" t="inlineStr">
        <is>
          <t/>
        </is>
      </c>
      <c r="BO1156" t="inlineStr">
        <is>
          <t/>
        </is>
      </c>
      <c r="BP1156" t="inlineStr">
        <is>
          <t/>
        </is>
      </c>
      <c r="BQ1156" t="inlineStr">
        <is>
          <t/>
        </is>
      </c>
      <c r="BR1156" t="inlineStr">
        <is>
          <t/>
        </is>
      </c>
      <c r="BS1156" t="inlineStr">
        <is>
          <t/>
        </is>
      </c>
      <c r="BT1156" t="inlineStr">
        <is>
          <t/>
        </is>
      </c>
      <c r="BU1156" t="inlineStr">
        <is>
          <t/>
        </is>
      </c>
      <c r="BV1156" t="inlineStr">
        <is>
          <t/>
        </is>
      </c>
      <c r="BW1156" t="inlineStr">
        <is>
          <t/>
        </is>
      </c>
      <c r="BX1156" t="inlineStr">
        <is>
          <t/>
        </is>
      </c>
      <c r="BY1156" t="inlineStr">
        <is>
          <t/>
        </is>
      </c>
      <c r="BZ1156" t="inlineStr">
        <is>
          <t/>
        </is>
      </c>
      <c r="CA1156" t="inlineStr">
        <is>
          <t/>
        </is>
      </c>
      <c r="CB1156" t="inlineStr">
        <is>
          <t/>
        </is>
      </c>
      <c r="CC1156" t="inlineStr">
        <is>
          <t/>
        </is>
      </c>
      <c r="CD1156" t="inlineStr">
        <is>
          <t/>
        </is>
      </c>
      <c r="CE1156" t="inlineStr">
        <is>
          <t/>
        </is>
      </c>
      <c r="CF1156" t="inlineStr">
        <is>
          <t/>
        </is>
      </c>
      <c r="CG1156" t="inlineStr">
        <is>
          <t/>
        </is>
      </c>
      <c r="CH1156" t="inlineStr">
        <is>
          <t/>
        </is>
      </c>
      <c r="CI1156" t="inlineStr">
        <is>
          <t/>
        </is>
      </c>
      <c r="CJ1156" t="inlineStr">
        <is>
          <t/>
        </is>
      </c>
      <c r="CK1156" t="inlineStr">
        <is>
          <t/>
        </is>
      </c>
      <c r="CL1156" t="inlineStr">
        <is>
          <t/>
        </is>
      </c>
      <c r="CM1156" t="inlineStr">
        <is>
          <t/>
        </is>
      </c>
      <c r="CN1156" t="inlineStr">
        <is>
          <t/>
        </is>
      </c>
      <c r="CO1156" t="inlineStr">
        <is>
          <t/>
        </is>
      </c>
      <c r="CP1156" t="inlineStr">
        <is>
          <t/>
        </is>
      </c>
      <c r="CQ1156" t="inlineStr">
        <is>
          <t/>
        </is>
      </c>
      <c r="CR1156" t="inlineStr">
        <is>
          <t/>
        </is>
      </c>
      <c r="CS1156" t="inlineStr">
        <is>
          <t/>
        </is>
      </c>
      <c r="CT1156" t="inlineStr">
        <is>
          <t/>
        </is>
      </c>
      <c r="CU1156" t="inlineStr">
        <is>
          <t/>
        </is>
      </c>
    </row>
    <row r="1157">
      <c r="A1157" s="1" t="str">
        <f>HYPERLINK("https://iate.europa.eu/entry/result/3517473/all", "3517473")</f>
        <v>3517473</v>
      </c>
      <c r="B1157" t="inlineStr">
        <is>
          <t>EUROPEAN UNION</t>
        </is>
      </c>
      <c r="C1157" t="inlineStr">
        <is>
          <t>EUROPEAN UNION|EU finance|Community budget;EUROPEAN UNION|European construction|European Union</t>
        </is>
      </c>
      <c r="D1157" s="2" t="inlineStr">
        <is>
          <t>подпозиция</t>
        </is>
      </c>
      <c r="E1157" s="2" t="inlineStr">
        <is>
          <t>4</t>
        </is>
      </c>
      <c r="F1157" s="2" t="inlineStr">
        <is>
          <t/>
        </is>
      </c>
      <c r="G1157" t="inlineStr">
        <is>
          <t>подразделение в бюджета на Европейския съюз, което е част от 
&lt;i&gt;позицията&lt;/i&gt; 
&lt;sup&gt;1&lt;/sup&gt; 
&lt;p&gt; &lt;sup&gt;1&lt;/sup&gt; &lt;a href="/entry/result/1077585&lt;/all" id="ENTRY_TO_ENTRY_CONVERTER" target="_blank"&gt;IATE:1077585&amp;lt;&lt;/a&gt;&amp;gt;&lt;/p&gt;</t>
        </is>
      </c>
      <c r="H1157" s="2" t="inlineStr">
        <is>
          <t>podbod</t>
        </is>
      </c>
      <c r="I1157" s="2" t="inlineStr">
        <is>
          <t>3</t>
        </is>
      </c>
      <c r="J1157" s="2" t="inlineStr">
        <is>
          <t/>
        </is>
      </c>
      <c r="K1157" t="inlineStr">
        <is>
          <t>Úroveň dělení souhrnného rozpočtu EU nižší než 
&lt;i&gt;bod&lt;/i&gt; &lt;a href="/entry/result/1077585/all" id="ENTRY_TO_ENTRY_CONVERTER" target="_blank"&gt;IATE:1077585&lt;/a&gt;</t>
        </is>
      </c>
      <c r="L1157" s="2" t="inlineStr">
        <is>
          <t>underkonto|
underbudgetpost</t>
        </is>
      </c>
      <c r="M1157" s="2" t="inlineStr">
        <is>
          <t>3|
3</t>
        </is>
      </c>
      <c r="N1157" s="2" t="inlineStr">
        <is>
          <t xml:space="preserve">|
</t>
        </is>
      </c>
      <c r="O1157" t="inlineStr">
        <is>
          <t/>
        </is>
      </c>
      <c r="P1157" s="2" t="inlineStr">
        <is>
          <t>Unterposten</t>
        </is>
      </c>
      <c r="Q1157" s="2" t="inlineStr">
        <is>
          <t>3</t>
        </is>
      </c>
      <c r="R1157" s="2" t="inlineStr">
        <is>
          <t/>
        </is>
      </c>
      <c r="S1157" t="inlineStr">
        <is>
          <t/>
        </is>
      </c>
      <c r="T1157" s="2" t="inlineStr">
        <is>
          <t>υπο-θέση</t>
        </is>
      </c>
      <c r="U1157" s="2" t="inlineStr">
        <is>
          <t>3</t>
        </is>
      </c>
      <c r="V1157" s="2" t="inlineStr">
        <is>
          <t/>
        </is>
      </c>
      <c r="W1157" t="inlineStr">
        <is>
          <t/>
        </is>
      </c>
      <c r="X1157" s="2" t="inlineStr">
        <is>
          <t>sub-item|
subitem</t>
        </is>
      </c>
      <c r="Y1157" s="2" t="inlineStr">
        <is>
          <t>3|
3</t>
        </is>
      </c>
      <c r="Z1157" s="2" t="inlineStr">
        <is>
          <t xml:space="preserve">|
</t>
        </is>
      </c>
      <c r="AA1157" t="inlineStr">
        <is>
          <t/>
        </is>
      </c>
      <c r="AB1157" s="2" t="inlineStr">
        <is>
          <t>subpartida</t>
        </is>
      </c>
      <c r="AC1157" s="2" t="inlineStr">
        <is>
          <t>3</t>
        </is>
      </c>
      <c r="AD1157" s="2" t="inlineStr">
        <is>
          <t>preferred</t>
        </is>
      </c>
      <c r="AE1157" t="inlineStr">
        <is>
          <t/>
        </is>
      </c>
      <c r="AF1157" s="2" t="inlineStr">
        <is>
          <t>alapunkt</t>
        </is>
      </c>
      <c r="AG1157" s="2" t="inlineStr">
        <is>
          <t>3</t>
        </is>
      </c>
      <c r="AH1157" s="2" t="inlineStr">
        <is>
          <t/>
        </is>
      </c>
      <c r="AI1157" t="inlineStr">
        <is>
          <t/>
        </is>
      </c>
      <c r="AJ1157" s="2" t="inlineStr">
        <is>
          <t>alamomentin alakohta</t>
        </is>
      </c>
      <c r="AK1157" s="2" t="inlineStr">
        <is>
          <t>3</t>
        </is>
      </c>
      <c r="AL1157" s="2" t="inlineStr">
        <is>
          <t/>
        </is>
      </c>
      <c r="AM1157" t="inlineStr">
        <is>
          <t/>
        </is>
      </c>
      <c r="AN1157" s="2" t="inlineStr">
        <is>
          <t>sous-poste</t>
        </is>
      </c>
      <c r="AO1157" s="2" t="inlineStr">
        <is>
          <t>3</t>
        </is>
      </c>
      <c r="AP1157" s="2" t="inlineStr">
        <is>
          <t/>
        </is>
      </c>
      <c r="AQ1157" t="inlineStr">
        <is>
          <t/>
        </is>
      </c>
      <c r="AR1157" s="2" t="inlineStr">
        <is>
          <t>fomhír</t>
        </is>
      </c>
      <c r="AS1157" s="2" t="inlineStr">
        <is>
          <t>3</t>
        </is>
      </c>
      <c r="AT1157" s="2" t="inlineStr">
        <is>
          <t/>
        </is>
      </c>
      <c r="AU1157" t="inlineStr">
        <is>
          <t/>
        </is>
      </c>
      <c r="AV1157" s="2" t="inlineStr">
        <is>
          <t>podstavka</t>
        </is>
      </c>
      <c r="AW1157" s="2" t="inlineStr">
        <is>
          <t>2</t>
        </is>
      </c>
      <c r="AX1157" s="2" t="inlineStr">
        <is>
          <t/>
        </is>
      </c>
      <c r="AY1157" t="inlineStr">
        <is>
          <t/>
        </is>
      </c>
      <c r="AZ1157" s="2" t="inlineStr">
        <is>
          <t>aljogcím</t>
        </is>
      </c>
      <c r="BA1157" s="2" t="inlineStr">
        <is>
          <t>4</t>
        </is>
      </c>
      <c r="BB1157" s="2" t="inlineStr">
        <is>
          <t/>
        </is>
      </c>
      <c r="BC1157" t="inlineStr">
        <is>
          <t>Az Európai Unió költségvetésének egyes részeiben szereplő költségvetési tételek/sorok kategóriáinak megnevezése mind a bevételek/előirányzatok, mind a kiadások esetében gyakorlatilag ugyanaz, de számjegyekkel másféleképpen jelölik őket. A kiadások/előirányzatok hierarchiája: cím (nn.), alcím (nn nn.), jogcímcsoport (nn nn nn.), jogcím (nn nn nn nn.) és aljogcím (nn nn nn nn nn.). A bevételek hierarchiája: cím (n.), alcím (n n.), jogcímcsoport (n n n.), jogcím (n n n n.) – itt aljogcímet nem szoktak használni.</t>
        </is>
      </c>
      <c r="BD1157" s="2" t="inlineStr">
        <is>
          <t>sottovoce</t>
        </is>
      </c>
      <c r="BE1157" s="2" t="inlineStr">
        <is>
          <t>3</t>
        </is>
      </c>
      <c r="BF1157" s="2" t="inlineStr">
        <is>
          <t/>
        </is>
      </c>
      <c r="BG1157" t="inlineStr">
        <is>
          <t/>
        </is>
      </c>
      <c r="BH1157" s="2" t="inlineStr">
        <is>
          <t>papunktis|
biudžeto papunktis</t>
        </is>
      </c>
      <c r="BI1157" s="2" t="inlineStr">
        <is>
          <t>3|
3</t>
        </is>
      </c>
      <c r="BJ1157" s="2" t="inlineStr">
        <is>
          <t xml:space="preserve">|
</t>
        </is>
      </c>
      <c r="BK1157" t="inlineStr">
        <is>
          <t/>
        </is>
      </c>
      <c r="BL1157" s="2" t="inlineStr">
        <is>
          <t>apakšpostenis</t>
        </is>
      </c>
      <c r="BM1157" s="2" t="inlineStr">
        <is>
          <t>3</t>
        </is>
      </c>
      <c r="BN1157" s="2" t="inlineStr">
        <is>
          <t/>
        </is>
      </c>
      <c r="BO1157" t="inlineStr">
        <is>
          <t/>
        </is>
      </c>
      <c r="BP1157" s="2" t="inlineStr">
        <is>
          <t>subpartita</t>
        </is>
      </c>
      <c r="BQ1157" s="2" t="inlineStr">
        <is>
          <t>3</t>
        </is>
      </c>
      <c r="BR1157" s="2" t="inlineStr">
        <is>
          <t/>
        </is>
      </c>
      <c r="BS1157" t="inlineStr">
        <is>
          <t/>
        </is>
      </c>
      <c r="BT1157" s="2" t="inlineStr">
        <is>
          <t>subpost</t>
        </is>
      </c>
      <c r="BU1157" s="2" t="inlineStr">
        <is>
          <t>3</t>
        </is>
      </c>
      <c r="BV1157" s="2" t="inlineStr">
        <is>
          <t/>
        </is>
      </c>
      <c r="BW1157" t="inlineStr">
        <is>
          <t/>
        </is>
      </c>
      <c r="BX1157" s="2" t="inlineStr">
        <is>
          <t>podpozycja</t>
        </is>
      </c>
      <c r="BY1157" s="2" t="inlineStr">
        <is>
          <t>3</t>
        </is>
      </c>
      <c r="BZ1157" s="2" t="inlineStr">
        <is>
          <t/>
        </is>
      </c>
      <c r="CA1157" t="inlineStr">
        <is>
          <t/>
        </is>
      </c>
      <c r="CB1157" s="2" t="inlineStr">
        <is>
          <t>subnúmero</t>
        </is>
      </c>
      <c r="CC1157" s="2" t="inlineStr">
        <is>
          <t>3</t>
        </is>
      </c>
      <c r="CD1157" s="2" t="inlineStr">
        <is>
          <t/>
        </is>
      </c>
      <c r="CE1157" t="inlineStr">
        <is>
          <t/>
        </is>
      </c>
      <c r="CF1157" s="2" t="inlineStr">
        <is>
          <t>subpost</t>
        </is>
      </c>
      <c r="CG1157" s="2" t="inlineStr">
        <is>
          <t>3</t>
        </is>
      </c>
      <c r="CH1157" s="2" t="inlineStr">
        <is>
          <t/>
        </is>
      </c>
      <c r="CI1157" t="inlineStr">
        <is>
          <t/>
        </is>
      </c>
      <c r="CJ1157" s="2" t="inlineStr">
        <is>
          <t>podpoložka</t>
        </is>
      </c>
      <c r="CK1157" s="2" t="inlineStr">
        <is>
          <t>3</t>
        </is>
      </c>
      <c r="CL1157" s="2" t="inlineStr">
        <is>
          <t/>
        </is>
      </c>
      <c r="CM1157" t="inlineStr">
        <is>
          <t/>
        </is>
      </c>
      <c r="CN1157" s="2" t="inlineStr">
        <is>
          <t>podpostavka</t>
        </is>
      </c>
      <c r="CO1157" s="2" t="inlineStr">
        <is>
          <t>3</t>
        </is>
      </c>
      <c r="CP1157" s="2" t="inlineStr">
        <is>
          <t/>
        </is>
      </c>
      <c r="CQ1157" t="inlineStr">
        <is>
          <t/>
        </is>
      </c>
      <c r="CR1157" s="2" t="inlineStr">
        <is>
          <t>underpunkt</t>
        </is>
      </c>
      <c r="CS1157" s="2" t="inlineStr">
        <is>
          <t>3</t>
        </is>
      </c>
      <c r="CT1157" s="2" t="inlineStr">
        <is>
          <t/>
        </is>
      </c>
      <c r="CU1157" t="inlineStr">
        <is>
          <t/>
        </is>
      </c>
    </row>
    <row r="1158">
      <c r="A1158" s="1" t="str">
        <f>HYPERLINK("https://iate.europa.eu/entry/result/348922/all", "348922")</f>
        <v>348922</v>
      </c>
      <c r="B1158" t="inlineStr">
        <is>
          <t>EUROPEAN UNION</t>
        </is>
      </c>
      <c r="C1158" t="inlineStr">
        <is>
          <t>EUROPEAN UNION|EU finance|Community budget</t>
        </is>
      </c>
      <c r="D1158" s="2" t="inlineStr">
        <is>
          <t>раздел на бюджета|
раздел</t>
        </is>
      </c>
      <c r="E1158" s="2" t="inlineStr">
        <is>
          <t>2|
4</t>
        </is>
      </c>
      <c r="F1158" s="2" t="inlineStr">
        <is>
          <t xml:space="preserve">|
</t>
        </is>
      </c>
      <c r="G1158" t="inlineStr">
        <is>
          <t/>
        </is>
      </c>
      <c r="H1158" s="2" t="inlineStr">
        <is>
          <t>oddíl rozpočtu|
oddíl</t>
        </is>
      </c>
      <c r="I1158" s="2" t="inlineStr">
        <is>
          <t>3|
3</t>
        </is>
      </c>
      <c r="J1158" s="2" t="inlineStr">
        <is>
          <t xml:space="preserve">|
</t>
        </is>
      </c>
      <c r="K1158" t="inlineStr">
        <is>
          <t/>
        </is>
      </c>
      <c r="L1158" s="2" t="inlineStr">
        <is>
          <t>budgetsektion|
sektion i budgettet|
sektion</t>
        </is>
      </c>
      <c r="M1158" s="2" t="inlineStr">
        <is>
          <t>4|
4|
4</t>
        </is>
      </c>
      <c r="N1158" s="2" t="inlineStr">
        <is>
          <t xml:space="preserve">|
|
</t>
        </is>
      </c>
      <c r="O1158" t="inlineStr">
        <is>
          <t/>
        </is>
      </c>
      <c r="P1158" s="2" t="inlineStr">
        <is>
          <t>Einzelplan|
Einzelplan des Haushaltsplans</t>
        </is>
      </c>
      <c r="Q1158" s="2" t="inlineStr">
        <is>
          <t>3|
3</t>
        </is>
      </c>
      <c r="R1158" s="2" t="inlineStr">
        <is>
          <t xml:space="preserve">|
</t>
        </is>
      </c>
      <c r="S1158" t="inlineStr">
        <is>
          <t/>
        </is>
      </c>
      <c r="T1158" s="2" t="inlineStr">
        <is>
          <t>τμήμα|
τμήμα του προϋπολογισμού</t>
        </is>
      </c>
      <c r="U1158" s="2" t="inlineStr">
        <is>
          <t>4|
3</t>
        </is>
      </c>
      <c r="V1158" s="2" t="inlineStr">
        <is>
          <t xml:space="preserve">|
</t>
        </is>
      </c>
      <c r="W1158" t="inlineStr">
        <is>
          <t>Ο προϋπολογισμός αποτελείται από πέντε τμήματα που χωρίζονται σε καταστάσεις εσόδων και δαπανών : (Ι) Κοινοβούλιο, (ΙΙ) Συμβούλιο (σε παράρτημα Οικονομική και Κοινωνική Επιτροπή), (ΙΙΙ) Επιτροπή, (ΙV) Δικαστήριο, (V) Ελεγκτικό Συνέδριο</t>
        </is>
      </c>
      <c r="X1158" s="2" t="inlineStr">
        <is>
          <t>section of the budget|
budget section|
section</t>
        </is>
      </c>
      <c r="Y1158" s="2" t="inlineStr">
        <is>
          <t>3|
1|
3</t>
        </is>
      </c>
      <c r="Z1158" s="2" t="inlineStr">
        <is>
          <t xml:space="preserve">|
|
</t>
        </is>
      </c>
      <c r="AA1158" t="inlineStr">
        <is>
          <t/>
        </is>
      </c>
      <c r="AB1158" s="2" t="inlineStr">
        <is>
          <t>sección del presupuesto|
sección</t>
        </is>
      </c>
      <c r="AC1158" s="2" t="inlineStr">
        <is>
          <t>3|
3</t>
        </is>
      </c>
      <c r="AD1158" s="2" t="inlineStr">
        <is>
          <t xml:space="preserve">|
</t>
        </is>
      </c>
      <c r="AE1158" t="inlineStr">
        <is>
          <t/>
        </is>
      </c>
      <c r="AF1158" s="2" t="inlineStr">
        <is>
          <t>jagu</t>
        </is>
      </c>
      <c r="AG1158" s="2" t="inlineStr">
        <is>
          <t>3</t>
        </is>
      </c>
      <c r="AH1158" s="2" t="inlineStr">
        <is>
          <t/>
        </is>
      </c>
      <c r="AI1158" t="inlineStr">
        <is>
          <t/>
        </is>
      </c>
      <c r="AJ1158" s="2" t="inlineStr">
        <is>
          <t>pääluokka|
talousarvion pääluokka</t>
        </is>
      </c>
      <c r="AK1158" s="2" t="inlineStr">
        <is>
          <t>3|
3</t>
        </is>
      </c>
      <c r="AL1158" s="2" t="inlineStr">
        <is>
          <t xml:space="preserve">|
</t>
        </is>
      </c>
      <c r="AM1158" t="inlineStr">
        <is>
          <t/>
        </is>
      </c>
      <c r="AN1158" s="2" t="inlineStr">
        <is>
          <t>section du budget|
section</t>
        </is>
      </c>
      <c r="AO1158" s="2" t="inlineStr">
        <is>
          <t>4|
4</t>
        </is>
      </c>
      <c r="AP1158" s="2" t="inlineStr">
        <is>
          <t xml:space="preserve">|
</t>
        </is>
      </c>
      <c r="AQ1158" t="inlineStr">
        <is>
          <t/>
        </is>
      </c>
      <c r="AR1158" s="2" t="inlineStr">
        <is>
          <t>roinn|
roinn den bhuiséad</t>
        </is>
      </c>
      <c r="AS1158" s="2" t="inlineStr">
        <is>
          <t>3|
3</t>
        </is>
      </c>
      <c r="AT1158" s="2" t="inlineStr">
        <is>
          <t xml:space="preserve">|
</t>
        </is>
      </c>
      <c r="AU1158" t="inlineStr">
        <is>
          <t/>
        </is>
      </c>
      <c r="AV1158" s="2" t="inlineStr">
        <is>
          <t>dio proračuna</t>
        </is>
      </c>
      <c r="AW1158" s="2" t="inlineStr">
        <is>
          <t>3</t>
        </is>
      </c>
      <c r="AX1158" s="2" t="inlineStr">
        <is>
          <t/>
        </is>
      </c>
      <c r="AY1158" t="inlineStr">
        <is>
          <t/>
        </is>
      </c>
      <c r="AZ1158" s="2" t="inlineStr">
        <is>
          <t>szakasz</t>
        </is>
      </c>
      <c r="BA1158" s="2" t="inlineStr">
        <is>
          <t>4</t>
        </is>
      </c>
      <c r="BB1158" s="2" t="inlineStr">
        <is>
          <t/>
        </is>
      </c>
      <c r="BC1158" t="inlineStr">
        <is>
          <t/>
        </is>
      </c>
      <c r="BD1158" s="2" t="inlineStr">
        <is>
          <t>sezione|
sezione del bilancio</t>
        </is>
      </c>
      <c r="BE1158" s="2" t="inlineStr">
        <is>
          <t>3|
3</t>
        </is>
      </c>
      <c r="BF1158" s="2" t="inlineStr">
        <is>
          <t xml:space="preserve">|
</t>
        </is>
      </c>
      <c r="BG1158" t="inlineStr">
        <is>
          <t/>
        </is>
      </c>
      <c r="BH1158" s="2" t="inlineStr">
        <is>
          <t>biudžeto skirsnis</t>
        </is>
      </c>
      <c r="BI1158" s="2" t="inlineStr">
        <is>
          <t>3</t>
        </is>
      </c>
      <c r="BJ1158" s="2" t="inlineStr">
        <is>
          <t/>
        </is>
      </c>
      <c r="BK1158" t="inlineStr">
        <is>
          <t/>
        </is>
      </c>
      <c r="BL1158" s="2" t="inlineStr">
        <is>
          <t>budžeta iedaļa|
iedaļa</t>
        </is>
      </c>
      <c r="BM1158" s="2" t="inlineStr">
        <is>
          <t>3|
3</t>
        </is>
      </c>
      <c r="BN1158" s="2" t="inlineStr">
        <is>
          <t xml:space="preserve">|
</t>
        </is>
      </c>
      <c r="BO1158" t="inlineStr">
        <is>
          <t/>
        </is>
      </c>
      <c r="BP1158" s="2" t="inlineStr">
        <is>
          <t>taqsima tal-baġit|
taqsima</t>
        </is>
      </c>
      <c r="BQ1158" s="2" t="inlineStr">
        <is>
          <t>3|
3</t>
        </is>
      </c>
      <c r="BR1158" s="2" t="inlineStr">
        <is>
          <t xml:space="preserve">|
</t>
        </is>
      </c>
      <c r="BS1158" t="inlineStr">
        <is>
          <t/>
        </is>
      </c>
      <c r="BT1158" s="2" t="inlineStr">
        <is>
          <t>afdeling|
afdeling van de begroting|
begrotingsafdeling</t>
        </is>
      </c>
      <c r="BU1158" s="2" t="inlineStr">
        <is>
          <t>3|
3|
3</t>
        </is>
      </c>
      <c r="BV1158" s="2" t="inlineStr">
        <is>
          <t xml:space="preserve">|
|
</t>
        </is>
      </c>
      <c r="BW1158" t="inlineStr">
        <is>
          <t/>
        </is>
      </c>
      <c r="BX1158" s="2" t="inlineStr">
        <is>
          <t>sekcja</t>
        </is>
      </c>
      <c r="BY1158" s="2" t="inlineStr">
        <is>
          <t>3</t>
        </is>
      </c>
      <c r="BZ1158" s="2" t="inlineStr">
        <is>
          <t/>
        </is>
      </c>
      <c r="CA1158" t="inlineStr">
        <is>
          <t/>
        </is>
      </c>
      <c r="CB1158" s="2" t="inlineStr">
        <is>
          <t>secção|
secção do orçamento</t>
        </is>
      </c>
      <c r="CC1158" s="2" t="inlineStr">
        <is>
          <t>3|
3</t>
        </is>
      </c>
      <c r="CD1158" s="2" t="inlineStr">
        <is>
          <t xml:space="preserve">|
</t>
        </is>
      </c>
      <c r="CE1158" t="inlineStr">
        <is>
          <t/>
        </is>
      </c>
      <c r="CF1158" s="2" t="inlineStr">
        <is>
          <t>secțiune din buget|
secțiune</t>
        </is>
      </c>
      <c r="CG1158" s="2" t="inlineStr">
        <is>
          <t>3|
4</t>
        </is>
      </c>
      <c r="CH1158" s="2" t="inlineStr">
        <is>
          <t xml:space="preserve">|
</t>
        </is>
      </c>
      <c r="CI1158" t="inlineStr">
        <is>
          <t/>
        </is>
      </c>
      <c r="CJ1158" s="2" t="inlineStr">
        <is>
          <t>rozpočtový oddiel|
oddiel</t>
        </is>
      </c>
      <c r="CK1158" s="2" t="inlineStr">
        <is>
          <t>3|
3</t>
        </is>
      </c>
      <c r="CL1158" s="2" t="inlineStr">
        <is>
          <t xml:space="preserve">|
</t>
        </is>
      </c>
      <c r="CM1158" t="inlineStr">
        <is>
          <t/>
        </is>
      </c>
      <c r="CN1158" s="2" t="inlineStr">
        <is>
          <t>del proračuna</t>
        </is>
      </c>
      <c r="CO1158" s="2" t="inlineStr">
        <is>
          <t>2</t>
        </is>
      </c>
      <c r="CP1158" s="2" t="inlineStr">
        <is>
          <t/>
        </is>
      </c>
      <c r="CQ1158" t="inlineStr">
        <is>
          <t/>
        </is>
      </c>
      <c r="CR1158" s="2" t="inlineStr">
        <is>
          <t>budgetens avsnitt|
budgetavsnitt</t>
        </is>
      </c>
      <c r="CS1158" s="2" t="inlineStr">
        <is>
          <t>3|
3</t>
        </is>
      </c>
      <c r="CT1158" s="2" t="inlineStr">
        <is>
          <t xml:space="preserve">|
</t>
        </is>
      </c>
      <c r="CU1158" t="inlineStr">
        <is>
          <t/>
        </is>
      </c>
    </row>
    <row r="1159">
      <c r="A1159" s="1" t="str">
        <f>HYPERLINK("https://iate.europa.eu/entry/result/3508579/all", "3508579")</f>
        <v>3508579</v>
      </c>
      <c r="B1159" t="inlineStr">
        <is>
          <t>INDUSTRY;TRANSPORT</t>
        </is>
      </c>
      <c r="C1159" t="inlineStr">
        <is>
          <t>INDUSTRY|mechanical engineering|mechanical engineering|railway industry;TRANSPORT|land transport</t>
        </is>
      </c>
      <c r="D1159" s="2" t="inlineStr">
        <is>
          <t>пасивно обезопасен железопътен прелез</t>
        </is>
      </c>
      <c r="E1159" s="2" t="inlineStr">
        <is>
          <t>3</t>
        </is>
      </c>
      <c r="F1159" s="2" t="inlineStr">
        <is>
          <t/>
        </is>
      </c>
      <c r="G1159" t="inlineStr">
        <is>
          <t>железопътен прелез без каквато и да е форма на предупредителна система и/или защита, която да се задейства, когато за ползвателя не е безопасно да пресече прелеза</t>
        </is>
      </c>
      <c r="H1159" s="2" t="inlineStr">
        <is>
          <t>pasivní úrovňový přejezd</t>
        </is>
      </c>
      <c r="I1159" s="2" t="inlineStr">
        <is>
          <t>3</t>
        </is>
      </c>
      <c r="J1159" s="2" t="inlineStr">
        <is>
          <t/>
        </is>
      </c>
      <c r="K1159" t="inlineStr">
        <is>
          <t>&lt;a href="https://iate.europa.eu/entry/result/1401477/cs" target="_blank"&gt;přejezd&lt;/a&gt; (úrovňový přejezd) bez jakékoli formy výstražného systému nebo zabezpečení
 aktivovaného v okamžiku, kdy pro uživatele není bezpečné přejezd 
překročit</t>
        </is>
      </c>
      <c r="L1159" s="2" t="inlineStr">
        <is>
          <t>usikret jernbaneoverkørsel</t>
        </is>
      </c>
      <c r="M1159" s="2" t="inlineStr">
        <is>
          <t>3</t>
        </is>
      </c>
      <c r="N1159" s="2" t="inlineStr">
        <is>
          <t/>
        </is>
      </c>
      <c r="O1159" t="inlineStr">
        <is>
          <t>jernbaneoverkørsel, hvor der ikke aktiveres nogen form for advarselssystem eller beskyttelse, når brugerne ikke kan benytte overkørslen i sikkerhed</t>
        </is>
      </c>
      <c r="P1159" s="2" t="inlineStr">
        <is>
          <t>passiv gesicherter Bahnübergang</t>
        </is>
      </c>
      <c r="Q1159" s="2" t="inlineStr">
        <is>
          <t>3</t>
        </is>
      </c>
      <c r="R1159" s="2" t="inlineStr">
        <is>
          <t/>
        </is>
      </c>
      <c r="S1159" t="inlineStr">
        <is>
          <t>Bahnübergang ohne Schutz- oder Warneinrichtungen, die aktiviert werden, wenn das Überqueren der Gleise für den Benutzer nicht sicher ist</t>
        </is>
      </c>
      <c r="T1159" t="inlineStr">
        <is>
          <t/>
        </is>
      </c>
      <c r="U1159" t="inlineStr">
        <is>
          <t/>
        </is>
      </c>
      <c r="V1159" t="inlineStr">
        <is>
          <t/>
        </is>
      </c>
      <c r="W1159" t="inlineStr">
        <is>
          <t/>
        </is>
      </c>
      <c r="X1159" s="2" t="inlineStr">
        <is>
          <t>passive level crossing</t>
        </is>
      </c>
      <c r="Y1159" s="2" t="inlineStr">
        <is>
          <t>3</t>
        </is>
      </c>
      <c r="Z1159" s="2" t="inlineStr">
        <is>
          <t/>
        </is>
      </c>
      <c r="AA1159" t="inlineStr">
        <is>
          <t>&lt;a href="https://iate.europa.eu/entry/result/1401477/en" target="_blank"&gt;level crossing&lt;/a&gt; without any form of warning system and/or protection activated when it is unsafe for the user to traverse the crossing</t>
        </is>
      </c>
      <c r="AB1159" s="2" t="inlineStr">
        <is>
          <t>paso a nivel pasivo</t>
        </is>
      </c>
      <c r="AC1159" s="2" t="inlineStr">
        <is>
          <t>3</t>
        </is>
      </c>
      <c r="AD1159" s="2" t="inlineStr">
        <is>
          <t/>
        </is>
      </c>
      <c r="AE1159" t="inlineStr">
        <is>
          <t>Paso a nivel sin ningún sistema de aviso o protección activado cuando no es seguro para el usuario cruzar el paso.</t>
        </is>
      </c>
      <c r="AF1159" s="2" t="inlineStr">
        <is>
          <t>reguleerimata raudteeületuskoht</t>
        </is>
      </c>
      <c r="AG1159" s="2" t="inlineStr">
        <is>
          <t>3</t>
        </is>
      </c>
      <c r="AH1159" s="2" t="inlineStr">
        <is>
          <t/>
        </is>
      </c>
      <c r="AI1159" t="inlineStr">
        <is>
          <t>raudteeületuskoht, kus puudub igasugune hoiatussüsteem ja/või turvang, mis aktiveeruks siis, kui kasutajal on ohtlik raudteeületuskohta ületada</t>
        </is>
      </c>
      <c r="AJ1159" s="2" t="inlineStr">
        <is>
          <t>varoituslaitteeton tasoristeys</t>
        </is>
      </c>
      <c r="AK1159" s="2" t="inlineStr">
        <is>
          <t>3</t>
        </is>
      </c>
      <c r="AL1159" s="2" t="inlineStr">
        <is>
          <t/>
        </is>
      </c>
      <c r="AM1159" t="inlineStr">
        <is>
          <t>tasoristeys, jossa ei ole aktivoituna minkäänlaista varoituslaitosta ja/tai puomia/porttia silloin, kun sen ylittäminen ei ole käyttäjälle turvallista</t>
        </is>
      </c>
      <c r="AN1159" s="2" t="inlineStr">
        <is>
          <t>passage à niveau passif</t>
        </is>
      </c>
      <c r="AO1159" s="2" t="inlineStr">
        <is>
          <t>3</t>
        </is>
      </c>
      <c r="AP1159" s="2" t="inlineStr">
        <is>
          <t/>
        </is>
      </c>
      <c r="AQ1159" t="inlineStr">
        <is>
          <t>passage à niveau sans aucune forme de système d'avertissement et/ou de protection activée lorsqu'il est dangereux pour l'usager de traverser les voies</t>
        </is>
      </c>
      <c r="AR1159" s="2" t="inlineStr">
        <is>
          <t>crosaire comhréidh neamhghníomhach</t>
        </is>
      </c>
      <c r="AS1159" s="2" t="inlineStr">
        <is>
          <t>3</t>
        </is>
      </c>
      <c r="AT1159" s="2" t="inlineStr">
        <is>
          <t/>
        </is>
      </c>
      <c r="AU1159" t="inlineStr">
        <is>
          <t/>
        </is>
      </c>
      <c r="AV1159" t="inlineStr">
        <is>
          <t/>
        </is>
      </c>
      <c r="AW1159" t="inlineStr">
        <is>
          <t/>
        </is>
      </c>
      <c r="AX1159" t="inlineStr">
        <is>
          <t/>
        </is>
      </c>
      <c r="AY1159" t="inlineStr">
        <is>
          <t/>
        </is>
      </c>
      <c r="AZ1159" t="inlineStr">
        <is>
          <t/>
        </is>
      </c>
      <c r="BA1159" t="inlineStr">
        <is>
          <t/>
        </is>
      </c>
      <c r="BB1159" t="inlineStr">
        <is>
          <t/>
        </is>
      </c>
      <c r="BC1159" t="inlineStr">
        <is>
          <t/>
        </is>
      </c>
      <c r="BD1159" s="2" t="inlineStr">
        <is>
          <t>passaggio a livello passivo</t>
        </is>
      </c>
      <c r="BE1159" s="2" t="inlineStr">
        <is>
          <t>3</t>
        </is>
      </c>
      <c r="BF1159" s="2" t="inlineStr">
        <is>
          <t/>
        </is>
      </c>
      <c r="BG1159" t="inlineStr">
        <is>
          <t>passaggio a livello privo di sistema di allarme e/o protezione che si attiva quando è pericoloso per l'utente attraversare il passaggio</t>
        </is>
      </c>
      <c r="BH1159" s="2" t="inlineStr">
        <is>
          <t>nereguliuojamoji pervaža|
pasyvioji geležinkelio pervaža</t>
        </is>
      </c>
      <c r="BI1159" s="2" t="inlineStr">
        <is>
          <t>3|
2</t>
        </is>
      </c>
      <c r="BJ1159" s="2" t="inlineStr">
        <is>
          <t>preferred|
admitted</t>
        </is>
      </c>
      <c r="BK1159" t="inlineStr">
        <is>
          <t>pervaža, kuri neturi signalizacijos įrenginių, įspėjančių kelių transporto priemonių vairuotojus apie artėjančius traukinius, arba yra nesaugoma pervažininkų</t>
        </is>
      </c>
      <c r="BL1159" s="2" t="inlineStr">
        <is>
          <t>pasīva pārbrauktuve</t>
        </is>
      </c>
      <c r="BM1159" s="2" t="inlineStr">
        <is>
          <t>3</t>
        </is>
      </c>
      <c r="BN1159" s="2" t="inlineStr">
        <is>
          <t/>
        </is>
      </c>
      <c r="BO1159" t="inlineStr">
        <is>
          <t>Dzelzceļa pārbrauktuve, kurai netiek ieslēgta nekāda veida brīdinājuma un/vai aizsardzības sistēma laikā, kad pārbrauktuves šķērsošana lietotājiem nav droša</t>
        </is>
      </c>
      <c r="BP1159" s="2" t="inlineStr">
        <is>
          <t>passaġġ invell passiv</t>
        </is>
      </c>
      <c r="BQ1159" s="2" t="inlineStr">
        <is>
          <t>3</t>
        </is>
      </c>
      <c r="BR1159" s="2" t="inlineStr">
        <is>
          <t/>
        </is>
      </c>
      <c r="BS1159" t="inlineStr">
        <is>
          <t>passaġġ invell mingħajr xi forma ta' sistema ta' twissija jew 
protezzjoni li tiġi attivata meta jkun ta' periklu għall-utent li jaqsam
 il-passaġġ</t>
        </is>
      </c>
      <c r="BT1159" s="2" t="inlineStr">
        <is>
          <t>overweg met passieve signalisatie|
niet actief beveiligde overweg|
onbeveiligde spoorwegovergang|
NABO|
onbewaakte overweg|
niet beveiligde overweg</t>
        </is>
      </c>
      <c r="BU1159" s="2" t="inlineStr">
        <is>
          <t>3|
3|
3|
3|
3|
3</t>
        </is>
      </c>
      <c r="BV1159" s="2" t="inlineStr">
        <is>
          <t xml:space="preserve">|
|
|
|
|
</t>
        </is>
      </c>
      <c r="BW1159" t="inlineStr">
        <is>
          <t>overweg zonder enige vorm van waarschuwings- of beschermingssysteem dat wordt geactiveerd wanneer het onveilig is voor de gebruiker om de overweg over te steken</t>
        </is>
      </c>
      <c r="BX1159" s="2" t="inlineStr">
        <is>
          <t>przejazd kolejowy z biernym systemem zabezpieczeń</t>
        </is>
      </c>
      <c r="BY1159" s="2" t="inlineStr">
        <is>
          <t>3</t>
        </is>
      </c>
      <c r="BZ1159" s="2" t="inlineStr">
        <is>
          <t/>
        </is>
      </c>
      <c r="CA1159" t="inlineStr">
        <is>
          <t>przejazd kolejowy bez żadnego systemu ostrzegania lub zabezpieczeń uruchamianego, gdy przekroczenie przejazdu nie jest bezpieczne dla użytkownika</t>
        </is>
      </c>
      <c r="CB1159" s="2" t="inlineStr">
        <is>
          <t>passagem de nível passiva</t>
        </is>
      </c>
      <c r="CC1159" s="2" t="inlineStr">
        <is>
          <t>3</t>
        </is>
      </c>
      <c r="CD1159" s="2" t="inlineStr">
        <is>
          <t/>
        </is>
      </c>
      <c r="CE1159" t="inlineStr">
        <is>
          <t>Passagem de nível sem qualquer forma de sistema de aviso e/ou de proteção que se ative quando seja perigoso para os utilizadores atravessar a via.</t>
        </is>
      </c>
      <c r="CF1159" s="2" t="inlineStr">
        <is>
          <t>trecere la nivel pasivă</t>
        </is>
      </c>
      <c r="CG1159" s="2" t="inlineStr">
        <is>
          <t>3</t>
        </is>
      </c>
      <c r="CH1159" s="2" t="inlineStr">
        <is>
          <t/>
        </is>
      </c>
      <c r="CI1159" t="inlineStr">
        <is>
          <t>înseamnă o trecere la nivel fără vreun sistem de avertizare și/sau protecție activat atunci când trecerea nu poate fi folosită de utilizatori în condiții de siguranță</t>
        </is>
      </c>
      <c r="CJ1159" s="2" t="inlineStr">
        <is>
          <t>pasívne priecestie</t>
        </is>
      </c>
      <c r="CK1159" s="2" t="inlineStr">
        <is>
          <t>3</t>
        </is>
      </c>
      <c r="CL1159" s="2" t="inlineStr">
        <is>
          <t/>
        </is>
      </c>
      <c r="CM1159" t="inlineStr">
        <is>
          <t>priecestie bez akéhokoľvek systému výstrahy alebo zábrany, ktorý by sa aktivoval v prípade, že prechod cez priecestie nie je pre používateľa bezpečný</t>
        </is>
      </c>
      <c r="CN1159" s="2" t="inlineStr">
        <is>
          <t>pasivni nivojski prehod</t>
        </is>
      </c>
      <c r="CO1159" s="2" t="inlineStr">
        <is>
          <t>3</t>
        </is>
      </c>
      <c r="CP1159" s="2" t="inlineStr">
        <is>
          <t/>
        </is>
      </c>
      <c r="CQ1159" t="inlineStr">
        <is>
          <t>nivojski prehod brez kakršne koli oblike sistema opozarjanja in/ali 
zaščite, ki bi se sprožil, ko prečkanje tega prehoda za uporabnika ni 
varno</t>
        </is>
      </c>
      <c r="CR1159" s="2" t="inlineStr">
        <is>
          <t>plankorsning med passiva skyddsanordningar</t>
        </is>
      </c>
      <c r="CS1159" s="2" t="inlineStr">
        <is>
          <t>3</t>
        </is>
      </c>
      <c r="CT1159" s="2" t="inlineStr">
        <is>
          <t/>
        </is>
      </c>
      <c r="CU1159" t="inlineStr">
        <is>
          <t>plankorsning utan någon form av varningssystem och/eller skydd som aktiveras när det inte är säkert för trafikanter att ta sig över korsningen</t>
        </is>
      </c>
    </row>
    <row r="1160">
      <c r="A1160" s="1" t="str">
        <f>HYPERLINK("https://iate.europa.eu/entry/result/3508528/all", "3508528")</f>
        <v>3508528</v>
      </c>
      <c r="B1160" t="inlineStr">
        <is>
          <t>INDUSTRY;TRANSPORT</t>
        </is>
      </c>
      <c r="C1160" t="inlineStr">
        <is>
          <t>INDUSTRY|mechanical engineering|mechanical engineering|railway industry;TRANSPORT|land transport|land transport|rail transport</t>
        </is>
      </c>
      <c r="D1160" s="2" t="inlineStr">
        <is>
          <t>активно обезопасен железопътен прелез</t>
        </is>
      </c>
      <c r="E1160" s="2" t="inlineStr">
        <is>
          <t>3</t>
        </is>
      </c>
      <c r="F1160" s="2" t="inlineStr">
        <is>
          <t/>
        </is>
      </c>
      <c r="G1160" t="inlineStr">
        <is>
          <t>железопътен прелез, при който пресичащите ползватели са защитени от приближаващ влак или предупреждавани за него чрез задействане на устройства, когато за ползвателя не е безопасно да пресече прелеза</t>
        </is>
      </c>
      <c r="H1160" s="2" t="inlineStr">
        <is>
          <t>aktivní úrovňový přejezd</t>
        </is>
      </c>
      <c r="I1160" s="2" t="inlineStr">
        <is>
          <t>3</t>
        </is>
      </c>
      <c r="J1160" s="2" t="inlineStr">
        <is>
          <t/>
        </is>
      </c>
      <c r="K1160" t="inlineStr">
        <is>
          <t>&lt;a href="https://iate.europa.eu/entry/result/1401477/cs" target="_blank"&gt;přejezd &lt;/a&gt;(úrovňový přejezd), kde jsou jeho uživatelé chráněni nebo varováni před 
přibližujícím se vlakem zařízením, které je aktivováno v okamžiku, kdy 
pro uživatele není bezpečné přejezd překročit</t>
        </is>
      </c>
      <c r="L1160" s="2" t="inlineStr">
        <is>
          <t>sikret jernbaneoverkørsel|
bevogtet jernbaneoverskæring</t>
        </is>
      </c>
      <c r="M1160" s="2" t="inlineStr">
        <is>
          <t>3|
3</t>
        </is>
      </c>
      <c r="N1160" s="2" t="inlineStr">
        <is>
          <t xml:space="preserve">|
</t>
        </is>
      </c>
      <c r="O1160" t="inlineStr">
        <is>
          <t>jernbaneoverkørsel, hvor brugerne beskyttes mod eller advares om tog, der nærmer sig, af anordninger, der aktiveres, når brugerne ikke kan benytte overkørslen i sikkerhed</t>
        </is>
      </c>
      <c r="P1160" s="2" t="inlineStr">
        <is>
          <t>aktiv gesicherter Bahnübergang</t>
        </is>
      </c>
      <c r="Q1160" s="2" t="inlineStr">
        <is>
          <t>3</t>
        </is>
      </c>
      <c r="R1160" s="2" t="inlineStr">
        <is>
          <t/>
        </is>
      </c>
      <c r="S1160" t="inlineStr">
        <is>
          <t>Bahnübergang, an dem die Bahnübergangsbenutzer bei Annäherung eines Zuges durch Aktivierung von Einrichtungen geschützt oder gewarnt werden, wenn das Überqueren der Gleise für den Benutzer nicht sicher ist</t>
        </is>
      </c>
      <c r="T1160" t="inlineStr">
        <is>
          <t/>
        </is>
      </c>
      <c r="U1160" t="inlineStr">
        <is>
          <t/>
        </is>
      </c>
      <c r="V1160" t="inlineStr">
        <is>
          <t/>
        </is>
      </c>
      <c r="W1160" t="inlineStr">
        <is>
          <t/>
        </is>
      </c>
      <c r="X1160" s="2" t="inlineStr">
        <is>
          <t>active level crossing</t>
        </is>
      </c>
      <c r="Y1160" s="2" t="inlineStr">
        <is>
          <t>3</t>
        </is>
      </c>
      <c r="Z1160" s="2" t="inlineStr">
        <is>
          <t/>
        </is>
      </c>
      <c r="AA1160" t="inlineStr">
        <is>
          <t>&lt;a href="https://iate.europa.eu/entry/result/1401477/en" target="_blank"&gt;level crossing&lt;/a&gt; where the crossing users are protected from or warned of the approaching train by the activation of devices when it is unsafe for the user to traverse the crossing</t>
        </is>
      </c>
      <c r="AB1160" s="2" t="inlineStr">
        <is>
          <t>paso a nivel activo</t>
        </is>
      </c>
      <c r="AC1160" s="2" t="inlineStr">
        <is>
          <t>3</t>
        </is>
      </c>
      <c r="AD1160" s="2" t="inlineStr">
        <is>
          <t/>
        </is>
      </c>
      <c r="AE1160" t="inlineStr">
        <is>
          <t>Paso a nivel en que se protege a los usuarios del paso o se les avisa de
 que un tren se aproxima mediante la activación de dispositivos cuando 
no es seguro para el usuario cruzar el paso.</t>
        </is>
      </c>
      <c r="AF1160" s="2" t="inlineStr">
        <is>
          <t>reguleeritud raudteeületuskoht</t>
        </is>
      </c>
      <c r="AG1160" s="2" t="inlineStr">
        <is>
          <t>3</t>
        </is>
      </c>
      <c r="AH1160" s="2" t="inlineStr">
        <is>
          <t/>
        </is>
      </c>
      <c r="AI1160" t="inlineStr">
        <is>
          <t>raudteeületuskoht, kus raudteeületuskoha kasutajad on
kaitstud või neid hoiatatakse läheneva rongi eest nii, et seadmed aktiveeruvad
siis, kui kasutajatel on ohtlik raudteeületuskohta ületada</t>
        </is>
      </c>
      <c r="AJ1160" s="2" t="inlineStr">
        <is>
          <t>varoituslaittein varustettu tasoristeys</t>
        </is>
      </c>
      <c r="AK1160" s="2" t="inlineStr">
        <is>
          <t>3</t>
        </is>
      </c>
      <c r="AL1160" s="2" t="inlineStr">
        <is>
          <t/>
        </is>
      </c>
      <c r="AM1160" t="inlineStr">
        <is>
          <t>tasoristeys, jossa risteyksen käyttäjät erotetaan lähestyvästä junasta tai joissa heitä varoitetaan siitä laitteilla, jotka aktivoidaan, kun risteystä ei ole turvallista ylittää</t>
        </is>
      </c>
      <c r="AN1160" s="2" t="inlineStr">
        <is>
          <t>passage à niveau actif</t>
        </is>
      </c>
      <c r="AO1160" s="2" t="inlineStr">
        <is>
          <t>3</t>
        </is>
      </c>
      <c r="AP1160" s="2" t="inlineStr">
        <is>
          <t/>
        </is>
      </c>
      <c r="AQ1160" t="inlineStr">
        <is>
          <t>passage à niveau où les usagers du passage sont protégés ou avertis de l'approche d'un train par l'activation de dispositifs lorsqu'il est dangereux pour l'usager de traverser les voies</t>
        </is>
      </c>
      <c r="AR1160" s="2" t="inlineStr">
        <is>
          <t>crosaire comhréidh gníomhach</t>
        </is>
      </c>
      <c r="AS1160" s="2" t="inlineStr">
        <is>
          <t>3</t>
        </is>
      </c>
      <c r="AT1160" s="2" t="inlineStr">
        <is>
          <t/>
        </is>
      </c>
      <c r="AU1160" t="inlineStr">
        <is>
          <t/>
        </is>
      </c>
      <c r="AV1160" t="inlineStr">
        <is>
          <t/>
        </is>
      </c>
      <c r="AW1160" t="inlineStr">
        <is>
          <t/>
        </is>
      </c>
      <c r="AX1160" t="inlineStr">
        <is>
          <t/>
        </is>
      </c>
      <c r="AY1160" t="inlineStr">
        <is>
          <t/>
        </is>
      </c>
      <c r="AZ1160" t="inlineStr">
        <is>
          <t/>
        </is>
      </c>
      <c r="BA1160" t="inlineStr">
        <is>
          <t/>
        </is>
      </c>
      <c r="BB1160" t="inlineStr">
        <is>
          <t/>
        </is>
      </c>
      <c r="BC1160" t="inlineStr">
        <is>
          <t/>
        </is>
      </c>
      <c r="BD1160" s="2" t="inlineStr">
        <is>
          <t>passaggio a livello attivo</t>
        </is>
      </c>
      <c r="BE1160" s="2" t="inlineStr">
        <is>
          <t>3</t>
        </is>
      </c>
      <c r="BF1160" s="2" t="inlineStr">
        <is>
          <t/>
        </is>
      </c>
      <c r="BG1160" t="inlineStr">
        <is>
          <t>un passaggio a livello in cui all'arrivo del treno gli utenti sono protetti o avvertiti mediante l'attivazione di dispositivi quando è pericoloso attraversare il passaggio</t>
        </is>
      </c>
      <c r="BH1160" s="2" t="inlineStr">
        <is>
          <t>reguliuojamoji pervaža|
aktyvioji geležinkelio pervaža</t>
        </is>
      </c>
      <c r="BI1160" s="2" t="inlineStr">
        <is>
          <t>3|
2</t>
        </is>
      </c>
      <c r="BJ1160" s="2" t="inlineStr">
        <is>
          <t>preferred|
admitted</t>
        </is>
      </c>
      <c r="BK1160" t="inlineStr">
        <is>
          <t>pervaža, kurios naudotojai apsaugomi nuo artėjančio traukinio arba įspėjami apie jį įjungiant įrenginius, parodančius, kad kirsti pervažą yra nesaugu (apsaugai užtikrinti naudojami šie fiziniai įrenginiai: pusės geležinkelio kelio arba viso geležinkelio kelio užtvaros, vartai, kiti fiziniai įrenginiai (pvz., vibraciją sukeliantys greičio ribojimo kalneliai); įspėjama naudojant pervažose įrengtą stacionarią įrangą: regimuosius įrenginius (šviesoforus), girdimuosius įrenginius (varpelius, ragelius, sirenas ir pan.)</t>
        </is>
      </c>
      <c r="BL1160" s="2" t="inlineStr">
        <is>
          <t>aktīva pārbrauktuve</t>
        </is>
      </c>
      <c r="BM1160" s="2" t="inlineStr">
        <is>
          <t>3</t>
        </is>
      </c>
      <c r="BN1160" s="2" t="inlineStr">
        <is>
          <t/>
        </is>
      </c>
      <c r="BO1160" t="inlineStr">
        <is>
          <t>Dzelzceļa pārbrauktuve, kur pārbrauktuves lietotāji ir aizsargāti no vilciena, kas tuvojas, vai tiek par to brīdināti, ieslēdzot attiecīgas ierīces laikā, kad pārbrauktuves šķērsošana lietotājiem nav droša</t>
        </is>
      </c>
      <c r="BP1160" s="2" t="inlineStr">
        <is>
          <t>passaġġ invell attiv</t>
        </is>
      </c>
      <c r="BQ1160" s="2" t="inlineStr">
        <is>
          <t>3</t>
        </is>
      </c>
      <c r="BR1160" s="2" t="inlineStr">
        <is>
          <t/>
        </is>
      </c>
      <c r="BS1160" t="inlineStr">
        <is>
          <t>passaġġ invell [ &lt;a href="/entry/result/1401477/all" id="ENTRY_TO_ENTRY_CONVERTER" target="_blank"&gt;IATE:1401477&lt;/a&gt; ] li fih dawk li jużawh ikunu protetti jew avżati meta tkun qed toqrob ferrovija permezz ta’ tagħmir li jkun attivat meta jkun 
ta' periklu li l-utent jaqsam</t>
        </is>
      </c>
      <c r="BT1160" s="2" t="inlineStr">
        <is>
          <t>bewaakte overweg|
beveiligde overweg|
actief beveiligde overweg|
overweg met actieve signalisatie|
beveiligde spoorwegovergang</t>
        </is>
      </c>
      <c r="BU1160" s="2" t="inlineStr">
        <is>
          <t>3|
3|
3|
3|
3</t>
        </is>
      </c>
      <c r="BV1160" s="2" t="inlineStr">
        <is>
          <t xml:space="preserve">|
|
|
|
</t>
        </is>
      </c>
      <c r="BW1160" t="inlineStr">
        <is>
          <t>overweg waar de overstekende gebruikers worden beschermd tegen of gewaarschuwd voor de naderende trein door de activering van inrichtingen wanneer het voor de gebruiker onveilig is de overweg over te steken</t>
        </is>
      </c>
      <c r="BX1160" s="2" t="inlineStr">
        <is>
          <t>przejazd kolejowy z czynnym systemem zabezpieczeń</t>
        </is>
      </c>
      <c r="BY1160" s="2" t="inlineStr">
        <is>
          <t>3</t>
        </is>
      </c>
      <c r="BZ1160" s="2" t="inlineStr">
        <is>
          <t/>
        </is>
      </c>
      <c r="CA1160" t="inlineStr">
        <is>
          <t>przejazd kolejowy, na którym przez uruchomienie urządzeń użytkownicy są zabezpieczeni lub ostrzegani przed nadjeżdżającym pociągiem, jeżeli przekroczenie przejazdu jest niebezpieczne dla użytkownika</t>
        </is>
      </c>
      <c r="CB1160" s="2" t="inlineStr">
        <is>
          <t>passagem de nível ativa</t>
        </is>
      </c>
      <c r="CC1160" s="2" t="inlineStr">
        <is>
          <t>3</t>
        </is>
      </c>
      <c r="CD1160" s="2" t="inlineStr">
        <is>
          <t/>
        </is>
      </c>
      <c r="CE1160" t="inlineStr">
        <is>
          <t>Passagem de nível cujos utilizadores sejam protegidos ou avisados da aproximação dos comboios através da ativação de dispositivos, sempre que seja perigoso para o utilizador atravessar a via férrea.</t>
        </is>
      </c>
      <c r="CF1160" s="2" t="inlineStr">
        <is>
          <t>trecere la nivel activă</t>
        </is>
      </c>
      <c r="CG1160" s="2" t="inlineStr">
        <is>
          <t>3</t>
        </is>
      </c>
      <c r="CH1160" s="2" t="inlineStr">
        <is>
          <t/>
        </is>
      </c>
      <c r="CI1160" t="inlineStr">
        <is>
          <t>o trecere la nivel ai cărei utilizatori sunt protejați sau avertizați de sosirea trenului prin activarea unor dispozitive atunci când trecerea nu poate fi folosită de aceștia în condiții de siguranță</t>
        </is>
      </c>
      <c r="CJ1160" s="2" t="inlineStr">
        <is>
          <t>aktívne priecestie</t>
        </is>
      </c>
      <c r="CK1160" s="2" t="inlineStr">
        <is>
          <t>3</t>
        </is>
      </c>
      <c r="CL1160" s="2" t="inlineStr">
        <is>
          <t/>
        </is>
      </c>
      <c r="CM1160" t="inlineStr">
        <is>
          <t>priecestie, na ktorom sú prechádzajúci používatelia chránení alebo varovaní pred prichádzajúcim vlakom prostredníctvom aktivácie zariadení v prípade, že prechod cez priecestie nie je pre používateľa bezpečný</t>
        </is>
      </c>
      <c r="CN1160" s="2" t="inlineStr">
        <is>
          <t>aktivni nivojski prehod</t>
        </is>
      </c>
      <c r="CO1160" s="2" t="inlineStr">
        <is>
          <t>3</t>
        </is>
      </c>
      <c r="CP1160" s="2" t="inlineStr">
        <is>
          <t/>
        </is>
      </c>
      <c r="CQ1160" t="inlineStr">
        <is>
          <t>nivojski prehod, na katerem so uporabniki, ki ga prečkajo, zavarovani 
ali opozorjeni pred prihajajočim vlakom s sprožitvijo naprav, kadar 
prečkanje prehoda za uporabnika ni varno</t>
        </is>
      </c>
      <c r="CR1160" s="2" t="inlineStr">
        <is>
          <t>plankorsning med aktiv skyddsanordning</t>
        </is>
      </c>
      <c r="CS1160" s="2" t="inlineStr">
        <is>
          <t>3</t>
        </is>
      </c>
      <c r="CT1160" s="2" t="inlineStr">
        <is>
          <t/>
        </is>
      </c>
      <c r="CU1160" t="inlineStr">
        <is>
          <t>plankorsning där användarna skyddas från eller varnas för ankommande tåg genom att skyddsanordningar aktiveras när det inte är säkert för användarna att ta sig över korsningen</t>
        </is>
      </c>
    </row>
    <row r="1161">
      <c r="A1161" s="1" t="str">
        <f>HYPERLINK("https://iate.europa.eu/entry/result/1880773/all", "1880773")</f>
        <v>1880773</v>
      </c>
      <c r="B1161" t="inlineStr">
        <is>
          <t>INDUSTRY</t>
        </is>
      </c>
      <c r="C1161" t="inlineStr">
        <is>
          <t>INDUSTRY|mechanical engineering|mechanical engineering|railway industry</t>
        </is>
      </c>
      <c r="D1161" s="2" t="inlineStr">
        <is>
          <t>електрифициран коловоз</t>
        </is>
      </c>
      <c r="E1161" s="2" t="inlineStr">
        <is>
          <t>2</t>
        </is>
      </c>
      <c r="F1161" s="2" t="inlineStr">
        <is>
          <t/>
        </is>
      </c>
      <c r="G1161" t="inlineStr">
        <is>
          <t>Коловоз, снабден с въздушна контактна мрежа или контактна релса, за да се позволи електрическо задвижване.</t>
        </is>
      </c>
      <c r="H1161" s="2" t="inlineStr">
        <is>
          <t>elektrizovaná kolej</t>
        </is>
      </c>
      <c r="I1161" s="2" t="inlineStr">
        <is>
          <t>3</t>
        </is>
      </c>
      <c r="J1161" s="2" t="inlineStr">
        <is>
          <t/>
        </is>
      </c>
      <c r="K1161" t="inlineStr">
        <is>
          <t>kolej opatřená trolejovým vedením nebo napájecí kolejnicí pro umožnění elektrické trakce</t>
        </is>
      </c>
      <c r="L1161" s="2" t="inlineStr">
        <is>
          <t>elektrificeret spor</t>
        </is>
      </c>
      <c r="M1161" s="2" t="inlineStr">
        <is>
          <t>3</t>
        </is>
      </c>
      <c r="N1161" s="2" t="inlineStr">
        <is>
          <t/>
        </is>
      </c>
      <c r="O1161" t="inlineStr">
        <is>
          <t>spor, der er udstyret med en overliggende køreledning eller en strømskinne til elektrisk fremføring</t>
        </is>
      </c>
      <c r="P1161" s="2" t="inlineStr">
        <is>
          <t>elektrifizierte Strecke</t>
        </is>
      </c>
      <c r="Q1161" s="2" t="inlineStr">
        <is>
          <t>3</t>
        </is>
      </c>
      <c r="R1161" s="2" t="inlineStr">
        <is>
          <t/>
        </is>
      </c>
      <c r="S1161" t="inlineStr">
        <is>
          <t>mit einer Oberleitung oder Stromschiene versehene Strecke zum elektrischen Betrieb von Eisenbahnen</t>
        </is>
      </c>
      <c r="T1161" t="inlineStr">
        <is>
          <t/>
        </is>
      </c>
      <c r="U1161" t="inlineStr">
        <is>
          <t/>
        </is>
      </c>
      <c r="V1161" t="inlineStr">
        <is>
          <t/>
        </is>
      </c>
      <c r="W1161" t="inlineStr">
        <is>
          <t/>
        </is>
      </c>
      <c r="X1161" s="2" t="inlineStr">
        <is>
          <t>electrified track</t>
        </is>
      </c>
      <c r="Y1161" s="2" t="inlineStr">
        <is>
          <t>3</t>
        </is>
      </c>
      <c r="Z1161" s="2" t="inlineStr">
        <is>
          <t/>
        </is>
      </c>
      <c r="AA1161" t="inlineStr">
        <is>
          <t>track provided with an overhead catenary or a conductor rail to permit electric traction</t>
        </is>
      </c>
      <c r="AB1161" s="2" t="inlineStr">
        <is>
          <t>vía electrificada</t>
        </is>
      </c>
      <c r="AC1161" s="2" t="inlineStr">
        <is>
          <t>3</t>
        </is>
      </c>
      <c r="AD1161" s="2" t="inlineStr">
        <is>
          <t/>
        </is>
      </c>
      <c r="AE1161" t="inlineStr">
        <is>
          <t>Vía provista de una catenaria aérea o de un raíl conductor que permite la tracción eléctrica.</t>
        </is>
      </c>
      <c r="AF1161" s="2" t="inlineStr">
        <is>
          <t>elektrifitseeritud rööbastee</t>
        </is>
      </c>
      <c r="AG1161" s="2" t="inlineStr">
        <is>
          <t>3</t>
        </is>
      </c>
      <c r="AH1161" s="2" t="inlineStr">
        <is>
          <t/>
        </is>
      </c>
      <c r="AI1161" t="inlineStr">
        <is>
          <t>elektrilist veojõudu võimaldava kontaktõhuliini või
kontaktrööpaga varustatud rööbastee</t>
        </is>
      </c>
      <c r="AJ1161" s="2" t="inlineStr">
        <is>
          <t>sähköistetty raide</t>
        </is>
      </c>
      <c r="AK1161" s="2" t="inlineStr">
        <is>
          <t>3</t>
        </is>
      </c>
      <c r="AL1161" s="2" t="inlineStr">
        <is>
          <t/>
        </is>
      </c>
      <c r="AM1161" t="inlineStr">
        <is>
          <t>raide, jossa on sähkövedon mahdollistava ilmajohdin tai virtakisko</t>
        </is>
      </c>
      <c r="AN1161" s="2" t="inlineStr">
        <is>
          <t>voie électrifiée</t>
        </is>
      </c>
      <c r="AO1161" s="2" t="inlineStr">
        <is>
          <t>3</t>
        </is>
      </c>
      <c r="AP1161" s="2" t="inlineStr">
        <is>
          <t/>
        </is>
      </c>
      <c r="AQ1161" t="inlineStr">
        <is>
          <t/>
        </is>
      </c>
      <c r="AR1161" s="2" t="inlineStr">
        <is>
          <t>rian leictrithe traenach</t>
        </is>
      </c>
      <c r="AS1161" s="2" t="inlineStr">
        <is>
          <t>3</t>
        </is>
      </c>
      <c r="AT1161" s="2" t="inlineStr">
        <is>
          <t/>
        </is>
      </c>
      <c r="AU1161" t="inlineStr">
        <is>
          <t/>
        </is>
      </c>
      <c r="AV1161" t="inlineStr">
        <is>
          <t/>
        </is>
      </c>
      <c r="AW1161" t="inlineStr">
        <is>
          <t/>
        </is>
      </c>
      <c r="AX1161" t="inlineStr">
        <is>
          <t/>
        </is>
      </c>
      <c r="AY1161" t="inlineStr">
        <is>
          <t/>
        </is>
      </c>
      <c r="AZ1161" t="inlineStr">
        <is>
          <t/>
        </is>
      </c>
      <c r="BA1161" t="inlineStr">
        <is>
          <t/>
        </is>
      </c>
      <c r="BB1161" t="inlineStr">
        <is>
          <t/>
        </is>
      </c>
      <c r="BC1161" t="inlineStr">
        <is>
          <t/>
        </is>
      </c>
      <c r="BD1161" s="2" t="inlineStr">
        <is>
          <t>binario elettrificato</t>
        </is>
      </c>
      <c r="BE1161" s="2" t="inlineStr">
        <is>
          <t>3</t>
        </is>
      </c>
      <c r="BF1161" s="2" t="inlineStr">
        <is>
          <t/>
        </is>
      </c>
      <c r="BG1161" t="inlineStr">
        <is>
          <t>binario munito di una linea aerea di contatto o di una terza rotaia di alimentazione per consentire la trazione elettrica</t>
        </is>
      </c>
      <c r="BH1161" s="2" t="inlineStr">
        <is>
          <t>elektrifikuotas bėgių kelias|
elektrifikuotas geležinkelio kelias</t>
        </is>
      </c>
      <c r="BI1161" s="2" t="inlineStr">
        <is>
          <t>2|
3</t>
        </is>
      </c>
      <c r="BJ1161" s="2" t="inlineStr">
        <is>
          <t xml:space="preserve">|
</t>
        </is>
      </c>
      <c r="BK1161" t="inlineStr">
        <is>
          <t>bėgių kelias, virš kurio sumontuotas kontaktinis tinklas arba kuriame įrengtas kontaktinis bėgis, kad būtų galima užtikrinti elektrinę trauką</t>
        </is>
      </c>
      <c r="BL1161" s="2" t="inlineStr">
        <is>
          <t>elektrificēts sliežu ceļš</t>
        </is>
      </c>
      <c r="BM1161" s="2" t="inlineStr">
        <is>
          <t>2</t>
        </is>
      </c>
      <c r="BN1161" s="2" t="inlineStr">
        <is>
          <t/>
        </is>
      </c>
      <c r="BO1161" t="inlineStr">
        <is>
          <t>sliežu ceļš, kas ir aprīkots ar kontakttīklu vai kontaktsliedi, kura nodrošina elektrisko vilces spēku</t>
        </is>
      </c>
      <c r="BP1161" s="2" t="inlineStr">
        <is>
          <t>binarju elettriċizzat</t>
        </is>
      </c>
      <c r="BQ1161" s="2" t="inlineStr">
        <is>
          <t>3</t>
        </is>
      </c>
      <c r="BR1161" s="2" t="inlineStr">
        <is>
          <t/>
        </is>
      </c>
      <c r="BS1161" t="inlineStr">
        <is>
          <t>binarju b’sistema katenarja sospiża jew binarju konduttur li jippermetti t-trazzjoni elettrika</t>
        </is>
      </c>
      <c r="BT1161" s="2" t="inlineStr">
        <is>
          <t>geëlektrificeerd spoor</t>
        </is>
      </c>
      <c r="BU1161" s="2" t="inlineStr">
        <is>
          <t>3</t>
        </is>
      </c>
      <c r="BV1161" s="2" t="inlineStr">
        <is>
          <t/>
        </is>
      </c>
      <c r="BW1161" t="inlineStr">
        <is>
          <t>"spoor voorzien van een bovenleiding of een geleidingsrail waardoor elektrische tractie mogelijk wordt"</t>
        </is>
      </c>
      <c r="BX1161" s="2" t="inlineStr">
        <is>
          <t>tor linii zelektryfikowanej</t>
        </is>
      </c>
      <c r="BY1161" s="2" t="inlineStr">
        <is>
          <t>3</t>
        </is>
      </c>
      <c r="BZ1161" s="2" t="inlineStr">
        <is>
          <t/>
        </is>
      </c>
      <c r="CA1161" t="inlineStr">
        <is>
          <t>tor wyposażony w sieć trakcyjną lub w (trzecią) szynę prądową, które mają umożliwić trakcję elektryczną</t>
        </is>
      </c>
      <c r="CB1161" s="2" t="inlineStr">
        <is>
          <t>via eletrificada</t>
        </is>
      </c>
      <c r="CC1161" s="2" t="inlineStr">
        <is>
          <t>3</t>
        </is>
      </c>
      <c r="CD1161" s="2" t="inlineStr">
        <is>
          <t/>
        </is>
      </c>
      <c r="CE1161" t="inlineStr">
        <is>
          <t>&lt;div&gt; 
 &lt;div&gt; 
 &lt;div&gt;
 Via equipada com uma catenária aérea ou um carril condutor para permitir a tração elétrica. &lt;/div&gt;&lt;/div&gt;&lt;/div&gt;</t>
        </is>
      </c>
      <c r="CF1161" s="2" t="inlineStr">
        <is>
          <t>cale ferată electrificată</t>
        </is>
      </c>
      <c r="CG1161" s="2" t="inlineStr">
        <is>
          <t>3</t>
        </is>
      </c>
      <c r="CH1161" s="2" t="inlineStr">
        <is>
          <t/>
        </is>
      </c>
      <c r="CI1161" t="inlineStr">
        <is>
          <t/>
        </is>
      </c>
      <c r="CJ1161" s="2" t="inlineStr">
        <is>
          <t>elektrifikovaná koľaj</t>
        </is>
      </c>
      <c r="CK1161" s="2" t="inlineStr">
        <is>
          <t>3</t>
        </is>
      </c>
      <c r="CL1161" s="2" t="inlineStr">
        <is>
          <t/>
        </is>
      </c>
      <c r="CM1161" t="inlineStr">
        <is>
          <t>koľaj vybavená trolejovým vedením nad ňou alebo prívodnou koľajnicou umožňujúcou elektrickú trakciu</t>
        </is>
      </c>
      <c r="CN1161" s="2" t="inlineStr">
        <is>
          <t>elektrificirani tir</t>
        </is>
      </c>
      <c r="CO1161" s="2" t="inlineStr">
        <is>
          <t>3</t>
        </is>
      </c>
      <c r="CP1161" s="2" t="inlineStr">
        <is>
          <t/>
        </is>
      </c>
      <c r="CQ1161" t="inlineStr">
        <is>
          <t>tir, opremljen z voznim vodom ali napajalno tirnico za električno vleko</t>
        </is>
      </c>
      <c r="CR1161" t="inlineStr">
        <is>
          <t/>
        </is>
      </c>
      <c r="CS1161" t="inlineStr">
        <is>
          <t/>
        </is>
      </c>
      <c r="CT1161" t="inlineStr">
        <is>
          <t/>
        </is>
      </c>
      <c r="CU1161" t="inlineStr">
        <is>
          <t/>
        </is>
      </c>
    </row>
    <row r="1162">
      <c r="A1162" s="1" t="str">
        <f>HYPERLINK("https://iate.europa.eu/entry/result/1559512/all", "1559512")</f>
        <v>1559512</v>
      </c>
      <c r="B1162" t="inlineStr">
        <is>
          <t>TRANSPORT</t>
        </is>
      </c>
      <c r="C1162" t="inlineStr">
        <is>
          <t>TRANSPORT|land transport|land transport|rail transport|rail network</t>
        </is>
      </c>
      <c r="D1162" t="inlineStr">
        <is>
          <t/>
        </is>
      </c>
      <c r="E1162" t="inlineStr">
        <is>
          <t/>
        </is>
      </c>
      <c r="F1162" t="inlineStr">
        <is>
          <t/>
        </is>
      </c>
      <c r="G1162" t="inlineStr">
        <is>
          <t/>
        </is>
      </c>
      <c r="H1162" s="2" t="inlineStr">
        <is>
          <t>osobní nádraží</t>
        </is>
      </c>
      <c r="I1162" s="2" t="inlineStr">
        <is>
          <t>3</t>
        </is>
      </c>
      <c r="J1162" s="2" t="inlineStr">
        <is>
          <t/>
        </is>
      </c>
      <c r="K1162" t="inlineStr">
        <is>
          <t>nádraží určené převážně k odbavení cestujících, cestovních zavazadel a spěšnin</t>
        </is>
      </c>
      <c r="L1162" s="2" t="inlineStr">
        <is>
          <t>station|
passagerstation|
banegård</t>
        </is>
      </c>
      <c r="M1162" s="2" t="inlineStr">
        <is>
          <t>3|
3|
3</t>
        </is>
      </c>
      <c r="N1162" s="2" t="inlineStr">
        <is>
          <t xml:space="preserve">|
|
</t>
        </is>
      </c>
      <c r="O1162" t="inlineStr">
        <is>
          <t>togstation til passagertrafik, som er udstyret med specifikke faciliteter for passageradgang og relaterede ydelser</t>
        </is>
      </c>
      <c r="P1162" s="2" t="inlineStr">
        <is>
          <t>Personenbahnhof|
Haltestelle</t>
        </is>
      </c>
      <c r="Q1162" s="2" t="inlineStr">
        <is>
          <t>3|
3</t>
        </is>
      </c>
      <c r="R1162" s="2" t="inlineStr">
        <is>
          <t xml:space="preserve">|
</t>
        </is>
      </c>
      <c r="S1162" t="inlineStr">
        <is>
          <t>Bahnhof für den Personenverkehr, der mit speziellen Anlagen für den Zugang der Fahrgäste und die Bereitstellung entsprechender Dienstleistungen ausgestattet ist</t>
        </is>
      </c>
      <c r="T1162" s="2" t="inlineStr">
        <is>
          <t>σταθμός|
στάση</t>
        </is>
      </c>
      <c r="U1162" s="2" t="inlineStr">
        <is>
          <t>2|
3</t>
        </is>
      </c>
      <c r="V1162" s="2" t="inlineStr">
        <is>
          <t xml:space="preserve">|
</t>
        </is>
      </c>
      <c r="W1162" t="inlineStr">
        <is>
          <t>σταθμός: σιδηροδρομικός χώρος όπου κάθε επιβατική αμαξοστοιχία μπορεί να ξεκινά, να πραγματοποιεί στάση ή να τερματίζει</t>
        </is>
      </c>
      <c r="X1162" s="2" t="inlineStr">
        <is>
          <t>passenger railway station|
passenger station|
station</t>
        </is>
      </c>
      <c r="Y1162" s="2" t="inlineStr">
        <is>
          <t>3|
3|
3</t>
        </is>
      </c>
      <c r="Z1162" s="2" t="inlineStr">
        <is>
          <t xml:space="preserve">|
|
</t>
        </is>
      </c>
      <c r="AA1162" t="inlineStr">
        <is>
          <t>train station for passenger traffic, equipped with specific facilities for passenger access and providing related services</t>
        </is>
      </c>
      <c r="AB1162" s="2" t="inlineStr">
        <is>
          <t>estación</t>
        </is>
      </c>
      <c r="AC1162" s="2" t="inlineStr">
        <is>
          <t>3</t>
        </is>
      </c>
      <c r="AD1162" s="2" t="inlineStr">
        <is>
          <t/>
        </is>
      </c>
      <c r="AE1162" t="inlineStr">
        <is>
          <t>punto en una línea, que habitualmente incluye un edificio cerrado o una superficie cubierta, que sirve como punto de reunión y distribución de los pasajeros</t>
        </is>
      </c>
      <c r="AF1162" s="2" t="inlineStr">
        <is>
          <t>reisijaam</t>
        </is>
      </c>
      <c r="AG1162" s="2" t="inlineStr">
        <is>
          <t>3</t>
        </is>
      </c>
      <c r="AH1162" s="2" t="inlineStr">
        <is>
          <t/>
        </is>
      </c>
      <c r="AI1162" t="inlineStr">
        <is>
          <t>reisirongide teenindamiseks rajatud jaamad, kus toimub rongide vastuvõtmine ja ärasaatmine, marsruutide ettevalmistamine, reisijate teenindamine</t>
        </is>
      </c>
      <c r="AJ1162" s="2" t="inlineStr">
        <is>
          <t>asema|
matkustaja-asema</t>
        </is>
      </c>
      <c r="AK1162" s="2" t="inlineStr">
        <is>
          <t>3|
3</t>
        </is>
      </c>
      <c r="AL1162" s="2" t="inlineStr">
        <is>
          <t xml:space="preserve">|
</t>
        </is>
      </c>
      <c r="AM1162" t="inlineStr">
        <is>
          <t>matkustajaliikennettä varten tarkoitettu rautatieasema, jolla tarjotaan matkustajille asiaankuuluvat palvelut</t>
        </is>
      </c>
      <c r="AN1162" s="2" t="inlineStr">
        <is>
          <t>gare à voyageurs|
station</t>
        </is>
      </c>
      <c r="AO1162" s="2" t="inlineStr">
        <is>
          <t>3|
3</t>
        </is>
      </c>
      <c r="AP1162" s="2" t="inlineStr">
        <is>
          <t xml:space="preserve">|
</t>
        </is>
      </c>
      <c r="AQ1162" t="inlineStr">
        <is>
          <t/>
        </is>
      </c>
      <c r="AR1162" s="2" t="inlineStr">
        <is>
          <t>stáisiún paisinéirí|
stáisiún</t>
        </is>
      </c>
      <c r="AS1162" s="2" t="inlineStr">
        <is>
          <t>3|
3</t>
        </is>
      </c>
      <c r="AT1162" s="2" t="inlineStr">
        <is>
          <t xml:space="preserve">|
</t>
        </is>
      </c>
      <c r="AU1162" t="inlineStr">
        <is>
          <t/>
        </is>
      </c>
      <c r="AV1162" t="inlineStr">
        <is>
          <t/>
        </is>
      </c>
      <c r="AW1162" t="inlineStr">
        <is>
          <t/>
        </is>
      </c>
      <c r="AX1162" t="inlineStr">
        <is>
          <t/>
        </is>
      </c>
      <c r="AY1162" t="inlineStr">
        <is>
          <t/>
        </is>
      </c>
      <c r="AZ1162" t="inlineStr">
        <is>
          <t/>
        </is>
      </c>
      <c r="BA1162" t="inlineStr">
        <is>
          <t/>
        </is>
      </c>
      <c r="BB1162" t="inlineStr">
        <is>
          <t/>
        </is>
      </c>
      <c r="BC1162" t="inlineStr">
        <is>
          <t/>
        </is>
      </c>
      <c r="BD1162" s="2" t="inlineStr">
        <is>
          <t>stazione passeggeri|
stazione|
stazione viaggiatori</t>
        </is>
      </c>
      <c r="BE1162" s="2" t="inlineStr">
        <is>
          <t>3|
3|
3</t>
        </is>
      </c>
      <c r="BF1162" s="2" t="inlineStr">
        <is>
          <t xml:space="preserve">|
|
</t>
        </is>
      </c>
      <c r="BG1162" t="inlineStr">
        <is>
          <t>stazione ferroviaria destinata al traffico passeggeri, dotata di strutture di accesso per i passeggeri e in grado di fornire i servizi pertinenti</t>
        </is>
      </c>
      <c r="BH1162" s="2" t="inlineStr">
        <is>
          <t>keleivių stotis|
stotis</t>
        </is>
      </c>
      <c r="BI1162" s="2" t="inlineStr">
        <is>
          <t>3|
3</t>
        </is>
      </c>
      <c r="BJ1162" s="2" t="inlineStr">
        <is>
          <t xml:space="preserve">|
</t>
        </is>
      </c>
      <c r="BK1162" t="inlineStr">
        <is>
          <t>geležinkelio vieta, iš kurios keleivinis traukinys išvyksta, kurioje stoja arba į kurią atvyksta</t>
        </is>
      </c>
      <c r="BL1162" s="2" t="inlineStr">
        <is>
          <t>pasažieru stacija</t>
        </is>
      </c>
      <c r="BM1162" s="2" t="inlineStr">
        <is>
          <t>2</t>
        </is>
      </c>
      <c r="BN1162" s="2" t="inlineStr">
        <is>
          <t/>
        </is>
      </c>
      <c r="BO1162" t="inlineStr">
        <is>
          <t>vilcienu stacija pasažieru satiksmei, kas ir aprīkota ar īpašām iekārtām pasažieru piekļuvei un kur tiek sniegti saistīti pakalpojumi</t>
        </is>
      </c>
      <c r="BP1162" s="2" t="inlineStr">
        <is>
          <t>stazzjon tal-passiġġieri|
stazzjon</t>
        </is>
      </c>
      <c r="BQ1162" s="2" t="inlineStr">
        <is>
          <t>3|
3</t>
        </is>
      </c>
      <c r="BR1162" s="2" t="inlineStr">
        <is>
          <t xml:space="preserve">|
</t>
        </is>
      </c>
      <c r="BS1162" t="inlineStr">
        <is>
          <t>stazzjon ferrovjarju għat-traffiku tal-passiġġieri, mgħammar b’faċilitajiet speċifiċi għall-aċċess tal-passiġġieri u li jipprovdi servizzi relatati</t>
        </is>
      </c>
      <c r="BT1162" s="2" t="inlineStr">
        <is>
          <t>station|
reizigersstation</t>
        </is>
      </c>
      <c r="BU1162" s="2" t="inlineStr">
        <is>
          <t>3|
3</t>
        </is>
      </c>
      <c r="BV1162" s="2" t="inlineStr">
        <is>
          <t xml:space="preserve">|
</t>
        </is>
      </c>
      <c r="BW1162" t="inlineStr">
        <is>
          <t>treinstation voor reizigersvervoer dat is uitgerust met specifieke infrastructuur voor de toegang voor reizigers en waar aanverwante diensten worden verleend</t>
        </is>
      </c>
      <c r="BX1162" s="2" t="inlineStr">
        <is>
          <t>stacja pasażerska</t>
        </is>
      </c>
      <c r="BY1162" s="2" t="inlineStr">
        <is>
          <t>3</t>
        </is>
      </c>
      <c r="BZ1162" s="2" t="inlineStr">
        <is>
          <t/>
        </is>
      </c>
      <c r="CA1162" t="inlineStr">
        <is>
          <t>stacja kolejowa obsługująca przepływ pasażerów, wyposażona w specjalne obiekty zapewniające dostęp dla pasażerów i świadczenie usług powiązanych</t>
        </is>
      </c>
      <c r="CB1162" s="2" t="inlineStr">
        <is>
          <t>estação|
estação de passageiros</t>
        </is>
      </c>
      <c r="CC1162" s="2" t="inlineStr">
        <is>
          <t>3|
3</t>
        </is>
      </c>
      <c r="CD1162" s="2" t="inlineStr">
        <is>
          <t xml:space="preserve">|
</t>
        </is>
      </c>
      <c r="CE1162" t="inlineStr">
        <is>
          <t>Instalação ferroviária aberta ao público, geralmente com pessoal e que é concebida para executar, entre outras, o embarque e desembarque de passageiros sendo geralmente dotada de instalações para aquisição de bilhetes.</t>
        </is>
      </c>
      <c r="CF1162" s="2" t="inlineStr">
        <is>
          <t>stație de călători|
gară de călători</t>
        </is>
      </c>
      <c r="CG1162" s="2" t="inlineStr">
        <is>
          <t>3|
3</t>
        </is>
      </c>
      <c r="CH1162" s="2" t="inlineStr">
        <is>
          <t xml:space="preserve">|
</t>
        </is>
      </c>
      <c r="CI1162" t="inlineStr">
        <is>
          <t/>
        </is>
      </c>
      <c r="CJ1162" s="2" t="inlineStr">
        <is>
          <t>stanica pre cestujúcich</t>
        </is>
      </c>
      <c r="CK1162" s="2" t="inlineStr">
        <is>
          <t>3</t>
        </is>
      </c>
      <c r="CL1162" s="2" t="inlineStr">
        <is>
          <t/>
        </is>
      </c>
      <c r="CM1162" t="inlineStr">
        <is>
          <t>vlaková stanica na prepravu cestujúcich vybavená osobitným vybavením pre prístup cestujúcich a na poskytovanie súvisiacich služieb</t>
        </is>
      </c>
      <c r="CN1162" s="2" t="inlineStr">
        <is>
          <t>potniška postaja</t>
        </is>
      </c>
      <c r="CO1162" s="2" t="inlineStr">
        <is>
          <t>3</t>
        </is>
      </c>
      <c r="CP1162" s="2" t="inlineStr">
        <is>
          <t/>
        </is>
      </c>
      <c r="CQ1162" t="inlineStr">
        <is>
          <t>železniška postaja za potniški promet, opremljena s posebnimi napravami za dostop potnikov in izvajanje povezanih storitev</t>
        </is>
      </c>
      <c r="CR1162" t="inlineStr">
        <is>
          <t/>
        </is>
      </c>
      <c r="CS1162" t="inlineStr">
        <is>
          <t/>
        </is>
      </c>
      <c r="CT1162" t="inlineStr">
        <is>
          <t/>
        </is>
      </c>
      <c r="CU1162" t="inlineStr">
        <is>
          <t/>
        </is>
      </c>
    </row>
    <row r="1163">
      <c r="A1163" s="1" t="str">
        <f>HYPERLINK("https://iate.europa.eu/entry/result/930269/all", "930269")</f>
        <v>930269</v>
      </c>
      <c r="B1163" t="inlineStr">
        <is>
          <t>TRANSPORT</t>
        </is>
      </c>
      <c r="C1163" t="inlineStr">
        <is>
          <t>TRANSPORT|land transport|land transport|rail transport</t>
        </is>
      </c>
      <c r="D1163" t="inlineStr">
        <is>
          <t/>
        </is>
      </c>
      <c r="E1163" t="inlineStr">
        <is>
          <t/>
        </is>
      </c>
      <c r="F1163" t="inlineStr">
        <is>
          <t/>
        </is>
      </c>
      <c r="G1163" t="inlineStr">
        <is>
          <t/>
        </is>
      </c>
      <c r="H1163" s="2" t="inlineStr">
        <is>
          <t>nákladní vůz|
nákladní vagon</t>
        </is>
      </c>
      <c r="I1163" s="2" t="inlineStr">
        <is>
          <t>3|
3</t>
        </is>
      </c>
      <c r="J1163" s="2" t="inlineStr">
        <is>
          <t xml:space="preserve">|
</t>
        </is>
      </c>
      <c r="K1163" t="inlineStr">
        <is>
          <t>tažené kolejové vozidlo, které je určeno k přepravě nákladů</t>
        </is>
      </c>
      <c r="L1163" s="2" t="inlineStr">
        <is>
          <t>godsvogn</t>
        </is>
      </c>
      <c r="M1163" s="2" t="inlineStr">
        <is>
          <t>3</t>
        </is>
      </c>
      <c r="N1163" s="2" t="inlineStr">
        <is>
          <t/>
        </is>
      </c>
      <c r="O1163" t="inlineStr">
        <is>
          <t>togvogn konstrueret til transport af genstande, varer, dyr, materiale el.lign.</t>
        </is>
      </c>
      <c r="P1163" s="2" t="inlineStr">
        <is>
          <t>Güterwagen</t>
        </is>
      </c>
      <c r="Q1163" s="2" t="inlineStr">
        <is>
          <t>3</t>
        </is>
      </c>
      <c r="R1163" s="2" t="inlineStr">
        <is>
          <t/>
        </is>
      </c>
      <c r="S1163" t="inlineStr">
        <is>
          <t>Eisenbahnwagen, der dem Transport von Gütern dient</t>
        </is>
      </c>
      <c r="T1163" s="2" t="inlineStr">
        <is>
          <t>&lt;small&gt;βαγόνι εμπορευμάτων&lt;/small&gt;|
εμπορευματική φορτάμαξα</t>
        </is>
      </c>
      <c r="U1163" s="2" t="inlineStr">
        <is>
          <t>3|
3</t>
        </is>
      </c>
      <c r="V1163" s="2" t="inlineStr">
        <is>
          <t xml:space="preserve">|
</t>
        </is>
      </c>
      <c r="W1163" t="inlineStr">
        <is>
          <t/>
        </is>
      </c>
      <c r="X1163" s="2" t="inlineStr">
        <is>
          <t>goods car|
freight car|
goods wagon|
freight wagon|
wagon</t>
        </is>
      </c>
      <c r="Y1163" s="2" t="inlineStr">
        <is>
          <t>1|
1|
1|
3|
4</t>
        </is>
      </c>
      <c r="Z1163" s="2" t="inlineStr">
        <is>
          <t xml:space="preserve">|
|
|
|
</t>
        </is>
      </c>
      <c r="AA1163" t="inlineStr">
        <is>
          <t>railway vehicle, not provided with a means of traction, which is intended to carry goods</t>
        </is>
      </c>
      <c r="AB1163" s="2" t="inlineStr">
        <is>
          <t>vagón de mercancías|
vagón</t>
        </is>
      </c>
      <c r="AC1163" s="2" t="inlineStr">
        <is>
          <t>3|
3</t>
        </is>
      </c>
      <c r="AD1163" s="2" t="inlineStr">
        <is>
          <t xml:space="preserve">|
</t>
        </is>
      </c>
      <c r="AE1163" t="inlineStr">
        <is>
          <t>Vehículo sin sistema de propulsión propio previsto para el transporte de
 mercancías u otros materiales destinados a actividades tales como la 
construcción o el mantenimiento de la infraestructura.</t>
        </is>
      </c>
      <c r="AF1163" s="2" t="inlineStr">
        <is>
          <t>kaubavagun</t>
        </is>
      </c>
      <c r="AG1163" s="2" t="inlineStr">
        <is>
          <t>3</t>
        </is>
      </c>
      <c r="AH1163" s="2" t="inlineStr">
        <is>
          <t/>
        </is>
      </c>
      <c r="AI1163" t="inlineStr">
        <is>
          <t>kaubaveoks ehitatud vagun või kaubavagunitüüpi eriotstarbeline vagun</t>
        </is>
      </c>
      <c r="AJ1163" s="2" t="inlineStr">
        <is>
          <t>vaunu|
tavaravaunu</t>
        </is>
      </c>
      <c r="AK1163" s="2" t="inlineStr">
        <is>
          <t>3|
3</t>
        </is>
      </c>
      <c r="AL1163" s="2" t="inlineStr">
        <is>
          <t xml:space="preserve">|
</t>
        </is>
      </c>
      <c r="AM1163" t="inlineStr">
        <is>
          <t>ilman omaa konevoimaa oleva rautatiekulkuneuvo, joka liikkuu omilla pyörillään raiteistolla ja on tarkoitettu tavaroiden kuljettamiseen</t>
        </is>
      </c>
      <c r="AN1163" s="2" t="inlineStr">
        <is>
          <t>wagon pour le fret|
wagon de fret|
wagon</t>
        </is>
      </c>
      <c r="AO1163" s="2" t="inlineStr">
        <is>
          <t>2|
2|
2</t>
        </is>
      </c>
      <c r="AP1163" s="2" t="inlineStr">
        <is>
          <t xml:space="preserve">|
|
</t>
        </is>
      </c>
      <c r="AQ1163" t="inlineStr">
        <is>
          <t/>
        </is>
      </c>
      <c r="AR1163" s="2" t="inlineStr">
        <is>
          <t>vaigín lastais</t>
        </is>
      </c>
      <c r="AS1163" s="2" t="inlineStr">
        <is>
          <t>3</t>
        </is>
      </c>
      <c r="AT1163" s="2" t="inlineStr">
        <is>
          <t/>
        </is>
      </c>
      <c r="AU1163" t="inlineStr">
        <is>
          <t/>
        </is>
      </c>
      <c r="AV1163" s="2" t="inlineStr">
        <is>
          <t>teretni vagon</t>
        </is>
      </c>
      <c r="AW1163" s="2" t="inlineStr">
        <is>
          <t>3</t>
        </is>
      </c>
      <c r="AX1163" s="2" t="inlineStr">
        <is>
          <t/>
        </is>
      </c>
      <c r="AY1163" t="inlineStr">
        <is>
          <t/>
        </is>
      </c>
      <c r="AZ1163" s="2" t="inlineStr">
        <is>
          <t>teherkocsi</t>
        </is>
      </c>
      <c r="BA1163" s="2" t="inlineStr">
        <is>
          <t>4</t>
        </is>
      </c>
      <c r="BB1163" s="2" t="inlineStr">
        <is>
          <t/>
        </is>
      </c>
      <c r="BC1163" t="inlineStr">
        <is>
          <t>vonóerő kifejtésére nem alkalmas, áruszállításra szolgáló vasúti jármű</t>
        </is>
      </c>
      <c r="BD1163" s="2" t="inlineStr">
        <is>
          <t>carro merci|
carro</t>
        </is>
      </c>
      <c r="BE1163" s="2" t="inlineStr">
        <is>
          <t>3|
3</t>
        </is>
      </c>
      <c r="BF1163" s="2" t="inlineStr">
        <is>
          <t xml:space="preserve">|
</t>
        </is>
      </c>
      <c r="BG1163" t="inlineStr">
        <is>
          <t>veicolo non semovente progettato per il trasporto di merci o altro materiale</t>
        </is>
      </c>
      <c r="BH1163" s="2" t="inlineStr">
        <is>
          <t>prekinis vagonas</t>
        </is>
      </c>
      <c r="BI1163" s="2" t="inlineStr">
        <is>
          <t>3</t>
        </is>
      </c>
      <c r="BJ1163" s="2" t="inlineStr">
        <is>
          <t/>
        </is>
      </c>
      <c r="BK1163" t="inlineStr">
        <is>
          <t>vagonas, skirtas kroviniams (prekėms) vežioti</t>
        </is>
      </c>
      <c r="BL1163" s="2" t="inlineStr">
        <is>
          <t>kravas vagons|
preču vagons</t>
        </is>
      </c>
      <c r="BM1163" s="2" t="inlineStr">
        <is>
          <t>2|
2</t>
        </is>
      </c>
      <c r="BN1163" s="2" t="inlineStr">
        <is>
          <t xml:space="preserve">|
</t>
        </is>
      </c>
      <c r="BO1163" t="inlineStr">
        <is>
          <t>riteklis bez motora, kas projektēts, lai pārvadātu kravu vai citus materiālus, kurus izmanto, piemēram, celtniecībā vai infrastruktūras tehniskās apkopes darbos</t>
        </is>
      </c>
      <c r="BP1163" s="2" t="inlineStr">
        <is>
          <t>vagun|
vagun tal-merkanzija</t>
        </is>
      </c>
      <c r="BQ1163" s="2" t="inlineStr">
        <is>
          <t>3|
3</t>
        </is>
      </c>
      <c r="BR1163" s="2" t="inlineStr">
        <is>
          <t xml:space="preserve">|
</t>
        </is>
      </c>
      <c r="BS1163" t="inlineStr">
        <is>
          <t>vettura ferrovjarja, mingħajr mezz tat-trazzjoni, maħsuba għat-trasport tal-merkanzija</t>
        </is>
      </c>
      <c r="BT1163" s="2" t="inlineStr">
        <is>
          <t>goederenwagen|
goederenwagon</t>
        </is>
      </c>
      <c r="BU1163" s="2" t="inlineStr">
        <is>
          <t>3|
2</t>
        </is>
      </c>
      <c r="BV1163" s="2" t="inlineStr">
        <is>
          <t xml:space="preserve">preferred|
</t>
        </is>
      </c>
      <c r="BW1163" t="inlineStr">
        <is>
          <t>spoorvoertuig zonder aandrijving dat is bestemd voor het goederenvervoer</t>
        </is>
      </c>
      <c r="BX1163" s="2" t="inlineStr">
        <is>
          <t>wagon towarowy</t>
        </is>
      </c>
      <c r="BY1163" s="2" t="inlineStr">
        <is>
          <t>3</t>
        </is>
      </c>
      <c r="BZ1163" s="2" t="inlineStr">
        <is>
          <t/>
        </is>
      </c>
      <c r="CA1163" t="inlineStr">
        <is>
          <t>pojazd kolejowy zwykle przeznaczony do transportu towarów</t>
        </is>
      </c>
      <c r="CB1163" s="2" t="inlineStr">
        <is>
          <t>vagão de mercadorias</t>
        </is>
      </c>
      <c r="CC1163" s="2" t="inlineStr">
        <is>
          <t>3</t>
        </is>
      </c>
      <c r="CD1163" s="2" t="inlineStr">
        <is>
          <t/>
        </is>
      </c>
      <c r="CE1163" t="inlineStr">
        <is>
          <t>Tipo de unidade que inclui veículos não-motores que transportam mercadorias e não têm capacidade para passageiros durante a sua utilização.</t>
        </is>
      </c>
      <c r="CF1163" s="2" t="inlineStr">
        <is>
          <t>vagon de marfă</t>
        </is>
      </c>
      <c r="CG1163" s="2" t="inlineStr">
        <is>
          <t>3</t>
        </is>
      </c>
      <c r="CH1163" s="2" t="inlineStr">
        <is>
          <t/>
        </is>
      </c>
      <c r="CI1163" t="inlineStr">
        <is>
          <t/>
        </is>
      </c>
      <c r="CJ1163" s="2" t="inlineStr">
        <is>
          <t>nákladný vozeň|
vozeň</t>
        </is>
      </c>
      <c r="CK1163" s="2" t="inlineStr">
        <is>
          <t>3|
3</t>
        </is>
      </c>
      <c r="CL1163" s="2" t="inlineStr">
        <is>
          <t xml:space="preserve">|
</t>
        </is>
      </c>
      <c r="CM1163" t="inlineStr">
        <is>
          <t>železničné vozidlo spravidla určené na prepravu tovaru</t>
        </is>
      </c>
      <c r="CN1163" s="2" t="inlineStr">
        <is>
          <t>tovorni vagon</t>
        </is>
      </c>
      <c r="CO1163" s="2" t="inlineStr">
        <is>
          <t>3</t>
        </is>
      </c>
      <c r="CP1163" s="2" t="inlineStr">
        <is>
          <t/>
        </is>
      </c>
      <c r="CQ1163" t="inlineStr">
        <is>
          <t/>
        </is>
      </c>
      <c r="CR1163" s="2" t="inlineStr">
        <is>
          <t>vagn|
godsvagn</t>
        </is>
      </c>
      <c r="CS1163" s="2" t="inlineStr">
        <is>
          <t>3|
3</t>
        </is>
      </c>
      <c r="CT1163" s="2" t="inlineStr">
        <is>
          <t xml:space="preserve">|
</t>
        </is>
      </c>
      <c r="CU1163" t="inlineStr">
        <is>
          <t>järnvägsfordon utan egen drivning, som rullar på egna hjul på järnvägsskenor och är avsett för transport av gods</t>
        </is>
      </c>
    </row>
    <row r="1164">
      <c r="A1164" s="1" t="str">
        <f>HYPERLINK("https://iate.europa.eu/entry/result/1095359/all", "1095359")</f>
        <v>1095359</v>
      </c>
      <c r="B1164" t="inlineStr">
        <is>
          <t>TRANSPORT;EDUCATION AND COMMUNICATIONS</t>
        </is>
      </c>
      <c r="C1164" t="inlineStr">
        <is>
          <t>TRANSPORT;TRANSPORT|land transport|land transport;EDUCATION AND COMMUNICATIONS|information technology and data processing</t>
        </is>
      </c>
      <c r="D1164" s="2" t="inlineStr">
        <is>
          <t>свързано превозно средство</t>
        </is>
      </c>
      <c r="E1164" s="2" t="inlineStr">
        <is>
          <t>3</t>
        </is>
      </c>
      <c r="F1164" s="2" t="inlineStr">
        <is>
          <t/>
        </is>
      </c>
      <c r="G1164" t="inlineStr">
        <is>
          <t>превозно средство, което използва редица различни комуникационни технологии за комуникация с водача, с други автомобили по пътищата, с крайпътната инфраструктура и с изчислителен облак</t>
        </is>
      </c>
      <c r="H1164" t="inlineStr">
        <is>
          <t/>
        </is>
      </c>
      <c r="I1164" t="inlineStr">
        <is>
          <t/>
        </is>
      </c>
      <c r="J1164" t="inlineStr">
        <is>
          <t/>
        </is>
      </c>
      <c r="K1164" t="inlineStr">
        <is>
          <t/>
        </is>
      </c>
      <c r="L1164" s="2" t="inlineStr">
        <is>
          <t>opkoblet køretøj|
konnekteret køretøj</t>
        </is>
      </c>
      <c r="M1164" s="2" t="inlineStr">
        <is>
          <t>3|
3</t>
        </is>
      </c>
      <c r="N1164" s="2" t="inlineStr">
        <is>
          <t xml:space="preserve">preferred|
</t>
        </is>
      </c>
      <c r="O1164" t="inlineStr">
        <is>
          <t>køretøjer, der benytter C-ITS-teknologier, som gør det muligt for alle vejkøretøjer at kommunikere med andre køretøjer, med trafiksignaler og med fast infrastruktur ved vejsiden og horisontal infrastruktur – som skal forbedres og tilpasses, men som også kan tilbyde innovative opladningssystemer under kørslen og kommunikere sikkert med køretøjer – og med andre trafikanter</t>
        </is>
      </c>
      <c r="P1164" s="2" t="inlineStr">
        <is>
          <t>vernetztes Fahrzeug</t>
        </is>
      </c>
      <c r="Q1164" s="2" t="inlineStr">
        <is>
          <t>3</t>
        </is>
      </c>
      <c r="R1164" s="2" t="inlineStr">
        <is>
          <t/>
        </is>
      </c>
      <c r="S1164" t="inlineStr">
        <is>
          <t/>
        </is>
      </c>
      <c r="T1164" s="2" t="inlineStr">
        <is>
          <t>συνδεδεμένο όχημα</t>
        </is>
      </c>
      <c r="U1164" s="2" t="inlineStr">
        <is>
          <t>3</t>
        </is>
      </c>
      <c r="V1164" s="2" t="inlineStr">
        <is>
          <t/>
        </is>
      </c>
      <c r="W1164" t="inlineStr">
        <is>
          <t/>
        </is>
      </c>
      <c r="X1164" s="2" t="inlineStr">
        <is>
          <t>connected vehicle</t>
        </is>
      </c>
      <c r="Y1164" s="2" t="inlineStr">
        <is>
          <t>3</t>
        </is>
      </c>
      <c r="Z1164" s="2" t="inlineStr">
        <is>
          <t/>
        </is>
      </c>
      <c r="AA1164" t="inlineStr">
        <is>
          <t>vehicles that use any of a number of different communication technologies to communicate with the driver, other cars on the road (vehicle-to-vehicle [V2V]), roadside infrastructure (vehicle-to-infrastructure [V2I]), and the “Cloud”</t>
        </is>
      </c>
      <c r="AB1164" s="2" t="inlineStr">
        <is>
          <t>vehículo conectado</t>
        </is>
      </c>
      <c r="AC1164" s="2" t="inlineStr">
        <is>
          <t>3</t>
        </is>
      </c>
      <c r="AD1164" s="2" t="inlineStr">
        <is>
          <t/>
        </is>
      </c>
      <c r="AE1164" t="inlineStr">
        <is>
          <t>Vehículo con acceso a internet y, generalmente, también a una red de área local inalámbrica o por satellite, lo que permite que el coche comparta el acceso a internet con otros dispositivos, tanto dentro como fuera del vehículo.</t>
        </is>
      </c>
      <c r="AF1164" s="2" t="inlineStr">
        <is>
          <t>ühendatud sõiduk</t>
        </is>
      </c>
      <c r="AG1164" s="2" t="inlineStr">
        <is>
          <t>3</t>
        </is>
      </c>
      <c r="AH1164" s="2" t="inlineStr">
        <is>
          <t/>
        </is>
      </c>
      <c r="AI1164" t="inlineStr">
        <is>
          <t/>
        </is>
      </c>
      <c r="AJ1164" s="2" t="inlineStr">
        <is>
          <t>verkottunut ajoneuvo|
verkottunut auto</t>
        </is>
      </c>
      <c r="AK1164" s="2" t="inlineStr">
        <is>
          <t>3|
3</t>
        </is>
      </c>
      <c r="AL1164" s="2" t="inlineStr">
        <is>
          <t xml:space="preserve">|
</t>
        </is>
      </c>
      <c r="AM1164" t="inlineStr">
        <is>
          <t>ajoneuvo, joka on langattomasti yhteydessä toisiin ajoneuvoihin ja/tai infrastruktuuriin</t>
        </is>
      </c>
      <c r="AN1164" s="2" t="inlineStr">
        <is>
          <t>véhicule connecté</t>
        </is>
      </c>
      <c r="AO1164" s="2" t="inlineStr">
        <is>
          <t>3</t>
        </is>
      </c>
      <c r="AP1164" s="2" t="inlineStr">
        <is>
          <t/>
        </is>
      </c>
      <c r="AQ1164" t="inlineStr">
        <is>
          <t>véhicule - voiture ou tout autre moyen de transport individuel comme les deux-roues ou les camions - équipé de façon à être connecté avec l’extérieur, ce qui lui permet de collecter des informations qu'il pourra ensuite exploiter ou distribuer vers l'extérieur, notamment concernant les autres véhicules et les infrastructures</t>
        </is>
      </c>
      <c r="AR1164" s="2" t="inlineStr">
        <is>
          <t>feithicil nasctha</t>
        </is>
      </c>
      <c r="AS1164" s="2" t="inlineStr">
        <is>
          <t>3</t>
        </is>
      </c>
      <c r="AT1164" s="2" t="inlineStr">
        <is>
          <t/>
        </is>
      </c>
      <c r="AU1164" t="inlineStr">
        <is>
          <t/>
        </is>
      </c>
      <c r="AV1164" s="2" t="inlineStr">
        <is>
          <t>umreženo vozilo</t>
        </is>
      </c>
      <c r="AW1164" s="2" t="inlineStr">
        <is>
          <t>2</t>
        </is>
      </c>
      <c r="AX1164" s="2" t="inlineStr">
        <is>
          <t/>
        </is>
      </c>
      <c r="AY1164" t="inlineStr">
        <is>
          <t/>
        </is>
      </c>
      <c r="AZ1164" s="2" t="inlineStr">
        <is>
          <t>hálózatba kapcsolt jármű</t>
        </is>
      </c>
      <c r="BA1164" s="2" t="inlineStr">
        <is>
          <t>3</t>
        </is>
      </c>
      <c r="BB1164" s="2" t="inlineStr">
        <is>
          <t/>
        </is>
      </c>
      <c r="BC1164" t="inlineStr">
        <is>
          <t/>
        </is>
      </c>
      <c r="BD1164" s="2" t="inlineStr">
        <is>
          <t>veicolo connesso</t>
        </is>
      </c>
      <c r="BE1164" s="2" t="inlineStr">
        <is>
          <t>2</t>
        </is>
      </c>
      <c r="BF1164" s="2" t="inlineStr">
        <is>
          <t/>
        </is>
      </c>
      <c r="BG1164" t="inlineStr">
        <is>
          <t/>
        </is>
      </c>
      <c r="BH1164" s="2" t="inlineStr">
        <is>
          <t>prie interneto jungiama transporto priemonė|
susietoji transporto priemonė</t>
        </is>
      </c>
      <c r="BI1164" s="2" t="inlineStr">
        <is>
          <t>3|
3</t>
        </is>
      </c>
      <c r="BJ1164" s="2" t="inlineStr">
        <is>
          <t xml:space="preserve">|
</t>
        </is>
      </c>
      <c r="BK1164" t="inlineStr">
        <is>
          <t>transporto priemonė, kurioje naudojamos įvairios ryšio palaikymo su vairuotoju, kitais automobiliais kelyje, pakelės infrastruktūra ir debesija technologijos</t>
        </is>
      </c>
      <c r="BL1164" s="2" t="inlineStr">
        <is>
          <t>satīklots transportlīdzeklis</t>
        </is>
      </c>
      <c r="BM1164" s="2" t="inlineStr">
        <is>
          <t>3</t>
        </is>
      </c>
      <c r="BN1164" s="2" t="inlineStr">
        <is>
          <t/>
        </is>
      </c>
      <c r="BO1164" t="inlineStr">
        <is>
          <t/>
        </is>
      </c>
      <c r="BP1164" s="2" t="inlineStr">
        <is>
          <t>vettura konnessa</t>
        </is>
      </c>
      <c r="BQ1164" s="2" t="inlineStr">
        <is>
          <t>3</t>
        </is>
      </c>
      <c r="BR1164" s="2" t="inlineStr">
        <is>
          <t/>
        </is>
      </c>
      <c r="BS1164" t="inlineStr">
        <is>
          <t>vetturi li jużaw ammont minn għadd ta' teknoloġiji ta' komunikazzjoni differenti biex jikkomunikaw mas-sewwieq, ma' karozzi oħra fit-triq (vettura għal vettura [V2V]), ma' infrastruttura tat-toroq (vettura għal infrastruttura [V2I]), u l-"Cloud"</t>
        </is>
      </c>
      <c r="BT1164" s="2" t="inlineStr">
        <is>
          <t>verbonden auto|
verbonden voertuig</t>
        </is>
      </c>
      <c r="BU1164" s="2" t="inlineStr">
        <is>
          <t>3|
3</t>
        </is>
      </c>
      <c r="BV1164" s="2" t="inlineStr">
        <is>
          <t>|
preferred</t>
        </is>
      </c>
      <c r="BW1164" t="inlineStr">
        <is>
          <t/>
        </is>
      </c>
      <c r="BX1164" s="2" t="inlineStr">
        <is>
          <t>pojazd podłączony do sieci|
pojazd podłączony do internetu</t>
        </is>
      </c>
      <c r="BY1164" s="2" t="inlineStr">
        <is>
          <t>3|
3</t>
        </is>
      </c>
      <c r="BZ1164" s="2" t="inlineStr">
        <is>
          <t>|
preferred</t>
        </is>
      </c>
      <c r="CA1164" t="inlineStr">
        <is>
          <t>auto zdolne do dwukierunkowej komunikacji bezprzewodowej z siecią zewnętrzną umożliwiającą dostarczanie cyfrowych treści i usług, przesyłanie danych telemetrycznych z samochodu, zdalne sterowanie lub monitoring czy zarządzanie zainstalowanymi w pojeździe systemami</t>
        </is>
      </c>
      <c r="CB1164" s="2" t="inlineStr">
        <is>
          <t>veículo conectado</t>
        </is>
      </c>
      <c r="CC1164" s="2" t="inlineStr">
        <is>
          <t>3</t>
        </is>
      </c>
      <c r="CD1164" s="2" t="inlineStr">
        <is>
          <t/>
        </is>
      </c>
      <c r="CE1164" t="inlineStr">
        <is>
          <t/>
        </is>
      </c>
      <c r="CF1164" s="2" t="inlineStr">
        <is>
          <t>vehicul conectat</t>
        </is>
      </c>
      <c r="CG1164" s="2" t="inlineStr">
        <is>
          <t>3</t>
        </is>
      </c>
      <c r="CH1164" s="2" t="inlineStr">
        <is>
          <t/>
        </is>
      </c>
      <c r="CI1164" t="inlineStr">
        <is>
          <t/>
        </is>
      </c>
      <c r="CJ1164" s="2" t="inlineStr">
        <is>
          <t>prepojené vozidlo</t>
        </is>
      </c>
      <c r="CK1164" s="2" t="inlineStr">
        <is>
          <t>3</t>
        </is>
      </c>
      <c r="CL1164" s="2" t="inlineStr">
        <is>
          <t/>
        </is>
      </c>
      <c r="CM1164" t="inlineStr">
        <is>
          <t>vozidlo, ktoré pomocou palubných zariadení a pripojenia na internet komunikuje s inými vozidlami, cestnou infraštruktúrou a ďalšími pripojenými zariadeniami</t>
        </is>
      </c>
      <c r="CN1164" s="2" t="inlineStr">
        <is>
          <t>povezano vozilo</t>
        </is>
      </c>
      <c r="CO1164" s="2" t="inlineStr">
        <is>
          <t>3</t>
        </is>
      </c>
      <c r="CP1164" s="2" t="inlineStr">
        <is>
          <t/>
        </is>
      </c>
      <c r="CQ1164" t="inlineStr">
        <is>
          <t/>
        </is>
      </c>
      <c r="CR1164" s="2" t="inlineStr">
        <is>
          <t>uppkopplat fordon</t>
        </is>
      </c>
      <c r="CS1164" s="2" t="inlineStr">
        <is>
          <t>3</t>
        </is>
      </c>
      <c r="CT1164" s="2" t="inlineStr">
        <is>
          <t/>
        </is>
      </c>
      <c r="CU1164" t="inlineStr">
        <is>
          <t/>
        </is>
      </c>
    </row>
    <row r="1165">
      <c r="A1165" s="1" t="str">
        <f>HYPERLINK("https://iate.europa.eu/entry/result/3580130/all", "3580130")</f>
        <v>3580130</v>
      </c>
      <c r="B1165" t="inlineStr">
        <is>
          <t>INDUSTRY;PRODUCTION, TECHNOLOGY AND RESEARCH</t>
        </is>
      </c>
      <c r="C1165" t="inlineStr">
        <is>
          <t>INDUSTRY|building and public works|building industry;PRODUCTION, TECHNOLOGY AND RESEARCH|technology and technical regulations|industrial manufacturing</t>
        </is>
      </c>
      <c r="D1165" t="inlineStr">
        <is>
          <t/>
        </is>
      </c>
      <c r="E1165" t="inlineStr">
        <is>
          <t/>
        </is>
      </c>
      <c r="F1165" t="inlineStr">
        <is>
          <t/>
        </is>
      </c>
      <c r="G1165" t="inlineStr">
        <is>
          <t/>
        </is>
      </c>
      <c r="H1165" t="inlineStr">
        <is>
          <t/>
        </is>
      </c>
      <c r="I1165" t="inlineStr">
        <is>
          <t/>
        </is>
      </c>
      <c r="J1165" t="inlineStr">
        <is>
          <t/>
        </is>
      </c>
      <c r="K1165" t="inlineStr">
        <is>
          <t/>
        </is>
      </c>
      <c r="L1165" s="2" t="inlineStr">
        <is>
          <t>faldarmsmarkise</t>
        </is>
      </c>
      <c r="M1165" s="2" t="inlineStr">
        <is>
          <t>3</t>
        </is>
      </c>
      <c r="N1165" s="2" t="inlineStr">
        <is>
          <t/>
        </is>
      </c>
      <c r="O1165" t="inlineStr">
        <is>
          <t>markise med faldarme i siderne, som "falder" ned og står i en 90 graders vinkel ud fra muren og støtter markisedugen i siderne, når den er ude</t>
        </is>
      </c>
      <c r="P1165" s="2" t="inlineStr">
        <is>
          <t>Fallarm/markise|
Fallmarkise</t>
        </is>
      </c>
      <c r="Q1165" s="2" t="inlineStr">
        <is>
          <t>2|
2</t>
        </is>
      </c>
      <c r="R1165" s="2" t="inlineStr">
        <is>
          <t xml:space="preserve">|
</t>
        </is>
      </c>
      <c r="S1165" t="inlineStr">
        <is>
          <t/>
        </is>
      </c>
      <c r="T1165" t="inlineStr">
        <is>
          <t/>
        </is>
      </c>
      <c r="U1165" t="inlineStr">
        <is>
          <t/>
        </is>
      </c>
      <c r="V1165" t="inlineStr">
        <is>
          <t/>
        </is>
      </c>
      <c r="W1165" t="inlineStr">
        <is>
          <t/>
        </is>
      </c>
      <c r="X1165" s="2" t="inlineStr">
        <is>
          <t>fall arm awning|
pivot arm awning|
drop arm awning</t>
        </is>
      </c>
      <c r="Y1165" s="2" t="inlineStr">
        <is>
          <t>3|
3|
3</t>
        </is>
      </c>
      <c r="Z1165" s="2" t="inlineStr">
        <is>
          <t xml:space="preserve">|
|
</t>
        </is>
      </c>
      <c r="AA1165" t="inlineStr">
        <is>
          <t>covering of the pivot arm type attached to the exterior wall
of a building, typically composed of canvas that is stretched tightly over a light
structure of aluminium, iron or steel, and operated by arms pivoting in an arc
which moves fabric to extend and retract</t>
        </is>
      </c>
      <c r="AB1165" t="inlineStr">
        <is>
          <t/>
        </is>
      </c>
      <c r="AC1165" t="inlineStr">
        <is>
          <t/>
        </is>
      </c>
      <c r="AD1165" t="inlineStr">
        <is>
          <t/>
        </is>
      </c>
      <c r="AE1165" t="inlineStr">
        <is>
          <t/>
        </is>
      </c>
      <c r="AF1165" t="inlineStr">
        <is>
          <t/>
        </is>
      </c>
      <c r="AG1165" t="inlineStr">
        <is>
          <t/>
        </is>
      </c>
      <c r="AH1165" t="inlineStr">
        <is>
          <t/>
        </is>
      </c>
      <c r="AI1165" t="inlineStr">
        <is>
          <t/>
        </is>
      </c>
      <c r="AJ1165" t="inlineStr">
        <is>
          <t/>
        </is>
      </c>
      <c r="AK1165" t="inlineStr">
        <is>
          <t/>
        </is>
      </c>
      <c r="AL1165" t="inlineStr">
        <is>
          <t/>
        </is>
      </c>
      <c r="AM1165" t="inlineStr">
        <is>
          <t/>
        </is>
      </c>
      <c r="AN1165" t="inlineStr">
        <is>
          <t/>
        </is>
      </c>
      <c r="AO1165" t="inlineStr">
        <is>
          <t/>
        </is>
      </c>
      <c r="AP1165" t="inlineStr">
        <is>
          <t/>
        </is>
      </c>
      <c r="AQ1165" t="inlineStr">
        <is>
          <t/>
        </is>
      </c>
      <c r="AR1165" t="inlineStr">
        <is>
          <t/>
        </is>
      </c>
      <c r="AS1165" t="inlineStr">
        <is>
          <t/>
        </is>
      </c>
      <c r="AT1165" t="inlineStr">
        <is>
          <t/>
        </is>
      </c>
      <c r="AU1165" t="inlineStr">
        <is>
          <t/>
        </is>
      </c>
      <c r="AV1165" t="inlineStr">
        <is>
          <t/>
        </is>
      </c>
      <c r="AW1165" t="inlineStr">
        <is>
          <t/>
        </is>
      </c>
      <c r="AX1165" t="inlineStr">
        <is>
          <t/>
        </is>
      </c>
      <c r="AY1165" t="inlineStr">
        <is>
          <t/>
        </is>
      </c>
      <c r="AZ1165" t="inlineStr">
        <is>
          <t/>
        </is>
      </c>
      <c r="BA1165" t="inlineStr">
        <is>
          <t/>
        </is>
      </c>
      <c r="BB1165" t="inlineStr">
        <is>
          <t/>
        </is>
      </c>
      <c r="BC1165" t="inlineStr">
        <is>
          <t/>
        </is>
      </c>
      <c r="BD1165" t="inlineStr">
        <is>
          <t/>
        </is>
      </c>
      <c r="BE1165" t="inlineStr">
        <is>
          <t/>
        </is>
      </c>
      <c r="BF1165" t="inlineStr">
        <is>
          <t/>
        </is>
      </c>
      <c r="BG1165" t="inlineStr">
        <is>
          <t/>
        </is>
      </c>
      <c r="BH1165" t="inlineStr">
        <is>
          <t/>
        </is>
      </c>
      <c r="BI1165" t="inlineStr">
        <is>
          <t/>
        </is>
      </c>
      <c r="BJ1165" t="inlineStr">
        <is>
          <t/>
        </is>
      </c>
      <c r="BK1165" t="inlineStr">
        <is>
          <t/>
        </is>
      </c>
      <c r="BL1165" t="inlineStr">
        <is>
          <t/>
        </is>
      </c>
      <c r="BM1165" t="inlineStr">
        <is>
          <t/>
        </is>
      </c>
      <c r="BN1165" t="inlineStr">
        <is>
          <t/>
        </is>
      </c>
      <c r="BO1165" t="inlineStr">
        <is>
          <t/>
        </is>
      </c>
      <c r="BP1165" t="inlineStr">
        <is>
          <t/>
        </is>
      </c>
      <c r="BQ1165" t="inlineStr">
        <is>
          <t/>
        </is>
      </c>
      <c r="BR1165" t="inlineStr">
        <is>
          <t/>
        </is>
      </c>
      <c r="BS1165" t="inlineStr">
        <is>
          <t/>
        </is>
      </c>
      <c r="BT1165" t="inlineStr">
        <is>
          <t/>
        </is>
      </c>
      <c r="BU1165" t="inlineStr">
        <is>
          <t/>
        </is>
      </c>
      <c r="BV1165" t="inlineStr">
        <is>
          <t/>
        </is>
      </c>
      <c r="BW1165" t="inlineStr">
        <is>
          <t/>
        </is>
      </c>
      <c r="BX1165" t="inlineStr">
        <is>
          <t/>
        </is>
      </c>
      <c r="BY1165" t="inlineStr">
        <is>
          <t/>
        </is>
      </c>
      <c r="BZ1165" t="inlineStr">
        <is>
          <t/>
        </is>
      </c>
      <c r="CA1165" t="inlineStr">
        <is>
          <t/>
        </is>
      </c>
      <c r="CB1165" t="inlineStr">
        <is>
          <t/>
        </is>
      </c>
      <c r="CC1165" t="inlineStr">
        <is>
          <t/>
        </is>
      </c>
      <c r="CD1165" t="inlineStr">
        <is>
          <t/>
        </is>
      </c>
      <c r="CE1165" t="inlineStr">
        <is>
          <t/>
        </is>
      </c>
      <c r="CF1165" t="inlineStr">
        <is>
          <t/>
        </is>
      </c>
      <c r="CG1165" t="inlineStr">
        <is>
          <t/>
        </is>
      </c>
      <c r="CH1165" t="inlineStr">
        <is>
          <t/>
        </is>
      </c>
      <c r="CI1165" t="inlineStr">
        <is>
          <t/>
        </is>
      </c>
      <c r="CJ1165" t="inlineStr">
        <is>
          <t/>
        </is>
      </c>
      <c r="CK1165" t="inlineStr">
        <is>
          <t/>
        </is>
      </c>
      <c r="CL1165" t="inlineStr">
        <is>
          <t/>
        </is>
      </c>
      <c r="CM1165" t="inlineStr">
        <is>
          <t/>
        </is>
      </c>
      <c r="CN1165" t="inlineStr">
        <is>
          <t/>
        </is>
      </c>
      <c r="CO1165" t="inlineStr">
        <is>
          <t/>
        </is>
      </c>
      <c r="CP1165" t="inlineStr">
        <is>
          <t/>
        </is>
      </c>
      <c r="CQ1165" t="inlineStr">
        <is>
          <t/>
        </is>
      </c>
      <c r="CR1165" t="inlineStr">
        <is>
          <t/>
        </is>
      </c>
      <c r="CS1165" t="inlineStr">
        <is>
          <t/>
        </is>
      </c>
      <c r="CT1165" t="inlineStr">
        <is>
          <t/>
        </is>
      </c>
      <c r="CU1165" t="inlineStr">
        <is>
          <t/>
        </is>
      </c>
    </row>
    <row r="1166">
      <c r="A1166" s="1" t="str">
        <f>HYPERLINK("https://iate.europa.eu/entry/result/1343402/all", "1343402")</f>
        <v>1343402</v>
      </c>
      <c r="B1166" t="inlineStr">
        <is>
          <t>INDUSTRY</t>
        </is>
      </c>
      <c r="C1166" t="inlineStr">
        <is>
          <t>INDUSTRY|building and public works|building industry;INDUSTRY|building and public works|building industry|building</t>
        </is>
      </c>
      <c r="D1166" t="inlineStr">
        <is>
          <t/>
        </is>
      </c>
      <c r="E1166" t="inlineStr">
        <is>
          <t/>
        </is>
      </c>
      <c r="F1166" t="inlineStr">
        <is>
          <t/>
        </is>
      </c>
      <c r="G1166" t="inlineStr">
        <is>
          <t/>
        </is>
      </c>
      <c r="H1166" t="inlineStr">
        <is>
          <t/>
        </is>
      </c>
      <c r="I1166" t="inlineStr">
        <is>
          <t/>
        </is>
      </c>
      <c r="J1166" t="inlineStr">
        <is>
          <t/>
        </is>
      </c>
      <c r="K1166" t="inlineStr">
        <is>
          <t/>
        </is>
      </c>
      <c r="L1166" t="inlineStr">
        <is>
          <t/>
        </is>
      </c>
      <c r="M1166" t="inlineStr">
        <is>
          <t/>
        </is>
      </c>
      <c r="N1166" t="inlineStr">
        <is>
          <t/>
        </is>
      </c>
      <c r="O1166" t="inlineStr">
        <is>
          <t/>
        </is>
      </c>
      <c r="P1166" t="inlineStr">
        <is>
          <t/>
        </is>
      </c>
      <c r="Q1166" t="inlineStr">
        <is>
          <t/>
        </is>
      </c>
      <c r="R1166" t="inlineStr">
        <is>
          <t/>
        </is>
      </c>
      <c r="S1166" t="inlineStr">
        <is>
          <t/>
        </is>
      </c>
      <c r="T1166" t="inlineStr">
        <is>
          <t/>
        </is>
      </c>
      <c r="U1166" t="inlineStr">
        <is>
          <t/>
        </is>
      </c>
      <c r="V1166" t="inlineStr">
        <is>
          <t/>
        </is>
      </c>
      <c r="W1166" t="inlineStr">
        <is>
          <t/>
        </is>
      </c>
      <c r="X1166" s="2" t="inlineStr">
        <is>
          <t>external door</t>
        </is>
      </c>
      <c r="Y1166" s="2" t="inlineStr">
        <is>
          <t>3</t>
        </is>
      </c>
      <c r="Z1166" s="2" t="inlineStr">
        <is>
          <t/>
        </is>
      </c>
      <c r="AA1166" t="inlineStr">
        <is>
          <t>door with at least one face externally</t>
        </is>
      </c>
      <c r="AB1166" t="inlineStr">
        <is>
          <t/>
        </is>
      </c>
      <c r="AC1166" t="inlineStr">
        <is>
          <t/>
        </is>
      </c>
      <c r="AD1166" t="inlineStr">
        <is>
          <t/>
        </is>
      </c>
      <c r="AE1166" t="inlineStr">
        <is>
          <t/>
        </is>
      </c>
      <c r="AF1166" t="inlineStr">
        <is>
          <t/>
        </is>
      </c>
      <c r="AG1166" t="inlineStr">
        <is>
          <t/>
        </is>
      </c>
      <c r="AH1166" t="inlineStr">
        <is>
          <t/>
        </is>
      </c>
      <c r="AI1166" t="inlineStr">
        <is>
          <t/>
        </is>
      </c>
      <c r="AJ1166" t="inlineStr">
        <is>
          <t/>
        </is>
      </c>
      <c r="AK1166" t="inlineStr">
        <is>
          <t/>
        </is>
      </c>
      <c r="AL1166" t="inlineStr">
        <is>
          <t/>
        </is>
      </c>
      <c r="AM1166" t="inlineStr">
        <is>
          <t/>
        </is>
      </c>
      <c r="AN1166" s="2" t="inlineStr">
        <is>
          <t>porte extérieure</t>
        </is>
      </c>
      <c r="AO1166" s="2" t="inlineStr">
        <is>
          <t>3</t>
        </is>
      </c>
      <c r="AP1166" s="2" t="inlineStr">
        <is>
          <t/>
        </is>
      </c>
      <c r="AQ1166" t="inlineStr">
        <is>
          <t>porte présentant un parement exposé à l'extérieur</t>
        </is>
      </c>
      <c r="AR1166" t="inlineStr">
        <is>
          <t/>
        </is>
      </c>
      <c r="AS1166" t="inlineStr">
        <is>
          <t/>
        </is>
      </c>
      <c r="AT1166" t="inlineStr">
        <is>
          <t/>
        </is>
      </c>
      <c r="AU1166" t="inlineStr">
        <is>
          <t/>
        </is>
      </c>
      <c r="AV1166" t="inlineStr">
        <is>
          <t/>
        </is>
      </c>
      <c r="AW1166" t="inlineStr">
        <is>
          <t/>
        </is>
      </c>
      <c r="AX1166" t="inlineStr">
        <is>
          <t/>
        </is>
      </c>
      <c r="AY1166" t="inlineStr">
        <is>
          <t/>
        </is>
      </c>
      <c r="AZ1166" t="inlineStr">
        <is>
          <t/>
        </is>
      </c>
      <c r="BA1166" t="inlineStr">
        <is>
          <t/>
        </is>
      </c>
      <c r="BB1166" t="inlineStr">
        <is>
          <t/>
        </is>
      </c>
      <c r="BC1166" t="inlineStr">
        <is>
          <t/>
        </is>
      </c>
      <c r="BD1166" t="inlineStr">
        <is>
          <t/>
        </is>
      </c>
      <c r="BE1166" t="inlineStr">
        <is>
          <t/>
        </is>
      </c>
      <c r="BF1166" t="inlineStr">
        <is>
          <t/>
        </is>
      </c>
      <c r="BG1166" t="inlineStr">
        <is>
          <t/>
        </is>
      </c>
      <c r="BH1166" t="inlineStr">
        <is>
          <t/>
        </is>
      </c>
      <c r="BI1166" t="inlineStr">
        <is>
          <t/>
        </is>
      </c>
      <c r="BJ1166" t="inlineStr">
        <is>
          <t/>
        </is>
      </c>
      <c r="BK1166" t="inlineStr">
        <is>
          <t/>
        </is>
      </c>
      <c r="BL1166" t="inlineStr">
        <is>
          <t/>
        </is>
      </c>
      <c r="BM1166" t="inlineStr">
        <is>
          <t/>
        </is>
      </c>
      <c r="BN1166" t="inlineStr">
        <is>
          <t/>
        </is>
      </c>
      <c r="BO1166" t="inlineStr">
        <is>
          <t/>
        </is>
      </c>
      <c r="BP1166" t="inlineStr">
        <is>
          <t/>
        </is>
      </c>
      <c r="BQ1166" t="inlineStr">
        <is>
          <t/>
        </is>
      </c>
      <c r="BR1166" t="inlineStr">
        <is>
          <t/>
        </is>
      </c>
      <c r="BS1166" t="inlineStr">
        <is>
          <t/>
        </is>
      </c>
      <c r="BT1166" t="inlineStr">
        <is>
          <t/>
        </is>
      </c>
      <c r="BU1166" t="inlineStr">
        <is>
          <t/>
        </is>
      </c>
      <c r="BV1166" t="inlineStr">
        <is>
          <t/>
        </is>
      </c>
      <c r="BW1166" t="inlineStr">
        <is>
          <t/>
        </is>
      </c>
      <c r="BX1166" t="inlineStr">
        <is>
          <t/>
        </is>
      </c>
      <c r="BY1166" t="inlineStr">
        <is>
          <t/>
        </is>
      </c>
      <c r="BZ1166" t="inlineStr">
        <is>
          <t/>
        </is>
      </c>
      <c r="CA1166" t="inlineStr">
        <is>
          <t/>
        </is>
      </c>
      <c r="CB1166" t="inlineStr">
        <is>
          <t/>
        </is>
      </c>
      <c r="CC1166" t="inlineStr">
        <is>
          <t/>
        </is>
      </c>
      <c r="CD1166" t="inlineStr">
        <is>
          <t/>
        </is>
      </c>
      <c r="CE1166" t="inlineStr">
        <is>
          <t/>
        </is>
      </c>
      <c r="CF1166" t="inlineStr">
        <is>
          <t/>
        </is>
      </c>
      <c r="CG1166" t="inlineStr">
        <is>
          <t/>
        </is>
      </c>
      <c r="CH1166" t="inlineStr">
        <is>
          <t/>
        </is>
      </c>
      <c r="CI1166" t="inlineStr">
        <is>
          <t/>
        </is>
      </c>
      <c r="CJ1166" t="inlineStr">
        <is>
          <t/>
        </is>
      </c>
      <c r="CK1166" t="inlineStr">
        <is>
          <t/>
        </is>
      </c>
      <c r="CL1166" t="inlineStr">
        <is>
          <t/>
        </is>
      </c>
      <c r="CM1166" t="inlineStr">
        <is>
          <t/>
        </is>
      </c>
      <c r="CN1166" t="inlineStr">
        <is>
          <t/>
        </is>
      </c>
      <c r="CO1166" t="inlineStr">
        <is>
          <t/>
        </is>
      </c>
      <c r="CP1166" t="inlineStr">
        <is>
          <t/>
        </is>
      </c>
      <c r="CQ1166" t="inlineStr">
        <is>
          <t/>
        </is>
      </c>
      <c r="CR1166" t="inlineStr">
        <is>
          <t/>
        </is>
      </c>
      <c r="CS1166" t="inlineStr">
        <is>
          <t/>
        </is>
      </c>
      <c r="CT1166" t="inlineStr">
        <is>
          <t/>
        </is>
      </c>
      <c r="CU1166" t="inlineStr">
        <is>
          <t/>
        </is>
      </c>
    </row>
    <row r="1167">
      <c r="A1167" s="1" t="str">
        <f>HYPERLINK("https://iate.europa.eu/entry/result/3579980/all", "3579980")</f>
        <v>3579980</v>
      </c>
      <c r="B1167" t="inlineStr">
        <is>
          <t>INDUSTRY</t>
        </is>
      </c>
      <c r="C1167" t="inlineStr">
        <is>
          <t>INDUSTRY|building and public works</t>
        </is>
      </c>
      <c r="D1167" t="inlineStr">
        <is>
          <t/>
        </is>
      </c>
      <c r="E1167" t="inlineStr">
        <is>
          <t/>
        </is>
      </c>
      <c r="F1167" t="inlineStr">
        <is>
          <t/>
        </is>
      </c>
      <c r="G1167" t="inlineStr">
        <is>
          <t/>
        </is>
      </c>
      <c r="H1167" t="inlineStr">
        <is>
          <t/>
        </is>
      </c>
      <c r="I1167" t="inlineStr">
        <is>
          <t/>
        </is>
      </c>
      <c r="J1167" t="inlineStr">
        <is>
          <t/>
        </is>
      </c>
      <c r="K1167" t="inlineStr">
        <is>
          <t/>
        </is>
      </c>
      <c r="L1167" t="inlineStr">
        <is>
          <t/>
        </is>
      </c>
      <c r="M1167" t="inlineStr">
        <is>
          <t/>
        </is>
      </c>
      <c r="N1167" t="inlineStr">
        <is>
          <t/>
        </is>
      </c>
      <c r="O1167" t="inlineStr">
        <is>
          <t/>
        </is>
      </c>
      <c r="P1167" t="inlineStr">
        <is>
          <t/>
        </is>
      </c>
      <c r="Q1167" t="inlineStr">
        <is>
          <t/>
        </is>
      </c>
      <c r="R1167" t="inlineStr">
        <is>
          <t/>
        </is>
      </c>
      <c r="S1167" t="inlineStr">
        <is>
          <t/>
        </is>
      </c>
      <c r="T1167" t="inlineStr">
        <is>
          <t/>
        </is>
      </c>
      <c r="U1167" t="inlineStr">
        <is>
          <t/>
        </is>
      </c>
      <c r="V1167" t="inlineStr">
        <is>
          <t/>
        </is>
      </c>
      <c r="W1167" t="inlineStr">
        <is>
          <t/>
        </is>
      </c>
      <c r="X1167" s="2" t="inlineStr">
        <is>
          <t>BIM manager</t>
        </is>
      </c>
      <c r="Y1167" s="2" t="inlineStr">
        <is>
          <t>3</t>
        </is>
      </c>
      <c r="Z1167" s="2" t="inlineStr">
        <is>
          <t/>
        </is>
      </c>
      <c r="AA1167" t="inlineStr">
        <is>
          <t>civil engineer who is responsible for the implementation of BIM and digital construction procedures at the design, construction and handover stages of the project</t>
        </is>
      </c>
      <c r="AB1167" t="inlineStr">
        <is>
          <t/>
        </is>
      </c>
      <c r="AC1167" t="inlineStr">
        <is>
          <t/>
        </is>
      </c>
      <c r="AD1167" t="inlineStr">
        <is>
          <t/>
        </is>
      </c>
      <c r="AE1167" t="inlineStr">
        <is>
          <t/>
        </is>
      </c>
      <c r="AF1167" t="inlineStr">
        <is>
          <t/>
        </is>
      </c>
      <c r="AG1167" t="inlineStr">
        <is>
          <t/>
        </is>
      </c>
      <c r="AH1167" t="inlineStr">
        <is>
          <t/>
        </is>
      </c>
      <c r="AI1167" t="inlineStr">
        <is>
          <t/>
        </is>
      </c>
      <c r="AJ1167" t="inlineStr">
        <is>
          <t/>
        </is>
      </c>
      <c r="AK1167" t="inlineStr">
        <is>
          <t/>
        </is>
      </c>
      <c r="AL1167" t="inlineStr">
        <is>
          <t/>
        </is>
      </c>
      <c r="AM1167" t="inlineStr">
        <is>
          <t/>
        </is>
      </c>
      <c r="AN1167" s="2" t="inlineStr">
        <is>
          <t>administrateur de bâti immobilier modélisé|
gestionnaire de bâti immobilier modélisé</t>
        </is>
      </c>
      <c r="AO1167" s="2" t="inlineStr">
        <is>
          <t>3|
3</t>
        </is>
      </c>
      <c r="AP1167" s="2" t="inlineStr">
        <is>
          <t xml:space="preserve">|
</t>
        </is>
      </c>
      <c r="AQ1167" t="inlineStr">
        <is>
          <t/>
        </is>
      </c>
      <c r="AR1167" t="inlineStr">
        <is>
          <t/>
        </is>
      </c>
      <c r="AS1167" t="inlineStr">
        <is>
          <t/>
        </is>
      </c>
      <c r="AT1167" t="inlineStr">
        <is>
          <t/>
        </is>
      </c>
      <c r="AU1167" t="inlineStr">
        <is>
          <t/>
        </is>
      </c>
      <c r="AV1167" t="inlineStr">
        <is>
          <t/>
        </is>
      </c>
      <c r="AW1167" t="inlineStr">
        <is>
          <t/>
        </is>
      </c>
      <c r="AX1167" t="inlineStr">
        <is>
          <t/>
        </is>
      </c>
      <c r="AY1167" t="inlineStr">
        <is>
          <t/>
        </is>
      </c>
      <c r="AZ1167" t="inlineStr">
        <is>
          <t/>
        </is>
      </c>
      <c r="BA1167" t="inlineStr">
        <is>
          <t/>
        </is>
      </c>
      <c r="BB1167" t="inlineStr">
        <is>
          <t/>
        </is>
      </c>
      <c r="BC1167" t="inlineStr">
        <is>
          <t/>
        </is>
      </c>
      <c r="BD1167" t="inlineStr">
        <is>
          <t/>
        </is>
      </c>
      <c r="BE1167" t="inlineStr">
        <is>
          <t/>
        </is>
      </c>
      <c r="BF1167" t="inlineStr">
        <is>
          <t/>
        </is>
      </c>
      <c r="BG1167" t="inlineStr">
        <is>
          <t/>
        </is>
      </c>
      <c r="BH1167" t="inlineStr">
        <is>
          <t/>
        </is>
      </c>
      <c r="BI1167" t="inlineStr">
        <is>
          <t/>
        </is>
      </c>
      <c r="BJ1167" t="inlineStr">
        <is>
          <t/>
        </is>
      </c>
      <c r="BK1167" t="inlineStr">
        <is>
          <t/>
        </is>
      </c>
      <c r="BL1167" t="inlineStr">
        <is>
          <t/>
        </is>
      </c>
      <c r="BM1167" t="inlineStr">
        <is>
          <t/>
        </is>
      </c>
      <c r="BN1167" t="inlineStr">
        <is>
          <t/>
        </is>
      </c>
      <c r="BO1167" t="inlineStr">
        <is>
          <t/>
        </is>
      </c>
      <c r="BP1167" t="inlineStr">
        <is>
          <t/>
        </is>
      </c>
      <c r="BQ1167" t="inlineStr">
        <is>
          <t/>
        </is>
      </c>
      <c r="BR1167" t="inlineStr">
        <is>
          <t/>
        </is>
      </c>
      <c r="BS1167" t="inlineStr">
        <is>
          <t/>
        </is>
      </c>
      <c r="BT1167" t="inlineStr">
        <is>
          <t/>
        </is>
      </c>
      <c r="BU1167" t="inlineStr">
        <is>
          <t/>
        </is>
      </c>
      <c r="BV1167" t="inlineStr">
        <is>
          <t/>
        </is>
      </c>
      <c r="BW1167" t="inlineStr">
        <is>
          <t/>
        </is>
      </c>
      <c r="BX1167" t="inlineStr">
        <is>
          <t/>
        </is>
      </c>
      <c r="BY1167" t="inlineStr">
        <is>
          <t/>
        </is>
      </c>
      <c r="BZ1167" t="inlineStr">
        <is>
          <t/>
        </is>
      </c>
      <c r="CA1167" t="inlineStr">
        <is>
          <t/>
        </is>
      </c>
      <c r="CB1167" t="inlineStr">
        <is>
          <t/>
        </is>
      </c>
      <c r="CC1167" t="inlineStr">
        <is>
          <t/>
        </is>
      </c>
      <c r="CD1167" t="inlineStr">
        <is>
          <t/>
        </is>
      </c>
      <c r="CE1167" t="inlineStr">
        <is>
          <t/>
        </is>
      </c>
      <c r="CF1167" t="inlineStr">
        <is>
          <t/>
        </is>
      </c>
      <c r="CG1167" t="inlineStr">
        <is>
          <t/>
        </is>
      </c>
      <c r="CH1167" t="inlineStr">
        <is>
          <t/>
        </is>
      </c>
      <c r="CI1167" t="inlineStr">
        <is>
          <t/>
        </is>
      </c>
      <c r="CJ1167" t="inlineStr">
        <is>
          <t/>
        </is>
      </c>
      <c r="CK1167" t="inlineStr">
        <is>
          <t/>
        </is>
      </c>
      <c r="CL1167" t="inlineStr">
        <is>
          <t/>
        </is>
      </c>
      <c r="CM1167" t="inlineStr">
        <is>
          <t/>
        </is>
      </c>
      <c r="CN1167" t="inlineStr">
        <is>
          <t/>
        </is>
      </c>
      <c r="CO1167" t="inlineStr">
        <is>
          <t/>
        </is>
      </c>
      <c r="CP1167" t="inlineStr">
        <is>
          <t/>
        </is>
      </c>
      <c r="CQ1167" t="inlineStr">
        <is>
          <t/>
        </is>
      </c>
      <c r="CR1167" t="inlineStr">
        <is>
          <t/>
        </is>
      </c>
      <c r="CS1167" t="inlineStr">
        <is>
          <t/>
        </is>
      </c>
      <c r="CT1167" t="inlineStr">
        <is>
          <t/>
        </is>
      </c>
      <c r="CU1167" t="inlineStr">
        <is>
          <t/>
        </is>
      </c>
    </row>
    <row r="1168">
      <c r="A1168" s="1" t="str">
        <f>HYPERLINK("https://iate.europa.eu/entry/result/3573073/all", "3573073")</f>
        <v>3573073</v>
      </c>
      <c r="B1168" t="inlineStr">
        <is>
          <t>PRODUCTION, TECHNOLOGY AND RESEARCH</t>
        </is>
      </c>
      <c r="C1168" t="inlineStr">
        <is>
          <t>PRODUCTION, TECHNOLOGY AND RESEARCH|research and intellectual property|research policy</t>
        </is>
      </c>
      <c r="D1168" s="2" t="inlineStr">
        <is>
          <t>туининг</t>
        </is>
      </c>
      <c r="E1168" s="2" t="inlineStr">
        <is>
          <t>3</t>
        </is>
      </c>
      <c r="F1168" s="2" t="inlineStr">
        <is>
          <t/>
        </is>
      </c>
      <c r="G1168" t="inlineStr">
        <is>
          <t/>
        </is>
      </c>
      <c r="H1168" s="2" t="inlineStr">
        <is>
          <t>akce „Twinning“|
„Twinning“</t>
        </is>
      </c>
      <c r="I1168" s="2" t="inlineStr">
        <is>
          <t>3|
3</t>
        </is>
      </c>
      <c r="J1168" s="2" t="inlineStr">
        <is>
          <t xml:space="preserve">|
</t>
        </is>
      </c>
      <c r="K1168" t="inlineStr">
        <is>
          <t>akce v rámci programu Horizont 2020, která napomáhá transferu poznatků a výměně osvědčených postupů mezi výzkumnými institucemi a vedoucími zahraničními partnery</t>
        </is>
      </c>
      <c r="L1168" s="2" t="inlineStr">
        <is>
          <t>twinning|
twinningprojekter|
venskabsprojekter</t>
        </is>
      </c>
      <c r="M1168" s="2" t="inlineStr">
        <is>
          <t>3|
3|
3</t>
        </is>
      </c>
      <c r="N1168" s="2" t="inlineStr">
        <is>
          <t xml:space="preserve">|
|
</t>
        </is>
      </c>
      <c r="O1168" t="inlineStr">
        <is>
          <t>etablering af relationen mellem nyoprettede forskningsinstitutioner og to eller flere eksisterende forskningsinstitutioner, der er ledende inden for det aktuelle område</t>
        </is>
      </c>
      <c r="P1168" s="2" t="inlineStr">
        <is>
          <t>Twinning-Maßnahme|
Twinning</t>
        </is>
      </c>
      <c r="Q1168" s="2" t="inlineStr">
        <is>
          <t>3|
3</t>
        </is>
      </c>
      <c r="R1168" s="2" t="inlineStr">
        <is>
          <t xml:space="preserve">|
</t>
        </is>
      </c>
      <c r="S1168" t="inlineStr">
        <is>
          <t>Maßnahme, mit der die nachhaltige Stärkung eines spezifischen Forschungsbereiches einer Forschungseinrichtung in einer leistungsschwachen Region erreicht werden soll, indem Verbindungen zu mindestens zwei auf dem entsprechenden Feld führenden Institutionen in Europa aufgebaut werden</t>
        </is>
      </c>
      <c r="T1168" s="2" t="inlineStr">
        <is>
          <t>δράση αδελφοποίησης</t>
        </is>
      </c>
      <c r="U1168" s="2" t="inlineStr">
        <is>
          <t>3</t>
        </is>
      </c>
      <c r="V1168" s="2" t="inlineStr">
        <is>
          <t/>
        </is>
      </c>
      <c r="W1168" t="inlineStr">
        <is>
          <t/>
        </is>
      </c>
      <c r="X1168" s="2" t="inlineStr">
        <is>
          <t>Horizon 2020 Twinning|
Twinning projects|
Twinning|
Twinning action</t>
        </is>
      </c>
      <c r="Y1168" s="2" t="inlineStr">
        <is>
          <t>1|
1|
3|
3</t>
        </is>
      </c>
      <c r="Z1168" s="2" t="inlineStr">
        <is>
          <t xml:space="preserve">|
|
|
</t>
        </is>
      </c>
      <c r="AA1168" t="inlineStr">
        <is>
          <t>Horizon 2020 action supporting institutional networking, knowledge transfer and exchange of best practice with the aim of strengthening a specific field of study in an institution established in a low R&amp;amp;I performing country</t>
        </is>
      </c>
      <c r="AB1168" s="2" t="inlineStr">
        <is>
          <t>hermanamiento de centros de investigación</t>
        </is>
      </c>
      <c r="AC1168" s="2" t="inlineStr">
        <is>
          <t>3</t>
        </is>
      </c>
      <c r="AD1168" s="2" t="inlineStr">
        <is>
          <t/>
        </is>
      </c>
      <c r="AE1168" t="inlineStr">
        <is>
          <t>Establecimiento de redes institucionales mediante proyectos de hermanamiento de centros de investigación. Estos proyectos potencian un determinado ámbito de investigación en una institución en desarrollo de un país susceptible de acogerse a esta acción. El proyecto vincula a la institución beneficiaria con, al menos, dos centros de excelencia equivalentes de Europa. Se apoyan actividades como intercambios de personal, visitas de expertos, formaciones, seminarios, conferencias y tareas de difusión.</t>
        </is>
      </c>
      <c r="AF1168" s="2" t="inlineStr">
        <is>
          <t>&lt;i&gt;Twinning&lt;/i&gt; meede|
meede „Twinning“</t>
        </is>
      </c>
      <c r="AG1168" s="2" t="inlineStr">
        <is>
          <t>3|
3</t>
        </is>
      </c>
      <c r="AH1168" s="2" t="inlineStr">
        <is>
          <t xml:space="preserve">|
</t>
        </is>
      </c>
      <c r="AI1168" t="inlineStr">
        <is>
          <t>uurimisasutuste mestimine, mille eesmärk on olulisel määral tugevdada arenevas asutuses kindlaksmääratud teadusvaldkonda, luues sidemed vähemalt kahe selles valdkonnas rahvusvaheliselt juhtiva asutusega</t>
        </is>
      </c>
      <c r="AJ1168" s="2" t="inlineStr">
        <is>
          <t>twinning-toimet</t>
        </is>
      </c>
      <c r="AK1168" s="2" t="inlineStr">
        <is>
          <t>3</t>
        </is>
      </c>
      <c r="AL1168" s="2" t="inlineStr">
        <is>
          <t/>
        </is>
      </c>
      <c r="AM1168" t="inlineStr">
        <is>
          <t/>
        </is>
      </c>
      <c r="AN1168" s="2" t="inlineStr">
        <is>
          <t>jumelage</t>
        </is>
      </c>
      <c r="AO1168" s="2" t="inlineStr">
        <is>
          <t>3</t>
        </is>
      </c>
      <c r="AP1168" s="2" t="inlineStr">
        <is>
          <t/>
        </is>
      </c>
      <c r="AQ1168" t="inlineStr">
        <is>
          <t>mesure prévue par le programme Horizon 2020 qui vise à renforcer significativement un domaine de recherche particulier dans une institution d'un pays moins performant en établissant des liens avec au moins deux institutions d'excellence reconnues internationalement</t>
        </is>
      </c>
      <c r="AR1168" s="2" t="inlineStr">
        <is>
          <t>nascadh|
gníomh nasctha</t>
        </is>
      </c>
      <c r="AS1168" s="2" t="inlineStr">
        <is>
          <t>3|
3</t>
        </is>
      </c>
      <c r="AT1168" s="2" t="inlineStr">
        <is>
          <t xml:space="preserve">|
</t>
        </is>
      </c>
      <c r="AU1168" t="inlineStr">
        <is>
          <t/>
        </is>
      </c>
      <c r="AV1168" s="2" t="inlineStr">
        <is>
          <t>povezivanje|
aktivnost povezivanja</t>
        </is>
      </c>
      <c r="AW1168" s="2" t="inlineStr">
        <is>
          <t>3|
3</t>
        </is>
      </c>
      <c r="AX1168" s="2" t="inlineStr">
        <is>
          <t xml:space="preserve">|
</t>
        </is>
      </c>
      <c r="AY1168" t="inlineStr">
        <is>
          <t/>
        </is>
      </c>
      <c r="AZ1168" s="2" t="inlineStr">
        <is>
          <t>ikerintézményi együttműködés|
ikerintézményi program</t>
        </is>
      </c>
      <c r="BA1168" s="2" t="inlineStr">
        <is>
          <t>3|
4</t>
        </is>
      </c>
      <c r="BB1168" s="2" t="inlineStr">
        <is>
          <t xml:space="preserve">|
</t>
        </is>
      </c>
      <c r="BC1168" t="inlineStr">
        <is>
          <t>a Horizont 2020 programon belüli intézkedés, amelynek célja az intézményi hálózatépítés a kutatás terén, személyzeti csereprogramok, szakmai tanácsadás és támogatás révén</t>
        </is>
      </c>
      <c r="BD1168" s="2" t="inlineStr">
        <is>
          <t>gemellaggio</t>
        </is>
      </c>
      <c r="BE1168" s="2" t="inlineStr">
        <is>
          <t>3</t>
        </is>
      </c>
      <c r="BF1168" s="2" t="inlineStr">
        <is>
          <t/>
        </is>
      </c>
      <c r="BG1168" t="inlineStr">
        <is>
          <t>azione nell'ambito della strategia Orizzonte 2020 che agevola la diffusione dell'eccellenza e l'ampliamento della partecipazione</t>
        </is>
      </c>
      <c r="BH1168" s="2" t="inlineStr">
        <is>
          <t>porinės veiklos vykdymas</t>
        </is>
      </c>
      <c r="BI1168" s="2" t="inlineStr">
        <is>
          <t>3</t>
        </is>
      </c>
      <c r="BJ1168" s="2" t="inlineStr">
        <is>
          <t/>
        </is>
      </c>
      <c r="BK1168" t="inlineStr">
        <is>
          <t>institucinė tinklaveika, kuria stiprinama konkreti mokslinių tyrimų sritis ir užmezgami ryšiai su bent dviem pažangiomis šios srities institucijomis Europoje</t>
        </is>
      </c>
      <c r="BL1168" s="2" t="inlineStr">
        <is>
          <t>mērķsadarbība</t>
        </is>
      </c>
      <c r="BM1168" s="2" t="inlineStr">
        <is>
          <t>3</t>
        </is>
      </c>
      <c r="BN1168" s="2" t="inlineStr">
        <is>
          <t/>
        </is>
      </c>
      <c r="BO1168" t="inlineStr">
        <is>
          <t/>
        </is>
      </c>
      <c r="BP1168" s="2" t="inlineStr">
        <is>
          <t>Ġemellaġġ|
Azzjoni ta' ġemellaġġ</t>
        </is>
      </c>
      <c r="BQ1168" s="2" t="inlineStr">
        <is>
          <t>3|
3</t>
        </is>
      </c>
      <c r="BR1168" s="2" t="inlineStr">
        <is>
          <t xml:space="preserve">|
</t>
        </is>
      </c>
      <c r="BS1168" t="inlineStr">
        <is>
          <t>azzjoni tal-Orizzont 2020 bl-għan li tibni fuq il-potenzjal tan-networking għall-eċċellenza permezz tat-trasferiment tal-għarfien u, l-iskambju tal-aqwa prattiki bejn l-istituzzjonijiet tar-riċerka u s-sħab ewlenin</t>
        </is>
      </c>
      <c r="BT1168" s="2" t="inlineStr">
        <is>
          <t>twinning</t>
        </is>
      </c>
      <c r="BU1168" s="2" t="inlineStr">
        <is>
          <t>3</t>
        </is>
      </c>
      <c r="BV1168" s="2" t="inlineStr">
        <is>
          <t/>
        </is>
      </c>
      <c r="BW1168" t="inlineStr">
        <is>
          <t>institutionele netwerkvorming in het kader van &lt;i&gt;Horizon 2020&lt;/i&gt; [ &lt;a href="/entry/result/3538976/all" id="ENTRY_TO_ENTRY_CONVERTER" target="_blank"&gt;IATE:3538976&lt;/a&gt; ] ter ondersteuning van onder meer uitwisseling van medewerkers en advies en ondersteuning door deskundigen</t>
        </is>
      </c>
      <c r="BX1168" s="2" t="inlineStr">
        <is>
          <t>tworzenie partnerstw</t>
        </is>
      </c>
      <c r="BY1168" s="2" t="inlineStr">
        <is>
          <t>3</t>
        </is>
      </c>
      <c r="BZ1168" s="2" t="inlineStr">
        <is>
          <t/>
        </is>
      </c>
      <c r="CA1168" t="inlineStr">
        <is>
          <t/>
        </is>
      </c>
      <c r="CB1168" s="2" t="inlineStr">
        <is>
          <t>ação de geminação|
geminação</t>
        </is>
      </c>
      <c r="CC1168" s="2" t="inlineStr">
        <is>
          <t>3|
3</t>
        </is>
      </c>
      <c r="CD1168" s="2" t="inlineStr">
        <is>
          <t xml:space="preserve">|
</t>
        </is>
      </c>
      <c r="CE1168" t="inlineStr">
        <is>
          <t/>
        </is>
      </c>
      <c r="CF1168" s="2" t="inlineStr">
        <is>
          <t>twinning</t>
        </is>
      </c>
      <c r="CG1168" s="2" t="inlineStr">
        <is>
          <t>3</t>
        </is>
      </c>
      <c r="CH1168" s="2" t="inlineStr">
        <is>
          <t/>
        </is>
      </c>
      <c r="CI1168" t="inlineStr">
        <is>
          <t/>
        </is>
      </c>
      <c r="CJ1168" s="2" t="inlineStr">
        <is>
          <t>vytváranie partnerstiev</t>
        </is>
      </c>
      <c r="CK1168" s="2" t="inlineStr">
        <is>
          <t>3</t>
        </is>
      </c>
      <c r="CL1168" s="2" t="inlineStr">
        <is>
          <t/>
        </is>
      </c>
      <c r="CM1168" t="inlineStr">
        <is>
          <t>akcia programu Horizont 2020, ktorej cieľom je posilniť určitú oblasť výskumu v novovznikajúcej inštitúcii prostredníctvom prepojení s najmenej dvoma inštitúciami s vedúcim postavením na medzinárodnej úrovni</t>
        </is>
      </c>
      <c r="CN1168" s="2" t="inlineStr">
        <is>
          <t>tesno sodelovanje</t>
        </is>
      </c>
      <c r="CO1168" s="2" t="inlineStr">
        <is>
          <t>3</t>
        </is>
      </c>
      <c r="CP1168" s="2" t="inlineStr">
        <is>
          <t/>
        </is>
      </c>
      <c r="CQ1168" t="inlineStr">
        <is>
          <t/>
        </is>
      </c>
      <c r="CR1168" s="2" t="inlineStr">
        <is>
          <t>partnersamverkan|
Twinning-åtgärd</t>
        </is>
      </c>
      <c r="CS1168" s="2" t="inlineStr">
        <is>
          <t>2|
2</t>
        </is>
      </c>
      <c r="CT1168" s="2" t="inlineStr">
        <is>
          <t xml:space="preserve">|
</t>
        </is>
      </c>
      <c r="CU1168" t="inlineStr">
        <is>
          <t/>
        </is>
      </c>
    </row>
    <row r="1169">
      <c r="A1169" s="1" t="str">
        <f>HYPERLINK("https://iate.europa.eu/entry/result/3574995/all", "3574995")</f>
        <v>3574995</v>
      </c>
      <c r="B1169" t="inlineStr">
        <is>
          <t>INDUSTRY</t>
        </is>
      </c>
      <c r="C1169" t="inlineStr">
        <is>
          <t>INDUSTRY|building and public works|public works</t>
        </is>
      </c>
      <c r="D1169" t="inlineStr">
        <is>
          <t/>
        </is>
      </c>
      <c r="E1169" t="inlineStr">
        <is>
          <t/>
        </is>
      </c>
      <c r="F1169" t="inlineStr">
        <is>
          <t/>
        </is>
      </c>
      <c r="G1169" t="inlineStr">
        <is>
          <t/>
        </is>
      </c>
      <c r="H1169" t="inlineStr">
        <is>
          <t/>
        </is>
      </c>
      <c r="I1169" t="inlineStr">
        <is>
          <t/>
        </is>
      </c>
      <c r="J1169" t="inlineStr">
        <is>
          <t/>
        </is>
      </c>
      <c r="K1169" t="inlineStr">
        <is>
          <t/>
        </is>
      </c>
      <c r="L1169" t="inlineStr">
        <is>
          <t/>
        </is>
      </c>
      <c r="M1169" t="inlineStr">
        <is>
          <t/>
        </is>
      </c>
      <c r="N1169" t="inlineStr">
        <is>
          <t/>
        </is>
      </c>
      <c r="O1169" t="inlineStr">
        <is>
          <t/>
        </is>
      </c>
      <c r="P1169" t="inlineStr">
        <is>
          <t/>
        </is>
      </c>
      <c r="Q1169" t="inlineStr">
        <is>
          <t/>
        </is>
      </c>
      <c r="R1169" t="inlineStr">
        <is>
          <t/>
        </is>
      </c>
      <c r="S1169" t="inlineStr">
        <is>
          <t/>
        </is>
      </c>
      <c r="T1169" t="inlineStr">
        <is>
          <t/>
        </is>
      </c>
      <c r="U1169" t="inlineStr">
        <is>
          <t/>
        </is>
      </c>
      <c r="V1169" t="inlineStr">
        <is>
          <t/>
        </is>
      </c>
      <c r="W1169" t="inlineStr">
        <is>
          <t/>
        </is>
      </c>
      <c r="X1169" s="2" t="inlineStr">
        <is>
          <t>lifting key</t>
        </is>
      </c>
      <c r="Y1169" s="2" t="inlineStr">
        <is>
          <t>3</t>
        </is>
      </c>
      <c r="Z1169" s="2" t="inlineStr">
        <is>
          <t/>
        </is>
      </c>
      <c r="AA1169" t="inlineStr">
        <is>
          <t>T-shaped tool to lift manhole covers</t>
        </is>
      </c>
      <c r="AB1169" t="inlineStr">
        <is>
          <t/>
        </is>
      </c>
      <c r="AC1169" t="inlineStr">
        <is>
          <t/>
        </is>
      </c>
      <c r="AD1169" t="inlineStr">
        <is>
          <t/>
        </is>
      </c>
      <c r="AE1169" t="inlineStr">
        <is>
          <t/>
        </is>
      </c>
      <c r="AF1169" t="inlineStr">
        <is>
          <t/>
        </is>
      </c>
      <c r="AG1169" t="inlineStr">
        <is>
          <t/>
        </is>
      </c>
      <c r="AH1169" t="inlineStr">
        <is>
          <t/>
        </is>
      </c>
      <c r="AI1169" t="inlineStr">
        <is>
          <t/>
        </is>
      </c>
      <c r="AJ1169" t="inlineStr">
        <is>
          <t/>
        </is>
      </c>
      <c r="AK1169" t="inlineStr">
        <is>
          <t/>
        </is>
      </c>
      <c r="AL1169" t="inlineStr">
        <is>
          <t/>
        </is>
      </c>
      <c r="AM1169" t="inlineStr">
        <is>
          <t/>
        </is>
      </c>
      <c r="AN1169" t="inlineStr">
        <is>
          <t/>
        </is>
      </c>
      <c r="AO1169" t="inlineStr">
        <is>
          <t/>
        </is>
      </c>
      <c r="AP1169" t="inlineStr">
        <is>
          <t/>
        </is>
      </c>
      <c r="AQ1169" t="inlineStr">
        <is>
          <t/>
        </is>
      </c>
      <c r="AR1169" t="inlineStr">
        <is>
          <t/>
        </is>
      </c>
      <c r="AS1169" t="inlineStr">
        <is>
          <t/>
        </is>
      </c>
      <c r="AT1169" t="inlineStr">
        <is>
          <t/>
        </is>
      </c>
      <c r="AU1169" t="inlineStr">
        <is>
          <t/>
        </is>
      </c>
      <c r="AV1169" t="inlineStr">
        <is>
          <t/>
        </is>
      </c>
      <c r="AW1169" t="inlineStr">
        <is>
          <t/>
        </is>
      </c>
      <c r="AX1169" t="inlineStr">
        <is>
          <t/>
        </is>
      </c>
      <c r="AY1169" t="inlineStr">
        <is>
          <t/>
        </is>
      </c>
      <c r="AZ1169" s="2" t="inlineStr">
        <is>
          <t>emelőkulcs</t>
        </is>
      </c>
      <c r="BA1169" s="2" t="inlineStr">
        <is>
          <t>3</t>
        </is>
      </c>
      <c r="BB1169" s="2" t="inlineStr">
        <is>
          <t/>
        </is>
      </c>
      <c r="BC1169" t="inlineStr">
        <is>
          <t>T formájú kulcs csatornafedlap emeléséhez</t>
        </is>
      </c>
      <c r="BD1169" t="inlineStr">
        <is>
          <t/>
        </is>
      </c>
      <c r="BE1169" t="inlineStr">
        <is>
          <t/>
        </is>
      </c>
      <c r="BF1169" t="inlineStr">
        <is>
          <t/>
        </is>
      </c>
      <c r="BG1169" t="inlineStr">
        <is>
          <t/>
        </is>
      </c>
      <c r="BH1169" t="inlineStr">
        <is>
          <t/>
        </is>
      </c>
      <c r="BI1169" t="inlineStr">
        <is>
          <t/>
        </is>
      </c>
      <c r="BJ1169" t="inlineStr">
        <is>
          <t/>
        </is>
      </c>
      <c r="BK1169" t="inlineStr">
        <is>
          <t/>
        </is>
      </c>
      <c r="BL1169" t="inlineStr">
        <is>
          <t/>
        </is>
      </c>
      <c r="BM1169" t="inlineStr">
        <is>
          <t/>
        </is>
      </c>
      <c r="BN1169" t="inlineStr">
        <is>
          <t/>
        </is>
      </c>
      <c r="BO1169" t="inlineStr">
        <is>
          <t/>
        </is>
      </c>
      <c r="BP1169" t="inlineStr">
        <is>
          <t/>
        </is>
      </c>
      <c r="BQ1169" t="inlineStr">
        <is>
          <t/>
        </is>
      </c>
      <c r="BR1169" t="inlineStr">
        <is>
          <t/>
        </is>
      </c>
      <c r="BS1169" t="inlineStr">
        <is>
          <t/>
        </is>
      </c>
      <c r="BT1169" t="inlineStr">
        <is>
          <t/>
        </is>
      </c>
      <c r="BU1169" t="inlineStr">
        <is>
          <t/>
        </is>
      </c>
      <c r="BV1169" t="inlineStr">
        <is>
          <t/>
        </is>
      </c>
      <c r="BW1169" t="inlineStr">
        <is>
          <t/>
        </is>
      </c>
      <c r="BX1169" t="inlineStr">
        <is>
          <t/>
        </is>
      </c>
      <c r="BY1169" t="inlineStr">
        <is>
          <t/>
        </is>
      </c>
      <c r="BZ1169" t="inlineStr">
        <is>
          <t/>
        </is>
      </c>
      <c r="CA1169" t="inlineStr">
        <is>
          <t/>
        </is>
      </c>
      <c r="CB1169" t="inlineStr">
        <is>
          <t/>
        </is>
      </c>
      <c r="CC1169" t="inlineStr">
        <is>
          <t/>
        </is>
      </c>
      <c r="CD1169" t="inlineStr">
        <is>
          <t/>
        </is>
      </c>
      <c r="CE1169" t="inlineStr">
        <is>
          <t/>
        </is>
      </c>
      <c r="CF1169" t="inlineStr">
        <is>
          <t/>
        </is>
      </c>
      <c r="CG1169" t="inlineStr">
        <is>
          <t/>
        </is>
      </c>
      <c r="CH1169" t="inlineStr">
        <is>
          <t/>
        </is>
      </c>
      <c r="CI1169" t="inlineStr">
        <is>
          <t/>
        </is>
      </c>
      <c r="CJ1169" t="inlineStr">
        <is>
          <t/>
        </is>
      </c>
      <c r="CK1169" t="inlineStr">
        <is>
          <t/>
        </is>
      </c>
      <c r="CL1169" t="inlineStr">
        <is>
          <t/>
        </is>
      </c>
      <c r="CM1169" t="inlineStr">
        <is>
          <t/>
        </is>
      </c>
      <c r="CN1169" t="inlineStr">
        <is>
          <t/>
        </is>
      </c>
      <c r="CO1169" t="inlineStr">
        <is>
          <t/>
        </is>
      </c>
      <c r="CP1169" t="inlineStr">
        <is>
          <t/>
        </is>
      </c>
      <c r="CQ1169" t="inlineStr">
        <is>
          <t/>
        </is>
      </c>
      <c r="CR1169" t="inlineStr">
        <is>
          <t/>
        </is>
      </c>
      <c r="CS1169" t="inlineStr">
        <is>
          <t/>
        </is>
      </c>
      <c r="CT1169" t="inlineStr">
        <is>
          <t/>
        </is>
      </c>
      <c r="CU1169" t="inlineStr">
        <is>
          <t/>
        </is>
      </c>
    </row>
    <row r="1170">
      <c r="A1170" s="1" t="str">
        <f>HYPERLINK("https://iate.europa.eu/entry/result/3581269/all", "3581269")</f>
        <v>3581269</v>
      </c>
      <c r="B1170" t="inlineStr">
        <is>
          <t>INDUSTRY</t>
        </is>
      </c>
      <c r="C1170" t="inlineStr">
        <is>
          <t>INDUSTRY|building and public works|building industry</t>
        </is>
      </c>
      <c r="D1170" t="inlineStr">
        <is>
          <t/>
        </is>
      </c>
      <c r="E1170" t="inlineStr">
        <is>
          <t/>
        </is>
      </c>
      <c r="F1170" t="inlineStr">
        <is>
          <t/>
        </is>
      </c>
      <c r="G1170" t="inlineStr">
        <is>
          <t/>
        </is>
      </c>
      <c r="H1170" t="inlineStr">
        <is>
          <t/>
        </is>
      </c>
      <c r="I1170" t="inlineStr">
        <is>
          <t/>
        </is>
      </c>
      <c r="J1170" t="inlineStr">
        <is>
          <t/>
        </is>
      </c>
      <c r="K1170" t="inlineStr">
        <is>
          <t/>
        </is>
      </c>
      <c r="L1170" s="2" t="inlineStr">
        <is>
          <t>flydende vandtætningsmembran|
flydende membran</t>
        </is>
      </c>
      <c r="M1170" s="2" t="inlineStr">
        <is>
          <t>3|
3</t>
        </is>
      </c>
      <c r="N1170" s="2" t="inlineStr">
        <is>
          <t xml:space="preserve">|
</t>
        </is>
      </c>
      <c r="O1170" t="inlineStr">
        <is>
          <t>flydende vandtættende materiale, der sprøjtes på overfladen eller påføres med pensel, rulle eller spartel</t>
        </is>
      </c>
      <c r="P1170" t="inlineStr">
        <is>
          <t/>
        </is>
      </c>
      <c r="Q1170" t="inlineStr">
        <is>
          <t/>
        </is>
      </c>
      <c r="R1170" t="inlineStr">
        <is>
          <t/>
        </is>
      </c>
      <c r="S1170" t="inlineStr">
        <is>
          <t/>
        </is>
      </c>
      <c r="T1170" t="inlineStr">
        <is>
          <t/>
        </is>
      </c>
      <c r="U1170" t="inlineStr">
        <is>
          <t/>
        </is>
      </c>
      <c r="V1170" t="inlineStr">
        <is>
          <t/>
        </is>
      </c>
      <c r="W1170" t="inlineStr">
        <is>
          <t/>
        </is>
      </c>
      <c r="X1170" s="2" t="inlineStr">
        <is>
          <t>liquid applied membrane|
waterproofing liquid membrane|
liquid applied waterproofing membranes|
liquid waterproofing membrane</t>
        </is>
      </c>
      <c r="Y1170" s="2" t="inlineStr">
        <is>
          <t>3|
3|
1|
3</t>
        </is>
      </c>
      <c r="Z1170" s="2" t="inlineStr">
        <is>
          <t xml:space="preserve">|
|
|
</t>
        </is>
      </c>
      <c r="AA1170" t="inlineStr">
        <is>
          <t>thin layer of water-tight material which is either sprayed on or brush-applied to a surface</t>
        </is>
      </c>
      <c r="AB1170" t="inlineStr">
        <is>
          <t/>
        </is>
      </c>
      <c r="AC1170" t="inlineStr">
        <is>
          <t/>
        </is>
      </c>
      <c r="AD1170" t="inlineStr">
        <is>
          <t/>
        </is>
      </c>
      <c r="AE1170" t="inlineStr">
        <is>
          <t/>
        </is>
      </c>
      <c r="AF1170" t="inlineStr">
        <is>
          <t/>
        </is>
      </c>
      <c r="AG1170" t="inlineStr">
        <is>
          <t/>
        </is>
      </c>
      <c r="AH1170" t="inlineStr">
        <is>
          <t/>
        </is>
      </c>
      <c r="AI1170" t="inlineStr">
        <is>
          <t/>
        </is>
      </c>
      <c r="AJ1170" t="inlineStr">
        <is>
          <t/>
        </is>
      </c>
      <c r="AK1170" t="inlineStr">
        <is>
          <t/>
        </is>
      </c>
      <c r="AL1170" t="inlineStr">
        <is>
          <t/>
        </is>
      </c>
      <c r="AM1170" t="inlineStr">
        <is>
          <t/>
        </is>
      </c>
      <c r="AN1170" t="inlineStr">
        <is>
          <t/>
        </is>
      </c>
      <c r="AO1170" t="inlineStr">
        <is>
          <t/>
        </is>
      </c>
      <c r="AP1170" t="inlineStr">
        <is>
          <t/>
        </is>
      </c>
      <c r="AQ1170" t="inlineStr">
        <is>
          <t/>
        </is>
      </c>
      <c r="AR1170" t="inlineStr">
        <is>
          <t/>
        </is>
      </c>
      <c r="AS1170" t="inlineStr">
        <is>
          <t/>
        </is>
      </c>
      <c r="AT1170" t="inlineStr">
        <is>
          <t/>
        </is>
      </c>
      <c r="AU1170" t="inlineStr">
        <is>
          <t/>
        </is>
      </c>
      <c r="AV1170" t="inlineStr">
        <is>
          <t/>
        </is>
      </c>
      <c r="AW1170" t="inlineStr">
        <is>
          <t/>
        </is>
      </c>
      <c r="AX1170" t="inlineStr">
        <is>
          <t/>
        </is>
      </c>
      <c r="AY1170" t="inlineStr">
        <is>
          <t/>
        </is>
      </c>
      <c r="AZ1170" t="inlineStr">
        <is>
          <t/>
        </is>
      </c>
      <c r="BA1170" t="inlineStr">
        <is>
          <t/>
        </is>
      </c>
      <c r="BB1170" t="inlineStr">
        <is>
          <t/>
        </is>
      </c>
      <c r="BC1170" t="inlineStr">
        <is>
          <t/>
        </is>
      </c>
      <c r="BD1170" t="inlineStr">
        <is>
          <t/>
        </is>
      </c>
      <c r="BE1170" t="inlineStr">
        <is>
          <t/>
        </is>
      </c>
      <c r="BF1170" t="inlineStr">
        <is>
          <t/>
        </is>
      </c>
      <c r="BG1170" t="inlineStr">
        <is>
          <t/>
        </is>
      </c>
      <c r="BH1170" t="inlineStr">
        <is>
          <t/>
        </is>
      </c>
      <c r="BI1170" t="inlineStr">
        <is>
          <t/>
        </is>
      </c>
      <c r="BJ1170" t="inlineStr">
        <is>
          <t/>
        </is>
      </c>
      <c r="BK1170" t="inlineStr">
        <is>
          <t/>
        </is>
      </c>
      <c r="BL1170" t="inlineStr">
        <is>
          <t/>
        </is>
      </c>
      <c r="BM1170" t="inlineStr">
        <is>
          <t/>
        </is>
      </c>
      <c r="BN1170" t="inlineStr">
        <is>
          <t/>
        </is>
      </c>
      <c r="BO1170" t="inlineStr">
        <is>
          <t/>
        </is>
      </c>
      <c r="BP1170" t="inlineStr">
        <is>
          <t/>
        </is>
      </c>
      <c r="BQ1170" t="inlineStr">
        <is>
          <t/>
        </is>
      </c>
      <c r="BR1170" t="inlineStr">
        <is>
          <t/>
        </is>
      </c>
      <c r="BS1170" t="inlineStr">
        <is>
          <t/>
        </is>
      </c>
      <c r="BT1170" t="inlineStr">
        <is>
          <t/>
        </is>
      </c>
      <c r="BU1170" t="inlineStr">
        <is>
          <t/>
        </is>
      </c>
      <c r="BV1170" t="inlineStr">
        <is>
          <t/>
        </is>
      </c>
      <c r="BW1170" t="inlineStr">
        <is>
          <t/>
        </is>
      </c>
      <c r="BX1170" t="inlineStr">
        <is>
          <t/>
        </is>
      </c>
      <c r="BY1170" t="inlineStr">
        <is>
          <t/>
        </is>
      </c>
      <c r="BZ1170" t="inlineStr">
        <is>
          <t/>
        </is>
      </c>
      <c r="CA1170" t="inlineStr">
        <is>
          <t/>
        </is>
      </c>
      <c r="CB1170" t="inlineStr">
        <is>
          <t/>
        </is>
      </c>
      <c r="CC1170" t="inlineStr">
        <is>
          <t/>
        </is>
      </c>
      <c r="CD1170" t="inlineStr">
        <is>
          <t/>
        </is>
      </c>
      <c r="CE1170" t="inlineStr">
        <is>
          <t/>
        </is>
      </c>
      <c r="CF1170" t="inlineStr">
        <is>
          <t/>
        </is>
      </c>
      <c r="CG1170" t="inlineStr">
        <is>
          <t/>
        </is>
      </c>
      <c r="CH1170" t="inlineStr">
        <is>
          <t/>
        </is>
      </c>
      <c r="CI1170" t="inlineStr">
        <is>
          <t/>
        </is>
      </c>
      <c r="CJ1170" t="inlineStr">
        <is>
          <t/>
        </is>
      </c>
      <c r="CK1170" t="inlineStr">
        <is>
          <t/>
        </is>
      </c>
      <c r="CL1170" t="inlineStr">
        <is>
          <t/>
        </is>
      </c>
      <c r="CM1170" t="inlineStr">
        <is>
          <t/>
        </is>
      </c>
      <c r="CN1170" t="inlineStr">
        <is>
          <t/>
        </is>
      </c>
      <c r="CO1170" t="inlineStr">
        <is>
          <t/>
        </is>
      </c>
      <c r="CP1170" t="inlineStr">
        <is>
          <t/>
        </is>
      </c>
      <c r="CQ1170" t="inlineStr">
        <is>
          <t/>
        </is>
      </c>
      <c r="CR1170" t="inlineStr">
        <is>
          <t/>
        </is>
      </c>
      <c r="CS1170" t="inlineStr">
        <is>
          <t/>
        </is>
      </c>
      <c r="CT1170" t="inlineStr">
        <is>
          <t/>
        </is>
      </c>
      <c r="CU1170" t="inlineStr">
        <is>
          <t/>
        </is>
      </c>
    </row>
    <row r="1171">
      <c r="A1171" s="1" t="str">
        <f>HYPERLINK("https://iate.europa.eu/entry/result/3580161/all", "3580161")</f>
        <v>3580161</v>
      </c>
      <c r="B1171" t="inlineStr">
        <is>
          <t>INDUSTRY;PRODUCTION, TECHNOLOGY AND RESEARCH</t>
        </is>
      </c>
      <c r="C1171" t="inlineStr">
        <is>
          <t>INDUSTRY|building and public works|building industry;PRODUCTION, TECHNOLOGY AND RESEARCH|technology and technical regulations|industrial manufacturing</t>
        </is>
      </c>
      <c r="D1171" t="inlineStr">
        <is>
          <t/>
        </is>
      </c>
      <c r="E1171" t="inlineStr">
        <is>
          <t/>
        </is>
      </c>
      <c r="F1171" t="inlineStr">
        <is>
          <t/>
        </is>
      </c>
      <c r="G1171" t="inlineStr">
        <is>
          <t/>
        </is>
      </c>
      <c r="H1171" t="inlineStr">
        <is>
          <t/>
        </is>
      </c>
      <c r="I1171" t="inlineStr">
        <is>
          <t/>
        </is>
      </c>
      <c r="J1171" t="inlineStr">
        <is>
          <t/>
        </is>
      </c>
      <c r="K1171" t="inlineStr">
        <is>
          <t/>
        </is>
      </c>
      <c r="L1171" s="2" t="inlineStr">
        <is>
          <t>ovenlysmarkise</t>
        </is>
      </c>
      <c r="M1171" s="2" t="inlineStr">
        <is>
          <t>3</t>
        </is>
      </c>
      <c r="N1171" s="2" t="inlineStr">
        <is>
          <t/>
        </is>
      </c>
      <c r="O1171" t="inlineStr">
        <is>
          <t>markise til montage på glastage og ovenlysvinduer</t>
        </is>
      </c>
      <c r="P1171" t="inlineStr">
        <is>
          <t/>
        </is>
      </c>
      <c r="Q1171" t="inlineStr">
        <is>
          <t/>
        </is>
      </c>
      <c r="R1171" t="inlineStr">
        <is>
          <t/>
        </is>
      </c>
      <c r="S1171" t="inlineStr">
        <is>
          <t/>
        </is>
      </c>
      <c r="T1171" t="inlineStr">
        <is>
          <t/>
        </is>
      </c>
      <c r="U1171" t="inlineStr">
        <is>
          <t/>
        </is>
      </c>
      <c r="V1171" t="inlineStr">
        <is>
          <t/>
        </is>
      </c>
      <c r="W1171" t="inlineStr">
        <is>
          <t/>
        </is>
      </c>
      <c r="X1171" s="2" t="inlineStr">
        <is>
          <t>skylight awning</t>
        </is>
      </c>
      <c r="Y1171" s="2" t="inlineStr">
        <is>
          <t>3</t>
        </is>
      </c>
      <c r="Z1171" s="2" t="inlineStr">
        <is>
          <t/>
        </is>
      </c>
      <c r="AA1171" t="inlineStr">
        <is>
          <t>awning especially designed for mounting above skylights and glass roofs to protect against sun and heat</t>
        </is>
      </c>
      <c r="AB1171" t="inlineStr">
        <is>
          <t/>
        </is>
      </c>
      <c r="AC1171" t="inlineStr">
        <is>
          <t/>
        </is>
      </c>
      <c r="AD1171" t="inlineStr">
        <is>
          <t/>
        </is>
      </c>
      <c r="AE1171" t="inlineStr">
        <is>
          <t/>
        </is>
      </c>
      <c r="AF1171" t="inlineStr">
        <is>
          <t/>
        </is>
      </c>
      <c r="AG1171" t="inlineStr">
        <is>
          <t/>
        </is>
      </c>
      <c r="AH1171" t="inlineStr">
        <is>
          <t/>
        </is>
      </c>
      <c r="AI1171" t="inlineStr">
        <is>
          <t/>
        </is>
      </c>
      <c r="AJ1171" t="inlineStr">
        <is>
          <t/>
        </is>
      </c>
      <c r="AK1171" t="inlineStr">
        <is>
          <t/>
        </is>
      </c>
      <c r="AL1171" t="inlineStr">
        <is>
          <t/>
        </is>
      </c>
      <c r="AM1171" t="inlineStr">
        <is>
          <t/>
        </is>
      </c>
      <c r="AN1171" t="inlineStr">
        <is>
          <t/>
        </is>
      </c>
      <c r="AO1171" t="inlineStr">
        <is>
          <t/>
        </is>
      </c>
      <c r="AP1171" t="inlineStr">
        <is>
          <t/>
        </is>
      </c>
      <c r="AQ1171" t="inlineStr">
        <is>
          <t/>
        </is>
      </c>
      <c r="AR1171" t="inlineStr">
        <is>
          <t/>
        </is>
      </c>
      <c r="AS1171" t="inlineStr">
        <is>
          <t/>
        </is>
      </c>
      <c r="AT1171" t="inlineStr">
        <is>
          <t/>
        </is>
      </c>
      <c r="AU1171" t="inlineStr">
        <is>
          <t/>
        </is>
      </c>
      <c r="AV1171" t="inlineStr">
        <is>
          <t/>
        </is>
      </c>
      <c r="AW1171" t="inlineStr">
        <is>
          <t/>
        </is>
      </c>
      <c r="AX1171" t="inlineStr">
        <is>
          <t/>
        </is>
      </c>
      <c r="AY1171" t="inlineStr">
        <is>
          <t/>
        </is>
      </c>
      <c r="AZ1171" t="inlineStr">
        <is>
          <t/>
        </is>
      </c>
      <c r="BA1171" t="inlineStr">
        <is>
          <t/>
        </is>
      </c>
      <c r="BB1171" t="inlineStr">
        <is>
          <t/>
        </is>
      </c>
      <c r="BC1171" t="inlineStr">
        <is>
          <t/>
        </is>
      </c>
      <c r="BD1171" t="inlineStr">
        <is>
          <t/>
        </is>
      </c>
      <c r="BE1171" t="inlineStr">
        <is>
          <t/>
        </is>
      </c>
      <c r="BF1171" t="inlineStr">
        <is>
          <t/>
        </is>
      </c>
      <c r="BG1171" t="inlineStr">
        <is>
          <t/>
        </is>
      </c>
      <c r="BH1171" t="inlineStr">
        <is>
          <t/>
        </is>
      </c>
      <c r="BI1171" t="inlineStr">
        <is>
          <t/>
        </is>
      </c>
      <c r="BJ1171" t="inlineStr">
        <is>
          <t/>
        </is>
      </c>
      <c r="BK1171" t="inlineStr">
        <is>
          <t/>
        </is>
      </c>
      <c r="BL1171" t="inlineStr">
        <is>
          <t/>
        </is>
      </c>
      <c r="BM1171" t="inlineStr">
        <is>
          <t/>
        </is>
      </c>
      <c r="BN1171" t="inlineStr">
        <is>
          <t/>
        </is>
      </c>
      <c r="BO1171" t="inlineStr">
        <is>
          <t/>
        </is>
      </c>
      <c r="BP1171" t="inlineStr">
        <is>
          <t/>
        </is>
      </c>
      <c r="BQ1171" t="inlineStr">
        <is>
          <t/>
        </is>
      </c>
      <c r="BR1171" t="inlineStr">
        <is>
          <t/>
        </is>
      </c>
      <c r="BS1171" t="inlineStr">
        <is>
          <t/>
        </is>
      </c>
      <c r="BT1171" t="inlineStr">
        <is>
          <t/>
        </is>
      </c>
      <c r="BU1171" t="inlineStr">
        <is>
          <t/>
        </is>
      </c>
      <c r="BV1171" t="inlineStr">
        <is>
          <t/>
        </is>
      </c>
      <c r="BW1171" t="inlineStr">
        <is>
          <t/>
        </is>
      </c>
      <c r="BX1171" t="inlineStr">
        <is>
          <t/>
        </is>
      </c>
      <c r="BY1171" t="inlineStr">
        <is>
          <t/>
        </is>
      </c>
      <c r="BZ1171" t="inlineStr">
        <is>
          <t/>
        </is>
      </c>
      <c r="CA1171" t="inlineStr">
        <is>
          <t/>
        </is>
      </c>
      <c r="CB1171" t="inlineStr">
        <is>
          <t/>
        </is>
      </c>
      <c r="CC1171" t="inlineStr">
        <is>
          <t/>
        </is>
      </c>
      <c r="CD1171" t="inlineStr">
        <is>
          <t/>
        </is>
      </c>
      <c r="CE1171" t="inlineStr">
        <is>
          <t/>
        </is>
      </c>
      <c r="CF1171" t="inlineStr">
        <is>
          <t/>
        </is>
      </c>
      <c r="CG1171" t="inlineStr">
        <is>
          <t/>
        </is>
      </c>
      <c r="CH1171" t="inlineStr">
        <is>
          <t/>
        </is>
      </c>
      <c r="CI1171" t="inlineStr">
        <is>
          <t/>
        </is>
      </c>
      <c r="CJ1171" t="inlineStr">
        <is>
          <t/>
        </is>
      </c>
      <c r="CK1171" t="inlineStr">
        <is>
          <t/>
        </is>
      </c>
      <c r="CL1171" t="inlineStr">
        <is>
          <t/>
        </is>
      </c>
      <c r="CM1171" t="inlineStr">
        <is>
          <t/>
        </is>
      </c>
      <c r="CN1171" t="inlineStr">
        <is>
          <t/>
        </is>
      </c>
      <c r="CO1171" t="inlineStr">
        <is>
          <t/>
        </is>
      </c>
      <c r="CP1171" t="inlineStr">
        <is>
          <t/>
        </is>
      </c>
      <c r="CQ1171" t="inlineStr">
        <is>
          <t/>
        </is>
      </c>
      <c r="CR1171" t="inlineStr">
        <is>
          <t/>
        </is>
      </c>
      <c r="CS1171" t="inlineStr">
        <is>
          <t/>
        </is>
      </c>
      <c r="CT1171" t="inlineStr">
        <is>
          <t/>
        </is>
      </c>
      <c r="CU1171" t="inlineStr">
        <is>
          <t/>
        </is>
      </c>
    </row>
    <row r="1172">
      <c r="A1172" s="1" t="str">
        <f>HYPERLINK("https://iate.europa.eu/entry/result/3580167/all", "3580167")</f>
        <v>3580167</v>
      </c>
      <c r="B1172" t="inlineStr">
        <is>
          <t>PRODUCTION, TECHNOLOGY AND RESEARCH</t>
        </is>
      </c>
      <c r="C1172" t="inlineStr">
        <is>
          <t>PRODUCTION, TECHNOLOGY AND RESEARCH|technology and technical regulations|industrial manufacturing</t>
        </is>
      </c>
      <c r="D1172" t="inlineStr">
        <is>
          <t/>
        </is>
      </c>
      <c r="E1172" t="inlineStr">
        <is>
          <t/>
        </is>
      </c>
      <c r="F1172" t="inlineStr">
        <is>
          <t/>
        </is>
      </c>
      <c r="G1172" t="inlineStr">
        <is>
          <t/>
        </is>
      </c>
      <c r="H1172" t="inlineStr">
        <is>
          <t/>
        </is>
      </c>
      <c r="I1172" t="inlineStr">
        <is>
          <t/>
        </is>
      </c>
      <c r="J1172" t="inlineStr">
        <is>
          <t/>
        </is>
      </c>
      <c r="K1172" t="inlineStr">
        <is>
          <t/>
        </is>
      </c>
      <c r="L1172" s="2" t="inlineStr">
        <is>
          <t>vinduesmarkise</t>
        </is>
      </c>
      <c r="M1172" s="2" t="inlineStr">
        <is>
          <t>3</t>
        </is>
      </c>
      <c r="N1172" s="2" t="inlineStr">
        <is>
          <t/>
        </is>
      </c>
      <c r="O1172" t="inlineStr">
        <is>
          <t>markise, som placeres oven over vinduer, og som kan være faste i konstruktionen eller justerbare, så de kan køres ind og ud</t>
        </is>
      </c>
      <c r="P1172" t="inlineStr">
        <is>
          <t/>
        </is>
      </c>
      <c r="Q1172" t="inlineStr">
        <is>
          <t/>
        </is>
      </c>
      <c r="R1172" t="inlineStr">
        <is>
          <t/>
        </is>
      </c>
      <c r="S1172" t="inlineStr">
        <is>
          <t/>
        </is>
      </c>
      <c r="T1172" t="inlineStr">
        <is>
          <t/>
        </is>
      </c>
      <c r="U1172" t="inlineStr">
        <is>
          <t/>
        </is>
      </c>
      <c r="V1172" t="inlineStr">
        <is>
          <t/>
        </is>
      </c>
      <c r="W1172" t="inlineStr">
        <is>
          <t/>
        </is>
      </c>
      <c r="X1172" s="2" t="inlineStr">
        <is>
          <t>window awning</t>
        </is>
      </c>
      <c r="Y1172" s="2" t="inlineStr">
        <is>
          <t>2</t>
        </is>
      </c>
      <c r="Z1172" s="2" t="inlineStr">
        <is>
          <t/>
        </is>
      </c>
      <c r="AA1172" t="inlineStr">
        <is>
          <t>covering of canvas or other material, used as a shelter from sun, rain, etc. above windows</t>
        </is>
      </c>
      <c r="AB1172" t="inlineStr">
        <is>
          <t/>
        </is>
      </c>
      <c r="AC1172" t="inlineStr">
        <is>
          <t/>
        </is>
      </c>
      <c r="AD1172" t="inlineStr">
        <is>
          <t/>
        </is>
      </c>
      <c r="AE1172" t="inlineStr">
        <is>
          <t/>
        </is>
      </c>
      <c r="AF1172" t="inlineStr">
        <is>
          <t/>
        </is>
      </c>
      <c r="AG1172" t="inlineStr">
        <is>
          <t/>
        </is>
      </c>
      <c r="AH1172" t="inlineStr">
        <is>
          <t/>
        </is>
      </c>
      <c r="AI1172" t="inlineStr">
        <is>
          <t/>
        </is>
      </c>
      <c r="AJ1172" t="inlineStr">
        <is>
          <t/>
        </is>
      </c>
      <c r="AK1172" t="inlineStr">
        <is>
          <t/>
        </is>
      </c>
      <c r="AL1172" t="inlineStr">
        <is>
          <t/>
        </is>
      </c>
      <c r="AM1172" t="inlineStr">
        <is>
          <t/>
        </is>
      </c>
      <c r="AN1172" t="inlineStr">
        <is>
          <t/>
        </is>
      </c>
      <c r="AO1172" t="inlineStr">
        <is>
          <t/>
        </is>
      </c>
      <c r="AP1172" t="inlineStr">
        <is>
          <t/>
        </is>
      </c>
      <c r="AQ1172" t="inlineStr">
        <is>
          <t/>
        </is>
      </c>
      <c r="AR1172" t="inlineStr">
        <is>
          <t/>
        </is>
      </c>
      <c r="AS1172" t="inlineStr">
        <is>
          <t/>
        </is>
      </c>
      <c r="AT1172" t="inlineStr">
        <is>
          <t/>
        </is>
      </c>
      <c r="AU1172" t="inlineStr">
        <is>
          <t/>
        </is>
      </c>
      <c r="AV1172" t="inlineStr">
        <is>
          <t/>
        </is>
      </c>
      <c r="AW1172" t="inlineStr">
        <is>
          <t/>
        </is>
      </c>
      <c r="AX1172" t="inlineStr">
        <is>
          <t/>
        </is>
      </c>
      <c r="AY1172" t="inlineStr">
        <is>
          <t/>
        </is>
      </c>
      <c r="AZ1172" t="inlineStr">
        <is>
          <t/>
        </is>
      </c>
      <c r="BA1172" t="inlineStr">
        <is>
          <t/>
        </is>
      </c>
      <c r="BB1172" t="inlineStr">
        <is>
          <t/>
        </is>
      </c>
      <c r="BC1172" t="inlineStr">
        <is>
          <t/>
        </is>
      </c>
      <c r="BD1172" t="inlineStr">
        <is>
          <t/>
        </is>
      </c>
      <c r="BE1172" t="inlineStr">
        <is>
          <t/>
        </is>
      </c>
      <c r="BF1172" t="inlineStr">
        <is>
          <t/>
        </is>
      </c>
      <c r="BG1172" t="inlineStr">
        <is>
          <t/>
        </is>
      </c>
      <c r="BH1172" t="inlineStr">
        <is>
          <t/>
        </is>
      </c>
      <c r="BI1172" t="inlineStr">
        <is>
          <t/>
        </is>
      </c>
      <c r="BJ1172" t="inlineStr">
        <is>
          <t/>
        </is>
      </c>
      <c r="BK1172" t="inlineStr">
        <is>
          <t/>
        </is>
      </c>
      <c r="BL1172" t="inlineStr">
        <is>
          <t/>
        </is>
      </c>
      <c r="BM1172" t="inlineStr">
        <is>
          <t/>
        </is>
      </c>
      <c r="BN1172" t="inlineStr">
        <is>
          <t/>
        </is>
      </c>
      <c r="BO1172" t="inlineStr">
        <is>
          <t/>
        </is>
      </c>
      <c r="BP1172" t="inlineStr">
        <is>
          <t/>
        </is>
      </c>
      <c r="BQ1172" t="inlineStr">
        <is>
          <t/>
        </is>
      </c>
      <c r="BR1172" t="inlineStr">
        <is>
          <t/>
        </is>
      </c>
      <c r="BS1172" t="inlineStr">
        <is>
          <t/>
        </is>
      </c>
      <c r="BT1172" t="inlineStr">
        <is>
          <t/>
        </is>
      </c>
      <c r="BU1172" t="inlineStr">
        <is>
          <t/>
        </is>
      </c>
      <c r="BV1172" t="inlineStr">
        <is>
          <t/>
        </is>
      </c>
      <c r="BW1172" t="inlineStr">
        <is>
          <t/>
        </is>
      </c>
      <c r="BX1172" t="inlineStr">
        <is>
          <t/>
        </is>
      </c>
      <c r="BY1172" t="inlineStr">
        <is>
          <t/>
        </is>
      </c>
      <c r="BZ1172" t="inlineStr">
        <is>
          <t/>
        </is>
      </c>
      <c r="CA1172" t="inlineStr">
        <is>
          <t/>
        </is>
      </c>
      <c r="CB1172" t="inlineStr">
        <is>
          <t/>
        </is>
      </c>
      <c r="CC1172" t="inlineStr">
        <is>
          <t/>
        </is>
      </c>
      <c r="CD1172" t="inlineStr">
        <is>
          <t/>
        </is>
      </c>
      <c r="CE1172" t="inlineStr">
        <is>
          <t/>
        </is>
      </c>
      <c r="CF1172" t="inlineStr">
        <is>
          <t/>
        </is>
      </c>
      <c r="CG1172" t="inlineStr">
        <is>
          <t/>
        </is>
      </c>
      <c r="CH1172" t="inlineStr">
        <is>
          <t/>
        </is>
      </c>
      <c r="CI1172" t="inlineStr">
        <is>
          <t/>
        </is>
      </c>
      <c r="CJ1172" t="inlineStr">
        <is>
          <t/>
        </is>
      </c>
      <c r="CK1172" t="inlineStr">
        <is>
          <t/>
        </is>
      </c>
      <c r="CL1172" t="inlineStr">
        <is>
          <t/>
        </is>
      </c>
      <c r="CM1172" t="inlineStr">
        <is>
          <t/>
        </is>
      </c>
      <c r="CN1172" t="inlineStr">
        <is>
          <t/>
        </is>
      </c>
      <c r="CO1172" t="inlineStr">
        <is>
          <t/>
        </is>
      </c>
      <c r="CP1172" t="inlineStr">
        <is>
          <t/>
        </is>
      </c>
      <c r="CQ1172" t="inlineStr">
        <is>
          <t/>
        </is>
      </c>
      <c r="CR1172" t="inlineStr">
        <is>
          <t/>
        </is>
      </c>
      <c r="CS1172" t="inlineStr">
        <is>
          <t/>
        </is>
      </c>
      <c r="CT1172" t="inlineStr">
        <is>
          <t/>
        </is>
      </c>
      <c r="CU1172" t="inlineStr">
        <is>
          <t/>
        </is>
      </c>
    </row>
    <row r="1173">
      <c r="A1173" s="1" t="str">
        <f>HYPERLINK("https://iate.europa.eu/entry/result/3580184/all", "3580184")</f>
        <v>3580184</v>
      </c>
      <c r="B1173" t="inlineStr">
        <is>
          <t>INDUSTRY;PRODUCTION, TECHNOLOGY AND RESEARCH</t>
        </is>
      </c>
      <c r="C1173" t="inlineStr">
        <is>
          <t>INDUSTRY|building and public works|building industry;PRODUCTION, TECHNOLOGY AND RESEARCH|technology and technical regulations|industrial manufacturing</t>
        </is>
      </c>
      <c r="D1173" t="inlineStr">
        <is>
          <t/>
        </is>
      </c>
      <c r="E1173" t="inlineStr">
        <is>
          <t/>
        </is>
      </c>
      <c r="F1173" t="inlineStr">
        <is>
          <t/>
        </is>
      </c>
      <c r="G1173" t="inlineStr">
        <is>
          <t/>
        </is>
      </c>
      <c r="H1173" t="inlineStr">
        <is>
          <t/>
        </is>
      </c>
      <c r="I1173" t="inlineStr">
        <is>
          <t/>
        </is>
      </c>
      <c r="J1173" t="inlineStr">
        <is>
          <t/>
        </is>
      </c>
      <c r="K1173" t="inlineStr">
        <is>
          <t/>
        </is>
      </c>
      <c r="L1173" s="2" t="inlineStr">
        <is>
          <t>insektbeskyttelsesgitter|
insektnet</t>
        </is>
      </c>
      <c r="M1173" s="2" t="inlineStr">
        <is>
          <t>3|
3</t>
        </is>
      </c>
      <c r="N1173" s="2" t="inlineStr">
        <is>
          <t xml:space="preserve">|
</t>
        </is>
      </c>
      <c r="O1173" t="inlineStr">
        <is>
          <t>net, som beskytter mod insekter, til opsætning på vinduer, døre og andre åbninger</t>
        </is>
      </c>
      <c r="P1173" t="inlineStr">
        <is>
          <t/>
        </is>
      </c>
      <c r="Q1173" t="inlineStr">
        <is>
          <t/>
        </is>
      </c>
      <c r="R1173" t="inlineStr">
        <is>
          <t/>
        </is>
      </c>
      <c r="S1173" t="inlineStr">
        <is>
          <t/>
        </is>
      </c>
      <c r="T1173" t="inlineStr">
        <is>
          <t/>
        </is>
      </c>
      <c r="U1173" t="inlineStr">
        <is>
          <t/>
        </is>
      </c>
      <c r="V1173" t="inlineStr">
        <is>
          <t/>
        </is>
      </c>
      <c r="W1173" t="inlineStr">
        <is>
          <t/>
        </is>
      </c>
      <c r="X1173" s="2" t="inlineStr">
        <is>
          <t>fly screen|
insect screen</t>
        </is>
      </c>
      <c r="Y1173" s="2" t="inlineStr">
        <is>
          <t>3|
3</t>
        </is>
      </c>
      <c r="Z1173" s="2" t="inlineStr">
        <is>
          <t xml:space="preserve">|
</t>
        </is>
      </c>
      <c r="AA1173" t="inlineStr">
        <is>
          <t>mesh screen against insects suitable for fitting on windows, doors, skylights, light wells etc.</t>
        </is>
      </c>
      <c r="AB1173" t="inlineStr">
        <is>
          <t/>
        </is>
      </c>
      <c r="AC1173" t="inlineStr">
        <is>
          <t/>
        </is>
      </c>
      <c r="AD1173" t="inlineStr">
        <is>
          <t/>
        </is>
      </c>
      <c r="AE1173" t="inlineStr">
        <is>
          <t/>
        </is>
      </c>
      <c r="AF1173" t="inlineStr">
        <is>
          <t/>
        </is>
      </c>
      <c r="AG1173" t="inlineStr">
        <is>
          <t/>
        </is>
      </c>
      <c r="AH1173" t="inlineStr">
        <is>
          <t/>
        </is>
      </c>
      <c r="AI1173" t="inlineStr">
        <is>
          <t/>
        </is>
      </c>
      <c r="AJ1173" t="inlineStr">
        <is>
          <t/>
        </is>
      </c>
      <c r="AK1173" t="inlineStr">
        <is>
          <t/>
        </is>
      </c>
      <c r="AL1173" t="inlineStr">
        <is>
          <t/>
        </is>
      </c>
      <c r="AM1173" t="inlineStr">
        <is>
          <t/>
        </is>
      </c>
      <c r="AN1173" t="inlineStr">
        <is>
          <t/>
        </is>
      </c>
      <c r="AO1173" t="inlineStr">
        <is>
          <t/>
        </is>
      </c>
      <c r="AP1173" t="inlineStr">
        <is>
          <t/>
        </is>
      </c>
      <c r="AQ1173" t="inlineStr">
        <is>
          <t/>
        </is>
      </c>
      <c r="AR1173" t="inlineStr">
        <is>
          <t/>
        </is>
      </c>
      <c r="AS1173" t="inlineStr">
        <is>
          <t/>
        </is>
      </c>
      <c r="AT1173" t="inlineStr">
        <is>
          <t/>
        </is>
      </c>
      <c r="AU1173" t="inlineStr">
        <is>
          <t/>
        </is>
      </c>
      <c r="AV1173" t="inlineStr">
        <is>
          <t/>
        </is>
      </c>
      <c r="AW1173" t="inlineStr">
        <is>
          <t/>
        </is>
      </c>
      <c r="AX1173" t="inlineStr">
        <is>
          <t/>
        </is>
      </c>
      <c r="AY1173" t="inlineStr">
        <is>
          <t/>
        </is>
      </c>
      <c r="AZ1173" t="inlineStr">
        <is>
          <t/>
        </is>
      </c>
      <c r="BA1173" t="inlineStr">
        <is>
          <t/>
        </is>
      </c>
      <c r="BB1173" t="inlineStr">
        <is>
          <t/>
        </is>
      </c>
      <c r="BC1173" t="inlineStr">
        <is>
          <t/>
        </is>
      </c>
      <c r="BD1173" t="inlineStr">
        <is>
          <t/>
        </is>
      </c>
      <c r="BE1173" t="inlineStr">
        <is>
          <t/>
        </is>
      </c>
      <c r="BF1173" t="inlineStr">
        <is>
          <t/>
        </is>
      </c>
      <c r="BG1173" t="inlineStr">
        <is>
          <t/>
        </is>
      </c>
      <c r="BH1173" t="inlineStr">
        <is>
          <t/>
        </is>
      </c>
      <c r="BI1173" t="inlineStr">
        <is>
          <t/>
        </is>
      </c>
      <c r="BJ1173" t="inlineStr">
        <is>
          <t/>
        </is>
      </c>
      <c r="BK1173" t="inlineStr">
        <is>
          <t/>
        </is>
      </c>
      <c r="BL1173" t="inlineStr">
        <is>
          <t/>
        </is>
      </c>
      <c r="BM1173" t="inlineStr">
        <is>
          <t/>
        </is>
      </c>
      <c r="BN1173" t="inlineStr">
        <is>
          <t/>
        </is>
      </c>
      <c r="BO1173" t="inlineStr">
        <is>
          <t/>
        </is>
      </c>
      <c r="BP1173" t="inlineStr">
        <is>
          <t/>
        </is>
      </c>
      <c r="BQ1173" t="inlineStr">
        <is>
          <t/>
        </is>
      </c>
      <c r="BR1173" t="inlineStr">
        <is>
          <t/>
        </is>
      </c>
      <c r="BS1173" t="inlineStr">
        <is>
          <t/>
        </is>
      </c>
      <c r="BT1173" t="inlineStr">
        <is>
          <t/>
        </is>
      </c>
      <c r="BU1173" t="inlineStr">
        <is>
          <t/>
        </is>
      </c>
      <c r="BV1173" t="inlineStr">
        <is>
          <t/>
        </is>
      </c>
      <c r="BW1173" t="inlineStr">
        <is>
          <t/>
        </is>
      </c>
      <c r="BX1173" t="inlineStr">
        <is>
          <t/>
        </is>
      </c>
      <c r="BY1173" t="inlineStr">
        <is>
          <t/>
        </is>
      </c>
      <c r="BZ1173" t="inlineStr">
        <is>
          <t/>
        </is>
      </c>
      <c r="CA1173" t="inlineStr">
        <is>
          <t/>
        </is>
      </c>
      <c r="CB1173" t="inlineStr">
        <is>
          <t/>
        </is>
      </c>
      <c r="CC1173" t="inlineStr">
        <is>
          <t/>
        </is>
      </c>
      <c r="CD1173" t="inlineStr">
        <is>
          <t/>
        </is>
      </c>
      <c r="CE1173" t="inlineStr">
        <is>
          <t/>
        </is>
      </c>
      <c r="CF1173" t="inlineStr">
        <is>
          <t/>
        </is>
      </c>
      <c r="CG1173" t="inlineStr">
        <is>
          <t/>
        </is>
      </c>
      <c r="CH1173" t="inlineStr">
        <is>
          <t/>
        </is>
      </c>
      <c r="CI1173" t="inlineStr">
        <is>
          <t/>
        </is>
      </c>
      <c r="CJ1173" t="inlineStr">
        <is>
          <t/>
        </is>
      </c>
      <c r="CK1173" t="inlineStr">
        <is>
          <t/>
        </is>
      </c>
      <c r="CL1173" t="inlineStr">
        <is>
          <t/>
        </is>
      </c>
      <c r="CM1173" t="inlineStr">
        <is>
          <t/>
        </is>
      </c>
      <c r="CN1173" t="inlineStr">
        <is>
          <t/>
        </is>
      </c>
      <c r="CO1173" t="inlineStr">
        <is>
          <t/>
        </is>
      </c>
      <c r="CP1173" t="inlineStr">
        <is>
          <t/>
        </is>
      </c>
      <c r="CQ1173" t="inlineStr">
        <is>
          <t/>
        </is>
      </c>
      <c r="CR1173" t="inlineStr">
        <is>
          <t/>
        </is>
      </c>
      <c r="CS1173" t="inlineStr">
        <is>
          <t/>
        </is>
      </c>
      <c r="CT1173" t="inlineStr">
        <is>
          <t/>
        </is>
      </c>
      <c r="CU1173" t="inlineStr">
        <is>
          <t/>
        </is>
      </c>
    </row>
    <row r="1174">
      <c r="A1174" s="1" t="str">
        <f>HYPERLINK("https://iate.europa.eu/entry/result/3580134/all", "3580134")</f>
        <v>3580134</v>
      </c>
      <c r="B1174" t="inlineStr">
        <is>
          <t>INDUSTRY;PRODUCTION, TECHNOLOGY AND RESEARCH</t>
        </is>
      </c>
      <c r="C1174" t="inlineStr">
        <is>
          <t>INDUSTRY|building and public works|building industry;PRODUCTION, TECHNOLOGY AND RESEARCH|technology and technical regulations|industrial manufacturing</t>
        </is>
      </c>
      <c r="D1174" t="inlineStr">
        <is>
          <t/>
        </is>
      </c>
      <c r="E1174" t="inlineStr">
        <is>
          <t/>
        </is>
      </c>
      <c r="F1174" t="inlineStr">
        <is>
          <t/>
        </is>
      </c>
      <c r="G1174" t="inlineStr">
        <is>
          <t/>
        </is>
      </c>
      <c r="H1174" t="inlineStr">
        <is>
          <t/>
        </is>
      </c>
      <c r="I1174" t="inlineStr">
        <is>
          <t/>
        </is>
      </c>
      <c r="J1174" t="inlineStr">
        <is>
          <t/>
        </is>
      </c>
      <c r="K1174" t="inlineStr">
        <is>
          <t/>
        </is>
      </c>
      <c r="L1174" s="2" t="inlineStr">
        <is>
          <t>faldarmsmarkise med styreskinne|
glidearmsmarkise</t>
        </is>
      </c>
      <c r="M1174" s="2" t="inlineStr">
        <is>
          <t>3|
3</t>
        </is>
      </c>
      <c r="N1174" s="2" t="inlineStr">
        <is>
          <t xml:space="preserve">|
</t>
        </is>
      </c>
      <c r="O1174" t="inlineStr">
        <is>
          <t>markise med
faldarme i siderne, som "falder" ned og står i en 90 graders vinkel
ud fra muren, hvorefter de glider lodret op i en højde, som gør, at
markisedugen løftes, og vinklen på markisens rum øges</t>
        </is>
      </c>
      <c r="P1174" t="inlineStr">
        <is>
          <t/>
        </is>
      </c>
      <c r="Q1174" t="inlineStr">
        <is>
          <t/>
        </is>
      </c>
      <c r="R1174" t="inlineStr">
        <is>
          <t/>
        </is>
      </c>
      <c r="S1174" t="inlineStr">
        <is>
          <t/>
        </is>
      </c>
      <c r="T1174" t="inlineStr">
        <is>
          <t/>
        </is>
      </c>
      <c r="U1174" t="inlineStr">
        <is>
          <t/>
        </is>
      </c>
      <c r="V1174" t="inlineStr">
        <is>
          <t/>
        </is>
      </c>
      <c r="W1174" t="inlineStr">
        <is>
          <t/>
        </is>
      </c>
      <c r="X1174" s="2" t="inlineStr">
        <is>
          <t>slide arm sun awning|
slide arm awning</t>
        </is>
      </c>
      <c r="Y1174" s="2" t="inlineStr">
        <is>
          <t>1|
3</t>
        </is>
      </c>
      <c r="Z1174" s="2" t="inlineStr">
        <is>
          <t xml:space="preserve">|
</t>
        </is>
      </c>
      <c r="AA1174" t="inlineStr">
        <is>
          <t>covering of the slide arm type attached to the exterior wall
of a building, typically composed of canvas that is stretched tightly over a light
structure of aluminium, iron or steel, to be used over doors as well as windows</t>
        </is>
      </c>
      <c r="AB1174" t="inlineStr">
        <is>
          <t/>
        </is>
      </c>
      <c r="AC1174" t="inlineStr">
        <is>
          <t/>
        </is>
      </c>
      <c r="AD1174" t="inlineStr">
        <is>
          <t/>
        </is>
      </c>
      <c r="AE1174" t="inlineStr">
        <is>
          <t/>
        </is>
      </c>
      <c r="AF1174" t="inlineStr">
        <is>
          <t/>
        </is>
      </c>
      <c r="AG1174" t="inlineStr">
        <is>
          <t/>
        </is>
      </c>
      <c r="AH1174" t="inlineStr">
        <is>
          <t/>
        </is>
      </c>
      <c r="AI1174" t="inlineStr">
        <is>
          <t/>
        </is>
      </c>
      <c r="AJ1174" t="inlineStr">
        <is>
          <t/>
        </is>
      </c>
      <c r="AK1174" t="inlineStr">
        <is>
          <t/>
        </is>
      </c>
      <c r="AL1174" t="inlineStr">
        <is>
          <t/>
        </is>
      </c>
      <c r="AM1174" t="inlineStr">
        <is>
          <t/>
        </is>
      </c>
      <c r="AN1174" t="inlineStr">
        <is>
          <t/>
        </is>
      </c>
      <c r="AO1174" t="inlineStr">
        <is>
          <t/>
        </is>
      </c>
      <c r="AP1174" t="inlineStr">
        <is>
          <t/>
        </is>
      </c>
      <c r="AQ1174" t="inlineStr">
        <is>
          <t/>
        </is>
      </c>
      <c r="AR1174" t="inlineStr">
        <is>
          <t/>
        </is>
      </c>
      <c r="AS1174" t="inlineStr">
        <is>
          <t/>
        </is>
      </c>
      <c r="AT1174" t="inlineStr">
        <is>
          <t/>
        </is>
      </c>
      <c r="AU1174" t="inlineStr">
        <is>
          <t/>
        </is>
      </c>
      <c r="AV1174" t="inlineStr">
        <is>
          <t/>
        </is>
      </c>
      <c r="AW1174" t="inlineStr">
        <is>
          <t/>
        </is>
      </c>
      <c r="AX1174" t="inlineStr">
        <is>
          <t/>
        </is>
      </c>
      <c r="AY1174" t="inlineStr">
        <is>
          <t/>
        </is>
      </c>
      <c r="AZ1174" t="inlineStr">
        <is>
          <t/>
        </is>
      </c>
      <c r="BA1174" t="inlineStr">
        <is>
          <t/>
        </is>
      </c>
      <c r="BB1174" t="inlineStr">
        <is>
          <t/>
        </is>
      </c>
      <c r="BC1174" t="inlineStr">
        <is>
          <t/>
        </is>
      </c>
      <c r="BD1174" t="inlineStr">
        <is>
          <t/>
        </is>
      </c>
      <c r="BE1174" t="inlineStr">
        <is>
          <t/>
        </is>
      </c>
      <c r="BF1174" t="inlineStr">
        <is>
          <t/>
        </is>
      </c>
      <c r="BG1174" t="inlineStr">
        <is>
          <t/>
        </is>
      </c>
      <c r="BH1174" t="inlineStr">
        <is>
          <t/>
        </is>
      </c>
      <c r="BI1174" t="inlineStr">
        <is>
          <t/>
        </is>
      </c>
      <c r="BJ1174" t="inlineStr">
        <is>
          <t/>
        </is>
      </c>
      <c r="BK1174" t="inlineStr">
        <is>
          <t/>
        </is>
      </c>
      <c r="BL1174" t="inlineStr">
        <is>
          <t/>
        </is>
      </c>
      <c r="BM1174" t="inlineStr">
        <is>
          <t/>
        </is>
      </c>
      <c r="BN1174" t="inlineStr">
        <is>
          <t/>
        </is>
      </c>
      <c r="BO1174" t="inlineStr">
        <is>
          <t/>
        </is>
      </c>
      <c r="BP1174" t="inlineStr">
        <is>
          <t/>
        </is>
      </c>
      <c r="BQ1174" t="inlineStr">
        <is>
          <t/>
        </is>
      </c>
      <c r="BR1174" t="inlineStr">
        <is>
          <t/>
        </is>
      </c>
      <c r="BS1174" t="inlineStr">
        <is>
          <t/>
        </is>
      </c>
      <c r="BT1174" t="inlineStr">
        <is>
          <t/>
        </is>
      </c>
      <c r="BU1174" t="inlineStr">
        <is>
          <t/>
        </is>
      </c>
      <c r="BV1174" t="inlineStr">
        <is>
          <t/>
        </is>
      </c>
      <c r="BW1174" t="inlineStr">
        <is>
          <t/>
        </is>
      </c>
      <c r="BX1174" t="inlineStr">
        <is>
          <t/>
        </is>
      </c>
      <c r="BY1174" t="inlineStr">
        <is>
          <t/>
        </is>
      </c>
      <c r="BZ1174" t="inlineStr">
        <is>
          <t/>
        </is>
      </c>
      <c r="CA1174" t="inlineStr">
        <is>
          <t/>
        </is>
      </c>
      <c r="CB1174" t="inlineStr">
        <is>
          <t/>
        </is>
      </c>
      <c r="CC1174" t="inlineStr">
        <is>
          <t/>
        </is>
      </c>
      <c r="CD1174" t="inlineStr">
        <is>
          <t/>
        </is>
      </c>
      <c r="CE1174" t="inlineStr">
        <is>
          <t/>
        </is>
      </c>
      <c r="CF1174" t="inlineStr">
        <is>
          <t/>
        </is>
      </c>
      <c r="CG1174" t="inlineStr">
        <is>
          <t/>
        </is>
      </c>
      <c r="CH1174" t="inlineStr">
        <is>
          <t/>
        </is>
      </c>
      <c r="CI1174" t="inlineStr">
        <is>
          <t/>
        </is>
      </c>
      <c r="CJ1174" t="inlineStr">
        <is>
          <t/>
        </is>
      </c>
      <c r="CK1174" t="inlineStr">
        <is>
          <t/>
        </is>
      </c>
      <c r="CL1174" t="inlineStr">
        <is>
          <t/>
        </is>
      </c>
      <c r="CM1174" t="inlineStr">
        <is>
          <t/>
        </is>
      </c>
      <c r="CN1174" t="inlineStr">
        <is>
          <t/>
        </is>
      </c>
      <c r="CO1174" t="inlineStr">
        <is>
          <t/>
        </is>
      </c>
      <c r="CP1174" t="inlineStr">
        <is>
          <t/>
        </is>
      </c>
      <c r="CQ1174" t="inlineStr">
        <is>
          <t/>
        </is>
      </c>
      <c r="CR1174" t="inlineStr">
        <is>
          <t/>
        </is>
      </c>
      <c r="CS1174" t="inlineStr">
        <is>
          <t/>
        </is>
      </c>
      <c r="CT1174" t="inlineStr">
        <is>
          <t/>
        </is>
      </c>
      <c r="CU1174" t="inlineStr">
        <is>
          <t/>
        </is>
      </c>
    </row>
    <row r="1175">
      <c r="A1175" s="1" t="str">
        <f>HYPERLINK("https://iate.europa.eu/entry/result/3580204/all", "3580204")</f>
        <v>3580204</v>
      </c>
      <c r="B1175" t="inlineStr">
        <is>
          <t>INDUSTRY;PRODUCTION, TECHNOLOGY AND RESEARCH</t>
        </is>
      </c>
      <c r="C1175" t="inlineStr">
        <is>
          <t>INDUSTRY|building and public works|building industry;PRODUCTION, TECHNOLOGY AND RESEARCH|technology and technical regulations|industrial manufacturing</t>
        </is>
      </c>
      <c r="D1175" t="inlineStr">
        <is>
          <t/>
        </is>
      </c>
      <c r="E1175" t="inlineStr">
        <is>
          <t/>
        </is>
      </c>
      <c r="F1175" t="inlineStr">
        <is>
          <t/>
        </is>
      </c>
      <c r="G1175" t="inlineStr">
        <is>
          <t/>
        </is>
      </c>
      <c r="H1175" t="inlineStr">
        <is>
          <t/>
        </is>
      </c>
      <c r="I1175" t="inlineStr">
        <is>
          <t/>
        </is>
      </c>
      <c r="J1175" t="inlineStr">
        <is>
          <t/>
        </is>
      </c>
      <c r="K1175" t="inlineStr">
        <is>
          <t/>
        </is>
      </c>
      <c r="L1175" s="2" t="inlineStr">
        <is>
          <t>lodret styreskinne</t>
        </is>
      </c>
      <c r="M1175" s="2" t="inlineStr">
        <is>
          <t>3</t>
        </is>
      </c>
      <c r="N1175" s="2" t="inlineStr">
        <is>
          <t/>
        </is>
      </c>
      <c r="O1175" t="inlineStr">
        <is>
          <t/>
        </is>
      </c>
      <c r="P1175" t="inlineStr">
        <is>
          <t/>
        </is>
      </c>
      <c r="Q1175" t="inlineStr">
        <is>
          <t/>
        </is>
      </c>
      <c r="R1175" t="inlineStr">
        <is>
          <t/>
        </is>
      </c>
      <c r="S1175" t="inlineStr">
        <is>
          <t/>
        </is>
      </c>
      <c r="T1175" t="inlineStr">
        <is>
          <t/>
        </is>
      </c>
      <c r="U1175" t="inlineStr">
        <is>
          <t/>
        </is>
      </c>
      <c r="V1175" t="inlineStr">
        <is>
          <t/>
        </is>
      </c>
      <c r="W1175" t="inlineStr">
        <is>
          <t/>
        </is>
      </c>
      <c r="X1175" s="2" t="inlineStr">
        <is>
          <t>lateral guide rail</t>
        </is>
      </c>
      <c r="Y1175" s="2" t="inlineStr">
        <is>
          <t>3</t>
        </is>
      </c>
      <c r="Z1175" s="2" t="inlineStr">
        <is>
          <t/>
        </is>
      </c>
      <c r="AA1175" t="inlineStr">
        <is>
          <t/>
        </is>
      </c>
      <c r="AB1175" t="inlineStr">
        <is>
          <t/>
        </is>
      </c>
      <c r="AC1175" t="inlineStr">
        <is>
          <t/>
        </is>
      </c>
      <c r="AD1175" t="inlineStr">
        <is>
          <t/>
        </is>
      </c>
      <c r="AE1175" t="inlineStr">
        <is>
          <t/>
        </is>
      </c>
      <c r="AF1175" t="inlineStr">
        <is>
          <t/>
        </is>
      </c>
      <c r="AG1175" t="inlineStr">
        <is>
          <t/>
        </is>
      </c>
      <c r="AH1175" t="inlineStr">
        <is>
          <t/>
        </is>
      </c>
      <c r="AI1175" t="inlineStr">
        <is>
          <t/>
        </is>
      </c>
      <c r="AJ1175" t="inlineStr">
        <is>
          <t/>
        </is>
      </c>
      <c r="AK1175" t="inlineStr">
        <is>
          <t/>
        </is>
      </c>
      <c r="AL1175" t="inlineStr">
        <is>
          <t/>
        </is>
      </c>
      <c r="AM1175" t="inlineStr">
        <is>
          <t/>
        </is>
      </c>
      <c r="AN1175" t="inlineStr">
        <is>
          <t/>
        </is>
      </c>
      <c r="AO1175" t="inlineStr">
        <is>
          <t/>
        </is>
      </c>
      <c r="AP1175" t="inlineStr">
        <is>
          <t/>
        </is>
      </c>
      <c r="AQ1175" t="inlineStr">
        <is>
          <t/>
        </is>
      </c>
      <c r="AR1175" t="inlineStr">
        <is>
          <t/>
        </is>
      </c>
      <c r="AS1175" t="inlineStr">
        <is>
          <t/>
        </is>
      </c>
      <c r="AT1175" t="inlineStr">
        <is>
          <t/>
        </is>
      </c>
      <c r="AU1175" t="inlineStr">
        <is>
          <t/>
        </is>
      </c>
      <c r="AV1175" t="inlineStr">
        <is>
          <t/>
        </is>
      </c>
      <c r="AW1175" t="inlineStr">
        <is>
          <t/>
        </is>
      </c>
      <c r="AX1175" t="inlineStr">
        <is>
          <t/>
        </is>
      </c>
      <c r="AY1175" t="inlineStr">
        <is>
          <t/>
        </is>
      </c>
      <c r="AZ1175" t="inlineStr">
        <is>
          <t/>
        </is>
      </c>
      <c r="BA1175" t="inlineStr">
        <is>
          <t/>
        </is>
      </c>
      <c r="BB1175" t="inlineStr">
        <is>
          <t/>
        </is>
      </c>
      <c r="BC1175" t="inlineStr">
        <is>
          <t/>
        </is>
      </c>
      <c r="BD1175" t="inlineStr">
        <is>
          <t/>
        </is>
      </c>
      <c r="BE1175" t="inlineStr">
        <is>
          <t/>
        </is>
      </c>
      <c r="BF1175" t="inlineStr">
        <is>
          <t/>
        </is>
      </c>
      <c r="BG1175" t="inlineStr">
        <is>
          <t/>
        </is>
      </c>
      <c r="BH1175" t="inlineStr">
        <is>
          <t/>
        </is>
      </c>
      <c r="BI1175" t="inlineStr">
        <is>
          <t/>
        </is>
      </c>
      <c r="BJ1175" t="inlineStr">
        <is>
          <t/>
        </is>
      </c>
      <c r="BK1175" t="inlineStr">
        <is>
          <t/>
        </is>
      </c>
      <c r="BL1175" t="inlineStr">
        <is>
          <t/>
        </is>
      </c>
      <c r="BM1175" t="inlineStr">
        <is>
          <t/>
        </is>
      </c>
      <c r="BN1175" t="inlineStr">
        <is>
          <t/>
        </is>
      </c>
      <c r="BO1175" t="inlineStr">
        <is>
          <t/>
        </is>
      </c>
      <c r="BP1175" t="inlineStr">
        <is>
          <t/>
        </is>
      </c>
      <c r="BQ1175" t="inlineStr">
        <is>
          <t/>
        </is>
      </c>
      <c r="BR1175" t="inlineStr">
        <is>
          <t/>
        </is>
      </c>
      <c r="BS1175" t="inlineStr">
        <is>
          <t/>
        </is>
      </c>
      <c r="BT1175" t="inlineStr">
        <is>
          <t/>
        </is>
      </c>
      <c r="BU1175" t="inlineStr">
        <is>
          <t/>
        </is>
      </c>
      <c r="BV1175" t="inlineStr">
        <is>
          <t/>
        </is>
      </c>
      <c r="BW1175" t="inlineStr">
        <is>
          <t/>
        </is>
      </c>
      <c r="BX1175" t="inlineStr">
        <is>
          <t/>
        </is>
      </c>
      <c r="BY1175" t="inlineStr">
        <is>
          <t/>
        </is>
      </c>
      <c r="BZ1175" t="inlineStr">
        <is>
          <t/>
        </is>
      </c>
      <c r="CA1175" t="inlineStr">
        <is>
          <t/>
        </is>
      </c>
      <c r="CB1175" t="inlineStr">
        <is>
          <t/>
        </is>
      </c>
      <c r="CC1175" t="inlineStr">
        <is>
          <t/>
        </is>
      </c>
      <c r="CD1175" t="inlineStr">
        <is>
          <t/>
        </is>
      </c>
      <c r="CE1175" t="inlineStr">
        <is>
          <t/>
        </is>
      </c>
      <c r="CF1175" t="inlineStr">
        <is>
          <t/>
        </is>
      </c>
      <c r="CG1175" t="inlineStr">
        <is>
          <t/>
        </is>
      </c>
      <c r="CH1175" t="inlineStr">
        <is>
          <t/>
        </is>
      </c>
      <c r="CI1175" t="inlineStr">
        <is>
          <t/>
        </is>
      </c>
      <c r="CJ1175" t="inlineStr">
        <is>
          <t/>
        </is>
      </c>
      <c r="CK1175" t="inlineStr">
        <is>
          <t/>
        </is>
      </c>
      <c r="CL1175" t="inlineStr">
        <is>
          <t/>
        </is>
      </c>
      <c r="CM1175" t="inlineStr">
        <is>
          <t/>
        </is>
      </c>
      <c r="CN1175" t="inlineStr">
        <is>
          <t/>
        </is>
      </c>
      <c r="CO1175" t="inlineStr">
        <is>
          <t/>
        </is>
      </c>
      <c r="CP1175" t="inlineStr">
        <is>
          <t/>
        </is>
      </c>
      <c r="CQ1175" t="inlineStr">
        <is>
          <t/>
        </is>
      </c>
      <c r="CR1175" t="inlineStr">
        <is>
          <t/>
        </is>
      </c>
      <c r="CS1175" t="inlineStr">
        <is>
          <t/>
        </is>
      </c>
      <c r="CT1175" t="inlineStr">
        <is>
          <t/>
        </is>
      </c>
      <c r="CU1175" t="inlineStr">
        <is>
          <t/>
        </is>
      </c>
    </row>
    <row r="1176">
      <c r="A1176" s="1" t="str">
        <f>HYPERLINK("https://iate.europa.eu/entry/result/3580180/all", "3580180")</f>
        <v>3580180</v>
      </c>
      <c r="B1176" t="inlineStr">
        <is>
          <t>PRODUCTION, TECHNOLOGY AND RESEARCH</t>
        </is>
      </c>
      <c r="C1176" t="inlineStr">
        <is>
          <t>PRODUCTION, TECHNOLOGY AND RESEARCH|technology and technical regulations|industrial manufacturing</t>
        </is>
      </c>
      <c r="D1176" t="inlineStr">
        <is>
          <t/>
        </is>
      </c>
      <c r="E1176" t="inlineStr">
        <is>
          <t/>
        </is>
      </c>
      <c r="F1176" t="inlineStr">
        <is>
          <t/>
        </is>
      </c>
      <c r="G1176" t="inlineStr">
        <is>
          <t/>
        </is>
      </c>
      <c r="H1176" t="inlineStr">
        <is>
          <t/>
        </is>
      </c>
      <c r="I1176" t="inlineStr">
        <is>
          <t/>
        </is>
      </c>
      <c r="J1176" t="inlineStr">
        <is>
          <t/>
        </is>
      </c>
      <c r="K1176" t="inlineStr">
        <is>
          <t/>
        </is>
      </c>
      <c r="L1176" s="2" t="inlineStr">
        <is>
          <t>kalechemarkise</t>
        </is>
      </c>
      <c r="M1176" s="2" t="inlineStr">
        <is>
          <t>3</t>
        </is>
      </c>
      <c r="N1176" s="2" t="inlineStr">
        <is>
          <t/>
        </is>
      </c>
      <c r="O1176" t="inlineStr">
        <is>
          <t/>
        </is>
      </c>
      <c r="P1176" t="inlineStr">
        <is>
          <t/>
        </is>
      </c>
      <c r="Q1176" t="inlineStr">
        <is>
          <t/>
        </is>
      </c>
      <c r="R1176" t="inlineStr">
        <is>
          <t/>
        </is>
      </c>
      <c r="S1176" t="inlineStr">
        <is>
          <t/>
        </is>
      </c>
      <c r="T1176" t="inlineStr">
        <is>
          <t/>
        </is>
      </c>
      <c r="U1176" t="inlineStr">
        <is>
          <t/>
        </is>
      </c>
      <c r="V1176" t="inlineStr">
        <is>
          <t/>
        </is>
      </c>
      <c r="W1176" t="inlineStr">
        <is>
          <t/>
        </is>
      </c>
      <c r="X1176" s="2" t="inlineStr">
        <is>
          <t>Dutch awning|
pram hood blind|
Dutch blind</t>
        </is>
      </c>
      <c r="Y1176" s="2" t="inlineStr">
        <is>
          <t>3|
1|
3</t>
        </is>
      </c>
      <c r="Z1176" s="2" t="inlineStr">
        <is>
          <t xml:space="preserve">|
|
</t>
        </is>
      </c>
      <c r="AA1176" t="inlineStr">
        <is>
          <t/>
        </is>
      </c>
      <c r="AB1176" t="inlineStr">
        <is>
          <t/>
        </is>
      </c>
      <c r="AC1176" t="inlineStr">
        <is>
          <t/>
        </is>
      </c>
      <c r="AD1176" t="inlineStr">
        <is>
          <t/>
        </is>
      </c>
      <c r="AE1176" t="inlineStr">
        <is>
          <t/>
        </is>
      </c>
      <c r="AF1176" t="inlineStr">
        <is>
          <t/>
        </is>
      </c>
      <c r="AG1176" t="inlineStr">
        <is>
          <t/>
        </is>
      </c>
      <c r="AH1176" t="inlineStr">
        <is>
          <t/>
        </is>
      </c>
      <c r="AI1176" t="inlineStr">
        <is>
          <t/>
        </is>
      </c>
      <c r="AJ1176" t="inlineStr">
        <is>
          <t/>
        </is>
      </c>
      <c r="AK1176" t="inlineStr">
        <is>
          <t/>
        </is>
      </c>
      <c r="AL1176" t="inlineStr">
        <is>
          <t/>
        </is>
      </c>
      <c r="AM1176" t="inlineStr">
        <is>
          <t/>
        </is>
      </c>
      <c r="AN1176" t="inlineStr">
        <is>
          <t/>
        </is>
      </c>
      <c r="AO1176" t="inlineStr">
        <is>
          <t/>
        </is>
      </c>
      <c r="AP1176" t="inlineStr">
        <is>
          <t/>
        </is>
      </c>
      <c r="AQ1176" t="inlineStr">
        <is>
          <t/>
        </is>
      </c>
      <c r="AR1176" t="inlineStr">
        <is>
          <t/>
        </is>
      </c>
      <c r="AS1176" t="inlineStr">
        <is>
          <t/>
        </is>
      </c>
      <c r="AT1176" t="inlineStr">
        <is>
          <t/>
        </is>
      </c>
      <c r="AU1176" t="inlineStr">
        <is>
          <t/>
        </is>
      </c>
      <c r="AV1176" t="inlineStr">
        <is>
          <t/>
        </is>
      </c>
      <c r="AW1176" t="inlineStr">
        <is>
          <t/>
        </is>
      </c>
      <c r="AX1176" t="inlineStr">
        <is>
          <t/>
        </is>
      </c>
      <c r="AY1176" t="inlineStr">
        <is>
          <t/>
        </is>
      </c>
      <c r="AZ1176" t="inlineStr">
        <is>
          <t/>
        </is>
      </c>
      <c r="BA1176" t="inlineStr">
        <is>
          <t/>
        </is>
      </c>
      <c r="BB1176" t="inlineStr">
        <is>
          <t/>
        </is>
      </c>
      <c r="BC1176" t="inlineStr">
        <is>
          <t/>
        </is>
      </c>
      <c r="BD1176" t="inlineStr">
        <is>
          <t/>
        </is>
      </c>
      <c r="BE1176" t="inlineStr">
        <is>
          <t/>
        </is>
      </c>
      <c r="BF1176" t="inlineStr">
        <is>
          <t/>
        </is>
      </c>
      <c r="BG1176" t="inlineStr">
        <is>
          <t/>
        </is>
      </c>
      <c r="BH1176" t="inlineStr">
        <is>
          <t/>
        </is>
      </c>
      <c r="BI1176" t="inlineStr">
        <is>
          <t/>
        </is>
      </c>
      <c r="BJ1176" t="inlineStr">
        <is>
          <t/>
        </is>
      </c>
      <c r="BK1176" t="inlineStr">
        <is>
          <t/>
        </is>
      </c>
      <c r="BL1176" t="inlineStr">
        <is>
          <t/>
        </is>
      </c>
      <c r="BM1176" t="inlineStr">
        <is>
          <t/>
        </is>
      </c>
      <c r="BN1176" t="inlineStr">
        <is>
          <t/>
        </is>
      </c>
      <c r="BO1176" t="inlineStr">
        <is>
          <t/>
        </is>
      </c>
      <c r="BP1176" t="inlineStr">
        <is>
          <t/>
        </is>
      </c>
      <c r="BQ1176" t="inlineStr">
        <is>
          <t/>
        </is>
      </c>
      <c r="BR1176" t="inlineStr">
        <is>
          <t/>
        </is>
      </c>
      <c r="BS1176" t="inlineStr">
        <is>
          <t/>
        </is>
      </c>
      <c r="BT1176" t="inlineStr">
        <is>
          <t/>
        </is>
      </c>
      <c r="BU1176" t="inlineStr">
        <is>
          <t/>
        </is>
      </c>
      <c r="BV1176" t="inlineStr">
        <is>
          <t/>
        </is>
      </c>
      <c r="BW1176" t="inlineStr">
        <is>
          <t/>
        </is>
      </c>
      <c r="BX1176" t="inlineStr">
        <is>
          <t/>
        </is>
      </c>
      <c r="BY1176" t="inlineStr">
        <is>
          <t/>
        </is>
      </c>
      <c r="BZ1176" t="inlineStr">
        <is>
          <t/>
        </is>
      </c>
      <c r="CA1176" t="inlineStr">
        <is>
          <t/>
        </is>
      </c>
      <c r="CB1176" t="inlineStr">
        <is>
          <t/>
        </is>
      </c>
      <c r="CC1176" t="inlineStr">
        <is>
          <t/>
        </is>
      </c>
      <c r="CD1176" t="inlineStr">
        <is>
          <t/>
        </is>
      </c>
      <c r="CE1176" t="inlineStr">
        <is>
          <t/>
        </is>
      </c>
      <c r="CF1176" t="inlineStr">
        <is>
          <t/>
        </is>
      </c>
      <c r="CG1176" t="inlineStr">
        <is>
          <t/>
        </is>
      </c>
      <c r="CH1176" t="inlineStr">
        <is>
          <t/>
        </is>
      </c>
      <c r="CI1176" t="inlineStr">
        <is>
          <t/>
        </is>
      </c>
      <c r="CJ1176" t="inlineStr">
        <is>
          <t/>
        </is>
      </c>
      <c r="CK1176" t="inlineStr">
        <is>
          <t/>
        </is>
      </c>
      <c r="CL1176" t="inlineStr">
        <is>
          <t/>
        </is>
      </c>
      <c r="CM1176" t="inlineStr">
        <is>
          <t/>
        </is>
      </c>
      <c r="CN1176" t="inlineStr">
        <is>
          <t/>
        </is>
      </c>
      <c r="CO1176" t="inlineStr">
        <is>
          <t/>
        </is>
      </c>
      <c r="CP1176" t="inlineStr">
        <is>
          <t/>
        </is>
      </c>
      <c r="CQ1176" t="inlineStr">
        <is>
          <t/>
        </is>
      </c>
      <c r="CR1176" t="inlineStr">
        <is>
          <t/>
        </is>
      </c>
      <c r="CS1176" t="inlineStr">
        <is>
          <t/>
        </is>
      </c>
      <c r="CT1176" t="inlineStr">
        <is>
          <t/>
        </is>
      </c>
      <c r="CU1176" t="inlineStr">
        <is>
          <t/>
        </is>
      </c>
    </row>
    <row r="1177">
      <c r="A1177" s="1" t="str">
        <f>HYPERLINK("https://iate.europa.eu/entry/result/3580162/all", "3580162")</f>
        <v>3580162</v>
      </c>
      <c r="B1177" t="inlineStr">
        <is>
          <t>INDUSTRY;PRODUCTION, TECHNOLOGY AND RESEARCH</t>
        </is>
      </c>
      <c r="C1177" t="inlineStr">
        <is>
          <t>INDUSTRY|building and public works|building industry;PRODUCTION, TECHNOLOGY AND RESEARCH|technology and technical regulations|industrial manufacturing</t>
        </is>
      </c>
      <c r="D1177" t="inlineStr">
        <is>
          <t/>
        </is>
      </c>
      <c r="E1177" t="inlineStr">
        <is>
          <t/>
        </is>
      </c>
      <c r="F1177" t="inlineStr">
        <is>
          <t/>
        </is>
      </c>
      <c r="G1177" t="inlineStr">
        <is>
          <t/>
        </is>
      </c>
      <c r="H1177" t="inlineStr">
        <is>
          <t/>
        </is>
      </c>
      <c r="I1177" t="inlineStr">
        <is>
          <t/>
        </is>
      </c>
      <c r="J1177" t="inlineStr">
        <is>
          <t/>
        </is>
      </c>
      <c r="K1177" t="inlineStr">
        <is>
          <t/>
        </is>
      </c>
      <c r="L1177" s="2" t="inlineStr">
        <is>
          <t>udestuemarkise</t>
        </is>
      </c>
      <c r="M1177" s="2" t="inlineStr">
        <is>
          <t>3</t>
        </is>
      </c>
      <c r="N1177" s="2" t="inlineStr">
        <is>
          <t/>
        </is>
      </c>
      <c r="O1177" t="inlineStr">
        <is>
          <t/>
        </is>
      </c>
      <c r="P1177" t="inlineStr">
        <is>
          <t/>
        </is>
      </c>
      <c r="Q1177" t="inlineStr">
        <is>
          <t/>
        </is>
      </c>
      <c r="R1177" t="inlineStr">
        <is>
          <t/>
        </is>
      </c>
      <c r="S1177" t="inlineStr">
        <is>
          <t/>
        </is>
      </c>
      <c r="T1177" t="inlineStr">
        <is>
          <t/>
        </is>
      </c>
      <c r="U1177" t="inlineStr">
        <is>
          <t/>
        </is>
      </c>
      <c r="V1177" t="inlineStr">
        <is>
          <t/>
        </is>
      </c>
      <c r="W1177" t="inlineStr">
        <is>
          <t/>
        </is>
      </c>
      <c r="X1177" s="2" t="inlineStr">
        <is>
          <t>conservatory awning</t>
        </is>
      </c>
      <c r="Y1177" s="2" t="inlineStr">
        <is>
          <t>3</t>
        </is>
      </c>
      <c r="Z1177" s="2" t="inlineStr">
        <is>
          <t/>
        </is>
      </c>
      <c r="AA1177" t="inlineStr">
        <is>
          <t>awning especially designed for conservatories, large roof windows and terrace roofs to protct against sun and heat</t>
        </is>
      </c>
      <c r="AB1177" t="inlineStr">
        <is>
          <t/>
        </is>
      </c>
      <c r="AC1177" t="inlineStr">
        <is>
          <t/>
        </is>
      </c>
      <c r="AD1177" t="inlineStr">
        <is>
          <t/>
        </is>
      </c>
      <c r="AE1177" t="inlineStr">
        <is>
          <t/>
        </is>
      </c>
      <c r="AF1177" t="inlineStr">
        <is>
          <t/>
        </is>
      </c>
      <c r="AG1177" t="inlineStr">
        <is>
          <t/>
        </is>
      </c>
      <c r="AH1177" t="inlineStr">
        <is>
          <t/>
        </is>
      </c>
      <c r="AI1177" t="inlineStr">
        <is>
          <t/>
        </is>
      </c>
      <c r="AJ1177" t="inlineStr">
        <is>
          <t/>
        </is>
      </c>
      <c r="AK1177" t="inlineStr">
        <is>
          <t/>
        </is>
      </c>
      <c r="AL1177" t="inlineStr">
        <is>
          <t/>
        </is>
      </c>
      <c r="AM1177" t="inlineStr">
        <is>
          <t/>
        </is>
      </c>
      <c r="AN1177" t="inlineStr">
        <is>
          <t/>
        </is>
      </c>
      <c r="AO1177" t="inlineStr">
        <is>
          <t/>
        </is>
      </c>
      <c r="AP1177" t="inlineStr">
        <is>
          <t/>
        </is>
      </c>
      <c r="AQ1177" t="inlineStr">
        <is>
          <t/>
        </is>
      </c>
      <c r="AR1177" t="inlineStr">
        <is>
          <t/>
        </is>
      </c>
      <c r="AS1177" t="inlineStr">
        <is>
          <t/>
        </is>
      </c>
      <c r="AT1177" t="inlineStr">
        <is>
          <t/>
        </is>
      </c>
      <c r="AU1177" t="inlineStr">
        <is>
          <t/>
        </is>
      </c>
      <c r="AV1177" t="inlineStr">
        <is>
          <t/>
        </is>
      </c>
      <c r="AW1177" t="inlineStr">
        <is>
          <t/>
        </is>
      </c>
      <c r="AX1177" t="inlineStr">
        <is>
          <t/>
        </is>
      </c>
      <c r="AY1177" t="inlineStr">
        <is>
          <t/>
        </is>
      </c>
      <c r="AZ1177" t="inlineStr">
        <is>
          <t/>
        </is>
      </c>
      <c r="BA1177" t="inlineStr">
        <is>
          <t/>
        </is>
      </c>
      <c r="BB1177" t="inlineStr">
        <is>
          <t/>
        </is>
      </c>
      <c r="BC1177" t="inlineStr">
        <is>
          <t/>
        </is>
      </c>
      <c r="BD1177" t="inlineStr">
        <is>
          <t/>
        </is>
      </c>
      <c r="BE1177" t="inlineStr">
        <is>
          <t/>
        </is>
      </c>
      <c r="BF1177" t="inlineStr">
        <is>
          <t/>
        </is>
      </c>
      <c r="BG1177" t="inlineStr">
        <is>
          <t/>
        </is>
      </c>
      <c r="BH1177" t="inlineStr">
        <is>
          <t/>
        </is>
      </c>
      <c r="BI1177" t="inlineStr">
        <is>
          <t/>
        </is>
      </c>
      <c r="BJ1177" t="inlineStr">
        <is>
          <t/>
        </is>
      </c>
      <c r="BK1177" t="inlineStr">
        <is>
          <t/>
        </is>
      </c>
      <c r="BL1177" t="inlineStr">
        <is>
          <t/>
        </is>
      </c>
      <c r="BM1177" t="inlineStr">
        <is>
          <t/>
        </is>
      </c>
      <c r="BN1177" t="inlineStr">
        <is>
          <t/>
        </is>
      </c>
      <c r="BO1177" t="inlineStr">
        <is>
          <t/>
        </is>
      </c>
      <c r="BP1177" t="inlineStr">
        <is>
          <t/>
        </is>
      </c>
      <c r="BQ1177" t="inlineStr">
        <is>
          <t/>
        </is>
      </c>
      <c r="BR1177" t="inlineStr">
        <is>
          <t/>
        </is>
      </c>
      <c r="BS1177" t="inlineStr">
        <is>
          <t/>
        </is>
      </c>
      <c r="BT1177" t="inlineStr">
        <is>
          <t/>
        </is>
      </c>
      <c r="BU1177" t="inlineStr">
        <is>
          <t/>
        </is>
      </c>
      <c r="BV1177" t="inlineStr">
        <is>
          <t/>
        </is>
      </c>
      <c r="BW1177" t="inlineStr">
        <is>
          <t/>
        </is>
      </c>
      <c r="BX1177" t="inlineStr">
        <is>
          <t/>
        </is>
      </c>
      <c r="BY1177" t="inlineStr">
        <is>
          <t/>
        </is>
      </c>
      <c r="BZ1177" t="inlineStr">
        <is>
          <t/>
        </is>
      </c>
      <c r="CA1177" t="inlineStr">
        <is>
          <t/>
        </is>
      </c>
      <c r="CB1177" t="inlineStr">
        <is>
          <t/>
        </is>
      </c>
      <c r="CC1177" t="inlineStr">
        <is>
          <t/>
        </is>
      </c>
      <c r="CD1177" t="inlineStr">
        <is>
          <t/>
        </is>
      </c>
      <c r="CE1177" t="inlineStr">
        <is>
          <t/>
        </is>
      </c>
      <c r="CF1177" t="inlineStr">
        <is>
          <t/>
        </is>
      </c>
      <c r="CG1177" t="inlineStr">
        <is>
          <t/>
        </is>
      </c>
      <c r="CH1177" t="inlineStr">
        <is>
          <t/>
        </is>
      </c>
      <c r="CI1177" t="inlineStr">
        <is>
          <t/>
        </is>
      </c>
      <c r="CJ1177" t="inlineStr">
        <is>
          <t/>
        </is>
      </c>
      <c r="CK1177" t="inlineStr">
        <is>
          <t/>
        </is>
      </c>
      <c r="CL1177" t="inlineStr">
        <is>
          <t/>
        </is>
      </c>
      <c r="CM1177" t="inlineStr">
        <is>
          <t/>
        </is>
      </c>
      <c r="CN1177" t="inlineStr">
        <is>
          <t/>
        </is>
      </c>
      <c r="CO1177" t="inlineStr">
        <is>
          <t/>
        </is>
      </c>
      <c r="CP1177" t="inlineStr">
        <is>
          <t/>
        </is>
      </c>
      <c r="CQ1177" t="inlineStr">
        <is>
          <t/>
        </is>
      </c>
      <c r="CR1177" t="inlineStr">
        <is>
          <t/>
        </is>
      </c>
      <c r="CS1177" t="inlineStr">
        <is>
          <t/>
        </is>
      </c>
      <c r="CT1177" t="inlineStr">
        <is>
          <t/>
        </is>
      </c>
      <c r="CU1177" t="inlineStr">
        <is>
          <t/>
        </is>
      </c>
    </row>
    <row r="1178">
      <c r="A1178" s="1" t="str">
        <f>HYPERLINK("https://iate.europa.eu/entry/result/3580166/all", "3580166")</f>
        <v>3580166</v>
      </c>
      <c r="B1178" t="inlineStr">
        <is>
          <t>INDUSTRY;PRODUCTION, TECHNOLOGY AND RESEARCH</t>
        </is>
      </c>
      <c r="C1178" t="inlineStr">
        <is>
          <t>INDUSTRY|building and public works|building industry;PRODUCTION, TECHNOLOGY AND RESEARCH|technology and technical regulations|industrial manufacturing</t>
        </is>
      </c>
      <c r="D1178" t="inlineStr">
        <is>
          <t/>
        </is>
      </c>
      <c r="E1178" t="inlineStr">
        <is>
          <t/>
        </is>
      </c>
      <c r="F1178" t="inlineStr">
        <is>
          <t/>
        </is>
      </c>
      <c r="G1178" t="inlineStr">
        <is>
          <t/>
        </is>
      </c>
      <c r="H1178" t="inlineStr">
        <is>
          <t/>
        </is>
      </c>
      <c r="I1178" t="inlineStr">
        <is>
          <t/>
        </is>
      </c>
      <c r="J1178" t="inlineStr">
        <is>
          <t/>
        </is>
      </c>
      <c r="K1178" t="inlineStr">
        <is>
          <t/>
        </is>
      </c>
      <c r="L1178" s="2" t="inlineStr">
        <is>
          <t>pergolamarkise</t>
        </is>
      </c>
      <c r="M1178" s="2" t="inlineStr">
        <is>
          <t>3</t>
        </is>
      </c>
      <c r="N1178" s="2" t="inlineStr">
        <is>
          <t/>
        </is>
      </c>
      <c r="O1178" t="inlineStr">
        <is>
          <t>markise, som er ophængt i to skinner på et kraftigt stativ, og som enten trækkes ud med håndkraft eller via en elektronisk motor</t>
        </is>
      </c>
      <c r="P1178" t="inlineStr">
        <is>
          <t/>
        </is>
      </c>
      <c r="Q1178" t="inlineStr">
        <is>
          <t/>
        </is>
      </c>
      <c r="R1178" t="inlineStr">
        <is>
          <t/>
        </is>
      </c>
      <c r="S1178" t="inlineStr">
        <is>
          <t/>
        </is>
      </c>
      <c r="T1178" t="inlineStr">
        <is>
          <t/>
        </is>
      </c>
      <c r="U1178" t="inlineStr">
        <is>
          <t/>
        </is>
      </c>
      <c r="V1178" t="inlineStr">
        <is>
          <t/>
        </is>
      </c>
      <c r="W1178" t="inlineStr">
        <is>
          <t/>
        </is>
      </c>
      <c r="X1178" s="2" t="inlineStr">
        <is>
          <t>pergola awning</t>
        </is>
      </c>
      <c r="Y1178" s="2" t="inlineStr">
        <is>
          <t>3</t>
        </is>
      </c>
      <c r="Z1178" s="2" t="inlineStr">
        <is>
          <t/>
        </is>
      </c>
      <c r="AA1178" t="inlineStr">
        <is>
          <t>awning designed to offer shelter for pergolas protecting against sun, wind and rain</t>
        </is>
      </c>
      <c r="AB1178" t="inlineStr">
        <is>
          <t/>
        </is>
      </c>
      <c r="AC1178" t="inlineStr">
        <is>
          <t/>
        </is>
      </c>
      <c r="AD1178" t="inlineStr">
        <is>
          <t/>
        </is>
      </c>
      <c r="AE1178" t="inlineStr">
        <is>
          <t/>
        </is>
      </c>
      <c r="AF1178" t="inlineStr">
        <is>
          <t/>
        </is>
      </c>
      <c r="AG1178" t="inlineStr">
        <is>
          <t/>
        </is>
      </c>
      <c r="AH1178" t="inlineStr">
        <is>
          <t/>
        </is>
      </c>
      <c r="AI1178" t="inlineStr">
        <is>
          <t/>
        </is>
      </c>
      <c r="AJ1178" t="inlineStr">
        <is>
          <t/>
        </is>
      </c>
      <c r="AK1178" t="inlineStr">
        <is>
          <t/>
        </is>
      </c>
      <c r="AL1178" t="inlineStr">
        <is>
          <t/>
        </is>
      </c>
      <c r="AM1178" t="inlineStr">
        <is>
          <t/>
        </is>
      </c>
      <c r="AN1178" t="inlineStr">
        <is>
          <t/>
        </is>
      </c>
      <c r="AO1178" t="inlineStr">
        <is>
          <t/>
        </is>
      </c>
      <c r="AP1178" t="inlineStr">
        <is>
          <t/>
        </is>
      </c>
      <c r="AQ1178" t="inlineStr">
        <is>
          <t/>
        </is>
      </c>
      <c r="AR1178" t="inlineStr">
        <is>
          <t/>
        </is>
      </c>
      <c r="AS1178" t="inlineStr">
        <is>
          <t/>
        </is>
      </c>
      <c r="AT1178" t="inlineStr">
        <is>
          <t/>
        </is>
      </c>
      <c r="AU1178" t="inlineStr">
        <is>
          <t/>
        </is>
      </c>
      <c r="AV1178" t="inlineStr">
        <is>
          <t/>
        </is>
      </c>
      <c r="AW1178" t="inlineStr">
        <is>
          <t/>
        </is>
      </c>
      <c r="AX1178" t="inlineStr">
        <is>
          <t/>
        </is>
      </c>
      <c r="AY1178" t="inlineStr">
        <is>
          <t/>
        </is>
      </c>
      <c r="AZ1178" t="inlineStr">
        <is>
          <t/>
        </is>
      </c>
      <c r="BA1178" t="inlineStr">
        <is>
          <t/>
        </is>
      </c>
      <c r="BB1178" t="inlineStr">
        <is>
          <t/>
        </is>
      </c>
      <c r="BC1178" t="inlineStr">
        <is>
          <t/>
        </is>
      </c>
      <c r="BD1178" t="inlineStr">
        <is>
          <t/>
        </is>
      </c>
      <c r="BE1178" t="inlineStr">
        <is>
          <t/>
        </is>
      </c>
      <c r="BF1178" t="inlineStr">
        <is>
          <t/>
        </is>
      </c>
      <c r="BG1178" t="inlineStr">
        <is>
          <t/>
        </is>
      </c>
      <c r="BH1178" t="inlineStr">
        <is>
          <t/>
        </is>
      </c>
      <c r="BI1178" t="inlineStr">
        <is>
          <t/>
        </is>
      </c>
      <c r="BJ1178" t="inlineStr">
        <is>
          <t/>
        </is>
      </c>
      <c r="BK1178" t="inlineStr">
        <is>
          <t/>
        </is>
      </c>
      <c r="BL1178" t="inlineStr">
        <is>
          <t/>
        </is>
      </c>
      <c r="BM1178" t="inlineStr">
        <is>
          <t/>
        </is>
      </c>
      <c r="BN1178" t="inlineStr">
        <is>
          <t/>
        </is>
      </c>
      <c r="BO1178" t="inlineStr">
        <is>
          <t/>
        </is>
      </c>
      <c r="BP1178" t="inlineStr">
        <is>
          <t/>
        </is>
      </c>
      <c r="BQ1178" t="inlineStr">
        <is>
          <t/>
        </is>
      </c>
      <c r="BR1178" t="inlineStr">
        <is>
          <t/>
        </is>
      </c>
      <c r="BS1178" t="inlineStr">
        <is>
          <t/>
        </is>
      </c>
      <c r="BT1178" t="inlineStr">
        <is>
          <t/>
        </is>
      </c>
      <c r="BU1178" t="inlineStr">
        <is>
          <t/>
        </is>
      </c>
      <c r="BV1178" t="inlineStr">
        <is>
          <t/>
        </is>
      </c>
      <c r="BW1178" t="inlineStr">
        <is>
          <t/>
        </is>
      </c>
      <c r="BX1178" t="inlineStr">
        <is>
          <t/>
        </is>
      </c>
      <c r="BY1178" t="inlineStr">
        <is>
          <t/>
        </is>
      </c>
      <c r="BZ1178" t="inlineStr">
        <is>
          <t/>
        </is>
      </c>
      <c r="CA1178" t="inlineStr">
        <is>
          <t/>
        </is>
      </c>
      <c r="CB1178" t="inlineStr">
        <is>
          <t/>
        </is>
      </c>
      <c r="CC1178" t="inlineStr">
        <is>
          <t/>
        </is>
      </c>
      <c r="CD1178" t="inlineStr">
        <is>
          <t/>
        </is>
      </c>
      <c r="CE1178" t="inlineStr">
        <is>
          <t/>
        </is>
      </c>
      <c r="CF1178" t="inlineStr">
        <is>
          <t/>
        </is>
      </c>
      <c r="CG1178" t="inlineStr">
        <is>
          <t/>
        </is>
      </c>
      <c r="CH1178" t="inlineStr">
        <is>
          <t/>
        </is>
      </c>
      <c r="CI1178" t="inlineStr">
        <is>
          <t/>
        </is>
      </c>
      <c r="CJ1178" t="inlineStr">
        <is>
          <t/>
        </is>
      </c>
      <c r="CK1178" t="inlineStr">
        <is>
          <t/>
        </is>
      </c>
      <c r="CL1178" t="inlineStr">
        <is>
          <t/>
        </is>
      </c>
      <c r="CM1178" t="inlineStr">
        <is>
          <t/>
        </is>
      </c>
      <c r="CN1178" t="inlineStr">
        <is>
          <t/>
        </is>
      </c>
      <c r="CO1178" t="inlineStr">
        <is>
          <t/>
        </is>
      </c>
      <c r="CP1178" t="inlineStr">
        <is>
          <t/>
        </is>
      </c>
      <c r="CQ1178" t="inlineStr">
        <is>
          <t/>
        </is>
      </c>
      <c r="CR1178" t="inlineStr">
        <is>
          <t/>
        </is>
      </c>
      <c r="CS1178" t="inlineStr">
        <is>
          <t/>
        </is>
      </c>
      <c r="CT1178" t="inlineStr">
        <is>
          <t/>
        </is>
      </c>
      <c r="CU1178" t="inlineStr">
        <is>
          <t/>
        </is>
      </c>
    </row>
    <row r="1179">
      <c r="A1179" s="1" t="str">
        <f>HYPERLINK("https://iate.europa.eu/entry/result/3580146/all", "3580146")</f>
        <v>3580146</v>
      </c>
      <c r="B1179" t="inlineStr">
        <is>
          <t>INDUSTRY;PRODUCTION, TECHNOLOGY AND RESEARCH</t>
        </is>
      </c>
      <c r="C1179" t="inlineStr">
        <is>
          <t>INDUSTRY|building and public works|building industry;PRODUCTION, TECHNOLOGY AND RESEARCH|technology and technical regulations|industrial manufacturing</t>
        </is>
      </c>
      <c r="D1179" t="inlineStr">
        <is>
          <t/>
        </is>
      </c>
      <c r="E1179" t="inlineStr">
        <is>
          <t/>
        </is>
      </c>
      <c r="F1179" t="inlineStr">
        <is>
          <t/>
        </is>
      </c>
      <c r="G1179" t="inlineStr">
        <is>
          <t/>
        </is>
      </c>
      <c r="H1179" t="inlineStr">
        <is>
          <t/>
        </is>
      </c>
      <c r="I1179" t="inlineStr">
        <is>
          <t/>
        </is>
      </c>
      <c r="J1179" t="inlineStr">
        <is>
          <t/>
        </is>
      </c>
      <c r="K1179" t="inlineStr">
        <is>
          <t/>
        </is>
      </c>
      <c r="L1179" s="2" t="inlineStr">
        <is>
          <t>facademarkise</t>
        </is>
      </c>
      <c r="M1179" s="2" t="inlineStr">
        <is>
          <t>3</t>
        </is>
      </c>
      <c r="N1179" s="2" t="inlineStr">
        <is>
          <t/>
        </is>
      </c>
      <c r="O1179" t="inlineStr">
        <is>
          <t/>
        </is>
      </c>
      <c r="P1179" t="inlineStr">
        <is>
          <t/>
        </is>
      </c>
      <c r="Q1179" t="inlineStr">
        <is>
          <t/>
        </is>
      </c>
      <c r="R1179" t="inlineStr">
        <is>
          <t/>
        </is>
      </c>
      <c r="S1179" t="inlineStr">
        <is>
          <t/>
        </is>
      </c>
      <c r="T1179" t="inlineStr">
        <is>
          <t/>
        </is>
      </c>
      <c r="U1179" t="inlineStr">
        <is>
          <t/>
        </is>
      </c>
      <c r="V1179" t="inlineStr">
        <is>
          <t/>
        </is>
      </c>
      <c r="W1179" t="inlineStr">
        <is>
          <t/>
        </is>
      </c>
      <c r="X1179" s="2" t="inlineStr">
        <is>
          <t>façade awning|
facade awning</t>
        </is>
      </c>
      <c r="Y1179" s="2" t="inlineStr">
        <is>
          <t>3|
1</t>
        </is>
      </c>
      <c r="Z1179" s="2" t="inlineStr">
        <is>
          <t xml:space="preserve">|
</t>
        </is>
      </c>
      <c r="AA1179" t="inlineStr">
        <is>
          <t/>
        </is>
      </c>
      <c r="AB1179" t="inlineStr">
        <is>
          <t/>
        </is>
      </c>
      <c r="AC1179" t="inlineStr">
        <is>
          <t/>
        </is>
      </c>
      <c r="AD1179" t="inlineStr">
        <is>
          <t/>
        </is>
      </c>
      <c r="AE1179" t="inlineStr">
        <is>
          <t/>
        </is>
      </c>
      <c r="AF1179" t="inlineStr">
        <is>
          <t/>
        </is>
      </c>
      <c r="AG1179" t="inlineStr">
        <is>
          <t/>
        </is>
      </c>
      <c r="AH1179" t="inlineStr">
        <is>
          <t/>
        </is>
      </c>
      <c r="AI1179" t="inlineStr">
        <is>
          <t/>
        </is>
      </c>
      <c r="AJ1179" t="inlineStr">
        <is>
          <t/>
        </is>
      </c>
      <c r="AK1179" t="inlineStr">
        <is>
          <t/>
        </is>
      </c>
      <c r="AL1179" t="inlineStr">
        <is>
          <t/>
        </is>
      </c>
      <c r="AM1179" t="inlineStr">
        <is>
          <t/>
        </is>
      </c>
      <c r="AN1179" t="inlineStr">
        <is>
          <t/>
        </is>
      </c>
      <c r="AO1179" t="inlineStr">
        <is>
          <t/>
        </is>
      </c>
      <c r="AP1179" t="inlineStr">
        <is>
          <t/>
        </is>
      </c>
      <c r="AQ1179" t="inlineStr">
        <is>
          <t/>
        </is>
      </c>
      <c r="AR1179" t="inlineStr">
        <is>
          <t/>
        </is>
      </c>
      <c r="AS1179" t="inlineStr">
        <is>
          <t/>
        </is>
      </c>
      <c r="AT1179" t="inlineStr">
        <is>
          <t/>
        </is>
      </c>
      <c r="AU1179" t="inlineStr">
        <is>
          <t/>
        </is>
      </c>
      <c r="AV1179" t="inlineStr">
        <is>
          <t/>
        </is>
      </c>
      <c r="AW1179" t="inlineStr">
        <is>
          <t/>
        </is>
      </c>
      <c r="AX1179" t="inlineStr">
        <is>
          <t/>
        </is>
      </c>
      <c r="AY1179" t="inlineStr">
        <is>
          <t/>
        </is>
      </c>
      <c r="AZ1179" t="inlineStr">
        <is>
          <t/>
        </is>
      </c>
      <c r="BA1179" t="inlineStr">
        <is>
          <t/>
        </is>
      </c>
      <c r="BB1179" t="inlineStr">
        <is>
          <t/>
        </is>
      </c>
      <c r="BC1179" t="inlineStr">
        <is>
          <t/>
        </is>
      </c>
      <c r="BD1179" t="inlineStr">
        <is>
          <t/>
        </is>
      </c>
      <c r="BE1179" t="inlineStr">
        <is>
          <t/>
        </is>
      </c>
      <c r="BF1179" t="inlineStr">
        <is>
          <t/>
        </is>
      </c>
      <c r="BG1179" t="inlineStr">
        <is>
          <t/>
        </is>
      </c>
      <c r="BH1179" t="inlineStr">
        <is>
          <t/>
        </is>
      </c>
      <c r="BI1179" t="inlineStr">
        <is>
          <t/>
        </is>
      </c>
      <c r="BJ1179" t="inlineStr">
        <is>
          <t/>
        </is>
      </c>
      <c r="BK1179" t="inlineStr">
        <is>
          <t/>
        </is>
      </c>
      <c r="BL1179" t="inlineStr">
        <is>
          <t/>
        </is>
      </c>
      <c r="BM1179" t="inlineStr">
        <is>
          <t/>
        </is>
      </c>
      <c r="BN1179" t="inlineStr">
        <is>
          <t/>
        </is>
      </c>
      <c r="BO1179" t="inlineStr">
        <is>
          <t/>
        </is>
      </c>
      <c r="BP1179" t="inlineStr">
        <is>
          <t/>
        </is>
      </c>
      <c r="BQ1179" t="inlineStr">
        <is>
          <t/>
        </is>
      </c>
      <c r="BR1179" t="inlineStr">
        <is>
          <t/>
        </is>
      </c>
      <c r="BS1179" t="inlineStr">
        <is>
          <t/>
        </is>
      </c>
      <c r="BT1179" t="inlineStr">
        <is>
          <t/>
        </is>
      </c>
      <c r="BU1179" t="inlineStr">
        <is>
          <t/>
        </is>
      </c>
      <c r="BV1179" t="inlineStr">
        <is>
          <t/>
        </is>
      </c>
      <c r="BW1179" t="inlineStr">
        <is>
          <t/>
        </is>
      </c>
      <c r="BX1179" t="inlineStr">
        <is>
          <t/>
        </is>
      </c>
      <c r="BY1179" t="inlineStr">
        <is>
          <t/>
        </is>
      </c>
      <c r="BZ1179" t="inlineStr">
        <is>
          <t/>
        </is>
      </c>
      <c r="CA1179" t="inlineStr">
        <is>
          <t/>
        </is>
      </c>
      <c r="CB1179" t="inlineStr">
        <is>
          <t/>
        </is>
      </c>
      <c r="CC1179" t="inlineStr">
        <is>
          <t/>
        </is>
      </c>
      <c r="CD1179" t="inlineStr">
        <is>
          <t/>
        </is>
      </c>
      <c r="CE1179" t="inlineStr">
        <is>
          <t/>
        </is>
      </c>
      <c r="CF1179" t="inlineStr">
        <is>
          <t/>
        </is>
      </c>
      <c r="CG1179" t="inlineStr">
        <is>
          <t/>
        </is>
      </c>
      <c r="CH1179" t="inlineStr">
        <is>
          <t/>
        </is>
      </c>
      <c r="CI1179" t="inlineStr">
        <is>
          <t/>
        </is>
      </c>
      <c r="CJ1179" t="inlineStr">
        <is>
          <t/>
        </is>
      </c>
      <c r="CK1179" t="inlineStr">
        <is>
          <t/>
        </is>
      </c>
      <c r="CL1179" t="inlineStr">
        <is>
          <t/>
        </is>
      </c>
      <c r="CM1179" t="inlineStr">
        <is>
          <t/>
        </is>
      </c>
      <c r="CN1179" t="inlineStr">
        <is>
          <t/>
        </is>
      </c>
      <c r="CO1179" t="inlineStr">
        <is>
          <t/>
        </is>
      </c>
      <c r="CP1179" t="inlineStr">
        <is>
          <t/>
        </is>
      </c>
      <c r="CQ1179" t="inlineStr">
        <is>
          <t/>
        </is>
      </c>
      <c r="CR1179" t="inlineStr">
        <is>
          <t/>
        </is>
      </c>
      <c r="CS1179" t="inlineStr">
        <is>
          <t/>
        </is>
      </c>
      <c r="CT1179" t="inlineStr">
        <is>
          <t/>
        </is>
      </c>
      <c r="CU1179" t="inlineStr">
        <is>
          <t/>
        </is>
      </c>
    </row>
    <row r="1180">
      <c r="A1180" s="1" t="str">
        <f>HYPERLINK("https://iate.europa.eu/entry/result/3581258/all", "3581258")</f>
        <v>3581258</v>
      </c>
      <c r="B1180" t="inlineStr">
        <is>
          <t>INDUSTRY</t>
        </is>
      </c>
      <c r="C1180" t="inlineStr">
        <is>
          <t>INDUSTRY|building and public works|building industry</t>
        </is>
      </c>
      <c r="D1180" t="inlineStr">
        <is>
          <t/>
        </is>
      </c>
      <c r="E1180" t="inlineStr">
        <is>
          <t/>
        </is>
      </c>
      <c r="F1180" t="inlineStr">
        <is>
          <t/>
        </is>
      </c>
      <c r="G1180" t="inlineStr">
        <is>
          <t/>
        </is>
      </c>
      <c r="H1180" t="inlineStr">
        <is>
          <t/>
        </is>
      </c>
      <c r="I1180" t="inlineStr">
        <is>
          <t/>
        </is>
      </c>
      <c r="J1180" t="inlineStr">
        <is>
          <t/>
        </is>
      </c>
      <c r="K1180" t="inlineStr">
        <is>
          <t/>
        </is>
      </c>
      <c r="L1180" s="2" t="inlineStr">
        <is>
          <t>vandtætningsbane</t>
        </is>
      </c>
      <c r="M1180" s="2" t="inlineStr">
        <is>
          <t>3</t>
        </is>
      </c>
      <c r="N1180" s="2" t="inlineStr">
        <is>
          <t/>
        </is>
      </c>
      <c r="O1180" t="inlineStr">
        <is>
          <t>vandtættende materiale i rulleform, som rulles ud på overfladen</t>
        </is>
      </c>
      <c r="P1180" t="inlineStr">
        <is>
          <t/>
        </is>
      </c>
      <c r="Q1180" t="inlineStr">
        <is>
          <t/>
        </is>
      </c>
      <c r="R1180" t="inlineStr">
        <is>
          <t/>
        </is>
      </c>
      <c r="S1180" t="inlineStr">
        <is>
          <t/>
        </is>
      </c>
      <c r="T1180" t="inlineStr">
        <is>
          <t/>
        </is>
      </c>
      <c r="U1180" t="inlineStr">
        <is>
          <t/>
        </is>
      </c>
      <c r="V1180" t="inlineStr">
        <is>
          <t/>
        </is>
      </c>
      <c r="W1180" t="inlineStr">
        <is>
          <t/>
        </is>
      </c>
      <c r="X1180" s="2" t="inlineStr">
        <is>
          <t>waterproofing sheet membrane|
waterproofing sheet|
membrane sheet|
sheet membrane|
sheet based membrane|
sheet based waterproofing membrane|
waterproofing membrane</t>
        </is>
      </c>
      <c r="Y1180" s="2" t="inlineStr">
        <is>
          <t>3|
3|
1|
3|
3|
1|
3</t>
        </is>
      </c>
      <c r="Z1180" s="2" t="inlineStr">
        <is>
          <t>|
|
|
|
|
|
admitted</t>
        </is>
      </c>
      <c r="AA1180" t="inlineStr">
        <is>
          <t>covering consisting of waterproof plastic, rubber, or coated-fabric materials used to prevent water intrusion into the structural elements of a building or its finished spaces</t>
        </is>
      </c>
      <c r="AB1180" t="inlineStr">
        <is>
          <t/>
        </is>
      </c>
      <c r="AC1180" t="inlineStr">
        <is>
          <t/>
        </is>
      </c>
      <c r="AD1180" t="inlineStr">
        <is>
          <t/>
        </is>
      </c>
      <c r="AE1180" t="inlineStr">
        <is>
          <t/>
        </is>
      </c>
      <c r="AF1180" t="inlineStr">
        <is>
          <t/>
        </is>
      </c>
      <c r="AG1180" t="inlineStr">
        <is>
          <t/>
        </is>
      </c>
      <c r="AH1180" t="inlineStr">
        <is>
          <t/>
        </is>
      </c>
      <c r="AI1180" t="inlineStr">
        <is>
          <t/>
        </is>
      </c>
      <c r="AJ1180" t="inlineStr">
        <is>
          <t/>
        </is>
      </c>
      <c r="AK1180" t="inlineStr">
        <is>
          <t/>
        </is>
      </c>
      <c r="AL1180" t="inlineStr">
        <is>
          <t/>
        </is>
      </c>
      <c r="AM1180" t="inlineStr">
        <is>
          <t/>
        </is>
      </c>
      <c r="AN1180" t="inlineStr">
        <is>
          <t/>
        </is>
      </c>
      <c r="AO1180" t="inlineStr">
        <is>
          <t/>
        </is>
      </c>
      <c r="AP1180" t="inlineStr">
        <is>
          <t/>
        </is>
      </c>
      <c r="AQ1180" t="inlineStr">
        <is>
          <t/>
        </is>
      </c>
      <c r="AR1180" t="inlineStr">
        <is>
          <t/>
        </is>
      </c>
      <c r="AS1180" t="inlineStr">
        <is>
          <t/>
        </is>
      </c>
      <c r="AT1180" t="inlineStr">
        <is>
          <t/>
        </is>
      </c>
      <c r="AU1180" t="inlineStr">
        <is>
          <t/>
        </is>
      </c>
      <c r="AV1180" t="inlineStr">
        <is>
          <t/>
        </is>
      </c>
      <c r="AW1180" t="inlineStr">
        <is>
          <t/>
        </is>
      </c>
      <c r="AX1180" t="inlineStr">
        <is>
          <t/>
        </is>
      </c>
      <c r="AY1180" t="inlineStr">
        <is>
          <t/>
        </is>
      </c>
      <c r="AZ1180" t="inlineStr">
        <is>
          <t/>
        </is>
      </c>
      <c r="BA1180" t="inlineStr">
        <is>
          <t/>
        </is>
      </c>
      <c r="BB1180" t="inlineStr">
        <is>
          <t/>
        </is>
      </c>
      <c r="BC1180" t="inlineStr">
        <is>
          <t/>
        </is>
      </c>
      <c r="BD1180" t="inlineStr">
        <is>
          <t/>
        </is>
      </c>
      <c r="BE1180" t="inlineStr">
        <is>
          <t/>
        </is>
      </c>
      <c r="BF1180" t="inlineStr">
        <is>
          <t/>
        </is>
      </c>
      <c r="BG1180" t="inlineStr">
        <is>
          <t/>
        </is>
      </c>
      <c r="BH1180" t="inlineStr">
        <is>
          <t/>
        </is>
      </c>
      <c r="BI1180" t="inlineStr">
        <is>
          <t/>
        </is>
      </c>
      <c r="BJ1180" t="inlineStr">
        <is>
          <t/>
        </is>
      </c>
      <c r="BK1180" t="inlineStr">
        <is>
          <t/>
        </is>
      </c>
      <c r="BL1180" t="inlineStr">
        <is>
          <t/>
        </is>
      </c>
      <c r="BM1180" t="inlineStr">
        <is>
          <t/>
        </is>
      </c>
      <c r="BN1180" t="inlineStr">
        <is>
          <t/>
        </is>
      </c>
      <c r="BO1180" t="inlineStr">
        <is>
          <t/>
        </is>
      </c>
      <c r="BP1180" t="inlineStr">
        <is>
          <t/>
        </is>
      </c>
      <c r="BQ1180" t="inlineStr">
        <is>
          <t/>
        </is>
      </c>
      <c r="BR1180" t="inlineStr">
        <is>
          <t/>
        </is>
      </c>
      <c r="BS1180" t="inlineStr">
        <is>
          <t/>
        </is>
      </c>
      <c r="BT1180" t="inlineStr">
        <is>
          <t/>
        </is>
      </c>
      <c r="BU1180" t="inlineStr">
        <is>
          <t/>
        </is>
      </c>
      <c r="BV1180" t="inlineStr">
        <is>
          <t/>
        </is>
      </c>
      <c r="BW1180" t="inlineStr">
        <is>
          <t/>
        </is>
      </c>
      <c r="BX1180" t="inlineStr">
        <is>
          <t/>
        </is>
      </c>
      <c r="BY1180" t="inlineStr">
        <is>
          <t/>
        </is>
      </c>
      <c r="BZ1180" t="inlineStr">
        <is>
          <t/>
        </is>
      </c>
      <c r="CA1180" t="inlineStr">
        <is>
          <t/>
        </is>
      </c>
      <c r="CB1180" t="inlineStr">
        <is>
          <t/>
        </is>
      </c>
      <c r="CC1180" t="inlineStr">
        <is>
          <t/>
        </is>
      </c>
      <c r="CD1180" t="inlineStr">
        <is>
          <t/>
        </is>
      </c>
      <c r="CE1180" t="inlineStr">
        <is>
          <t/>
        </is>
      </c>
      <c r="CF1180" t="inlineStr">
        <is>
          <t/>
        </is>
      </c>
      <c r="CG1180" t="inlineStr">
        <is>
          <t/>
        </is>
      </c>
      <c r="CH1180" t="inlineStr">
        <is>
          <t/>
        </is>
      </c>
      <c r="CI1180" t="inlineStr">
        <is>
          <t/>
        </is>
      </c>
      <c r="CJ1180" t="inlineStr">
        <is>
          <t/>
        </is>
      </c>
      <c r="CK1180" t="inlineStr">
        <is>
          <t/>
        </is>
      </c>
      <c r="CL1180" t="inlineStr">
        <is>
          <t/>
        </is>
      </c>
      <c r="CM1180" t="inlineStr">
        <is>
          <t/>
        </is>
      </c>
      <c r="CN1180" t="inlineStr">
        <is>
          <t/>
        </is>
      </c>
      <c r="CO1180" t="inlineStr">
        <is>
          <t/>
        </is>
      </c>
      <c r="CP1180" t="inlineStr">
        <is>
          <t/>
        </is>
      </c>
      <c r="CQ1180" t="inlineStr">
        <is>
          <t/>
        </is>
      </c>
      <c r="CR1180" t="inlineStr">
        <is>
          <t/>
        </is>
      </c>
      <c r="CS1180" t="inlineStr">
        <is>
          <t/>
        </is>
      </c>
      <c r="CT1180" t="inlineStr">
        <is>
          <t/>
        </is>
      </c>
      <c r="CU1180" t="inlineStr">
        <is>
          <t/>
        </is>
      </c>
    </row>
    <row r="1181">
      <c r="A1181" s="1" t="str">
        <f>HYPERLINK("https://iate.europa.eu/entry/result/3581254/all", "3581254")</f>
        <v>3581254</v>
      </c>
      <c r="B1181" t="inlineStr">
        <is>
          <t>INDUSTRY</t>
        </is>
      </c>
      <c r="C1181" t="inlineStr">
        <is>
          <t>INDUSTRY|building and public works|building industry</t>
        </is>
      </c>
      <c r="D1181" t="inlineStr">
        <is>
          <t/>
        </is>
      </c>
      <c r="E1181" t="inlineStr">
        <is>
          <t/>
        </is>
      </c>
      <c r="F1181" t="inlineStr">
        <is>
          <t/>
        </is>
      </c>
      <c r="G1181" t="inlineStr">
        <is>
          <t/>
        </is>
      </c>
      <c r="H1181" t="inlineStr">
        <is>
          <t/>
        </is>
      </c>
      <c r="I1181" t="inlineStr">
        <is>
          <t/>
        </is>
      </c>
      <c r="J1181" t="inlineStr">
        <is>
          <t/>
        </is>
      </c>
      <c r="K1181" t="inlineStr">
        <is>
          <t/>
        </is>
      </c>
      <c r="L1181" s="2" t="inlineStr">
        <is>
          <t>indvendigt skillevægssystem</t>
        </is>
      </c>
      <c r="M1181" s="2" t="inlineStr">
        <is>
          <t>3</t>
        </is>
      </c>
      <c r="N1181" s="2" t="inlineStr">
        <is>
          <t/>
        </is>
      </c>
      <c r="O1181" t="inlineStr">
        <is>
          <t/>
        </is>
      </c>
      <c r="P1181" t="inlineStr">
        <is>
          <t/>
        </is>
      </c>
      <c r="Q1181" t="inlineStr">
        <is>
          <t/>
        </is>
      </c>
      <c r="R1181" t="inlineStr">
        <is>
          <t/>
        </is>
      </c>
      <c r="S1181" t="inlineStr">
        <is>
          <t/>
        </is>
      </c>
      <c r="T1181" t="inlineStr">
        <is>
          <t/>
        </is>
      </c>
      <c r="U1181" t="inlineStr">
        <is>
          <t/>
        </is>
      </c>
      <c r="V1181" t="inlineStr">
        <is>
          <t/>
        </is>
      </c>
      <c r="W1181" t="inlineStr">
        <is>
          <t/>
        </is>
      </c>
      <c r="X1181" s="2" t="inlineStr">
        <is>
          <t>internal partition kit</t>
        </is>
      </c>
      <c r="Y1181" s="2" t="inlineStr">
        <is>
          <t>3</t>
        </is>
      </c>
      <c r="Z1181" s="2" t="inlineStr">
        <is>
          <t/>
        </is>
      </c>
      <c r="AA1181" t="inlineStr">
        <is>
          <t>self-supporting, non-load-bearing, vertical structure element used to subdivide a given floor space visually and acoustically</t>
        </is>
      </c>
      <c r="AB1181" t="inlineStr">
        <is>
          <t/>
        </is>
      </c>
      <c r="AC1181" t="inlineStr">
        <is>
          <t/>
        </is>
      </c>
      <c r="AD1181" t="inlineStr">
        <is>
          <t/>
        </is>
      </c>
      <c r="AE1181" t="inlineStr">
        <is>
          <t/>
        </is>
      </c>
      <c r="AF1181" t="inlineStr">
        <is>
          <t/>
        </is>
      </c>
      <c r="AG1181" t="inlineStr">
        <is>
          <t/>
        </is>
      </c>
      <c r="AH1181" t="inlineStr">
        <is>
          <t/>
        </is>
      </c>
      <c r="AI1181" t="inlineStr">
        <is>
          <t/>
        </is>
      </c>
      <c r="AJ1181" t="inlineStr">
        <is>
          <t/>
        </is>
      </c>
      <c r="AK1181" t="inlineStr">
        <is>
          <t/>
        </is>
      </c>
      <c r="AL1181" t="inlineStr">
        <is>
          <t/>
        </is>
      </c>
      <c r="AM1181" t="inlineStr">
        <is>
          <t/>
        </is>
      </c>
      <c r="AN1181" t="inlineStr">
        <is>
          <t/>
        </is>
      </c>
      <c r="AO1181" t="inlineStr">
        <is>
          <t/>
        </is>
      </c>
      <c r="AP1181" t="inlineStr">
        <is>
          <t/>
        </is>
      </c>
      <c r="AQ1181" t="inlineStr">
        <is>
          <t/>
        </is>
      </c>
      <c r="AR1181" t="inlineStr">
        <is>
          <t/>
        </is>
      </c>
      <c r="AS1181" t="inlineStr">
        <is>
          <t/>
        </is>
      </c>
      <c r="AT1181" t="inlineStr">
        <is>
          <t/>
        </is>
      </c>
      <c r="AU1181" t="inlineStr">
        <is>
          <t/>
        </is>
      </c>
      <c r="AV1181" t="inlineStr">
        <is>
          <t/>
        </is>
      </c>
      <c r="AW1181" t="inlineStr">
        <is>
          <t/>
        </is>
      </c>
      <c r="AX1181" t="inlineStr">
        <is>
          <t/>
        </is>
      </c>
      <c r="AY1181" t="inlineStr">
        <is>
          <t/>
        </is>
      </c>
      <c r="AZ1181" t="inlineStr">
        <is>
          <t/>
        </is>
      </c>
      <c r="BA1181" t="inlineStr">
        <is>
          <t/>
        </is>
      </c>
      <c r="BB1181" t="inlineStr">
        <is>
          <t/>
        </is>
      </c>
      <c r="BC1181" t="inlineStr">
        <is>
          <t/>
        </is>
      </c>
      <c r="BD1181" t="inlineStr">
        <is>
          <t/>
        </is>
      </c>
      <c r="BE1181" t="inlineStr">
        <is>
          <t/>
        </is>
      </c>
      <c r="BF1181" t="inlineStr">
        <is>
          <t/>
        </is>
      </c>
      <c r="BG1181" t="inlineStr">
        <is>
          <t/>
        </is>
      </c>
      <c r="BH1181" t="inlineStr">
        <is>
          <t/>
        </is>
      </c>
      <c r="BI1181" t="inlineStr">
        <is>
          <t/>
        </is>
      </c>
      <c r="BJ1181" t="inlineStr">
        <is>
          <t/>
        </is>
      </c>
      <c r="BK1181" t="inlineStr">
        <is>
          <t/>
        </is>
      </c>
      <c r="BL1181" t="inlineStr">
        <is>
          <t/>
        </is>
      </c>
      <c r="BM1181" t="inlineStr">
        <is>
          <t/>
        </is>
      </c>
      <c r="BN1181" t="inlineStr">
        <is>
          <t/>
        </is>
      </c>
      <c r="BO1181" t="inlineStr">
        <is>
          <t/>
        </is>
      </c>
      <c r="BP1181" t="inlineStr">
        <is>
          <t/>
        </is>
      </c>
      <c r="BQ1181" t="inlineStr">
        <is>
          <t/>
        </is>
      </c>
      <c r="BR1181" t="inlineStr">
        <is>
          <t/>
        </is>
      </c>
      <c r="BS1181" t="inlineStr">
        <is>
          <t/>
        </is>
      </c>
      <c r="BT1181" t="inlineStr">
        <is>
          <t/>
        </is>
      </c>
      <c r="BU1181" t="inlineStr">
        <is>
          <t/>
        </is>
      </c>
      <c r="BV1181" t="inlineStr">
        <is>
          <t/>
        </is>
      </c>
      <c r="BW1181" t="inlineStr">
        <is>
          <t/>
        </is>
      </c>
      <c r="BX1181" t="inlineStr">
        <is>
          <t/>
        </is>
      </c>
      <c r="BY1181" t="inlineStr">
        <is>
          <t/>
        </is>
      </c>
      <c r="BZ1181" t="inlineStr">
        <is>
          <t/>
        </is>
      </c>
      <c r="CA1181" t="inlineStr">
        <is>
          <t/>
        </is>
      </c>
      <c r="CB1181" t="inlineStr">
        <is>
          <t/>
        </is>
      </c>
      <c r="CC1181" t="inlineStr">
        <is>
          <t/>
        </is>
      </c>
      <c r="CD1181" t="inlineStr">
        <is>
          <t/>
        </is>
      </c>
      <c r="CE1181" t="inlineStr">
        <is>
          <t/>
        </is>
      </c>
      <c r="CF1181" t="inlineStr">
        <is>
          <t/>
        </is>
      </c>
      <c r="CG1181" t="inlineStr">
        <is>
          <t/>
        </is>
      </c>
      <c r="CH1181" t="inlineStr">
        <is>
          <t/>
        </is>
      </c>
      <c r="CI1181" t="inlineStr">
        <is>
          <t/>
        </is>
      </c>
      <c r="CJ1181" t="inlineStr">
        <is>
          <t/>
        </is>
      </c>
      <c r="CK1181" t="inlineStr">
        <is>
          <t/>
        </is>
      </c>
      <c r="CL1181" t="inlineStr">
        <is>
          <t/>
        </is>
      </c>
      <c r="CM1181" t="inlineStr">
        <is>
          <t/>
        </is>
      </c>
      <c r="CN1181" t="inlineStr">
        <is>
          <t/>
        </is>
      </c>
      <c r="CO1181" t="inlineStr">
        <is>
          <t/>
        </is>
      </c>
      <c r="CP1181" t="inlineStr">
        <is>
          <t/>
        </is>
      </c>
      <c r="CQ1181" t="inlineStr">
        <is>
          <t/>
        </is>
      </c>
      <c r="CR1181" t="inlineStr">
        <is>
          <t/>
        </is>
      </c>
      <c r="CS1181" t="inlineStr">
        <is>
          <t/>
        </is>
      </c>
      <c r="CT1181" t="inlineStr">
        <is>
          <t/>
        </is>
      </c>
      <c r="CU1181" t="inlineStr">
        <is>
          <t/>
        </is>
      </c>
    </row>
    <row r="1182">
      <c r="A1182" s="1" t="str">
        <f>HYPERLINK("https://iate.europa.eu/entry/result/3580140/all", "3580140")</f>
        <v>3580140</v>
      </c>
      <c r="B1182" t="inlineStr">
        <is>
          <t>INDUSTRY;PRODUCTION, TECHNOLOGY AND RESEARCH</t>
        </is>
      </c>
      <c r="C1182" t="inlineStr">
        <is>
          <t>INDUSTRY|building and public works|building industry;PRODUCTION, TECHNOLOGY AND RESEARCH|technology and technical regulations|industrial manufacturing</t>
        </is>
      </c>
      <c r="D1182" t="inlineStr">
        <is>
          <t/>
        </is>
      </c>
      <c r="E1182" t="inlineStr">
        <is>
          <t/>
        </is>
      </c>
      <c r="F1182" t="inlineStr">
        <is>
          <t/>
        </is>
      </c>
      <c r="G1182" t="inlineStr">
        <is>
          <t/>
        </is>
      </c>
      <c r="H1182" t="inlineStr">
        <is>
          <t/>
        </is>
      </c>
      <c r="I1182" t="inlineStr">
        <is>
          <t/>
        </is>
      </c>
      <c r="J1182" t="inlineStr">
        <is>
          <t/>
        </is>
      </c>
      <c r="K1182" t="inlineStr">
        <is>
          <t/>
        </is>
      </c>
      <c r="L1182" s="2" t="inlineStr">
        <is>
          <t>lamelgardin</t>
        </is>
      </c>
      <c r="M1182" s="2" t="inlineStr">
        <is>
          <t>3</t>
        </is>
      </c>
      <c r="N1182" s="2" t="inlineStr">
        <is>
          <t/>
        </is>
      </c>
      <c r="O1182" t="inlineStr">
        <is>
          <t/>
        </is>
      </c>
      <c r="P1182" t="inlineStr">
        <is>
          <t/>
        </is>
      </c>
      <c r="Q1182" t="inlineStr">
        <is>
          <t/>
        </is>
      </c>
      <c r="R1182" t="inlineStr">
        <is>
          <t/>
        </is>
      </c>
      <c r="S1182" t="inlineStr">
        <is>
          <t/>
        </is>
      </c>
      <c r="T1182" t="inlineStr">
        <is>
          <t/>
        </is>
      </c>
      <c r="U1182" t="inlineStr">
        <is>
          <t/>
        </is>
      </c>
      <c r="V1182" t="inlineStr">
        <is>
          <t/>
        </is>
      </c>
      <c r="W1182" t="inlineStr">
        <is>
          <t/>
        </is>
      </c>
      <c r="X1182" s="2" t="inlineStr">
        <is>
          <t>vertical roller blind|
vertical blind</t>
        </is>
      </c>
      <c r="Y1182" s="2" t="inlineStr">
        <is>
          <t>3|
3</t>
        </is>
      </c>
      <c r="Z1182" s="2" t="inlineStr">
        <is>
          <t xml:space="preserve">|
</t>
        </is>
      </c>
      <c r="AA1182" t="inlineStr">
        <is>
          <t>indoor blind made up of several long vertical slats mounted on a metal headrail or PVC pole that draw to the side when operated
with e.g. a side chain or a single wand</t>
        </is>
      </c>
      <c r="AB1182" t="inlineStr">
        <is>
          <t/>
        </is>
      </c>
      <c r="AC1182" t="inlineStr">
        <is>
          <t/>
        </is>
      </c>
      <c r="AD1182" t="inlineStr">
        <is>
          <t/>
        </is>
      </c>
      <c r="AE1182" t="inlineStr">
        <is>
          <t/>
        </is>
      </c>
      <c r="AF1182" t="inlineStr">
        <is>
          <t/>
        </is>
      </c>
      <c r="AG1182" t="inlineStr">
        <is>
          <t/>
        </is>
      </c>
      <c r="AH1182" t="inlineStr">
        <is>
          <t/>
        </is>
      </c>
      <c r="AI1182" t="inlineStr">
        <is>
          <t/>
        </is>
      </c>
      <c r="AJ1182" t="inlineStr">
        <is>
          <t/>
        </is>
      </c>
      <c r="AK1182" t="inlineStr">
        <is>
          <t/>
        </is>
      </c>
      <c r="AL1182" t="inlineStr">
        <is>
          <t/>
        </is>
      </c>
      <c r="AM1182" t="inlineStr">
        <is>
          <t/>
        </is>
      </c>
      <c r="AN1182" t="inlineStr">
        <is>
          <t/>
        </is>
      </c>
      <c r="AO1182" t="inlineStr">
        <is>
          <t/>
        </is>
      </c>
      <c r="AP1182" t="inlineStr">
        <is>
          <t/>
        </is>
      </c>
      <c r="AQ1182" t="inlineStr">
        <is>
          <t/>
        </is>
      </c>
      <c r="AR1182" t="inlineStr">
        <is>
          <t/>
        </is>
      </c>
      <c r="AS1182" t="inlineStr">
        <is>
          <t/>
        </is>
      </c>
      <c r="AT1182" t="inlineStr">
        <is>
          <t/>
        </is>
      </c>
      <c r="AU1182" t="inlineStr">
        <is>
          <t/>
        </is>
      </c>
      <c r="AV1182" t="inlineStr">
        <is>
          <t/>
        </is>
      </c>
      <c r="AW1182" t="inlineStr">
        <is>
          <t/>
        </is>
      </c>
      <c r="AX1182" t="inlineStr">
        <is>
          <t/>
        </is>
      </c>
      <c r="AY1182" t="inlineStr">
        <is>
          <t/>
        </is>
      </c>
      <c r="AZ1182" t="inlineStr">
        <is>
          <t/>
        </is>
      </c>
      <c r="BA1182" t="inlineStr">
        <is>
          <t/>
        </is>
      </c>
      <c r="BB1182" t="inlineStr">
        <is>
          <t/>
        </is>
      </c>
      <c r="BC1182" t="inlineStr">
        <is>
          <t/>
        </is>
      </c>
      <c r="BD1182" t="inlineStr">
        <is>
          <t/>
        </is>
      </c>
      <c r="BE1182" t="inlineStr">
        <is>
          <t/>
        </is>
      </c>
      <c r="BF1182" t="inlineStr">
        <is>
          <t/>
        </is>
      </c>
      <c r="BG1182" t="inlineStr">
        <is>
          <t/>
        </is>
      </c>
      <c r="BH1182" t="inlineStr">
        <is>
          <t/>
        </is>
      </c>
      <c r="BI1182" t="inlineStr">
        <is>
          <t/>
        </is>
      </c>
      <c r="BJ1182" t="inlineStr">
        <is>
          <t/>
        </is>
      </c>
      <c r="BK1182" t="inlineStr">
        <is>
          <t/>
        </is>
      </c>
      <c r="BL1182" t="inlineStr">
        <is>
          <t/>
        </is>
      </c>
      <c r="BM1182" t="inlineStr">
        <is>
          <t/>
        </is>
      </c>
      <c r="BN1182" t="inlineStr">
        <is>
          <t/>
        </is>
      </c>
      <c r="BO1182" t="inlineStr">
        <is>
          <t/>
        </is>
      </c>
      <c r="BP1182" t="inlineStr">
        <is>
          <t/>
        </is>
      </c>
      <c r="BQ1182" t="inlineStr">
        <is>
          <t/>
        </is>
      </c>
      <c r="BR1182" t="inlineStr">
        <is>
          <t/>
        </is>
      </c>
      <c r="BS1182" t="inlineStr">
        <is>
          <t/>
        </is>
      </c>
      <c r="BT1182" t="inlineStr">
        <is>
          <t/>
        </is>
      </c>
      <c r="BU1182" t="inlineStr">
        <is>
          <t/>
        </is>
      </c>
      <c r="BV1182" t="inlineStr">
        <is>
          <t/>
        </is>
      </c>
      <c r="BW1182" t="inlineStr">
        <is>
          <t/>
        </is>
      </c>
      <c r="BX1182" t="inlineStr">
        <is>
          <t/>
        </is>
      </c>
      <c r="BY1182" t="inlineStr">
        <is>
          <t/>
        </is>
      </c>
      <c r="BZ1182" t="inlineStr">
        <is>
          <t/>
        </is>
      </c>
      <c r="CA1182" t="inlineStr">
        <is>
          <t/>
        </is>
      </c>
      <c r="CB1182" t="inlineStr">
        <is>
          <t/>
        </is>
      </c>
      <c r="CC1182" t="inlineStr">
        <is>
          <t/>
        </is>
      </c>
      <c r="CD1182" t="inlineStr">
        <is>
          <t/>
        </is>
      </c>
      <c r="CE1182" t="inlineStr">
        <is>
          <t/>
        </is>
      </c>
      <c r="CF1182" t="inlineStr">
        <is>
          <t/>
        </is>
      </c>
      <c r="CG1182" t="inlineStr">
        <is>
          <t/>
        </is>
      </c>
      <c r="CH1182" t="inlineStr">
        <is>
          <t/>
        </is>
      </c>
      <c r="CI1182" t="inlineStr">
        <is>
          <t/>
        </is>
      </c>
      <c r="CJ1182" t="inlineStr">
        <is>
          <t/>
        </is>
      </c>
      <c r="CK1182" t="inlineStr">
        <is>
          <t/>
        </is>
      </c>
      <c r="CL1182" t="inlineStr">
        <is>
          <t/>
        </is>
      </c>
      <c r="CM1182" t="inlineStr">
        <is>
          <t/>
        </is>
      </c>
      <c r="CN1182" t="inlineStr">
        <is>
          <t/>
        </is>
      </c>
      <c r="CO1182" t="inlineStr">
        <is>
          <t/>
        </is>
      </c>
      <c r="CP1182" t="inlineStr">
        <is>
          <t/>
        </is>
      </c>
      <c r="CQ1182" t="inlineStr">
        <is>
          <t/>
        </is>
      </c>
      <c r="CR1182" t="inlineStr">
        <is>
          <t/>
        </is>
      </c>
      <c r="CS1182" t="inlineStr">
        <is>
          <t/>
        </is>
      </c>
      <c r="CT1182" t="inlineStr">
        <is>
          <t/>
        </is>
      </c>
      <c r="CU1182" t="inlineStr">
        <is>
          <t/>
        </is>
      </c>
    </row>
    <row r="1183">
      <c r="A1183" s="1" t="str">
        <f>HYPERLINK("https://iate.europa.eu/entry/result/3580143/all", "3580143")</f>
        <v>3580143</v>
      </c>
      <c r="B1183" t="inlineStr">
        <is>
          <t>INDUSTRY;PRODUCTION, TECHNOLOGY AND RESEARCH</t>
        </is>
      </c>
      <c r="C1183" t="inlineStr">
        <is>
          <t>INDUSTRY|building and public works|building industry;PRODUCTION, TECHNOLOGY AND RESEARCH|technology and technical regulations|industrial manufacturing</t>
        </is>
      </c>
      <c r="D1183" t="inlineStr">
        <is>
          <t/>
        </is>
      </c>
      <c r="E1183" t="inlineStr">
        <is>
          <t/>
        </is>
      </c>
      <c r="F1183" t="inlineStr">
        <is>
          <t/>
        </is>
      </c>
      <c r="G1183" t="inlineStr">
        <is>
          <t/>
        </is>
      </c>
      <c r="H1183" t="inlineStr">
        <is>
          <t/>
        </is>
      </c>
      <c r="I1183" t="inlineStr">
        <is>
          <t/>
        </is>
      </c>
      <c r="J1183" t="inlineStr">
        <is>
          <t/>
        </is>
      </c>
      <c r="K1183" t="inlineStr">
        <is>
          <t/>
        </is>
      </c>
      <c r="L1183" s="2" t="inlineStr">
        <is>
          <t>udtrækssejl|
sidemarkise</t>
        </is>
      </c>
      <c r="M1183" s="2" t="inlineStr">
        <is>
          <t>3|
3</t>
        </is>
      </c>
      <c r="N1183" s="2" t="inlineStr">
        <is>
          <t xml:space="preserve">|
</t>
        </is>
      </c>
      <c r="O1183" t="inlineStr">
        <is>
          <t/>
        </is>
      </c>
      <c r="P1183" t="inlineStr">
        <is>
          <t/>
        </is>
      </c>
      <c r="Q1183" t="inlineStr">
        <is>
          <t/>
        </is>
      </c>
      <c r="R1183" t="inlineStr">
        <is>
          <t/>
        </is>
      </c>
      <c r="S1183" t="inlineStr">
        <is>
          <t/>
        </is>
      </c>
      <c r="T1183" t="inlineStr">
        <is>
          <t/>
        </is>
      </c>
      <c r="U1183" t="inlineStr">
        <is>
          <t/>
        </is>
      </c>
      <c r="V1183" t="inlineStr">
        <is>
          <t/>
        </is>
      </c>
      <c r="W1183" t="inlineStr">
        <is>
          <t/>
        </is>
      </c>
      <c r="X1183" s="2" t="inlineStr">
        <is>
          <t>retractable side awning</t>
        </is>
      </c>
      <c r="Y1183" s="2" t="inlineStr">
        <is>
          <t>3</t>
        </is>
      </c>
      <c r="Z1183" s="2" t="inlineStr">
        <is>
          <t/>
        </is>
      </c>
      <c r="AA1183" t="inlineStr">
        <is>
          <t/>
        </is>
      </c>
      <c r="AB1183" t="inlineStr">
        <is>
          <t/>
        </is>
      </c>
      <c r="AC1183" t="inlineStr">
        <is>
          <t/>
        </is>
      </c>
      <c r="AD1183" t="inlineStr">
        <is>
          <t/>
        </is>
      </c>
      <c r="AE1183" t="inlineStr">
        <is>
          <t/>
        </is>
      </c>
      <c r="AF1183" t="inlineStr">
        <is>
          <t/>
        </is>
      </c>
      <c r="AG1183" t="inlineStr">
        <is>
          <t/>
        </is>
      </c>
      <c r="AH1183" t="inlineStr">
        <is>
          <t/>
        </is>
      </c>
      <c r="AI1183" t="inlineStr">
        <is>
          <t/>
        </is>
      </c>
      <c r="AJ1183" t="inlineStr">
        <is>
          <t/>
        </is>
      </c>
      <c r="AK1183" t="inlineStr">
        <is>
          <t/>
        </is>
      </c>
      <c r="AL1183" t="inlineStr">
        <is>
          <t/>
        </is>
      </c>
      <c r="AM1183" t="inlineStr">
        <is>
          <t/>
        </is>
      </c>
      <c r="AN1183" t="inlineStr">
        <is>
          <t/>
        </is>
      </c>
      <c r="AO1183" t="inlineStr">
        <is>
          <t/>
        </is>
      </c>
      <c r="AP1183" t="inlineStr">
        <is>
          <t/>
        </is>
      </c>
      <c r="AQ1183" t="inlineStr">
        <is>
          <t/>
        </is>
      </c>
      <c r="AR1183" t="inlineStr">
        <is>
          <t/>
        </is>
      </c>
      <c r="AS1183" t="inlineStr">
        <is>
          <t/>
        </is>
      </c>
      <c r="AT1183" t="inlineStr">
        <is>
          <t/>
        </is>
      </c>
      <c r="AU1183" t="inlineStr">
        <is>
          <t/>
        </is>
      </c>
      <c r="AV1183" t="inlineStr">
        <is>
          <t/>
        </is>
      </c>
      <c r="AW1183" t="inlineStr">
        <is>
          <t/>
        </is>
      </c>
      <c r="AX1183" t="inlineStr">
        <is>
          <t/>
        </is>
      </c>
      <c r="AY1183" t="inlineStr">
        <is>
          <t/>
        </is>
      </c>
      <c r="AZ1183" t="inlineStr">
        <is>
          <t/>
        </is>
      </c>
      <c r="BA1183" t="inlineStr">
        <is>
          <t/>
        </is>
      </c>
      <c r="BB1183" t="inlineStr">
        <is>
          <t/>
        </is>
      </c>
      <c r="BC1183" t="inlineStr">
        <is>
          <t/>
        </is>
      </c>
      <c r="BD1183" t="inlineStr">
        <is>
          <t/>
        </is>
      </c>
      <c r="BE1183" t="inlineStr">
        <is>
          <t/>
        </is>
      </c>
      <c r="BF1183" t="inlineStr">
        <is>
          <t/>
        </is>
      </c>
      <c r="BG1183" t="inlineStr">
        <is>
          <t/>
        </is>
      </c>
      <c r="BH1183" t="inlineStr">
        <is>
          <t/>
        </is>
      </c>
      <c r="BI1183" t="inlineStr">
        <is>
          <t/>
        </is>
      </c>
      <c r="BJ1183" t="inlineStr">
        <is>
          <t/>
        </is>
      </c>
      <c r="BK1183" t="inlineStr">
        <is>
          <t/>
        </is>
      </c>
      <c r="BL1183" t="inlineStr">
        <is>
          <t/>
        </is>
      </c>
      <c r="BM1183" t="inlineStr">
        <is>
          <t/>
        </is>
      </c>
      <c r="BN1183" t="inlineStr">
        <is>
          <t/>
        </is>
      </c>
      <c r="BO1183" t="inlineStr">
        <is>
          <t/>
        </is>
      </c>
      <c r="BP1183" t="inlineStr">
        <is>
          <t/>
        </is>
      </c>
      <c r="BQ1183" t="inlineStr">
        <is>
          <t/>
        </is>
      </c>
      <c r="BR1183" t="inlineStr">
        <is>
          <t/>
        </is>
      </c>
      <c r="BS1183" t="inlineStr">
        <is>
          <t/>
        </is>
      </c>
      <c r="BT1183" t="inlineStr">
        <is>
          <t/>
        </is>
      </c>
      <c r="BU1183" t="inlineStr">
        <is>
          <t/>
        </is>
      </c>
      <c r="BV1183" t="inlineStr">
        <is>
          <t/>
        </is>
      </c>
      <c r="BW1183" t="inlineStr">
        <is>
          <t/>
        </is>
      </c>
      <c r="BX1183" t="inlineStr">
        <is>
          <t/>
        </is>
      </c>
      <c r="BY1183" t="inlineStr">
        <is>
          <t/>
        </is>
      </c>
      <c r="BZ1183" t="inlineStr">
        <is>
          <t/>
        </is>
      </c>
      <c r="CA1183" t="inlineStr">
        <is>
          <t/>
        </is>
      </c>
      <c r="CB1183" t="inlineStr">
        <is>
          <t/>
        </is>
      </c>
      <c r="CC1183" t="inlineStr">
        <is>
          <t/>
        </is>
      </c>
      <c r="CD1183" t="inlineStr">
        <is>
          <t/>
        </is>
      </c>
      <c r="CE1183" t="inlineStr">
        <is>
          <t/>
        </is>
      </c>
      <c r="CF1183" t="inlineStr">
        <is>
          <t/>
        </is>
      </c>
      <c r="CG1183" t="inlineStr">
        <is>
          <t/>
        </is>
      </c>
      <c r="CH1183" t="inlineStr">
        <is>
          <t/>
        </is>
      </c>
      <c r="CI1183" t="inlineStr">
        <is>
          <t/>
        </is>
      </c>
      <c r="CJ1183" t="inlineStr">
        <is>
          <t/>
        </is>
      </c>
      <c r="CK1183" t="inlineStr">
        <is>
          <t/>
        </is>
      </c>
      <c r="CL1183" t="inlineStr">
        <is>
          <t/>
        </is>
      </c>
      <c r="CM1183" t="inlineStr">
        <is>
          <t/>
        </is>
      </c>
      <c r="CN1183" t="inlineStr">
        <is>
          <t/>
        </is>
      </c>
      <c r="CO1183" t="inlineStr">
        <is>
          <t/>
        </is>
      </c>
      <c r="CP1183" t="inlineStr">
        <is>
          <t/>
        </is>
      </c>
      <c r="CQ1183" t="inlineStr">
        <is>
          <t/>
        </is>
      </c>
      <c r="CR1183" t="inlineStr">
        <is>
          <t/>
        </is>
      </c>
      <c r="CS1183" t="inlineStr">
        <is>
          <t/>
        </is>
      </c>
      <c r="CT1183" t="inlineStr">
        <is>
          <t/>
        </is>
      </c>
      <c r="CU1183" t="inlineStr">
        <is>
          <t/>
        </is>
      </c>
    </row>
    <row r="1184">
      <c r="A1184" s="1" t="str">
        <f>HYPERLINK("https://iate.europa.eu/entry/result/3580144/all", "3580144")</f>
        <v>3580144</v>
      </c>
      <c r="B1184" t="inlineStr">
        <is>
          <t>INDUSTRY;PRODUCTION, TECHNOLOGY AND RESEARCH</t>
        </is>
      </c>
      <c r="C1184" t="inlineStr">
        <is>
          <t>INDUSTRY|building and public works|building industry;PRODUCTION, TECHNOLOGY AND RESEARCH|technology and technical regulations|industrial manufacturing</t>
        </is>
      </c>
      <c r="D1184" t="inlineStr">
        <is>
          <t/>
        </is>
      </c>
      <c r="E1184" t="inlineStr">
        <is>
          <t/>
        </is>
      </c>
      <c r="F1184" t="inlineStr">
        <is>
          <t/>
        </is>
      </c>
      <c r="G1184" t="inlineStr">
        <is>
          <t/>
        </is>
      </c>
      <c r="H1184" t="inlineStr">
        <is>
          <t/>
        </is>
      </c>
      <c r="I1184" t="inlineStr">
        <is>
          <t/>
        </is>
      </c>
      <c r="J1184" t="inlineStr">
        <is>
          <t/>
        </is>
      </c>
      <c r="K1184" t="inlineStr">
        <is>
          <t/>
        </is>
      </c>
      <c r="L1184" s="2" t="inlineStr">
        <is>
          <t>markisolette</t>
        </is>
      </c>
      <c r="M1184" s="2" t="inlineStr">
        <is>
          <t>3</t>
        </is>
      </c>
      <c r="N1184" s="2" t="inlineStr">
        <is>
          <t/>
        </is>
      </c>
      <c r="O1184" t="inlineStr">
        <is>
          <t/>
        </is>
      </c>
      <c r="P1184" t="inlineStr">
        <is>
          <t/>
        </is>
      </c>
      <c r="Q1184" t="inlineStr">
        <is>
          <t/>
        </is>
      </c>
      <c r="R1184" t="inlineStr">
        <is>
          <t/>
        </is>
      </c>
      <c r="S1184" t="inlineStr">
        <is>
          <t/>
        </is>
      </c>
      <c r="T1184" t="inlineStr">
        <is>
          <t/>
        </is>
      </c>
      <c r="U1184" t="inlineStr">
        <is>
          <t/>
        </is>
      </c>
      <c r="V1184" t="inlineStr">
        <is>
          <t/>
        </is>
      </c>
      <c r="W1184" t="inlineStr">
        <is>
          <t/>
        </is>
      </c>
      <c r="X1184" s="2" t="inlineStr">
        <is>
          <t>marquisolette</t>
        </is>
      </c>
      <c r="Y1184" s="2" t="inlineStr">
        <is>
          <t>3</t>
        </is>
      </c>
      <c r="Z1184" s="2" t="inlineStr">
        <is>
          <t/>
        </is>
      </c>
      <c r="AA1184" t="inlineStr">
        <is>
          <t>awning the upper part of
which is vertical, whereas the lower
part opens at an angle</t>
        </is>
      </c>
      <c r="AB1184" t="inlineStr">
        <is>
          <t/>
        </is>
      </c>
      <c r="AC1184" t="inlineStr">
        <is>
          <t/>
        </is>
      </c>
      <c r="AD1184" t="inlineStr">
        <is>
          <t/>
        </is>
      </c>
      <c r="AE1184" t="inlineStr">
        <is>
          <t/>
        </is>
      </c>
      <c r="AF1184" t="inlineStr">
        <is>
          <t/>
        </is>
      </c>
      <c r="AG1184" t="inlineStr">
        <is>
          <t/>
        </is>
      </c>
      <c r="AH1184" t="inlineStr">
        <is>
          <t/>
        </is>
      </c>
      <c r="AI1184" t="inlineStr">
        <is>
          <t/>
        </is>
      </c>
      <c r="AJ1184" t="inlineStr">
        <is>
          <t/>
        </is>
      </c>
      <c r="AK1184" t="inlineStr">
        <is>
          <t/>
        </is>
      </c>
      <c r="AL1184" t="inlineStr">
        <is>
          <t/>
        </is>
      </c>
      <c r="AM1184" t="inlineStr">
        <is>
          <t/>
        </is>
      </c>
      <c r="AN1184" t="inlineStr">
        <is>
          <t/>
        </is>
      </c>
      <c r="AO1184" t="inlineStr">
        <is>
          <t/>
        </is>
      </c>
      <c r="AP1184" t="inlineStr">
        <is>
          <t/>
        </is>
      </c>
      <c r="AQ1184" t="inlineStr">
        <is>
          <t/>
        </is>
      </c>
      <c r="AR1184" t="inlineStr">
        <is>
          <t/>
        </is>
      </c>
      <c r="AS1184" t="inlineStr">
        <is>
          <t/>
        </is>
      </c>
      <c r="AT1184" t="inlineStr">
        <is>
          <t/>
        </is>
      </c>
      <c r="AU1184" t="inlineStr">
        <is>
          <t/>
        </is>
      </c>
      <c r="AV1184" t="inlineStr">
        <is>
          <t/>
        </is>
      </c>
      <c r="AW1184" t="inlineStr">
        <is>
          <t/>
        </is>
      </c>
      <c r="AX1184" t="inlineStr">
        <is>
          <t/>
        </is>
      </c>
      <c r="AY1184" t="inlineStr">
        <is>
          <t/>
        </is>
      </c>
      <c r="AZ1184" t="inlineStr">
        <is>
          <t/>
        </is>
      </c>
      <c r="BA1184" t="inlineStr">
        <is>
          <t/>
        </is>
      </c>
      <c r="BB1184" t="inlineStr">
        <is>
          <t/>
        </is>
      </c>
      <c r="BC1184" t="inlineStr">
        <is>
          <t/>
        </is>
      </c>
      <c r="BD1184" t="inlineStr">
        <is>
          <t/>
        </is>
      </c>
      <c r="BE1184" t="inlineStr">
        <is>
          <t/>
        </is>
      </c>
      <c r="BF1184" t="inlineStr">
        <is>
          <t/>
        </is>
      </c>
      <c r="BG1184" t="inlineStr">
        <is>
          <t/>
        </is>
      </c>
      <c r="BH1184" t="inlineStr">
        <is>
          <t/>
        </is>
      </c>
      <c r="BI1184" t="inlineStr">
        <is>
          <t/>
        </is>
      </c>
      <c r="BJ1184" t="inlineStr">
        <is>
          <t/>
        </is>
      </c>
      <c r="BK1184" t="inlineStr">
        <is>
          <t/>
        </is>
      </c>
      <c r="BL1184" t="inlineStr">
        <is>
          <t/>
        </is>
      </c>
      <c r="BM1184" t="inlineStr">
        <is>
          <t/>
        </is>
      </c>
      <c r="BN1184" t="inlineStr">
        <is>
          <t/>
        </is>
      </c>
      <c r="BO1184" t="inlineStr">
        <is>
          <t/>
        </is>
      </c>
      <c r="BP1184" t="inlineStr">
        <is>
          <t/>
        </is>
      </c>
      <c r="BQ1184" t="inlineStr">
        <is>
          <t/>
        </is>
      </c>
      <c r="BR1184" t="inlineStr">
        <is>
          <t/>
        </is>
      </c>
      <c r="BS1184" t="inlineStr">
        <is>
          <t/>
        </is>
      </c>
      <c r="BT1184" t="inlineStr">
        <is>
          <t/>
        </is>
      </c>
      <c r="BU1184" t="inlineStr">
        <is>
          <t/>
        </is>
      </c>
      <c r="BV1184" t="inlineStr">
        <is>
          <t/>
        </is>
      </c>
      <c r="BW1184" t="inlineStr">
        <is>
          <t/>
        </is>
      </c>
      <c r="BX1184" t="inlineStr">
        <is>
          <t/>
        </is>
      </c>
      <c r="BY1184" t="inlineStr">
        <is>
          <t/>
        </is>
      </c>
      <c r="BZ1184" t="inlineStr">
        <is>
          <t/>
        </is>
      </c>
      <c r="CA1184" t="inlineStr">
        <is>
          <t/>
        </is>
      </c>
      <c r="CB1184" t="inlineStr">
        <is>
          <t/>
        </is>
      </c>
      <c r="CC1184" t="inlineStr">
        <is>
          <t/>
        </is>
      </c>
      <c r="CD1184" t="inlineStr">
        <is>
          <t/>
        </is>
      </c>
      <c r="CE1184" t="inlineStr">
        <is>
          <t/>
        </is>
      </c>
      <c r="CF1184" t="inlineStr">
        <is>
          <t/>
        </is>
      </c>
      <c r="CG1184" t="inlineStr">
        <is>
          <t/>
        </is>
      </c>
      <c r="CH1184" t="inlineStr">
        <is>
          <t/>
        </is>
      </c>
      <c r="CI1184" t="inlineStr">
        <is>
          <t/>
        </is>
      </c>
      <c r="CJ1184" t="inlineStr">
        <is>
          <t/>
        </is>
      </c>
      <c r="CK1184" t="inlineStr">
        <is>
          <t/>
        </is>
      </c>
      <c r="CL1184" t="inlineStr">
        <is>
          <t/>
        </is>
      </c>
      <c r="CM1184" t="inlineStr">
        <is>
          <t/>
        </is>
      </c>
      <c r="CN1184" t="inlineStr">
        <is>
          <t/>
        </is>
      </c>
      <c r="CO1184" t="inlineStr">
        <is>
          <t/>
        </is>
      </c>
      <c r="CP1184" t="inlineStr">
        <is>
          <t/>
        </is>
      </c>
      <c r="CQ1184" t="inlineStr">
        <is>
          <t/>
        </is>
      </c>
      <c r="CR1184" t="inlineStr">
        <is>
          <t/>
        </is>
      </c>
      <c r="CS1184" t="inlineStr">
        <is>
          <t/>
        </is>
      </c>
      <c r="CT1184" t="inlineStr">
        <is>
          <t/>
        </is>
      </c>
      <c r="CU1184" t="inlineStr">
        <is>
          <t/>
        </is>
      </c>
    </row>
    <row r="1185">
      <c r="A1185" s="1" t="str">
        <f>HYPERLINK("https://iate.europa.eu/entry/result/3581272/all", "3581272")</f>
        <v>3581272</v>
      </c>
      <c r="B1185" t="inlineStr">
        <is>
          <t>INDUSTRY</t>
        </is>
      </c>
      <c r="C1185" t="inlineStr">
        <is>
          <t>INDUSTRY|building and public works|building industry</t>
        </is>
      </c>
      <c r="D1185" t="inlineStr">
        <is>
          <t/>
        </is>
      </c>
      <c r="E1185" t="inlineStr">
        <is>
          <t/>
        </is>
      </c>
      <c r="F1185" t="inlineStr">
        <is>
          <t/>
        </is>
      </c>
      <c r="G1185" t="inlineStr">
        <is>
          <t/>
        </is>
      </c>
      <c r="H1185" t="inlineStr">
        <is>
          <t/>
        </is>
      </c>
      <c r="I1185" t="inlineStr">
        <is>
          <t/>
        </is>
      </c>
      <c r="J1185" t="inlineStr">
        <is>
          <t/>
        </is>
      </c>
      <c r="K1185" t="inlineStr">
        <is>
          <t/>
        </is>
      </c>
      <c r="L1185" s="2" t="inlineStr">
        <is>
          <t>vandtætningsmembran</t>
        </is>
      </c>
      <c r="M1185" s="2" t="inlineStr">
        <is>
          <t>3</t>
        </is>
      </c>
      <c r="N1185" s="2" t="inlineStr">
        <is>
          <t/>
        </is>
      </c>
      <c r="O1185" t="inlineStr">
        <is>
          <t>tyndt lag vandtættende materiale i enten flydende form, som påsprøjtes overfladen eller påføres med pensel, rulle eller spartel, eller i rulleform, som rulles ud på overfladen</t>
        </is>
      </c>
      <c r="P1185" t="inlineStr">
        <is>
          <t/>
        </is>
      </c>
      <c r="Q1185" t="inlineStr">
        <is>
          <t/>
        </is>
      </c>
      <c r="R1185" t="inlineStr">
        <is>
          <t/>
        </is>
      </c>
      <c r="S1185" t="inlineStr">
        <is>
          <t/>
        </is>
      </c>
      <c r="T1185" t="inlineStr">
        <is>
          <t/>
        </is>
      </c>
      <c r="U1185" t="inlineStr">
        <is>
          <t/>
        </is>
      </c>
      <c r="V1185" t="inlineStr">
        <is>
          <t/>
        </is>
      </c>
      <c r="W1185" t="inlineStr">
        <is>
          <t/>
        </is>
      </c>
      <c r="X1185" s="2" t="inlineStr">
        <is>
          <t>waterproofing membrane</t>
        </is>
      </c>
      <c r="Y1185" s="2" t="inlineStr">
        <is>
          <t>3</t>
        </is>
      </c>
      <c r="Z1185" s="2" t="inlineStr">
        <is>
          <t/>
        </is>
      </c>
      <c r="AA1185" t="inlineStr">
        <is>
          <t>thin layer of water-tight material either in liquid form, which is then sprayed or brush-applied on the surface, or in the form of sheet rolls, which are unfurled and laid on the surface</t>
        </is>
      </c>
      <c r="AB1185" t="inlineStr">
        <is>
          <t/>
        </is>
      </c>
      <c r="AC1185" t="inlineStr">
        <is>
          <t/>
        </is>
      </c>
      <c r="AD1185" t="inlineStr">
        <is>
          <t/>
        </is>
      </c>
      <c r="AE1185" t="inlineStr">
        <is>
          <t/>
        </is>
      </c>
      <c r="AF1185" t="inlineStr">
        <is>
          <t/>
        </is>
      </c>
      <c r="AG1185" t="inlineStr">
        <is>
          <t/>
        </is>
      </c>
      <c r="AH1185" t="inlineStr">
        <is>
          <t/>
        </is>
      </c>
      <c r="AI1185" t="inlineStr">
        <is>
          <t/>
        </is>
      </c>
      <c r="AJ1185" t="inlineStr">
        <is>
          <t/>
        </is>
      </c>
      <c r="AK1185" t="inlineStr">
        <is>
          <t/>
        </is>
      </c>
      <c r="AL1185" t="inlineStr">
        <is>
          <t/>
        </is>
      </c>
      <c r="AM1185" t="inlineStr">
        <is>
          <t/>
        </is>
      </c>
      <c r="AN1185" t="inlineStr">
        <is>
          <t/>
        </is>
      </c>
      <c r="AO1185" t="inlineStr">
        <is>
          <t/>
        </is>
      </c>
      <c r="AP1185" t="inlineStr">
        <is>
          <t/>
        </is>
      </c>
      <c r="AQ1185" t="inlineStr">
        <is>
          <t/>
        </is>
      </c>
      <c r="AR1185" t="inlineStr">
        <is>
          <t/>
        </is>
      </c>
      <c r="AS1185" t="inlineStr">
        <is>
          <t/>
        </is>
      </c>
      <c r="AT1185" t="inlineStr">
        <is>
          <t/>
        </is>
      </c>
      <c r="AU1185" t="inlineStr">
        <is>
          <t/>
        </is>
      </c>
      <c r="AV1185" t="inlineStr">
        <is>
          <t/>
        </is>
      </c>
      <c r="AW1185" t="inlineStr">
        <is>
          <t/>
        </is>
      </c>
      <c r="AX1185" t="inlineStr">
        <is>
          <t/>
        </is>
      </c>
      <c r="AY1185" t="inlineStr">
        <is>
          <t/>
        </is>
      </c>
      <c r="AZ1185" t="inlineStr">
        <is>
          <t/>
        </is>
      </c>
      <c r="BA1185" t="inlineStr">
        <is>
          <t/>
        </is>
      </c>
      <c r="BB1185" t="inlineStr">
        <is>
          <t/>
        </is>
      </c>
      <c r="BC1185" t="inlineStr">
        <is>
          <t/>
        </is>
      </c>
      <c r="BD1185" t="inlineStr">
        <is>
          <t/>
        </is>
      </c>
      <c r="BE1185" t="inlineStr">
        <is>
          <t/>
        </is>
      </c>
      <c r="BF1185" t="inlineStr">
        <is>
          <t/>
        </is>
      </c>
      <c r="BG1185" t="inlineStr">
        <is>
          <t/>
        </is>
      </c>
      <c r="BH1185" t="inlineStr">
        <is>
          <t/>
        </is>
      </c>
      <c r="BI1185" t="inlineStr">
        <is>
          <t/>
        </is>
      </c>
      <c r="BJ1185" t="inlineStr">
        <is>
          <t/>
        </is>
      </c>
      <c r="BK1185" t="inlineStr">
        <is>
          <t/>
        </is>
      </c>
      <c r="BL1185" t="inlineStr">
        <is>
          <t/>
        </is>
      </c>
      <c r="BM1185" t="inlineStr">
        <is>
          <t/>
        </is>
      </c>
      <c r="BN1185" t="inlineStr">
        <is>
          <t/>
        </is>
      </c>
      <c r="BO1185" t="inlineStr">
        <is>
          <t/>
        </is>
      </c>
      <c r="BP1185" t="inlineStr">
        <is>
          <t/>
        </is>
      </c>
      <c r="BQ1185" t="inlineStr">
        <is>
          <t/>
        </is>
      </c>
      <c r="BR1185" t="inlineStr">
        <is>
          <t/>
        </is>
      </c>
      <c r="BS1185" t="inlineStr">
        <is>
          <t/>
        </is>
      </c>
      <c r="BT1185" t="inlineStr">
        <is>
          <t/>
        </is>
      </c>
      <c r="BU1185" t="inlineStr">
        <is>
          <t/>
        </is>
      </c>
      <c r="BV1185" t="inlineStr">
        <is>
          <t/>
        </is>
      </c>
      <c r="BW1185" t="inlineStr">
        <is>
          <t/>
        </is>
      </c>
      <c r="BX1185" t="inlineStr">
        <is>
          <t/>
        </is>
      </c>
      <c r="BY1185" t="inlineStr">
        <is>
          <t/>
        </is>
      </c>
      <c r="BZ1185" t="inlineStr">
        <is>
          <t/>
        </is>
      </c>
      <c r="CA1185" t="inlineStr">
        <is>
          <t/>
        </is>
      </c>
      <c r="CB1185" t="inlineStr">
        <is>
          <t/>
        </is>
      </c>
      <c r="CC1185" t="inlineStr">
        <is>
          <t/>
        </is>
      </c>
      <c r="CD1185" t="inlineStr">
        <is>
          <t/>
        </is>
      </c>
      <c r="CE1185" t="inlineStr">
        <is>
          <t/>
        </is>
      </c>
      <c r="CF1185" t="inlineStr">
        <is>
          <t/>
        </is>
      </c>
      <c r="CG1185" t="inlineStr">
        <is>
          <t/>
        </is>
      </c>
      <c r="CH1185" t="inlineStr">
        <is>
          <t/>
        </is>
      </c>
      <c r="CI1185" t="inlineStr">
        <is>
          <t/>
        </is>
      </c>
      <c r="CJ1185" t="inlineStr">
        <is>
          <t/>
        </is>
      </c>
      <c r="CK1185" t="inlineStr">
        <is>
          <t/>
        </is>
      </c>
      <c r="CL1185" t="inlineStr">
        <is>
          <t/>
        </is>
      </c>
      <c r="CM1185" t="inlineStr">
        <is>
          <t/>
        </is>
      </c>
      <c r="CN1185" t="inlineStr">
        <is>
          <t/>
        </is>
      </c>
      <c r="CO1185" t="inlineStr">
        <is>
          <t/>
        </is>
      </c>
      <c r="CP1185" t="inlineStr">
        <is>
          <t/>
        </is>
      </c>
      <c r="CQ1185" t="inlineStr">
        <is>
          <t/>
        </is>
      </c>
      <c r="CR1185" t="inlineStr">
        <is>
          <t/>
        </is>
      </c>
      <c r="CS1185" t="inlineStr">
        <is>
          <t/>
        </is>
      </c>
      <c r="CT1185" t="inlineStr">
        <is>
          <t/>
        </is>
      </c>
      <c r="CU1185" t="inlineStr">
        <is>
          <t/>
        </is>
      </c>
    </row>
    <row r="1186">
      <c r="A1186" s="1" t="str">
        <f>HYPERLINK("https://iate.europa.eu/entry/result/3578767/all", "3578767")</f>
        <v>3578767</v>
      </c>
      <c r="B1186" t="inlineStr">
        <is>
          <t>EDUCATION AND COMMUNICATIONS</t>
        </is>
      </c>
      <c r="C1186" t="inlineStr">
        <is>
          <t>EDUCATION AND COMMUNICATIONS|information technology and data processing</t>
        </is>
      </c>
      <c r="D1186" t="inlineStr">
        <is>
          <t/>
        </is>
      </c>
      <c r="E1186" t="inlineStr">
        <is>
          <t/>
        </is>
      </c>
      <c r="F1186" t="inlineStr">
        <is>
          <t/>
        </is>
      </c>
      <c r="G1186" t="inlineStr">
        <is>
          <t/>
        </is>
      </c>
      <c r="H1186" t="inlineStr">
        <is>
          <t/>
        </is>
      </c>
      <c r="I1186" t="inlineStr">
        <is>
          <t/>
        </is>
      </c>
      <c r="J1186" t="inlineStr">
        <is>
          <t/>
        </is>
      </c>
      <c r="K1186" t="inlineStr">
        <is>
          <t/>
        </is>
      </c>
      <c r="L1186" t="inlineStr">
        <is>
          <t/>
        </is>
      </c>
      <c r="M1186" t="inlineStr">
        <is>
          <t/>
        </is>
      </c>
      <c r="N1186" t="inlineStr">
        <is>
          <t/>
        </is>
      </c>
      <c r="O1186" t="inlineStr">
        <is>
          <t/>
        </is>
      </c>
      <c r="P1186" t="inlineStr">
        <is>
          <t/>
        </is>
      </c>
      <c r="Q1186" t="inlineStr">
        <is>
          <t/>
        </is>
      </c>
      <c r="R1186" t="inlineStr">
        <is>
          <t/>
        </is>
      </c>
      <c r="S1186" t="inlineStr">
        <is>
          <t/>
        </is>
      </c>
      <c r="T1186" t="inlineStr">
        <is>
          <t/>
        </is>
      </c>
      <c r="U1186" t="inlineStr">
        <is>
          <t/>
        </is>
      </c>
      <c r="V1186" t="inlineStr">
        <is>
          <t/>
        </is>
      </c>
      <c r="W1186" t="inlineStr">
        <is>
          <t/>
        </is>
      </c>
      <c r="X1186" s="2" t="inlineStr">
        <is>
          <t>very-high-capacity broadband|
very high capacity broadband</t>
        </is>
      </c>
      <c r="Y1186" s="2" t="inlineStr">
        <is>
          <t>1|
3</t>
        </is>
      </c>
      <c r="Z1186" s="2" t="inlineStr">
        <is>
          <t xml:space="preserve">|
</t>
        </is>
      </c>
      <c r="AA1186" t="inlineStr">
        <is>
          <t/>
        </is>
      </c>
      <c r="AB1186" t="inlineStr">
        <is>
          <t/>
        </is>
      </c>
      <c r="AC1186" t="inlineStr">
        <is>
          <t/>
        </is>
      </c>
      <c r="AD1186" t="inlineStr">
        <is>
          <t/>
        </is>
      </c>
      <c r="AE1186" t="inlineStr">
        <is>
          <t/>
        </is>
      </c>
      <c r="AF1186" t="inlineStr">
        <is>
          <t/>
        </is>
      </c>
      <c r="AG1186" t="inlineStr">
        <is>
          <t/>
        </is>
      </c>
      <c r="AH1186" t="inlineStr">
        <is>
          <t/>
        </is>
      </c>
      <c r="AI1186" t="inlineStr">
        <is>
          <t/>
        </is>
      </c>
      <c r="AJ1186" s="2" t="inlineStr">
        <is>
          <t>erittäin suuren kapasiteetin laajakaista</t>
        </is>
      </c>
      <c r="AK1186" s="2" t="inlineStr">
        <is>
          <t>3</t>
        </is>
      </c>
      <c r="AL1186" s="2" t="inlineStr">
        <is>
          <t/>
        </is>
      </c>
      <c r="AM1186" t="inlineStr">
        <is>
          <t/>
        </is>
      </c>
      <c r="AN1186" t="inlineStr">
        <is>
          <t/>
        </is>
      </c>
      <c r="AO1186" t="inlineStr">
        <is>
          <t/>
        </is>
      </c>
      <c r="AP1186" t="inlineStr">
        <is>
          <t/>
        </is>
      </c>
      <c r="AQ1186" t="inlineStr">
        <is>
          <t/>
        </is>
      </c>
      <c r="AR1186" t="inlineStr">
        <is>
          <t/>
        </is>
      </c>
      <c r="AS1186" t="inlineStr">
        <is>
          <t/>
        </is>
      </c>
      <c r="AT1186" t="inlineStr">
        <is>
          <t/>
        </is>
      </c>
      <c r="AU1186" t="inlineStr">
        <is>
          <t/>
        </is>
      </c>
      <c r="AV1186" t="inlineStr">
        <is>
          <t/>
        </is>
      </c>
      <c r="AW1186" t="inlineStr">
        <is>
          <t/>
        </is>
      </c>
      <c r="AX1186" t="inlineStr">
        <is>
          <t/>
        </is>
      </c>
      <c r="AY1186" t="inlineStr">
        <is>
          <t/>
        </is>
      </c>
      <c r="AZ1186" t="inlineStr">
        <is>
          <t/>
        </is>
      </c>
      <c r="BA1186" t="inlineStr">
        <is>
          <t/>
        </is>
      </c>
      <c r="BB1186" t="inlineStr">
        <is>
          <t/>
        </is>
      </c>
      <c r="BC1186" t="inlineStr">
        <is>
          <t/>
        </is>
      </c>
      <c r="BD1186" t="inlineStr">
        <is>
          <t/>
        </is>
      </c>
      <c r="BE1186" t="inlineStr">
        <is>
          <t/>
        </is>
      </c>
      <c r="BF1186" t="inlineStr">
        <is>
          <t/>
        </is>
      </c>
      <c r="BG1186" t="inlineStr">
        <is>
          <t/>
        </is>
      </c>
      <c r="BH1186" t="inlineStr">
        <is>
          <t/>
        </is>
      </c>
      <c r="BI1186" t="inlineStr">
        <is>
          <t/>
        </is>
      </c>
      <c r="BJ1186" t="inlineStr">
        <is>
          <t/>
        </is>
      </c>
      <c r="BK1186" t="inlineStr">
        <is>
          <t/>
        </is>
      </c>
      <c r="BL1186" t="inlineStr">
        <is>
          <t/>
        </is>
      </c>
      <c r="BM1186" t="inlineStr">
        <is>
          <t/>
        </is>
      </c>
      <c r="BN1186" t="inlineStr">
        <is>
          <t/>
        </is>
      </c>
      <c r="BO1186" t="inlineStr">
        <is>
          <t/>
        </is>
      </c>
      <c r="BP1186" t="inlineStr">
        <is>
          <t/>
        </is>
      </c>
      <c r="BQ1186" t="inlineStr">
        <is>
          <t/>
        </is>
      </c>
      <c r="BR1186" t="inlineStr">
        <is>
          <t/>
        </is>
      </c>
      <c r="BS1186" t="inlineStr">
        <is>
          <t/>
        </is>
      </c>
      <c r="BT1186" t="inlineStr">
        <is>
          <t/>
        </is>
      </c>
      <c r="BU1186" t="inlineStr">
        <is>
          <t/>
        </is>
      </c>
      <c r="BV1186" t="inlineStr">
        <is>
          <t/>
        </is>
      </c>
      <c r="BW1186" t="inlineStr">
        <is>
          <t/>
        </is>
      </c>
      <c r="BX1186" t="inlineStr">
        <is>
          <t/>
        </is>
      </c>
      <c r="BY1186" t="inlineStr">
        <is>
          <t/>
        </is>
      </c>
      <c r="BZ1186" t="inlineStr">
        <is>
          <t/>
        </is>
      </c>
      <c r="CA1186" t="inlineStr">
        <is>
          <t/>
        </is>
      </c>
      <c r="CB1186" t="inlineStr">
        <is>
          <t/>
        </is>
      </c>
      <c r="CC1186" t="inlineStr">
        <is>
          <t/>
        </is>
      </c>
      <c r="CD1186" t="inlineStr">
        <is>
          <t/>
        </is>
      </c>
      <c r="CE1186" t="inlineStr">
        <is>
          <t/>
        </is>
      </c>
      <c r="CF1186" t="inlineStr">
        <is>
          <t/>
        </is>
      </c>
      <c r="CG1186" t="inlineStr">
        <is>
          <t/>
        </is>
      </c>
      <c r="CH1186" t="inlineStr">
        <is>
          <t/>
        </is>
      </c>
      <c r="CI1186" t="inlineStr">
        <is>
          <t/>
        </is>
      </c>
      <c r="CJ1186" t="inlineStr">
        <is>
          <t/>
        </is>
      </c>
      <c r="CK1186" t="inlineStr">
        <is>
          <t/>
        </is>
      </c>
      <c r="CL1186" t="inlineStr">
        <is>
          <t/>
        </is>
      </c>
      <c r="CM1186" t="inlineStr">
        <is>
          <t/>
        </is>
      </c>
      <c r="CN1186" t="inlineStr">
        <is>
          <t/>
        </is>
      </c>
      <c r="CO1186" t="inlineStr">
        <is>
          <t/>
        </is>
      </c>
      <c r="CP1186" t="inlineStr">
        <is>
          <t/>
        </is>
      </c>
      <c r="CQ1186" t="inlineStr">
        <is>
          <t/>
        </is>
      </c>
      <c r="CR1186" t="inlineStr">
        <is>
          <t/>
        </is>
      </c>
      <c r="CS1186" t="inlineStr">
        <is>
          <t/>
        </is>
      </c>
      <c r="CT1186" t="inlineStr">
        <is>
          <t/>
        </is>
      </c>
      <c r="CU1186" t="inlineStr">
        <is>
          <t/>
        </is>
      </c>
    </row>
    <row r="1187">
      <c r="A1187" s="1" t="str">
        <f>HYPERLINK("https://iate.europa.eu/entry/result/3574425/all", "3574425")</f>
        <v>3574425</v>
      </c>
      <c r="B1187" t="inlineStr">
        <is>
          <t>SCIENCE;EDUCATION AND COMMUNICATIONS</t>
        </is>
      </c>
      <c r="C1187" t="inlineStr">
        <is>
          <t>SCIENCE;EDUCATION AND COMMUNICATIONS|documentation</t>
        </is>
      </c>
      <c r="D1187" t="inlineStr">
        <is>
          <t/>
        </is>
      </c>
      <c r="E1187" t="inlineStr">
        <is>
          <t/>
        </is>
      </c>
      <c r="F1187" t="inlineStr">
        <is>
          <t/>
        </is>
      </c>
      <c r="G1187" t="inlineStr">
        <is>
          <t/>
        </is>
      </c>
      <c r="H1187" t="inlineStr">
        <is>
          <t/>
        </is>
      </c>
      <c r="I1187" t="inlineStr">
        <is>
          <t/>
        </is>
      </c>
      <c r="J1187" t="inlineStr">
        <is>
          <t/>
        </is>
      </c>
      <c r="K1187" t="inlineStr">
        <is>
          <t/>
        </is>
      </c>
      <c r="L1187" t="inlineStr">
        <is>
          <t/>
        </is>
      </c>
      <c r="M1187" t="inlineStr">
        <is>
          <t/>
        </is>
      </c>
      <c r="N1187" t="inlineStr">
        <is>
          <t/>
        </is>
      </c>
      <c r="O1187" t="inlineStr">
        <is>
          <t/>
        </is>
      </c>
      <c r="P1187" t="inlineStr">
        <is>
          <t/>
        </is>
      </c>
      <c r="Q1187" t="inlineStr">
        <is>
          <t/>
        </is>
      </c>
      <c r="R1187" t="inlineStr">
        <is>
          <t/>
        </is>
      </c>
      <c r="S1187" t="inlineStr">
        <is>
          <t/>
        </is>
      </c>
      <c r="T1187" t="inlineStr">
        <is>
          <t/>
        </is>
      </c>
      <c r="U1187" t="inlineStr">
        <is>
          <t/>
        </is>
      </c>
      <c r="V1187" t="inlineStr">
        <is>
          <t/>
        </is>
      </c>
      <c r="W1187" t="inlineStr">
        <is>
          <t/>
        </is>
      </c>
      <c r="X1187" s="2" t="inlineStr">
        <is>
          <t>scientific performance</t>
        </is>
      </c>
      <c r="Y1187" s="2" t="inlineStr">
        <is>
          <t>3</t>
        </is>
      </c>
      <c r="Z1187" s="2" t="inlineStr">
        <is>
          <t/>
        </is>
      </c>
      <c r="AA1187" t="inlineStr">
        <is>
          <t>amount of scientific papers published in journals with referees and communications presented at conferences</t>
        </is>
      </c>
      <c r="AB1187" t="inlineStr">
        <is>
          <t/>
        </is>
      </c>
      <c r="AC1187" t="inlineStr">
        <is>
          <t/>
        </is>
      </c>
      <c r="AD1187" t="inlineStr">
        <is>
          <t/>
        </is>
      </c>
      <c r="AE1187" t="inlineStr">
        <is>
          <t/>
        </is>
      </c>
      <c r="AF1187" t="inlineStr">
        <is>
          <t/>
        </is>
      </c>
      <c r="AG1187" t="inlineStr">
        <is>
          <t/>
        </is>
      </c>
      <c r="AH1187" t="inlineStr">
        <is>
          <t/>
        </is>
      </c>
      <c r="AI1187" t="inlineStr">
        <is>
          <t/>
        </is>
      </c>
      <c r="AJ1187" s="2" t="inlineStr">
        <is>
          <t>tieteen taso</t>
        </is>
      </c>
      <c r="AK1187" s="2" t="inlineStr">
        <is>
          <t>3</t>
        </is>
      </c>
      <c r="AL1187" s="2" t="inlineStr">
        <is>
          <t/>
        </is>
      </c>
      <c r="AM1187" t="inlineStr">
        <is>
          <t/>
        </is>
      </c>
      <c r="AN1187" t="inlineStr">
        <is>
          <t/>
        </is>
      </c>
      <c r="AO1187" t="inlineStr">
        <is>
          <t/>
        </is>
      </c>
      <c r="AP1187" t="inlineStr">
        <is>
          <t/>
        </is>
      </c>
      <c r="AQ1187" t="inlineStr">
        <is>
          <t/>
        </is>
      </c>
      <c r="AR1187" t="inlineStr">
        <is>
          <t/>
        </is>
      </c>
      <c r="AS1187" t="inlineStr">
        <is>
          <t/>
        </is>
      </c>
      <c r="AT1187" t="inlineStr">
        <is>
          <t/>
        </is>
      </c>
      <c r="AU1187" t="inlineStr">
        <is>
          <t/>
        </is>
      </c>
      <c r="AV1187" t="inlineStr">
        <is>
          <t/>
        </is>
      </c>
      <c r="AW1187" t="inlineStr">
        <is>
          <t/>
        </is>
      </c>
      <c r="AX1187" t="inlineStr">
        <is>
          <t/>
        </is>
      </c>
      <c r="AY1187" t="inlineStr">
        <is>
          <t/>
        </is>
      </c>
      <c r="AZ1187" t="inlineStr">
        <is>
          <t/>
        </is>
      </c>
      <c r="BA1187" t="inlineStr">
        <is>
          <t/>
        </is>
      </c>
      <c r="BB1187" t="inlineStr">
        <is>
          <t/>
        </is>
      </c>
      <c r="BC1187" t="inlineStr">
        <is>
          <t/>
        </is>
      </c>
      <c r="BD1187" t="inlineStr">
        <is>
          <t/>
        </is>
      </c>
      <c r="BE1187" t="inlineStr">
        <is>
          <t/>
        </is>
      </c>
      <c r="BF1187" t="inlineStr">
        <is>
          <t/>
        </is>
      </c>
      <c r="BG1187" t="inlineStr">
        <is>
          <t/>
        </is>
      </c>
      <c r="BH1187" t="inlineStr">
        <is>
          <t/>
        </is>
      </c>
      <c r="BI1187" t="inlineStr">
        <is>
          <t/>
        </is>
      </c>
      <c r="BJ1187" t="inlineStr">
        <is>
          <t/>
        </is>
      </c>
      <c r="BK1187" t="inlineStr">
        <is>
          <t/>
        </is>
      </c>
      <c r="BL1187" t="inlineStr">
        <is>
          <t/>
        </is>
      </c>
      <c r="BM1187" t="inlineStr">
        <is>
          <t/>
        </is>
      </c>
      <c r="BN1187" t="inlineStr">
        <is>
          <t/>
        </is>
      </c>
      <c r="BO1187" t="inlineStr">
        <is>
          <t/>
        </is>
      </c>
      <c r="BP1187" t="inlineStr">
        <is>
          <t/>
        </is>
      </c>
      <c r="BQ1187" t="inlineStr">
        <is>
          <t/>
        </is>
      </c>
      <c r="BR1187" t="inlineStr">
        <is>
          <t/>
        </is>
      </c>
      <c r="BS1187" t="inlineStr">
        <is>
          <t/>
        </is>
      </c>
      <c r="BT1187" t="inlineStr">
        <is>
          <t/>
        </is>
      </c>
      <c r="BU1187" t="inlineStr">
        <is>
          <t/>
        </is>
      </c>
      <c r="BV1187" t="inlineStr">
        <is>
          <t/>
        </is>
      </c>
      <c r="BW1187" t="inlineStr">
        <is>
          <t/>
        </is>
      </c>
      <c r="BX1187" t="inlineStr">
        <is>
          <t/>
        </is>
      </c>
      <c r="BY1187" t="inlineStr">
        <is>
          <t/>
        </is>
      </c>
      <c r="BZ1187" t="inlineStr">
        <is>
          <t/>
        </is>
      </c>
      <c r="CA1187" t="inlineStr">
        <is>
          <t/>
        </is>
      </c>
      <c r="CB1187" t="inlineStr">
        <is>
          <t/>
        </is>
      </c>
      <c r="CC1187" t="inlineStr">
        <is>
          <t/>
        </is>
      </c>
      <c r="CD1187" t="inlineStr">
        <is>
          <t/>
        </is>
      </c>
      <c r="CE1187" t="inlineStr">
        <is>
          <t/>
        </is>
      </c>
      <c r="CF1187" t="inlineStr">
        <is>
          <t/>
        </is>
      </c>
      <c r="CG1187" t="inlineStr">
        <is>
          <t/>
        </is>
      </c>
      <c r="CH1187" t="inlineStr">
        <is>
          <t/>
        </is>
      </c>
      <c r="CI1187" t="inlineStr">
        <is>
          <t/>
        </is>
      </c>
      <c r="CJ1187" t="inlineStr">
        <is>
          <t/>
        </is>
      </c>
      <c r="CK1187" t="inlineStr">
        <is>
          <t/>
        </is>
      </c>
      <c r="CL1187" t="inlineStr">
        <is>
          <t/>
        </is>
      </c>
      <c r="CM1187" t="inlineStr">
        <is>
          <t/>
        </is>
      </c>
      <c r="CN1187" t="inlineStr">
        <is>
          <t/>
        </is>
      </c>
      <c r="CO1187" t="inlineStr">
        <is>
          <t/>
        </is>
      </c>
      <c r="CP1187" t="inlineStr">
        <is>
          <t/>
        </is>
      </c>
      <c r="CQ1187" t="inlineStr">
        <is>
          <t/>
        </is>
      </c>
      <c r="CR1187" t="inlineStr">
        <is>
          <t/>
        </is>
      </c>
      <c r="CS1187" t="inlineStr">
        <is>
          <t/>
        </is>
      </c>
      <c r="CT1187" t="inlineStr">
        <is>
          <t/>
        </is>
      </c>
      <c r="CU1187" t="inlineStr">
        <is>
          <t/>
        </is>
      </c>
    </row>
    <row r="1188">
      <c r="A1188" s="1" t="str">
        <f>HYPERLINK("https://iate.europa.eu/entry/result/3581021/all", "3581021")</f>
        <v>3581021</v>
      </c>
      <c r="B1188" t="inlineStr">
        <is>
          <t>INDUSTRY;SCIENCE</t>
        </is>
      </c>
      <c r="C1188" t="inlineStr">
        <is>
          <t>INDUSTRY;SCIENCE|natural and applied sciences|physical sciences|optics;INDUSTRY|electronics and electrical engineering</t>
        </is>
      </c>
      <c r="D1188" t="inlineStr">
        <is>
          <t/>
        </is>
      </c>
      <c r="E1188" t="inlineStr">
        <is>
          <t/>
        </is>
      </c>
      <c r="F1188" t="inlineStr">
        <is>
          <t/>
        </is>
      </c>
      <c r="G1188" t="inlineStr">
        <is>
          <t/>
        </is>
      </c>
      <c r="H1188" t="inlineStr">
        <is>
          <t/>
        </is>
      </c>
      <c r="I1188" t="inlineStr">
        <is>
          <t/>
        </is>
      </c>
      <c r="J1188" t="inlineStr">
        <is>
          <t/>
        </is>
      </c>
      <c r="K1188" t="inlineStr">
        <is>
          <t/>
        </is>
      </c>
      <c r="L1188" t="inlineStr">
        <is>
          <t/>
        </is>
      </c>
      <c r="M1188" t="inlineStr">
        <is>
          <t/>
        </is>
      </c>
      <c r="N1188" t="inlineStr">
        <is>
          <t/>
        </is>
      </c>
      <c r="O1188" t="inlineStr">
        <is>
          <t/>
        </is>
      </c>
      <c r="P1188" t="inlineStr">
        <is>
          <t/>
        </is>
      </c>
      <c r="Q1188" t="inlineStr">
        <is>
          <t/>
        </is>
      </c>
      <c r="R1188" t="inlineStr">
        <is>
          <t/>
        </is>
      </c>
      <c r="S1188" t="inlineStr">
        <is>
          <t/>
        </is>
      </c>
      <c r="T1188" t="inlineStr">
        <is>
          <t/>
        </is>
      </c>
      <c r="U1188" t="inlineStr">
        <is>
          <t/>
        </is>
      </c>
      <c r="V1188" t="inlineStr">
        <is>
          <t/>
        </is>
      </c>
      <c r="W1188" t="inlineStr">
        <is>
          <t/>
        </is>
      </c>
      <c r="X1188" s="2" t="inlineStr">
        <is>
          <t>holographic combiner</t>
        </is>
      </c>
      <c r="Y1188" s="2" t="inlineStr">
        <is>
          <t>3</t>
        </is>
      </c>
      <c r="Z1188" s="2" t="inlineStr">
        <is>
          <t/>
        </is>
      </c>
      <c r="AA1188" t="inlineStr">
        <is>
          <t/>
        </is>
      </c>
      <c r="AB1188" t="inlineStr">
        <is>
          <t/>
        </is>
      </c>
      <c r="AC1188" t="inlineStr">
        <is>
          <t/>
        </is>
      </c>
      <c r="AD1188" t="inlineStr">
        <is>
          <t/>
        </is>
      </c>
      <c r="AE1188" t="inlineStr">
        <is>
          <t/>
        </is>
      </c>
      <c r="AF1188" t="inlineStr">
        <is>
          <t/>
        </is>
      </c>
      <c r="AG1188" t="inlineStr">
        <is>
          <t/>
        </is>
      </c>
      <c r="AH1188" t="inlineStr">
        <is>
          <t/>
        </is>
      </c>
      <c r="AI1188" t="inlineStr">
        <is>
          <t/>
        </is>
      </c>
      <c r="AJ1188" t="inlineStr">
        <is>
          <t/>
        </is>
      </c>
      <c r="AK1188" t="inlineStr">
        <is>
          <t/>
        </is>
      </c>
      <c r="AL1188" t="inlineStr">
        <is>
          <t/>
        </is>
      </c>
      <c r="AM1188" t="inlineStr">
        <is>
          <t/>
        </is>
      </c>
      <c r="AN1188" s="2" t="inlineStr">
        <is>
          <t>combineur holographique</t>
        </is>
      </c>
      <c r="AO1188" s="2" t="inlineStr">
        <is>
          <t>3</t>
        </is>
      </c>
      <c r="AP1188" s="2" t="inlineStr">
        <is>
          <t/>
        </is>
      </c>
      <c r="AQ1188" t="inlineStr">
        <is>
          <t>écran d'affichage transparent couplé à une technologie holographique faisant paraître l'image sur l'écran plus lointaine, de sorte que le pilote n'a pas à changer la mise au point des yeux</t>
        </is>
      </c>
      <c r="AR1188" t="inlineStr">
        <is>
          <t/>
        </is>
      </c>
      <c r="AS1188" t="inlineStr">
        <is>
          <t/>
        </is>
      </c>
      <c r="AT1188" t="inlineStr">
        <is>
          <t/>
        </is>
      </c>
      <c r="AU1188" t="inlineStr">
        <is>
          <t/>
        </is>
      </c>
      <c r="AV1188" t="inlineStr">
        <is>
          <t/>
        </is>
      </c>
      <c r="AW1188" t="inlineStr">
        <is>
          <t/>
        </is>
      </c>
      <c r="AX1188" t="inlineStr">
        <is>
          <t/>
        </is>
      </c>
      <c r="AY1188" t="inlineStr">
        <is>
          <t/>
        </is>
      </c>
      <c r="AZ1188" t="inlineStr">
        <is>
          <t/>
        </is>
      </c>
      <c r="BA1188" t="inlineStr">
        <is>
          <t/>
        </is>
      </c>
      <c r="BB1188" t="inlineStr">
        <is>
          <t/>
        </is>
      </c>
      <c r="BC1188" t="inlineStr">
        <is>
          <t/>
        </is>
      </c>
      <c r="BD1188" t="inlineStr">
        <is>
          <t/>
        </is>
      </c>
      <c r="BE1188" t="inlineStr">
        <is>
          <t/>
        </is>
      </c>
      <c r="BF1188" t="inlineStr">
        <is>
          <t/>
        </is>
      </c>
      <c r="BG1188" t="inlineStr">
        <is>
          <t/>
        </is>
      </c>
      <c r="BH1188" t="inlineStr">
        <is>
          <t/>
        </is>
      </c>
      <c r="BI1188" t="inlineStr">
        <is>
          <t/>
        </is>
      </c>
      <c r="BJ1188" t="inlineStr">
        <is>
          <t/>
        </is>
      </c>
      <c r="BK1188" t="inlineStr">
        <is>
          <t/>
        </is>
      </c>
      <c r="BL1188" t="inlineStr">
        <is>
          <t/>
        </is>
      </c>
      <c r="BM1188" t="inlineStr">
        <is>
          <t/>
        </is>
      </c>
      <c r="BN1188" t="inlineStr">
        <is>
          <t/>
        </is>
      </c>
      <c r="BO1188" t="inlineStr">
        <is>
          <t/>
        </is>
      </c>
      <c r="BP1188" t="inlineStr">
        <is>
          <t/>
        </is>
      </c>
      <c r="BQ1188" t="inlineStr">
        <is>
          <t/>
        </is>
      </c>
      <c r="BR1188" t="inlineStr">
        <is>
          <t/>
        </is>
      </c>
      <c r="BS1188" t="inlineStr">
        <is>
          <t/>
        </is>
      </c>
      <c r="BT1188" t="inlineStr">
        <is>
          <t/>
        </is>
      </c>
      <c r="BU1188" t="inlineStr">
        <is>
          <t/>
        </is>
      </c>
      <c r="BV1188" t="inlineStr">
        <is>
          <t/>
        </is>
      </c>
      <c r="BW1188" t="inlineStr">
        <is>
          <t/>
        </is>
      </c>
      <c r="BX1188" t="inlineStr">
        <is>
          <t/>
        </is>
      </c>
      <c r="BY1188" t="inlineStr">
        <is>
          <t/>
        </is>
      </c>
      <c r="BZ1188" t="inlineStr">
        <is>
          <t/>
        </is>
      </c>
      <c r="CA1188" t="inlineStr">
        <is>
          <t/>
        </is>
      </c>
      <c r="CB1188" t="inlineStr">
        <is>
          <t/>
        </is>
      </c>
      <c r="CC1188" t="inlineStr">
        <is>
          <t/>
        </is>
      </c>
      <c r="CD1188" t="inlineStr">
        <is>
          <t/>
        </is>
      </c>
      <c r="CE1188" t="inlineStr">
        <is>
          <t/>
        </is>
      </c>
      <c r="CF1188" t="inlineStr">
        <is>
          <t/>
        </is>
      </c>
      <c r="CG1188" t="inlineStr">
        <is>
          <t/>
        </is>
      </c>
      <c r="CH1188" t="inlineStr">
        <is>
          <t/>
        </is>
      </c>
      <c r="CI1188" t="inlineStr">
        <is>
          <t/>
        </is>
      </c>
      <c r="CJ1188" t="inlineStr">
        <is>
          <t/>
        </is>
      </c>
      <c r="CK1188" t="inlineStr">
        <is>
          <t/>
        </is>
      </c>
      <c r="CL1188" t="inlineStr">
        <is>
          <t/>
        </is>
      </c>
      <c r="CM1188" t="inlineStr">
        <is>
          <t/>
        </is>
      </c>
      <c r="CN1188" t="inlineStr">
        <is>
          <t/>
        </is>
      </c>
      <c r="CO1188" t="inlineStr">
        <is>
          <t/>
        </is>
      </c>
      <c r="CP1188" t="inlineStr">
        <is>
          <t/>
        </is>
      </c>
      <c r="CQ1188" t="inlineStr">
        <is>
          <t/>
        </is>
      </c>
      <c r="CR1188" t="inlineStr">
        <is>
          <t/>
        </is>
      </c>
      <c r="CS1188" t="inlineStr">
        <is>
          <t/>
        </is>
      </c>
      <c r="CT1188" t="inlineStr">
        <is>
          <t/>
        </is>
      </c>
      <c r="CU1188" t="inlineStr">
        <is>
          <t/>
        </is>
      </c>
    </row>
    <row r="1189">
      <c r="A1189" s="1" t="str">
        <f>HYPERLINK("https://iate.europa.eu/entry/result/1896532/all", "1896532")</f>
        <v>1896532</v>
      </c>
      <c r="B1189" t="inlineStr">
        <is>
          <t>EDUCATION AND COMMUNICATIONS</t>
        </is>
      </c>
      <c r="C1189" t="inlineStr">
        <is>
          <t>EDUCATION AND COMMUNICATIONS|information technology and data processing|data-processing law|computer crime;EDUCATION AND COMMUNICATIONS|communications|communications systems;EDUCATION AND COMMUNICATIONS|information technology and data processing</t>
        </is>
      </c>
      <c r="D1189" s="2" t="inlineStr">
        <is>
          <t>кибернастаняване</t>
        </is>
      </c>
      <c r="E1189" s="2" t="inlineStr">
        <is>
          <t>3</t>
        </is>
      </c>
      <c r="F1189" s="2" t="inlineStr">
        <is>
          <t/>
        </is>
      </c>
      <c r="G1189" t="inlineStr">
        <is>
          <t>недобросъвестно регистриране, включване в трафик или използване на търговска марка на друго лице или организация в име на домейн, с цел извличане на печалба от репутацията на чужда търговска марка</t>
        </is>
      </c>
      <c r="H1189" t="inlineStr">
        <is>
          <t/>
        </is>
      </c>
      <c r="I1189" t="inlineStr">
        <is>
          <t/>
        </is>
      </c>
      <c r="J1189" t="inlineStr">
        <is>
          <t/>
        </is>
      </c>
      <c r="K1189" t="inlineStr">
        <is>
          <t/>
        </is>
      </c>
      <c r="L1189" s="2" t="inlineStr">
        <is>
          <t>cybersquatting|
domænenavnspirateri|
navnepirateri</t>
        </is>
      </c>
      <c r="M1189" s="2" t="inlineStr">
        <is>
          <t>4|
3|
3</t>
        </is>
      </c>
      <c r="N1189" s="2" t="inlineStr">
        <is>
          <t xml:space="preserve">|
|
</t>
        </is>
      </c>
      <c r="O1189" t="inlineStr">
        <is>
          <t>"Registrering i ond tro eller i spekulationsøjemed af varemærker, som tilhører tredjemand."</t>
        </is>
      </c>
      <c r="P1189" s="2" t="inlineStr">
        <is>
          <t>Cybersquatting</t>
        </is>
      </c>
      <c r="Q1189" s="2" t="inlineStr">
        <is>
          <t>2</t>
        </is>
      </c>
      <c r="R1189" s="2" t="inlineStr">
        <is>
          <t/>
        </is>
      </c>
      <c r="S1189" t="inlineStr">
        <is>
          <t>Spekulative (oder mißbräuchliche) Registrierung von Warenzeichen, die Dritten gehören (KOM (2000) 153</t>
        </is>
      </c>
      <c r="T1189" s="2" t="inlineStr">
        <is>
          <t>κυβερνοσφετερισμός</t>
        </is>
      </c>
      <c r="U1189" s="2" t="inlineStr">
        <is>
          <t>4</t>
        </is>
      </c>
      <c r="V1189" s="2" t="inlineStr">
        <is>
          <t/>
        </is>
      </c>
      <c r="W1189" t="inlineStr">
        <is>
          <t/>
        </is>
      </c>
      <c r="X1189" s="2" t="inlineStr">
        <is>
          <t>abusive registration of a domain name|
domain squatting|
net squatting|
cybersquatting|
domain squatting</t>
        </is>
      </c>
      <c r="Y1189" s="2" t="inlineStr">
        <is>
          <t>3|
1|
2|
3|
3</t>
        </is>
      </c>
      <c r="Z1189" s="2" t="inlineStr">
        <is>
          <t xml:space="preserve">|
|
|
|
</t>
        </is>
      </c>
      <c r="AA1189" t="inlineStr">
        <is>
          <t>registering, trafficking in, or using a domain name with bad faith intent to profit from the goodwill of a trademark belonging to someone else</t>
        </is>
      </c>
      <c r="AB1189" s="2" t="inlineStr">
        <is>
          <t>piratería|
ciberocupación|
registro abusivo de nombre de dominio</t>
        </is>
      </c>
      <c r="AC1189" s="2" t="inlineStr">
        <is>
          <t>3|
3|
3</t>
        </is>
      </c>
      <c r="AD1189" s="2" t="inlineStr">
        <is>
          <t xml:space="preserve">|
|
</t>
        </is>
      </c>
      <c r="AE1189" t="inlineStr">
        <is>
          <t>inscripción de un nombre de dominio idéntico o engañosamente similar a una marca de titular legítimo por parte de una persona o entidad que no posea derechos o un interés legítimo respecto a dicho nombre y lo utilice de mala fe</t>
        </is>
      </c>
      <c r="AF1189" s="2" t="inlineStr">
        <is>
          <t>domeenikrabamine|
küberskvottimine</t>
        </is>
      </c>
      <c r="AG1189" s="2" t="inlineStr">
        <is>
          <t>2|
2</t>
        </is>
      </c>
      <c r="AH1189" s="2" t="inlineStr">
        <is>
          <t xml:space="preserve">|
</t>
        </is>
      </c>
      <c r="AI1189" t="inlineStr">
        <is>
          <t>registreerimata domeeninimede hõivamine nende spekulatiivseks müügiks, eriti sellele nimele vastava kaubamärgi omanikule või domeeni senisele, kuid registreerimata omanikule</t>
        </is>
      </c>
      <c r="AJ1189" s="2" t="inlineStr">
        <is>
          <t>verkkotunnuksen valtaus|
nimenvaltaus|
verkkotunnuksen kaappaus</t>
        </is>
      </c>
      <c r="AK1189" s="2" t="inlineStr">
        <is>
          <t>3|
3|
3</t>
        </is>
      </c>
      <c r="AL1189" s="2" t="inlineStr">
        <is>
          <t xml:space="preserve">|
|
</t>
        </is>
      </c>
      <c r="AM1189" t="inlineStr">
        <is>
          <t>"sellaisen verkkotunnuksen varaaminen, joka on sama kuin toisen organisaation nimi tai tavaramerkki tai muistuttaa sitä"</t>
        </is>
      </c>
      <c r="AN1189" s="2" t="inlineStr">
        <is>
          <t>cybersquattage|
cyberintrusion|
cybersquat|
accaparement de noms de domaine</t>
        </is>
      </c>
      <c r="AO1189" s="2" t="inlineStr">
        <is>
          <t>3|
3|
3|
3</t>
        </is>
      </c>
      <c r="AP1189" s="2" t="inlineStr">
        <is>
          <t xml:space="preserve">|
|
|
</t>
        </is>
      </c>
      <c r="AQ1189" t="inlineStr">
        <is>
          <t>pratique consistant à accaparer, en le déposant, un nom de domaine reprenant ou évoquant une marque, un nom commercial, un patronyme ou toute autre dénomination, afin de tirer un profit matériel ou moral de sa notoriété présente ou à venir</t>
        </is>
      </c>
      <c r="AR1189" s="2" t="inlineStr">
        <is>
          <t>cibearshuiteoireacht</t>
        </is>
      </c>
      <c r="AS1189" s="2" t="inlineStr">
        <is>
          <t>3</t>
        </is>
      </c>
      <c r="AT1189" s="2" t="inlineStr">
        <is>
          <t/>
        </is>
      </c>
      <c r="AU1189" t="inlineStr">
        <is>
          <t/>
        </is>
      </c>
      <c r="AV1189" t="inlineStr">
        <is>
          <t/>
        </is>
      </c>
      <c r="AW1189" t="inlineStr">
        <is>
          <t/>
        </is>
      </c>
      <c r="AX1189" t="inlineStr">
        <is>
          <t/>
        </is>
      </c>
      <c r="AY1189" t="inlineStr">
        <is>
          <t/>
        </is>
      </c>
      <c r="AZ1189" t="inlineStr">
        <is>
          <t/>
        </is>
      </c>
      <c r="BA1189" t="inlineStr">
        <is>
          <t/>
        </is>
      </c>
      <c r="BB1189" t="inlineStr">
        <is>
          <t/>
        </is>
      </c>
      <c r="BC1189" t="inlineStr">
        <is>
          <t/>
        </is>
      </c>
      <c r="BD1189" s="2" t="inlineStr">
        <is>
          <t>cybersquatting|
accaparramento di nomi a dominio</t>
        </is>
      </c>
      <c r="BE1189" s="2" t="inlineStr">
        <is>
          <t>2|
2</t>
        </is>
      </c>
      <c r="BF1189" s="2" t="inlineStr">
        <is>
          <t xml:space="preserve">|
</t>
        </is>
      </c>
      <c r="BG1189" t="inlineStr">
        <is>
          <t>Commercio speculativo dei nomi di domini Internet.Sistema molto praticato in passato da parte di speculatori che registravano domini contenenti nomi di società famose (&lt;a href="http://www.nomesocietà.com" target="_blank"&gt;www.nomesocietà.com&lt;/a&gt;) non ancora entrate nel mondo Internet, per poi rivenderli a queste ultime ad alto prezzo, nel momento in cui decidevano di aprire un sito. Attualmente, l'accaparramento dei domini è vietato dalla Registration Authority.</t>
        </is>
      </c>
      <c r="BH1189" s="2" t="inlineStr">
        <is>
          <t>domeno vardo užėmimas</t>
        </is>
      </c>
      <c r="BI1189" s="2" t="inlineStr">
        <is>
          <t>3</t>
        </is>
      </c>
      <c r="BJ1189" s="2" t="inlineStr">
        <is>
          <t/>
        </is>
      </c>
      <c r="BK1189" t="inlineStr">
        <is>
          <t>domeno užregistravimas kitam asmeniui priklausančiu ar į jį labai panašiu vardu ir jo naudojimas, siekiant iš to gauti naudos</t>
        </is>
      </c>
      <c r="BL1189" s="2" t="inlineStr">
        <is>
          <t>domēnu sagrābšana</t>
        </is>
      </c>
      <c r="BM1189" s="2" t="inlineStr">
        <is>
          <t>2</t>
        </is>
      </c>
      <c r="BN1189" s="2" t="inlineStr">
        <is>
          <t/>
        </is>
      </c>
      <c r="BO1189" t="inlineStr">
        <is>
          <t/>
        </is>
      </c>
      <c r="BP1189" t="inlineStr">
        <is>
          <t/>
        </is>
      </c>
      <c r="BQ1189" t="inlineStr">
        <is>
          <t/>
        </is>
      </c>
      <c r="BR1189" t="inlineStr">
        <is>
          <t/>
        </is>
      </c>
      <c r="BS1189" t="inlineStr">
        <is>
          <t/>
        </is>
      </c>
      <c r="BT1189" s="2" t="inlineStr">
        <is>
          <t>cybersquatting|
domeinnaamkaping|
domeinkaping</t>
        </is>
      </c>
      <c r="BU1189" s="2" t="inlineStr">
        <is>
          <t>3|
3|
3</t>
        </is>
      </c>
      <c r="BV1189" s="2" t="inlineStr">
        <is>
          <t xml:space="preserve">|
|
</t>
        </is>
      </c>
      <c r="BW1189" t="inlineStr">
        <is>
          <t>praktijk waarbij iemand een internetdomeinnaam die wellicht niet vrij is, registreert en vervolgens tegen een te hoge prijs aanbiedt aan de rechtmatige eigenaar</t>
        </is>
      </c>
      <c r="BX1189" s="2" t="inlineStr">
        <is>
          <t>cybersquatting</t>
        </is>
      </c>
      <c r="BY1189" s="2" t="inlineStr">
        <is>
          <t>2</t>
        </is>
      </c>
      <c r="BZ1189" s="2" t="inlineStr">
        <is>
          <t/>
        </is>
      </c>
      <c r="CA1189" t="inlineStr">
        <is>
          <t>praktyka rejestrowania domen internetowych identycznych z nazwami uznanych i znanych marek lub osób przez firmy i osoby nieposiadające praw do tych marek</t>
        </is>
      </c>
      <c r="CB1189" s="2" t="inlineStr">
        <is>
          <t>ciberocupação|
ciberespeculação</t>
        </is>
      </c>
      <c r="CC1189" s="2" t="inlineStr">
        <is>
          <t>3|
3</t>
        </is>
      </c>
      <c r="CD1189" s="2" t="inlineStr">
        <is>
          <t xml:space="preserve">|
</t>
        </is>
      </c>
      <c r="CE1189" t="inlineStr">
        <is>
          <t>Prática de registo de nomes de domínios Internet presumivelmente sem qualquer intenção de os utilizar mas para vender o domínio ao seu legítimo proprietário a um preço inflacionado.</t>
        </is>
      </c>
      <c r="CF1189" t="inlineStr">
        <is>
          <t/>
        </is>
      </c>
      <c r="CG1189" t="inlineStr">
        <is>
          <t/>
        </is>
      </c>
      <c r="CH1189" t="inlineStr">
        <is>
          <t/>
        </is>
      </c>
      <c r="CI1189" t="inlineStr">
        <is>
          <t/>
        </is>
      </c>
      <c r="CJ1189" t="inlineStr">
        <is>
          <t/>
        </is>
      </c>
      <c r="CK1189" t="inlineStr">
        <is>
          <t/>
        </is>
      </c>
      <c r="CL1189" t="inlineStr">
        <is>
          <t/>
        </is>
      </c>
      <c r="CM1189" t="inlineStr">
        <is>
          <t/>
        </is>
      </c>
      <c r="CN1189" s="2" t="inlineStr">
        <is>
          <t>domensko skvoterstvo</t>
        </is>
      </c>
      <c r="CO1189" s="2" t="inlineStr">
        <is>
          <t>3</t>
        </is>
      </c>
      <c r="CP1189" s="2" t="inlineStr">
        <is>
          <t/>
        </is>
      </c>
      <c r="CQ1189" t="inlineStr">
        <is>
          <t>registriranje, trženje ali uporaba blagovne znamke drugega subjekta v domenskem imenu z namenom pridobitve koristi, ki pripada nekomu drugemu</t>
        </is>
      </c>
      <c r="CR1189" s="2" t="inlineStr">
        <is>
          <t>domänockupation|
domänrofferi</t>
        </is>
      </c>
      <c r="CS1189" s="2" t="inlineStr">
        <is>
          <t>2|
2</t>
        </is>
      </c>
      <c r="CT1189" s="2" t="inlineStr">
        <is>
          <t xml:space="preserve">|
</t>
        </is>
      </c>
      <c r="CU1189" t="inlineStr">
        <is>
          <t>"[...] när någon försöker tjäna pengar på att registrera ett känt företags namn som domän på Internet innan företaget självt hunnit göra det. "</t>
        </is>
      </c>
    </row>
    <row r="1190">
      <c r="A1190" s="1" t="str">
        <f>HYPERLINK("https://iate.europa.eu/entry/result/3582233/all", "3582233")</f>
        <v>3582233</v>
      </c>
      <c r="B1190" t="inlineStr">
        <is>
          <t>EDUCATION AND COMMUNICATIONS;LAW</t>
        </is>
      </c>
      <c r="C1190" t="inlineStr">
        <is>
          <t>EDUCATION AND COMMUNICATIONS|information and information processing|information|information system;LAW|criminal law|penalty|criminal record</t>
        </is>
      </c>
      <c r="D1190" t="inlineStr">
        <is>
          <t/>
        </is>
      </c>
      <c r="E1190" t="inlineStr">
        <is>
          <t/>
        </is>
      </c>
      <c r="F1190" t="inlineStr">
        <is>
          <t/>
        </is>
      </c>
      <c r="G1190" t="inlineStr">
        <is>
          <t/>
        </is>
      </c>
      <c r="H1190" t="inlineStr">
        <is>
          <t/>
        </is>
      </c>
      <c r="I1190" t="inlineStr">
        <is>
          <t/>
        </is>
      </c>
      <c r="J1190" t="inlineStr">
        <is>
          <t/>
        </is>
      </c>
      <c r="K1190" t="inlineStr">
        <is>
          <t/>
        </is>
      </c>
      <c r="L1190" t="inlineStr">
        <is>
          <t/>
        </is>
      </c>
      <c r="M1190" t="inlineStr">
        <is>
          <t/>
        </is>
      </c>
      <c r="N1190" t="inlineStr">
        <is>
          <t/>
        </is>
      </c>
      <c r="O1190" t="inlineStr">
        <is>
          <t/>
        </is>
      </c>
      <c r="P1190" t="inlineStr">
        <is>
          <t/>
        </is>
      </c>
      <c r="Q1190" t="inlineStr">
        <is>
          <t/>
        </is>
      </c>
      <c r="R1190" t="inlineStr">
        <is>
          <t/>
        </is>
      </c>
      <c r="S1190" t="inlineStr">
        <is>
          <t/>
        </is>
      </c>
      <c r="T1190" t="inlineStr">
        <is>
          <t/>
        </is>
      </c>
      <c r="U1190" t="inlineStr">
        <is>
          <t/>
        </is>
      </c>
      <c r="V1190" t="inlineStr">
        <is>
          <t/>
        </is>
      </c>
      <c r="W1190" t="inlineStr">
        <is>
          <t/>
        </is>
      </c>
      <c r="X1190" s="2" t="inlineStr">
        <is>
          <t>ECRIS-TCN data</t>
        </is>
      </c>
      <c r="Y1190" s="2" t="inlineStr">
        <is>
          <t>3</t>
        </is>
      </c>
      <c r="Z1190" s="2" t="inlineStr">
        <is>
          <t/>
        </is>
      </c>
      <c r="AA1190" t="inlineStr">
        <is>
          <t>all data stored in the central system and in the common identity repository</t>
        </is>
      </c>
      <c r="AB1190" t="inlineStr">
        <is>
          <t/>
        </is>
      </c>
      <c r="AC1190" t="inlineStr">
        <is>
          <t/>
        </is>
      </c>
      <c r="AD1190" t="inlineStr">
        <is>
          <t/>
        </is>
      </c>
      <c r="AE1190" t="inlineStr">
        <is>
          <t/>
        </is>
      </c>
      <c r="AF1190" t="inlineStr">
        <is>
          <t/>
        </is>
      </c>
      <c r="AG1190" t="inlineStr">
        <is>
          <t/>
        </is>
      </c>
      <c r="AH1190" t="inlineStr">
        <is>
          <t/>
        </is>
      </c>
      <c r="AI1190" t="inlineStr">
        <is>
          <t/>
        </is>
      </c>
      <c r="AJ1190" t="inlineStr">
        <is>
          <t/>
        </is>
      </c>
      <c r="AK1190" t="inlineStr">
        <is>
          <t/>
        </is>
      </c>
      <c r="AL1190" t="inlineStr">
        <is>
          <t/>
        </is>
      </c>
      <c r="AM1190" t="inlineStr">
        <is>
          <t/>
        </is>
      </c>
      <c r="AN1190" t="inlineStr">
        <is>
          <t/>
        </is>
      </c>
      <c r="AO1190" t="inlineStr">
        <is>
          <t/>
        </is>
      </c>
      <c r="AP1190" t="inlineStr">
        <is>
          <t/>
        </is>
      </c>
      <c r="AQ1190" t="inlineStr">
        <is>
          <t/>
        </is>
      </c>
      <c r="AR1190" t="inlineStr">
        <is>
          <t/>
        </is>
      </c>
      <c r="AS1190" t="inlineStr">
        <is>
          <t/>
        </is>
      </c>
      <c r="AT1190" t="inlineStr">
        <is>
          <t/>
        </is>
      </c>
      <c r="AU1190" t="inlineStr">
        <is>
          <t/>
        </is>
      </c>
      <c r="AV1190" t="inlineStr">
        <is>
          <t/>
        </is>
      </c>
      <c r="AW1190" t="inlineStr">
        <is>
          <t/>
        </is>
      </c>
      <c r="AX1190" t="inlineStr">
        <is>
          <t/>
        </is>
      </c>
      <c r="AY1190" t="inlineStr">
        <is>
          <t/>
        </is>
      </c>
      <c r="AZ1190" t="inlineStr">
        <is>
          <t/>
        </is>
      </c>
      <c r="BA1190" t="inlineStr">
        <is>
          <t/>
        </is>
      </c>
      <c r="BB1190" t="inlineStr">
        <is>
          <t/>
        </is>
      </c>
      <c r="BC1190" t="inlineStr">
        <is>
          <t/>
        </is>
      </c>
      <c r="BD1190" t="inlineStr">
        <is>
          <t/>
        </is>
      </c>
      <c r="BE1190" t="inlineStr">
        <is>
          <t/>
        </is>
      </c>
      <c r="BF1190" t="inlineStr">
        <is>
          <t/>
        </is>
      </c>
      <c r="BG1190" t="inlineStr">
        <is>
          <t/>
        </is>
      </c>
      <c r="BH1190" t="inlineStr">
        <is>
          <t/>
        </is>
      </c>
      <c r="BI1190" t="inlineStr">
        <is>
          <t/>
        </is>
      </c>
      <c r="BJ1190" t="inlineStr">
        <is>
          <t/>
        </is>
      </c>
      <c r="BK1190" t="inlineStr">
        <is>
          <t/>
        </is>
      </c>
      <c r="BL1190" t="inlineStr">
        <is>
          <t/>
        </is>
      </c>
      <c r="BM1190" t="inlineStr">
        <is>
          <t/>
        </is>
      </c>
      <c r="BN1190" t="inlineStr">
        <is>
          <t/>
        </is>
      </c>
      <c r="BO1190" t="inlineStr">
        <is>
          <t/>
        </is>
      </c>
      <c r="BP1190" t="inlineStr">
        <is>
          <t/>
        </is>
      </c>
      <c r="BQ1190" t="inlineStr">
        <is>
          <t/>
        </is>
      </c>
      <c r="BR1190" t="inlineStr">
        <is>
          <t/>
        </is>
      </c>
      <c r="BS1190" t="inlineStr">
        <is>
          <t/>
        </is>
      </c>
      <c r="BT1190" t="inlineStr">
        <is>
          <t/>
        </is>
      </c>
      <c r="BU1190" t="inlineStr">
        <is>
          <t/>
        </is>
      </c>
      <c r="BV1190" t="inlineStr">
        <is>
          <t/>
        </is>
      </c>
      <c r="BW1190" t="inlineStr">
        <is>
          <t/>
        </is>
      </c>
      <c r="BX1190" t="inlineStr">
        <is>
          <t/>
        </is>
      </c>
      <c r="BY1190" t="inlineStr">
        <is>
          <t/>
        </is>
      </c>
      <c r="BZ1190" t="inlineStr">
        <is>
          <t/>
        </is>
      </c>
      <c r="CA1190" t="inlineStr">
        <is>
          <t/>
        </is>
      </c>
      <c r="CB1190" t="inlineStr">
        <is>
          <t/>
        </is>
      </c>
      <c r="CC1190" t="inlineStr">
        <is>
          <t/>
        </is>
      </c>
      <c r="CD1190" t="inlineStr">
        <is>
          <t/>
        </is>
      </c>
      <c r="CE1190" t="inlineStr">
        <is>
          <t/>
        </is>
      </c>
      <c r="CF1190" t="inlineStr">
        <is>
          <t/>
        </is>
      </c>
      <c r="CG1190" t="inlineStr">
        <is>
          <t/>
        </is>
      </c>
      <c r="CH1190" t="inlineStr">
        <is>
          <t/>
        </is>
      </c>
      <c r="CI1190" t="inlineStr">
        <is>
          <t/>
        </is>
      </c>
      <c r="CJ1190" s="2" t="inlineStr">
        <is>
          <t>údaje ECRIS-TCN</t>
        </is>
      </c>
      <c r="CK1190" s="2" t="inlineStr">
        <is>
          <t>3</t>
        </is>
      </c>
      <c r="CL1190" s="2" t="inlineStr">
        <is>
          <t/>
        </is>
      </c>
      <c r="CM1190" t="inlineStr">
        <is>
          <t>údaje uložené v centrálnom systéme a v spoločnej databáze údajov o totožnosti</t>
        </is>
      </c>
      <c r="CN1190" t="inlineStr">
        <is>
          <t/>
        </is>
      </c>
      <c r="CO1190" t="inlineStr">
        <is>
          <t/>
        </is>
      </c>
      <c r="CP1190" t="inlineStr">
        <is>
          <t/>
        </is>
      </c>
      <c r="CQ1190" t="inlineStr">
        <is>
          <t/>
        </is>
      </c>
      <c r="CR1190" t="inlineStr">
        <is>
          <t/>
        </is>
      </c>
      <c r="CS1190" t="inlineStr">
        <is>
          <t/>
        </is>
      </c>
      <c r="CT1190" t="inlineStr">
        <is>
          <t/>
        </is>
      </c>
      <c r="CU1190" t="inlineStr">
        <is>
          <t/>
        </is>
      </c>
    </row>
    <row r="1191">
      <c r="A1191" s="1" t="str">
        <f>HYPERLINK("https://iate.europa.eu/entry/result/3580190/all", "3580190")</f>
        <v>3580190</v>
      </c>
      <c r="B1191" t="inlineStr">
        <is>
          <t>INDUSTRY;PRODUCTION, TECHNOLOGY AND RESEARCH</t>
        </is>
      </c>
      <c r="C1191" t="inlineStr">
        <is>
          <t>INDUSTRY|building and public works|building industry;PRODUCTION, TECHNOLOGY AND RESEARCH|technology and technical regulations|industrial manufacturing</t>
        </is>
      </c>
      <c r="D1191" t="inlineStr">
        <is>
          <t/>
        </is>
      </c>
      <c r="E1191" t="inlineStr">
        <is>
          <t/>
        </is>
      </c>
      <c r="F1191" t="inlineStr">
        <is>
          <t/>
        </is>
      </c>
      <c r="G1191" t="inlineStr">
        <is>
          <t/>
        </is>
      </c>
      <c r="H1191" t="inlineStr">
        <is>
          <t/>
        </is>
      </c>
      <c r="I1191" t="inlineStr">
        <is>
          <t/>
        </is>
      </c>
      <c r="J1191" t="inlineStr">
        <is>
          <t/>
        </is>
      </c>
      <c r="K1191" t="inlineStr">
        <is>
          <t/>
        </is>
      </c>
      <c r="L1191" s="2" t="inlineStr">
        <is>
          <t>lamelafskærmning</t>
        </is>
      </c>
      <c r="M1191" s="2" t="inlineStr">
        <is>
          <t>3</t>
        </is>
      </c>
      <c r="N1191" s="2" t="inlineStr">
        <is>
          <t/>
        </is>
      </c>
      <c r="O1191" t="inlineStr">
        <is>
          <t>udvendig solafskærmning med lodret eller vandret skærm eller vandrette eller lodrette lameller</t>
        </is>
      </c>
      <c r="P1191" t="inlineStr">
        <is>
          <t/>
        </is>
      </c>
      <c r="Q1191" t="inlineStr">
        <is>
          <t/>
        </is>
      </c>
      <c r="R1191" t="inlineStr">
        <is>
          <t/>
        </is>
      </c>
      <c r="S1191" t="inlineStr">
        <is>
          <t/>
        </is>
      </c>
      <c r="T1191" t="inlineStr">
        <is>
          <t/>
        </is>
      </c>
      <c r="U1191" t="inlineStr">
        <is>
          <t/>
        </is>
      </c>
      <c r="V1191" t="inlineStr">
        <is>
          <t/>
        </is>
      </c>
      <c r="W1191" t="inlineStr">
        <is>
          <t/>
        </is>
      </c>
      <c r="X1191" s="2" t="inlineStr">
        <is>
          <t>brise soleil</t>
        </is>
      </c>
      <c r="Y1191" s="2" t="inlineStr">
        <is>
          <t>3</t>
        </is>
      </c>
      <c r="Z1191" s="2" t="inlineStr">
        <is>
          <t/>
        </is>
      </c>
      <c r="AA1191" t="inlineStr">
        <is>
          <t>systems using a series of horizontal or vertical blades to control the amount of light and solar heat that enters a building</t>
        </is>
      </c>
      <c r="AB1191" t="inlineStr">
        <is>
          <t/>
        </is>
      </c>
      <c r="AC1191" t="inlineStr">
        <is>
          <t/>
        </is>
      </c>
      <c r="AD1191" t="inlineStr">
        <is>
          <t/>
        </is>
      </c>
      <c r="AE1191" t="inlineStr">
        <is>
          <t/>
        </is>
      </c>
      <c r="AF1191" t="inlineStr">
        <is>
          <t/>
        </is>
      </c>
      <c r="AG1191" t="inlineStr">
        <is>
          <t/>
        </is>
      </c>
      <c r="AH1191" t="inlineStr">
        <is>
          <t/>
        </is>
      </c>
      <c r="AI1191" t="inlineStr">
        <is>
          <t/>
        </is>
      </c>
      <c r="AJ1191" t="inlineStr">
        <is>
          <t/>
        </is>
      </c>
      <c r="AK1191" t="inlineStr">
        <is>
          <t/>
        </is>
      </c>
      <c r="AL1191" t="inlineStr">
        <is>
          <t/>
        </is>
      </c>
      <c r="AM1191" t="inlineStr">
        <is>
          <t/>
        </is>
      </c>
      <c r="AN1191" t="inlineStr">
        <is>
          <t/>
        </is>
      </c>
      <c r="AO1191" t="inlineStr">
        <is>
          <t/>
        </is>
      </c>
      <c r="AP1191" t="inlineStr">
        <is>
          <t/>
        </is>
      </c>
      <c r="AQ1191" t="inlineStr">
        <is>
          <t/>
        </is>
      </c>
      <c r="AR1191" t="inlineStr">
        <is>
          <t/>
        </is>
      </c>
      <c r="AS1191" t="inlineStr">
        <is>
          <t/>
        </is>
      </c>
      <c r="AT1191" t="inlineStr">
        <is>
          <t/>
        </is>
      </c>
      <c r="AU1191" t="inlineStr">
        <is>
          <t/>
        </is>
      </c>
      <c r="AV1191" t="inlineStr">
        <is>
          <t/>
        </is>
      </c>
      <c r="AW1191" t="inlineStr">
        <is>
          <t/>
        </is>
      </c>
      <c r="AX1191" t="inlineStr">
        <is>
          <t/>
        </is>
      </c>
      <c r="AY1191" t="inlineStr">
        <is>
          <t/>
        </is>
      </c>
      <c r="AZ1191" t="inlineStr">
        <is>
          <t/>
        </is>
      </c>
      <c r="BA1191" t="inlineStr">
        <is>
          <t/>
        </is>
      </c>
      <c r="BB1191" t="inlineStr">
        <is>
          <t/>
        </is>
      </c>
      <c r="BC1191" t="inlineStr">
        <is>
          <t/>
        </is>
      </c>
      <c r="BD1191" t="inlineStr">
        <is>
          <t/>
        </is>
      </c>
      <c r="BE1191" t="inlineStr">
        <is>
          <t/>
        </is>
      </c>
      <c r="BF1191" t="inlineStr">
        <is>
          <t/>
        </is>
      </c>
      <c r="BG1191" t="inlineStr">
        <is>
          <t/>
        </is>
      </c>
      <c r="BH1191" t="inlineStr">
        <is>
          <t/>
        </is>
      </c>
      <c r="BI1191" t="inlineStr">
        <is>
          <t/>
        </is>
      </c>
      <c r="BJ1191" t="inlineStr">
        <is>
          <t/>
        </is>
      </c>
      <c r="BK1191" t="inlineStr">
        <is>
          <t/>
        </is>
      </c>
      <c r="BL1191" t="inlineStr">
        <is>
          <t/>
        </is>
      </c>
      <c r="BM1191" t="inlineStr">
        <is>
          <t/>
        </is>
      </c>
      <c r="BN1191" t="inlineStr">
        <is>
          <t/>
        </is>
      </c>
      <c r="BO1191" t="inlineStr">
        <is>
          <t/>
        </is>
      </c>
      <c r="BP1191" t="inlineStr">
        <is>
          <t/>
        </is>
      </c>
      <c r="BQ1191" t="inlineStr">
        <is>
          <t/>
        </is>
      </c>
      <c r="BR1191" t="inlineStr">
        <is>
          <t/>
        </is>
      </c>
      <c r="BS1191" t="inlineStr">
        <is>
          <t/>
        </is>
      </c>
      <c r="BT1191" t="inlineStr">
        <is>
          <t/>
        </is>
      </c>
      <c r="BU1191" t="inlineStr">
        <is>
          <t/>
        </is>
      </c>
      <c r="BV1191" t="inlineStr">
        <is>
          <t/>
        </is>
      </c>
      <c r="BW1191" t="inlineStr">
        <is>
          <t/>
        </is>
      </c>
      <c r="BX1191" t="inlineStr">
        <is>
          <t/>
        </is>
      </c>
      <c r="BY1191" t="inlineStr">
        <is>
          <t/>
        </is>
      </c>
      <c r="BZ1191" t="inlineStr">
        <is>
          <t/>
        </is>
      </c>
      <c r="CA1191" t="inlineStr">
        <is>
          <t/>
        </is>
      </c>
      <c r="CB1191" t="inlineStr">
        <is>
          <t/>
        </is>
      </c>
      <c r="CC1191" t="inlineStr">
        <is>
          <t/>
        </is>
      </c>
      <c r="CD1191" t="inlineStr">
        <is>
          <t/>
        </is>
      </c>
      <c r="CE1191" t="inlineStr">
        <is>
          <t/>
        </is>
      </c>
      <c r="CF1191" t="inlineStr">
        <is>
          <t/>
        </is>
      </c>
      <c r="CG1191" t="inlineStr">
        <is>
          <t/>
        </is>
      </c>
      <c r="CH1191" t="inlineStr">
        <is>
          <t/>
        </is>
      </c>
      <c r="CI1191" t="inlineStr">
        <is>
          <t/>
        </is>
      </c>
      <c r="CJ1191" t="inlineStr">
        <is>
          <t/>
        </is>
      </c>
      <c r="CK1191" t="inlineStr">
        <is>
          <t/>
        </is>
      </c>
      <c r="CL1191" t="inlineStr">
        <is>
          <t/>
        </is>
      </c>
      <c r="CM1191" t="inlineStr">
        <is>
          <t/>
        </is>
      </c>
      <c r="CN1191" t="inlineStr">
        <is>
          <t/>
        </is>
      </c>
      <c r="CO1191" t="inlineStr">
        <is>
          <t/>
        </is>
      </c>
      <c r="CP1191" t="inlineStr">
        <is>
          <t/>
        </is>
      </c>
      <c r="CQ1191" t="inlineStr">
        <is>
          <t/>
        </is>
      </c>
      <c r="CR1191" t="inlineStr">
        <is>
          <t/>
        </is>
      </c>
      <c r="CS1191" t="inlineStr">
        <is>
          <t/>
        </is>
      </c>
      <c r="CT1191" t="inlineStr">
        <is>
          <t/>
        </is>
      </c>
      <c r="CU1191" t="inlineStr">
        <is>
          <t/>
        </is>
      </c>
    </row>
    <row r="1192">
      <c r="A1192" s="1" t="str">
        <f>HYPERLINK("https://iate.europa.eu/entry/result/3570522/all", "3570522")</f>
        <v>3570522</v>
      </c>
      <c r="B1192" t="inlineStr">
        <is>
          <t>EDUCATION AND COMMUNICATIONS</t>
        </is>
      </c>
      <c r="C1192" t="inlineStr">
        <is>
          <t>EDUCATION AND COMMUNICATIONS|information technology and data processing</t>
        </is>
      </c>
      <c r="D1192" t="inlineStr">
        <is>
          <t/>
        </is>
      </c>
      <c r="E1192" t="inlineStr">
        <is>
          <t/>
        </is>
      </c>
      <c r="F1192" t="inlineStr">
        <is>
          <t/>
        </is>
      </c>
      <c r="G1192" t="inlineStr">
        <is>
          <t/>
        </is>
      </c>
      <c r="H1192" s="2" t="inlineStr">
        <is>
          <t>webový vandalismus</t>
        </is>
      </c>
      <c r="I1192" s="2" t="inlineStr">
        <is>
          <t>3</t>
        </is>
      </c>
      <c r="J1192" s="2" t="inlineStr">
        <is>
          <t/>
        </is>
      </c>
      <c r="K1192" t="inlineStr">
        <is>
          <t>útok, který pozmění webové stránky nebo způsobí odmítnutí služby
(&lt;i&gt;Denial of Service, DoS&lt;/i&gt;)</t>
        </is>
      </c>
      <c r="L1192" t="inlineStr">
        <is>
          <t/>
        </is>
      </c>
      <c r="M1192" t="inlineStr">
        <is>
          <t/>
        </is>
      </c>
      <c r="N1192" t="inlineStr">
        <is>
          <t/>
        </is>
      </c>
      <c r="O1192" t="inlineStr">
        <is>
          <t/>
        </is>
      </c>
      <c r="P1192" s="2" t="inlineStr">
        <is>
          <t>Cybervandalismus</t>
        </is>
      </c>
      <c r="Q1192" s="2" t="inlineStr">
        <is>
          <t>3</t>
        </is>
      </c>
      <c r="R1192" s="2" t="inlineStr">
        <is>
          <t/>
        </is>
      </c>
      <c r="S1192" t="inlineStr">
        <is>
          <t>Art der Cyberkriminalität, bei der private oder öffentliche digitale Eigentümer (z.B. ein System, Netzwerk oder eine Webseite) von anderen verändert, beschädigt oder zerstört werden</t>
        </is>
      </c>
      <c r="T1192" t="inlineStr">
        <is>
          <t/>
        </is>
      </c>
      <c r="U1192" t="inlineStr">
        <is>
          <t/>
        </is>
      </c>
      <c r="V1192" t="inlineStr">
        <is>
          <t/>
        </is>
      </c>
      <c r="W1192" t="inlineStr">
        <is>
          <t/>
        </is>
      </c>
      <c r="X1192" s="2" t="inlineStr">
        <is>
          <t>electronic vandalism|
cybervandalism|
cyber vandalism|
online vandalism|
cyber-vandalism</t>
        </is>
      </c>
      <c r="Y1192" s="2" t="inlineStr">
        <is>
          <t>3|
1|
3|
3|
1</t>
        </is>
      </c>
      <c r="Z1192" s="2" t="inlineStr">
        <is>
          <t xml:space="preserve">|
|
|
|
</t>
        </is>
      </c>
      <c r="AA1192" t="inlineStr">
        <is>
          <t>form of cybercrime which consists in interfering with or obstructing the operation of a system or network, or in destroying data stored in or transmitted by a system or network</t>
        </is>
      </c>
      <c r="AB1192" t="inlineStr">
        <is>
          <t/>
        </is>
      </c>
      <c r="AC1192" t="inlineStr">
        <is>
          <t/>
        </is>
      </c>
      <c r="AD1192" t="inlineStr">
        <is>
          <t/>
        </is>
      </c>
      <c r="AE1192" t="inlineStr">
        <is>
          <t/>
        </is>
      </c>
      <c r="AF1192" t="inlineStr">
        <is>
          <t/>
        </is>
      </c>
      <c r="AG1192" t="inlineStr">
        <is>
          <t/>
        </is>
      </c>
      <c r="AH1192" t="inlineStr">
        <is>
          <t/>
        </is>
      </c>
      <c r="AI1192" t="inlineStr">
        <is>
          <t/>
        </is>
      </c>
      <c r="AJ1192" s="2" t="inlineStr">
        <is>
          <t>kybervandalismi</t>
        </is>
      </c>
      <c r="AK1192" s="2" t="inlineStr">
        <is>
          <t>3</t>
        </is>
      </c>
      <c r="AL1192" s="2" t="inlineStr">
        <is>
          <t/>
        </is>
      </c>
      <c r="AM1192" t="inlineStr">
        <is>
          <t>hakkerin tai hakkeriryhmän tekemä ilkivalta, jolla tekijä pyrkii aiheuttamaan vahinkoa tai hankkimaan mainetta</t>
        </is>
      </c>
      <c r="AN1192" t="inlineStr">
        <is>
          <t/>
        </is>
      </c>
      <c r="AO1192" t="inlineStr">
        <is>
          <t/>
        </is>
      </c>
      <c r="AP1192" t="inlineStr">
        <is>
          <t/>
        </is>
      </c>
      <c r="AQ1192" t="inlineStr">
        <is>
          <t/>
        </is>
      </c>
      <c r="AR1192" s="2" t="inlineStr">
        <is>
          <t>cibearloitiméireacht</t>
        </is>
      </c>
      <c r="AS1192" s="2" t="inlineStr">
        <is>
          <t>3</t>
        </is>
      </c>
      <c r="AT1192" s="2" t="inlineStr">
        <is>
          <t/>
        </is>
      </c>
      <c r="AU1192" t="inlineStr">
        <is>
          <t/>
        </is>
      </c>
      <c r="AV1192" t="inlineStr">
        <is>
          <t/>
        </is>
      </c>
      <c r="AW1192" t="inlineStr">
        <is>
          <t/>
        </is>
      </c>
      <c r="AX1192" t="inlineStr">
        <is>
          <t/>
        </is>
      </c>
      <c r="AY1192" t="inlineStr">
        <is>
          <t/>
        </is>
      </c>
      <c r="AZ1192" t="inlineStr">
        <is>
          <t/>
        </is>
      </c>
      <c r="BA1192" t="inlineStr">
        <is>
          <t/>
        </is>
      </c>
      <c r="BB1192" t="inlineStr">
        <is>
          <t/>
        </is>
      </c>
      <c r="BC1192" t="inlineStr">
        <is>
          <t/>
        </is>
      </c>
      <c r="BD1192" t="inlineStr">
        <is>
          <t/>
        </is>
      </c>
      <c r="BE1192" t="inlineStr">
        <is>
          <t/>
        </is>
      </c>
      <c r="BF1192" t="inlineStr">
        <is>
          <t/>
        </is>
      </c>
      <c r="BG1192" t="inlineStr">
        <is>
          <t/>
        </is>
      </c>
      <c r="BH1192" s="2" t="inlineStr">
        <is>
          <t>kibernetinis vandalizmas</t>
        </is>
      </c>
      <c r="BI1192" s="2" t="inlineStr">
        <is>
          <t>3</t>
        </is>
      </c>
      <c r="BJ1192" s="2" t="inlineStr">
        <is>
          <t/>
        </is>
      </c>
      <c r="BK1192" t="inlineStr">
        <is>
          <t>veiksmas, kuriuo siekiama iš anksto apgalvotos destrukcijos ar žalos skaitmeninėje erdvėje ir kurio motyvas gali būti nuo pramogos iki ideologijos</t>
        </is>
      </c>
      <c r="BL1192" s="2" t="inlineStr">
        <is>
          <t>kibervandalisms</t>
        </is>
      </c>
      <c r="BM1192" s="2" t="inlineStr">
        <is>
          <t>2</t>
        </is>
      </c>
      <c r="BN1192" s="2" t="inlineStr">
        <is>
          <t/>
        </is>
      </c>
      <c r="BO1192" t="inlineStr">
        <is>
          <t/>
        </is>
      </c>
      <c r="BP1192" t="inlineStr">
        <is>
          <t/>
        </is>
      </c>
      <c r="BQ1192" t="inlineStr">
        <is>
          <t/>
        </is>
      </c>
      <c r="BR1192" t="inlineStr">
        <is>
          <t/>
        </is>
      </c>
      <c r="BS1192" t="inlineStr">
        <is>
          <t/>
        </is>
      </c>
      <c r="BT1192" s="2" t="inlineStr">
        <is>
          <t>digitaal vandalisme|
cybervandalisme</t>
        </is>
      </c>
      <c r="BU1192" s="2" t="inlineStr">
        <is>
          <t>3|
3</t>
        </is>
      </c>
      <c r="BV1192" s="2" t="inlineStr">
        <is>
          <t xml:space="preserve">|
</t>
        </is>
      </c>
      <c r="BW1192" t="inlineStr">
        <is>
          <t>vorm van cybercriminaliteit waarbij een systeem, website, netwerk of dergelijke verstoord wordt of de gegevens die daarin opgeslagen zijn, doorgegeven of verwijderd worden</t>
        </is>
      </c>
      <c r="BX1192" t="inlineStr">
        <is>
          <t/>
        </is>
      </c>
      <c r="BY1192" t="inlineStr">
        <is>
          <t/>
        </is>
      </c>
      <c r="BZ1192" t="inlineStr">
        <is>
          <t/>
        </is>
      </c>
      <c r="CA1192" t="inlineStr">
        <is>
          <t/>
        </is>
      </c>
      <c r="CB1192" t="inlineStr">
        <is>
          <t/>
        </is>
      </c>
      <c r="CC1192" t="inlineStr">
        <is>
          <t/>
        </is>
      </c>
      <c r="CD1192" t="inlineStr">
        <is>
          <t/>
        </is>
      </c>
      <c r="CE1192" t="inlineStr">
        <is>
          <t/>
        </is>
      </c>
      <c r="CF1192" t="inlineStr">
        <is>
          <t/>
        </is>
      </c>
      <c r="CG1192" t="inlineStr">
        <is>
          <t/>
        </is>
      </c>
      <c r="CH1192" t="inlineStr">
        <is>
          <t/>
        </is>
      </c>
      <c r="CI1192" t="inlineStr">
        <is>
          <t/>
        </is>
      </c>
      <c r="CJ1192" t="inlineStr">
        <is>
          <t/>
        </is>
      </c>
      <c r="CK1192" t="inlineStr">
        <is>
          <t/>
        </is>
      </c>
      <c r="CL1192" t="inlineStr">
        <is>
          <t/>
        </is>
      </c>
      <c r="CM1192" t="inlineStr">
        <is>
          <t/>
        </is>
      </c>
      <c r="CN1192" t="inlineStr">
        <is>
          <t/>
        </is>
      </c>
      <c r="CO1192" t="inlineStr">
        <is>
          <t/>
        </is>
      </c>
      <c r="CP1192" t="inlineStr">
        <is>
          <t/>
        </is>
      </c>
      <c r="CQ1192" t="inlineStr">
        <is>
          <t/>
        </is>
      </c>
      <c r="CR1192" t="inlineStr">
        <is>
          <t/>
        </is>
      </c>
      <c r="CS1192" t="inlineStr">
        <is>
          <t/>
        </is>
      </c>
      <c r="CT1192" t="inlineStr">
        <is>
          <t/>
        </is>
      </c>
      <c r="CU1192" t="inlineStr">
        <is>
          <t/>
        </is>
      </c>
    </row>
    <row r="1193">
      <c r="A1193" s="1" t="str">
        <f>HYPERLINK("https://iate.europa.eu/entry/result/3572030/all", "3572030")</f>
        <v>3572030</v>
      </c>
      <c r="B1193" t="inlineStr">
        <is>
          <t>SOCIAL QUESTIONS;LAW</t>
        </is>
      </c>
      <c r="C1193" t="inlineStr">
        <is>
          <t>SOCIAL QUESTIONS|construction and town planning|town planning;LAW|criminal law</t>
        </is>
      </c>
      <c r="D1193" t="inlineStr">
        <is>
          <t/>
        </is>
      </c>
      <c r="E1193" t="inlineStr">
        <is>
          <t/>
        </is>
      </c>
      <c r="F1193" t="inlineStr">
        <is>
          <t/>
        </is>
      </c>
      <c r="G1193" t="inlineStr">
        <is>
          <t/>
        </is>
      </c>
      <c r="H1193" t="inlineStr">
        <is>
          <t/>
        </is>
      </c>
      <c r="I1193" t="inlineStr">
        <is>
          <t/>
        </is>
      </c>
      <c r="J1193" t="inlineStr">
        <is>
          <t/>
        </is>
      </c>
      <c r="K1193" t="inlineStr">
        <is>
          <t/>
        </is>
      </c>
      <c r="L1193" t="inlineStr">
        <is>
          <t/>
        </is>
      </c>
      <c r="M1193" t="inlineStr">
        <is>
          <t/>
        </is>
      </c>
      <c r="N1193" t="inlineStr">
        <is>
          <t/>
        </is>
      </c>
      <c r="O1193" t="inlineStr">
        <is>
          <t/>
        </is>
      </c>
      <c r="P1193" t="inlineStr">
        <is>
          <t/>
        </is>
      </c>
      <c r="Q1193" t="inlineStr">
        <is>
          <t/>
        </is>
      </c>
      <c r="R1193" t="inlineStr">
        <is>
          <t/>
        </is>
      </c>
      <c r="S1193" t="inlineStr">
        <is>
          <t/>
        </is>
      </c>
      <c r="T1193" t="inlineStr">
        <is>
          <t/>
        </is>
      </c>
      <c r="U1193" t="inlineStr">
        <is>
          <t/>
        </is>
      </c>
      <c r="V1193" t="inlineStr">
        <is>
          <t/>
        </is>
      </c>
      <c r="W1193" t="inlineStr">
        <is>
          <t/>
        </is>
      </c>
      <c r="X1193" s="2" t="inlineStr">
        <is>
          <t>PSPO|
public spaces protection order</t>
        </is>
      </c>
      <c r="Y1193" s="2" t="inlineStr">
        <is>
          <t>3|
4</t>
        </is>
      </c>
      <c r="Z1193" s="2" t="inlineStr">
        <is>
          <t xml:space="preserve">|
</t>
        </is>
      </c>
      <c r="AA1193" t="inlineStr">
        <is>
          <t>order made by a local authority that identifies a ‘restricted area’ and (a) prohibits specified things being done in the restricted area, (b) requires specified things to be done by persons carrying on specified activities in that area, or (c) does both of those things, such prohibitions or requirements being reasonable to impose in order (a) to prevent activities carried on in that area which have had a detrimental effect on the quality of life of those in the locality from continuing, occurring or recurring, or (b) to reduce that detrimental effect or to reduce the risk of its continuance, occurrence or recurrence</t>
        </is>
      </c>
      <c r="AB1193" t="inlineStr">
        <is>
          <t/>
        </is>
      </c>
      <c r="AC1193" t="inlineStr">
        <is>
          <t/>
        </is>
      </c>
      <c r="AD1193" t="inlineStr">
        <is>
          <t/>
        </is>
      </c>
      <c r="AE1193" t="inlineStr">
        <is>
          <t/>
        </is>
      </c>
      <c r="AF1193" t="inlineStr">
        <is>
          <t/>
        </is>
      </c>
      <c r="AG1193" t="inlineStr">
        <is>
          <t/>
        </is>
      </c>
      <c r="AH1193" t="inlineStr">
        <is>
          <t/>
        </is>
      </c>
      <c r="AI1193" t="inlineStr">
        <is>
          <t/>
        </is>
      </c>
      <c r="AJ1193" t="inlineStr">
        <is>
          <t/>
        </is>
      </c>
      <c r="AK1193" t="inlineStr">
        <is>
          <t/>
        </is>
      </c>
      <c r="AL1193" t="inlineStr">
        <is>
          <t/>
        </is>
      </c>
      <c r="AM1193" t="inlineStr">
        <is>
          <t/>
        </is>
      </c>
      <c r="AN1193" t="inlineStr">
        <is>
          <t/>
        </is>
      </c>
      <c r="AO1193" t="inlineStr">
        <is>
          <t/>
        </is>
      </c>
      <c r="AP1193" t="inlineStr">
        <is>
          <t/>
        </is>
      </c>
      <c r="AQ1193" t="inlineStr">
        <is>
          <t/>
        </is>
      </c>
      <c r="AR1193" s="2" t="inlineStr">
        <is>
          <t>ordú cosanta spásanna poiblí</t>
        </is>
      </c>
      <c r="AS1193" s="2" t="inlineStr">
        <is>
          <t>3</t>
        </is>
      </c>
      <c r="AT1193" s="2" t="inlineStr">
        <is>
          <t/>
        </is>
      </c>
      <c r="AU1193" t="inlineStr">
        <is>
          <t/>
        </is>
      </c>
      <c r="AV1193" t="inlineStr">
        <is>
          <t/>
        </is>
      </c>
      <c r="AW1193" t="inlineStr">
        <is>
          <t/>
        </is>
      </c>
      <c r="AX1193" t="inlineStr">
        <is>
          <t/>
        </is>
      </c>
      <c r="AY1193" t="inlineStr">
        <is>
          <t/>
        </is>
      </c>
      <c r="AZ1193" t="inlineStr">
        <is>
          <t/>
        </is>
      </c>
      <c r="BA1193" t="inlineStr">
        <is>
          <t/>
        </is>
      </c>
      <c r="BB1193" t="inlineStr">
        <is>
          <t/>
        </is>
      </c>
      <c r="BC1193" t="inlineStr">
        <is>
          <t/>
        </is>
      </c>
      <c r="BD1193" t="inlineStr">
        <is>
          <t/>
        </is>
      </c>
      <c r="BE1193" t="inlineStr">
        <is>
          <t/>
        </is>
      </c>
      <c r="BF1193" t="inlineStr">
        <is>
          <t/>
        </is>
      </c>
      <c r="BG1193" t="inlineStr">
        <is>
          <t/>
        </is>
      </c>
      <c r="BH1193" t="inlineStr">
        <is>
          <t/>
        </is>
      </c>
      <c r="BI1193" t="inlineStr">
        <is>
          <t/>
        </is>
      </c>
      <c r="BJ1193" t="inlineStr">
        <is>
          <t/>
        </is>
      </c>
      <c r="BK1193" t="inlineStr">
        <is>
          <t/>
        </is>
      </c>
      <c r="BL1193" t="inlineStr">
        <is>
          <t/>
        </is>
      </c>
      <c r="BM1193" t="inlineStr">
        <is>
          <t/>
        </is>
      </c>
      <c r="BN1193" t="inlineStr">
        <is>
          <t/>
        </is>
      </c>
      <c r="BO1193" t="inlineStr">
        <is>
          <t/>
        </is>
      </c>
      <c r="BP1193" t="inlineStr">
        <is>
          <t/>
        </is>
      </c>
      <c r="BQ1193" t="inlineStr">
        <is>
          <t/>
        </is>
      </c>
      <c r="BR1193" t="inlineStr">
        <is>
          <t/>
        </is>
      </c>
      <c r="BS1193" t="inlineStr">
        <is>
          <t/>
        </is>
      </c>
      <c r="BT1193" t="inlineStr">
        <is>
          <t/>
        </is>
      </c>
      <c r="BU1193" t="inlineStr">
        <is>
          <t/>
        </is>
      </c>
      <c r="BV1193" t="inlineStr">
        <is>
          <t/>
        </is>
      </c>
      <c r="BW1193" t="inlineStr">
        <is>
          <t/>
        </is>
      </c>
      <c r="BX1193" t="inlineStr">
        <is>
          <t/>
        </is>
      </c>
      <c r="BY1193" t="inlineStr">
        <is>
          <t/>
        </is>
      </c>
      <c r="BZ1193" t="inlineStr">
        <is>
          <t/>
        </is>
      </c>
      <c r="CA1193" t="inlineStr">
        <is>
          <t/>
        </is>
      </c>
      <c r="CB1193" t="inlineStr">
        <is>
          <t/>
        </is>
      </c>
      <c r="CC1193" t="inlineStr">
        <is>
          <t/>
        </is>
      </c>
      <c r="CD1193" t="inlineStr">
        <is>
          <t/>
        </is>
      </c>
      <c r="CE1193" t="inlineStr">
        <is>
          <t/>
        </is>
      </c>
      <c r="CF1193" t="inlineStr">
        <is>
          <t/>
        </is>
      </c>
      <c r="CG1193" t="inlineStr">
        <is>
          <t/>
        </is>
      </c>
      <c r="CH1193" t="inlineStr">
        <is>
          <t/>
        </is>
      </c>
      <c r="CI1193" t="inlineStr">
        <is>
          <t/>
        </is>
      </c>
      <c r="CJ1193" t="inlineStr">
        <is>
          <t/>
        </is>
      </c>
      <c r="CK1193" t="inlineStr">
        <is>
          <t/>
        </is>
      </c>
      <c r="CL1193" t="inlineStr">
        <is>
          <t/>
        </is>
      </c>
      <c r="CM1193" t="inlineStr">
        <is>
          <t/>
        </is>
      </c>
      <c r="CN1193" t="inlineStr">
        <is>
          <t/>
        </is>
      </c>
      <c r="CO1193" t="inlineStr">
        <is>
          <t/>
        </is>
      </c>
      <c r="CP1193" t="inlineStr">
        <is>
          <t/>
        </is>
      </c>
      <c r="CQ1193" t="inlineStr">
        <is>
          <t/>
        </is>
      </c>
      <c r="CR1193" t="inlineStr">
        <is>
          <t/>
        </is>
      </c>
      <c r="CS1193" t="inlineStr">
        <is>
          <t/>
        </is>
      </c>
      <c r="CT1193" t="inlineStr">
        <is>
          <t/>
        </is>
      </c>
      <c r="CU1193" t="inlineStr">
        <is>
          <t/>
        </is>
      </c>
    </row>
    <row r="1194">
      <c r="A1194" s="1" t="str">
        <f>HYPERLINK("https://iate.europa.eu/entry/result/3570436/all", "3570436")</f>
        <v>3570436</v>
      </c>
      <c r="B1194" t="inlineStr">
        <is>
          <t>EDUCATION AND COMMUNICATIONS</t>
        </is>
      </c>
      <c r="C1194" t="inlineStr">
        <is>
          <t>EDUCATION AND COMMUNICATIONS|information technology and data processing|computer system</t>
        </is>
      </c>
      <c r="D1194" t="inlineStr">
        <is>
          <t/>
        </is>
      </c>
      <c r="E1194" t="inlineStr">
        <is>
          <t/>
        </is>
      </c>
      <c r="F1194" t="inlineStr">
        <is>
          <t/>
        </is>
      </c>
      <c r="G1194" t="inlineStr">
        <is>
          <t/>
        </is>
      </c>
      <c r="H1194" t="inlineStr">
        <is>
          <t/>
        </is>
      </c>
      <c r="I1194" t="inlineStr">
        <is>
          <t/>
        </is>
      </c>
      <c r="J1194" t="inlineStr">
        <is>
          <t/>
        </is>
      </c>
      <c r="K1194" t="inlineStr">
        <is>
          <t/>
        </is>
      </c>
      <c r="L1194" t="inlineStr">
        <is>
          <t/>
        </is>
      </c>
      <c r="M1194" t="inlineStr">
        <is>
          <t/>
        </is>
      </c>
      <c r="N1194" t="inlineStr">
        <is>
          <t/>
        </is>
      </c>
      <c r="O1194" t="inlineStr">
        <is>
          <t/>
        </is>
      </c>
      <c r="P1194" t="inlineStr">
        <is>
          <t/>
        </is>
      </c>
      <c r="Q1194" t="inlineStr">
        <is>
          <t/>
        </is>
      </c>
      <c r="R1194" t="inlineStr">
        <is>
          <t/>
        </is>
      </c>
      <c r="S1194" t="inlineStr">
        <is>
          <t/>
        </is>
      </c>
      <c r="T1194" t="inlineStr">
        <is>
          <t/>
        </is>
      </c>
      <c r="U1194" t="inlineStr">
        <is>
          <t/>
        </is>
      </c>
      <c r="V1194" t="inlineStr">
        <is>
          <t/>
        </is>
      </c>
      <c r="W1194" t="inlineStr">
        <is>
          <t/>
        </is>
      </c>
      <c r="X1194" s="2" t="inlineStr">
        <is>
          <t>threat agent</t>
        </is>
      </c>
      <c r="Y1194" s="2" t="inlineStr">
        <is>
          <t>3</t>
        </is>
      </c>
      <c r="Z1194" s="2" t="inlineStr">
        <is>
          <t/>
        </is>
      </c>
      <c r="AA1194" t="inlineStr">
        <is>
          <t>an individual or group that can manifest a threat</t>
        </is>
      </c>
      <c r="AB1194" t="inlineStr">
        <is>
          <t/>
        </is>
      </c>
      <c r="AC1194" t="inlineStr">
        <is>
          <t/>
        </is>
      </c>
      <c r="AD1194" t="inlineStr">
        <is>
          <t/>
        </is>
      </c>
      <c r="AE1194" t="inlineStr">
        <is>
          <t/>
        </is>
      </c>
      <c r="AF1194" t="inlineStr">
        <is>
          <t/>
        </is>
      </c>
      <c r="AG1194" t="inlineStr">
        <is>
          <t/>
        </is>
      </c>
      <c r="AH1194" t="inlineStr">
        <is>
          <t/>
        </is>
      </c>
      <c r="AI1194" t="inlineStr">
        <is>
          <t/>
        </is>
      </c>
      <c r="AJ1194" t="inlineStr">
        <is>
          <t/>
        </is>
      </c>
      <c r="AK1194" t="inlineStr">
        <is>
          <t/>
        </is>
      </c>
      <c r="AL1194" t="inlineStr">
        <is>
          <t/>
        </is>
      </c>
      <c r="AM1194" t="inlineStr">
        <is>
          <t/>
        </is>
      </c>
      <c r="AN1194" t="inlineStr">
        <is>
          <t/>
        </is>
      </c>
      <c r="AO1194" t="inlineStr">
        <is>
          <t/>
        </is>
      </c>
      <c r="AP1194" t="inlineStr">
        <is>
          <t/>
        </is>
      </c>
      <c r="AQ1194" t="inlineStr">
        <is>
          <t/>
        </is>
      </c>
      <c r="AR1194" s="2" t="inlineStr">
        <is>
          <t>gníomhaire bagartha</t>
        </is>
      </c>
      <c r="AS1194" s="2" t="inlineStr">
        <is>
          <t>3</t>
        </is>
      </c>
      <c r="AT1194" s="2" t="inlineStr">
        <is>
          <t/>
        </is>
      </c>
      <c r="AU1194" t="inlineStr">
        <is>
          <t/>
        </is>
      </c>
      <c r="AV1194" t="inlineStr">
        <is>
          <t/>
        </is>
      </c>
      <c r="AW1194" t="inlineStr">
        <is>
          <t/>
        </is>
      </c>
      <c r="AX1194" t="inlineStr">
        <is>
          <t/>
        </is>
      </c>
      <c r="AY1194" t="inlineStr">
        <is>
          <t/>
        </is>
      </c>
      <c r="AZ1194" s="2" t="inlineStr">
        <is>
          <t>fenyegetésforrás|
fenyegetési forrás</t>
        </is>
      </c>
      <c r="BA1194" s="2" t="inlineStr">
        <is>
          <t>3|
3</t>
        </is>
      </c>
      <c r="BB1194" s="2" t="inlineStr">
        <is>
          <t xml:space="preserve">|
</t>
        </is>
      </c>
      <c r="BC1194" t="inlineStr">
        <is>
          <t>egy személy vagy csoport, aki(k) egy adott fenyegetést valóra válthat(nak)</t>
        </is>
      </c>
      <c r="BD1194" t="inlineStr">
        <is>
          <t/>
        </is>
      </c>
      <c r="BE1194" t="inlineStr">
        <is>
          <t/>
        </is>
      </c>
      <c r="BF1194" t="inlineStr">
        <is>
          <t/>
        </is>
      </c>
      <c r="BG1194" t="inlineStr">
        <is>
          <t/>
        </is>
      </c>
      <c r="BH1194" t="inlineStr">
        <is>
          <t/>
        </is>
      </c>
      <c r="BI1194" t="inlineStr">
        <is>
          <t/>
        </is>
      </c>
      <c r="BJ1194" t="inlineStr">
        <is>
          <t/>
        </is>
      </c>
      <c r="BK1194" t="inlineStr">
        <is>
          <t/>
        </is>
      </c>
      <c r="BL1194" t="inlineStr">
        <is>
          <t/>
        </is>
      </c>
      <c r="BM1194" t="inlineStr">
        <is>
          <t/>
        </is>
      </c>
      <c r="BN1194" t="inlineStr">
        <is>
          <t/>
        </is>
      </c>
      <c r="BO1194" t="inlineStr">
        <is>
          <t/>
        </is>
      </c>
      <c r="BP1194" t="inlineStr">
        <is>
          <t/>
        </is>
      </c>
      <c r="BQ1194" t="inlineStr">
        <is>
          <t/>
        </is>
      </c>
      <c r="BR1194" t="inlineStr">
        <is>
          <t/>
        </is>
      </c>
      <c r="BS1194" t="inlineStr">
        <is>
          <t/>
        </is>
      </c>
      <c r="BT1194" t="inlineStr">
        <is>
          <t/>
        </is>
      </c>
      <c r="BU1194" t="inlineStr">
        <is>
          <t/>
        </is>
      </c>
      <c r="BV1194" t="inlineStr">
        <is>
          <t/>
        </is>
      </c>
      <c r="BW1194" t="inlineStr">
        <is>
          <t/>
        </is>
      </c>
      <c r="BX1194" t="inlineStr">
        <is>
          <t/>
        </is>
      </c>
      <c r="BY1194" t="inlineStr">
        <is>
          <t/>
        </is>
      </c>
      <c r="BZ1194" t="inlineStr">
        <is>
          <t/>
        </is>
      </c>
      <c r="CA1194" t="inlineStr">
        <is>
          <t/>
        </is>
      </c>
      <c r="CB1194" t="inlineStr">
        <is>
          <t/>
        </is>
      </c>
      <c r="CC1194" t="inlineStr">
        <is>
          <t/>
        </is>
      </c>
      <c r="CD1194" t="inlineStr">
        <is>
          <t/>
        </is>
      </c>
      <c r="CE1194" t="inlineStr">
        <is>
          <t/>
        </is>
      </c>
      <c r="CF1194" t="inlineStr">
        <is>
          <t/>
        </is>
      </c>
      <c r="CG1194" t="inlineStr">
        <is>
          <t/>
        </is>
      </c>
      <c r="CH1194" t="inlineStr">
        <is>
          <t/>
        </is>
      </c>
      <c r="CI1194" t="inlineStr">
        <is>
          <t/>
        </is>
      </c>
      <c r="CJ1194" t="inlineStr">
        <is>
          <t/>
        </is>
      </c>
      <c r="CK1194" t="inlineStr">
        <is>
          <t/>
        </is>
      </c>
      <c r="CL1194" t="inlineStr">
        <is>
          <t/>
        </is>
      </c>
      <c r="CM1194" t="inlineStr">
        <is>
          <t/>
        </is>
      </c>
      <c r="CN1194" t="inlineStr">
        <is>
          <t/>
        </is>
      </c>
      <c r="CO1194" t="inlineStr">
        <is>
          <t/>
        </is>
      </c>
      <c r="CP1194" t="inlineStr">
        <is>
          <t/>
        </is>
      </c>
      <c r="CQ1194" t="inlineStr">
        <is>
          <t/>
        </is>
      </c>
      <c r="CR1194" t="inlineStr">
        <is>
          <t/>
        </is>
      </c>
      <c r="CS1194" t="inlineStr">
        <is>
          <t/>
        </is>
      </c>
      <c r="CT1194" t="inlineStr">
        <is>
          <t/>
        </is>
      </c>
      <c r="CU1194" t="inlineStr">
        <is>
          <t/>
        </is>
      </c>
    </row>
    <row r="1195">
      <c r="A1195" s="1" t="str">
        <f>HYPERLINK("https://iate.europa.eu/entry/result/3569088/all", "3569088")</f>
        <v>3569088</v>
      </c>
      <c r="B1195" t="inlineStr">
        <is>
          <t>EUROPEAN UNION</t>
        </is>
      </c>
      <c r="C1195" t="inlineStr">
        <is>
          <t>EUROPEAN UNION|EU finance</t>
        </is>
      </c>
      <c r="D1195" s="2" t="inlineStr">
        <is>
          <t>междинен преглед на многогодишната финансова рамка|
междинен преглед на МФР</t>
        </is>
      </c>
      <c r="E1195" s="2" t="inlineStr">
        <is>
          <t>3|
3</t>
        </is>
      </c>
      <c r="F1195" s="2" t="inlineStr">
        <is>
          <t xml:space="preserve">|
</t>
        </is>
      </c>
      <c r="G1195" t="inlineStr">
        <is>
          <t/>
        </is>
      </c>
      <c r="H1195" s="2" t="inlineStr">
        <is>
          <t>přezkum víceletého finančního rámce v polovině období</t>
        </is>
      </c>
      <c r="I1195" s="2" t="inlineStr">
        <is>
          <t>4</t>
        </is>
      </c>
      <c r="J1195" s="2" t="inlineStr">
        <is>
          <t/>
        </is>
      </c>
      <c r="K1195" t="inlineStr">
        <is>
          <t/>
        </is>
      </c>
      <c r="L1195" s="2" t="inlineStr">
        <is>
          <t>midtvejsgennemgang af FFR|
midtvejsgennemgang af den flerårige finansielle ramme</t>
        </is>
      </c>
      <c r="M1195" s="2" t="inlineStr">
        <is>
          <t>3|
3</t>
        </is>
      </c>
      <c r="N1195" s="2" t="inlineStr">
        <is>
          <t xml:space="preserve">|
</t>
        </is>
      </c>
      <c r="O1195" t="inlineStr">
        <is>
          <t/>
        </is>
      </c>
      <c r="P1195" s="2" t="inlineStr">
        <is>
          <t>Halbzeitüberprüfung des mehrjährigen Finanzrahmens|
Halbzeitüberprüfung des MFR</t>
        </is>
      </c>
      <c r="Q1195" s="2" t="inlineStr">
        <is>
          <t>3|
3</t>
        </is>
      </c>
      <c r="R1195" s="2" t="inlineStr">
        <is>
          <t xml:space="preserve">|
</t>
        </is>
      </c>
      <c r="S1195" t="inlineStr">
        <is>
          <t>obligatorische Überprüfung des MFR nach der Hälfte der Laufzeit, um der wirtschaftlichen Lage zu diesem Zeitpunkt sowie den jüngsten makroökonomischen Vorhersagen Rechnung zu tragen</t>
        </is>
      </c>
      <c r="T1195" s="2" t="inlineStr">
        <is>
          <t>ενδιάμεση επανεξέταση του ΠΔΠ</t>
        </is>
      </c>
      <c r="U1195" s="2" t="inlineStr">
        <is>
          <t>2</t>
        </is>
      </c>
      <c r="V1195" s="2" t="inlineStr">
        <is>
          <t/>
        </is>
      </c>
      <c r="W1195" t="inlineStr">
        <is>
          <t/>
        </is>
      </c>
      <c r="X1195" s="2" t="inlineStr">
        <is>
          <t>mid-term review of the MFF|
MFF mid-term review|
review of the MFF|
mid-term review of the Multiannual Financial Framework</t>
        </is>
      </c>
      <c r="Y1195" s="2" t="inlineStr">
        <is>
          <t>3|
3|
1|
4</t>
        </is>
      </c>
      <c r="Z1195" s="2" t="inlineStr">
        <is>
          <t xml:space="preserve">|
|
|
</t>
        </is>
      </c>
      <c r="AA1195" t="inlineStr">
        <is>
          <t>compulsory review of the functioning of the MFF that takes full account of the economic situation of the time and the latest macroeconomic projections, to be submitted by the Commission by the end of 2016 at the latest, so that the institutions can reassess the priorities</t>
        </is>
      </c>
      <c r="AB1195" s="2" t="inlineStr">
        <is>
          <t>examen intermedio del marco financiero plurianual</t>
        </is>
      </c>
      <c r="AC1195" s="2" t="inlineStr">
        <is>
          <t>2</t>
        </is>
      </c>
      <c r="AD1195" s="2" t="inlineStr">
        <is>
          <t/>
        </is>
      </c>
      <c r="AE1195" t="inlineStr">
        <is>
          <t/>
        </is>
      </c>
      <c r="AF1195" s="2" t="inlineStr">
        <is>
          <t>mitmeaastase finantsraamistiku läbivaatamine</t>
        </is>
      </c>
      <c r="AG1195" s="2" t="inlineStr">
        <is>
          <t>3</t>
        </is>
      </c>
      <c r="AH1195" s="2" t="inlineStr">
        <is>
          <t/>
        </is>
      </c>
      <c r="AI1195" t="inlineStr">
        <is>
          <t/>
        </is>
      </c>
      <c r="AJ1195" s="2" t="inlineStr">
        <is>
          <t>monivuotisen rahoituskehyksen väliarviointi</t>
        </is>
      </c>
      <c r="AK1195" s="2" t="inlineStr">
        <is>
          <t>3</t>
        </is>
      </c>
      <c r="AL1195" s="2" t="inlineStr">
        <is>
          <t/>
        </is>
      </c>
      <c r="AM1195" t="inlineStr">
        <is>
          <t>monivuotisen rahoituskehyksen toiminnan pakollinen arviointi, jossa otetaan täysin huomioon tuolloin vallitseva taloustilanne sekä viimeisimmät makrotalousennusteet</t>
        </is>
      </c>
      <c r="AN1195" s="2" t="inlineStr">
        <is>
          <t>réexamen à mi-parcours du cadre financier pluriannuel|
réexamen à mi-parcours du CFP</t>
        </is>
      </c>
      <c r="AO1195" s="2" t="inlineStr">
        <is>
          <t>3|
3</t>
        </is>
      </c>
      <c r="AP1195" s="2" t="inlineStr">
        <is>
          <t xml:space="preserve">|
</t>
        </is>
      </c>
      <c r="AQ1195" t="inlineStr">
        <is>
          <t/>
        </is>
      </c>
      <c r="AR1195" s="2" t="inlineStr">
        <is>
          <t>athbhreithniú meántéarma CAI|
athbhreithniú meántéarma ar an gCreat Airgeadais Ilbhliantúil</t>
        </is>
      </c>
      <c r="AS1195" s="2" t="inlineStr">
        <is>
          <t>3|
3</t>
        </is>
      </c>
      <c r="AT1195" s="2" t="inlineStr">
        <is>
          <t xml:space="preserve">|
</t>
        </is>
      </c>
      <c r="AU1195" t="inlineStr">
        <is>
          <t/>
        </is>
      </c>
      <c r="AV1195" s="2" t="inlineStr">
        <is>
          <t>preispitivanje VFO-a sredinom provedbenog razdoblja</t>
        </is>
      </c>
      <c r="AW1195" s="2" t="inlineStr">
        <is>
          <t>2</t>
        </is>
      </c>
      <c r="AX1195" s="2" t="inlineStr">
        <is>
          <t/>
        </is>
      </c>
      <c r="AY1195" t="inlineStr">
        <is>
          <t/>
        </is>
      </c>
      <c r="AZ1195" s="2" t="inlineStr">
        <is>
          <t>többéves pénzügyi keret félidős értékelése</t>
        </is>
      </c>
      <c r="BA1195" s="2" t="inlineStr">
        <is>
          <t>3</t>
        </is>
      </c>
      <c r="BB1195" s="2" t="inlineStr">
        <is>
          <t/>
        </is>
      </c>
      <c r="BC1195" t="inlineStr">
        <is>
          <t/>
        </is>
      </c>
      <c r="BD1195" s="2" t="inlineStr">
        <is>
          <t>riesame intermedio del QFP</t>
        </is>
      </c>
      <c r="BE1195" s="2" t="inlineStr">
        <is>
          <t>2</t>
        </is>
      </c>
      <c r="BF1195" s="2" t="inlineStr">
        <is>
          <t/>
        </is>
      </c>
      <c r="BG1195" t="inlineStr">
        <is>
          <t/>
        </is>
      </c>
      <c r="BH1195" s="2" t="inlineStr">
        <is>
          <t>DFP laikotarpio vidurio peržiūra|
Daugiametės finansinės programos laikotarpio vidurio peržiūra</t>
        </is>
      </c>
      <c r="BI1195" s="2" t="inlineStr">
        <is>
          <t>2|
2</t>
        </is>
      </c>
      <c r="BJ1195" s="2" t="inlineStr">
        <is>
          <t xml:space="preserve">|
</t>
        </is>
      </c>
      <c r="BK1195" t="inlineStr">
        <is>
          <t/>
        </is>
      </c>
      <c r="BL1195" s="2" t="inlineStr">
        <is>
          <t>daudzgadu finanšu shēmas vidusposma novērtēšana|
DFS vidusposma novērtēšana</t>
        </is>
      </c>
      <c r="BM1195" s="2" t="inlineStr">
        <is>
          <t>3|
3</t>
        </is>
      </c>
      <c r="BN1195" s="2" t="inlineStr">
        <is>
          <t xml:space="preserve">|
</t>
        </is>
      </c>
      <c r="BO1195" t="inlineStr">
        <is>
          <t/>
        </is>
      </c>
      <c r="BP1195" s="2" t="inlineStr">
        <is>
          <t>analiżi ta' nofs it-terminu tal-QFP|
analiżi ta' nofs it-terminu tal-Qafas Finanzjarju Pluriennali</t>
        </is>
      </c>
      <c r="BQ1195" s="2" t="inlineStr">
        <is>
          <t>3|
3</t>
        </is>
      </c>
      <c r="BR1195" s="2" t="inlineStr">
        <is>
          <t xml:space="preserve">|
</t>
        </is>
      </c>
      <c r="BS1195" t="inlineStr">
        <is>
          <t/>
        </is>
      </c>
      <c r="BT1195" s="2" t="inlineStr">
        <is>
          <t>tussentijdse evaluatie van het MFK</t>
        </is>
      </c>
      <c r="BU1195" s="2" t="inlineStr">
        <is>
          <t>3</t>
        </is>
      </c>
      <c r="BV1195" s="2" t="inlineStr">
        <is>
          <t/>
        </is>
      </c>
      <c r="BW1195" t="inlineStr">
        <is>
          <t/>
        </is>
      </c>
      <c r="BX1195" s="2" t="inlineStr">
        <is>
          <t>śródokresowy przegląd WRF|
śródokresowy przegląd wieloletnich ram finansowych</t>
        </is>
      </c>
      <c r="BY1195" s="2" t="inlineStr">
        <is>
          <t>3|
3</t>
        </is>
      </c>
      <c r="BZ1195" s="2" t="inlineStr">
        <is>
          <t xml:space="preserve">|
</t>
        </is>
      </c>
      <c r="CA1195" t="inlineStr">
        <is>
          <t/>
        </is>
      </c>
      <c r="CB1195" s="2" t="inlineStr">
        <is>
          <t>reapreciação intercalar do QFP</t>
        </is>
      </c>
      <c r="CC1195" s="2" t="inlineStr">
        <is>
          <t>3</t>
        </is>
      </c>
      <c r="CD1195" s="2" t="inlineStr">
        <is>
          <t/>
        </is>
      </c>
      <c r="CE1195" t="inlineStr">
        <is>
          <t>Reapreciação obrigatória do funcionamento do Quadro Financeiro Plurianual, tendo plenamente em conta a situação económica no momento, assim como as últimas projeções macroeconómicas disponíveis.</t>
        </is>
      </c>
      <c r="CF1195" s="2" t="inlineStr">
        <is>
          <t>evaluarea la jumătatea perioadei a cadrului financiar multianual|
evaluarea CFM la jumătatea perioadei</t>
        </is>
      </c>
      <c r="CG1195" s="2" t="inlineStr">
        <is>
          <t>4|
4</t>
        </is>
      </c>
      <c r="CH1195" s="2" t="inlineStr">
        <is>
          <t xml:space="preserve">|
</t>
        </is>
      </c>
      <c r="CI1195" t="inlineStr">
        <is>
          <t/>
        </is>
      </c>
      <c r="CJ1195" s="2" t="inlineStr">
        <is>
          <t>strednodobé preskúmanie viacročného finančného rámca|
preskúmanie viacročného finančného rámca v polovici obdobia|
preskúmanie viacročného finančného rámca v polovici trvania</t>
        </is>
      </c>
      <c r="CK1195" s="2" t="inlineStr">
        <is>
          <t>3|
2|
2</t>
        </is>
      </c>
      <c r="CL1195" s="2" t="inlineStr">
        <is>
          <t xml:space="preserve">|
|
</t>
        </is>
      </c>
      <c r="CM1195" t="inlineStr">
        <is>
          <t/>
        </is>
      </c>
      <c r="CN1195" s="2" t="inlineStr">
        <is>
          <t>vmesni pregled večletnega finančnega okvira</t>
        </is>
      </c>
      <c r="CO1195" s="2" t="inlineStr">
        <is>
          <t>2</t>
        </is>
      </c>
      <c r="CP1195" s="2" t="inlineStr">
        <is>
          <t/>
        </is>
      </c>
      <c r="CQ1195" t="inlineStr">
        <is>
          <t/>
        </is>
      </c>
      <c r="CR1195" s="2" t="inlineStr">
        <is>
          <t>halvtidsöversyn av den fleråriga budgetramen</t>
        </is>
      </c>
      <c r="CS1195" s="2" t="inlineStr">
        <is>
          <t>3</t>
        </is>
      </c>
      <c r="CT1195" s="2" t="inlineStr">
        <is>
          <t/>
        </is>
      </c>
      <c r="CU1195" t="inlineStr">
        <is>
          <t/>
        </is>
      </c>
    </row>
    <row r="1196">
      <c r="A1196" s="1" t="str">
        <f>HYPERLINK("https://iate.europa.eu/entry/result/3569846/all", "3569846")</f>
        <v>3569846</v>
      </c>
      <c r="B1196" t="inlineStr">
        <is>
          <t>INDUSTRY;SOCIAL QUESTIONS</t>
        </is>
      </c>
      <c r="C1196" t="inlineStr">
        <is>
          <t>INDUSTRY|electronics and electrical engineering|electrical engineering;SOCIAL QUESTIONS|construction and town planning|town planning;INDUSTRY|building and public works|building services</t>
        </is>
      </c>
      <c r="D1196" t="inlineStr">
        <is>
          <t/>
        </is>
      </c>
      <c r="E1196" t="inlineStr">
        <is>
          <t/>
        </is>
      </c>
      <c r="F1196" t="inlineStr">
        <is>
          <t/>
        </is>
      </c>
      <c r="G1196" t="inlineStr">
        <is>
          <t/>
        </is>
      </c>
      <c r="H1196" t="inlineStr">
        <is>
          <t/>
        </is>
      </c>
      <c r="I1196" t="inlineStr">
        <is>
          <t/>
        </is>
      </c>
      <c r="J1196" t="inlineStr">
        <is>
          <t/>
        </is>
      </c>
      <c r="K1196" t="inlineStr">
        <is>
          <t/>
        </is>
      </c>
      <c r="L1196" t="inlineStr">
        <is>
          <t/>
        </is>
      </c>
      <c r="M1196" t="inlineStr">
        <is>
          <t/>
        </is>
      </c>
      <c r="N1196" t="inlineStr">
        <is>
          <t/>
        </is>
      </c>
      <c r="O1196" t="inlineStr">
        <is>
          <t/>
        </is>
      </c>
      <c r="P1196" t="inlineStr">
        <is>
          <t/>
        </is>
      </c>
      <c r="Q1196" t="inlineStr">
        <is>
          <t/>
        </is>
      </c>
      <c r="R1196" t="inlineStr">
        <is>
          <t/>
        </is>
      </c>
      <c r="S1196" t="inlineStr">
        <is>
          <t/>
        </is>
      </c>
      <c r="T1196" t="inlineStr">
        <is>
          <t/>
        </is>
      </c>
      <c r="U1196" t="inlineStr">
        <is>
          <t/>
        </is>
      </c>
      <c r="V1196" t="inlineStr">
        <is>
          <t/>
        </is>
      </c>
      <c r="W1196" t="inlineStr">
        <is>
          <t/>
        </is>
      </c>
      <c r="X1196" s="2" t="inlineStr">
        <is>
          <t>electrical equipment room|
electrical room</t>
        </is>
      </c>
      <c r="Y1196" s="2" t="inlineStr">
        <is>
          <t>3|
3</t>
        </is>
      </c>
      <c r="Z1196" s="2" t="inlineStr">
        <is>
          <t xml:space="preserve">|
</t>
        </is>
      </c>
      <c r="AA1196" t="inlineStr">
        <is>
          <t>enclosed space for electrical apparatus that allows persons to go inside for inspection and maintenance</t>
        </is>
      </c>
      <c r="AB1196" t="inlineStr">
        <is>
          <t/>
        </is>
      </c>
      <c r="AC1196" t="inlineStr">
        <is>
          <t/>
        </is>
      </c>
      <c r="AD1196" t="inlineStr">
        <is>
          <t/>
        </is>
      </c>
      <c r="AE1196" t="inlineStr">
        <is>
          <t/>
        </is>
      </c>
      <c r="AF1196" t="inlineStr">
        <is>
          <t/>
        </is>
      </c>
      <c r="AG1196" t="inlineStr">
        <is>
          <t/>
        </is>
      </c>
      <c r="AH1196" t="inlineStr">
        <is>
          <t/>
        </is>
      </c>
      <c r="AI1196" t="inlineStr">
        <is>
          <t/>
        </is>
      </c>
      <c r="AJ1196" t="inlineStr">
        <is>
          <t/>
        </is>
      </c>
      <c r="AK1196" t="inlineStr">
        <is>
          <t/>
        </is>
      </c>
      <c r="AL1196" t="inlineStr">
        <is>
          <t/>
        </is>
      </c>
      <c r="AM1196" t="inlineStr">
        <is>
          <t/>
        </is>
      </c>
      <c r="AN1196" t="inlineStr">
        <is>
          <t/>
        </is>
      </c>
      <c r="AO1196" t="inlineStr">
        <is>
          <t/>
        </is>
      </c>
      <c r="AP1196" t="inlineStr">
        <is>
          <t/>
        </is>
      </c>
      <c r="AQ1196" t="inlineStr">
        <is>
          <t/>
        </is>
      </c>
      <c r="AR1196" s="2" t="inlineStr">
        <is>
          <t>seomra trealaimh leictrigh</t>
        </is>
      </c>
      <c r="AS1196" s="2" t="inlineStr">
        <is>
          <t>3</t>
        </is>
      </c>
      <c r="AT1196" s="2" t="inlineStr">
        <is>
          <t/>
        </is>
      </c>
      <c r="AU1196" t="inlineStr">
        <is>
          <t/>
        </is>
      </c>
      <c r="AV1196" t="inlineStr">
        <is>
          <t/>
        </is>
      </c>
      <c r="AW1196" t="inlineStr">
        <is>
          <t/>
        </is>
      </c>
      <c r="AX1196" t="inlineStr">
        <is>
          <t/>
        </is>
      </c>
      <c r="AY1196" t="inlineStr">
        <is>
          <t/>
        </is>
      </c>
      <c r="AZ1196" t="inlineStr">
        <is>
          <t/>
        </is>
      </c>
      <c r="BA1196" t="inlineStr">
        <is>
          <t/>
        </is>
      </c>
      <c r="BB1196" t="inlineStr">
        <is>
          <t/>
        </is>
      </c>
      <c r="BC1196" t="inlineStr">
        <is>
          <t/>
        </is>
      </c>
      <c r="BD1196" s="2" t="inlineStr">
        <is>
          <t>sala quadri elettrici|
sala quadri|
locale quadri elettrici</t>
        </is>
      </c>
      <c r="BE1196" s="2" t="inlineStr">
        <is>
          <t>3|
3|
3</t>
        </is>
      </c>
      <c r="BF1196" s="2" t="inlineStr">
        <is>
          <t xml:space="preserve">|
|
</t>
        </is>
      </c>
      <c r="BG1196" t="inlineStr">
        <is>
          <t>locale tecnico presidiato ed accessibile solo al personale addetto in cui sono installati i quadri elettrici</t>
        </is>
      </c>
      <c r="BH1196" t="inlineStr">
        <is>
          <t/>
        </is>
      </c>
      <c r="BI1196" t="inlineStr">
        <is>
          <t/>
        </is>
      </c>
      <c r="BJ1196" t="inlineStr">
        <is>
          <t/>
        </is>
      </c>
      <c r="BK1196" t="inlineStr">
        <is>
          <t/>
        </is>
      </c>
      <c r="BL1196" t="inlineStr">
        <is>
          <t/>
        </is>
      </c>
      <c r="BM1196" t="inlineStr">
        <is>
          <t/>
        </is>
      </c>
      <c r="BN1196" t="inlineStr">
        <is>
          <t/>
        </is>
      </c>
      <c r="BO1196" t="inlineStr">
        <is>
          <t/>
        </is>
      </c>
      <c r="BP1196" t="inlineStr">
        <is>
          <t/>
        </is>
      </c>
      <c r="BQ1196" t="inlineStr">
        <is>
          <t/>
        </is>
      </c>
      <c r="BR1196" t="inlineStr">
        <is>
          <t/>
        </is>
      </c>
      <c r="BS1196" t="inlineStr">
        <is>
          <t/>
        </is>
      </c>
      <c r="BT1196" t="inlineStr">
        <is>
          <t/>
        </is>
      </c>
      <c r="BU1196" t="inlineStr">
        <is>
          <t/>
        </is>
      </c>
      <c r="BV1196" t="inlineStr">
        <is>
          <t/>
        </is>
      </c>
      <c r="BW1196" t="inlineStr">
        <is>
          <t/>
        </is>
      </c>
      <c r="BX1196" t="inlineStr">
        <is>
          <t/>
        </is>
      </c>
      <c r="BY1196" t="inlineStr">
        <is>
          <t/>
        </is>
      </c>
      <c r="BZ1196" t="inlineStr">
        <is>
          <t/>
        </is>
      </c>
      <c r="CA1196" t="inlineStr">
        <is>
          <t/>
        </is>
      </c>
      <c r="CB1196" t="inlineStr">
        <is>
          <t/>
        </is>
      </c>
      <c r="CC1196" t="inlineStr">
        <is>
          <t/>
        </is>
      </c>
      <c r="CD1196" t="inlineStr">
        <is>
          <t/>
        </is>
      </c>
      <c r="CE1196" t="inlineStr">
        <is>
          <t/>
        </is>
      </c>
      <c r="CF1196" t="inlineStr">
        <is>
          <t/>
        </is>
      </c>
      <c r="CG1196" t="inlineStr">
        <is>
          <t/>
        </is>
      </c>
      <c r="CH1196" t="inlineStr">
        <is>
          <t/>
        </is>
      </c>
      <c r="CI1196" t="inlineStr">
        <is>
          <t/>
        </is>
      </c>
      <c r="CJ1196" t="inlineStr">
        <is>
          <t/>
        </is>
      </c>
      <c r="CK1196" t="inlineStr">
        <is>
          <t/>
        </is>
      </c>
      <c r="CL1196" t="inlineStr">
        <is>
          <t/>
        </is>
      </c>
      <c r="CM1196" t="inlineStr">
        <is>
          <t/>
        </is>
      </c>
      <c r="CN1196" t="inlineStr">
        <is>
          <t/>
        </is>
      </c>
      <c r="CO1196" t="inlineStr">
        <is>
          <t/>
        </is>
      </c>
      <c r="CP1196" t="inlineStr">
        <is>
          <t/>
        </is>
      </c>
      <c r="CQ1196" t="inlineStr">
        <is>
          <t/>
        </is>
      </c>
      <c r="CR1196" t="inlineStr">
        <is>
          <t/>
        </is>
      </c>
      <c r="CS1196" t="inlineStr">
        <is>
          <t/>
        </is>
      </c>
      <c r="CT1196" t="inlineStr">
        <is>
          <t/>
        </is>
      </c>
      <c r="CU1196" t="inlineStr">
        <is>
          <t/>
        </is>
      </c>
    </row>
    <row r="1197">
      <c r="A1197" s="1" t="str">
        <f>HYPERLINK("https://iate.europa.eu/entry/result/2227789/all", "2227789")</f>
        <v>2227789</v>
      </c>
      <c r="B1197" t="inlineStr">
        <is>
          <t>EUROPEAN UNION</t>
        </is>
      </c>
      <c r="C1197" t="inlineStr">
        <is>
          <t>EUROPEAN UNION|EU finance|Community budget</t>
        </is>
      </c>
      <c r="D1197" t="inlineStr">
        <is>
          <t/>
        </is>
      </c>
      <c r="E1197" t="inlineStr">
        <is>
          <t/>
        </is>
      </c>
      <c r="F1197" t="inlineStr">
        <is>
          <t/>
        </is>
      </c>
      <c r="G1197" t="inlineStr">
        <is>
          <t/>
        </is>
      </c>
      <c r="H1197" s="2" t="inlineStr">
        <is>
          <t>svazek</t>
        </is>
      </c>
      <c r="I1197" s="2" t="inlineStr">
        <is>
          <t>3</t>
        </is>
      </c>
      <c r="J1197" s="2" t="inlineStr">
        <is>
          <t/>
        </is>
      </c>
      <c r="K1197" t="inlineStr">
        <is>
          <t/>
        </is>
      </c>
      <c r="L1197" s="2" t="inlineStr">
        <is>
          <t>bind</t>
        </is>
      </c>
      <c r="M1197" s="2" t="inlineStr">
        <is>
          <t>4</t>
        </is>
      </c>
      <c r="N1197" s="2" t="inlineStr">
        <is>
          <t/>
        </is>
      </c>
      <c r="O1197" t="inlineStr">
        <is>
          <t/>
        </is>
      </c>
      <c r="P1197" t="inlineStr">
        <is>
          <t/>
        </is>
      </c>
      <c r="Q1197" t="inlineStr">
        <is>
          <t/>
        </is>
      </c>
      <c r="R1197" t="inlineStr">
        <is>
          <t/>
        </is>
      </c>
      <c r="S1197" t="inlineStr">
        <is>
          <t/>
        </is>
      </c>
      <c r="T1197" s="2" t="inlineStr">
        <is>
          <t>τόμος</t>
        </is>
      </c>
      <c r="U1197" s="2" t="inlineStr">
        <is>
          <t>4</t>
        </is>
      </c>
      <c r="V1197" s="2" t="inlineStr">
        <is>
          <t/>
        </is>
      </c>
      <c r="W1197" t="inlineStr">
        <is>
          <t/>
        </is>
      </c>
      <c r="X1197" s="2" t="inlineStr">
        <is>
          <t>volume</t>
        </is>
      </c>
      <c r="Y1197" s="2" t="inlineStr">
        <is>
          <t>3</t>
        </is>
      </c>
      <c r="Z1197" s="2" t="inlineStr">
        <is>
          <t/>
        </is>
      </c>
      <c r="AA1197" t="inlineStr">
        <is>
          <t/>
        </is>
      </c>
      <c r="AB1197" s="2" t="inlineStr">
        <is>
          <t>volumen</t>
        </is>
      </c>
      <c r="AC1197" s="2" t="inlineStr">
        <is>
          <t>2</t>
        </is>
      </c>
      <c r="AD1197" s="2" t="inlineStr">
        <is>
          <t/>
        </is>
      </c>
      <c r="AE1197" t="inlineStr">
        <is>
          <t/>
        </is>
      </c>
      <c r="AF1197" s="2" t="inlineStr">
        <is>
          <t>köide|
kd</t>
        </is>
      </c>
      <c r="AG1197" s="2" t="inlineStr">
        <is>
          <t>3|
3</t>
        </is>
      </c>
      <c r="AH1197" s="2" t="inlineStr">
        <is>
          <t xml:space="preserve">|
</t>
        </is>
      </c>
      <c r="AI1197" t="inlineStr">
        <is>
          <t/>
        </is>
      </c>
      <c r="AJ1197" s="2" t="inlineStr">
        <is>
          <t>nide</t>
        </is>
      </c>
      <c r="AK1197" s="2" t="inlineStr">
        <is>
          <t>3</t>
        </is>
      </c>
      <c r="AL1197" s="2" t="inlineStr">
        <is>
          <t/>
        </is>
      </c>
      <c r="AM1197" t="inlineStr">
        <is>
          <t/>
        </is>
      </c>
      <c r="AN1197" s="2" t="inlineStr">
        <is>
          <t>volume</t>
        </is>
      </c>
      <c r="AO1197" s="2" t="inlineStr">
        <is>
          <t>4</t>
        </is>
      </c>
      <c r="AP1197" s="2" t="inlineStr">
        <is>
          <t/>
        </is>
      </c>
      <c r="AQ1197" t="inlineStr">
        <is>
          <t/>
        </is>
      </c>
      <c r="AR1197" s="2" t="inlineStr">
        <is>
          <t>méid</t>
        </is>
      </c>
      <c r="AS1197" s="2" t="inlineStr">
        <is>
          <t>3</t>
        </is>
      </c>
      <c r="AT1197" s="2" t="inlineStr">
        <is>
          <t/>
        </is>
      </c>
      <c r="AU1197" t="inlineStr">
        <is>
          <t/>
        </is>
      </c>
      <c r="AV1197" s="2" t="inlineStr">
        <is>
          <t>svezak</t>
        </is>
      </c>
      <c r="AW1197" s="2" t="inlineStr">
        <is>
          <t>3</t>
        </is>
      </c>
      <c r="AX1197" s="2" t="inlineStr">
        <is>
          <t/>
        </is>
      </c>
      <c r="AY1197" t="inlineStr">
        <is>
          <t/>
        </is>
      </c>
      <c r="AZ1197" s="2" t="inlineStr">
        <is>
          <t>kötet</t>
        </is>
      </c>
      <c r="BA1197" s="2" t="inlineStr">
        <is>
          <t>4</t>
        </is>
      </c>
      <c r="BB1197" s="2" t="inlineStr">
        <is>
          <t/>
        </is>
      </c>
      <c r="BC1197" t="inlineStr">
        <is>
          <t/>
        </is>
      </c>
      <c r="BD1197" s="2" t="inlineStr">
        <is>
          <t>volume</t>
        </is>
      </c>
      <c r="BE1197" s="2" t="inlineStr">
        <is>
          <t>2</t>
        </is>
      </c>
      <c r="BF1197" s="2" t="inlineStr">
        <is>
          <t/>
        </is>
      </c>
      <c r="BG1197" t="inlineStr">
        <is>
          <t/>
        </is>
      </c>
      <c r="BH1197" s="2" t="inlineStr">
        <is>
          <t>tomas</t>
        </is>
      </c>
      <c r="BI1197" s="2" t="inlineStr">
        <is>
          <t>2</t>
        </is>
      </c>
      <c r="BJ1197" s="2" t="inlineStr">
        <is>
          <t/>
        </is>
      </c>
      <c r="BK1197" t="inlineStr">
        <is>
          <t/>
        </is>
      </c>
      <c r="BL1197" s="2" t="inlineStr">
        <is>
          <t>sējums</t>
        </is>
      </c>
      <c r="BM1197" s="2" t="inlineStr">
        <is>
          <t>3</t>
        </is>
      </c>
      <c r="BN1197" s="2" t="inlineStr">
        <is>
          <t/>
        </is>
      </c>
      <c r="BO1197" t="inlineStr">
        <is>
          <t/>
        </is>
      </c>
      <c r="BP1197" s="2" t="inlineStr">
        <is>
          <t>volum</t>
        </is>
      </c>
      <c r="BQ1197" s="2" t="inlineStr">
        <is>
          <t>4</t>
        </is>
      </c>
      <c r="BR1197" s="2" t="inlineStr">
        <is>
          <t/>
        </is>
      </c>
      <c r="BS1197" t="inlineStr">
        <is>
          <t/>
        </is>
      </c>
      <c r="BT1197" s="2" t="inlineStr">
        <is>
          <t>volumen</t>
        </is>
      </c>
      <c r="BU1197" s="2" t="inlineStr">
        <is>
          <t>2</t>
        </is>
      </c>
      <c r="BV1197" s="2" t="inlineStr">
        <is>
          <t/>
        </is>
      </c>
      <c r="BW1197" t="inlineStr">
        <is>
          <t/>
        </is>
      </c>
      <c r="BX1197" s="2" t="inlineStr">
        <is>
          <t>tom</t>
        </is>
      </c>
      <c r="BY1197" s="2" t="inlineStr">
        <is>
          <t>3</t>
        </is>
      </c>
      <c r="BZ1197" s="2" t="inlineStr">
        <is>
          <t/>
        </is>
      </c>
      <c r="CA1197" t="inlineStr">
        <is>
          <t/>
        </is>
      </c>
      <c r="CB1197" s="2" t="inlineStr">
        <is>
          <t>volume</t>
        </is>
      </c>
      <c r="CC1197" s="2" t="inlineStr">
        <is>
          <t>3</t>
        </is>
      </c>
      <c r="CD1197" s="2" t="inlineStr">
        <is>
          <t/>
        </is>
      </c>
      <c r="CE1197" t="inlineStr">
        <is>
          <t/>
        </is>
      </c>
      <c r="CF1197" s="2" t="inlineStr">
        <is>
          <t>volum</t>
        </is>
      </c>
      <c r="CG1197" s="2" t="inlineStr">
        <is>
          <t>2</t>
        </is>
      </c>
      <c r="CH1197" s="2" t="inlineStr">
        <is>
          <t/>
        </is>
      </c>
      <c r="CI1197" t="inlineStr">
        <is>
          <t/>
        </is>
      </c>
      <c r="CJ1197" s="2" t="inlineStr">
        <is>
          <t>zväzok</t>
        </is>
      </c>
      <c r="CK1197" s="2" t="inlineStr">
        <is>
          <t>3</t>
        </is>
      </c>
      <c r="CL1197" s="2" t="inlineStr">
        <is>
          <t/>
        </is>
      </c>
      <c r="CM1197" t="inlineStr">
        <is>
          <t/>
        </is>
      </c>
      <c r="CN1197" s="2" t="inlineStr">
        <is>
          <t>zvezek</t>
        </is>
      </c>
      <c r="CO1197" s="2" t="inlineStr">
        <is>
          <t>2</t>
        </is>
      </c>
      <c r="CP1197" s="2" t="inlineStr">
        <is>
          <t/>
        </is>
      </c>
      <c r="CQ1197" t="inlineStr">
        <is>
          <t/>
        </is>
      </c>
      <c r="CR1197" s="2" t="inlineStr">
        <is>
          <t>volym</t>
        </is>
      </c>
      <c r="CS1197" s="2" t="inlineStr">
        <is>
          <t>3</t>
        </is>
      </c>
      <c r="CT1197" s="2" t="inlineStr">
        <is>
          <t/>
        </is>
      </c>
      <c r="CU1197" t="inlineStr">
        <is>
          <t/>
        </is>
      </c>
    </row>
    <row r="1198">
      <c r="A1198" s="1" t="str">
        <f>HYPERLINK("https://iate.europa.eu/entry/result/3581226/all", "3581226")</f>
        <v>3581226</v>
      </c>
      <c r="B1198" t="inlineStr">
        <is>
          <t>INDUSTRY</t>
        </is>
      </c>
      <c r="C1198" t="inlineStr">
        <is>
          <t>INDUSTRY|building and public works</t>
        </is>
      </c>
      <c r="D1198" t="inlineStr">
        <is>
          <t/>
        </is>
      </c>
      <c r="E1198" t="inlineStr">
        <is>
          <t/>
        </is>
      </c>
      <c r="F1198" t="inlineStr">
        <is>
          <t/>
        </is>
      </c>
      <c r="G1198" t="inlineStr">
        <is>
          <t/>
        </is>
      </c>
      <c r="H1198" t="inlineStr">
        <is>
          <t/>
        </is>
      </c>
      <c r="I1198" t="inlineStr">
        <is>
          <t/>
        </is>
      </c>
      <c r="J1198" t="inlineStr">
        <is>
          <t/>
        </is>
      </c>
      <c r="K1198" t="inlineStr">
        <is>
          <t/>
        </is>
      </c>
      <c r="L1198" t="inlineStr">
        <is>
          <t/>
        </is>
      </c>
      <c r="M1198" t="inlineStr">
        <is>
          <t/>
        </is>
      </c>
      <c r="N1198" t="inlineStr">
        <is>
          <t/>
        </is>
      </c>
      <c r="O1198" t="inlineStr">
        <is>
          <t/>
        </is>
      </c>
      <c r="P1198" t="inlineStr">
        <is>
          <t/>
        </is>
      </c>
      <c r="Q1198" t="inlineStr">
        <is>
          <t/>
        </is>
      </c>
      <c r="R1198" t="inlineStr">
        <is>
          <t/>
        </is>
      </c>
      <c r="S1198" t="inlineStr">
        <is>
          <t/>
        </is>
      </c>
      <c r="T1198" t="inlineStr">
        <is>
          <t/>
        </is>
      </c>
      <c r="U1198" t="inlineStr">
        <is>
          <t/>
        </is>
      </c>
      <c r="V1198" t="inlineStr">
        <is>
          <t/>
        </is>
      </c>
      <c r="W1198" t="inlineStr">
        <is>
          <t/>
        </is>
      </c>
      <c r="X1198" s="2" t="inlineStr">
        <is>
          <t>multi-tenant building|
multiple-tenanted building</t>
        </is>
      </c>
      <c r="Y1198" s="2" t="inlineStr">
        <is>
          <t>3|
3</t>
        </is>
      </c>
      <c r="Z1198" s="2" t="inlineStr">
        <is>
          <t xml:space="preserve">|
</t>
        </is>
      </c>
      <c r="AA1198" t="inlineStr">
        <is>
          <t>a privately owned commercial building in which office space is rented out to multiple organisations (tenants) while a single management company oversees the building and security needs of the whole site</t>
        </is>
      </c>
      <c r="AB1198" t="inlineStr">
        <is>
          <t/>
        </is>
      </c>
      <c r="AC1198" t="inlineStr">
        <is>
          <t/>
        </is>
      </c>
      <c r="AD1198" t="inlineStr">
        <is>
          <t/>
        </is>
      </c>
      <c r="AE1198" t="inlineStr">
        <is>
          <t/>
        </is>
      </c>
      <c r="AF1198" t="inlineStr">
        <is>
          <t/>
        </is>
      </c>
      <c r="AG1198" t="inlineStr">
        <is>
          <t/>
        </is>
      </c>
      <c r="AH1198" t="inlineStr">
        <is>
          <t/>
        </is>
      </c>
      <c r="AI1198" t="inlineStr">
        <is>
          <t/>
        </is>
      </c>
      <c r="AJ1198" t="inlineStr">
        <is>
          <t/>
        </is>
      </c>
      <c r="AK1198" t="inlineStr">
        <is>
          <t/>
        </is>
      </c>
      <c r="AL1198" t="inlineStr">
        <is>
          <t/>
        </is>
      </c>
      <c r="AM1198" t="inlineStr">
        <is>
          <t/>
        </is>
      </c>
      <c r="AN1198" t="inlineStr">
        <is>
          <t/>
        </is>
      </c>
      <c r="AO1198" t="inlineStr">
        <is>
          <t/>
        </is>
      </c>
      <c r="AP1198" t="inlineStr">
        <is>
          <t/>
        </is>
      </c>
      <c r="AQ1198" t="inlineStr">
        <is>
          <t/>
        </is>
      </c>
      <c r="AR1198" t="inlineStr">
        <is>
          <t/>
        </is>
      </c>
      <c r="AS1198" t="inlineStr">
        <is>
          <t/>
        </is>
      </c>
      <c r="AT1198" t="inlineStr">
        <is>
          <t/>
        </is>
      </c>
      <c r="AU1198" t="inlineStr">
        <is>
          <t/>
        </is>
      </c>
      <c r="AV1198" t="inlineStr">
        <is>
          <t/>
        </is>
      </c>
      <c r="AW1198" t="inlineStr">
        <is>
          <t/>
        </is>
      </c>
      <c r="AX1198" t="inlineStr">
        <is>
          <t/>
        </is>
      </c>
      <c r="AY1198" t="inlineStr">
        <is>
          <t/>
        </is>
      </c>
      <c r="AZ1198" t="inlineStr">
        <is>
          <t/>
        </is>
      </c>
      <c r="BA1198" t="inlineStr">
        <is>
          <t/>
        </is>
      </c>
      <c r="BB1198" t="inlineStr">
        <is>
          <t/>
        </is>
      </c>
      <c r="BC1198" t="inlineStr">
        <is>
          <t/>
        </is>
      </c>
      <c r="BD1198" t="inlineStr">
        <is>
          <t/>
        </is>
      </c>
      <c r="BE1198" t="inlineStr">
        <is>
          <t/>
        </is>
      </c>
      <c r="BF1198" t="inlineStr">
        <is>
          <t/>
        </is>
      </c>
      <c r="BG1198" t="inlineStr">
        <is>
          <t/>
        </is>
      </c>
      <c r="BH1198" t="inlineStr">
        <is>
          <t/>
        </is>
      </c>
      <c r="BI1198" t="inlineStr">
        <is>
          <t/>
        </is>
      </c>
      <c r="BJ1198" t="inlineStr">
        <is>
          <t/>
        </is>
      </c>
      <c r="BK1198" t="inlineStr">
        <is>
          <t/>
        </is>
      </c>
      <c r="BL1198" t="inlineStr">
        <is>
          <t/>
        </is>
      </c>
      <c r="BM1198" t="inlineStr">
        <is>
          <t/>
        </is>
      </c>
      <c r="BN1198" t="inlineStr">
        <is>
          <t/>
        </is>
      </c>
      <c r="BO1198" t="inlineStr">
        <is>
          <t/>
        </is>
      </c>
      <c r="BP1198" t="inlineStr">
        <is>
          <t/>
        </is>
      </c>
      <c r="BQ1198" t="inlineStr">
        <is>
          <t/>
        </is>
      </c>
      <c r="BR1198" t="inlineStr">
        <is>
          <t/>
        </is>
      </c>
      <c r="BS1198" t="inlineStr">
        <is>
          <t/>
        </is>
      </c>
      <c r="BT1198" t="inlineStr">
        <is>
          <t/>
        </is>
      </c>
      <c r="BU1198" t="inlineStr">
        <is>
          <t/>
        </is>
      </c>
      <c r="BV1198" t="inlineStr">
        <is>
          <t/>
        </is>
      </c>
      <c r="BW1198" t="inlineStr">
        <is>
          <t/>
        </is>
      </c>
      <c r="BX1198" t="inlineStr">
        <is>
          <t/>
        </is>
      </c>
      <c r="BY1198" t="inlineStr">
        <is>
          <t/>
        </is>
      </c>
      <c r="BZ1198" t="inlineStr">
        <is>
          <t/>
        </is>
      </c>
      <c r="CA1198" t="inlineStr">
        <is>
          <t/>
        </is>
      </c>
      <c r="CB1198" s="2" t="inlineStr">
        <is>
          <t>edifício multilocatários</t>
        </is>
      </c>
      <c r="CC1198" s="2" t="inlineStr">
        <is>
          <t>3</t>
        </is>
      </c>
      <c r="CD1198" s="2" t="inlineStr">
        <is>
          <t/>
        </is>
      </c>
      <c r="CE1198" t="inlineStr">
        <is>
          <t>Edifício comercial privado no qual o espaço para escritórios é alugado a várias organizações (inquilinos), enquanto uma única empresa supervisiona todo o edifício e as necessidades de segurança.</t>
        </is>
      </c>
      <c r="CF1198" t="inlineStr">
        <is>
          <t/>
        </is>
      </c>
      <c r="CG1198" t="inlineStr">
        <is>
          <t/>
        </is>
      </c>
      <c r="CH1198" t="inlineStr">
        <is>
          <t/>
        </is>
      </c>
      <c r="CI1198" t="inlineStr">
        <is>
          <t/>
        </is>
      </c>
      <c r="CJ1198" t="inlineStr">
        <is>
          <t/>
        </is>
      </c>
      <c r="CK1198" t="inlineStr">
        <is>
          <t/>
        </is>
      </c>
      <c r="CL1198" t="inlineStr">
        <is>
          <t/>
        </is>
      </c>
      <c r="CM1198" t="inlineStr">
        <is>
          <t/>
        </is>
      </c>
      <c r="CN1198" t="inlineStr">
        <is>
          <t/>
        </is>
      </c>
      <c r="CO1198" t="inlineStr">
        <is>
          <t/>
        </is>
      </c>
      <c r="CP1198" t="inlineStr">
        <is>
          <t/>
        </is>
      </c>
      <c r="CQ1198" t="inlineStr">
        <is>
          <t/>
        </is>
      </c>
      <c r="CR1198" t="inlineStr">
        <is>
          <t/>
        </is>
      </c>
      <c r="CS1198" t="inlineStr">
        <is>
          <t/>
        </is>
      </c>
      <c r="CT1198" t="inlineStr">
        <is>
          <t/>
        </is>
      </c>
      <c r="CU1198" t="inlineStr">
        <is>
          <t/>
        </is>
      </c>
    </row>
    <row r="1199">
      <c r="A1199" s="1" t="str">
        <f>HYPERLINK("https://iate.europa.eu/entry/result/127702/all", "127702")</f>
        <v>127702</v>
      </c>
      <c r="B1199" t="inlineStr">
        <is>
          <t>EUROPEAN UNION</t>
        </is>
      </c>
      <c r="C1199" t="inlineStr">
        <is>
          <t>EUROPEAN UNION|EU finance|Community budget</t>
        </is>
      </c>
      <c r="D1199" s="2" t="inlineStr">
        <is>
          <t>подраздел</t>
        </is>
      </c>
      <c r="E1199" s="2" t="inlineStr">
        <is>
          <t>4</t>
        </is>
      </c>
      <c r="F1199" s="2" t="inlineStr">
        <is>
          <t/>
        </is>
      </c>
      <c r="G1199" t="inlineStr">
        <is>
          <t/>
        </is>
      </c>
      <c r="H1199" s="2" t="inlineStr">
        <is>
          <t>pododdíl</t>
        </is>
      </c>
      <c r="I1199" s="2" t="inlineStr">
        <is>
          <t>3</t>
        </is>
      </c>
      <c r="J1199" s="2" t="inlineStr">
        <is>
          <t/>
        </is>
      </c>
      <c r="K1199" t="inlineStr">
        <is>
          <t/>
        </is>
      </c>
      <c r="L1199" s="2" t="inlineStr">
        <is>
          <t>undersektion</t>
        </is>
      </c>
      <c r="M1199" s="2" t="inlineStr">
        <is>
          <t>3</t>
        </is>
      </c>
      <c r="N1199" s="2" t="inlineStr">
        <is>
          <t/>
        </is>
      </c>
      <c r="O1199" t="inlineStr">
        <is>
          <t/>
        </is>
      </c>
      <c r="P1199" s="2" t="inlineStr">
        <is>
          <t>Teileinzelplan</t>
        </is>
      </c>
      <c r="Q1199" s="2" t="inlineStr">
        <is>
          <t>3</t>
        </is>
      </c>
      <c r="R1199" s="2" t="inlineStr">
        <is>
          <t/>
        </is>
      </c>
      <c r="S1199" t="inlineStr">
        <is>
          <t/>
        </is>
      </c>
      <c r="T1199" s="2" t="inlineStr">
        <is>
          <t>υποτμήμα</t>
        </is>
      </c>
      <c r="U1199" s="2" t="inlineStr">
        <is>
          <t>1</t>
        </is>
      </c>
      <c r="V1199" s="2" t="inlineStr">
        <is>
          <t/>
        </is>
      </c>
      <c r="W1199" t="inlineStr">
        <is>
          <t/>
        </is>
      </c>
      <c r="X1199" s="2" t="inlineStr">
        <is>
          <t>subsection</t>
        </is>
      </c>
      <c r="Y1199" s="2" t="inlineStr">
        <is>
          <t>3</t>
        </is>
      </c>
      <c r="Z1199" s="2" t="inlineStr">
        <is>
          <t/>
        </is>
      </c>
      <c r="AA1199" t="inlineStr">
        <is>
          <t/>
        </is>
      </c>
      <c r="AB1199" s="2" t="inlineStr">
        <is>
          <t>subsección</t>
        </is>
      </c>
      <c r="AC1199" s="2" t="inlineStr">
        <is>
          <t>3</t>
        </is>
      </c>
      <c r="AD1199" s="2" t="inlineStr">
        <is>
          <t/>
        </is>
      </c>
      <c r="AE1199" t="inlineStr">
        <is>
          <t/>
        </is>
      </c>
      <c r="AF1199" s="2" t="inlineStr">
        <is>
          <t>alajagu</t>
        </is>
      </c>
      <c r="AG1199" s="2" t="inlineStr">
        <is>
          <t>3</t>
        </is>
      </c>
      <c r="AH1199" s="2" t="inlineStr">
        <is>
          <t/>
        </is>
      </c>
      <c r="AI1199" t="inlineStr">
        <is>
          <t/>
        </is>
      </c>
      <c r="AJ1199" s="2" t="inlineStr">
        <is>
          <t>alaluokka</t>
        </is>
      </c>
      <c r="AK1199" s="2" t="inlineStr">
        <is>
          <t>2</t>
        </is>
      </c>
      <c r="AL1199" s="2" t="inlineStr">
        <is>
          <t/>
        </is>
      </c>
      <c r="AM1199" t="inlineStr">
        <is>
          <t/>
        </is>
      </c>
      <c r="AN1199" s="2" t="inlineStr">
        <is>
          <t>sous-section</t>
        </is>
      </c>
      <c r="AO1199" s="2" t="inlineStr">
        <is>
          <t>3</t>
        </is>
      </c>
      <c r="AP1199" s="2" t="inlineStr">
        <is>
          <t/>
        </is>
      </c>
      <c r="AQ1199" t="inlineStr">
        <is>
          <t/>
        </is>
      </c>
      <c r="AR1199" s="2" t="inlineStr">
        <is>
          <t>fo-alt</t>
        </is>
      </c>
      <c r="AS1199" s="2" t="inlineStr">
        <is>
          <t>3</t>
        </is>
      </c>
      <c r="AT1199" s="2" t="inlineStr">
        <is>
          <t/>
        </is>
      </c>
      <c r="AU1199" t="inlineStr">
        <is>
          <t/>
        </is>
      </c>
      <c r="AV1199" s="2" t="inlineStr">
        <is>
          <t>pododjeljak</t>
        </is>
      </c>
      <c r="AW1199" s="2" t="inlineStr">
        <is>
          <t>2</t>
        </is>
      </c>
      <c r="AX1199" s="2" t="inlineStr">
        <is>
          <t/>
        </is>
      </c>
      <c r="AY1199" t="inlineStr">
        <is>
          <t/>
        </is>
      </c>
      <c r="AZ1199" s="2" t="inlineStr">
        <is>
          <t>alszakasz</t>
        </is>
      </c>
      <c r="BA1199" s="2" t="inlineStr">
        <is>
          <t>3</t>
        </is>
      </c>
      <c r="BB1199" s="2" t="inlineStr">
        <is>
          <t/>
        </is>
      </c>
      <c r="BC1199" t="inlineStr">
        <is>
          <t/>
        </is>
      </c>
      <c r="BD1199" s="2" t="inlineStr">
        <is>
          <t>sottosezione</t>
        </is>
      </c>
      <c r="BE1199" s="2" t="inlineStr">
        <is>
          <t>3</t>
        </is>
      </c>
      <c r="BF1199" s="2" t="inlineStr">
        <is>
          <t/>
        </is>
      </c>
      <c r="BG1199" t="inlineStr">
        <is>
          <t/>
        </is>
      </c>
      <c r="BH1199" s="2" t="inlineStr">
        <is>
          <t>poskirsnis</t>
        </is>
      </c>
      <c r="BI1199" s="2" t="inlineStr">
        <is>
          <t>3</t>
        </is>
      </c>
      <c r="BJ1199" s="2" t="inlineStr">
        <is>
          <t/>
        </is>
      </c>
      <c r="BK1199" t="inlineStr">
        <is>
          <t/>
        </is>
      </c>
      <c r="BL1199" s="2" t="inlineStr">
        <is>
          <t>apakšiedaļa</t>
        </is>
      </c>
      <c r="BM1199" s="2" t="inlineStr">
        <is>
          <t>3</t>
        </is>
      </c>
      <c r="BN1199" s="2" t="inlineStr">
        <is>
          <t/>
        </is>
      </c>
      <c r="BO1199" t="inlineStr">
        <is>
          <t/>
        </is>
      </c>
      <c r="BP1199" s="2" t="inlineStr">
        <is>
          <t>sottotaqsima</t>
        </is>
      </c>
      <c r="BQ1199" s="2" t="inlineStr">
        <is>
          <t>3</t>
        </is>
      </c>
      <c r="BR1199" s="2" t="inlineStr">
        <is>
          <t/>
        </is>
      </c>
      <c r="BS1199" t="inlineStr">
        <is>
          <t/>
        </is>
      </c>
      <c r="BT1199" s="2" t="inlineStr">
        <is>
          <t>onderafdeling</t>
        </is>
      </c>
      <c r="BU1199" s="2" t="inlineStr">
        <is>
          <t>2</t>
        </is>
      </c>
      <c r="BV1199" s="2" t="inlineStr">
        <is>
          <t/>
        </is>
      </c>
      <c r="BW1199" t="inlineStr">
        <is>
          <t/>
        </is>
      </c>
      <c r="BX1199" s="2" t="inlineStr">
        <is>
          <t>podsekcja</t>
        </is>
      </c>
      <c r="BY1199" s="2" t="inlineStr">
        <is>
          <t>3</t>
        </is>
      </c>
      <c r="BZ1199" s="2" t="inlineStr">
        <is>
          <t/>
        </is>
      </c>
      <c r="CA1199" t="inlineStr">
        <is>
          <t/>
        </is>
      </c>
      <c r="CB1199" s="2" t="inlineStr">
        <is>
          <t>subsecção</t>
        </is>
      </c>
      <c r="CC1199" s="2" t="inlineStr">
        <is>
          <t>3</t>
        </is>
      </c>
      <c r="CD1199" s="2" t="inlineStr">
        <is>
          <t/>
        </is>
      </c>
      <c r="CE1199" t="inlineStr">
        <is>
          <t/>
        </is>
      </c>
      <c r="CF1199" s="2" t="inlineStr">
        <is>
          <t>subsecțiune</t>
        </is>
      </c>
      <c r="CG1199" s="2" t="inlineStr">
        <is>
          <t>3</t>
        </is>
      </c>
      <c r="CH1199" s="2" t="inlineStr">
        <is>
          <t/>
        </is>
      </c>
      <c r="CI1199" t="inlineStr">
        <is>
          <t/>
        </is>
      </c>
      <c r="CJ1199" s="2" t="inlineStr">
        <is>
          <t>pododdiel</t>
        </is>
      </c>
      <c r="CK1199" s="2" t="inlineStr">
        <is>
          <t>3</t>
        </is>
      </c>
      <c r="CL1199" s="2" t="inlineStr">
        <is>
          <t/>
        </is>
      </c>
      <c r="CM1199" t="inlineStr">
        <is>
          <t/>
        </is>
      </c>
      <c r="CN1199" s="2" t="inlineStr">
        <is>
          <t>pododdelek</t>
        </is>
      </c>
      <c r="CO1199" s="2" t="inlineStr">
        <is>
          <t>2</t>
        </is>
      </c>
      <c r="CP1199" s="2" t="inlineStr">
        <is>
          <t/>
        </is>
      </c>
      <c r="CQ1199" t="inlineStr">
        <is>
          <t/>
        </is>
      </c>
      <c r="CR1199" s="2" t="inlineStr">
        <is>
          <t>underavsnitt</t>
        </is>
      </c>
      <c r="CS1199" s="2" t="inlineStr">
        <is>
          <t>3</t>
        </is>
      </c>
      <c r="CT1199" s="2" t="inlineStr">
        <is>
          <t/>
        </is>
      </c>
      <c r="CU1199" t="inlineStr">
        <is>
          <t/>
        </is>
      </c>
    </row>
    <row r="1200">
      <c r="A1200" s="1" t="str">
        <f>HYPERLINK("https://iate.europa.eu/entry/result/3569085/all", "3569085")</f>
        <v>3569085</v>
      </c>
      <c r="B1200" t="inlineStr">
        <is>
          <t>EUROPEAN UNION</t>
        </is>
      </c>
      <c r="C1200" t="inlineStr">
        <is>
          <t>EUROPEAN UNION|EU finance</t>
        </is>
      </c>
      <c r="D1200" s="2" t="inlineStr">
        <is>
          <t>междинен преглед/междинно преразглеждане на многогодишната финансова рамка|
междинен преглед/междинно преразглеждане на МФР</t>
        </is>
      </c>
      <c r="E1200" s="2" t="inlineStr">
        <is>
          <t>3|
3</t>
        </is>
      </c>
      <c r="F1200" s="2" t="inlineStr">
        <is>
          <t xml:space="preserve">|
</t>
        </is>
      </c>
      <c r="G1200" t="inlineStr">
        <is>
          <t>задължителен преглед на МФР, който по целесъобразност е последван от преразглеждане на МФР в съответствие с ДФЕС</t>
        </is>
      </c>
      <c r="H1200" s="2" t="inlineStr">
        <is>
          <t>přezkum/revize víceletého finančního rámce v polovině období</t>
        </is>
      </c>
      <c r="I1200" s="2" t="inlineStr">
        <is>
          <t>4</t>
        </is>
      </c>
      <c r="J1200" s="2" t="inlineStr">
        <is>
          <t/>
        </is>
      </c>
      <c r="K1200" t="inlineStr">
        <is>
          <t/>
        </is>
      </c>
      <c r="L1200" s="2" t="inlineStr">
        <is>
          <t>midtvejsgennemgang/-revision af FFR|
midtvejsgennemgang/-revision af den flerårige finansielle ramme</t>
        </is>
      </c>
      <c r="M1200" s="2" t="inlineStr">
        <is>
          <t>4|
4</t>
        </is>
      </c>
      <c r="N1200" s="2" t="inlineStr">
        <is>
          <t xml:space="preserve">|
</t>
        </is>
      </c>
      <c r="O1200" t="inlineStr">
        <is>
          <t>obligatorisk gennemgang baseret på FFR, efterfulgt om nødvendigt af dens foreslåede revision og afsluttet i henhold til TEUF</t>
        </is>
      </c>
      <c r="P1200" s="2" t="inlineStr">
        <is>
          <t>Halbzeitüberprüfung/Halbzeitrevision des mehrjährigen Finanzrahmens|
Halbzeitüberprüfung/Halbzeitrevision des MFR</t>
        </is>
      </c>
      <c r="Q1200" s="2" t="inlineStr">
        <is>
          <t>3|
3</t>
        </is>
      </c>
      <c r="R1200" s="2" t="inlineStr">
        <is>
          <t xml:space="preserve">|
</t>
        </is>
      </c>
      <c r="S1200" t="inlineStr">
        <is>
          <t>obligatorische Überprüfung und erforderlichenfalls Anpassung des MFR an die wirtschaftliche Lage und aktuelle makroökonomische Vorhersagen nach der Hälfte der MFR-Laufzeit</t>
        </is>
      </c>
      <c r="T1200" s="2" t="inlineStr">
        <is>
          <t>ενδιάμεση επανεξέταση/αναθεώρηση του ΠΔΠ</t>
        </is>
      </c>
      <c r="U1200" s="2" t="inlineStr">
        <is>
          <t>3</t>
        </is>
      </c>
      <c r="V1200" s="2" t="inlineStr">
        <is>
          <t/>
        </is>
      </c>
      <c r="W1200" t="inlineStr">
        <is>
          <t/>
        </is>
      </c>
      <c r="X1200" s="2" t="inlineStr">
        <is>
          <t>mid-term review/revision|
MFF review/revision|
mid-term review/revision of the MFF|
mid-term review/revision of the Multiannual Financial Framework|
mid-term review / revision</t>
        </is>
      </c>
      <c r="Y1200" s="2" t="inlineStr">
        <is>
          <t>1|
1|
3|
3|
1</t>
        </is>
      </c>
      <c r="Z1200" s="2" t="inlineStr">
        <is>
          <t xml:space="preserve">|
|
|
|
</t>
        </is>
      </c>
      <c r="AA1200" t="inlineStr">
        <is>
          <t>compulsory review of the MFF followed, if necessary, by its revision, proposed and completed in accordance with the TFEU</t>
        </is>
      </c>
      <c r="AB1200" s="2" t="inlineStr">
        <is>
          <t>examen/revisión intermedios del marco financiero plurianual</t>
        </is>
      </c>
      <c r="AC1200" s="2" t="inlineStr">
        <is>
          <t>2</t>
        </is>
      </c>
      <c r="AD1200" s="2" t="inlineStr">
        <is>
          <t/>
        </is>
      </c>
      <c r="AE1200" t="inlineStr">
        <is>
          <t/>
        </is>
      </c>
      <c r="AF1200" s="2" t="inlineStr">
        <is>
          <t>mitmeaastase finantsraamistiku läbivaatamine/muutmine</t>
        </is>
      </c>
      <c r="AG1200" s="2" t="inlineStr">
        <is>
          <t>3</t>
        </is>
      </c>
      <c r="AH1200" s="2" t="inlineStr">
        <is>
          <t/>
        </is>
      </c>
      <c r="AI1200" t="inlineStr">
        <is>
          <t/>
        </is>
      </c>
      <c r="AJ1200" s="2" t="inlineStr">
        <is>
          <t>monivuotisen rahoituskehyksen väliarviointi/tarkistus</t>
        </is>
      </c>
      <c r="AK1200" s="2" t="inlineStr">
        <is>
          <t>3</t>
        </is>
      </c>
      <c r="AL1200" s="2" t="inlineStr">
        <is>
          <t/>
        </is>
      </c>
      <c r="AM1200" t="inlineStr">
        <is>
          <t>monivuotisen rahoituskehyksen toiminnan pakollinen arviointi ja tarvittaessa lainsäädäntöehdotuksen tekeminen monivuotista rahoituskehystä koskevan asetuksen tarkistamiseksi</t>
        </is>
      </c>
      <c r="AN1200" s="2" t="inlineStr">
        <is>
          <t>réexamen/révision à mi-parcours du cadre financier pluriannuel</t>
        </is>
      </c>
      <c r="AO1200" s="2" t="inlineStr">
        <is>
          <t>3</t>
        </is>
      </c>
      <c r="AP1200" s="2" t="inlineStr">
        <is>
          <t/>
        </is>
      </c>
      <c r="AQ1200" t="inlineStr">
        <is>
          <t/>
        </is>
      </c>
      <c r="AR1200" s="2" t="inlineStr">
        <is>
          <t>athscrúdú/athbhreithniú meántéarma ar CAI</t>
        </is>
      </c>
      <c r="AS1200" s="2" t="inlineStr">
        <is>
          <t>3</t>
        </is>
      </c>
      <c r="AT1200" s="2" t="inlineStr">
        <is>
          <t/>
        </is>
      </c>
      <c r="AU1200" t="inlineStr">
        <is>
          <t/>
        </is>
      </c>
      <c r="AV1200" s="2" t="inlineStr">
        <is>
          <t>preispitivanje/revizija u sredini razdoblja VFO-a|
preispitivanje/revizija VFO-a u sredini programskog razdoblja</t>
        </is>
      </c>
      <c r="AW1200" s="2" t="inlineStr">
        <is>
          <t>3|
3</t>
        </is>
      </c>
      <c r="AX1200" s="2" t="inlineStr">
        <is>
          <t xml:space="preserve">|
</t>
        </is>
      </c>
      <c r="AY1200" t="inlineStr">
        <is>
          <t>obvezno preispitivanje funkcioniranja VFO-a, koje je po potrebi popraćeno zakonodavnim prijedlozima za reviziju u skladu s postupcima utvrđenima UFEU-om</t>
        </is>
      </c>
      <c r="AZ1200" s="2" t="inlineStr">
        <is>
          <t>többéves pénzügyi keret félidős értékelése/felülvizsgálata</t>
        </is>
      </c>
      <c r="BA1200" s="2" t="inlineStr">
        <is>
          <t>3</t>
        </is>
      </c>
      <c r="BB1200" s="2" t="inlineStr">
        <is>
          <t/>
        </is>
      </c>
      <c r="BC1200" t="inlineStr">
        <is>
          <t/>
        </is>
      </c>
      <c r="BD1200" s="2" t="inlineStr">
        <is>
          <t>riesame/revisione intermedi del quadro finanziario pluriennale|
riesame/revisione intermedi del QFP</t>
        </is>
      </c>
      <c r="BE1200" s="2" t="inlineStr">
        <is>
          <t>3|
3</t>
        </is>
      </c>
      <c r="BF1200" s="2" t="inlineStr">
        <is>
          <t xml:space="preserve">|
</t>
        </is>
      </c>
      <c r="BG1200" t="inlineStr">
        <is>
          <t>una delle condizioni indispensabili fissate dal PE per accettare il QFP 2014-2020: entro fine 2016 riesame del funzionamento del QFP (presentato dalla Commissione), accompagnato, se del caso, da una proposta di revisione del regolamento istitutivo del QFP (1311/2013) secondo le procedure stabilite nel TFUE</t>
        </is>
      </c>
      <c r="BH1200" s="2" t="inlineStr">
        <is>
          <t>Daugiametės finansinės programos laikotarpio vidurio peržiūra / tikslinimas|
DFP laikotarpio vidurio peržiūra / tikslinimas</t>
        </is>
      </c>
      <c r="BI1200" s="2" t="inlineStr">
        <is>
          <t>3|
3</t>
        </is>
      </c>
      <c r="BJ1200" s="2" t="inlineStr">
        <is>
          <t xml:space="preserve">|
</t>
        </is>
      </c>
      <c r="BK1200" t="inlineStr">
        <is>
          <t/>
        </is>
      </c>
      <c r="BL1200" s="2" t="inlineStr">
        <is>
          <t>daudzgadu finanšu shēmas vidusposma novērtēšana / daudzgadu finanšu shēmas pārskatīšana|
DFS vidusposma novērtēšana / DFS pārskatīšana</t>
        </is>
      </c>
      <c r="BM1200" s="2" t="inlineStr">
        <is>
          <t>3|
3</t>
        </is>
      </c>
      <c r="BN1200" s="2" t="inlineStr">
        <is>
          <t xml:space="preserve">|
</t>
        </is>
      </c>
      <c r="BO1200" t="inlineStr">
        <is>
          <t>Obligāta daudzgadu finanšu shēmas novērtēšana [&lt;i&gt;review]&lt;/i&gt;, pēc kuras vajadzības gadījumā saskaņā ar LESD tiek ierosināta un īstenota šīs shēmas pārskatīšana [&lt;i&gt;revision&lt;/i&gt;].</t>
        </is>
      </c>
      <c r="BP1200" s="2" t="inlineStr">
        <is>
          <t>analiżi/reviżjoni ta' nofs it-terminu tal-QFP|
analiżi/reviżjoni ta' nofs it-terminu tal-Qafas Finanzjarju Pluriennali</t>
        </is>
      </c>
      <c r="BQ1200" s="2" t="inlineStr">
        <is>
          <t>3|
3</t>
        </is>
      </c>
      <c r="BR1200" s="2" t="inlineStr">
        <is>
          <t xml:space="preserve">|
</t>
        </is>
      </c>
      <c r="BS1200" t="inlineStr">
        <is>
          <t/>
        </is>
      </c>
      <c r="BT1200" s="2" t="inlineStr">
        <is>
          <t>tussentijdse evaluatie/herziening van het MFK</t>
        </is>
      </c>
      <c r="BU1200" s="2" t="inlineStr">
        <is>
          <t>3</t>
        </is>
      </c>
      <c r="BV1200" s="2" t="inlineStr">
        <is>
          <t/>
        </is>
      </c>
      <c r="BW1200" t="inlineStr">
        <is>
          <t>verplichte evaluatie van het MFK, in voorkomend geval vergezeld van een wetgevingsvoorstel tot herziening van het MFK overeenkomstig de in het VWEU neergelegde procedures</t>
        </is>
      </c>
      <c r="BX1200" s="2" t="inlineStr">
        <is>
          <t>śródokresowy przegląd / śródokresowa rewizja WRF</t>
        </is>
      </c>
      <c r="BY1200" s="2" t="inlineStr">
        <is>
          <t>3</t>
        </is>
      </c>
      <c r="BZ1200" s="2" t="inlineStr">
        <is>
          <t/>
        </is>
      </c>
      <c r="CA1200" t="inlineStr">
        <is>
          <t/>
        </is>
      </c>
      <c r="CB1200" s="2" t="inlineStr">
        <is>
          <t>reapreciação/revisão do Quadro Financeiro Plurianual|
reapreciação/revisão intercalar do QFP</t>
        </is>
      </c>
      <c r="CC1200" s="2" t="inlineStr">
        <is>
          <t>3|
3</t>
        </is>
      </c>
      <c r="CD1200" s="2" t="inlineStr">
        <is>
          <t xml:space="preserve">|
</t>
        </is>
      </c>
      <c r="CE1200" t="inlineStr">
        <is>
          <t>Reapreciação obrigatória do funcionamento do QFP, acompanhada, se necessário, por uma proposta legislativa de revisão do QFP, de acordo com os procedimentos consagrados no TFUE.</t>
        </is>
      </c>
      <c r="CF1200" s="2" t="inlineStr">
        <is>
          <t>evaluarea/revizuirea CFM la jumătatea perioadei|
evaluarea/revizuirea la jumătatea perioadei a cadrului financiar multianual</t>
        </is>
      </c>
      <c r="CG1200" s="2" t="inlineStr">
        <is>
          <t>4|
4</t>
        </is>
      </c>
      <c r="CH1200" s="2" t="inlineStr">
        <is>
          <t xml:space="preserve">|
</t>
        </is>
      </c>
      <c r="CI1200" t="inlineStr">
        <is>
          <t/>
        </is>
      </c>
      <c r="CJ1200" s="2" t="inlineStr">
        <is>
          <t>preskúmanie/revízia viacročného finančného rámca v polovici trvania|
strednodobé preskúmanie/revízia viacročného finančného rámca|
preskúmanie/revízia viacročného finančného rámca v polovici obdobia</t>
        </is>
      </c>
      <c r="CK1200" s="2" t="inlineStr">
        <is>
          <t>3|
3|
3</t>
        </is>
      </c>
      <c r="CL1200" s="2" t="inlineStr">
        <is>
          <t xml:space="preserve">|
|
</t>
        </is>
      </c>
      <c r="CM1200" t="inlineStr">
        <is>
          <t/>
        </is>
      </c>
      <c r="CN1200" s="2" t="inlineStr">
        <is>
          <t>vmesni pregled/revizija večletnega finančnega okvira</t>
        </is>
      </c>
      <c r="CO1200" s="2" t="inlineStr">
        <is>
          <t>3</t>
        </is>
      </c>
      <c r="CP1200" s="2" t="inlineStr">
        <is>
          <t/>
        </is>
      </c>
      <c r="CQ1200" t="inlineStr">
        <is>
          <t/>
        </is>
      </c>
      <c r="CR1200" s="2" t="inlineStr">
        <is>
          <t>översyn/revidering av den fleråriga budgetramen efter halva tiden</t>
        </is>
      </c>
      <c r="CS1200" s="2" t="inlineStr">
        <is>
          <t>2</t>
        </is>
      </c>
      <c r="CT1200" s="2" t="inlineStr">
        <is>
          <t/>
        </is>
      </c>
      <c r="CU1200" t="inlineStr">
        <is>
          <t/>
        </is>
      </c>
    </row>
    <row r="1201">
      <c r="A1201" s="1" t="str">
        <f>HYPERLINK("https://iate.europa.eu/entry/result/2227837/all", "2227837")</f>
        <v>2227837</v>
      </c>
      <c r="B1201" t="inlineStr">
        <is>
          <t>EUROPEAN UNION</t>
        </is>
      </c>
      <c r="C1201" t="inlineStr">
        <is>
          <t>EUROPEAN UNION|EU finance|Community budget</t>
        </is>
      </c>
      <c r="D1201" s="2" t="inlineStr">
        <is>
          <t>част</t>
        </is>
      </c>
      <c r="E1201" s="2" t="inlineStr">
        <is>
          <t>4</t>
        </is>
      </c>
      <c r="F1201" s="2" t="inlineStr">
        <is>
          <t/>
        </is>
      </c>
      <c r="G1201" t="inlineStr">
        <is>
          <t>подразделение в бюджета на Европейския съюз, използвано до 2006 г. и обозначавано с главни букви (А, Б...)</t>
        </is>
      </c>
      <c r="H1201" s="2" t="inlineStr">
        <is>
          <t>část</t>
        </is>
      </c>
      <c r="I1201" s="2" t="inlineStr">
        <is>
          <t>3</t>
        </is>
      </c>
      <c r="J1201" s="2" t="inlineStr">
        <is>
          <t/>
        </is>
      </c>
      <c r="K1201" t="inlineStr">
        <is>
          <t/>
        </is>
      </c>
      <c r="L1201" s="2" t="inlineStr">
        <is>
          <t>del</t>
        </is>
      </c>
      <c r="M1201" s="2" t="inlineStr">
        <is>
          <t>3</t>
        </is>
      </c>
      <c r="N1201" s="2" t="inlineStr">
        <is>
          <t/>
        </is>
      </c>
      <c r="O1201" t="inlineStr">
        <is>
          <t/>
        </is>
      </c>
      <c r="P1201" s="2" t="inlineStr">
        <is>
          <t>Teil</t>
        </is>
      </c>
      <c r="Q1201" s="2" t="inlineStr">
        <is>
          <t>3</t>
        </is>
      </c>
      <c r="R1201" s="2" t="inlineStr">
        <is>
          <t/>
        </is>
      </c>
      <c r="S1201" t="inlineStr">
        <is>
          <t/>
        </is>
      </c>
      <c r="T1201" s="2" t="inlineStr">
        <is>
          <t>μέρος</t>
        </is>
      </c>
      <c r="U1201" s="2" t="inlineStr">
        <is>
          <t>3</t>
        </is>
      </c>
      <c r="V1201" s="2" t="inlineStr">
        <is>
          <t/>
        </is>
      </c>
      <c r="W1201" t="inlineStr">
        <is>
          <t/>
        </is>
      </c>
      <c r="X1201" s="2" t="inlineStr">
        <is>
          <t>part</t>
        </is>
      </c>
      <c r="Y1201" s="2" t="inlineStr">
        <is>
          <t>3</t>
        </is>
      </c>
      <c r="Z1201" s="2" t="inlineStr">
        <is>
          <t/>
        </is>
      </c>
      <c r="AA1201" t="inlineStr">
        <is>
          <t/>
        </is>
      </c>
      <c r="AB1201" s="2" t="inlineStr">
        <is>
          <t>parte</t>
        </is>
      </c>
      <c r="AC1201" s="2" t="inlineStr">
        <is>
          <t>3</t>
        </is>
      </c>
      <c r="AD1201" s="2" t="inlineStr">
        <is>
          <t/>
        </is>
      </c>
      <c r="AE1201" t="inlineStr">
        <is>
          <t/>
        </is>
      </c>
      <c r="AF1201" s="2" t="inlineStr">
        <is>
          <t>osa</t>
        </is>
      </c>
      <c r="AG1201" s="2" t="inlineStr">
        <is>
          <t>3</t>
        </is>
      </c>
      <c r="AH1201" s="2" t="inlineStr">
        <is>
          <t/>
        </is>
      </c>
      <c r="AI1201" t="inlineStr">
        <is>
          <t/>
        </is>
      </c>
      <c r="AJ1201" s="2" t="inlineStr">
        <is>
          <t>osa</t>
        </is>
      </c>
      <c r="AK1201" s="2" t="inlineStr">
        <is>
          <t>3</t>
        </is>
      </c>
      <c r="AL1201" s="2" t="inlineStr">
        <is>
          <t/>
        </is>
      </c>
      <c r="AM1201" t="inlineStr">
        <is>
          <t/>
        </is>
      </c>
      <c r="AN1201" s="2" t="inlineStr">
        <is>
          <t>partie</t>
        </is>
      </c>
      <c r="AO1201" s="2" t="inlineStr">
        <is>
          <t>3</t>
        </is>
      </c>
      <c r="AP1201" s="2" t="inlineStr">
        <is>
          <t/>
        </is>
      </c>
      <c r="AQ1201" t="inlineStr">
        <is>
          <t/>
        </is>
      </c>
      <c r="AR1201" s="2" t="inlineStr">
        <is>
          <t>cuid</t>
        </is>
      </c>
      <c r="AS1201" s="2" t="inlineStr">
        <is>
          <t>3</t>
        </is>
      </c>
      <c r="AT1201" s="2" t="inlineStr">
        <is>
          <t/>
        </is>
      </c>
      <c r="AU1201" t="inlineStr">
        <is>
          <t/>
        </is>
      </c>
      <c r="AV1201" t="inlineStr">
        <is>
          <t/>
        </is>
      </c>
      <c r="AW1201" t="inlineStr">
        <is>
          <t/>
        </is>
      </c>
      <c r="AX1201" t="inlineStr">
        <is>
          <t/>
        </is>
      </c>
      <c r="AY1201" t="inlineStr">
        <is>
          <t/>
        </is>
      </c>
      <c r="AZ1201" s="2" t="inlineStr">
        <is>
          <t>rész</t>
        </is>
      </c>
      <c r="BA1201" s="2" t="inlineStr">
        <is>
          <t>4</t>
        </is>
      </c>
      <c r="BB1201" s="2" t="inlineStr">
        <is>
          <t/>
        </is>
      </c>
      <c r="BC1201" t="inlineStr">
        <is>
          <t/>
        </is>
      </c>
      <c r="BD1201" s="2" t="inlineStr">
        <is>
          <t>parte</t>
        </is>
      </c>
      <c r="BE1201" s="2" t="inlineStr">
        <is>
          <t>3</t>
        </is>
      </c>
      <c r="BF1201" s="2" t="inlineStr">
        <is>
          <t/>
        </is>
      </c>
      <c r="BG1201" t="inlineStr">
        <is>
          <t/>
        </is>
      </c>
      <c r="BH1201" s="2" t="inlineStr">
        <is>
          <t>dalis</t>
        </is>
      </c>
      <c r="BI1201" s="2" t="inlineStr">
        <is>
          <t>3</t>
        </is>
      </c>
      <c r="BJ1201" s="2" t="inlineStr">
        <is>
          <t/>
        </is>
      </c>
      <c r="BK1201" t="inlineStr">
        <is>
          <t/>
        </is>
      </c>
      <c r="BL1201" s="2" t="inlineStr">
        <is>
          <t>daļa</t>
        </is>
      </c>
      <c r="BM1201" s="2" t="inlineStr">
        <is>
          <t>3</t>
        </is>
      </c>
      <c r="BN1201" s="2" t="inlineStr">
        <is>
          <t/>
        </is>
      </c>
      <c r="BO1201" t="inlineStr">
        <is>
          <t/>
        </is>
      </c>
      <c r="BP1201" s="2" t="inlineStr">
        <is>
          <t>parti</t>
        </is>
      </c>
      <c r="BQ1201" s="2" t="inlineStr">
        <is>
          <t>3</t>
        </is>
      </c>
      <c r="BR1201" s="2" t="inlineStr">
        <is>
          <t/>
        </is>
      </c>
      <c r="BS1201" t="inlineStr">
        <is>
          <t/>
        </is>
      </c>
      <c r="BT1201" s="2" t="inlineStr">
        <is>
          <t>deel</t>
        </is>
      </c>
      <c r="BU1201" s="2" t="inlineStr">
        <is>
          <t>2</t>
        </is>
      </c>
      <c r="BV1201" s="2" t="inlineStr">
        <is>
          <t/>
        </is>
      </c>
      <c r="BW1201" t="inlineStr">
        <is>
          <t/>
        </is>
      </c>
      <c r="BX1201" s="2" t="inlineStr">
        <is>
          <t>część</t>
        </is>
      </c>
      <c r="BY1201" s="2" t="inlineStr">
        <is>
          <t>3</t>
        </is>
      </c>
      <c r="BZ1201" s="2" t="inlineStr">
        <is>
          <t/>
        </is>
      </c>
      <c r="CA1201" t="inlineStr">
        <is>
          <t/>
        </is>
      </c>
      <c r="CB1201" s="2" t="inlineStr">
        <is>
          <t>parte</t>
        </is>
      </c>
      <c r="CC1201" s="2" t="inlineStr">
        <is>
          <t>3</t>
        </is>
      </c>
      <c r="CD1201" s="2" t="inlineStr">
        <is>
          <t/>
        </is>
      </c>
      <c r="CE1201" t="inlineStr">
        <is>
          <t/>
        </is>
      </c>
      <c r="CF1201" s="2" t="inlineStr">
        <is>
          <t>parte</t>
        </is>
      </c>
      <c r="CG1201" s="2" t="inlineStr">
        <is>
          <t>3</t>
        </is>
      </c>
      <c r="CH1201" s="2" t="inlineStr">
        <is>
          <t/>
        </is>
      </c>
      <c r="CI1201" t="inlineStr">
        <is>
          <t/>
        </is>
      </c>
      <c r="CJ1201" s="2" t="inlineStr">
        <is>
          <t>časť</t>
        </is>
      </c>
      <c r="CK1201" s="2" t="inlineStr">
        <is>
          <t>3</t>
        </is>
      </c>
      <c r="CL1201" s="2" t="inlineStr">
        <is>
          <t/>
        </is>
      </c>
      <c r="CM1201" t="inlineStr">
        <is>
          <t/>
        </is>
      </c>
      <c r="CN1201" s="2" t="inlineStr">
        <is>
          <t>del</t>
        </is>
      </c>
      <c r="CO1201" s="2" t="inlineStr">
        <is>
          <t>2</t>
        </is>
      </c>
      <c r="CP1201" s="2" t="inlineStr">
        <is>
          <t/>
        </is>
      </c>
      <c r="CQ1201" t="inlineStr">
        <is>
          <t/>
        </is>
      </c>
      <c r="CR1201" s="2" t="inlineStr">
        <is>
          <t>del</t>
        </is>
      </c>
      <c r="CS1201" s="2" t="inlineStr">
        <is>
          <t>3</t>
        </is>
      </c>
      <c r="CT1201" s="2" t="inlineStr">
        <is>
          <t/>
        </is>
      </c>
      <c r="CU1201" t="inlineStr">
        <is>
          <t/>
        </is>
      </c>
    </row>
    <row r="1202">
      <c r="A1202" s="1" t="str">
        <f>HYPERLINK("https://iate.europa.eu/entry/result/1691572/all", "1691572")</f>
        <v>1691572</v>
      </c>
      <c r="B1202" t="inlineStr">
        <is>
          <t>INDUSTRY;SOCIAL QUESTIONS</t>
        </is>
      </c>
      <c r="C1202" t="inlineStr">
        <is>
          <t>INDUSTRY|building and public works|building services|heating;SOCIAL QUESTIONS|construction and town planning</t>
        </is>
      </c>
      <c r="D1202" t="inlineStr">
        <is>
          <t/>
        </is>
      </c>
      <c r="E1202" t="inlineStr">
        <is>
          <t/>
        </is>
      </c>
      <c r="F1202" t="inlineStr">
        <is>
          <t/>
        </is>
      </c>
      <c r="G1202" t="inlineStr">
        <is>
          <t/>
        </is>
      </c>
      <c r="H1202" t="inlineStr">
        <is>
          <t/>
        </is>
      </c>
      <c r="I1202" t="inlineStr">
        <is>
          <t/>
        </is>
      </c>
      <c r="J1202" t="inlineStr">
        <is>
          <t/>
        </is>
      </c>
      <c r="K1202" t="inlineStr">
        <is>
          <t/>
        </is>
      </c>
      <c r="L1202" s="2" t="inlineStr">
        <is>
          <t>varmebelastning</t>
        </is>
      </c>
      <c r="M1202" s="2" t="inlineStr">
        <is>
          <t>3</t>
        </is>
      </c>
      <c r="N1202" s="2" t="inlineStr">
        <is>
          <t/>
        </is>
      </c>
      <c r="O1202" t="inlineStr">
        <is>
          <t/>
        </is>
      </c>
      <c r="P1202" t="inlineStr">
        <is>
          <t/>
        </is>
      </c>
      <c r="Q1202" t="inlineStr">
        <is>
          <t/>
        </is>
      </c>
      <c r="R1202" t="inlineStr">
        <is>
          <t/>
        </is>
      </c>
      <c r="S1202" t="inlineStr">
        <is>
          <t/>
        </is>
      </c>
      <c r="T1202" t="inlineStr">
        <is>
          <t/>
        </is>
      </c>
      <c r="U1202" t="inlineStr">
        <is>
          <t/>
        </is>
      </c>
      <c r="V1202" t="inlineStr">
        <is>
          <t/>
        </is>
      </c>
      <c r="W1202" t="inlineStr">
        <is>
          <t/>
        </is>
      </c>
      <c r="X1202" s="2" t="inlineStr">
        <is>
          <t>heating load</t>
        </is>
      </c>
      <c r="Y1202" s="2" t="inlineStr">
        <is>
          <t>3</t>
        </is>
      </c>
      <c r="Z1202" s="2" t="inlineStr">
        <is>
          <t/>
        </is>
      </c>
      <c r="AA1202" t="inlineStr">
        <is>
          <t>&lt;div&gt;
amount of heat energy that would need to be added to a space to maintain the temperature in an acceptable range&lt;br&gt;&lt;/div&gt;</t>
        </is>
      </c>
      <c r="AB1202" s="2" t="inlineStr">
        <is>
          <t>carga de calefacción</t>
        </is>
      </c>
      <c r="AC1202" s="2" t="inlineStr">
        <is>
          <t>3</t>
        </is>
      </c>
      <c r="AD1202" s="2" t="inlineStr">
        <is>
          <t/>
        </is>
      </c>
      <c r="AE1202" t="inlineStr">
        <is>
          <t/>
        </is>
      </c>
      <c r="AF1202" t="inlineStr">
        <is>
          <t/>
        </is>
      </c>
      <c r="AG1202" t="inlineStr">
        <is>
          <t/>
        </is>
      </c>
      <c r="AH1202" t="inlineStr">
        <is>
          <t/>
        </is>
      </c>
      <c r="AI1202" t="inlineStr">
        <is>
          <t/>
        </is>
      </c>
      <c r="AJ1202" s="2" t="inlineStr">
        <is>
          <t>rakennuksen lämmitystarve</t>
        </is>
      </c>
      <c r="AK1202" s="2" t="inlineStr">
        <is>
          <t>3</t>
        </is>
      </c>
      <c r="AL1202" s="2" t="inlineStr">
        <is>
          <t/>
        </is>
      </c>
      <c r="AM1202" t="inlineStr">
        <is>
          <t/>
        </is>
      </c>
      <c r="AN1202" s="2" t="inlineStr">
        <is>
          <t>charge de chauffage</t>
        </is>
      </c>
      <c r="AO1202" s="2" t="inlineStr">
        <is>
          <t>3</t>
        </is>
      </c>
      <c r="AP1202" s="2" t="inlineStr">
        <is>
          <t/>
        </is>
      </c>
      <c r="AQ1202" t="inlineStr">
        <is>
          <t/>
        </is>
      </c>
      <c r="AR1202" t="inlineStr">
        <is>
          <t/>
        </is>
      </c>
      <c r="AS1202" t="inlineStr">
        <is>
          <t/>
        </is>
      </c>
      <c r="AT1202" t="inlineStr">
        <is>
          <t/>
        </is>
      </c>
      <c r="AU1202" t="inlineStr">
        <is>
          <t/>
        </is>
      </c>
      <c r="AV1202" t="inlineStr">
        <is>
          <t/>
        </is>
      </c>
      <c r="AW1202" t="inlineStr">
        <is>
          <t/>
        </is>
      </c>
      <c r="AX1202" t="inlineStr">
        <is>
          <t/>
        </is>
      </c>
      <c r="AY1202" t="inlineStr">
        <is>
          <t/>
        </is>
      </c>
      <c r="AZ1202" t="inlineStr">
        <is>
          <t/>
        </is>
      </c>
      <c r="BA1202" t="inlineStr">
        <is>
          <t/>
        </is>
      </c>
      <c r="BB1202" t="inlineStr">
        <is>
          <t/>
        </is>
      </c>
      <c r="BC1202" t="inlineStr">
        <is>
          <t/>
        </is>
      </c>
      <c r="BD1202" s="2" t="inlineStr">
        <is>
          <t>carico termico</t>
        </is>
      </c>
      <c r="BE1202" s="2" t="inlineStr">
        <is>
          <t>3</t>
        </is>
      </c>
      <c r="BF1202" s="2" t="inlineStr">
        <is>
          <t/>
        </is>
      </c>
      <c r="BG1202" t="inlineStr">
        <is>
          <t/>
        </is>
      </c>
      <c r="BH1202" t="inlineStr">
        <is>
          <t/>
        </is>
      </c>
      <c r="BI1202" t="inlineStr">
        <is>
          <t/>
        </is>
      </c>
      <c r="BJ1202" t="inlineStr">
        <is>
          <t/>
        </is>
      </c>
      <c r="BK1202" t="inlineStr">
        <is>
          <t/>
        </is>
      </c>
      <c r="BL1202" t="inlineStr">
        <is>
          <t/>
        </is>
      </c>
      <c r="BM1202" t="inlineStr">
        <is>
          <t/>
        </is>
      </c>
      <c r="BN1202" t="inlineStr">
        <is>
          <t/>
        </is>
      </c>
      <c r="BO1202" t="inlineStr">
        <is>
          <t/>
        </is>
      </c>
      <c r="BP1202" t="inlineStr">
        <is>
          <t/>
        </is>
      </c>
      <c r="BQ1202" t="inlineStr">
        <is>
          <t/>
        </is>
      </c>
      <c r="BR1202" t="inlineStr">
        <is>
          <t/>
        </is>
      </c>
      <c r="BS1202" t="inlineStr">
        <is>
          <t/>
        </is>
      </c>
      <c r="BT1202" s="2" t="inlineStr">
        <is>
          <t>warmtebelasting</t>
        </is>
      </c>
      <c r="BU1202" s="2" t="inlineStr">
        <is>
          <t>3</t>
        </is>
      </c>
      <c r="BV1202" s="2" t="inlineStr">
        <is>
          <t/>
        </is>
      </c>
      <c r="BW1202" t="inlineStr">
        <is>
          <t/>
        </is>
      </c>
      <c r="BX1202" s="2" t="inlineStr">
        <is>
          <t>obciążenie grzewcze</t>
        </is>
      </c>
      <c r="BY1202" s="2" t="inlineStr">
        <is>
          <t>3</t>
        </is>
      </c>
      <c r="BZ1202" s="2" t="inlineStr">
        <is>
          <t/>
        </is>
      </c>
      <c r="CA1202" t="inlineStr">
        <is>
          <t>w kontekście ogrzewania pomieszczeń obciążenie grzewcze oznacza zapotrzebowanie na ogrzewanie pomieszczeń</t>
        </is>
      </c>
      <c r="CB1202" t="inlineStr">
        <is>
          <t/>
        </is>
      </c>
      <c r="CC1202" t="inlineStr">
        <is>
          <t/>
        </is>
      </c>
      <c r="CD1202" t="inlineStr">
        <is>
          <t/>
        </is>
      </c>
      <c r="CE1202" t="inlineStr">
        <is>
          <t/>
        </is>
      </c>
      <c r="CF1202" t="inlineStr">
        <is>
          <t/>
        </is>
      </c>
      <c r="CG1202" t="inlineStr">
        <is>
          <t/>
        </is>
      </c>
      <c r="CH1202" t="inlineStr">
        <is>
          <t/>
        </is>
      </c>
      <c r="CI1202" t="inlineStr">
        <is>
          <t/>
        </is>
      </c>
      <c r="CJ1202" t="inlineStr">
        <is>
          <t/>
        </is>
      </c>
      <c r="CK1202" t="inlineStr">
        <is>
          <t/>
        </is>
      </c>
      <c r="CL1202" t="inlineStr">
        <is>
          <t/>
        </is>
      </c>
      <c r="CM1202" t="inlineStr">
        <is>
          <t/>
        </is>
      </c>
      <c r="CN1202" t="inlineStr">
        <is>
          <t/>
        </is>
      </c>
      <c r="CO1202" t="inlineStr">
        <is>
          <t/>
        </is>
      </c>
      <c r="CP1202" t="inlineStr">
        <is>
          <t/>
        </is>
      </c>
      <c r="CQ1202" t="inlineStr">
        <is>
          <t/>
        </is>
      </c>
      <c r="CR1202" s="2" t="inlineStr">
        <is>
          <t>värmebehov</t>
        </is>
      </c>
      <c r="CS1202" s="2" t="inlineStr">
        <is>
          <t>3</t>
        </is>
      </c>
      <c r="CT1202" s="2" t="inlineStr">
        <is>
          <t/>
        </is>
      </c>
      <c r="CU1202" t="inlineStr">
        <is>
          <t/>
        </is>
      </c>
    </row>
    <row r="1203">
      <c r="A1203" s="1" t="str">
        <f>HYPERLINK("https://iate.europa.eu/entry/result/3570719/all", "3570719")</f>
        <v>3570719</v>
      </c>
      <c r="B1203" t="inlineStr">
        <is>
          <t>EDUCATION AND COMMUNICATIONS</t>
        </is>
      </c>
      <c r="C1203" t="inlineStr">
        <is>
          <t>EDUCATION AND COMMUNICATIONS|information technology and data processing</t>
        </is>
      </c>
      <c r="D1203" t="inlineStr">
        <is>
          <t/>
        </is>
      </c>
      <c r="E1203" t="inlineStr">
        <is>
          <t/>
        </is>
      </c>
      <c r="F1203" t="inlineStr">
        <is>
          <t/>
        </is>
      </c>
      <c r="G1203" t="inlineStr">
        <is>
          <t/>
        </is>
      </c>
      <c r="H1203" t="inlineStr">
        <is>
          <t/>
        </is>
      </c>
      <c r="I1203" t="inlineStr">
        <is>
          <t/>
        </is>
      </c>
      <c r="J1203" t="inlineStr">
        <is>
          <t/>
        </is>
      </c>
      <c r="K1203" t="inlineStr">
        <is>
          <t/>
        </is>
      </c>
      <c r="L1203" t="inlineStr">
        <is>
          <t/>
        </is>
      </c>
      <c r="M1203" t="inlineStr">
        <is>
          <t/>
        </is>
      </c>
      <c r="N1203" t="inlineStr">
        <is>
          <t/>
        </is>
      </c>
      <c r="O1203" t="inlineStr">
        <is>
          <t/>
        </is>
      </c>
      <c r="P1203" t="inlineStr">
        <is>
          <t/>
        </is>
      </c>
      <c r="Q1203" t="inlineStr">
        <is>
          <t/>
        </is>
      </c>
      <c r="R1203" t="inlineStr">
        <is>
          <t/>
        </is>
      </c>
      <c r="S1203" t="inlineStr">
        <is>
          <t/>
        </is>
      </c>
      <c r="T1203" t="inlineStr">
        <is>
          <t/>
        </is>
      </c>
      <c r="U1203" t="inlineStr">
        <is>
          <t/>
        </is>
      </c>
      <c r="V1203" t="inlineStr">
        <is>
          <t/>
        </is>
      </c>
      <c r="W1203" t="inlineStr">
        <is>
          <t/>
        </is>
      </c>
      <c r="X1203" s="2" t="inlineStr">
        <is>
          <t>online tool</t>
        </is>
      </c>
      <c r="Y1203" s="2" t="inlineStr">
        <is>
          <t>3</t>
        </is>
      </c>
      <c r="Z1203" s="2" t="inlineStr">
        <is>
          <t/>
        </is>
      </c>
      <c r="AA1203" t="inlineStr">
        <is>
          <t/>
        </is>
      </c>
      <c r="AB1203" t="inlineStr">
        <is>
          <t/>
        </is>
      </c>
      <c r="AC1203" t="inlineStr">
        <is>
          <t/>
        </is>
      </c>
      <c r="AD1203" t="inlineStr">
        <is>
          <t/>
        </is>
      </c>
      <c r="AE1203" t="inlineStr">
        <is>
          <t/>
        </is>
      </c>
      <c r="AF1203" t="inlineStr">
        <is>
          <t/>
        </is>
      </c>
      <c r="AG1203" t="inlineStr">
        <is>
          <t/>
        </is>
      </c>
      <c r="AH1203" t="inlineStr">
        <is>
          <t/>
        </is>
      </c>
      <c r="AI1203" t="inlineStr">
        <is>
          <t/>
        </is>
      </c>
      <c r="AJ1203" s="2" t="inlineStr">
        <is>
          <t>verkkotyökalu</t>
        </is>
      </c>
      <c r="AK1203" s="2" t="inlineStr">
        <is>
          <t>3</t>
        </is>
      </c>
      <c r="AL1203" s="2" t="inlineStr">
        <is>
          <t/>
        </is>
      </c>
      <c r="AM1203" t="inlineStr">
        <is>
          <t/>
        </is>
      </c>
      <c r="AN1203" t="inlineStr">
        <is>
          <t/>
        </is>
      </c>
      <c r="AO1203" t="inlineStr">
        <is>
          <t/>
        </is>
      </c>
      <c r="AP1203" t="inlineStr">
        <is>
          <t/>
        </is>
      </c>
      <c r="AQ1203" t="inlineStr">
        <is>
          <t/>
        </is>
      </c>
      <c r="AR1203" t="inlineStr">
        <is>
          <t/>
        </is>
      </c>
      <c r="AS1203" t="inlineStr">
        <is>
          <t/>
        </is>
      </c>
      <c r="AT1203" t="inlineStr">
        <is>
          <t/>
        </is>
      </c>
      <c r="AU1203" t="inlineStr">
        <is>
          <t/>
        </is>
      </c>
      <c r="AV1203" t="inlineStr">
        <is>
          <t/>
        </is>
      </c>
      <c r="AW1203" t="inlineStr">
        <is>
          <t/>
        </is>
      </c>
      <c r="AX1203" t="inlineStr">
        <is>
          <t/>
        </is>
      </c>
      <c r="AY1203" t="inlineStr">
        <is>
          <t/>
        </is>
      </c>
      <c r="AZ1203" t="inlineStr">
        <is>
          <t/>
        </is>
      </c>
      <c r="BA1203" t="inlineStr">
        <is>
          <t/>
        </is>
      </c>
      <c r="BB1203" t="inlineStr">
        <is>
          <t/>
        </is>
      </c>
      <c r="BC1203" t="inlineStr">
        <is>
          <t/>
        </is>
      </c>
      <c r="BD1203" t="inlineStr">
        <is>
          <t/>
        </is>
      </c>
      <c r="BE1203" t="inlineStr">
        <is>
          <t/>
        </is>
      </c>
      <c r="BF1203" t="inlineStr">
        <is>
          <t/>
        </is>
      </c>
      <c r="BG1203" t="inlineStr">
        <is>
          <t/>
        </is>
      </c>
      <c r="BH1203" t="inlineStr">
        <is>
          <t/>
        </is>
      </c>
      <c r="BI1203" t="inlineStr">
        <is>
          <t/>
        </is>
      </c>
      <c r="BJ1203" t="inlineStr">
        <is>
          <t/>
        </is>
      </c>
      <c r="BK1203" t="inlineStr">
        <is>
          <t/>
        </is>
      </c>
      <c r="BL1203" t="inlineStr">
        <is>
          <t/>
        </is>
      </c>
      <c r="BM1203" t="inlineStr">
        <is>
          <t/>
        </is>
      </c>
      <c r="BN1203" t="inlineStr">
        <is>
          <t/>
        </is>
      </c>
      <c r="BO1203" t="inlineStr">
        <is>
          <t/>
        </is>
      </c>
      <c r="BP1203" t="inlineStr">
        <is>
          <t/>
        </is>
      </c>
      <c r="BQ1203" t="inlineStr">
        <is>
          <t/>
        </is>
      </c>
      <c r="BR1203" t="inlineStr">
        <is>
          <t/>
        </is>
      </c>
      <c r="BS1203" t="inlineStr">
        <is>
          <t/>
        </is>
      </c>
      <c r="BT1203" t="inlineStr">
        <is>
          <t/>
        </is>
      </c>
      <c r="BU1203" t="inlineStr">
        <is>
          <t/>
        </is>
      </c>
      <c r="BV1203" t="inlineStr">
        <is>
          <t/>
        </is>
      </c>
      <c r="BW1203" t="inlineStr">
        <is>
          <t/>
        </is>
      </c>
      <c r="BX1203" t="inlineStr">
        <is>
          <t/>
        </is>
      </c>
      <c r="BY1203" t="inlineStr">
        <is>
          <t/>
        </is>
      </c>
      <c r="BZ1203" t="inlineStr">
        <is>
          <t/>
        </is>
      </c>
      <c r="CA1203" t="inlineStr">
        <is>
          <t/>
        </is>
      </c>
      <c r="CB1203" t="inlineStr">
        <is>
          <t/>
        </is>
      </c>
      <c r="CC1203" t="inlineStr">
        <is>
          <t/>
        </is>
      </c>
      <c r="CD1203" t="inlineStr">
        <is>
          <t/>
        </is>
      </c>
      <c r="CE1203" t="inlineStr">
        <is>
          <t/>
        </is>
      </c>
      <c r="CF1203" t="inlineStr">
        <is>
          <t/>
        </is>
      </c>
      <c r="CG1203" t="inlineStr">
        <is>
          <t/>
        </is>
      </c>
      <c r="CH1203" t="inlineStr">
        <is>
          <t/>
        </is>
      </c>
      <c r="CI1203" t="inlineStr">
        <is>
          <t/>
        </is>
      </c>
      <c r="CJ1203" t="inlineStr">
        <is>
          <t/>
        </is>
      </c>
      <c r="CK1203" t="inlineStr">
        <is>
          <t/>
        </is>
      </c>
      <c r="CL1203" t="inlineStr">
        <is>
          <t/>
        </is>
      </c>
      <c r="CM1203" t="inlineStr">
        <is>
          <t/>
        </is>
      </c>
      <c r="CN1203" t="inlineStr">
        <is>
          <t/>
        </is>
      </c>
      <c r="CO1203" t="inlineStr">
        <is>
          <t/>
        </is>
      </c>
      <c r="CP1203" t="inlineStr">
        <is>
          <t/>
        </is>
      </c>
      <c r="CQ1203" t="inlineStr">
        <is>
          <t/>
        </is>
      </c>
      <c r="CR1203" t="inlineStr">
        <is>
          <t/>
        </is>
      </c>
      <c r="CS1203" t="inlineStr">
        <is>
          <t/>
        </is>
      </c>
      <c r="CT1203" t="inlineStr">
        <is>
          <t/>
        </is>
      </c>
      <c r="CU1203" t="inlineStr">
        <is>
          <t/>
        </is>
      </c>
    </row>
    <row r="1204">
      <c r="A1204" s="1" t="str">
        <f>HYPERLINK("https://iate.europa.eu/entry/result/3580126/all", "3580126")</f>
        <v>3580126</v>
      </c>
      <c r="B1204" t="inlineStr">
        <is>
          <t>INDUSTRY;PRODUCTION, TECHNOLOGY AND RESEARCH</t>
        </is>
      </c>
      <c r="C1204" t="inlineStr">
        <is>
          <t>INDUSTRY|building and public works|building industry;PRODUCTION, TECHNOLOGY AND RESEARCH|technology and technical regulations|industrial manufacturing</t>
        </is>
      </c>
      <c r="D1204" t="inlineStr">
        <is>
          <t/>
        </is>
      </c>
      <c r="E1204" t="inlineStr">
        <is>
          <t/>
        </is>
      </c>
      <c r="F1204" t="inlineStr">
        <is>
          <t/>
        </is>
      </c>
      <c r="G1204" t="inlineStr">
        <is>
          <t/>
        </is>
      </c>
      <c r="H1204" t="inlineStr">
        <is>
          <t/>
        </is>
      </c>
      <c r="I1204" t="inlineStr">
        <is>
          <t/>
        </is>
      </c>
      <c r="J1204" t="inlineStr">
        <is>
          <t/>
        </is>
      </c>
      <c r="K1204" t="inlineStr">
        <is>
          <t/>
        </is>
      </c>
      <c r="L1204" s="2" t="inlineStr">
        <is>
          <t>saksearmsmarkise</t>
        </is>
      </c>
      <c r="M1204" s="2" t="inlineStr">
        <is>
          <t>3</t>
        </is>
      </c>
      <c r="N1204" s="2" t="inlineStr">
        <is>
          <t/>
        </is>
      </c>
      <c r="O1204" t="inlineStr">
        <is>
          <t/>
        </is>
      </c>
      <c r="P1204" t="inlineStr">
        <is>
          <t/>
        </is>
      </c>
      <c r="Q1204" t="inlineStr">
        <is>
          <t/>
        </is>
      </c>
      <c r="R1204" t="inlineStr">
        <is>
          <t/>
        </is>
      </c>
      <c r="S1204" t="inlineStr">
        <is>
          <t/>
        </is>
      </c>
      <c r="T1204" t="inlineStr">
        <is>
          <t/>
        </is>
      </c>
      <c r="U1204" t="inlineStr">
        <is>
          <t/>
        </is>
      </c>
      <c r="V1204" t="inlineStr">
        <is>
          <t/>
        </is>
      </c>
      <c r="W1204" t="inlineStr">
        <is>
          <t/>
        </is>
      </c>
      <c r="X1204" s="2" t="inlineStr">
        <is>
          <t>trellis arm awning</t>
        </is>
      </c>
      <c r="Y1204" s="2" t="inlineStr">
        <is>
          <t>3</t>
        </is>
      </c>
      <c r="Z1204" s="2" t="inlineStr">
        <is>
          <t/>
        </is>
      </c>
      <c r="AA1204" t="inlineStr">
        <is>
          <t>covering of the trellis arm type attached to the exterior wall of a building, typically composed of canvas that is stretched tightly over a light structure usually made of iron</t>
        </is>
      </c>
      <c r="AB1204" t="inlineStr">
        <is>
          <t/>
        </is>
      </c>
      <c r="AC1204" t="inlineStr">
        <is>
          <t/>
        </is>
      </c>
      <c r="AD1204" t="inlineStr">
        <is>
          <t/>
        </is>
      </c>
      <c r="AE1204" t="inlineStr">
        <is>
          <t/>
        </is>
      </c>
      <c r="AF1204" t="inlineStr">
        <is>
          <t/>
        </is>
      </c>
      <c r="AG1204" t="inlineStr">
        <is>
          <t/>
        </is>
      </c>
      <c r="AH1204" t="inlineStr">
        <is>
          <t/>
        </is>
      </c>
      <c r="AI1204" t="inlineStr">
        <is>
          <t/>
        </is>
      </c>
      <c r="AJ1204" t="inlineStr">
        <is>
          <t/>
        </is>
      </c>
      <c r="AK1204" t="inlineStr">
        <is>
          <t/>
        </is>
      </c>
      <c r="AL1204" t="inlineStr">
        <is>
          <t/>
        </is>
      </c>
      <c r="AM1204" t="inlineStr">
        <is>
          <t/>
        </is>
      </c>
      <c r="AN1204" t="inlineStr">
        <is>
          <t/>
        </is>
      </c>
      <c r="AO1204" t="inlineStr">
        <is>
          <t/>
        </is>
      </c>
      <c r="AP1204" t="inlineStr">
        <is>
          <t/>
        </is>
      </c>
      <c r="AQ1204" t="inlineStr">
        <is>
          <t/>
        </is>
      </c>
      <c r="AR1204" t="inlineStr">
        <is>
          <t/>
        </is>
      </c>
      <c r="AS1204" t="inlineStr">
        <is>
          <t/>
        </is>
      </c>
      <c r="AT1204" t="inlineStr">
        <is>
          <t/>
        </is>
      </c>
      <c r="AU1204" t="inlineStr">
        <is>
          <t/>
        </is>
      </c>
      <c r="AV1204" t="inlineStr">
        <is>
          <t/>
        </is>
      </c>
      <c r="AW1204" t="inlineStr">
        <is>
          <t/>
        </is>
      </c>
      <c r="AX1204" t="inlineStr">
        <is>
          <t/>
        </is>
      </c>
      <c r="AY1204" t="inlineStr">
        <is>
          <t/>
        </is>
      </c>
      <c r="AZ1204" t="inlineStr">
        <is>
          <t/>
        </is>
      </c>
      <c r="BA1204" t="inlineStr">
        <is>
          <t/>
        </is>
      </c>
      <c r="BB1204" t="inlineStr">
        <is>
          <t/>
        </is>
      </c>
      <c r="BC1204" t="inlineStr">
        <is>
          <t/>
        </is>
      </c>
      <c r="BD1204" t="inlineStr">
        <is>
          <t/>
        </is>
      </c>
      <c r="BE1204" t="inlineStr">
        <is>
          <t/>
        </is>
      </c>
      <c r="BF1204" t="inlineStr">
        <is>
          <t/>
        </is>
      </c>
      <c r="BG1204" t="inlineStr">
        <is>
          <t/>
        </is>
      </c>
      <c r="BH1204" t="inlineStr">
        <is>
          <t/>
        </is>
      </c>
      <c r="BI1204" t="inlineStr">
        <is>
          <t/>
        </is>
      </c>
      <c r="BJ1204" t="inlineStr">
        <is>
          <t/>
        </is>
      </c>
      <c r="BK1204" t="inlineStr">
        <is>
          <t/>
        </is>
      </c>
      <c r="BL1204" t="inlineStr">
        <is>
          <t/>
        </is>
      </c>
      <c r="BM1204" t="inlineStr">
        <is>
          <t/>
        </is>
      </c>
      <c r="BN1204" t="inlineStr">
        <is>
          <t/>
        </is>
      </c>
      <c r="BO1204" t="inlineStr">
        <is>
          <t/>
        </is>
      </c>
      <c r="BP1204" t="inlineStr">
        <is>
          <t/>
        </is>
      </c>
      <c r="BQ1204" t="inlineStr">
        <is>
          <t/>
        </is>
      </c>
      <c r="BR1204" t="inlineStr">
        <is>
          <t/>
        </is>
      </c>
      <c r="BS1204" t="inlineStr">
        <is>
          <t/>
        </is>
      </c>
      <c r="BT1204" t="inlineStr">
        <is>
          <t/>
        </is>
      </c>
      <c r="BU1204" t="inlineStr">
        <is>
          <t/>
        </is>
      </c>
      <c r="BV1204" t="inlineStr">
        <is>
          <t/>
        </is>
      </c>
      <c r="BW1204" t="inlineStr">
        <is>
          <t/>
        </is>
      </c>
      <c r="BX1204" t="inlineStr">
        <is>
          <t/>
        </is>
      </c>
      <c r="BY1204" t="inlineStr">
        <is>
          <t/>
        </is>
      </c>
      <c r="BZ1204" t="inlineStr">
        <is>
          <t/>
        </is>
      </c>
      <c r="CA1204" t="inlineStr">
        <is>
          <t/>
        </is>
      </c>
      <c r="CB1204" t="inlineStr">
        <is>
          <t/>
        </is>
      </c>
      <c r="CC1204" t="inlineStr">
        <is>
          <t/>
        </is>
      </c>
      <c r="CD1204" t="inlineStr">
        <is>
          <t/>
        </is>
      </c>
      <c r="CE1204" t="inlineStr">
        <is>
          <t/>
        </is>
      </c>
      <c r="CF1204" t="inlineStr">
        <is>
          <t/>
        </is>
      </c>
      <c r="CG1204" t="inlineStr">
        <is>
          <t/>
        </is>
      </c>
      <c r="CH1204" t="inlineStr">
        <is>
          <t/>
        </is>
      </c>
      <c r="CI1204" t="inlineStr">
        <is>
          <t/>
        </is>
      </c>
      <c r="CJ1204" t="inlineStr">
        <is>
          <t/>
        </is>
      </c>
      <c r="CK1204" t="inlineStr">
        <is>
          <t/>
        </is>
      </c>
      <c r="CL1204" t="inlineStr">
        <is>
          <t/>
        </is>
      </c>
      <c r="CM1204" t="inlineStr">
        <is>
          <t/>
        </is>
      </c>
      <c r="CN1204" t="inlineStr">
        <is>
          <t/>
        </is>
      </c>
      <c r="CO1204" t="inlineStr">
        <is>
          <t/>
        </is>
      </c>
      <c r="CP1204" t="inlineStr">
        <is>
          <t/>
        </is>
      </c>
      <c r="CQ1204" t="inlineStr">
        <is>
          <t/>
        </is>
      </c>
      <c r="CR1204" t="inlineStr">
        <is>
          <t/>
        </is>
      </c>
      <c r="CS1204" t="inlineStr">
        <is>
          <t/>
        </is>
      </c>
      <c r="CT1204" t="inlineStr">
        <is>
          <t/>
        </is>
      </c>
      <c r="CU1204" t="inlineStr">
        <is>
          <t/>
        </is>
      </c>
    </row>
    <row r="1205">
      <c r="A1205" s="1" t="str">
        <f>HYPERLINK("https://iate.europa.eu/entry/result/3580573/all", "3580573")</f>
        <v>3580573</v>
      </c>
      <c r="B1205" t="inlineStr">
        <is>
          <t>INTERNATIONAL RELATIONS;EDUCATION AND COMMUNICATIONS</t>
        </is>
      </c>
      <c r="C1205" t="inlineStr">
        <is>
          <t>INTERNATIONAL RELATIONS|international balance|international conflict|war|asymmetric warfare;EDUCATION AND COMMUNICATIONS|information technology and data processing|computer system|information security</t>
        </is>
      </c>
      <c r="D1205" t="inlineStr">
        <is>
          <t/>
        </is>
      </c>
      <c r="E1205" t="inlineStr">
        <is>
          <t/>
        </is>
      </c>
      <c r="F1205" t="inlineStr">
        <is>
          <t/>
        </is>
      </c>
      <c r="G1205" t="inlineStr">
        <is>
          <t/>
        </is>
      </c>
      <c r="H1205" t="inlineStr">
        <is>
          <t/>
        </is>
      </c>
      <c r="I1205" t="inlineStr">
        <is>
          <t/>
        </is>
      </c>
      <c r="J1205" t="inlineStr">
        <is>
          <t/>
        </is>
      </c>
      <c r="K1205" t="inlineStr">
        <is>
          <t/>
        </is>
      </c>
      <c r="L1205" t="inlineStr">
        <is>
          <t/>
        </is>
      </c>
      <c r="M1205" t="inlineStr">
        <is>
          <t/>
        </is>
      </c>
      <c r="N1205" t="inlineStr">
        <is>
          <t/>
        </is>
      </c>
      <c r="O1205" t="inlineStr">
        <is>
          <t/>
        </is>
      </c>
      <c r="P1205" t="inlineStr">
        <is>
          <t/>
        </is>
      </c>
      <c r="Q1205" t="inlineStr">
        <is>
          <t/>
        </is>
      </c>
      <c r="R1205" t="inlineStr">
        <is>
          <t/>
        </is>
      </c>
      <c r="S1205" t="inlineStr">
        <is>
          <t/>
        </is>
      </c>
      <c r="T1205" t="inlineStr">
        <is>
          <t/>
        </is>
      </c>
      <c r="U1205" t="inlineStr">
        <is>
          <t/>
        </is>
      </c>
      <c r="V1205" t="inlineStr">
        <is>
          <t/>
        </is>
      </c>
      <c r="W1205" t="inlineStr">
        <is>
          <t/>
        </is>
      </c>
      <c r="X1205" s="2" t="inlineStr">
        <is>
          <t>cyber attacker|
cyberattacker|
cyber-attacker</t>
        </is>
      </c>
      <c r="Y1205" s="2" t="inlineStr">
        <is>
          <t>3|
1|
1</t>
        </is>
      </c>
      <c r="Z1205" s="2" t="inlineStr">
        <is>
          <t xml:space="preserve">|
|
</t>
        </is>
      </c>
      <c r="AA1205" t="inlineStr">
        <is>
          <t>perpetrator of a cyberattack</t>
        </is>
      </c>
      <c r="AB1205" t="inlineStr">
        <is>
          <t/>
        </is>
      </c>
      <c r="AC1205" t="inlineStr">
        <is>
          <t/>
        </is>
      </c>
      <c r="AD1205" t="inlineStr">
        <is>
          <t/>
        </is>
      </c>
      <c r="AE1205" t="inlineStr">
        <is>
          <t/>
        </is>
      </c>
      <c r="AF1205" t="inlineStr">
        <is>
          <t/>
        </is>
      </c>
      <c r="AG1205" t="inlineStr">
        <is>
          <t/>
        </is>
      </c>
      <c r="AH1205" t="inlineStr">
        <is>
          <t/>
        </is>
      </c>
      <c r="AI1205" t="inlineStr">
        <is>
          <t/>
        </is>
      </c>
      <c r="AJ1205" t="inlineStr">
        <is>
          <t/>
        </is>
      </c>
      <c r="AK1205" t="inlineStr">
        <is>
          <t/>
        </is>
      </c>
      <c r="AL1205" t="inlineStr">
        <is>
          <t/>
        </is>
      </c>
      <c r="AM1205" t="inlineStr">
        <is>
          <t/>
        </is>
      </c>
      <c r="AN1205" t="inlineStr">
        <is>
          <t/>
        </is>
      </c>
      <c r="AO1205" t="inlineStr">
        <is>
          <t/>
        </is>
      </c>
      <c r="AP1205" t="inlineStr">
        <is>
          <t/>
        </is>
      </c>
      <c r="AQ1205" t="inlineStr">
        <is>
          <t/>
        </is>
      </c>
      <c r="AR1205" t="inlineStr">
        <is>
          <t/>
        </is>
      </c>
      <c r="AS1205" t="inlineStr">
        <is>
          <t/>
        </is>
      </c>
      <c r="AT1205" t="inlineStr">
        <is>
          <t/>
        </is>
      </c>
      <c r="AU1205" t="inlineStr">
        <is>
          <t/>
        </is>
      </c>
      <c r="AV1205" t="inlineStr">
        <is>
          <t/>
        </is>
      </c>
      <c r="AW1205" t="inlineStr">
        <is>
          <t/>
        </is>
      </c>
      <c r="AX1205" t="inlineStr">
        <is>
          <t/>
        </is>
      </c>
      <c r="AY1205" t="inlineStr">
        <is>
          <t/>
        </is>
      </c>
      <c r="AZ1205" t="inlineStr">
        <is>
          <t/>
        </is>
      </c>
      <c r="BA1205" t="inlineStr">
        <is>
          <t/>
        </is>
      </c>
      <c r="BB1205" t="inlineStr">
        <is>
          <t/>
        </is>
      </c>
      <c r="BC1205" t="inlineStr">
        <is>
          <t/>
        </is>
      </c>
      <c r="BD1205" t="inlineStr">
        <is>
          <t/>
        </is>
      </c>
      <c r="BE1205" t="inlineStr">
        <is>
          <t/>
        </is>
      </c>
      <c r="BF1205" t="inlineStr">
        <is>
          <t/>
        </is>
      </c>
      <c r="BG1205" t="inlineStr">
        <is>
          <t/>
        </is>
      </c>
      <c r="BH1205" t="inlineStr">
        <is>
          <t/>
        </is>
      </c>
      <c r="BI1205" t="inlineStr">
        <is>
          <t/>
        </is>
      </c>
      <c r="BJ1205" t="inlineStr">
        <is>
          <t/>
        </is>
      </c>
      <c r="BK1205" t="inlineStr">
        <is>
          <t/>
        </is>
      </c>
      <c r="BL1205" t="inlineStr">
        <is>
          <t/>
        </is>
      </c>
      <c r="BM1205" t="inlineStr">
        <is>
          <t/>
        </is>
      </c>
      <c r="BN1205" t="inlineStr">
        <is>
          <t/>
        </is>
      </c>
      <c r="BO1205" t="inlineStr">
        <is>
          <t/>
        </is>
      </c>
      <c r="BP1205" t="inlineStr">
        <is>
          <t/>
        </is>
      </c>
      <c r="BQ1205" t="inlineStr">
        <is>
          <t/>
        </is>
      </c>
      <c r="BR1205" t="inlineStr">
        <is>
          <t/>
        </is>
      </c>
      <c r="BS1205" t="inlineStr">
        <is>
          <t/>
        </is>
      </c>
      <c r="BT1205" t="inlineStr">
        <is>
          <t/>
        </is>
      </c>
      <c r="BU1205" t="inlineStr">
        <is>
          <t/>
        </is>
      </c>
      <c r="BV1205" t="inlineStr">
        <is>
          <t/>
        </is>
      </c>
      <c r="BW1205" t="inlineStr">
        <is>
          <t/>
        </is>
      </c>
      <c r="BX1205" s="2" t="inlineStr">
        <is>
          <t>sprawca cyberataku</t>
        </is>
      </c>
      <c r="BY1205" s="2" t="inlineStr">
        <is>
          <t>3</t>
        </is>
      </c>
      <c r="BZ1205" s="2" t="inlineStr">
        <is>
          <t/>
        </is>
      </c>
      <c r="CA1205" t="inlineStr">
        <is>
          <t/>
        </is>
      </c>
      <c r="CB1205" t="inlineStr">
        <is>
          <t/>
        </is>
      </c>
      <c r="CC1205" t="inlineStr">
        <is>
          <t/>
        </is>
      </c>
      <c r="CD1205" t="inlineStr">
        <is>
          <t/>
        </is>
      </c>
      <c r="CE1205" t="inlineStr">
        <is>
          <t/>
        </is>
      </c>
      <c r="CF1205" t="inlineStr">
        <is>
          <t/>
        </is>
      </c>
      <c r="CG1205" t="inlineStr">
        <is>
          <t/>
        </is>
      </c>
      <c r="CH1205" t="inlineStr">
        <is>
          <t/>
        </is>
      </c>
      <c r="CI1205" t="inlineStr">
        <is>
          <t/>
        </is>
      </c>
      <c r="CJ1205" t="inlineStr">
        <is>
          <t/>
        </is>
      </c>
      <c r="CK1205" t="inlineStr">
        <is>
          <t/>
        </is>
      </c>
      <c r="CL1205" t="inlineStr">
        <is>
          <t/>
        </is>
      </c>
      <c r="CM1205" t="inlineStr">
        <is>
          <t/>
        </is>
      </c>
      <c r="CN1205" t="inlineStr">
        <is>
          <t/>
        </is>
      </c>
      <c r="CO1205" t="inlineStr">
        <is>
          <t/>
        </is>
      </c>
      <c r="CP1205" t="inlineStr">
        <is>
          <t/>
        </is>
      </c>
      <c r="CQ1205" t="inlineStr">
        <is>
          <t/>
        </is>
      </c>
      <c r="CR1205" t="inlineStr">
        <is>
          <t/>
        </is>
      </c>
      <c r="CS1205" t="inlineStr">
        <is>
          <t/>
        </is>
      </c>
      <c r="CT1205" t="inlineStr">
        <is>
          <t/>
        </is>
      </c>
      <c r="CU1205" t="inlineStr">
        <is>
          <t/>
        </is>
      </c>
    </row>
    <row r="1206">
      <c r="A1206" s="1" t="str">
        <f>HYPERLINK("https://iate.europa.eu/entry/result/115471/all", "115471")</f>
        <v>115471</v>
      </c>
      <c r="B1206" t="inlineStr">
        <is>
          <t>EDUCATION AND COMMUNICATIONS</t>
        </is>
      </c>
      <c r="C1206" t="inlineStr">
        <is>
          <t>EDUCATION AND COMMUNICATIONS|information technology and data processing</t>
        </is>
      </c>
      <c r="D1206" s="2" t="inlineStr">
        <is>
          <t>логическа бомба</t>
        </is>
      </c>
      <c r="E1206" s="2" t="inlineStr">
        <is>
          <t>3</t>
        </is>
      </c>
      <c r="F1206" s="2" t="inlineStr">
        <is>
          <t/>
        </is>
      </c>
      <c r="G1206" t="inlineStr">
        <is>
          <t>част от програмен код в голяма програма, който код е програмиран от създателя на програмата и през повечето време е неактивен - до изпълнението на някакви външни условия</t>
        </is>
      </c>
      <c r="H1206" s="2" t="inlineStr">
        <is>
          <t>logická bomba</t>
        </is>
      </c>
      <c r="I1206" s="2" t="inlineStr">
        <is>
          <t>4</t>
        </is>
      </c>
      <c r="J1206" s="2" t="inlineStr">
        <is>
          <t/>
        </is>
      </c>
      <c r="K1206" t="inlineStr">
        <is>
          <t>škodlivý software zanesený do počítačové infrastruktury (typicky podnikové sítě) s cílem spustit nežádoucí činnost poté, co nastanou předem definované „události“.</t>
        </is>
      </c>
      <c r="L1206" s="2" t="inlineStr">
        <is>
          <t>programbombe|
logisk bombe</t>
        </is>
      </c>
      <c r="M1206" s="2" t="inlineStr">
        <is>
          <t>3|
3</t>
        </is>
      </c>
      <c r="N1206" s="2" t="inlineStr">
        <is>
          <t xml:space="preserve">|
</t>
        </is>
      </c>
      <c r="O1206" t="inlineStr">
        <is>
          <t>inden for IT skjulte instruktioner i computerprogram med ødelæggende effekt, der udløses på en bestemt dato, eller når bestemte betingelser er opfyldt</t>
        </is>
      </c>
      <c r="P1206" s="2" t="inlineStr">
        <is>
          <t>logische Bombe|
Logikbombe</t>
        </is>
      </c>
      <c r="Q1206" s="2" t="inlineStr">
        <is>
          <t>3|
3</t>
        </is>
      </c>
      <c r="R1206" s="2" t="inlineStr">
        <is>
          <t xml:space="preserve">|
</t>
        </is>
      </c>
      <c r="S1206" t="inlineStr">
        <is>
          <t>Computerschädling, dessen bösartige Funktion nicht bei jedem Programmstart, sondern erst bei Eintreffen einer programmierten Bedingung ausgeführt wird</t>
        </is>
      </c>
      <c r="T1206" s="2" t="inlineStr">
        <is>
          <t>λογισμικό βόμβα|
λογική βόμβα</t>
        </is>
      </c>
      <c r="U1206" s="2" t="inlineStr">
        <is>
          <t>2|
3</t>
        </is>
      </c>
      <c r="V1206" s="2" t="inlineStr">
        <is>
          <t xml:space="preserve">|
</t>
        </is>
      </c>
      <c r="W1206" t="inlineStr">
        <is>
          <t>πρόγραμμα που εισάγεται σε λογισμικό από εισβολέα, είναι απενεργοποιημένο μέχρι να ικανοποιηθεί μια προκαθορισμένη συνθήκη και όταν ενεργοποιείται εκτελεί μια μη εξουσιοδοτημένη ενέργεια</t>
        </is>
      </c>
      <c r="X1206" s="2" t="inlineStr">
        <is>
          <t>logic bomb</t>
        </is>
      </c>
      <c r="Y1206" s="2" t="inlineStr">
        <is>
          <t>3</t>
        </is>
      </c>
      <c r="Z1206" s="2" t="inlineStr">
        <is>
          <t/>
        </is>
      </c>
      <c r="AA1206" t="inlineStr">
        <is>
          <t>piece of code intentionally inserted into a software system that will set off a malicious function when specified conditions are met</t>
        </is>
      </c>
      <c r="AB1206" s="2" t="inlineStr">
        <is>
          <t>bomba lógica</t>
        </is>
      </c>
      <c r="AC1206" s="2" t="inlineStr">
        <is>
          <t>3</t>
        </is>
      </c>
      <c r="AD1206" s="2" t="inlineStr">
        <is>
          <t/>
        </is>
      </c>
      <c r="AE1206" t="inlineStr">
        <is>
          <t>Ataque informático consistente en la colocación en un programa de una secuencia de instrucciones que lo destruye o desorganiza en el momento oportuno.</t>
        </is>
      </c>
      <c r="AF1206" s="2" t="inlineStr">
        <is>
          <t>loogikapomm</t>
        </is>
      </c>
      <c r="AG1206" s="2" t="inlineStr">
        <is>
          <t>3</t>
        </is>
      </c>
      <c r="AH1206" s="2" t="inlineStr">
        <is>
          <t/>
        </is>
      </c>
      <c r="AI1206" t="inlineStr">
        <is>
          <t>viirustes või ussides sisalduv või sisemise päritoluga kahjurvara, mille kahjulik tegevus (näiteks oluliste failide kustutus) käivitub teatud tingimustel, näiteks ettemääratud hetkel või pärast pommipanija vallandamist organisatsioonist</t>
        </is>
      </c>
      <c r="AJ1206" s="2" t="inlineStr">
        <is>
          <t>ehdollinen pommi|
looginen pommi</t>
        </is>
      </c>
      <c r="AK1206" s="2" t="inlineStr">
        <is>
          <t>3|
3</t>
        </is>
      </c>
      <c r="AL1206" s="2" t="inlineStr">
        <is>
          <t xml:space="preserve">|
</t>
        </is>
      </c>
      <c r="AM1206" t="inlineStr">
        <is>
          <t>tuholaisohjelma, joka toimii määrättyjen ehtojen toteutuessa, esimerkiksi tuhoten levyn tiedot vasta kun levylle on kertynyt tietty määrä tietoa</t>
        </is>
      </c>
      <c r="AN1206" s="2" t="inlineStr">
        <is>
          <t>bombe logique</t>
        </is>
      </c>
      <c r="AO1206" s="2" t="inlineStr">
        <is>
          <t>3</t>
        </is>
      </c>
      <c r="AP1206" s="2" t="inlineStr">
        <is>
          <t/>
        </is>
      </c>
      <c r="AQ1206" t="inlineStr">
        <is>
          <t>dispositif programmé dont le déclenchement s'effectue à un moment déterminé en exploitant la date du système, le lancement d'une commande, ou n'importe quel appel au système</t>
        </is>
      </c>
      <c r="AR1206" t="inlineStr">
        <is>
          <t/>
        </is>
      </c>
      <c r="AS1206" t="inlineStr">
        <is>
          <t/>
        </is>
      </c>
      <c r="AT1206" t="inlineStr">
        <is>
          <t/>
        </is>
      </c>
      <c r="AU1206" t="inlineStr">
        <is>
          <t/>
        </is>
      </c>
      <c r="AV1206" s="2" t="inlineStr">
        <is>
          <t>logička bomba</t>
        </is>
      </c>
      <c r="AW1206" s="2" t="inlineStr">
        <is>
          <t>2</t>
        </is>
      </c>
      <c r="AX1206" s="2" t="inlineStr">
        <is>
          <t/>
        </is>
      </c>
      <c r="AY1206" t="inlineStr">
        <is>
          <t>programski kod tajno i na zakriven način umetnut u namjenski program ili operacijski sustav koji navodi na izvođenje destruktivnih operacija ili operacija kojima se izigrava sigurnosni sustav ako se prije toga ispune zadani uvjeti</t>
        </is>
      </c>
      <c r="AZ1206" s="2" t="inlineStr">
        <is>
          <t>logikai bomba</t>
        </is>
      </c>
      <c r="BA1206" s="2" t="inlineStr">
        <is>
          <t>3</t>
        </is>
      </c>
      <c r="BB1206" s="2" t="inlineStr">
        <is>
          <t/>
        </is>
      </c>
      <c r="BC1206" t="inlineStr">
        <is>
          <t/>
        </is>
      </c>
      <c r="BD1206" s="2" t="inlineStr">
        <is>
          <t>bomba logica</t>
        </is>
      </c>
      <c r="BE1206" s="2" t="inlineStr">
        <is>
          <t>3</t>
        </is>
      </c>
      <c r="BF1206" s="2" t="inlineStr">
        <is>
          <t/>
        </is>
      </c>
      <c r="BG1206" t="inlineStr">
        <is>
          <t>programma che rimane inerte fino al momento in cui è innescato da un determinate evento, come ad esempio una data</t>
        </is>
      </c>
      <c r="BH1206" s="2" t="inlineStr">
        <is>
          <t>loginė bomba</t>
        </is>
      </c>
      <c r="BI1206" s="2" t="inlineStr">
        <is>
          <t>2</t>
        </is>
      </c>
      <c r="BJ1206" s="2" t="inlineStr">
        <is>
          <t/>
        </is>
      </c>
      <c r="BK1206" t="inlineStr">
        <is>
          <t>viena iš kompiuterių virusų rūšių, t. y. kenkėjiška programa, kuri pradeda veikti, įvykus konkrečiam įvykiui, pvz., prisijungus prie tinklo naujam vartotojui</t>
        </is>
      </c>
      <c r="BL1206" s="2" t="inlineStr">
        <is>
          <t>loģiskā bumba</t>
        </is>
      </c>
      <c r="BM1206" s="2" t="inlineStr">
        <is>
          <t>3</t>
        </is>
      </c>
      <c r="BN1206" s="2" t="inlineStr">
        <is>
          <t/>
        </is>
      </c>
      <c r="BO1206" t="inlineStr">
        <is>
          <t/>
        </is>
      </c>
      <c r="BP1206" s="2" t="inlineStr">
        <is>
          <t>bomba loġika</t>
        </is>
      </c>
      <c r="BQ1206" s="2" t="inlineStr">
        <is>
          <t>3</t>
        </is>
      </c>
      <c r="BR1206" s="2" t="inlineStr">
        <is>
          <t/>
        </is>
      </c>
      <c r="BS1206" t="inlineStr">
        <is>
          <t>parti minn kodiċi mdaħħla intenzjonalment f'sistema ta' software li se tattiva funzjoni malizzjuża meta jkunu sodisfatti kundizzjonijiet speċifiċi</t>
        </is>
      </c>
      <c r="BT1206" s="2" t="inlineStr">
        <is>
          <t>logische bom</t>
        </is>
      </c>
      <c r="BU1206" s="2" t="inlineStr">
        <is>
          <t>3</t>
        </is>
      </c>
      <c r="BV1206" s="2" t="inlineStr">
        <is>
          <t/>
        </is>
      </c>
      <c r="BW1206" t="inlineStr">
        <is>
          <t>programma of een gedeelte van een programma dat automatisch wordt uitgevoerd om de status en inhoud van een computersysteem te testen; verstopte functionaliteit van een programma, ingesteld om op een bepaalde tijd/datum een bepaalde actie uit te voeren</t>
        </is>
      </c>
      <c r="BX1206" s="2" t="inlineStr">
        <is>
          <t>bomba logiczna</t>
        </is>
      </c>
      <c r="BY1206" s="2" t="inlineStr">
        <is>
          <t>3</t>
        </is>
      </c>
      <c r="BZ1206" s="2" t="inlineStr">
        <is>
          <t/>
        </is>
      </c>
      <c r="CA1206" t="inlineStr">
        <is>
          <t>program ze specjalnym kodem, który po zainfekowaniu komputera lub sieci pozostaje uśpiony do wcześniej określonego wydarzenia, po wystąpieniu którego uaktywnia się i rozpoczyna niszczenie zawartości komputera lub komputerów sieci</t>
        </is>
      </c>
      <c r="CB1206" s="2" t="inlineStr">
        <is>
          <t>bomba lógica</t>
        </is>
      </c>
      <c r="CC1206" s="2" t="inlineStr">
        <is>
          <t>3</t>
        </is>
      </c>
      <c r="CD1206" s="2" t="inlineStr">
        <is>
          <t/>
        </is>
      </c>
      <c r="CE1206" t="inlineStr">
        <is>
          <t/>
        </is>
      </c>
      <c r="CF1206" s="2" t="inlineStr">
        <is>
          <t>bombă logică</t>
        </is>
      </c>
      <c r="CG1206" s="2" t="inlineStr">
        <is>
          <t>4</t>
        </is>
      </c>
      <c r="CH1206" s="2" t="inlineStr">
        <is>
          <t/>
        </is>
      </c>
      <c r="CI1206" t="inlineStr">
        <is>
          <t>virus informatic care se activează dacă programul constată îndeplinirea unor condiții anume</t>
        </is>
      </c>
      <c r="CJ1206" s="2" t="inlineStr">
        <is>
          <t>logická bomba</t>
        </is>
      </c>
      <c r="CK1206" s="2" t="inlineStr">
        <is>
          <t>2</t>
        </is>
      </c>
      <c r="CL1206" s="2" t="inlineStr">
        <is>
          <t/>
        </is>
      </c>
      <c r="CM1206" t="inlineStr">
        <is>
          <t/>
        </is>
      </c>
      <c r="CN1206" s="2" t="inlineStr">
        <is>
          <t>logična bomba</t>
        </is>
      </c>
      <c r="CO1206" s="2" t="inlineStr">
        <is>
          <t>3</t>
        </is>
      </c>
      <c r="CP1206" s="2" t="inlineStr">
        <is>
          <t/>
        </is>
      </c>
      <c r="CQ1206" t="inlineStr">
        <is>
          <t>zlonamerni program, ki se sproži ob izpolnitvi določenih pogojev, kot so npr. pretečen čas, število ponovitev, količina podatkov</t>
        </is>
      </c>
      <c r="CR1206" s="2" t="inlineStr">
        <is>
          <t>logisk bomb</t>
        </is>
      </c>
      <c r="CS1206" s="2" t="inlineStr">
        <is>
          <t>3</t>
        </is>
      </c>
      <c r="CT1206" s="2" t="inlineStr">
        <is>
          <t/>
        </is>
      </c>
      <c r="CU1206" t="inlineStr">
        <is>
          <t>insmusslat skadeprogram som förstör data på den drabbade datorn, till exempel genom att formatera om hårddisken</t>
        </is>
      </c>
    </row>
    <row r="1207">
      <c r="A1207" s="1" t="str">
        <f>HYPERLINK("https://iate.europa.eu/entry/result/3574278/all", "3574278")</f>
        <v>3574278</v>
      </c>
      <c r="B1207" t="inlineStr">
        <is>
          <t>INTERNATIONAL RELATIONS</t>
        </is>
      </c>
      <c r="C1207" t="inlineStr">
        <is>
          <t>INTERNATIONAL RELATIONS|defence</t>
        </is>
      </c>
      <c r="D1207" s="2" t="inlineStr">
        <is>
          <t>марионетна сила</t>
        </is>
      </c>
      <c r="E1207" s="2" t="inlineStr">
        <is>
          <t>3</t>
        </is>
      </c>
      <c r="F1207" s="2" t="inlineStr">
        <is>
          <t/>
        </is>
      </c>
      <c r="G1207" t="inlineStr">
        <is>
          <t/>
        </is>
      </c>
      <c r="H1207" s="2" t="inlineStr">
        <is>
          <t>zástupná síla</t>
        </is>
      </c>
      <c r="I1207" s="2" t="inlineStr">
        <is>
          <t>3</t>
        </is>
      </c>
      <c r="J1207" s="2" t="inlineStr">
        <is>
          <t/>
        </is>
      </c>
      <c r="K1207" t="inlineStr">
        <is>
          <t>nepřímý prostředek nebo nástroj nahrazující přímé zapojení vlastních sil a prostředků</t>
        </is>
      </c>
      <c r="L1207" s="2" t="inlineStr">
        <is>
          <t>stedfortræderstyrke|
proxystyrke</t>
        </is>
      </c>
      <c r="M1207" s="2" t="inlineStr">
        <is>
          <t>3|
3</t>
        </is>
      </c>
      <c r="N1207" s="2" t="inlineStr">
        <is>
          <t xml:space="preserve">|
</t>
        </is>
      </c>
      <c r="O1207" t="inlineStr">
        <is>
          <t/>
        </is>
      </c>
      <c r="P1207" s="2" t="inlineStr">
        <is>
          <t>Stellvertretertruppe</t>
        </is>
      </c>
      <c r="Q1207" s="2" t="inlineStr">
        <is>
          <t>3</t>
        </is>
      </c>
      <c r="R1207" s="2" t="inlineStr">
        <is>
          <t/>
        </is>
      </c>
      <c r="S1207" t="inlineStr">
        <is>
          <t/>
        </is>
      </c>
      <c r="T1207" t="inlineStr">
        <is>
          <t/>
        </is>
      </c>
      <c r="U1207" t="inlineStr">
        <is>
          <t/>
        </is>
      </c>
      <c r="V1207" t="inlineStr">
        <is>
          <t/>
        </is>
      </c>
      <c r="W1207" t="inlineStr">
        <is>
          <t/>
        </is>
      </c>
      <c r="X1207" s="2" t="inlineStr">
        <is>
          <t>proxy force</t>
        </is>
      </c>
      <c r="Y1207" s="2" t="inlineStr">
        <is>
          <t>3</t>
        </is>
      </c>
      <c r="Z1207" s="2" t="inlineStr">
        <is>
          <t/>
        </is>
      </c>
      <c r="AA1207" t="inlineStr">
        <is>
          <t>irregular force that is not a component of a nation’s regular security force</t>
        </is>
      </c>
      <c r="AB1207" t="inlineStr">
        <is>
          <t/>
        </is>
      </c>
      <c r="AC1207" t="inlineStr">
        <is>
          <t/>
        </is>
      </c>
      <c r="AD1207" t="inlineStr">
        <is>
          <t/>
        </is>
      </c>
      <c r="AE1207" t="inlineStr">
        <is>
          <t/>
        </is>
      </c>
      <c r="AF1207" t="inlineStr">
        <is>
          <t/>
        </is>
      </c>
      <c r="AG1207" t="inlineStr">
        <is>
          <t/>
        </is>
      </c>
      <c r="AH1207" t="inlineStr">
        <is>
          <t/>
        </is>
      </c>
      <c r="AI1207" t="inlineStr">
        <is>
          <t/>
        </is>
      </c>
      <c r="AJ1207" s="2" t="inlineStr">
        <is>
          <t>ulkopuolinen lisävahvennus</t>
        </is>
      </c>
      <c r="AK1207" s="2" t="inlineStr">
        <is>
          <t>3</t>
        </is>
      </c>
      <c r="AL1207" s="2" t="inlineStr">
        <is>
          <t/>
        </is>
      </c>
      <c r="AM1207" t="inlineStr">
        <is>
          <t/>
        </is>
      </c>
      <c r="AN1207" t="inlineStr">
        <is>
          <t/>
        </is>
      </c>
      <c r="AO1207" t="inlineStr">
        <is>
          <t/>
        </is>
      </c>
      <c r="AP1207" t="inlineStr">
        <is>
          <t/>
        </is>
      </c>
      <c r="AQ1207" t="inlineStr">
        <is>
          <t/>
        </is>
      </c>
      <c r="AR1207" s="2" t="inlineStr">
        <is>
          <t>seachfhórsa</t>
        </is>
      </c>
      <c r="AS1207" s="2" t="inlineStr">
        <is>
          <t>3</t>
        </is>
      </c>
      <c r="AT1207" s="2" t="inlineStr">
        <is>
          <t/>
        </is>
      </c>
      <c r="AU1207" t="inlineStr">
        <is>
          <t/>
        </is>
      </c>
      <c r="AV1207" t="inlineStr">
        <is>
          <t/>
        </is>
      </c>
      <c r="AW1207" t="inlineStr">
        <is>
          <t/>
        </is>
      </c>
      <c r="AX1207" t="inlineStr">
        <is>
          <t/>
        </is>
      </c>
      <c r="AY1207" t="inlineStr">
        <is>
          <t/>
        </is>
      </c>
      <c r="AZ1207" s="2" t="inlineStr">
        <is>
          <t>helyettesítő erő</t>
        </is>
      </c>
      <c r="BA1207" s="2" t="inlineStr">
        <is>
          <t>3</t>
        </is>
      </c>
      <c r="BB1207" s="2" t="inlineStr">
        <is>
          <t/>
        </is>
      </c>
      <c r="BC1207" t="inlineStr">
        <is>
          <t>az állami hadseregen, védelmi erőin kívüli csapatok</t>
        </is>
      </c>
      <c r="BD1207" s="2" t="inlineStr">
        <is>
          <t>forza irregolare|
forza sussidiaria</t>
        </is>
      </c>
      <c r="BE1207" s="2" t="inlineStr">
        <is>
          <t>3|
3</t>
        </is>
      </c>
      <c r="BF1207" s="2" t="inlineStr">
        <is>
          <t xml:space="preserve">preferred|
</t>
        </is>
      </c>
      <c r="BG1207" t="inlineStr">
        <is>
          <t>forza non regolare distinta dalle forze di sicurezza regolari di un paese</t>
        </is>
      </c>
      <c r="BH1207" t="inlineStr">
        <is>
          <t/>
        </is>
      </c>
      <c r="BI1207" t="inlineStr">
        <is>
          <t/>
        </is>
      </c>
      <c r="BJ1207" t="inlineStr">
        <is>
          <t/>
        </is>
      </c>
      <c r="BK1207" t="inlineStr">
        <is>
          <t/>
        </is>
      </c>
      <c r="BL1207" t="inlineStr">
        <is>
          <t/>
        </is>
      </c>
      <c r="BM1207" t="inlineStr">
        <is>
          <t/>
        </is>
      </c>
      <c r="BN1207" t="inlineStr">
        <is>
          <t/>
        </is>
      </c>
      <c r="BO1207" t="inlineStr">
        <is>
          <t/>
        </is>
      </c>
      <c r="BP1207" s="2" t="inlineStr">
        <is>
          <t>forza proxy</t>
        </is>
      </c>
      <c r="BQ1207" s="2" t="inlineStr">
        <is>
          <t>3</t>
        </is>
      </c>
      <c r="BR1207" s="2" t="inlineStr">
        <is>
          <t/>
        </is>
      </c>
      <c r="BS1207" t="inlineStr">
        <is>
          <t>forza irregolari li ma tkunx komponent tal-forza tas-sigurtà nazzjonali regolari</t>
        </is>
      </c>
      <c r="BT1207" s="2" t="inlineStr">
        <is>
          <t>gelieerde troepen</t>
        </is>
      </c>
      <c r="BU1207" s="2" t="inlineStr">
        <is>
          <t>3</t>
        </is>
      </c>
      <c r="BV1207" s="2" t="inlineStr">
        <is>
          <t/>
        </is>
      </c>
      <c r="BW1207" t="inlineStr">
        <is>
          <t>troepen die geen onderdeel uitmaken van de reguliere veiligheidstroepen van een land</t>
        </is>
      </c>
      <c r="BX1207" s="2" t="inlineStr">
        <is>
          <t>siły poplecznicze</t>
        </is>
      </c>
      <c r="BY1207" s="2" t="inlineStr">
        <is>
          <t>3</t>
        </is>
      </c>
      <c r="BZ1207" s="2" t="inlineStr">
        <is>
          <t/>
        </is>
      </c>
      <c r="CA1207" t="inlineStr">
        <is>
          <t/>
        </is>
      </c>
      <c r="CB1207" s="2" t="inlineStr">
        <is>
          <t>forças interpostas</t>
        </is>
      </c>
      <c r="CC1207" s="2" t="inlineStr">
        <is>
          <t>3</t>
        </is>
      </c>
      <c r="CD1207" s="2" t="inlineStr">
        <is>
          <t/>
        </is>
      </c>
      <c r="CE1207" t="inlineStr">
        <is>
          <t/>
        </is>
      </c>
      <c r="CF1207" s="2" t="inlineStr">
        <is>
          <t>forță de substituție</t>
        </is>
      </c>
      <c r="CG1207" s="2" t="inlineStr">
        <is>
          <t>3</t>
        </is>
      </c>
      <c r="CH1207" s="2" t="inlineStr">
        <is>
          <t/>
        </is>
      </c>
      <c r="CI1207" t="inlineStr">
        <is>
          <t/>
        </is>
      </c>
      <c r="CJ1207" t="inlineStr">
        <is>
          <t/>
        </is>
      </c>
      <c r="CK1207" t="inlineStr">
        <is>
          <t/>
        </is>
      </c>
      <c r="CL1207" t="inlineStr">
        <is>
          <t/>
        </is>
      </c>
      <c r="CM1207" t="inlineStr">
        <is>
          <t/>
        </is>
      </c>
      <c r="CN1207" s="2" t="inlineStr">
        <is>
          <t>nadomestne sile</t>
        </is>
      </c>
      <c r="CO1207" s="2" t="inlineStr">
        <is>
          <t>3</t>
        </is>
      </c>
      <c r="CP1207" s="2" t="inlineStr">
        <is>
          <t/>
        </is>
      </c>
      <c r="CQ1207" t="inlineStr">
        <is>
          <t>sile, ki niso sestavni del rednih oboroženih sil države</t>
        </is>
      </c>
      <c r="CR1207" s="2" t="inlineStr">
        <is>
          <t>inofficiell styrka</t>
        </is>
      </c>
      <c r="CS1207" s="2" t="inlineStr">
        <is>
          <t>3</t>
        </is>
      </c>
      <c r="CT1207" s="2" t="inlineStr">
        <is>
          <t/>
        </is>
      </c>
      <c r="CU1207" t="inlineStr">
        <is>
          <t/>
        </is>
      </c>
    </row>
    <row r="1208">
      <c r="A1208" s="1" t="str">
        <f>HYPERLINK("https://iate.europa.eu/entry/result/3577974/all", "3577974")</f>
        <v>3577974</v>
      </c>
      <c r="B1208" t="inlineStr">
        <is>
          <t>FINANCE</t>
        </is>
      </c>
      <c r="C1208" t="inlineStr">
        <is>
          <t>FINANCE</t>
        </is>
      </c>
      <c r="D1208" t="inlineStr">
        <is>
          <t/>
        </is>
      </c>
      <c r="E1208" t="inlineStr">
        <is>
          <t/>
        </is>
      </c>
      <c r="F1208" t="inlineStr">
        <is>
          <t/>
        </is>
      </c>
      <c r="G1208" t="inlineStr">
        <is>
          <t/>
        </is>
      </c>
      <c r="H1208" t="inlineStr">
        <is>
          <t/>
        </is>
      </c>
      <c r="I1208" t="inlineStr">
        <is>
          <t/>
        </is>
      </c>
      <c r="J1208" t="inlineStr">
        <is>
          <t/>
        </is>
      </c>
      <c r="K1208" t="inlineStr">
        <is>
          <t/>
        </is>
      </c>
      <c r="L1208" t="inlineStr">
        <is>
          <t/>
        </is>
      </c>
      <c r="M1208" t="inlineStr">
        <is>
          <t/>
        </is>
      </c>
      <c r="N1208" t="inlineStr">
        <is>
          <t/>
        </is>
      </c>
      <c r="O1208" t="inlineStr">
        <is>
          <t/>
        </is>
      </c>
      <c r="P1208" t="inlineStr">
        <is>
          <t/>
        </is>
      </c>
      <c r="Q1208" t="inlineStr">
        <is>
          <t/>
        </is>
      </c>
      <c r="R1208" t="inlineStr">
        <is>
          <t/>
        </is>
      </c>
      <c r="S1208" t="inlineStr">
        <is>
          <t/>
        </is>
      </c>
      <c r="T1208" t="inlineStr">
        <is>
          <t/>
        </is>
      </c>
      <c r="U1208" t="inlineStr">
        <is>
          <t/>
        </is>
      </c>
      <c r="V1208" t="inlineStr">
        <is>
          <t/>
        </is>
      </c>
      <c r="W1208" t="inlineStr">
        <is>
          <t/>
        </is>
      </c>
      <c r="X1208" s="2" t="inlineStr">
        <is>
          <t>owner occupied loan</t>
        </is>
      </c>
      <c r="Y1208" s="2" t="inlineStr">
        <is>
          <t>3</t>
        </is>
      </c>
      <c r="Z1208" s="2" t="inlineStr">
        <is>
          <t/>
        </is>
      </c>
      <c r="AA1208" t="inlineStr">
        <is>
          <t>the sum of all &lt;i&gt;residential real estate loans&lt;/i&gt; [ &lt;a href="/entry/result/3527538/all" id="ENTRY_TO_ENTRY_CONVERTER" target="_blank"&gt;IATE:3527538&lt;/a&gt; ] or loan tranches secured by the borrower on an owner occupied &lt;i&gt;residential real estate&lt;/i&gt; [ &lt;a href="/entry/result/832568/all" id="ENTRY_TO_ENTRY_CONVERTER" target="_blank"&gt;IATE:832568&lt;/a&gt; ] property at the moment of loan origination</t>
        </is>
      </c>
      <c r="AB1208" t="inlineStr">
        <is>
          <t/>
        </is>
      </c>
      <c r="AC1208" t="inlineStr">
        <is>
          <t/>
        </is>
      </c>
      <c r="AD1208" t="inlineStr">
        <is>
          <t/>
        </is>
      </c>
      <c r="AE1208" t="inlineStr">
        <is>
          <t/>
        </is>
      </c>
      <c r="AF1208" t="inlineStr">
        <is>
          <t/>
        </is>
      </c>
      <c r="AG1208" t="inlineStr">
        <is>
          <t/>
        </is>
      </c>
      <c r="AH1208" t="inlineStr">
        <is>
          <t/>
        </is>
      </c>
      <c r="AI1208" t="inlineStr">
        <is>
          <t/>
        </is>
      </c>
      <c r="AJ1208" t="inlineStr">
        <is>
          <t/>
        </is>
      </c>
      <c r="AK1208" t="inlineStr">
        <is>
          <t/>
        </is>
      </c>
      <c r="AL1208" t="inlineStr">
        <is>
          <t/>
        </is>
      </c>
      <c r="AM1208" t="inlineStr">
        <is>
          <t/>
        </is>
      </c>
      <c r="AN1208" t="inlineStr">
        <is>
          <t/>
        </is>
      </c>
      <c r="AO1208" t="inlineStr">
        <is>
          <t/>
        </is>
      </c>
      <c r="AP1208" t="inlineStr">
        <is>
          <t/>
        </is>
      </c>
      <c r="AQ1208" t="inlineStr">
        <is>
          <t/>
        </is>
      </c>
      <c r="AR1208" t="inlineStr">
        <is>
          <t/>
        </is>
      </c>
      <c r="AS1208" t="inlineStr">
        <is>
          <t/>
        </is>
      </c>
      <c r="AT1208" t="inlineStr">
        <is>
          <t/>
        </is>
      </c>
      <c r="AU1208" t="inlineStr">
        <is>
          <t/>
        </is>
      </c>
      <c r="AV1208" t="inlineStr">
        <is>
          <t/>
        </is>
      </c>
      <c r="AW1208" t="inlineStr">
        <is>
          <t/>
        </is>
      </c>
      <c r="AX1208" t="inlineStr">
        <is>
          <t/>
        </is>
      </c>
      <c r="AY1208" t="inlineStr">
        <is>
          <t/>
        </is>
      </c>
      <c r="AZ1208" t="inlineStr">
        <is>
          <t/>
        </is>
      </c>
      <c r="BA1208" t="inlineStr">
        <is>
          <t/>
        </is>
      </c>
      <c r="BB1208" t="inlineStr">
        <is>
          <t/>
        </is>
      </c>
      <c r="BC1208" t="inlineStr">
        <is>
          <t/>
        </is>
      </c>
      <c r="BD1208" t="inlineStr">
        <is>
          <t/>
        </is>
      </c>
      <c r="BE1208" t="inlineStr">
        <is>
          <t/>
        </is>
      </c>
      <c r="BF1208" t="inlineStr">
        <is>
          <t/>
        </is>
      </c>
      <c r="BG1208" t="inlineStr">
        <is>
          <t/>
        </is>
      </c>
      <c r="BH1208" t="inlineStr">
        <is>
          <t/>
        </is>
      </c>
      <c r="BI1208" t="inlineStr">
        <is>
          <t/>
        </is>
      </c>
      <c r="BJ1208" t="inlineStr">
        <is>
          <t/>
        </is>
      </c>
      <c r="BK1208" t="inlineStr">
        <is>
          <t/>
        </is>
      </c>
      <c r="BL1208" t="inlineStr">
        <is>
          <t/>
        </is>
      </c>
      <c r="BM1208" t="inlineStr">
        <is>
          <t/>
        </is>
      </c>
      <c r="BN1208" t="inlineStr">
        <is>
          <t/>
        </is>
      </c>
      <c r="BO1208" t="inlineStr">
        <is>
          <t/>
        </is>
      </c>
      <c r="BP1208" t="inlineStr">
        <is>
          <t/>
        </is>
      </c>
      <c r="BQ1208" t="inlineStr">
        <is>
          <t/>
        </is>
      </c>
      <c r="BR1208" t="inlineStr">
        <is>
          <t/>
        </is>
      </c>
      <c r="BS1208" t="inlineStr">
        <is>
          <t/>
        </is>
      </c>
      <c r="BT1208" t="inlineStr">
        <is>
          <t/>
        </is>
      </c>
      <c r="BU1208" t="inlineStr">
        <is>
          <t/>
        </is>
      </c>
      <c r="BV1208" t="inlineStr">
        <is>
          <t/>
        </is>
      </c>
      <c r="BW1208" t="inlineStr">
        <is>
          <t/>
        </is>
      </c>
      <c r="BX1208" s="2" t="inlineStr">
        <is>
          <t>kredyty na nieruchomości zajmowane przez właściciela</t>
        </is>
      </c>
      <c r="BY1208" s="2" t="inlineStr">
        <is>
          <t>3</t>
        </is>
      </c>
      <c r="BZ1208" s="2" t="inlineStr">
        <is>
          <t/>
        </is>
      </c>
      <c r="CA1208" t="inlineStr">
        <is>
          <t>suma wszystkich kredytów na nieruchomości mieszkalne albo transz kredytów zabezpieczonych przez kredytobiorcę na &lt;i&gt;nieruchomościach mieszkalnych&lt;/i&gt; [ &lt;a href="/entry/result/832568/all" id="ENTRY_TO_ENTRY_CONVERTER" target="_blank"&gt;IATE:832568&lt;/a&gt; ] zajmowanych przez właściciela w momencie przyznania kredytu</t>
        </is>
      </c>
      <c r="CB1208" t="inlineStr">
        <is>
          <t/>
        </is>
      </c>
      <c r="CC1208" t="inlineStr">
        <is>
          <t/>
        </is>
      </c>
      <c r="CD1208" t="inlineStr">
        <is>
          <t/>
        </is>
      </c>
      <c r="CE1208" t="inlineStr">
        <is>
          <t/>
        </is>
      </c>
      <c r="CF1208" t="inlineStr">
        <is>
          <t/>
        </is>
      </c>
      <c r="CG1208" t="inlineStr">
        <is>
          <t/>
        </is>
      </c>
      <c r="CH1208" t="inlineStr">
        <is>
          <t/>
        </is>
      </c>
      <c r="CI1208" t="inlineStr">
        <is>
          <t/>
        </is>
      </c>
      <c r="CJ1208" t="inlineStr">
        <is>
          <t/>
        </is>
      </c>
      <c r="CK1208" t="inlineStr">
        <is>
          <t/>
        </is>
      </c>
      <c r="CL1208" t="inlineStr">
        <is>
          <t/>
        </is>
      </c>
      <c r="CM1208" t="inlineStr">
        <is>
          <t/>
        </is>
      </c>
      <c r="CN1208" t="inlineStr">
        <is>
          <t/>
        </is>
      </c>
      <c r="CO1208" t="inlineStr">
        <is>
          <t/>
        </is>
      </c>
      <c r="CP1208" t="inlineStr">
        <is>
          <t/>
        </is>
      </c>
      <c r="CQ1208" t="inlineStr">
        <is>
          <t/>
        </is>
      </c>
      <c r="CR1208" t="inlineStr">
        <is>
          <t/>
        </is>
      </c>
      <c r="CS1208" t="inlineStr">
        <is>
          <t/>
        </is>
      </c>
      <c r="CT1208" t="inlineStr">
        <is>
          <t/>
        </is>
      </c>
      <c r="CU1208" t="inlineStr">
        <is>
          <t/>
        </is>
      </c>
    </row>
    <row r="1209">
      <c r="A1209" s="1" t="str">
        <f>HYPERLINK("https://iate.europa.eu/entry/result/3577975/all", "3577975")</f>
        <v>3577975</v>
      </c>
      <c r="B1209" t="inlineStr">
        <is>
          <t>FINANCE</t>
        </is>
      </c>
      <c r="C1209" t="inlineStr">
        <is>
          <t>FINANCE</t>
        </is>
      </c>
      <c r="D1209" t="inlineStr">
        <is>
          <t/>
        </is>
      </c>
      <c r="E1209" t="inlineStr">
        <is>
          <t/>
        </is>
      </c>
      <c r="F1209" t="inlineStr">
        <is>
          <t/>
        </is>
      </c>
      <c r="G1209" t="inlineStr">
        <is>
          <t/>
        </is>
      </c>
      <c r="H1209" t="inlineStr">
        <is>
          <t/>
        </is>
      </c>
      <c r="I1209" t="inlineStr">
        <is>
          <t/>
        </is>
      </c>
      <c r="J1209" t="inlineStr">
        <is>
          <t/>
        </is>
      </c>
      <c r="K1209" t="inlineStr">
        <is>
          <t/>
        </is>
      </c>
      <c r="L1209" t="inlineStr">
        <is>
          <t/>
        </is>
      </c>
      <c r="M1209" t="inlineStr">
        <is>
          <t/>
        </is>
      </c>
      <c r="N1209" t="inlineStr">
        <is>
          <t/>
        </is>
      </c>
      <c r="O1209" t="inlineStr">
        <is>
          <t/>
        </is>
      </c>
      <c r="P1209" t="inlineStr">
        <is>
          <t/>
        </is>
      </c>
      <c r="Q1209" t="inlineStr">
        <is>
          <t/>
        </is>
      </c>
      <c r="R1209" t="inlineStr">
        <is>
          <t/>
        </is>
      </c>
      <c r="S1209" t="inlineStr">
        <is>
          <t/>
        </is>
      </c>
      <c r="T1209" t="inlineStr">
        <is>
          <t/>
        </is>
      </c>
      <c r="U1209" t="inlineStr">
        <is>
          <t/>
        </is>
      </c>
      <c r="V1209" t="inlineStr">
        <is>
          <t/>
        </is>
      </c>
      <c r="W1209" t="inlineStr">
        <is>
          <t/>
        </is>
      </c>
      <c r="X1209" s="2" t="inlineStr">
        <is>
          <t>partially amortising loans</t>
        </is>
      </c>
      <c r="Y1209" s="2" t="inlineStr">
        <is>
          <t>3</t>
        </is>
      </c>
      <c r="Z1209" s="2" t="inlineStr">
        <is>
          <t/>
        </is>
      </c>
      <c r="AA1209" t="inlineStr">
        <is>
          <t>a combination of multiple &lt;i&gt;residential real estate loans&lt;/i&gt; [ &lt;a href="/entry/result/3527538/all" id="ENTRY_TO_ENTRY_CONVERTER" target="_blank"&gt;IATE:3527538&lt;/a&gt; ] of different amortisation types</t>
        </is>
      </c>
      <c r="AB1209" t="inlineStr">
        <is>
          <t/>
        </is>
      </c>
      <c r="AC1209" t="inlineStr">
        <is>
          <t/>
        </is>
      </c>
      <c r="AD1209" t="inlineStr">
        <is>
          <t/>
        </is>
      </c>
      <c r="AE1209" t="inlineStr">
        <is>
          <t/>
        </is>
      </c>
      <c r="AF1209" t="inlineStr">
        <is>
          <t/>
        </is>
      </c>
      <c r="AG1209" t="inlineStr">
        <is>
          <t/>
        </is>
      </c>
      <c r="AH1209" t="inlineStr">
        <is>
          <t/>
        </is>
      </c>
      <c r="AI1209" t="inlineStr">
        <is>
          <t/>
        </is>
      </c>
      <c r="AJ1209" t="inlineStr">
        <is>
          <t/>
        </is>
      </c>
      <c r="AK1209" t="inlineStr">
        <is>
          <t/>
        </is>
      </c>
      <c r="AL1209" t="inlineStr">
        <is>
          <t/>
        </is>
      </c>
      <c r="AM1209" t="inlineStr">
        <is>
          <t/>
        </is>
      </c>
      <c r="AN1209" t="inlineStr">
        <is>
          <t/>
        </is>
      </c>
      <c r="AO1209" t="inlineStr">
        <is>
          <t/>
        </is>
      </c>
      <c r="AP1209" t="inlineStr">
        <is>
          <t/>
        </is>
      </c>
      <c r="AQ1209" t="inlineStr">
        <is>
          <t/>
        </is>
      </c>
      <c r="AR1209" t="inlineStr">
        <is>
          <t/>
        </is>
      </c>
      <c r="AS1209" t="inlineStr">
        <is>
          <t/>
        </is>
      </c>
      <c r="AT1209" t="inlineStr">
        <is>
          <t/>
        </is>
      </c>
      <c r="AU1209" t="inlineStr">
        <is>
          <t/>
        </is>
      </c>
      <c r="AV1209" t="inlineStr">
        <is>
          <t/>
        </is>
      </c>
      <c r="AW1209" t="inlineStr">
        <is>
          <t/>
        </is>
      </c>
      <c r="AX1209" t="inlineStr">
        <is>
          <t/>
        </is>
      </c>
      <c r="AY1209" t="inlineStr">
        <is>
          <t/>
        </is>
      </c>
      <c r="AZ1209" t="inlineStr">
        <is>
          <t/>
        </is>
      </c>
      <c r="BA1209" t="inlineStr">
        <is>
          <t/>
        </is>
      </c>
      <c r="BB1209" t="inlineStr">
        <is>
          <t/>
        </is>
      </c>
      <c r="BC1209" t="inlineStr">
        <is>
          <t/>
        </is>
      </c>
      <c r="BD1209" t="inlineStr">
        <is>
          <t/>
        </is>
      </c>
      <c r="BE1209" t="inlineStr">
        <is>
          <t/>
        </is>
      </c>
      <c r="BF1209" t="inlineStr">
        <is>
          <t/>
        </is>
      </c>
      <c r="BG1209" t="inlineStr">
        <is>
          <t/>
        </is>
      </c>
      <c r="BH1209" t="inlineStr">
        <is>
          <t/>
        </is>
      </c>
      <c r="BI1209" t="inlineStr">
        <is>
          <t/>
        </is>
      </c>
      <c r="BJ1209" t="inlineStr">
        <is>
          <t/>
        </is>
      </c>
      <c r="BK1209" t="inlineStr">
        <is>
          <t/>
        </is>
      </c>
      <c r="BL1209" t="inlineStr">
        <is>
          <t/>
        </is>
      </c>
      <c r="BM1209" t="inlineStr">
        <is>
          <t/>
        </is>
      </c>
      <c r="BN1209" t="inlineStr">
        <is>
          <t/>
        </is>
      </c>
      <c r="BO1209" t="inlineStr">
        <is>
          <t/>
        </is>
      </c>
      <c r="BP1209" t="inlineStr">
        <is>
          <t/>
        </is>
      </c>
      <c r="BQ1209" t="inlineStr">
        <is>
          <t/>
        </is>
      </c>
      <c r="BR1209" t="inlineStr">
        <is>
          <t/>
        </is>
      </c>
      <c r="BS1209" t="inlineStr">
        <is>
          <t/>
        </is>
      </c>
      <c r="BT1209" t="inlineStr">
        <is>
          <t/>
        </is>
      </c>
      <c r="BU1209" t="inlineStr">
        <is>
          <t/>
        </is>
      </c>
      <c r="BV1209" t="inlineStr">
        <is>
          <t/>
        </is>
      </c>
      <c r="BW1209" t="inlineStr">
        <is>
          <t/>
        </is>
      </c>
      <c r="BX1209" s="2" t="inlineStr">
        <is>
          <t>kredyty częściowo amortyzujące</t>
        </is>
      </c>
      <c r="BY1209" s="2" t="inlineStr">
        <is>
          <t>3</t>
        </is>
      </c>
      <c r="BZ1209" s="2" t="inlineStr">
        <is>
          <t/>
        </is>
      </c>
      <c r="CA1209" t="inlineStr">
        <is>
          <t>kombinacja wielu kredytów na nieruchomości mieszkalne z różnymi rodzajami amortyzacji</t>
        </is>
      </c>
      <c r="CB1209" t="inlineStr">
        <is>
          <t/>
        </is>
      </c>
      <c r="CC1209" t="inlineStr">
        <is>
          <t/>
        </is>
      </c>
      <c r="CD1209" t="inlineStr">
        <is>
          <t/>
        </is>
      </c>
      <c r="CE1209" t="inlineStr">
        <is>
          <t/>
        </is>
      </c>
      <c r="CF1209" t="inlineStr">
        <is>
          <t/>
        </is>
      </c>
      <c r="CG1209" t="inlineStr">
        <is>
          <t/>
        </is>
      </c>
      <c r="CH1209" t="inlineStr">
        <is>
          <t/>
        </is>
      </c>
      <c r="CI1209" t="inlineStr">
        <is>
          <t/>
        </is>
      </c>
      <c r="CJ1209" t="inlineStr">
        <is>
          <t/>
        </is>
      </c>
      <c r="CK1209" t="inlineStr">
        <is>
          <t/>
        </is>
      </c>
      <c r="CL1209" t="inlineStr">
        <is>
          <t/>
        </is>
      </c>
      <c r="CM1209" t="inlineStr">
        <is>
          <t/>
        </is>
      </c>
      <c r="CN1209" t="inlineStr">
        <is>
          <t/>
        </is>
      </c>
      <c r="CO1209" t="inlineStr">
        <is>
          <t/>
        </is>
      </c>
      <c r="CP1209" t="inlineStr">
        <is>
          <t/>
        </is>
      </c>
      <c r="CQ1209" t="inlineStr">
        <is>
          <t/>
        </is>
      </c>
      <c r="CR1209" t="inlineStr">
        <is>
          <t/>
        </is>
      </c>
      <c r="CS1209" t="inlineStr">
        <is>
          <t/>
        </is>
      </c>
      <c r="CT1209" t="inlineStr">
        <is>
          <t/>
        </is>
      </c>
      <c r="CU1209" t="inlineStr">
        <is>
          <t/>
        </is>
      </c>
    </row>
    <row r="1210">
      <c r="A1210" s="1" t="str">
        <f>HYPERLINK("https://iate.europa.eu/entry/result/3577980/all", "3577980")</f>
        <v>3577980</v>
      </c>
      <c r="B1210" t="inlineStr">
        <is>
          <t>FINANCE</t>
        </is>
      </c>
      <c r="C1210" t="inlineStr">
        <is>
          <t>FINANCE|free movement of capital|financial market</t>
        </is>
      </c>
      <c r="D1210" t="inlineStr">
        <is>
          <t/>
        </is>
      </c>
      <c r="E1210" t="inlineStr">
        <is>
          <t/>
        </is>
      </c>
      <c r="F1210" t="inlineStr">
        <is>
          <t/>
        </is>
      </c>
      <c r="G1210" t="inlineStr">
        <is>
          <t/>
        </is>
      </c>
      <c r="H1210" t="inlineStr">
        <is>
          <t/>
        </is>
      </c>
      <c r="I1210" t="inlineStr">
        <is>
          <t/>
        </is>
      </c>
      <c r="J1210" t="inlineStr">
        <is>
          <t/>
        </is>
      </c>
      <c r="K1210" t="inlineStr">
        <is>
          <t/>
        </is>
      </c>
      <c r="L1210" t="inlineStr">
        <is>
          <t/>
        </is>
      </c>
      <c r="M1210" t="inlineStr">
        <is>
          <t/>
        </is>
      </c>
      <c r="N1210" t="inlineStr">
        <is>
          <t/>
        </is>
      </c>
      <c r="O1210" t="inlineStr">
        <is>
          <t/>
        </is>
      </c>
      <c r="P1210" t="inlineStr">
        <is>
          <t/>
        </is>
      </c>
      <c r="Q1210" t="inlineStr">
        <is>
          <t/>
        </is>
      </c>
      <c r="R1210" t="inlineStr">
        <is>
          <t/>
        </is>
      </c>
      <c r="S1210" t="inlineStr">
        <is>
          <t/>
        </is>
      </c>
      <c r="T1210" t="inlineStr">
        <is>
          <t/>
        </is>
      </c>
      <c r="U1210" t="inlineStr">
        <is>
          <t/>
        </is>
      </c>
      <c r="V1210" t="inlineStr">
        <is>
          <t/>
        </is>
      </c>
      <c r="W1210" t="inlineStr">
        <is>
          <t/>
        </is>
      </c>
      <c r="X1210" s="2" t="inlineStr">
        <is>
          <t>risk monitoring framework</t>
        </is>
      </c>
      <c r="Y1210" s="2" t="inlineStr">
        <is>
          <t>3</t>
        </is>
      </c>
      <c r="Z1210" s="2" t="inlineStr">
        <is>
          <t/>
        </is>
      </c>
      <c r="AA1210" t="inlineStr">
        <is>
          <t>a regular process of monitoring and assessing of the systemic risks stemming from the domestic real estate market, based on sound analytical methods and sufficiently representative data</t>
        </is>
      </c>
      <c r="AB1210" t="inlineStr">
        <is>
          <t/>
        </is>
      </c>
      <c r="AC1210" t="inlineStr">
        <is>
          <t/>
        </is>
      </c>
      <c r="AD1210" t="inlineStr">
        <is>
          <t/>
        </is>
      </c>
      <c r="AE1210" t="inlineStr">
        <is>
          <t/>
        </is>
      </c>
      <c r="AF1210" t="inlineStr">
        <is>
          <t/>
        </is>
      </c>
      <c r="AG1210" t="inlineStr">
        <is>
          <t/>
        </is>
      </c>
      <c r="AH1210" t="inlineStr">
        <is>
          <t/>
        </is>
      </c>
      <c r="AI1210" t="inlineStr">
        <is>
          <t/>
        </is>
      </c>
      <c r="AJ1210" t="inlineStr">
        <is>
          <t/>
        </is>
      </c>
      <c r="AK1210" t="inlineStr">
        <is>
          <t/>
        </is>
      </c>
      <c r="AL1210" t="inlineStr">
        <is>
          <t/>
        </is>
      </c>
      <c r="AM1210" t="inlineStr">
        <is>
          <t/>
        </is>
      </c>
      <c r="AN1210" t="inlineStr">
        <is>
          <t/>
        </is>
      </c>
      <c r="AO1210" t="inlineStr">
        <is>
          <t/>
        </is>
      </c>
      <c r="AP1210" t="inlineStr">
        <is>
          <t/>
        </is>
      </c>
      <c r="AQ1210" t="inlineStr">
        <is>
          <t/>
        </is>
      </c>
      <c r="AR1210" t="inlineStr">
        <is>
          <t/>
        </is>
      </c>
      <c r="AS1210" t="inlineStr">
        <is>
          <t/>
        </is>
      </c>
      <c r="AT1210" t="inlineStr">
        <is>
          <t/>
        </is>
      </c>
      <c r="AU1210" t="inlineStr">
        <is>
          <t/>
        </is>
      </c>
      <c r="AV1210" t="inlineStr">
        <is>
          <t/>
        </is>
      </c>
      <c r="AW1210" t="inlineStr">
        <is>
          <t/>
        </is>
      </c>
      <c r="AX1210" t="inlineStr">
        <is>
          <t/>
        </is>
      </c>
      <c r="AY1210" t="inlineStr">
        <is>
          <t/>
        </is>
      </c>
      <c r="AZ1210" t="inlineStr">
        <is>
          <t/>
        </is>
      </c>
      <c r="BA1210" t="inlineStr">
        <is>
          <t/>
        </is>
      </c>
      <c r="BB1210" t="inlineStr">
        <is>
          <t/>
        </is>
      </c>
      <c r="BC1210" t="inlineStr">
        <is>
          <t/>
        </is>
      </c>
      <c r="BD1210" t="inlineStr">
        <is>
          <t/>
        </is>
      </c>
      <c r="BE1210" t="inlineStr">
        <is>
          <t/>
        </is>
      </c>
      <c r="BF1210" t="inlineStr">
        <is>
          <t/>
        </is>
      </c>
      <c r="BG1210" t="inlineStr">
        <is>
          <t/>
        </is>
      </c>
      <c r="BH1210" t="inlineStr">
        <is>
          <t/>
        </is>
      </c>
      <c r="BI1210" t="inlineStr">
        <is>
          <t/>
        </is>
      </c>
      <c r="BJ1210" t="inlineStr">
        <is>
          <t/>
        </is>
      </c>
      <c r="BK1210" t="inlineStr">
        <is>
          <t/>
        </is>
      </c>
      <c r="BL1210" t="inlineStr">
        <is>
          <t/>
        </is>
      </c>
      <c r="BM1210" t="inlineStr">
        <is>
          <t/>
        </is>
      </c>
      <c r="BN1210" t="inlineStr">
        <is>
          <t/>
        </is>
      </c>
      <c r="BO1210" t="inlineStr">
        <is>
          <t/>
        </is>
      </c>
      <c r="BP1210" t="inlineStr">
        <is>
          <t/>
        </is>
      </c>
      <c r="BQ1210" t="inlineStr">
        <is>
          <t/>
        </is>
      </c>
      <c r="BR1210" t="inlineStr">
        <is>
          <t/>
        </is>
      </c>
      <c r="BS1210" t="inlineStr">
        <is>
          <t/>
        </is>
      </c>
      <c r="BT1210" t="inlineStr">
        <is>
          <t/>
        </is>
      </c>
      <c r="BU1210" t="inlineStr">
        <is>
          <t/>
        </is>
      </c>
      <c r="BV1210" t="inlineStr">
        <is>
          <t/>
        </is>
      </c>
      <c r="BW1210" t="inlineStr">
        <is>
          <t/>
        </is>
      </c>
      <c r="BX1210" s="2" t="inlineStr">
        <is>
          <t>ramy monitorowania ryzyka</t>
        </is>
      </c>
      <c r="BY1210" s="2" t="inlineStr">
        <is>
          <t>3</t>
        </is>
      </c>
      <c r="BZ1210" s="2" t="inlineStr">
        <is>
          <t/>
        </is>
      </c>
      <c r="CA1210" t="inlineStr">
        <is>
          <t>regularny proces monitorowania i oceniania ryzyk systemowych pochodzących z krajowego rynku nieruchomości, oparty na rzetelnych metodach analitycznych i wystarczająco reprezentatywnych danych</t>
        </is>
      </c>
      <c r="CB1210" t="inlineStr">
        <is>
          <t/>
        </is>
      </c>
      <c r="CC1210" t="inlineStr">
        <is>
          <t/>
        </is>
      </c>
      <c r="CD1210" t="inlineStr">
        <is>
          <t/>
        </is>
      </c>
      <c r="CE1210" t="inlineStr">
        <is>
          <t/>
        </is>
      </c>
      <c r="CF1210" t="inlineStr">
        <is>
          <t/>
        </is>
      </c>
      <c r="CG1210" t="inlineStr">
        <is>
          <t/>
        </is>
      </c>
      <c r="CH1210" t="inlineStr">
        <is>
          <t/>
        </is>
      </c>
      <c r="CI1210" t="inlineStr">
        <is>
          <t/>
        </is>
      </c>
      <c r="CJ1210" t="inlineStr">
        <is>
          <t/>
        </is>
      </c>
      <c r="CK1210" t="inlineStr">
        <is>
          <t/>
        </is>
      </c>
      <c r="CL1210" t="inlineStr">
        <is>
          <t/>
        </is>
      </c>
      <c r="CM1210" t="inlineStr">
        <is>
          <t/>
        </is>
      </c>
      <c r="CN1210" t="inlineStr">
        <is>
          <t/>
        </is>
      </c>
      <c r="CO1210" t="inlineStr">
        <is>
          <t/>
        </is>
      </c>
      <c r="CP1210" t="inlineStr">
        <is>
          <t/>
        </is>
      </c>
      <c r="CQ1210" t="inlineStr">
        <is>
          <t/>
        </is>
      </c>
      <c r="CR1210" t="inlineStr">
        <is>
          <t/>
        </is>
      </c>
      <c r="CS1210" t="inlineStr">
        <is>
          <t/>
        </is>
      </c>
      <c r="CT1210" t="inlineStr">
        <is>
          <t/>
        </is>
      </c>
      <c r="CU1210" t="inlineStr">
        <is>
          <t/>
        </is>
      </c>
    </row>
    <row r="1211">
      <c r="A1211" s="1" t="str">
        <f>HYPERLINK("https://iate.europa.eu/entry/result/3577982/all", "3577982")</f>
        <v>3577982</v>
      </c>
      <c r="B1211" t="inlineStr">
        <is>
          <t>LAW;FINANCE</t>
        </is>
      </c>
      <c r="C1211" t="inlineStr">
        <is>
          <t>LAW|civil law|ownership;FINANCE</t>
        </is>
      </c>
      <c r="D1211" t="inlineStr">
        <is>
          <t/>
        </is>
      </c>
      <c r="E1211" t="inlineStr">
        <is>
          <t/>
        </is>
      </c>
      <c r="F1211" t="inlineStr">
        <is>
          <t/>
        </is>
      </c>
      <c r="G1211" t="inlineStr">
        <is>
          <t/>
        </is>
      </c>
      <c r="H1211" t="inlineStr">
        <is>
          <t/>
        </is>
      </c>
      <c r="I1211" t="inlineStr">
        <is>
          <t/>
        </is>
      </c>
      <c r="J1211" t="inlineStr">
        <is>
          <t/>
        </is>
      </c>
      <c r="K1211" t="inlineStr">
        <is>
          <t/>
        </is>
      </c>
      <c r="L1211" t="inlineStr">
        <is>
          <t/>
        </is>
      </c>
      <c r="M1211" t="inlineStr">
        <is>
          <t/>
        </is>
      </c>
      <c r="N1211" t="inlineStr">
        <is>
          <t/>
        </is>
      </c>
      <c r="O1211" t="inlineStr">
        <is>
          <t/>
        </is>
      </c>
      <c r="P1211" t="inlineStr">
        <is>
          <t/>
        </is>
      </c>
      <c r="Q1211" t="inlineStr">
        <is>
          <t/>
        </is>
      </c>
      <c r="R1211" t="inlineStr">
        <is>
          <t/>
        </is>
      </c>
      <c r="S1211" t="inlineStr">
        <is>
          <t/>
        </is>
      </c>
      <c r="T1211" t="inlineStr">
        <is>
          <t/>
        </is>
      </c>
      <c r="U1211" t="inlineStr">
        <is>
          <t/>
        </is>
      </c>
      <c r="V1211" t="inlineStr">
        <is>
          <t/>
        </is>
      </c>
      <c r="W1211" t="inlineStr">
        <is>
          <t/>
        </is>
      </c>
      <c r="X1211" s="2" t="inlineStr">
        <is>
          <t>value at origination</t>
        </is>
      </c>
      <c r="Y1211" s="2" t="inlineStr">
        <is>
          <t>3</t>
        </is>
      </c>
      <c r="Z1211" s="2" t="inlineStr">
        <is>
          <t/>
        </is>
      </c>
      <c r="AA1211" t="inlineStr">
        <is>
          <t>the lower of the transaction value of an immovable property (for example as registered in a notarial deed) and the value as assessed by an independent external or internal appraiser at loan origination</t>
        </is>
      </c>
      <c r="AB1211" t="inlineStr">
        <is>
          <t/>
        </is>
      </c>
      <c r="AC1211" t="inlineStr">
        <is>
          <t/>
        </is>
      </c>
      <c r="AD1211" t="inlineStr">
        <is>
          <t/>
        </is>
      </c>
      <c r="AE1211" t="inlineStr">
        <is>
          <t/>
        </is>
      </c>
      <c r="AF1211" t="inlineStr">
        <is>
          <t/>
        </is>
      </c>
      <c r="AG1211" t="inlineStr">
        <is>
          <t/>
        </is>
      </c>
      <c r="AH1211" t="inlineStr">
        <is>
          <t/>
        </is>
      </c>
      <c r="AI1211" t="inlineStr">
        <is>
          <t/>
        </is>
      </c>
      <c r="AJ1211" t="inlineStr">
        <is>
          <t/>
        </is>
      </c>
      <c r="AK1211" t="inlineStr">
        <is>
          <t/>
        </is>
      </c>
      <c r="AL1211" t="inlineStr">
        <is>
          <t/>
        </is>
      </c>
      <c r="AM1211" t="inlineStr">
        <is>
          <t/>
        </is>
      </c>
      <c r="AN1211" t="inlineStr">
        <is>
          <t/>
        </is>
      </c>
      <c r="AO1211" t="inlineStr">
        <is>
          <t/>
        </is>
      </c>
      <c r="AP1211" t="inlineStr">
        <is>
          <t/>
        </is>
      </c>
      <c r="AQ1211" t="inlineStr">
        <is>
          <t/>
        </is>
      </c>
      <c r="AR1211" t="inlineStr">
        <is>
          <t/>
        </is>
      </c>
      <c r="AS1211" t="inlineStr">
        <is>
          <t/>
        </is>
      </c>
      <c r="AT1211" t="inlineStr">
        <is>
          <t/>
        </is>
      </c>
      <c r="AU1211" t="inlineStr">
        <is>
          <t/>
        </is>
      </c>
      <c r="AV1211" t="inlineStr">
        <is>
          <t/>
        </is>
      </c>
      <c r="AW1211" t="inlineStr">
        <is>
          <t/>
        </is>
      </c>
      <c r="AX1211" t="inlineStr">
        <is>
          <t/>
        </is>
      </c>
      <c r="AY1211" t="inlineStr">
        <is>
          <t/>
        </is>
      </c>
      <c r="AZ1211" t="inlineStr">
        <is>
          <t/>
        </is>
      </c>
      <c r="BA1211" t="inlineStr">
        <is>
          <t/>
        </is>
      </c>
      <c r="BB1211" t="inlineStr">
        <is>
          <t/>
        </is>
      </c>
      <c r="BC1211" t="inlineStr">
        <is>
          <t/>
        </is>
      </c>
      <c r="BD1211" t="inlineStr">
        <is>
          <t/>
        </is>
      </c>
      <c r="BE1211" t="inlineStr">
        <is>
          <t/>
        </is>
      </c>
      <c r="BF1211" t="inlineStr">
        <is>
          <t/>
        </is>
      </c>
      <c r="BG1211" t="inlineStr">
        <is>
          <t/>
        </is>
      </c>
      <c r="BH1211" t="inlineStr">
        <is>
          <t/>
        </is>
      </c>
      <c r="BI1211" t="inlineStr">
        <is>
          <t/>
        </is>
      </c>
      <c r="BJ1211" t="inlineStr">
        <is>
          <t/>
        </is>
      </c>
      <c r="BK1211" t="inlineStr">
        <is>
          <t/>
        </is>
      </c>
      <c r="BL1211" t="inlineStr">
        <is>
          <t/>
        </is>
      </c>
      <c r="BM1211" t="inlineStr">
        <is>
          <t/>
        </is>
      </c>
      <c r="BN1211" t="inlineStr">
        <is>
          <t/>
        </is>
      </c>
      <c r="BO1211" t="inlineStr">
        <is>
          <t/>
        </is>
      </c>
      <c r="BP1211" t="inlineStr">
        <is>
          <t/>
        </is>
      </c>
      <c r="BQ1211" t="inlineStr">
        <is>
          <t/>
        </is>
      </c>
      <c r="BR1211" t="inlineStr">
        <is>
          <t/>
        </is>
      </c>
      <c r="BS1211" t="inlineStr">
        <is>
          <t/>
        </is>
      </c>
      <c r="BT1211" t="inlineStr">
        <is>
          <t/>
        </is>
      </c>
      <c r="BU1211" t="inlineStr">
        <is>
          <t/>
        </is>
      </c>
      <c r="BV1211" t="inlineStr">
        <is>
          <t/>
        </is>
      </c>
      <c r="BW1211" t="inlineStr">
        <is>
          <t/>
        </is>
      </c>
      <c r="BX1211" s="2" t="inlineStr">
        <is>
          <t>wartość w momencie udzielenia kredytu</t>
        </is>
      </c>
      <c r="BY1211" s="2" t="inlineStr">
        <is>
          <t>3</t>
        </is>
      </c>
      <c r="BZ1211" s="2" t="inlineStr">
        <is>
          <t/>
        </is>
      </c>
      <c r="CA1211" t="inlineStr">
        <is>
          <t>niższa z następujących wartości: wartość transakcyjna nieruchomości (np. zawarta w akcie notarialnym) albo wartość wynikająca z oszacowania przez niezależnego zewnętrznego albo wewnętrznego rzeczoznawcę w momencie udzielenia kredytu</t>
        </is>
      </c>
      <c r="CB1211" t="inlineStr">
        <is>
          <t/>
        </is>
      </c>
      <c r="CC1211" t="inlineStr">
        <is>
          <t/>
        </is>
      </c>
      <c r="CD1211" t="inlineStr">
        <is>
          <t/>
        </is>
      </c>
      <c r="CE1211" t="inlineStr">
        <is>
          <t/>
        </is>
      </c>
      <c r="CF1211" t="inlineStr">
        <is>
          <t/>
        </is>
      </c>
      <c r="CG1211" t="inlineStr">
        <is>
          <t/>
        </is>
      </c>
      <c r="CH1211" t="inlineStr">
        <is>
          <t/>
        </is>
      </c>
      <c r="CI1211" t="inlineStr">
        <is>
          <t/>
        </is>
      </c>
      <c r="CJ1211" t="inlineStr">
        <is>
          <t/>
        </is>
      </c>
      <c r="CK1211" t="inlineStr">
        <is>
          <t/>
        </is>
      </c>
      <c r="CL1211" t="inlineStr">
        <is>
          <t/>
        </is>
      </c>
      <c r="CM1211" t="inlineStr">
        <is>
          <t/>
        </is>
      </c>
      <c r="CN1211" t="inlineStr">
        <is>
          <t/>
        </is>
      </c>
      <c r="CO1211" t="inlineStr">
        <is>
          <t/>
        </is>
      </c>
      <c r="CP1211" t="inlineStr">
        <is>
          <t/>
        </is>
      </c>
      <c r="CQ1211" t="inlineStr">
        <is>
          <t/>
        </is>
      </c>
      <c r="CR1211" t="inlineStr">
        <is>
          <t/>
        </is>
      </c>
      <c r="CS1211" t="inlineStr">
        <is>
          <t/>
        </is>
      </c>
      <c r="CT1211" t="inlineStr">
        <is>
          <t/>
        </is>
      </c>
      <c r="CU1211" t="inlineStr">
        <is>
          <t/>
        </is>
      </c>
    </row>
    <row r="1212">
      <c r="A1212" s="1" t="str">
        <f>HYPERLINK("https://iate.europa.eu/entry/result/3577964/all", "3577964")</f>
        <v>3577964</v>
      </c>
      <c r="B1212" t="inlineStr">
        <is>
          <t>FINANCE</t>
        </is>
      </c>
      <c r="C1212" t="inlineStr">
        <is>
          <t>FINANCE</t>
        </is>
      </c>
      <c r="D1212" t="inlineStr">
        <is>
          <t/>
        </is>
      </c>
      <c r="E1212" t="inlineStr">
        <is>
          <t/>
        </is>
      </c>
      <c r="F1212" t="inlineStr">
        <is>
          <t/>
        </is>
      </c>
      <c r="G1212" t="inlineStr">
        <is>
          <t/>
        </is>
      </c>
      <c r="H1212" t="inlineStr">
        <is>
          <t/>
        </is>
      </c>
      <c r="I1212" t="inlineStr">
        <is>
          <t/>
        </is>
      </c>
      <c r="J1212" t="inlineStr">
        <is>
          <t/>
        </is>
      </c>
      <c r="K1212" t="inlineStr">
        <is>
          <t/>
        </is>
      </c>
      <c r="L1212" t="inlineStr">
        <is>
          <t/>
        </is>
      </c>
      <c r="M1212" t="inlineStr">
        <is>
          <t/>
        </is>
      </c>
      <c r="N1212" t="inlineStr">
        <is>
          <t/>
        </is>
      </c>
      <c r="O1212" t="inlineStr">
        <is>
          <t/>
        </is>
      </c>
      <c r="P1212" t="inlineStr">
        <is>
          <t/>
        </is>
      </c>
      <c r="Q1212" t="inlineStr">
        <is>
          <t/>
        </is>
      </c>
      <c r="R1212" t="inlineStr">
        <is>
          <t/>
        </is>
      </c>
      <c r="S1212" t="inlineStr">
        <is>
          <t/>
        </is>
      </c>
      <c r="T1212" t="inlineStr">
        <is>
          <t/>
        </is>
      </c>
      <c r="U1212" t="inlineStr">
        <is>
          <t/>
        </is>
      </c>
      <c r="V1212" t="inlineStr">
        <is>
          <t/>
        </is>
      </c>
      <c r="W1212" t="inlineStr">
        <is>
          <t/>
        </is>
      </c>
      <c r="X1212" s="2" t="inlineStr">
        <is>
          <t>fully amortising loan</t>
        </is>
      </c>
      <c r="Y1212" s="2" t="inlineStr">
        <is>
          <t>3</t>
        </is>
      </c>
      <c r="Z1212" s="2" t="inlineStr">
        <is>
          <t/>
        </is>
      </c>
      <c r="AA1212" t="inlineStr">
        <is>
          <t>a &lt;i&gt;residential real estate loan&lt;/i&gt; [ &lt;a href="/entry/result/3527538/all" id="ENTRY_TO_ENTRY_CONVERTER" target="_blank"&gt;IATE:3527538&lt;/a&gt; ] characterised by periodic principal repayments, according to an amortization schedule, over the life of the loan so that the principal is fully paid back at the maturity of the loan</t>
        </is>
      </c>
      <c r="AB1212" t="inlineStr">
        <is>
          <t/>
        </is>
      </c>
      <c r="AC1212" t="inlineStr">
        <is>
          <t/>
        </is>
      </c>
      <c r="AD1212" t="inlineStr">
        <is>
          <t/>
        </is>
      </c>
      <c r="AE1212" t="inlineStr">
        <is>
          <t/>
        </is>
      </c>
      <c r="AF1212" t="inlineStr">
        <is>
          <t/>
        </is>
      </c>
      <c r="AG1212" t="inlineStr">
        <is>
          <t/>
        </is>
      </c>
      <c r="AH1212" t="inlineStr">
        <is>
          <t/>
        </is>
      </c>
      <c r="AI1212" t="inlineStr">
        <is>
          <t/>
        </is>
      </c>
      <c r="AJ1212" t="inlineStr">
        <is>
          <t/>
        </is>
      </c>
      <c r="AK1212" t="inlineStr">
        <is>
          <t/>
        </is>
      </c>
      <c r="AL1212" t="inlineStr">
        <is>
          <t/>
        </is>
      </c>
      <c r="AM1212" t="inlineStr">
        <is>
          <t/>
        </is>
      </c>
      <c r="AN1212" t="inlineStr">
        <is>
          <t/>
        </is>
      </c>
      <c r="AO1212" t="inlineStr">
        <is>
          <t/>
        </is>
      </c>
      <c r="AP1212" t="inlineStr">
        <is>
          <t/>
        </is>
      </c>
      <c r="AQ1212" t="inlineStr">
        <is>
          <t/>
        </is>
      </c>
      <c r="AR1212" t="inlineStr">
        <is>
          <t/>
        </is>
      </c>
      <c r="AS1212" t="inlineStr">
        <is>
          <t/>
        </is>
      </c>
      <c r="AT1212" t="inlineStr">
        <is>
          <t/>
        </is>
      </c>
      <c r="AU1212" t="inlineStr">
        <is>
          <t/>
        </is>
      </c>
      <c r="AV1212" t="inlineStr">
        <is>
          <t/>
        </is>
      </c>
      <c r="AW1212" t="inlineStr">
        <is>
          <t/>
        </is>
      </c>
      <c r="AX1212" t="inlineStr">
        <is>
          <t/>
        </is>
      </c>
      <c r="AY1212" t="inlineStr">
        <is>
          <t/>
        </is>
      </c>
      <c r="AZ1212" t="inlineStr">
        <is>
          <t/>
        </is>
      </c>
      <c r="BA1212" t="inlineStr">
        <is>
          <t/>
        </is>
      </c>
      <c r="BB1212" t="inlineStr">
        <is>
          <t/>
        </is>
      </c>
      <c r="BC1212" t="inlineStr">
        <is>
          <t/>
        </is>
      </c>
      <c r="BD1212" t="inlineStr">
        <is>
          <t/>
        </is>
      </c>
      <c r="BE1212" t="inlineStr">
        <is>
          <t/>
        </is>
      </c>
      <c r="BF1212" t="inlineStr">
        <is>
          <t/>
        </is>
      </c>
      <c r="BG1212" t="inlineStr">
        <is>
          <t/>
        </is>
      </c>
      <c r="BH1212" t="inlineStr">
        <is>
          <t/>
        </is>
      </c>
      <c r="BI1212" t="inlineStr">
        <is>
          <t/>
        </is>
      </c>
      <c r="BJ1212" t="inlineStr">
        <is>
          <t/>
        </is>
      </c>
      <c r="BK1212" t="inlineStr">
        <is>
          <t/>
        </is>
      </c>
      <c r="BL1212" t="inlineStr">
        <is>
          <t/>
        </is>
      </c>
      <c r="BM1212" t="inlineStr">
        <is>
          <t/>
        </is>
      </c>
      <c r="BN1212" t="inlineStr">
        <is>
          <t/>
        </is>
      </c>
      <c r="BO1212" t="inlineStr">
        <is>
          <t/>
        </is>
      </c>
      <c r="BP1212" t="inlineStr">
        <is>
          <t/>
        </is>
      </c>
      <c r="BQ1212" t="inlineStr">
        <is>
          <t/>
        </is>
      </c>
      <c r="BR1212" t="inlineStr">
        <is>
          <t/>
        </is>
      </c>
      <c r="BS1212" t="inlineStr">
        <is>
          <t/>
        </is>
      </c>
      <c r="BT1212" t="inlineStr">
        <is>
          <t/>
        </is>
      </c>
      <c r="BU1212" t="inlineStr">
        <is>
          <t/>
        </is>
      </c>
      <c r="BV1212" t="inlineStr">
        <is>
          <t/>
        </is>
      </c>
      <c r="BW1212" t="inlineStr">
        <is>
          <t/>
        </is>
      </c>
      <c r="BX1212" s="2" t="inlineStr">
        <is>
          <t>kredyt amortyzujący w całości</t>
        </is>
      </c>
      <c r="BY1212" s="2" t="inlineStr">
        <is>
          <t>3</t>
        </is>
      </c>
      <c r="BZ1212" s="2" t="inlineStr">
        <is>
          <t/>
        </is>
      </c>
      <c r="CA1212" t="inlineStr">
        <is>
          <t>kredyt na nieruchomości mieszkalne charakteryzujący się okresową spłatą kapitału na podstawie schematu amortyzacji podczas życia kredytu w taki sposób, że kapitał jest całkowicie spłacony w dacie zapadalności kredytu</t>
        </is>
      </c>
      <c r="CB1212" t="inlineStr">
        <is>
          <t/>
        </is>
      </c>
      <c r="CC1212" t="inlineStr">
        <is>
          <t/>
        </is>
      </c>
      <c r="CD1212" t="inlineStr">
        <is>
          <t/>
        </is>
      </c>
      <c r="CE1212" t="inlineStr">
        <is>
          <t/>
        </is>
      </c>
      <c r="CF1212" t="inlineStr">
        <is>
          <t/>
        </is>
      </c>
      <c r="CG1212" t="inlineStr">
        <is>
          <t/>
        </is>
      </c>
      <c r="CH1212" t="inlineStr">
        <is>
          <t/>
        </is>
      </c>
      <c r="CI1212" t="inlineStr">
        <is>
          <t/>
        </is>
      </c>
      <c r="CJ1212" t="inlineStr">
        <is>
          <t/>
        </is>
      </c>
      <c r="CK1212" t="inlineStr">
        <is>
          <t/>
        </is>
      </c>
      <c r="CL1212" t="inlineStr">
        <is>
          <t/>
        </is>
      </c>
      <c r="CM1212" t="inlineStr">
        <is>
          <t/>
        </is>
      </c>
      <c r="CN1212" t="inlineStr">
        <is>
          <t/>
        </is>
      </c>
      <c r="CO1212" t="inlineStr">
        <is>
          <t/>
        </is>
      </c>
      <c r="CP1212" t="inlineStr">
        <is>
          <t/>
        </is>
      </c>
      <c r="CQ1212" t="inlineStr">
        <is>
          <t/>
        </is>
      </c>
      <c r="CR1212" t="inlineStr">
        <is>
          <t/>
        </is>
      </c>
      <c r="CS1212" t="inlineStr">
        <is>
          <t/>
        </is>
      </c>
      <c r="CT1212" t="inlineStr">
        <is>
          <t/>
        </is>
      </c>
      <c r="CU1212" t="inlineStr">
        <is>
          <t/>
        </is>
      </c>
    </row>
    <row r="1213">
      <c r="A1213" s="1" t="str">
        <f>HYPERLINK("https://iate.europa.eu/entry/result/3577966/all", "3577966")</f>
        <v>3577966</v>
      </c>
      <c r="B1213" t="inlineStr">
        <is>
          <t>FINANCE</t>
        </is>
      </c>
      <c r="C1213" t="inlineStr">
        <is>
          <t>FINANCE</t>
        </is>
      </c>
      <c r="D1213" t="inlineStr">
        <is>
          <t/>
        </is>
      </c>
      <c r="E1213" t="inlineStr">
        <is>
          <t/>
        </is>
      </c>
      <c r="F1213" t="inlineStr">
        <is>
          <t/>
        </is>
      </c>
      <c r="G1213" t="inlineStr">
        <is>
          <t/>
        </is>
      </c>
      <c r="H1213" t="inlineStr">
        <is>
          <t/>
        </is>
      </c>
      <c r="I1213" t="inlineStr">
        <is>
          <t/>
        </is>
      </c>
      <c r="J1213" t="inlineStr">
        <is>
          <t/>
        </is>
      </c>
      <c r="K1213" t="inlineStr">
        <is>
          <t/>
        </is>
      </c>
      <c r="L1213" t="inlineStr">
        <is>
          <t/>
        </is>
      </c>
      <c r="M1213" t="inlineStr">
        <is>
          <t/>
        </is>
      </c>
      <c r="N1213" t="inlineStr">
        <is>
          <t/>
        </is>
      </c>
      <c r="O1213" t="inlineStr">
        <is>
          <t/>
        </is>
      </c>
      <c r="P1213" t="inlineStr">
        <is>
          <t/>
        </is>
      </c>
      <c r="Q1213" t="inlineStr">
        <is>
          <t/>
        </is>
      </c>
      <c r="R1213" t="inlineStr">
        <is>
          <t/>
        </is>
      </c>
      <c r="S1213" t="inlineStr">
        <is>
          <t/>
        </is>
      </c>
      <c r="T1213" t="inlineStr">
        <is>
          <t/>
        </is>
      </c>
      <c r="U1213" t="inlineStr">
        <is>
          <t/>
        </is>
      </c>
      <c r="V1213" t="inlineStr">
        <is>
          <t/>
        </is>
      </c>
      <c r="W1213" t="inlineStr">
        <is>
          <t/>
        </is>
      </c>
      <c r="X1213" s="2" t="inlineStr">
        <is>
          <t>loan service</t>
        </is>
      </c>
      <c r="Y1213" s="2" t="inlineStr">
        <is>
          <t>3</t>
        </is>
      </c>
      <c r="Z1213" s="2" t="inlineStr">
        <is>
          <t/>
        </is>
      </c>
      <c r="AA1213" t="inlineStr">
        <is>
          <t>the combined interest and principal repayment on a borrower’s &lt;i&gt;residential real estate loan&lt;/i&gt; [ &lt;a href="/entry/result/3527538/all" id="ENTRY_TO_ENTRY_CONVERTER" target="_blank"&gt;IATE:3527538&lt;/a&gt; ] over a given period (generally one year)</t>
        </is>
      </c>
      <c r="AB1213" t="inlineStr">
        <is>
          <t/>
        </is>
      </c>
      <c r="AC1213" t="inlineStr">
        <is>
          <t/>
        </is>
      </c>
      <c r="AD1213" t="inlineStr">
        <is>
          <t/>
        </is>
      </c>
      <c r="AE1213" t="inlineStr">
        <is>
          <t/>
        </is>
      </c>
      <c r="AF1213" t="inlineStr">
        <is>
          <t/>
        </is>
      </c>
      <c r="AG1213" t="inlineStr">
        <is>
          <t/>
        </is>
      </c>
      <c r="AH1213" t="inlineStr">
        <is>
          <t/>
        </is>
      </c>
      <c r="AI1213" t="inlineStr">
        <is>
          <t/>
        </is>
      </c>
      <c r="AJ1213" t="inlineStr">
        <is>
          <t/>
        </is>
      </c>
      <c r="AK1213" t="inlineStr">
        <is>
          <t/>
        </is>
      </c>
      <c r="AL1213" t="inlineStr">
        <is>
          <t/>
        </is>
      </c>
      <c r="AM1213" t="inlineStr">
        <is>
          <t/>
        </is>
      </c>
      <c r="AN1213" t="inlineStr">
        <is>
          <t/>
        </is>
      </c>
      <c r="AO1213" t="inlineStr">
        <is>
          <t/>
        </is>
      </c>
      <c r="AP1213" t="inlineStr">
        <is>
          <t/>
        </is>
      </c>
      <c r="AQ1213" t="inlineStr">
        <is>
          <t/>
        </is>
      </c>
      <c r="AR1213" t="inlineStr">
        <is>
          <t/>
        </is>
      </c>
      <c r="AS1213" t="inlineStr">
        <is>
          <t/>
        </is>
      </c>
      <c r="AT1213" t="inlineStr">
        <is>
          <t/>
        </is>
      </c>
      <c r="AU1213" t="inlineStr">
        <is>
          <t/>
        </is>
      </c>
      <c r="AV1213" t="inlineStr">
        <is>
          <t/>
        </is>
      </c>
      <c r="AW1213" t="inlineStr">
        <is>
          <t/>
        </is>
      </c>
      <c r="AX1213" t="inlineStr">
        <is>
          <t/>
        </is>
      </c>
      <c r="AY1213" t="inlineStr">
        <is>
          <t/>
        </is>
      </c>
      <c r="AZ1213" t="inlineStr">
        <is>
          <t/>
        </is>
      </c>
      <c r="BA1213" t="inlineStr">
        <is>
          <t/>
        </is>
      </c>
      <c r="BB1213" t="inlineStr">
        <is>
          <t/>
        </is>
      </c>
      <c r="BC1213" t="inlineStr">
        <is>
          <t/>
        </is>
      </c>
      <c r="BD1213" t="inlineStr">
        <is>
          <t/>
        </is>
      </c>
      <c r="BE1213" t="inlineStr">
        <is>
          <t/>
        </is>
      </c>
      <c r="BF1213" t="inlineStr">
        <is>
          <t/>
        </is>
      </c>
      <c r="BG1213" t="inlineStr">
        <is>
          <t/>
        </is>
      </c>
      <c r="BH1213" t="inlineStr">
        <is>
          <t/>
        </is>
      </c>
      <c r="BI1213" t="inlineStr">
        <is>
          <t/>
        </is>
      </c>
      <c r="BJ1213" t="inlineStr">
        <is>
          <t/>
        </is>
      </c>
      <c r="BK1213" t="inlineStr">
        <is>
          <t/>
        </is>
      </c>
      <c r="BL1213" t="inlineStr">
        <is>
          <t/>
        </is>
      </c>
      <c r="BM1213" t="inlineStr">
        <is>
          <t/>
        </is>
      </c>
      <c r="BN1213" t="inlineStr">
        <is>
          <t/>
        </is>
      </c>
      <c r="BO1213" t="inlineStr">
        <is>
          <t/>
        </is>
      </c>
      <c r="BP1213" t="inlineStr">
        <is>
          <t/>
        </is>
      </c>
      <c r="BQ1213" t="inlineStr">
        <is>
          <t/>
        </is>
      </c>
      <c r="BR1213" t="inlineStr">
        <is>
          <t/>
        </is>
      </c>
      <c r="BS1213" t="inlineStr">
        <is>
          <t/>
        </is>
      </c>
      <c r="BT1213" t="inlineStr">
        <is>
          <t/>
        </is>
      </c>
      <c r="BU1213" t="inlineStr">
        <is>
          <t/>
        </is>
      </c>
      <c r="BV1213" t="inlineStr">
        <is>
          <t/>
        </is>
      </c>
      <c r="BW1213" t="inlineStr">
        <is>
          <t/>
        </is>
      </c>
      <c r="BX1213" s="2" t="inlineStr">
        <is>
          <t>koszty obsługi kredytu</t>
        </is>
      </c>
      <c r="BY1213" s="2" t="inlineStr">
        <is>
          <t>3</t>
        </is>
      </c>
      <c r="BZ1213" s="2" t="inlineStr">
        <is>
          <t/>
        </is>
      </c>
      <c r="CA1213" t="inlineStr">
        <is>
          <t>łączne spłaty kapitału i odsetek od kredytu na nieruchomości mieszkalne kredytobiorcy w danym okresie (z reguły jednego roku)</t>
        </is>
      </c>
      <c r="CB1213" t="inlineStr">
        <is>
          <t/>
        </is>
      </c>
      <c r="CC1213" t="inlineStr">
        <is>
          <t/>
        </is>
      </c>
      <c r="CD1213" t="inlineStr">
        <is>
          <t/>
        </is>
      </c>
      <c r="CE1213" t="inlineStr">
        <is>
          <t/>
        </is>
      </c>
      <c r="CF1213" t="inlineStr">
        <is>
          <t/>
        </is>
      </c>
      <c r="CG1213" t="inlineStr">
        <is>
          <t/>
        </is>
      </c>
      <c r="CH1213" t="inlineStr">
        <is>
          <t/>
        </is>
      </c>
      <c r="CI1213" t="inlineStr">
        <is>
          <t/>
        </is>
      </c>
      <c r="CJ1213" t="inlineStr">
        <is>
          <t/>
        </is>
      </c>
      <c r="CK1213" t="inlineStr">
        <is>
          <t/>
        </is>
      </c>
      <c r="CL1213" t="inlineStr">
        <is>
          <t/>
        </is>
      </c>
      <c r="CM1213" t="inlineStr">
        <is>
          <t/>
        </is>
      </c>
      <c r="CN1213" t="inlineStr">
        <is>
          <t/>
        </is>
      </c>
      <c r="CO1213" t="inlineStr">
        <is>
          <t/>
        </is>
      </c>
      <c r="CP1213" t="inlineStr">
        <is>
          <t/>
        </is>
      </c>
      <c r="CQ1213" t="inlineStr">
        <is>
          <t/>
        </is>
      </c>
      <c r="CR1213" t="inlineStr">
        <is>
          <t/>
        </is>
      </c>
      <c r="CS1213" t="inlineStr">
        <is>
          <t/>
        </is>
      </c>
      <c r="CT1213" t="inlineStr">
        <is>
          <t/>
        </is>
      </c>
      <c r="CU1213" t="inlineStr">
        <is>
          <t/>
        </is>
      </c>
    </row>
    <row r="1214">
      <c r="A1214" s="1" t="str">
        <f>HYPERLINK("https://iate.europa.eu/entry/result/3577967/all", "3577967")</f>
        <v>3577967</v>
      </c>
      <c r="B1214" t="inlineStr">
        <is>
          <t>FINANCE</t>
        </is>
      </c>
      <c r="C1214" t="inlineStr">
        <is>
          <t>FINANCE</t>
        </is>
      </c>
      <c r="D1214" t="inlineStr">
        <is>
          <t/>
        </is>
      </c>
      <c r="E1214" t="inlineStr">
        <is>
          <t/>
        </is>
      </c>
      <c r="F1214" t="inlineStr">
        <is>
          <t/>
        </is>
      </c>
      <c r="G1214" t="inlineStr">
        <is>
          <t/>
        </is>
      </c>
      <c r="H1214" t="inlineStr">
        <is>
          <t/>
        </is>
      </c>
      <c r="I1214" t="inlineStr">
        <is>
          <t/>
        </is>
      </c>
      <c r="J1214" t="inlineStr">
        <is>
          <t/>
        </is>
      </c>
      <c r="K1214" t="inlineStr">
        <is>
          <t/>
        </is>
      </c>
      <c r="L1214" t="inlineStr">
        <is>
          <t/>
        </is>
      </c>
      <c r="M1214" t="inlineStr">
        <is>
          <t/>
        </is>
      </c>
      <c r="N1214" t="inlineStr">
        <is>
          <t/>
        </is>
      </c>
      <c r="O1214" t="inlineStr">
        <is>
          <t/>
        </is>
      </c>
      <c r="P1214" t="inlineStr">
        <is>
          <t/>
        </is>
      </c>
      <c r="Q1214" t="inlineStr">
        <is>
          <t/>
        </is>
      </c>
      <c r="R1214" t="inlineStr">
        <is>
          <t/>
        </is>
      </c>
      <c r="S1214" t="inlineStr">
        <is>
          <t/>
        </is>
      </c>
      <c r="T1214" t="inlineStr">
        <is>
          <t/>
        </is>
      </c>
      <c r="U1214" t="inlineStr">
        <is>
          <t/>
        </is>
      </c>
      <c r="V1214" t="inlineStr">
        <is>
          <t/>
        </is>
      </c>
      <c r="W1214" t="inlineStr">
        <is>
          <t/>
        </is>
      </c>
      <c r="X1214" s="2" t="inlineStr">
        <is>
          <t>LSTI-O|
loan service-to-income ratio at origination</t>
        </is>
      </c>
      <c r="Y1214" s="2" t="inlineStr">
        <is>
          <t>3|
3</t>
        </is>
      </c>
      <c r="Z1214" s="2" t="inlineStr">
        <is>
          <t xml:space="preserve">|
</t>
        </is>
      </c>
      <c r="AA1214" t="inlineStr">
        <is>
          <t>the annual &lt;i&gt;residential real estate loan&lt;/i&gt; [ &lt;a href="/entry/result/3527538/all" id="ENTRY_TO_ENTRY_CONVERTER" target="_blank"&gt;IATE:3527538&lt;/a&gt; ] service relative to the borrower’s total annual &lt;i&gt;disposable income&lt;/i&gt; [ &lt;a href="/entry/result/53694/all" id="ENTRY_TO_ENTRY_CONVERTER" target="_blank"&gt;IATE:53694&lt;/a&gt; ] at the moment of loan origination</t>
        </is>
      </c>
      <c r="AB1214" t="inlineStr">
        <is>
          <t/>
        </is>
      </c>
      <c r="AC1214" t="inlineStr">
        <is>
          <t/>
        </is>
      </c>
      <c r="AD1214" t="inlineStr">
        <is>
          <t/>
        </is>
      </c>
      <c r="AE1214" t="inlineStr">
        <is>
          <t/>
        </is>
      </c>
      <c r="AF1214" t="inlineStr">
        <is>
          <t/>
        </is>
      </c>
      <c r="AG1214" t="inlineStr">
        <is>
          <t/>
        </is>
      </c>
      <c r="AH1214" t="inlineStr">
        <is>
          <t/>
        </is>
      </c>
      <c r="AI1214" t="inlineStr">
        <is>
          <t/>
        </is>
      </c>
      <c r="AJ1214" t="inlineStr">
        <is>
          <t/>
        </is>
      </c>
      <c r="AK1214" t="inlineStr">
        <is>
          <t/>
        </is>
      </c>
      <c r="AL1214" t="inlineStr">
        <is>
          <t/>
        </is>
      </c>
      <c r="AM1214" t="inlineStr">
        <is>
          <t/>
        </is>
      </c>
      <c r="AN1214" t="inlineStr">
        <is>
          <t/>
        </is>
      </c>
      <c r="AO1214" t="inlineStr">
        <is>
          <t/>
        </is>
      </c>
      <c r="AP1214" t="inlineStr">
        <is>
          <t/>
        </is>
      </c>
      <c r="AQ1214" t="inlineStr">
        <is>
          <t/>
        </is>
      </c>
      <c r="AR1214" t="inlineStr">
        <is>
          <t/>
        </is>
      </c>
      <c r="AS1214" t="inlineStr">
        <is>
          <t/>
        </is>
      </c>
      <c r="AT1214" t="inlineStr">
        <is>
          <t/>
        </is>
      </c>
      <c r="AU1214" t="inlineStr">
        <is>
          <t/>
        </is>
      </c>
      <c r="AV1214" t="inlineStr">
        <is>
          <t/>
        </is>
      </c>
      <c r="AW1214" t="inlineStr">
        <is>
          <t/>
        </is>
      </c>
      <c r="AX1214" t="inlineStr">
        <is>
          <t/>
        </is>
      </c>
      <c r="AY1214" t="inlineStr">
        <is>
          <t/>
        </is>
      </c>
      <c r="AZ1214" t="inlineStr">
        <is>
          <t/>
        </is>
      </c>
      <c r="BA1214" t="inlineStr">
        <is>
          <t/>
        </is>
      </c>
      <c r="BB1214" t="inlineStr">
        <is>
          <t/>
        </is>
      </c>
      <c r="BC1214" t="inlineStr">
        <is>
          <t/>
        </is>
      </c>
      <c r="BD1214" t="inlineStr">
        <is>
          <t/>
        </is>
      </c>
      <c r="BE1214" t="inlineStr">
        <is>
          <t/>
        </is>
      </c>
      <c r="BF1214" t="inlineStr">
        <is>
          <t/>
        </is>
      </c>
      <c r="BG1214" t="inlineStr">
        <is>
          <t/>
        </is>
      </c>
      <c r="BH1214" t="inlineStr">
        <is>
          <t/>
        </is>
      </c>
      <c r="BI1214" t="inlineStr">
        <is>
          <t/>
        </is>
      </c>
      <c r="BJ1214" t="inlineStr">
        <is>
          <t/>
        </is>
      </c>
      <c r="BK1214" t="inlineStr">
        <is>
          <t/>
        </is>
      </c>
      <c r="BL1214" t="inlineStr">
        <is>
          <t/>
        </is>
      </c>
      <c r="BM1214" t="inlineStr">
        <is>
          <t/>
        </is>
      </c>
      <c r="BN1214" t="inlineStr">
        <is>
          <t/>
        </is>
      </c>
      <c r="BO1214" t="inlineStr">
        <is>
          <t/>
        </is>
      </c>
      <c r="BP1214" t="inlineStr">
        <is>
          <t/>
        </is>
      </c>
      <c r="BQ1214" t="inlineStr">
        <is>
          <t/>
        </is>
      </c>
      <c r="BR1214" t="inlineStr">
        <is>
          <t/>
        </is>
      </c>
      <c r="BS1214" t="inlineStr">
        <is>
          <t/>
        </is>
      </c>
      <c r="BT1214" t="inlineStr">
        <is>
          <t/>
        </is>
      </c>
      <c r="BU1214" t="inlineStr">
        <is>
          <t/>
        </is>
      </c>
      <c r="BV1214" t="inlineStr">
        <is>
          <t/>
        </is>
      </c>
      <c r="BW1214" t="inlineStr">
        <is>
          <t/>
        </is>
      </c>
      <c r="BX1214" s="2" t="inlineStr">
        <is>
          <t>LSTI-O|
początkowy wskaźnik obsługi kredytu do dochodu</t>
        </is>
      </c>
      <c r="BY1214" s="2" t="inlineStr">
        <is>
          <t>3|
3</t>
        </is>
      </c>
      <c r="BZ1214" s="2" t="inlineStr">
        <is>
          <t xml:space="preserve">|
</t>
        </is>
      </c>
      <c r="CA1214" t="inlineStr">
        <is>
          <t>stosunek całkowitych rocznych kosztów obsługi kredytu na nieruchomości mieszkalne do całkowitego rocznego &lt;i&gt;dochodu do dyspozycji&lt;/i&gt; [ &lt;a href="/entry/result/53694/all" id="ENTRY_TO_ENTRY_CONVERTER" target="_blank"&gt;IATE:53694&lt;/a&gt; ] kredytobiorcy w momencie udzielenia kredytu</t>
        </is>
      </c>
      <c r="CB1214" t="inlineStr">
        <is>
          <t/>
        </is>
      </c>
      <c r="CC1214" t="inlineStr">
        <is>
          <t/>
        </is>
      </c>
      <c r="CD1214" t="inlineStr">
        <is>
          <t/>
        </is>
      </c>
      <c r="CE1214" t="inlineStr">
        <is>
          <t/>
        </is>
      </c>
      <c r="CF1214" t="inlineStr">
        <is>
          <t/>
        </is>
      </c>
      <c r="CG1214" t="inlineStr">
        <is>
          <t/>
        </is>
      </c>
      <c r="CH1214" t="inlineStr">
        <is>
          <t/>
        </is>
      </c>
      <c r="CI1214" t="inlineStr">
        <is>
          <t/>
        </is>
      </c>
      <c r="CJ1214" t="inlineStr">
        <is>
          <t/>
        </is>
      </c>
      <c r="CK1214" t="inlineStr">
        <is>
          <t/>
        </is>
      </c>
      <c r="CL1214" t="inlineStr">
        <is>
          <t/>
        </is>
      </c>
      <c r="CM1214" t="inlineStr">
        <is>
          <t/>
        </is>
      </c>
      <c r="CN1214" t="inlineStr">
        <is>
          <t/>
        </is>
      </c>
      <c r="CO1214" t="inlineStr">
        <is>
          <t/>
        </is>
      </c>
      <c r="CP1214" t="inlineStr">
        <is>
          <t/>
        </is>
      </c>
      <c r="CQ1214" t="inlineStr">
        <is>
          <t/>
        </is>
      </c>
      <c r="CR1214" t="inlineStr">
        <is>
          <t/>
        </is>
      </c>
      <c r="CS1214" t="inlineStr">
        <is>
          <t/>
        </is>
      </c>
      <c r="CT1214" t="inlineStr">
        <is>
          <t/>
        </is>
      </c>
      <c r="CU1214" t="inlineStr">
        <is>
          <t/>
        </is>
      </c>
    </row>
    <row r="1215">
      <c r="A1215" s="1" t="str">
        <f>HYPERLINK("https://iate.europa.eu/entry/result/3577968/all", "3577968")</f>
        <v>3577968</v>
      </c>
      <c r="B1215" t="inlineStr">
        <is>
          <t>FINANCE</t>
        </is>
      </c>
      <c r="C1215" t="inlineStr">
        <is>
          <t>FINANCE</t>
        </is>
      </c>
      <c r="D1215" t="inlineStr">
        <is>
          <t/>
        </is>
      </c>
      <c r="E1215" t="inlineStr">
        <is>
          <t/>
        </is>
      </c>
      <c r="F1215" t="inlineStr">
        <is>
          <t/>
        </is>
      </c>
      <c r="G1215" t="inlineStr">
        <is>
          <t/>
        </is>
      </c>
      <c r="H1215" t="inlineStr">
        <is>
          <t/>
        </is>
      </c>
      <c r="I1215" t="inlineStr">
        <is>
          <t/>
        </is>
      </c>
      <c r="J1215" t="inlineStr">
        <is>
          <t/>
        </is>
      </c>
      <c r="K1215" t="inlineStr">
        <is>
          <t/>
        </is>
      </c>
      <c r="L1215" t="inlineStr">
        <is>
          <t/>
        </is>
      </c>
      <c r="M1215" t="inlineStr">
        <is>
          <t/>
        </is>
      </c>
      <c r="N1215" t="inlineStr">
        <is>
          <t/>
        </is>
      </c>
      <c r="O1215" t="inlineStr">
        <is>
          <t/>
        </is>
      </c>
      <c r="P1215" t="inlineStr">
        <is>
          <t/>
        </is>
      </c>
      <c r="Q1215" t="inlineStr">
        <is>
          <t/>
        </is>
      </c>
      <c r="R1215" t="inlineStr">
        <is>
          <t/>
        </is>
      </c>
      <c r="S1215" t="inlineStr">
        <is>
          <t/>
        </is>
      </c>
      <c r="T1215" t="inlineStr">
        <is>
          <t/>
        </is>
      </c>
      <c r="U1215" t="inlineStr">
        <is>
          <t/>
        </is>
      </c>
      <c r="V1215" t="inlineStr">
        <is>
          <t/>
        </is>
      </c>
      <c r="W1215" t="inlineStr">
        <is>
          <t/>
        </is>
      </c>
      <c r="X1215" s="2" t="inlineStr">
        <is>
          <t>LTC|
loan-to-cost ratio</t>
        </is>
      </c>
      <c r="Y1215" s="2" t="inlineStr">
        <is>
          <t>3|
3</t>
        </is>
      </c>
      <c r="Z1215" s="2" t="inlineStr">
        <is>
          <t xml:space="preserve">|
</t>
        </is>
      </c>
      <c r="AA1215" t="inlineStr">
        <is>
          <t>the initial amount of all loans granted relative to the amount of costs associated with the development of a property until completion</t>
        </is>
      </c>
      <c r="AB1215" t="inlineStr">
        <is>
          <t/>
        </is>
      </c>
      <c r="AC1215" t="inlineStr">
        <is>
          <t/>
        </is>
      </c>
      <c r="AD1215" t="inlineStr">
        <is>
          <t/>
        </is>
      </c>
      <c r="AE1215" t="inlineStr">
        <is>
          <t/>
        </is>
      </c>
      <c r="AF1215" t="inlineStr">
        <is>
          <t/>
        </is>
      </c>
      <c r="AG1215" t="inlineStr">
        <is>
          <t/>
        </is>
      </c>
      <c r="AH1215" t="inlineStr">
        <is>
          <t/>
        </is>
      </c>
      <c r="AI1215" t="inlineStr">
        <is>
          <t/>
        </is>
      </c>
      <c r="AJ1215" t="inlineStr">
        <is>
          <t/>
        </is>
      </c>
      <c r="AK1215" t="inlineStr">
        <is>
          <t/>
        </is>
      </c>
      <c r="AL1215" t="inlineStr">
        <is>
          <t/>
        </is>
      </c>
      <c r="AM1215" t="inlineStr">
        <is>
          <t/>
        </is>
      </c>
      <c r="AN1215" t="inlineStr">
        <is>
          <t/>
        </is>
      </c>
      <c r="AO1215" t="inlineStr">
        <is>
          <t/>
        </is>
      </c>
      <c r="AP1215" t="inlineStr">
        <is>
          <t/>
        </is>
      </c>
      <c r="AQ1215" t="inlineStr">
        <is>
          <t/>
        </is>
      </c>
      <c r="AR1215" t="inlineStr">
        <is>
          <t/>
        </is>
      </c>
      <c r="AS1215" t="inlineStr">
        <is>
          <t/>
        </is>
      </c>
      <c r="AT1215" t="inlineStr">
        <is>
          <t/>
        </is>
      </c>
      <c r="AU1215" t="inlineStr">
        <is>
          <t/>
        </is>
      </c>
      <c r="AV1215" t="inlineStr">
        <is>
          <t/>
        </is>
      </c>
      <c r="AW1215" t="inlineStr">
        <is>
          <t/>
        </is>
      </c>
      <c r="AX1215" t="inlineStr">
        <is>
          <t/>
        </is>
      </c>
      <c r="AY1215" t="inlineStr">
        <is>
          <t/>
        </is>
      </c>
      <c r="AZ1215" t="inlineStr">
        <is>
          <t/>
        </is>
      </c>
      <c r="BA1215" t="inlineStr">
        <is>
          <t/>
        </is>
      </c>
      <c r="BB1215" t="inlineStr">
        <is>
          <t/>
        </is>
      </c>
      <c r="BC1215" t="inlineStr">
        <is>
          <t/>
        </is>
      </c>
      <c r="BD1215" t="inlineStr">
        <is>
          <t/>
        </is>
      </c>
      <c r="BE1215" t="inlineStr">
        <is>
          <t/>
        </is>
      </c>
      <c r="BF1215" t="inlineStr">
        <is>
          <t/>
        </is>
      </c>
      <c r="BG1215" t="inlineStr">
        <is>
          <t/>
        </is>
      </c>
      <c r="BH1215" t="inlineStr">
        <is>
          <t/>
        </is>
      </c>
      <c r="BI1215" t="inlineStr">
        <is>
          <t/>
        </is>
      </c>
      <c r="BJ1215" t="inlineStr">
        <is>
          <t/>
        </is>
      </c>
      <c r="BK1215" t="inlineStr">
        <is>
          <t/>
        </is>
      </c>
      <c r="BL1215" t="inlineStr">
        <is>
          <t/>
        </is>
      </c>
      <c r="BM1215" t="inlineStr">
        <is>
          <t/>
        </is>
      </c>
      <c r="BN1215" t="inlineStr">
        <is>
          <t/>
        </is>
      </c>
      <c r="BO1215" t="inlineStr">
        <is>
          <t/>
        </is>
      </c>
      <c r="BP1215" t="inlineStr">
        <is>
          <t/>
        </is>
      </c>
      <c r="BQ1215" t="inlineStr">
        <is>
          <t/>
        </is>
      </c>
      <c r="BR1215" t="inlineStr">
        <is>
          <t/>
        </is>
      </c>
      <c r="BS1215" t="inlineStr">
        <is>
          <t/>
        </is>
      </c>
      <c r="BT1215" t="inlineStr">
        <is>
          <t/>
        </is>
      </c>
      <c r="BU1215" t="inlineStr">
        <is>
          <t/>
        </is>
      </c>
      <c r="BV1215" t="inlineStr">
        <is>
          <t/>
        </is>
      </c>
      <c r="BW1215" t="inlineStr">
        <is>
          <t/>
        </is>
      </c>
      <c r="BX1215" s="2" t="inlineStr">
        <is>
          <t>LTC|
wskaźnik wysokości kredytu do kosztów</t>
        </is>
      </c>
      <c r="BY1215" s="2" t="inlineStr">
        <is>
          <t>3|
3</t>
        </is>
      </c>
      <c r="BZ1215" s="2" t="inlineStr">
        <is>
          <t xml:space="preserve">|
</t>
        </is>
      </c>
      <c r="CA1215" t="inlineStr">
        <is>
          <t>stosunek początkowej sumy wszystkich udzielonych kredytów do sumy kosztów związanych z budową na nieruchomości aż do jej zakończenia</t>
        </is>
      </c>
      <c r="CB1215" t="inlineStr">
        <is>
          <t/>
        </is>
      </c>
      <c r="CC1215" t="inlineStr">
        <is>
          <t/>
        </is>
      </c>
      <c r="CD1215" t="inlineStr">
        <is>
          <t/>
        </is>
      </c>
      <c r="CE1215" t="inlineStr">
        <is>
          <t/>
        </is>
      </c>
      <c r="CF1215" t="inlineStr">
        <is>
          <t/>
        </is>
      </c>
      <c r="CG1215" t="inlineStr">
        <is>
          <t/>
        </is>
      </c>
      <c r="CH1215" t="inlineStr">
        <is>
          <t/>
        </is>
      </c>
      <c r="CI1215" t="inlineStr">
        <is>
          <t/>
        </is>
      </c>
      <c r="CJ1215" t="inlineStr">
        <is>
          <t/>
        </is>
      </c>
      <c r="CK1215" t="inlineStr">
        <is>
          <t/>
        </is>
      </c>
      <c r="CL1215" t="inlineStr">
        <is>
          <t/>
        </is>
      </c>
      <c r="CM1215" t="inlineStr">
        <is>
          <t/>
        </is>
      </c>
      <c r="CN1215" t="inlineStr">
        <is>
          <t/>
        </is>
      </c>
      <c r="CO1215" t="inlineStr">
        <is>
          <t/>
        </is>
      </c>
      <c r="CP1215" t="inlineStr">
        <is>
          <t/>
        </is>
      </c>
      <c r="CQ1215" t="inlineStr">
        <is>
          <t/>
        </is>
      </c>
      <c r="CR1215" t="inlineStr">
        <is>
          <t/>
        </is>
      </c>
      <c r="CS1215" t="inlineStr">
        <is>
          <t/>
        </is>
      </c>
      <c r="CT1215" t="inlineStr">
        <is>
          <t/>
        </is>
      </c>
      <c r="CU1215" t="inlineStr">
        <is>
          <t/>
        </is>
      </c>
    </row>
    <row r="1216">
      <c r="A1216" s="1" t="str">
        <f>HYPERLINK("https://iate.europa.eu/entry/result/3577969/all", "3577969")</f>
        <v>3577969</v>
      </c>
      <c r="B1216" t="inlineStr">
        <is>
          <t>FINANCE</t>
        </is>
      </c>
      <c r="C1216" t="inlineStr">
        <is>
          <t>FINANCE</t>
        </is>
      </c>
      <c r="D1216" t="inlineStr">
        <is>
          <t/>
        </is>
      </c>
      <c r="E1216" t="inlineStr">
        <is>
          <t/>
        </is>
      </c>
      <c r="F1216" t="inlineStr">
        <is>
          <t/>
        </is>
      </c>
      <c r="G1216" t="inlineStr">
        <is>
          <t/>
        </is>
      </c>
      <c r="H1216" t="inlineStr">
        <is>
          <t/>
        </is>
      </c>
      <c r="I1216" t="inlineStr">
        <is>
          <t/>
        </is>
      </c>
      <c r="J1216" t="inlineStr">
        <is>
          <t/>
        </is>
      </c>
      <c r="K1216" t="inlineStr">
        <is>
          <t/>
        </is>
      </c>
      <c r="L1216" t="inlineStr">
        <is>
          <t/>
        </is>
      </c>
      <c r="M1216" t="inlineStr">
        <is>
          <t/>
        </is>
      </c>
      <c r="N1216" t="inlineStr">
        <is>
          <t/>
        </is>
      </c>
      <c r="O1216" t="inlineStr">
        <is>
          <t/>
        </is>
      </c>
      <c r="P1216" t="inlineStr">
        <is>
          <t/>
        </is>
      </c>
      <c r="Q1216" t="inlineStr">
        <is>
          <t/>
        </is>
      </c>
      <c r="R1216" t="inlineStr">
        <is>
          <t/>
        </is>
      </c>
      <c r="S1216" t="inlineStr">
        <is>
          <t/>
        </is>
      </c>
      <c r="T1216" t="inlineStr">
        <is>
          <t/>
        </is>
      </c>
      <c r="U1216" t="inlineStr">
        <is>
          <t/>
        </is>
      </c>
      <c r="V1216" t="inlineStr">
        <is>
          <t/>
        </is>
      </c>
      <c r="W1216" t="inlineStr">
        <is>
          <t/>
        </is>
      </c>
      <c r="X1216" s="2" t="inlineStr">
        <is>
          <t>loan-to-income ratio at origination|
LTI-O</t>
        </is>
      </c>
      <c r="Y1216" s="2" t="inlineStr">
        <is>
          <t>3|
3</t>
        </is>
      </c>
      <c r="Z1216" s="2" t="inlineStr">
        <is>
          <t xml:space="preserve">|
</t>
        </is>
      </c>
      <c r="AA1216" t="inlineStr">
        <is>
          <t>the sum of all loans or loan tranches secured by the borrower on the immovable property at the moment of loan origination relative to the borrower’s total annual &lt;i&gt;disposable income&lt;/i&gt; [ &lt;a href="/entry/result/53694/all" id="ENTRY_TO_ENTRY_CONVERTER" target="_blank"&gt;IATE:53694&lt;/a&gt; ] at the moment of loan origination</t>
        </is>
      </c>
      <c r="AB1216" t="inlineStr">
        <is>
          <t/>
        </is>
      </c>
      <c r="AC1216" t="inlineStr">
        <is>
          <t/>
        </is>
      </c>
      <c r="AD1216" t="inlineStr">
        <is>
          <t/>
        </is>
      </c>
      <c r="AE1216" t="inlineStr">
        <is>
          <t/>
        </is>
      </c>
      <c r="AF1216" t="inlineStr">
        <is>
          <t/>
        </is>
      </c>
      <c r="AG1216" t="inlineStr">
        <is>
          <t/>
        </is>
      </c>
      <c r="AH1216" t="inlineStr">
        <is>
          <t/>
        </is>
      </c>
      <c r="AI1216" t="inlineStr">
        <is>
          <t/>
        </is>
      </c>
      <c r="AJ1216" t="inlineStr">
        <is>
          <t/>
        </is>
      </c>
      <c r="AK1216" t="inlineStr">
        <is>
          <t/>
        </is>
      </c>
      <c r="AL1216" t="inlineStr">
        <is>
          <t/>
        </is>
      </c>
      <c r="AM1216" t="inlineStr">
        <is>
          <t/>
        </is>
      </c>
      <c r="AN1216" t="inlineStr">
        <is>
          <t/>
        </is>
      </c>
      <c r="AO1216" t="inlineStr">
        <is>
          <t/>
        </is>
      </c>
      <c r="AP1216" t="inlineStr">
        <is>
          <t/>
        </is>
      </c>
      <c r="AQ1216" t="inlineStr">
        <is>
          <t/>
        </is>
      </c>
      <c r="AR1216" t="inlineStr">
        <is>
          <t/>
        </is>
      </c>
      <c r="AS1216" t="inlineStr">
        <is>
          <t/>
        </is>
      </c>
      <c r="AT1216" t="inlineStr">
        <is>
          <t/>
        </is>
      </c>
      <c r="AU1216" t="inlineStr">
        <is>
          <t/>
        </is>
      </c>
      <c r="AV1216" t="inlineStr">
        <is>
          <t/>
        </is>
      </c>
      <c r="AW1216" t="inlineStr">
        <is>
          <t/>
        </is>
      </c>
      <c r="AX1216" t="inlineStr">
        <is>
          <t/>
        </is>
      </c>
      <c r="AY1216" t="inlineStr">
        <is>
          <t/>
        </is>
      </c>
      <c r="AZ1216" t="inlineStr">
        <is>
          <t/>
        </is>
      </c>
      <c r="BA1216" t="inlineStr">
        <is>
          <t/>
        </is>
      </c>
      <c r="BB1216" t="inlineStr">
        <is>
          <t/>
        </is>
      </c>
      <c r="BC1216" t="inlineStr">
        <is>
          <t/>
        </is>
      </c>
      <c r="BD1216" t="inlineStr">
        <is>
          <t/>
        </is>
      </c>
      <c r="BE1216" t="inlineStr">
        <is>
          <t/>
        </is>
      </c>
      <c r="BF1216" t="inlineStr">
        <is>
          <t/>
        </is>
      </c>
      <c r="BG1216" t="inlineStr">
        <is>
          <t/>
        </is>
      </c>
      <c r="BH1216" t="inlineStr">
        <is>
          <t/>
        </is>
      </c>
      <c r="BI1216" t="inlineStr">
        <is>
          <t/>
        </is>
      </c>
      <c r="BJ1216" t="inlineStr">
        <is>
          <t/>
        </is>
      </c>
      <c r="BK1216" t="inlineStr">
        <is>
          <t/>
        </is>
      </c>
      <c r="BL1216" t="inlineStr">
        <is>
          <t/>
        </is>
      </c>
      <c r="BM1216" t="inlineStr">
        <is>
          <t/>
        </is>
      </c>
      <c r="BN1216" t="inlineStr">
        <is>
          <t/>
        </is>
      </c>
      <c r="BO1216" t="inlineStr">
        <is>
          <t/>
        </is>
      </c>
      <c r="BP1216" t="inlineStr">
        <is>
          <t/>
        </is>
      </c>
      <c r="BQ1216" t="inlineStr">
        <is>
          <t/>
        </is>
      </c>
      <c r="BR1216" t="inlineStr">
        <is>
          <t/>
        </is>
      </c>
      <c r="BS1216" t="inlineStr">
        <is>
          <t/>
        </is>
      </c>
      <c r="BT1216" t="inlineStr">
        <is>
          <t/>
        </is>
      </c>
      <c r="BU1216" t="inlineStr">
        <is>
          <t/>
        </is>
      </c>
      <c r="BV1216" t="inlineStr">
        <is>
          <t/>
        </is>
      </c>
      <c r="BW1216" t="inlineStr">
        <is>
          <t/>
        </is>
      </c>
      <c r="BX1216" s="2" t="inlineStr">
        <is>
          <t>początkowy wskaźnik wysokości kredytu do dochodu|
LTI-O</t>
        </is>
      </c>
      <c r="BY1216" s="2" t="inlineStr">
        <is>
          <t>3|
3</t>
        </is>
      </c>
      <c r="BZ1216" s="2" t="inlineStr">
        <is>
          <t xml:space="preserve">|
</t>
        </is>
      </c>
      <c r="CA1216" t="inlineStr">
        <is>
          <t>stosunek sumy wszystkich kredytów albo transz kredytu zabezpieczonych przez kredytobiorcę na nieruchomości w momencie udzielenia kredytu do całkowitego rocznego &lt;i&gt;dochodu do dyspozycji&lt;/i&gt; [ &lt;a href="/entry/result/53694/all" id="ENTRY_TO_ENTRY_CONVERTER" target="_blank"&gt;IATE:53694&lt;/a&gt; ] kredytobiorcy w momencie udzielenia kredytu</t>
        </is>
      </c>
      <c r="CB1216" t="inlineStr">
        <is>
          <t/>
        </is>
      </c>
      <c r="CC1216" t="inlineStr">
        <is>
          <t/>
        </is>
      </c>
      <c r="CD1216" t="inlineStr">
        <is>
          <t/>
        </is>
      </c>
      <c r="CE1216" t="inlineStr">
        <is>
          <t/>
        </is>
      </c>
      <c r="CF1216" t="inlineStr">
        <is>
          <t/>
        </is>
      </c>
      <c r="CG1216" t="inlineStr">
        <is>
          <t/>
        </is>
      </c>
      <c r="CH1216" t="inlineStr">
        <is>
          <t/>
        </is>
      </c>
      <c r="CI1216" t="inlineStr">
        <is>
          <t/>
        </is>
      </c>
      <c r="CJ1216" t="inlineStr">
        <is>
          <t/>
        </is>
      </c>
      <c r="CK1216" t="inlineStr">
        <is>
          <t/>
        </is>
      </c>
      <c r="CL1216" t="inlineStr">
        <is>
          <t/>
        </is>
      </c>
      <c r="CM1216" t="inlineStr">
        <is>
          <t/>
        </is>
      </c>
      <c r="CN1216" t="inlineStr">
        <is>
          <t/>
        </is>
      </c>
      <c r="CO1216" t="inlineStr">
        <is>
          <t/>
        </is>
      </c>
      <c r="CP1216" t="inlineStr">
        <is>
          <t/>
        </is>
      </c>
      <c r="CQ1216" t="inlineStr">
        <is>
          <t/>
        </is>
      </c>
      <c r="CR1216" t="inlineStr">
        <is>
          <t/>
        </is>
      </c>
      <c r="CS1216" t="inlineStr">
        <is>
          <t/>
        </is>
      </c>
      <c r="CT1216" t="inlineStr">
        <is>
          <t/>
        </is>
      </c>
      <c r="CU1216" t="inlineStr">
        <is>
          <t/>
        </is>
      </c>
    </row>
    <row r="1217">
      <c r="A1217" s="1" t="str">
        <f>HYPERLINK("https://iate.europa.eu/entry/result/3577970/all", "3577970")</f>
        <v>3577970</v>
      </c>
      <c r="B1217" t="inlineStr">
        <is>
          <t>FINANCE</t>
        </is>
      </c>
      <c r="C1217" t="inlineStr">
        <is>
          <t>FINANCE</t>
        </is>
      </c>
      <c r="D1217" t="inlineStr">
        <is>
          <t/>
        </is>
      </c>
      <c r="E1217" t="inlineStr">
        <is>
          <t/>
        </is>
      </c>
      <c r="F1217" t="inlineStr">
        <is>
          <t/>
        </is>
      </c>
      <c r="G1217" t="inlineStr">
        <is>
          <t/>
        </is>
      </c>
      <c r="H1217" t="inlineStr">
        <is>
          <t/>
        </is>
      </c>
      <c r="I1217" t="inlineStr">
        <is>
          <t/>
        </is>
      </c>
      <c r="J1217" t="inlineStr">
        <is>
          <t/>
        </is>
      </c>
      <c r="K1217" t="inlineStr">
        <is>
          <t/>
        </is>
      </c>
      <c r="L1217" t="inlineStr">
        <is>
          <t/>
        </is>
      </c>
      <c r="M1217" t="inlineStr">
        <is>
          <t/>
        </is>
      </c>
      <c r="N1217" t="inlineStr">
        <is>
          <t/>
        </is>
      </c>
      <c r="O1217" t="inlineStr">
        <is>
          <t/>
        </is>
      </c>
      <c r="P1217" t="inlineStr">
        <is>
          <t/>
        </is>
      </c>
      <c r="Q1217" t="inlineStr">
        <is>
          <t/>
        </is>
      </c>
      <c r="R1217" t="inlineStr">
        <is>
          <t/>
        </is>
      </c>
      <c r="S1217" t="inlineStr">
        <is>
          <t/>
        </is>
      </c>
      <c r="T1217" t="inlineStr">
        <is>
          <t/>
        </is>
      </c>
      <c r="U1217" t="inlineStr">
        <is>
          <t/>
        </is>
      </c>
      <c r="V1217" t="inlineStr">
        <is>
          <t/>
        </is>
      </c>
      <c r="W1217" t="inlineStr">
        <is>
          <t/>
        </is>
      </c>
      <c r="X1217" s="2" t="inlineStr">
        <is>
          <t>loan-to-rent ratio at origination|
LTR-O</t>
        </is>
      </c>
      <c r="Y1217" s="2" t="inlineStr">
        <is>
          <t>3|
3</t>
        </is>
      </c>
      <c r="Z1217" s="2" t="inlineStr">
        <is>
          <t xml:space="preserve">|
</t>
        </is>
      </c>
      <c r="AA1217" t="inlineStr">
        <is>
          <t>the &lt;i&gt;buy-to-let loan&lt;/i&gt; [ &lt;a href="/entry/result/3577951/all" id="ENTRY_TO_ENTRY_CONVERTER" target="_blank"&gt;IATE:3577951&lt;/a&gt; ] of the borrower at the moment of loan origination relative to the gross annual rental income (i.e. before operational expenses and taxes) accruing from the &lt;i&gt;buy-to-let property&lt;/i&gt; [ &lt;a href="/entry/result/3577952/all" id="ENTRY_TO_ENTRY_CONVERTER" target="_blank"&gt;IATE:3577952&lt;/a&gt; ]</t>
        </is>
      </c>
      <c r="AB1217" t="inlineStr">
        <is>
          <t/>
        </is>
      </c>
      <c r="AC1217" t="inlineStr">
        <is>
          <t/>
        </is>
      </c>
      <c r="AD1217" t="inlineStr">
        <is>
          <t/>
        </is>
      </c>
      <c r="AE1217" t="inlineStr">
        <is>
          <t/>
        </is>
      </c>
      <c r="AF1217" t="inlineStr">
        <is>
          <t/>
        </is>
      </c>
      <c r="AG1217" t="inlineStr">
        <is>
          <t/>
        </is>
      </c>
      <c r="AH1217" t="inlineStr">
        <is>
          <t/>
        </is>
      </c>
      <c r="AI1217" t="inlineStr">
        <is>
          <t/>
        </is>
      </c>
      <c r="AJ1217" t="inlineStr">
        <is>
          <t/>
        </is>
      </c>
      <c r="AK1217" t="inlineStr">
        <is>
          <t/>
        </is>
      </c>
      <c r="AL1217" t="inlineStr">
        <is>
          <t/>
        </is>
      </c>
      <c r="AM1217" t="inlineStr">
        <is>
          <t/>
        </is>
      </c>
      <c r="AN1217" t="inlineStr">
        <is>
          <t/>
        </is>
      </c>
      <c r="AO1217" t="inlineStr">
        <is>
          <t/>
        </is>
      </c>
      <c r="AP1217" t="inlineStr">
        <is>
          <t/>
        </is>
      </c>
      <c r="AQ1217" t="inlineStr">
        <is>
          <t/>
        </is>
      </c>
      <c r="AR1217" t="inlineStr">
        <is>
          <t/>
        </is>
      </c>
      <c r="AS1217" t="inlineStr">
        <is>
          <t/>
        </is>
      </c>
      <c r="AT1217" t="inlineStr">
        <is>
          <t/>
        </is>
      </c>
      <c r="AU1217" t="inlineStr">
        <is>
          <t/>
        </is>
      </c>
      <c r="AV1217" t="inlineStr">
        <is>
          <t/>
        </is>
      </c>
      <c r="AW1217" t="inlineStr">
        <is>
          <t/>
        </is>
      </c>
      <c r="AX1217" t="inlineStr">
        <is>
          <t/>
        </is>
      </c>
      <c r="AY1217" t="inlineStr">
        <is>
          <t/>
        </is>
      </c>
      <c r="AZ1217" t="inlineStr">
        <is>
          <t/>
        </is>
      </c>
      <c r="BA1217" t="inlineStr">
        <is>
          <t/>
        </is>
      </c>
      <c r="BB1217" t="inlineStr">
        <is>
          <t/>
        </is>
      </c>
      <c r="BC1217" t="inlineStr">
        <is>
          <t/>
        </is>
      </c>
      <c r="BD1217" t="inlineStr">
        <is>
          <t/>
        </is>
      </c>
      <c r="BE1217" t="inlineStr">
        <is>
          <t/>
        </is>
      </c>
      <c r="BF1217" t="inlineStr">
        <is>
          <t/>
        </is>
      </c>
      <c r="BG1217" t="inlineStr">
        <is>
          <t/>
        </is>
      </c>
      <c r="BH1217" t="inlineStr">
        <is>
          <t/>
        </is>
      </c>
      <c r="BI1217" t="inlineStr">
        <is>
          <t/>
        </is>
      </c>
      <c r="BJ1217" t="inlineStr">
        <is>
          <t/>
        </is>
      </c>
      <c r="BK1217" t="inlineStr">
        <is>
          <t/>
        </is>
      </c>
      <c r="BL1217" t="inlineStr">
        <is>
          <t/>
        </is>
      </c>
      <c r="BM1217" t="inlineStr">
        <is>
          <t/>
        </is>
      </c>
      <c r="BN1217" t="inlineStr">
        <is>
          <t/>
        </is>
      </c>
      <c r="BO1217" t="inlineStr">
        <is>
          <t/>
        </is>
      </c>
      <c r="BP1217" t="inlineStr">
        <is>
          <t/>
        </is>
      </c>
      <c r="BQ1217" t="inlineStr">
        <is>
          <t/>
        </is>
      </c>
      <c r="BR1217" t="inlineStr">
        <is>
          <t/>
        </is>
      </c>
      <c r="BS1217" t="inlineStr">
        <is>
          <t/>
        </is>
      </c>
      <c r="BT1217" t="inlineStr">
        <is>
          <t/>
        </is>
      </c>
      <c r="BU1217" t="inlineStr">
        <is>
          <t/>
        </is>
      </c>
      <c r="BV1217" t="inlineStr">
        <is>
          <t/>
        </is>
      </c>
      <c r="BW1217" t="inlineStr">
        <is>
          <t/>
        </is>
      </c>
      <c r="BX1217" s="2" t="inlineStr">
        <is>
          <t>początkowy wskaźnik zadłużenia do czynszu|
LTR-O</t>
        </is>
      </c>
      <c r="BY1217" s="2" t="inlineStr">
        <is>
          <t>3|
3</t>
        </is>
      </c>
      <c r="BZ1217" s="2" t="inlineStr">
        <is>
          <t xml:space="preserve">|
</t>
        </is>
      </c>
      <c r="CA1217" t="inlineStr">
        <is>
          <t>stosunek zadłużenia kredytobiorcy w związku z zakupem nieruchomości na wynajem w momencie udzielenia kredytu do rocznego dochodu brutto (tj. przed odliczeniem podatków oraz wydatków operacyjnych) z tytułu wynajmu osiąganego z nieruchomości zakupionych na wynajem</t>
        </is>
      </c>
      <c r="CB1217" t="inlineStr">
        <is>
          <t/>
        </is>
      </c>
      <c r="CC1217" t="inlineStr">
        <is>
          <t/>
        </is>
      </c>
      <c r="CD1217" t="inlineStr">
        <is>
          <t/>
        </is>
      </c>
      <c r="CE1217" t="inlineStr">
        <is>
          <t/>
        </is>
      </c>
      <c r="CF1217" t="inlineStr">
        <is>
          <t/>
        </is>
      </c>
      <c r="CG1217" t="inlineStr">
        <is>
          <t/>
        </is>
      </c>
      <c r="CH1217" t="inlineStr">
        <is>
          <t/>
        </is>
      </c>
      <c r="CI1217" t="inlineStr">
        <is>
          <t/>
        </is>
      </c>
      <c r="CJ1217" t="inlineStr">
        <is>
          <t/>
        </is>
      </c>
      <c r="CK1217" t="inlineStr">
        <is>
          <t/>
        </is>
      </c>
      <c r="CL1217" t="inlineStr">
        <is>
          <t/>
        </is>
      </c>
      <c r="CM1217" t="inlineStr">
        <is>
          <t/>
        </is>
      </c>
      <c r="CN1217" t="inlineStr">
        <is>
          <t/>
        </is>
      </c>
      <c r="CO1217" t="inlineStr">
        <is>
          <t/>
        </is>
      </c>
      <c r="CP1217" t="inlineStr">
        <is>
          <t/>
        </is>
      </c>
      <c r="CQ1217" t="inlineStr">
        <is>
          <t/>
        </is>
      </c>
      <c r="CR1217" t="inlineStr">
        <is>
          <t/>
        </is>
      </c>
      <c r="CS1217" t="inlineStr">
        <is>
          <t/>
        </is>
      </c>
      <c r="CT1217" t="inlineStr">
        <is>
          <t/>
        </is>
      </c>
      <c r="CU1217" t="inlineStr">
        <is>
          <t/>
        </is>
      </c>
    </row>
    <row r="1218">
      <c r="A1218" s="1" t="str">
        <f>HYPERLINK("https://iate.europa.eu/entry/result/3577971/all", "3577971")</f>
        <v>3577971</v>
      </c>
      <c r="B1218" t="inlineStr">
        <is>
          <t>FINANCE</t>
        </is>
      </c>
      <c r="C1218" t="inlineStr">
        <is>
          <t>FINANCE</t>
        </is>
      </c>
      <c r="D1218" t="inlineStr">
        <is>
          <t/>
        </is>
      </c>
      <c r="E1218" t="inlineStr">
        <is>
          <t/>
        </is>
      </c>
      <c r="F1218" t="inlineStr">
        <is>
          <t/>
        </is>
      </c>
      <c r="G1218" t="inlineStr">
        <is>
          <t/>
        </is>
      </c>
      <c r="H1218" t="inlineStr">
        <is>
          <t/>
        </is>
      </c>
      <c r="I1218" t="inlineStr">
        <is>
          <t/>
        </is>
      </c>
      <c r="J1218" t="inlineStr">
        <is>
          <t/>
        </is>
      </c>
      <c r="K1218" t="inlineStr">
        <is>
          <t/>
        </is>
      </c>
      <c r="L1218" t="inlineStr">
        <is>
          <t/>
        </is>
      </c>
      <c r="M1218" t="inlineStr">
        <is>
          <t/>
        </is>
      </c>
      <c r="N1218" t="inlineStr">
        <is>
          <t/>
        </is>
      </c>
      <c r="O1218" t="inlineStr">
        <is>
          <t/>
        </is>
      </c>
      <c r="P1218" t="inlineStr">
        <is>
          <t/>
        </is>
      </c>
      <c r="Q1218" t="inlineStr">
        <is>
          <t/>
        </is>
      </c>
      <c r="R1218" t="inlineStr">
        <is>
          <t/>
        </is>
      </c>
      <c r="S1218" t="inlineStr">
        <is>
          <t/>
        </is>
      </c>
      <c r="T1218" t="inlineStr">
        <is>
          <t/>
        </is>
      </c>
      <c r="U1218" t="inlineStr">
        <is>
          <t/>
        </is>
      </c>
      <c r="V1218" t="inlineStr">
        <is>
          <t/>
        </is>
      </c>
      <c r="W1218" t="inlineStr">
        <is>
          <t/>
        </is>
      </c>
      <c r="X1218" s="2" t="inlineStr">
        <is>
          <t>LTV-O|
loan-to-value ratio at origination</t>
        </is>
      </c>
      <c r="Y1218" s="2" t="inlineStr">
        <is>
          <t>3|
4</t>
        </is>
      </c>
      <c r="Z1218" s="2" t="inlineStr">
        <is>
          <t xml:space="preserve">|
</t>
        </is>
      </c>
      <c r="AA1218" t="inlineStr">
        <is>
          <t>the sum of all loans or loan tranches secured by the borrower on the immovable property at the moment of loan origination relative to the value of the property at the moment of loan origination</t>
        </is>
      </c>
      <c r="AB1218" t="inlineStr">
        <is>
          <t/>
        </is>
      </c>
      <c r="AC1218" t="inlineStr">
        <is>
          <t/>
        </is>
      </c>
      <c r="AD1218" t="inlineStr">
        <is>
          <t/>
        </is>
      </c>
      <c r="AE1218" t="inlineStr">
        <is>
          <t/>
        </is>
      </c>
      <c r="AF1218" t="inlineStr">
        <is>
          <t/>
        </is>
      </c>
      <c r="AG1218" t="inlineStr">
        <is>
          <t/>
        </is>
      </c>
      <c r="AH1218" t="inlineStr">
        <is>
          <t/>
        </is>
      </c>
      <c r="AI1218" t="inlineStr">
        <is>
          <t/>
        </is>
      </c>
      <c r="AJ1218" t="inlineStr">
        <is>
          <t/>
        </is>
      </c>
      <c r="AK1218" t="inlineStr">
        <is>
          <t/>
        </is>
      </c>
      <c r="AL1218" t="inlineStr">
        <is>
          <t/>
        </is>
      </c>
      <c r="AM1218" t="inlineStr">
        <is>
          <t/>
        </is>
      </c>
      <c r="AN1218" t="inlineStr">
        <is>
          <t/>
        </is>
      </c>
      <c r="AO1218" t="inlineStr">
        <is>
          <t/>
        </is>
      </c>
      <c r="AP1218" t="inlineStr">
        <is>
          <t/>
        </is>
      </c>
      <c r="AQ1218" t="inlineStr">
        <is>
          <t/>
        </is>
      </c>
      <c r="AR1218" t="inlineStr">
        <is>
          <t/>
        </is>
      </c>
      <c r="AS1218" t="inlineStr">
        <is>
          <t/>
        </is>
      </c>
      <c r="AT1218" t="inlineStr">
        <is>
          <t/>
        </is>
      </c>
      <c r="AU1218" t="inlineStr">
        <is>
          <t/>
        </is>
      </c>
      <c r="AV1218" t="inlineStr">
        <is>
          <t/>
        </is>
      </c>
      <c r="AW1218" t="inlineStr">
        <is>
          <t/>
        </is>
      </c>
      <c r="AX1218" t="inlineStr">
        <is>
          <t/>
        </is>
      </c>
      <c r="AY1218" t="inlineStr">
        <is>
          <t/>
        </is>
      </c>
      <c r="AZ1218" t="inlineStr">
        <is>
          <t/>
        </is>
      </c>
      <c r="BA1218" t="inlineStr">
        <is>
          <t/>
        </is>
      </c>
      <c r="BB1218" t="inlineStr">
        <is>
          <t/>
        </is>
      </c>
      <c r="BC1218" t="inlineStr">
        <is>
          <t/>
        </is>
      </c>
      <c r="BD1218" t="inlineStr">
        <is>
          <t/>
        </is>
      </c>
      <c r="BE1218" t="inlineStr">
        <is>
          <t/>
        </is>
      </c>
      <c r="BF1218" t="inlineStr">
        <is>
          <t/>
        </is>
      </c>
      <c r="BG1218" t="inlineStr">
        <is>
          <t/>
        </is>
      </c>
      <c r="BH1218" t="inlineStr">
        <is>
          <t/>
        </is>
      </c>
      <c r="BI1218" t="inlineStr">
        <is>
          <t/>
        </is>
      </c>
      <c r="BJ1218" t="inlineStr">
        <is>
          <t/>
        </is>
      </c>
      <c r="BK1218" t="inlineStr">
        <is>
          <t/>
        </is>
      </c>
      <c r="BL1218" t="inlineStr">
        <is>
          <t/>
        </is>
      </c>
      <c r="BM1218" t="inlineStr">
        <is>
          <t/>
        </is>
      </c>
      <c r="BN1218" t="inlineStr">
        <is>
          <t/>
        </is>
      </c>
      <c r="BO1218" t="inlineStr">
        <is>
          <t/>
        </is>
      </c>
      <c r="BP1218" t="inlineStr">
        <is>
          <t/>
        </is>
      </c>
      <c r="BQ1218" t="inlineStr">
        <is>
          <t/>
        </is>
      </c>
      <c r="BR1218" t="inlineStr">
        <is>
          <t/>
        </is>
      </c>
      <c r="BS1218" t="inlineStr">
        <is>
          <t/>
        </is>
      </c>
      <c r="BT1218" t="inlineStr">
        <is>
          <t/>
        </is>
      </c>
      <c r="BU1218" t="inlineStr">
        <is>
          <t/>
        </is>
      </c>
      <c r="BV1218" t="inlineStr">
        <is>
          <t/>
        </is>
      </c>
      <c r="BW1218" t="inlineStr">
        <is>
          <t/>
        </is>
      </c>
      <c r="BX1218" s="2" t="inlineStr">
        <is>
          <t>LTV-O|
początkowy wskaźnik wysokości kredytu do wartości zabezpieczenia</t>
        </is>
      </c>
      <c r="BY1218" s="2" t="inlineStr">
        <is>
          <t>3|
3</t>
        </is>
      </c>
      <c r="BZ1218" s="2" t="inlineStr">
        <is>
          <t xml:space="preserve">|
</t>
        </is>
      </c>
      <c r="CA1218" t="inlineStr">
        <is>
          <t>stosunek sumy wszystkich kredytów albo transz kredytu zabezpieczonych przez kredytobiorcę na nieruchomości w momencie udzielenia kredytu do wartości tej nieruchomości w momencie udzielenia kredytu</t>
        </is>
      </c>
      <c r="CB1218" t="inlineStr">
        <is>
          <t/>
        </is>
      </c>
      <c r="CC1218" t="inlineStr">
        <is>
          <t/>
        </is>
      </c>
      <c r="CD1218" t="inlineStr">
        <is>
          <t/>
        </is>
      </c>
      <c r="CE1218" t="inlineStr">
        <is>
          <t/>
        </is>
      </c>
      <c r="CF1218" t="inlineStr">
        <is>
          <t/>
        </is>
      </c>
      <c r="CG1218" t="inlineStr">
        <is>
          <t/>
        </is>
      </c>
      <c r="CH1218" t="inlineStr">
        <is>
          <t/>
        </is>
      </c>
      <c r="CI1218" t="inlineStr">
        <is>
          <t/>
        </is>
      </c>
      <c r="CJ1218" t="inlineStr">
        <is>
          <t/>
        </is>
      </c>
      <c r="CK1218" t="inlineStr">
        <is>
          <t/>
        </is>
      </c>
      <c r="CL1218" t="inlineStr">
        <is>
          <t/>
        </is>
      </c>
      <c r="CM1218" t="inlineStr">
        <is>
          <t/>
        </is>
      </c>
      <c r="CN1218" t="inlineStr">
        <is>
          <t/>
        </is>
      </c>
      <c r="CO1218" t="inlineStr">
        <is>
          <t/>
        </is>
      </c>
      <c r="CP1218" t="inlineStr">
        <is>
          <t/>
        </is>
      </c>
      <c r="CQ1218" t="inlineStr">
        <is>
          <t/>
        </is>
      </c>
      <c r="CR1218" t="inlineStr">
        <is>
          <t/>
        </is>
      </c>
      <c r="CS1218" t="inlineStr">
        <is>
          <t/>
        </is>
      </c>
      <c r="CT1218" t="inlineStr">
        <is>
          <t/>
        </is>
      </c>
      <c r="CU1218" t="inlineStr">
        <is>
          <t/>
        </is>
      </c>
    </row>
    <row r="1219">
      <c r="A1219" s="1" t="str">
        <f>HYPERLINK("https://iate.europa.eu/entry/result/3577972/all", "3577972")</f>
        <v>3577972</v>
      </c>
      <c r="B1219" t="inlineStr">
        <is>
          <t>FINANCE</t>
        </is>
      </c>
      <c r="C1219" t="inlineStr">
        <is>
          <t>FINANCE</t>
        </is>
      </c>
      <c r="D1219" t="inlineStr">
        <is>
          <t/>
        </is>
      </c>
      <c r="E1219" t="inlineStr">
        <is>
          <t/>
        </is>
      </c>
      <c r="F1219" t="inlineStr">
        <is>
          <t/>
        </is>
      </c>
      <c r="G1219" t="inlineStr">
        <is>
          <t/>
        </is>
      </c>
      <c r="H1219" t="inlineStr">
        <is>
          <t/>
        </is>
      </c>
      <c r="I1219" t="inlineStr">
        <is>
          <t/>
        </is>
      </c>
      <c r="J1219" t="inlineStr">
        <is>
          <t/>
        </is>
      </c>
      <c r="K1219" t="inlineStr">
        <is>
          <t/>
        </is>
      </c>
      <c r="L1219" t="inlineStr">
        <is>
          <t/>
        </is>
      </c>
      <c r="M1219" t="inlineStr">
        <is>
          <t/>
        </is>
      </c>
      <c r="N1219" t="inlineStr">
        <is>
          <t/>
        </is>
      </c>
      <c r="O1219" t="inlineStr">
        <is>
          <t/>
        </is>
      </c>
      <c r="P1219" t="inlineStr">
        <is>
          <t/>
        </is>
      </c>
      <c r="Q1219" t="inlineStr">
        <is>
          <t/>
        </is>
      </c>
      <c r="R1219" t="inlineStr">
        <is>
          <t/>
        </is>
      </c>
      <c r="S1219" t="inlineStr">
        <is>
          <t/>
        </is>
      </c>
      <c r="T1219" t="inlineStr">
        <is>
          <t/>
        </is>
      </c>
      <c r="U1219" t="inlineStr">
        <is>
          <t/>
        </is>
      </c>
      <c r="V1219" t="inlineStr">
        <is>
          <t/>
        </is>
      </c>
      <c r="W1219" t="inlineStr">
        <is>
          <t/>
        </is>
      </c>
      <c r="X1219" s="2" t="inlineStr">
        <is>
          <t>maturity at origination</t>
        </is>
      </c>
      <c r="Y1219" s="2" t="inlineStr">
        <is>
          <t>3</t>
        </is>
      </c>
      <c r="Z1219" s="2" t="inlineStr">
        <is>
          <t/>
        </is>
      </c>
      <c r="AA1219" t="inlineStr">
        <is>
          <t>the duration of the &lt;i&gt;residential real estate loan&lt;/i&gt; [ &lt;a href="/entry/result/3527538/all" id="ENTRY_TO_ENTRY_CONVERTER" target="_blank"&gt;IATE:3527538&lt;/a&gt; ] contract expressed in years at the moment of loan origination</t>
        </is>
      </c>
      <c r="AB1219" t="inlineStr">
        <is>
          <t/>
        </is>
      </c>
      <c r="AC1219" t="inlineStr">
        <is>
          <t/>
        </is>
      </c>
      <c r="AD1219" t="inlineStr">
        <is>
          <t/>
        </is>
      </c>
      <c r="AE1219" t="inlineStr">
        <is>
          <t/>
        </is>
      </c>
      <c r="AF1219" t="inlineStr">
        <is>
          <t/>
        </is>
      </c>
      <c r="AG1219" t="inlineStr">
        <is>
          <t/>
        </is>
      </c>
      <c r="AH1219" t="inlineStr">
        <is>
          <t/>
        </is>
      </c>
      <c r="AI1219" t="inlineStr">
        <is>
          <t/>
        </is>
      </c>
      <c r="AJ1219" t="inlineStr">
        <is>
          <t/>
        </is>
      </c>
      <c r="AK1219" t="inlineStr">
        <is>
          <t/>
        </is>
      </c>
      <c r="AL1219" t="inlineStr">
        <is>
          <t/>
        </is>
      </c>
      <c r="AM1219" t="inlineStr">
        <is>
          <t/>
        </is>
      </c>
      <c r="AN1219" t="inlineStr">
        <is>
          <t/>
        </is>
      </c>
      <c r="AO1219" t="inlineStr">
        <is>
          <t/>
        </is>
      </c>
      <c r="AP1219" t="inlineStr">
        <is>
          <t/>
        </is>
      </c>
      <c r="AQ1219" t="inlineStr">
        <is>
          <t/>
        </is>
      </c>
      <c r="AR1219" t="inlineStr">
        <is>
          <t/>
        </is>
      </c>
      <c r="AS1219" t="inlineStr">
        <is>
          <t/>
        </is>
      </c>
      <c r="AT1219" t="inlineStr">
        <is>
          <t/>
        </is>
      </c>
      <c r="AU1219" t="inlineStr">
        <is>
          <t/>
        </is>
      </c>
      <c r="AV1219" t="inlineStr">
        <is>
          <t/>
        </is>
      </c>
      <c r="AW1219" t="inlineStr">
        <is>
          <t/>
        </is>
      </c>
      <c r="AX1219" t="inlineStr">
        <is>
          <t/>
        </is>
      </c>
      <c r="AY1219" t="inlineStr">
        <is>
          <t/>
        </is>
      </c>
      <c r="AZ1219" t="inlineStr">
        <is>
          <t/>
        </is>
      </c>
      <c r="BA1219" t="inlineStr">
        <is>
          <t/>
        </is>
      </c>
      <c r="BB1219" t="inlineStr">
        <is>
          <t/>
        </is>
      </c>
      <c r="BC1219" t="inlineStr">
        <is>
          <t/>
        </is>
      </c>
      <c r="BD1219" t="inlineStr">
        <is>
          <t/>
        </is>
      </c>
      <c r="BE1219" t="inlineStr">
        <is>
          <t/>
        </is>
      </c>
      <c r="BF1219" t="inlineStr">
        <is>
          <t/>
        </is>
      </c>
      <c r="BG1219" t="inlineStr">
        <is>
          <t/>
        </is>
      </c>
      <c r="BH1219" t="inlineStr">
        <is>
          <t/>
        </is>
      </c>
      <c r="BI1219" t="inlineStr">
        <is>
          <t/>
        </is>
      </c>
      <c r="BJ1219" t="inlineStr">
        <is>
          <t/>
        </is>
      </c>
      <c r="BK1219" t="inlineStr">
        <is>
          <t/>
        </is>
      </c>
      <c r="BL1219" t="inlineStr">
        <is>
          <t/>
        </is>
      </c>
      <c r="BM1219" t="inlineStr">
        <is>
          <t/>
        </is>
      </c>
      <c r="BN1219" t="inlineStr">
        <is>
          <t/>
        </is>
      </c>
      <c r="BO1219" t="inlineStr">
        <is>
          <t/>
        </is>
      </c>
      <c r="BP1219" t="inlineStr">
        <is>
          <t/>
        </is>
      </c>
      <c r="BQ1219" t="inlineStr">
        <is>
          <t/>
        </is>
      </c>
      <c r="BR1219" t="inlineStr">
        <is>
          <t/>
        </is>
      </c>
      <c r="BS1219" t="inlineStr">
        <is>
          <t/>
        </is>
      </c>
      <c r="BT1219" t="inlineStr">
        <is>
          <t/>
        </is>
      </c>
      <c r="BU1219" t="inlineStr">
        <is>
          <t/>
        </is>
      </c>
      <c r="BV1219" t="inlineStr">
        <is>
          <t/>
        </is>
      </c>
      <c r="BW1219" t="inlineStr">
        <is>
          <t/>
        </is>
      </c>
      <c r="BX1219" s="2" t="inlineStr">
        <is>
          <t>pierwotny termin zapadalności</t>
        </is>
      </c>
      <c r="BY1219" s="2" t="inlineStr">
        <is>
          <t>3</t>
        </is>
      </c>
      <c r="BZ1219" s="2" t="inlineStr">
        <is>
          <t/>
        </is>
      </c>
      <c r="CA1219" t="inlineStr">
        <is>
          <t>okres obowiązywania umowy kredytu na nieruchomości mieszkalne wyrażony w latach w momencie udzielenia kredytu</t>
        </is>
      </c>
      <c r="CB1219" t="inlineStr">
        <is>
          <t/>
        </is>
      </c>
      <c r="CC1219" t="inlineStr">
        <is>
          <t/>
        </is>
      </c>
      <c r="CD1219" t="inlineStr">
        <is>
          <t/>
        </is>
      </c>
      <c r="CE1219" t="inlineStr">
        <is>
          <t/>
        </is>
      </c>
      <c r="CF1219" t="inlineStr">
        <is>
          <t/>
        </is>
      </c>
      <c r="CG1219" t="inlineStr">
        <is>
          <t/>
        </is>
      </c>
      <c r="CH1219" t="inlineStr">
        <is>
          <t/>
        </is>
      </c>
      <c r="CI1219" t="inlineStr">
        <is>
          <t/>
        </is>
      </c>
      <c r="CJ1219" t="inlineStr">
        <is>
          <t/>
        </is>
      </c>
      <c r="CK1219" t="inlineStr">
        <is>
          <t/>
        </is>
      </c>
      <c r="CL1219" t="inlineStr">
        <is>
          <t/>
        </is>
      </c>
      <c r="CM1219" t="inlineStr">
        <is>
          <t/>
        </is>
      </c>
      <c r="CN1219" t="inlineStr">
        <is>
          <t/>
        </is>
      </c>
      <c r="CO1219" t="inlineStr">
        <is>
          <t/>
        </is>
      </c>
      <c r="CP1219" t="inlineStr">
        <is>
          <t/>
        </is>
      </c>
      <c r="CQ1219" t="inlineStr">
        <is>
          <t/>
        </is>
      </c>
      <c r="CR1219" t="inlineStr">
        <is>
          <t/>
        </is>
      </c>
      <c r="CS1219" t="inlineStr">
        <is>
          <t/>
        </is>
      </c>
      <c r="CT1219" t="inlineStr">
        <is>
          <t/>
        </is>
      </c>
      <c r="CU1219" t="inlineStr">
        <is>
          <t/>
        </is>
      </c>
    </row>
    <row r="1220">
      <c r="A1220" s="1" t="str">
        <f>HYPERLINK("https://iate.europa.eu/entry/result/3577973/all", "3577973")</f>
        <v>3577973</v>
      </c>
      <c r="B1220" t="inlineStr">
        <is>
          <t>FINANCE</t>
        </is>
      </c>
      <c r="C1220" t="inlineStr">
        <is>
          <t>FINANCE</t>
        </is>
      </c>
      <c r="D1220" t="inlineStr">
        <is>
          <t/>
        </is>
      </c>
      <c r="E1220" t="inlineStr">
        <is>
          <t/>
        </is>
      </c>
      <c r="F1220" t="inlineStr">
        <is>
          <t/>
        </is>
      </c>
      <c r="G1220" t="inlineStr">
        <is>
          <t/>
        </is>
      </c>
      <c r="H1220" t="inlineStr">
        <is>
          <t/>
        </is>
      </c>
      <c r="I1220" t="inlineStr">
        <is>
          <t/>
        </is>
      </c>
      <c r="J1220" t="inlineStr">
        <is>
          <t/>
        </is>
      </c>
      <c r="K1220" t="inlineStr">
        <is>
          <t/>
        </is>
      </c>
      <c r="L1220" t="inlineStr">
        <is>
          <t/>
        </is>
      </c>
      <c r="M1220" t="inlineStr">
        <is>
          <t/>
        </is>
      </c>
      <c r="N1220" t="inlineStr">
        <is>
          <t/>
        </is>
      </c>
      <c r="O1220" t="inlineStr">
        <is>
          <t/>
        </is>
      </c>
      <c r="P1220" t="inlineStr">
        <is>
          <t/>
        </is>
      </c>
      <c r="Q1220" t="inlineStr">
        <is>
          <t/>
        </is>
      </c>
      <c r="R1220" t="inlineStr">
        <is>
          <t/>
        </is>
      </c>
      <c r="S1220" t="inlineStr">
        <is>
          <t/>
        </is>
      </c>
      <c r="T1220" t="inlineStr">
        <is>
          <t/>
        </is>
      </c>
      <c r="U1220" t="inlineStr">
        <is>
          <t/>
        </is>
      </c>
      <c r="V1220" t="inlineStr">
        <is>
          <t/>
        </is>
      </c>
      <c r="W1220" t="inlineStr">
        <is>
          <t/>
        </is>
      </c>
      <c r="X1220" s="2" t="inlineStr">
        <is>
          <t>non-amortising loan</t>
        </is>
      </c>
      <c r="Y1220" s="2" t="inlineStr">
        <is>
          <t>3</t>
        </is>
      </c>
      <c r="Z1220" s="2" t="inlineStr">
        <is>
          <t/>
        </is>
      </c>
      <c r="AA1220" t="inlineStr">
        <is>
          <t>a &lt;i&gt;residential real estate loan&lt;/i&gt; [ &lt;a href="/entry/result/3527538/all" id="ENTRY_TO_ENTRY_CONVERTER" target="_blank"&gt;IATE:3527538&lt;/a&gt; ] characterized by periodic payments of, at most, only the interest on the loan</t>
        </is>
      </c>
      <c r="AB1220" t="inlineStr">
        <is>
          <t/>
        </is>
      </c>
      <c r="AC1220" t="inlineStr">
        <is>
          <t/>
        </is>
      </c>
      <c r="AD1220" t="inlineStr">
        <is>
          <t/>
        </is>
      </c>
      <c r="AE1220" t="inlineStr">
        <is>
          <t/>
        </is>
      </c>
      <c r="AF1220" t="inlineStr">
        <is>
          <t/>
        </is>
      </c>
      <c r="AG1220" t="inlineStr">
        <is>
          <t/>
        </is>
      </c>
      <c r="AH1220" t="inlineStr">
        <is>
          <t/>
        </is>
      </c>
      <c r="AI1220" t="inlineStr">
        <is>
          <t/>
        </is>
      </c>
      <c r="AJ1220" t="inlineStr">
        <is>
          <t/>
        </is>
      </c>
      <c r="AK1220" t="inlineStr">
        <is>
          <t/>
        </is>
      </c>
      <c r="AL1220" t="inlineStr">
        <is>
          <t/>
        </is>
      </c>
      <c r="AM1220" t="inlineStr">
        <is>
          <t/>
        </is>
      </c>
      <c r="AN1220" t="inlineStr">
        <is>
          <t/>
        </is>
      </c>
      <c r="AO1220" t="inlineStr">
        <is>
          <t/>
        </is>
      </c>
      <c r="AP1220" t="inlineStr">
        <is>
          <t/>
        </is>
      </c>
      <c r="AQ1220" t="inlineStr">
        <is>
          <t/>
        </is>
      </c>
      <c r="AR1220" t="inlineStr">
        <is>
          <t/>
        </is>
      </c>
      <c r="AS1220" t="inlineStr">
        <is>
          <t/>
        </is>
      </c>
      <c r="AT1220" t="inlineStr">
        <is>
          <t/>
        </is>
      </c>
      <c r="AU1220" t="inlineStr">
        <is>
          <t/>
        </is>
      </c>
      <c r="AV1220" t="inlineStr">
        <is>
          <t/>
        </is>
      </c>
      <c r="AW1220" t="inlineStr">
        <is>
          <t/>
        </is>
      </c>
      <c r="AX1220" t="inlineStr">
        <is>
          <t/>
        </is>
      </c>
      <c r="AY1220" t="inlineStr">
        <is>
          <t/>
        </is>
      </c>
      <c r="AZ1220" t="inlineStr">
        <is>
          <t/>
        </is>
      </c>
      <c r="BA1220" t="inlineStr">
        <is>
          <t/>
        </is>
      </c>
      <c r="BB1220" t="inlineStr">
        <is>
          <t/>
        </is>
      </c>
      <c r="BC1220" t="inlineStr">
        <is>
          <t/>
        </is>
      </c>
      <c r="BD1220" t="inlineStr">
        <is>
          <t/>
        </is>
      </c>
      <c r="BE1220" t="inlineStr">
        <is>
          <t/>
        </is>
      </c>
      <c r="BF1220" t="inlineStr">
        <is>
          <t/>
        </is>
      </c>
      <c r="BG1220" t="inlineStr">
        <is>
          <t/>
        </is>
      </c>
      <c r="BH1220" t="inlineStr">
        <is>
          <t/>
        </is>
      </c>
      <c r="BI1220" t="inlineStr">
        <is>
          <t/>
        </is>
      </c>
      <c r="BJ1220" t="inlineStr">
        <is>
          <t/>
        </is>
      </c>
      <c r="BK1220" t="inlineStr">
        <is>
          <t/>
        </is>
      </c>
      <c r="BL1220" t="inlineStr">
        <is>
          <t/>
        </is>
      </c>
      <c r="BM1220" t="inlineStr">
        <is>
          <t/>
        </is>
      </c>
      <c r="BN1220" t="inlineStr">
        <is>
          <t/>
        </is>
      </c>
      <c r="BO1220" t="inlineStr">
        <is>
          <t/>
        </is>
      </c>
      <c r="BP1220" t="inlineStr">
        <is>
          <t/>
        </is>
      </c>
      <c r="BQ1220" t="inlineStr">
        <is>
          <t/>
        </is>
      </c>
      <c r="BR1220" t="inlineStr">
        <is>
          <t/>
        </is>
      </c>
      <c r="BS1220" t="inlineStr">
        <is>
          <t/>
        </is>
      </c>
      <c r="BT1220" t="inlineStr">
        <is>
          <t/>
        </is>
      </c>
      <c r="BU1220" t="inlineStr">
        <is>
          <t/>
        </is>
      </c>
      <c r="BV1220" t="inlineStr">
        <is>
          <t/>
        </is>
      </c>
      <c r="BW1220" t="inlineStr">
        <is>
          <t/>
        </is>
      </c>
      <c r="BX1220" s="2" t="inlineStr">
        <is>
          <t>kredyt nieamortyzujący</t>
        </is>
      </c>
      <c r="BY1220" s="2" t="inlineStr">
        <is>
          <t>3</t>
        </is>
      </c>
      <c r="BZ1220" s="2" t="inlineStr">
        <is>
          <t/>
        </is>
      </c>
      <c r="CA1220" t="inlineStr">
        <is>
          <t>kredyt na nieruchomości mieszkalne charakteryzujący się okresowymi płatnościami obejmującymi najczęściej wyłącznie odsetki od kredytu</t>
        </is>
      </c>
      <c r="CB1220" t="inlineStr">
        <is>
          <t/>
        </is>
      </c>
      <c r="CC1220" t="inlineStr">
        <is>
          <t/>
        </is>
      </c>
      <c r="CD1220" t="inlineStr">
        <is>
          <t/>
        </is>
      </c>
      <c r="CE1220" t="inlineStr">
        <is>
          <t/>
        </is>
      </c>
      <c r="CF1220" t="inlineStr">
        <is>
          <t/>
        </is>
      </c>
      <c r="CG1220" t="inlineStr">
        <is>
          <t/>
        </is>
      </c>
      <c r="CH1220" t="inlineStr">
        <is>
          <t/>
        </is>
      </c>
      <c r="CI1220" t="inlineStr">
        <is>
          <t/>
        </is>
      </c>
      <c r="CJ1220" t="inlineStr">
        <is>
          <t/>
        </is>
      </c>
      <c r="CK1220" t="inlineStr">
        <is>
          <t/>
        </is>
      </c>
      <c r="CL1220" t="inlineStr">
        <is>
          <t/>
        </is>
      </c>
      <c r="CM1220" t="inlineStr">
        <is>
          <t/>
        </is>
      </c>
      <c r="CN1220" t="inlineStr">
        <is>
          <t/>
        </is>
      </c>
      <c r="CO1220" t="inlineStr">
        <is>
          <t/>
        </is>
      </c>
      <c r="CP1220" t="inlineStr">
        <is>
          <t/>
        </is>
      </c>
      <c r="CQ1220" t="inlineStr">
        <is>
          <t/>
        </is>
      </c>
      <c r="CR1220" t="inlineStr">
        <is>
          <t/>
        </is>
      </c>
      <c r="CS1220" t="inlineStr">
        <is>
          <t/>
        </is>
      </c>
      <c r="CT1220" t="inlineStr">
        <is>
          <t/>
        </is>
      </c>
      <c r="CU1220" t="inlineStr">
        <is>
          <t/>
        </is>
      </c>
    </row>
    <row r="1221">
      <c r="A1221" s="1" t="str">
        <f>HYPERLINK("https://iate.europa.eu/entry/result/3570320/all", "3570320")</f>
        <v>3570320</v>
      </c>
      <c r="B1221" t="inlineStr">
        <is>
          <t>EDUCATION AND COMMUNICATIONS;SCIENCE</t>
        </is>
      </c>
      <c r="C1221" t="inlineStr">
        <is>
          <t>EDUCATION AND COMMUNICATIONS|information technology and data processing;SCIENCE|humanities</t>
        </is>
      </c>
      <c r="D1221" t="inlineStr">
        <is>
          <t/>
        </is>
      </c>
      <c r="E1221" t="inlineStr">
        <is>
          <t/>
        </is>
      </c>
      <c r="F1221" t="inlineStr">
        <is>
          <t/>
        </is>
      </c>
      <c r="G1221" t="inlineStr">
        <is>
          <t/>
        </is>
      </c>
      <c r="H1221" t="inlineStr">
        <is>
          <t/>
        </is>
      </c>
      <c r="I1221" t="inlineStr">
        <is>
          <t/>
        </is>
      </c>
      <c r="J1221" t="inlineStr">
        <is>
          <t/>
        </is>
      </c>
      <c r="K1221" t="inlineStr">
        <is>
          <t/>
        </is>
      </c>
      <c r="L1221" t="inlineStr">
        <is>
          <t/>
        </is>
      </c>
      <c r="M1221" t="inlineStr">
        <is>
          <t/>
        </is>
      </c>
      <c r="N1221" t="inlineStr">
        <is>
          <t/>
        </is>
      </c>
      <c r="O1221" t="inlineStr">
        <is>
          <t/>
        </is>
      </c>
      <c r="P1221" t="inlineStr">
        <is>
          <t/>
        </is>
      </c>
      <c r="Q1221" t="inlineStr">
        <is>
          <t/>
        </is>
      </c>
      <c r="R1221" t="inlineStr">
        <is>
          <t/>
        </is>
      </c>
      <c r="S1221" t="inlineStr">
        <is>
          <t/>
        </is>
      </c>
      <c r="T1221" t="inlineStr">
        <is>
          <t/>
        </is>
      </c>
      <c r="U1221" t="inlineStr">
        <is>
          <t/>
        </is>
      </c>
      <c r="V1221" t="inlineStr">
        <is>
          <t/>
        </is>
      </c>
      <c r="W1221" t="inlineStr">
        <is>
          <t/>
        </is>
      </c>
      <c r="X1221" s="2" t="inlineStr">
        <is>
          <t>semantic role labeling</t>
        </is>
      </c>
      <c r="Y1221" s="2" t="inlineStr">
        <is>
          <t>3</t>
        </is>
      </c>
      <c r="Z1221" s="2" t="inlineStr">
        <is>
          <t/>
        </is>
      </c>
      <c r="AA1221" t="inlineStr">
        <is>
          <t>a task in natural language processing consisting of the detection of the semantic arguments associated with the predicate or verb of a sentence and their classification into their specific roles</t>
        </is>
      </c>
      <c r="AB1221" t="inlineStr">
        <is>
          <t/>
        </is>
      </c>
      <c r="AC1221" t="inlineStr">
        <is>
          <t/>
        </is>
      </c>
      <c r="AD1221" t="inlineStr">
        <is>
          <t/>
        </is>
      </c>
      <c r="AE1221" t="inlineStr">
        <is>
          <t/>
        </is>
      </c>
      <c r="AF1221" t="inlineStr">
        <is>
          <t/>
        </is>
      </c>
      <c r="AG1221" t="inlineStr">
        <is>
          <t/>
        </is>
      </c>
      <c r="AH1221" t="inlineStr">
        <is>
          <t/>
        </is>
      </c>
      <c r="AI1221" t="inlineStr">
        <is>
          <t/>
        </is>
      </c>
      <c r="AJ1221" t="inlineStr">
        <is>
          <t/>
        </is>
      </c>
      <c r="AK1221" t="inlineStr">
        <is>
          <t/>
        </is>
      </c>
      <c r="AL1221" t="inlineStr">
        <is>
          <t/>
        </is>
      </c>
      <c r="AM1221" t="inlineStr">
        <is>
          <t/>
        </is>
      </c>
      <c r="AN1221" t="inlineStr">
        <is>
          <t/>
        </is>
      </c>
      <c r="AO1221" t="inlineStr">
        <is>
          <t/>
        </is>
      </c>
      <c r="AP1221" t="inlineStr">
        <is>
          <t/>
        </is>
      </c>
      <c r="AQ1221" t="inlineStr">
        <is>
          <t/>
        </is>
      </c>
      <c r="AR1221" s="2" t="inlineStr">
        <is>
          <t>lipéadú séimeantach</t>
        </is>
      </c>
      <c r="AS1221" s="2" t="inlineStr">
        <is>
          <t>3</t>
        </is>
      </c>
      <c r="AT1221" s="2" t="inlineStr">
        <is>
          <t/>
        </is>
      </c>
      <c r="AU1221" t="inlineStr">
        <is>
          <t/>
        </is>
      </c>
      <c r="AV1221" t="inlineStr">
        <is>
          <t/>
        </is>
      </c>
      <c r="AW1221" t="inlineStr">
        <is>
          <t/>
        </is>
      </c>
      <c r="AX1221" t="inlineStr">
        <is>
          <t/>
        </is>
      </c>
      <c r="AY1221" t="inlineStr">
        <is>
          <t/>
        </is>
      </c>
      <c r="AZ1221" t="inlineStr">
        <is>
          <t/>
        </is>
      </c>
      <c r="BA1221" t="inlineStr">
        <is>
          <t/>
        </is>
      </c>
      <c r="BB1221" t="inlineStr">
        <is>
          <t/>
        </is>
      </c>
      <c r="BC1221" t="inlineStr">
        <is>
          <t/>
        </is>
      </c>
      <c r="BD1221" t="inlineStr">
        <is>
          <t/>
        </is>
      </c>
      <c r="BE1221" t="inlineStr">
        <is>
          <t/>
        </is>
      </c>
      <c r="BF1221" t="inlineStr">
        <is>
          <t/>
        </is>
      </c>
      <c r="BG1221" t="inlineStr">
        <is>
          <t/>
        </is>
      </c>
      <c r="BH1221" t="inlineStr">
        <is>
          <t/>
        </is>
      </c>
      <c r="BI1221" t="inlineStr">
        <is>
          <t/>
        </is>
      </c>
      <c r="BJ1221" t="inlineStr">
        <is>
          <t/>
        </is>
      </c>
      <c r="BK1221" t="inlineStr">
        <is>
          <t/>
        </is>
      </c>
      <c r="BL1221" t="inlineStr">
        <is>
          <t/>
        </is>
      </c>
      <c r="BM1221" t="inlineStr">
        <is>
          <t/>
        </is>
      </c>
      <c r="BN1221" t="inlineStr">
        <is>
          <t/>
        </is>
      </c>
      <c r="BO1221" t="inlineStr">
        <is>
          <t/>
        </is>
      </c>
      <c r="BP1221" t="inlineStr">
        <is>
          <t/>
        </is>
      </c>
      <c r="BQ1221" t="inlineStr">
        <is>
          <t/>
        </is>
      </c>
      <c r="BR1221" t="inlineStr">
        <is>
          <t/>
        </is>
      </c>
      <c r="BS1221" t="inlineStr">
        <is>
          <t/>
        </is>
      </c>
      <c r="BT1221" t="inlineStr">
        <is>
          <t/>
        </is>
      </c>
      <c r="BU1221" t="inlineStr">
        <is>
          <t/>
        </is>
      </c>
      <c r="BV1221" t="inlineStr">
        <is>
          <t/>
        </is>
      </c>
      <c r="BW1221" t="inlineStr">
        <is>
          <t/>
        </is>
      </c>
      <c r="BX1221" t="inlineStr">
        <is>
          <t/>
        </is>
      </c>
      <c r="BY1221" t="inlineStr">
        <is>
          <t/>
        </is>
      </c>
      <c r="BZ1221" t="inlineStr">
        <is>
          <t/>
        </is>
      </c>
      <c r="CA1221" t="inlineStr">
        <is>
          <t/>
        </is>
      </c>
      <c r="CB1221" s="2" t="inlineStr">
        <is>
          <t>etiquetagem semântica</t>
        </is>
      </c>
      <c r="CC1221" s="2" t="inlineStr">
        <is>
          <t>3</t>
        </is>
      </c>
      <c r="CD1221" s="2" t="inlineStr">
        <is>
          <t/>
        </is>
      </c>
      <c r="CE1221" t="inlineStr">
        <is>
          <t/>
        </is>
      </c>
      <c r="CF1221" t="inlineStr">
        <is>
          <t/>
        </is>
      </c>
      <c r="CG1221" t="inlineStr">
        <is>
          <t/>
        </is>
      </c>
      <c r="CH1221" t="inlineStr">
        <is>
          <t/>
        </is>
      </c>
      <c r="CI1221" t="inlineStr">
        <is>
          <t/>
        </is>
      </c>
      <c r="CJ1221" t="inlineStr">
        <is>
          <t/>
        </is>
      </c>
      <c r="CK1221" t="inlineStr">
        <is>
          <t/>
        </is>
      </c>
      <c r="CL1221" t="inlineStr">
        <is>
          <t/>
        </is>
      </c>
      <c r="CM1221" t="inlineStr">
        <is>
          <t/>
        </is>
      </c>
      <c r="CN1221" t="inlineStr">
        <is>
          <t/>
        </is>
      </c>
      <c r="CO1221" t="inlineStr">
        <is>
          <t/>
        </is>
      </c>
      <c r="CP1221" t="inlineStr">
        <is>
          <t/>
        </is>
      </c>
      <c r="CQ1221" t="inlineStr">
        <is>
          <t/>
        </is>
      </c>
      <c r="CR1221" t="inlineStr">
        <is>
          <t/>
        </is>
      </c>
      <c r="CS1221" t="inlineStr">
        <is>
          <t/>
        </is>
      </c>
      <c r="CT1221" t="inlineStr">
        <is>
          <t/>
        </is>
      </c>
      <c r="CU1221" t="inlineStr">
        <is>
          <t/>
        </is>
      </c>
    </row>
    <row r="1222">
      <c r="A1222" s="1" t="str">
        <f>HYPERLINK("https://iate.europa.eu/entry/result/3570316/all", "3570316")</f>
        <v>3570316</v>
      </c>
      <c r="B1222" t="inlineStr">
        <is>
          <t>EDUCATION AND COMMUNICATIONS;SCIENCE</t>
        </is>
      </c>
      <c r="C1222" t="inlineStr">
        <is>
          <t>EDUCATION AND COMMUNICATIONS|information technology and data processing;SCIENCE|humanities</t>
        </is>
      </c>
      <c r="D1222" t="inlineStr">
        <is>
          <t/>
        </is>
      </c>
      <c r="E1222" t="inlineStr">
        <is>
          <t/>
        </is>
      </c>
      <c r="F1222" t="inlineStr">
        <is>
          <t/>
        </is>
      </c>
      <c r="G1222" t="inlineStr">
        <is>
          <t/>
        </is>
      </c>
      <c r="H1222" t="inlineStr">
        <is>
          <t/>
        </is>
      </c>
      <c r="I1222" t="inlineStr">
        <is>
          <t/>
        </is>
      </c>
      <c r="J1222" t="inlineStr">
        <is>
          <t/>
        </is>
      </c>
      <c r="K1222" t="inlineStr">
        <is>
          <t/>
        </is>
      </c>
      <c r="L1222" t="inlineStr">
        <is>
          <t/>
        </is>
      </c>
      <c r="M1222" t="inlineStr">
        <is>
          <t/>
        </is>
      </c>
      <c r="N1222" t="inlineStr">
        <is>
          <t/>
        </is>
      </c>
      <c r="O1222" t="inlineStr">
        <is>
          <t/>
        </is>
      </c>
      <c r="P1222" t="inlineStr">
        <is>
          <t/>
        </is>
      </c>
      <c r="Q1222" t="inlineStr">
        <is>
          <t/>
        </is>
      </c>
      <c r="R1222" t="inlineStr">
        <is>
          <t/>
        </is>
      </c>
      <c r="S1222" t="inlineStr">
        <is>
          <t/>
        </is>
      </c>
      <c r="T1222" t="inlineStr">
        <is>
          <t/>
        </is>
      </c>
      <c r="U1222" t="inlineStr">
        <is>
          <t/>
        </is>
      </c>
      <c r="V1222" t="inlineStr">
        <is>
          <t/>
        </is>
      </c>
      <c r="W1222" t="inlineStr">
        <is>
          <t/>
        </is>
      </c>
      <c r="X1222" s="2" t="inlineStr">
        <is>
          <t>deep parsing</t>
        </is>
      </c>
      <c r="Y1222" s="2" t="inlineStr">
        <is>
          <t>3</t>
        </is>
      </c>
      <c r="Z1222" s="2" t="inlineStr">
        <is>
          <t/>
        </is>
      </c>
      <c r="AA1222" t="inlineStr">
        <is>
          <t/>
        </is>
      </c>
      <c r="AB1222" t="inlineStr">
        <is>
          <t/>
        </is>
      </c>
      <c r="AC1222" t="inlineStr">
        <is>
          <t/>
        </is>
      </c>
      <c r="AD1222" t="inlineStr">
        <is>
          <t/>
        </is>
      </c>
      <c r="AE1222" t="inlineStr">
        <is>
          <t/>
        </is>
      </c>
      <c r="AF1222" t="inlineStr">
        <is>
          <t/>
        </is>
      </c>
      <c r="AG1222" t="inlineStr">
        <is>
          <t/>
        </is>
      </c>
      <c r="AH1222" t="inlineStr">
        <is>
          <t/>
        </is>
      </c>
      <c r="AI1222" t="inlineStr">
        <is>
          <t/>
        </is>
      </c>
      <c r="AJ1222" t="inlineStr">
        <is>
          <t/>
        </is>
      </c>
      <c r="AK1222" t="inlineStr">
        <is>
          <t/>
        </is>
      </c>
      <c r="AL1222" t="inlineStr">
        <is>
          <t/>
        </is>
      </c>
      <c r="AM1222" t="inlineStr">
        <is>
          <t/>
        </is>
      </c>
      <c r="AN1222" t="inlineStr">
        <is>
          <t/>
        </is>
      </c>
      <c r="AO1222" t="inlineStr">
        <is>
          <t/>
        </is>
      </c>
      <c r="AP1222" t="inlineStr">
        <is>
          <t/>
        </is>
      </c>
      <c r="AQ1222" t="inlineStr">
        <is>
          <t/>
        </is>
      </c>
      <c r="AR1222" s="2" t="inlineStr">
        <is>
          <t>parsáil dhomhain</t>
        </is>
      </c>
      <c r="AS1222" s="2" t="inlineStr">
        <is>
          <t>3</t>
        </is>
      </c>
      <c r="AT1222" s="2" t="inlineStr">
        <is>
          <t/>
        </is>
      </c>
      <c r="AU1222" t="inlineStr">
        <is>
          <t/>
        </is>
      </c>
      <c r="AV1222" t="inlineStr">
        <is>
          <t/>
        </is>
      </c>
      <c r="AW1222" t="inlineStr">
        <is>
          <t/>
        </is>
      </c>
      <c r="AX1222" t="inlineStr">
        <is>
          <t/>
        </is>
      </c>
      <c r="AY1222" t="inlineStr">
        <is>
          <t/>
        </is>
      </c>
      <c r="AZ1222" t="inlineStr">
        <is>
          <t/>
        </is>
      </c>
      <c r="BA1222" t="inlineStr">
        <is>
          <t/>
        </is>
      </c>
      <c r="BB1222" t="inlineStr">
        <is>
          <t/>
        </is>
      </c>
      <c r="BC1222" t="inlineStr">
        <is>
          <t/>
        </is>
      </c>
      <c r="BD1222" t="inlineStr">
        <is>
          <t/>
        </is>
      </c>
      <c r="BE1222" t="inlineStr">
        <is>
          <t/>
        </is>
      </c>
      <c r="BF1222" t="inlineStr">
        <is>
          <t/>
        </is>
      </c>
      <c r="BG1222" t="inlineStr">
        <is>
          <t/>
        </is>
      </c>
      <c r="BH1222" t="inlineStr">
        <is>
          <t/>
        </is>
      </c>
      <c r="BI1222" t="inlineStr">
        <is>
          <t/>
        </is>
      </c>
      <c r="BJ1222" t="inlineStr">
        <is>
          <t/>
        </is>
      </c>
      <c r="BK1222" t="inlineStr">
        <is>
          <t/>
        </is>
      </c>
      <c r="BL1222" t="inlineStr">
        <is>
          <t/>
        </is>
      </c>
      <c r="BM1222" t="inlineStr">
        <is>
          <t/>
        </is>
      </c>
      <c r="BN1222" t="inlineStr">
        <is>
          <t/>
        </is>
      </c>
      <c r="BO1222" t="inlineStr">
        <is>
          <t/>
        </is>
      </c>
      <c r="BP1222" t="inlineStr">
        <is>
          <t/>
        </is>
      </c>
      <c r="BQ1222" t="inlineStr">
        <is>
          <t/>
        </is>
      </c>
      <c r="BR1222" t="inlineStr">
        <is>
          <t/>
        </is>
      </c>
      <c r="BS1222" t="inlineStr">
        <is>
          <t/>
        </is>
      </c>
      <c r="BT1222" t="inlineStr">
        <is>
          <t/>
        </is>
      </c>
      <c r="BU1222" t="inlineStr">
        <is>
          <t/>
        </is>
      </c>
      <c r="BV1222" t="inlineStr">
        <is>
          <t/>
        </is>
      </c>
      <c r="BW1222" t="inlineStr">
        <is>
          <t/>
        </is>
      </c>
      <c r="BX1222" t="inlineStr">
        <is>
          <t/>
        </is>
      </c>
      <c r="BY1222" t="inlineStr">
        <is>
          <t/>
        </is>
      </c>
      <c r="BZ1222" t="inlineStr">
        <is>
          <t/>
        </is>
      </c>
      <c r="CA1222" t="inlineStr">
        <is>
          <t/>
        </is>
      </c>
      <c r="CB1222" s="2" t="inlineStr">
        <is>
          <t>análise sintática profunda</t>
        </is>
      </c>
      <c r="CC1222" s="2" t="inlineStr">
        <is>
          <t>3</t>
        </is>
      </c>
      <c r="CD1222" s="2" t="inlineStr">
        <is>
          <t/>
        </is>
      </c>
      <c r="CE1222" t="inlineStr">
        <is>
          <t/>
        </is>
      </c>
      <c r="CF1222" t="inlineStr">
        <is>
          <t/>
        </is>
      </c>
      <c r="CG1222" t="inlineStr">
        <is>
          <t/>
        </is>
      </c>
      <c r="CH1222" t="inlineStr">
        <is>
          <t/>
        </is>
      </c>
      <c r="CI1222" t="inlineStr">
        <is>
          <t/>
        </is>
      </c>
      <c r="CJ1222" t="inlineStr">
        <is>
          <t/>
        </is>
      </c>
      <c r="CK1222" t="inlineStr">
        <is>
          <t/>
        </is>
      </c>
      <c r="CL1222" t="inlineStr">
        <is>
          <t/>
        </is>
      </c>
      <c r="CM1222" t="inlineStr">
        <is>
          <t/>
        </is>
      </c>
      <c r="CN1222" t="inlineStr">
        <is>
          <t/>
        </is>
      </c>
      <c r="CO1222" t="inlineStr">
        <is>
          <t/>
        </is>
      </c>
      <c r="CP1222" t="inlineStr">
        <is>
          <t/>
        </is>
      </c>
      <c r="CQ1222" t="inlineStr">
        <is>
          <t/>
        </is>
      </c>
      <c r="CR1222" t="inlineStr">
        <is>
          <t/>
        </is>
      </c>
      <c r="CS1222" t="inlineStr">
        <is>
          <t/>
        </is>
      </c>
      <c r="CT1222" t="inlineStr">
        <is>
          <t/>
        </is>
      </c>
      <c r="CU1222" t="inlineStr">
        <is>
          <t/>
        </is>
      </c>
    </row>
    <row r="1223">
      <c r="A1223" s="1" t="str">
        <f>HYPERLINK("https://iate.europa.eu/entry/result/3570314/all", "3570314")</f>
        <v>3570314</v>
      </c>
      <c r="B1223" t="inlineStr">
        <is>
          <t>EDUCATION AND COMMUNICATIONS;SCIENCE</t>
        </is>
      </c>
      <c r="C1223" t="inlineStr">
        <is>
          <t>EDUCATION AND COMMUNICATIONS|information technology and data processing;SCIENCE|humanities</t>
        </is>
      </c>
      <c r="D1223" t="inlineStr">
        <is>
          <t/>
        </is>
      </c>
      <c r="E1223" t="inlineStr">
        <is>
          <t/>
        </is>
      </c>
      <c r="F1223" t="inlineStr">
        <is>
          <t/>
        </is>
      </c>
      <c r="G1223" t="inlineStr">
        <is>
          <t/>
        </is>
      </c>
      <c r="H1223" t="inlineStr">
        <is>
          <t/>
        </is>
      </c>
      <c r="I1223" t="inlineStr">
        <is>
          <t/>
        </is>
      </c>
      <c r="J1223" t="inlineStr">
        <is>
          <t/>
        </is>
      </c>
      <c r="K1223" t="inlineStr">
        <is>
          <t/>
        </is>
      </c>
      <c r="L1223" t="inlineStr">
        <is>
          <t/>
        </is>
      </c>
      <c r="M1223" t="inlineStr">
        <is>
          <t/>
        </is>
      </c>
      <c r="N1223" t="inlineStr">
        <is>
          <t/>
        </is>
      </c>
      <c r="O1223" t="inlineStr">
        <is>
          <t/>
        </is>
      </c>
      <c r="P1223" t="inlineStr">
        <is>
          <t/>
        </is>
      </c>
      <c r="Q1223" t="inlineStr">
        <is>
          <t/>
        </is>
      </c>
      <c r="R1223" t="inlineStr">
        <is>
          <t/>
        </is>
      </c>
      <c r="S1223" t="inlineStr">
        <is>
          <t/>
        </is>
      </c>
      <c r="T1223" t="inlineStr">
        <is>
          <t/>
        </is>
      </c>
      <c r="U1223" t="inlineStr">
        <is>
          <t/>
        </is>
      </c>
      <c r="V1223" t="inlineStr">
        <is>
          <t/>
        </is>
      </c>
      <c r="W1223" t="inlineStr">
        <is>
          <t/>
        </is>
      </c>
      <c r="X1223" s="2" t="inlineStr">
        <is>
          <t>reverse dictionary</t>
        </is>
      </c>
      <c r="Y1223" s="2" t="inlineStr">
        <is>
          <t>3</t>
        </is>
      </c>
      <c r="Z1223" s="2" t="inlineStr">
        <is>
          <t/>
        </is>
      </c>
      <c r="AA1223" t="inlineStr">
        <is>
          <t>a dictionary organized in a non-standard order (usually referring to being in a so-called "reverse" order) that provides the user with information that would be difficult to obtain from a traditionally alphabetized dictionary</t>
        </is>
      </c>
      <c r="AB1223" t="inlineStr">
        <is>
          <t/>
        </is>
      </c>
      <c r="AC1223" t="inlineStr">
        <is>
          <t/>
        </is>
      </c>
      <c r="AD1223" t="inlineStr">
        <is>
          <t/>
        </is>
      </c>
      <c r="AE1223" t="inlineStr">
        <is>
          <t/>
        </is>
      </c>
      <c r="AF1223" t="inlineStr">
        <is>
          <t/>
        </is>
      </c>
      <c r="AG1223" t="inlineStr">
        <is>
          <t/>
        </is>
      </c>
      <c r="AH1223" t="inlineStr">
        <is>
          <t/>
        </is>
      </c>
      <c r="AI1223" t="inlineStr">
        <is>
          <t/>
        </is>
      </c>
      <c r="AJ1223" t="inlineStr">
        <is>
          <t/>
        </is>
      </c>
      <c r="AK1223" t="inlineStr">
        <is>
          <t/>
        </is>
      </c>
      <c r="AL1223" t="inlineStr">
        <is>
          <t/>
        </is>
      </c>
      <c r="AM1223" t="inlineStr">
        <is>
          <t/>
        </is>
      </c>
      <c r="AN1223" t="inlineStr">
        <is>
          <t/>
        </is>
      </c>
      <c r="AO1223" t="inlineStr">
        <is>
          <t/>
        </is>
      </c>
      <c r="AP1223" t="inlineStr">
        <is>
          <t/>
        </is>
      </c>
      <c r="AQ1223" t="inlineStr">
        <is>
          <t/>
        </is>
      </c>
      <c r="AR1223" s="2" t="inlineStr">
        <is>
          <t>foclóir aisiompaithe</t>
        </is>
      </c>
      <c r="AS1223" s="2" t="inlineStr">
        <is>
          <t>3</t>
        </is>
      </c>
      <c r="AT1223" s="2" t="inlineStr">
        <is>
          <t/>
        </is>
      </c>
      <c r="AU1223" t="inlineStr">
        <is>
          <t/>
        </is>
      </c>
      <c r="AV1223" t="inlineStr">
        <is>
          <t/>
        </is>
      </c>
      <c r="AW1223" t="inlineStr">
        <is>
          <t/>
        </is>
      </c>
      <c r="AX1223" t="inlineStr">
        <is>
          <t/>
        </is>
      </c>
      <c r="AY1223" t="inlineStr">
        <is>
          <t/>
        </is>
      </c>
      <c r="AZ1223" t="inlineStr">
        <is>
          <t/>
        </is>
      </c>
      <c r="BA1223" t="inlineStr">
        <is>
          <t/>
        </is>
      </c>
      <c r="BB1223" t="inlineStr">
        <is>
          <t/>
        </is>
      </c>
      <c r="BC1223" t="inlineStr">
        <is>
          <t/>
        </is>
      </c>
      <c r="BD1223" t="inlineStr">
        <is>
          <t/>
        </is>
      </c>
      <c r="BE1223" t="inlineStr">
        <is>
          <t/>
        </is>
      </c>
      <c r="BF1223" t="inlineStr">
        <is>
          <t/>
        </is>
      </c>
      <c r="BG1223" t="inlineStr">
        <is>
          <t/>
        </is>
      </c>
      <c r="BH1223" t="inlineStr">
        <is>
          <t/>
        </is>
      </c>
      <c r="BI1223" t="inlineStr">
        <is>
          <t/>
        </is>
      </c>
      <c r="BJ1223" t="inlineStr">
        <is>
          <t/>
        </is>
      </c>
      <c r="BK1223" t="inlineStr">
        <is>
          <t/>
        </is>
      </c>
      <c r="BL1223" t="inlineStr">
        <is>
          <t/>
        </is>
      </c>
      <c r="BM1223" t="inlineStr">
        <is>
          <t/>
        </is>
      </c>
      <c r="BN1223" t="inlineStr">
        <is>
          <t/>
        </is>
      </c>
      <c r="BO1223" t="inlineStr">
        <is>
          <t/>
        </is>
      </c>
      <c r="BP1223" t="inlineStr">
        <is>
          <t/>
        </is>
      </c>
      <c r="BQ1223" t="inlineStr">
        <is>
          <t/>
        </is>
      </c>
      <c r="BR1223" t="inlineStr">
        <is>
          <t/>
        </is>
      </c>
      <c r="BS1223" t="inlineStr">
        <is>
          <t/>
        </is>
      </c>
      <c r="BT1223" t="inlineStr">
        <is>
          <t/>
        </is>
      </c>
      <c r="BU1223" t="inlineStr">
        <is>
          <t/>
        </is>
      </c>
      <c r="BV1223" t="inlineStr">
        <is>
          <t/>
        </is>
      </c>
      <c r="BW1223" t="inlineStr">
        <is>
          <t/>
        </is>
      </c>
      <c r="BX1223" t="inlineStr">
        <is>
          <t/>
        </is>
      </c>
      <c r="BY1223" t="inlineStr">
        <is>
          <t/>
        </is>
      </c>
      <c r="BZ1223" t="inlineStr">
        <is>
          <t/>
        </is>
      </c>
      <c r="CA1223" t="inlineStr">
        <is>
          <t/>
        </is>
      </c>
      <c r="CB1223" s="2" t="inlineStr">
        <is>
          <t>dicionário inverso</t>
        </is>
      </c>
      <c r="CC1223" s="2" t="inlineStr">
        <is>
          <t>3</t>
        </is>
      </c>
      <c r="CD1223" s="2" t="inlineStr">
        <is>
          <t/>
        </is>
      </c>
      <c r="CE1223" t="inlineStr">
        <is>
          <t/>
        </is>
      </c>
      <c r="CF1223" t="inlineStr">
        <is>
          <t/>
        </is>
      </c>
      <c r="CG1223" t="inlineStr">
        <is>
          <t/>
        </is>
      </c>
      <c r="CH1223" t="inlineStr">
        <is>
          <t/>
        </is>
      </c>
      <c r="CI1223" t="inlineStr">
        <is>
          <t/>
        </is>
      </c>
      <c r="CJ1223" t="inlineStr">
        <is>
          <t/>
        </is>
      </c>
      <c r="CK1223" t="inlineStr">
        <is>
          <t/>
        </is>
      </c>
      <c r="CL1223" t="inlineStr">
        <is>
          <t/>
        </is>
      </c>
      <c r="CM1223" t="inlineStr">
        <is>
          <t/>
        </is>
      </c>
      <c r="CN1223" t="inlineStr">
        <is>
          <t/>
        </is>
      </c>
      <c r="CO1223" t="inlineStr">
        <is>
          <t/>
        </is>
      </c>
      <c r="CP1223" t="inlineStr">
        <is>
          <t/>
        </is>
      </c>
      <c r="CQ1223" t="inlineStr">
        <is>
          <t/>
        </is>
      </c>
      <c r="CR1223" t="inlineStr">
        <is>
          <t/>
        </is>
      </c>
      <c r="CS1223" t="inlineStr">
        <is>
          <t/>
        </is>
      </c>
      <c r="CT1223" t="inlineStr">
        <is>
          <t/>
        </is>
      </c>
      <c r="CU1223" t="inlineStr">
        <is>
          <t/>
        </is>
      </c>
    </row>
    <row r="1224">
      <c r="A1224" s="1" t="str">
        <f>HYPERLINK("https://iate.europa.eu/entry/result/3572017/all", "3572017")</f>
        <v>3572017</v>
      </c>
      <c r="B1224" t="inlineStr">
        <is>
          <t>INDUSTRY</t>
        </is>
      </c>
      <c r="C1224" t="inlineStr">
        <is>
          <t>INDUSTRY|building and public works|building industry</t>
        </is>
      </c>
      <c r="D1224" t="inlineStr">
        <is>
          <t/>
        </is>
      </c>
      <c r="E1224" t="inlineStr">
        <is>
          <t/>
        </is>
      </c>
      <c r="F1224" t="inlineStr">
        <is>
          <t/>
        </is>
      </c>
      <c r="G1224" t="inlineStr">
        <is>
          <t/>
        </is>
      </c>
      <c r="H1224" t="inlineStr">
        <is>
          <t/>
        </is>
      </c>
      <c r="I1224" t="inlineStr">
        <is>
          <t/>
        </is>
      </c>
      <c r="J1224" t="inlineStr">
        <is>
          <t/>
        </is>
      </c>
      <c r="K1224" t="inlineStr">
        <is>
          <t/>
        </is>
      </c>
      <c r="L1224" t="inlineStr">
        <is>
          <t/>
        </is>
      </c>
      <c r="M1224" t="inlineStr">
        <is>
          <t/>
        </is>
      </c>
      <c r="N1224" t="inlineStr">
        <is>
          <t/>
        </is>
      </c>
      <c r="O1224" t="inlineStr">
        <is>
          <t/>
        </is>
      </c>
      <c r="P1224" t="inlineStr">
        <is>
          <t/>
        </is>
      </c>
      <c r="Q1224" t="inlineStr">
        <is>
          <t/>
        </is>
      </c>
      <c r="R1224" t="inlineStr">
        <is>
          <t/>
        </is>
      </c>
      <c r="S1224" t="inlineStr">
        <is>
          <t/>
        </is>
      </c>
      <c r="T1224" t="inlineStr">
        <is>
          <t/>
        </is>
      </c>
      <c r="U1224" t="inlineStr">
        <is>
          <t/>
        </is>
      </c>
      <c r="V1224" t="inlineStr">
        <is>
          <t/>
        </is>
      </c>
      <c r="W1224" t="inlineStr">
        <is>
          <t/>
        </is>
      </c>
      <c r="X1224" s="2" t="inlineStr">
        <is>
          <t>rendering and plastering mortar</t>
        </is>
      </c>
      <c r="Y1224" s="2" t="inlineStr">
        <is>
          <t>3</t>
        </is>
      </c>
      <c r="Z1224" s="2" t="inlineStr">
        <is>
          <t/>
        </is>
      </c>
      <c r="AA1224" t="inlineStr">
        <is>
          <t/>
        </is>
      </c>
      <c r="AB1224" t="inlineStr">
        <is>
          <t/>
        </is>
      </c>
      <c r="AC1224" t="inlineStr">
        <is>
          <t/>
        </is>
      </c>
      <c r="AD1224" t="inlineStr">
        <is>
          <t/>
        </is>
      </c>
      <c r="AE1224" t="inlineStr">
        <is>
          <t/>
        </is>
      </c>
      <c r="AF1224" t="inlineStr">
        <is>
          <t/>
        </is>
      </c>
      <c r="AG1224" t="inlineStr">
        <is>
          <t/>
        </is>
      </c>
      <c r="AH1224" t="inlineStr">
        <is>
          <t/>
        </is>
      </c>
      <c r="AI1224" t="inlineStr">
        <is>
          <t/>
        </is>
      </c>
      <c r="AJ1224" t="inlineStr">
        <is>
          <t/>
        </is>
      </c>
      <c r="AK1224" t="inlineStr">
        <is>
          <t/>
        </is>
      </c>
      <c r="AL1224" t="inlineStr">
        <is>
          <t/>
        </is>
      </c>
      <c r="AM1224" t="inlineStr">
        <is>
          <t/>
        </is>
      </c>
      <c r="AN1224" t="inlineStr">
        <is>
          <t/>
        </is>
      </c>
      <c r="AO1224" t="inlineStr">
        <is>
          <t/>
        </is>
      </c>
      <c r="AP1224" t="inlineStr">
        <is>
          <t/>
        </is>
      </c>
      <c r="AQ1224" t="inlineStr">
        <is>
          <t/>
        </is>
      </c>
      <c r="AR1224" t="inlineStr">
        <is>
          <t/>
        </is>
      </c>
      <c r="AS1224" t="inlineStr">
        <is>
          <t/>
        </is>
      </c>
      <c r="AT1224" t="inlineStr">
        <is>
          <t/>
        </is>
      </c>
      <c r="AU1224" t="inlineStr">
        <is>
          <t/>
        </is>
      </c>
      <c r="AV1224" t="inlineStr">
        <is>
          <t/>
        </is>
      </c>
      <c r="AW1224" t="inlineStr">
        <is>
          <t/>
        </is>
      </c>
      <c r="AX1224" t="inlineStr">
        <is>
          <t/>
        </is>
      </c>
      <c r="AY1224" t="inlineStr">
        <is>
          <t/>
        </is>
      </c>
      <c r="AZ1224" t="inlineStr">
        <is>
          <t/>
        </is>
      </c>
      <c r="BA1224" t="inlineStr">
        <is>
          <t/>
        </is>
      </c>
      <c r="BB1224" t="inlineStr">
        <is>
          <t/>
        </is>
      </c>
      <c r="BC1224" t="inlineStr">
        <is>
          <t/>
        </is>
      </c>
      <c r="BD1224" t="inlineStr">
        <is>
          <t/>
        </is>
      </c>
      <c r="BE1224" t="inlineStr">
        <is>
          <t/>
        </is>
      </c>
      <c r="BF1224" t="inlineStr">
        <is>
          <t/>
        </is>
      </c>
      <c r="BG1224" t="inlineStr">
        <is>
          <t/>
        </is>
      </c>
      <c r="BH1224" t="inlineStr">
        <is>
          <t/>
        </is>
      </c>
      <c r="BI1224" t="inlineStr">
        <is>
          <t/>
        </is>
      </c>
      <c r="BJ1224" t="inlineStr">
        <is>
          <t/>
        </is>
      </c>
      <c r="BK1224" t="inlineStr">
        <is>
          <t/>
        </is>
      </c>
      <c r="BL1224" t="inlineStr">
        <is>
          <t/>
        </is>
      </c>
      <c r="BM1224" t="inlineStr">
        <is>
          <t/>
        </is>
      </c>
      <c r="BN1224" t="inlineStr">
        <is>
          <t/>
        </is>
      </c>
      <c r="BO1224" t="inlineStr">
        <is>
          <t/>
        </is>
      </c>
      <c r="BP1224" t="inlineStr">
        <is>
          <t/>
        </is>
      </c>
      <c r="BQ1224" t="inlineStr">
        <is>
          <t/>
        </is>
      </c>
      <c r="BR1224" t="inlineStr">
        <is>
          <t/>
        </is>
      </c>
      <c r="BS1224" t="inlineStr">
        <is>
          <t/>
        </is>
      </c>
      <c r="BT1224" t="inlineStr">
        <is>
          <t/>
        </is>
      </c>
      <c r="BU1224" t="inlineStr">
        <is>
          <t/>
        </is>
      </c>
      <c r="BV1224" t="inlineStr">
        <is>
          <t/>
        </is>
      </c>
      <c r="BW1224" t="inlineStr">
        <is>
          <t/>
        </is>
      </c>
      <c r="BX1224" s="2" t="inlineStr">
        <is>
          <t>zaprawa do tynkowania zewnętrznego i wewnętrznego</t>
        </is>
      </c>
      <c r="BY1224" s="2" t="inlineStr">
        <is>
          <t>2</t>
        </is>
      </c>
      <c r="BZ1224" s="2" t="inlineStr">
        <is>
          <t/>
        </is>
      </c>
      <c r="CA1224" t="inlineStr">
        <is>
          <t/>
        </is>
      </c>
      <c r="CB1224" t="inlineStr">
        <is>
          <t/>
        </is>
      </c>
      <c r="CC1224" t="inlineStr">
        <is>
          <t/>
        </is>
      </c>
      <c r="CD1224" t="inlineStr">
        <is>
          <t/>
        </is>
      </c>
      <c r="CE1224" t="inlineStr">
        <is>
          <t/>
        </is>
      </c>
      <c r="CF1224" t="inlineStr">
        <is>
          <t/>
        </is>
      </c>
      <c r="CG1224" t="inlineStr">
        <is>
          <t/>
        </is>
      </c>
      <c r="CH1224" t="inlineStr">
        <is>
          <t/>
        </is>
      </c>
      <c r="CI1224" t="inlineStr">
        <is>
          <t/>
        </is>
      </c>
      <c r="CJ1224" t="inlineStr">
        <is>
          <t/>
        </is>
      </c>
      <c r="CK1224" t="inlineStr">
        <is>
          <t/>
        </is>
      </c>
      <c r="CL1224" t="inlineStr">
        <is>
          <t/>
        </is>
      </c>
      <c r="CM1224" t="inlineStr">
        <is>
          <t/>
        </is>
      </c>
      <c r="CN1224" t="inlineStr">
        <is>
          <t/>
        </is>
      </c>
      <c r="CO1224" t="inlineStr">
        <is>
          <t/>
        </is>
      </c>
      <c r="CP1224" t="inlineStr">
        <is>
          <t/>
        </is>
      </c>
      <c r="CQ1224" t="inlineStr">
        <is>
          <t/>
        </is>
      </c>
      <c r="CR1224" t="inlineStr">
        <is>
          <t/>
        </is>
      </c>
      <c r="CS1224" t="inlineStr">
        <is>
          <t/>
        </is>
      </c>
      <c r="CT1224" t="inlineStr">
        <is>
          <t/>
        </is>
      </c>
      <c r="CU1224" t="inlineStr">
        <is>
          <t/>
        </is>
      </c>
    </row>
    <row r="1225">
      <c r="A1225" s="1" t="str">
        <f>HYPERLINK("https://iate.europa.eu/entry/result/3568671/all", "3568671")</f>
        <v>3568671</v>
      </c>
      <c r="B1225" t="inlineStr">
        <is>
          <t>SOCIAL QUESTIONS</t>
        </is>
      </c>
      <c r="C1225" t="inlineStr">
        <is>
          <t>SOCIAL QUESTIONS|construction and town planning|housing</t>
        </is>
      </c>
      <c r="D1225" t="inlineStr">
        <is>
          <t/>
        </is>
      </c>
      <c r="E1225" t="inlineStr">
        <is>
          <t/>
        </is>
      </c>
      <c r="F1225" t="inlineStr">
        <is>
          <t/>
        </is>
      </c>
      <c r="G1225" t="inlineStr">
        <is>
          <t/>
        </is>
      </c>
      <c r="H1225" t="inlineStr">
        <is>
          <t/>
        </is>
      </c>
      <c r="I1225" t="inlineStr">
        <is>
          <t/>
        </is>
      </c>
      <c r="J1225" t="inlineStr">
        <is>
          <t/>
        </is>
      </c>
      <c r="K1225" t="inlineStr">
        <is>
          <t/>
        </is>
      </c>
      <c r="L1225" t="inlineStr">
        <is>
          <t/>
        </is>
      </c>
      <c r="M1225" t="inlineStr">
        <is>
          <t/>
        </is>
      </c>
      <c r="N1225" t="inlineStr">
        <is>
          <t/>
        </is>
      </c>
      <c r="O1225" t="inlineStr">
        <is>
          <t/>
        </is>
      </c>
      <c r="P1225" t="inlineStr">
        <is>
          <t/>
        </is>
      </c>
      <c r="Q1225" t="inlineStr">
        <is>
          <t/>
        </is>
      </c>
      <c r="R1225" t="inlineStr">
        <is>
          <t/>
        </is>
      </c>
      <c r="S1225" t="inlineStr">
        <is>
          <t/>
        </is>
      </c>
      <c r="T1225" t="inlineStr">
        <is>
          <t/>
        </is>
      </c>
      <c r="U1225" t="inlineStr">
        <is>
          <t/>
        </is>
      </c>
      <c r="V1225" t="inlineStr">
        <is>
          <t/>
        </is>
      </c>
      <c r="W1225" t="inlineStr">
        <is>
          <t/>
        </is>
      </c>
      <c r="X1225" s="2" t="inlineStr">
        <is>
          <t>shipping container housing|
container housing</t>
        </is>
      </c>
      <c r="Y1225" s="2" t="inlineStr">
        <is>
          <t>3|
3</t>
        </is>
      </c>
      <c r="Z1225" s="2" t="inlineStr">
        <is>
          <t xml:space="preserve">|
</t>
        </is>
      </c>
      <c r="AA1225" t="inlineStr">
        <is>
          <t/>
        </is>
      </c>
      <c r="AB1225" t="inlineStr">
        <is>
          <t/>
        </is>
      </c>
      <c r="AC1225" t="inlineStr">
        <is>
          <t/>
        </is>
      </c>
      <c r="AD1225" t="inlineStr">
        <is>
          <t/>
        </is>
      </c>
      <c r="AE1225" t="inlineStr">
        <is>
          <t/>
        </is>
      </c>
      <c r="AF1225" t="inlineStr">
        <is>
          <t/>
        </is>
      </c>
      <c r="AG1225" t="inlineStr">
        <is>
          <t/>
        </is>
      </c>
      <c r="AH1225" t="inlineStr">
        <is>
          <t/>
        </is>
      </c>
      <c r="AI1225" t="inlineStr">
        <is>
          <t/>
        </is>
      </c>
      <c r="AJ1225" s="2" t="inlineStr">
        <is>
          <t>konttimajoitus|
konttiasuminen</t>
        </is>
      </c>
      <c r="AK1225" s="2" t="inlineStr">
        <is>
          <t>3|
3</t>
        </is>
      </c>
      <c r="AL1225" s="2" t="inlineStr">
        <is>
          <t xml:space="preserve">|
</t>
        </is>
      </c>
      <c r="AM1225" t="inlineStr">
        <is>
          <t/>
        </is>
      </c>
      <c r="AN1225" t="inlineStr">
        <is>
          <t/>
        </is>
      </c>
      <c r="AO1225" t="inlineStr">
        <is>
          <t/>
        </is>
      </c>
      <c r="AP1225" t="inlineStr">
        <is>
          <t/>
        </is>
      </c>
      <c r="AQ1225" t="inlineStr">
        <is>
          <t/>
        </is>
      </c>
      <c r="AR1225" t="inlineStr">
        <is>
          <t/>
        </is>
      </c>
      <c r="AS1225" t="inlineStr">
        <is>
          <t/>
        </is>
      </c>
      <c r="AT1225" t="inlineStr">
        <is>
          <t/>
        </is>
      </c>
      <c r="AU1225" t="inlineStr">
        <is>
          <t/>
        </is>
      </c>
      <c r="AV1225" t="inlineStr">
        <is>
          <t/>
        </is>
      </c>
      <c r="AW1225" t="inlineStr">
        <is>
          <t/>
        </is>
      </c>
      <c r="AX1225" t="inlineStr">
        <is>
          <t/>
        </is>
      </c>
      <c r="AY1225" t="inlineStr">
        <is>
          <t/>
        </is>
      </c>
      <c r="AZ1225" t="inlineStr">
        <is>
          <t/>
        </is>
      </c>
      <c r="BA1225" t="inlineStr">
        <is>
          <t/>
        </is>
      </c>
      <c r="BB1225" t="inlineStr">
        <is>
          <t/>
        </is>
      </c>
      <c r="BC1225" t="inlineStr">
        <is>
          <t/>
        </is>
      </c>
      <c r="BD1225" t="inlineStr">
        <is>
          <t/>
        </is>
      </c>
      <c r="BE1225" t="inlineStr">
        <is>
          <t/>
        </is>
      </c>
      <c r="BF1225" t="inlineStr">
        <is>
          <t/>
        </is>
      </c>
      <c r="BG1225" t="inlineStr">
        <is>
          <t/>
        </is>
      </c>
      <c r="BH1225" t="inlineStr">
        <is>
          <t/>
        </is>
      </c>
      <c r="BI1225" t="inlineStr">
        <is>
          <t/>
        </is>
      </c>
      <c r="BJ1225" t="inlineStr">
        <is>
          <t/>
        </is>
      </c>
      <c r="BK1225" t="inlineStr">
        <is>
          <t/>
        </is>
      </c>
      <c r="BL1225" t="inlineStr">
        <is>
          <t/>
        </is>
      </c>
      <c r="BM1225" t="inlineStr">
        <is>
          <t/>
        </is>
      </c>
      <c r="BN1225" t="inlineStr">
        <is>
          <t/>
        </is>
      </c>
      <c r="BO1225" t="inlineStr">
        <is>
          <t/>
        </is>
      </c>
      <c r="BP1225" t="inlineStr">
        <is>
          <t/>
        </is>
      </c>
      <c r="BQ1225" t="inlineStr">
        <is>
          <t/>
        </is>
      </c>
      <c r="BR1225" t="inlineStr">
        <is>
          <t/>
        </is>
      </c>
      <c r="BS1225" t="inlineStr">
        <is>
          <t/>
        </is>
      </c>
      <c r="BT1225" t="inlineStr">
        <is>
          <t/>
        </is>
      </c>
      <c r="BU1225" t="inlineStr">
        <is>
          <t/>
        </is>
      </c>
      <c r="BV1225" t="inlineStr">
        <is>
          <t/>
        </is>
      </c>
      <c r="BW1225" t="inlineStr">
        <is>
          <t/>
        </is>
      </c>
      <c r="BX1225" t="inlineStr">
        <is>
          <t/>
        </is>
      </c>
      <c r="BY1225" t="inlineStr">
        <is>
          <t/>
        </is>
      </c>
      <c r="BZ1225" t="inlineStr">
        <is>
          <t/>
        </is>
      </c>
      <c r="CA1225" t="inlineStr">
        <is>
          <t/>
        </is>
      </c>
      <c r="CB1225" t="inlineStr">
        <is>
          <t/>
        </is>
      </c>
      <c r="CC1225" t="inlineStr">
        <is>
          <t/>
        </is>
      </c>
      <c r="CD1225" t="inlineStr">
        <is>
          <t/>
        </is>
      </c>
      <c r="CE1225" t="inlineStr">
        <is>
          <t/>
        </is>
      </c>
      <c r="CF1225" t="inlineStr">
        <is>
          <t/>
        </is>
      </c>
      <c r="CG1225" t="inlineStr">
        <is>
          <t/>
        </is>
      </c>
      <c r="CH1225" t="inlineStr">
        <is>
          <t/>
        </is>
      </c>
      <c r="CI1225" t="inlineStr">
        <is>
          <t/>
        </is>
      </c>
      <c r="CJ1225" t="inlineStr">
        <is>
          <t/>
        </is>
      </c>
      <c r="CK1225" t="inlineStr">
        <is>
          <t/>
        </is>
      </c>
      <c r="CL1225" t="inlineStr">
        <is>
          <t/>
        </is>
      </c>
      <c r="CM1225" t="inlineStr">
        <is>
          <t/>
        </is>
      </c>
      <c r="CN1225" t="inlineStr">
        <is>
          <t/>
        </is>
      </c>
      <c r="CO1225" t="inlineStr">
        <is>
          <t/>
        </is>
      </c>
      <c r="CP1225" t="inlineStr">
        <is>
          <t/>
        </is>
      </c>
      <c r="CQ1225" t="inlineStr">
        <is>
          <t/>
        </is>
      </c>
      <c r="CR1225" t="inlineStr">
        <is>
          <t/>
        </is>
      </c>
      <c r="CS1225" t="inlineStr">
        <is>
          <t/>
        </is>
      </c>
      <c r="CT1225" t="inlineStr">
        <is>
          <t/>
        </is>
      </c>
      <c r="CU1225" t="inlineStr">
        <is>
          <t/>
        </is>
      </c>
    </row>
    <row r="1226">
      <c r="A1226" s="1" t="str">
        <f>HYPERLINK("https://iate.europa.eu/entry/result/3574359/all", "3574359")</f>
        <v>3574359</v>
      </c>
      <c r="B1226" t="inlineStr">
        <is>
          <t>EDUCATION AND COMMUNICATIONS</t>
        </is>
      </c>
      <c r="C1226" t="inlineStr">
        <is>
          <t>EDUCATION AND COMMUNICATIONS|information technology and data processing</t>
        </is>
      </c>
      <c r="D1226" s="2" t="inlineStr">
        <is>
          <t>неявно блокиране на достъп</t>
        </is>
      </c>
      <c r="E1226" s="2" t="inlineStr">
        <is>
          <t>2</t>
        </is>
      </c>
      <c r="F1226" s="2" t="inlineStr">
        <is>
          <t/>
        </is>
      </c>
      <c r="G1226" t="inlineStr">
        <is>
          <t/>
        </is>
      </c>
      <c r="H1226" s="2" t="inlineStr">
        <is>
          <t>&lt;i&gt;shadow banning&lt;/i&gt;</t>
        </is>
      </c>
      <c r="I1226" s="2" t="inlineStr">
        <is>
          <t>3</t>
        </is>
      </c>
      <c r="J1226" s="2" t="inlineStr">
        <is>
          <t/>
        </is>
      </c>
      <c r="K1226" t="inlineStr">
        <is>
          <t>zablokování uživatele v online komunitě takovým způsobem, kdy si uživatel není vědom toho, že byl z komunity vykázán</t>
        </is>
      </c>
      <c r="L1226" s="2" t="inlineStr">
        <is>
          <t>shadow-banning</t>
        </is>
      </c>
      <c r="M1226" s="2" t="inlineStr">
        <is>
          <t>3</t>
        </is>
      </c>
      <c r="N1226" s="2" t="inlineStr">
        <is>
          <t/>
        </is>
      </c>
      <c r="O1226" t="inlineStr">
        <is>
          <t>består i at udelukke en bruger fra et onlinefællesskab på en måde, så brugeren ikke opdager, at vedkommende er blevet udelukket</t>
        </is>
      </c>
      <c r="P1226" s="2" t="inlineStr">
        <is>
          <t>Shadow Banning</t>
        </is>
      </c>
      <c r="Q1226" s="2" t="inlineStr">
        <is>
          <t>3</t>
        </is>
      </c>
      <c r="R1226" s="2" t="inlineStr">
        <is>
          <t/>
        </is>
      </c>
      <c r="S1226" t="inlineStr">
        <is>
          <t>heimliche Sperrung des Nutzers einer Online-Gemeinschaft, dessen Inhalte dann für andere Nutzer nicht mehr auftauchen</t>
        </is>
      </c>
      <c r="T1226" s="2" t="inlineStr">
        <is>
          <t>shadow-banning</t>
        </is>
      </c>
      <c r="U1226" s="2" t="inlineStr">
        <is>
          <t>3</t>
        </is>
      </c>
      <c r="V1226" s="2" t="inlineStr">
        <is>
          <t/>
        </is>
      </c>
      <c r="W1226" t="inlineStr">
        <is>
          <t>αποκλεισμός ενός χρήστη από μια διαδικτυακή κοινότητα χωρίς ο χρήστης να αντιληφθεί ότι έχει αποκλειστεί</t>
        </is>
      </c>
      <c r="X1226" s="2" t="inlineStr">
        <is>
          <t>stealth banning|
ghost banning|
comment ghosting|
shadow-ban|
shadow-blocking|
shadow banning</t>
        </is>
      </c>
      <c r="Y1226" s="2" t="inlineStr">
        <is>
          <t>3|
2|
3|
1|
1|
3</t>
        </is>
      </c>
      <c r="Z1226" s="2" t="inlineStr">
        <is>
          <t xml:space="preserve">|
|
|
|
|
</t>
        </is>
      </c>
      <c r="AA1226" t="inlineStr">
        <is>
          <t>act of blocking a user from an online community such that the user does not realize that they have been banned</t>
        </is>
      </c>
      <c r="AB1226" s="2" t="inlineStr">
        <is>
          <t>&lt;i&gt;shadow banning&lt;/i&gt;|
exclusión oculta</t>
        </is>
      </c>
      <c r="AC1226" s="2" t="inlineStr">
        <is>
          <t>3|
3</t>
        </is>
      </c>
      <c r="AD1226" s="2" t="inlineStr">
        <is>
          <t xml:space="preserve">|
</t>
        </is>
      </c>
      <c r="AE1226" t="inlineStr">
        <is>
          <t>Acto de bloquear a un usuario de una plataforma en línea pero de forma que no se dé cuenta de que ha sido excluido.</t>
        </is>
      </c>
      <c r="AF1226" s="2" t="inlineStr">
        <is>
          <t>varikeelustamine</t>
        </is>
      </c>
      <c r="AG1226" s="2" t="inlineStr">
        <is>
          <t>3</t>
        </is>
      </c>
      <c r="AH1226" s="2" t="inlineStr">
        <is>
          <t/>
        </is>
      </c>
      <c r="AI1226" t="inlineStr">
        <is>
          <t>kasutaja selline blokeerimine veebikogukonnas, et kasutaja ise ei märka, et tema konto on keelustatud</t>
        </is>
      </c>
      <c r="AJ1226" s="2" t="inlineStr">
        <is>
          <t>peitetty poissulkeminen</t>
        </is>
      </c>
      <c r="AK1226" s="2" t="inlineStr">
        <is>
          <t>3</t>
        </is>
      </c>
      <c r="AL1226" s="2" t="inlineStr">
        <is>
          <t/>
        </is>
      </c>
      <c r="AM1226" t="inlineStr">
        <is>
          <t>toimenpide, jolla käyttäjä suljetaan verkkoyhteisön ulkopuolelle ilman, että tämä havaitsee poissulkemisen</t>
        </is>
      </c>
      <c r="AN1226" s="2" t="inlineStr">
        <is>
          <t>bannissement par l'ombre|
shadowbanning</t>
        </is>
      </c>
      <c r="AO1226" s="2" t="inlineStr">
        <is>
          <t>4|
4</t>
        </is>
      </c>
      <c r="AP1226" s="2" t="inlineStr">
        <is>
          <t xml:space="preserve">|
</t>
        </is>
      </c>
      <c r="AQ1226" t="inlineStr">
        <is>
          <t>acte consistant à bloquer l’accès d’un utilisateur à une communauté en ligne sans que ce dernier s’en rende compte</t>
        </is>
      </c>
      <c r="AR1226" s="2" t="inlineStr">
        <is>
          <t>cosc faoi choim</t>
        </is>
      </c>
      <c r="AS1226" s="2" t="inlineStr">
        <is>
          <t>3</t>
        </is>
      </c>
      <c r="AT1226" s="2" t="inlineStr">
        <is>
          <t/>
        </is>
      </c>
      <c r="AU1226" t="inlineStr">
        <is>
          <t/>
        </is>
      </c>
      <c r="AV1226" s="2" t="inlineStr">
        <is>
          <t>prikriveno zabranjivanje</t>
        </is>
      </c>
      <c r="AW1226" s="2" t="inlineStr">
        <is>
          <t>3</t>
        </is>
      </c>
      <c r="AX1226" s="2" t="inlineStr">
        <is>
          <t/>
        </is>
      </c>
      <c r="AY1226" t="inlineStr">
        <is>
          <t>postupak kojim se korisniku onemogućuje pristup zajednici na internetu tako da on toga nije svjestan</t>
        </is>
      </c>
      <c r="AZ1226" s="2" t="inlineStr">
        <is>
          <t>árnyékletiltás</t>
        </is>
      </c>
      <c r="BA1226" s="2" t="inlineStr">
        <is>
          <t>4</t>
        </is>
      </c>
      <c r="BB1226" s="2" t="inlineStr">
        <is>
          <t/>
        </is>
      </c>
      <c r="BC1226" t="inlineStr">
        <is>
          <t>az a cselekmény, amikor egy felhasználót úgy zárnak ki egy online közösségből, hogy a szóban forgó felhasználó nincs tudatában annak, hogy őt kitiltották</t>
        </is>
      </c>
      <c r="BD1226" s="2" t="inlineStr">
        <is>
          <t>shadowbanning</t>
        </is>
      </c>
      <c r="BE1226" s="2" t="inlineStr">
        <is>
          <t>3</t>
        </is>
      </c>
      <c r="BF1226" s="2" t="inlineStr">
        <is>
          <t/>
        </is>
      </c>
      <c r="BG1226" t="inlineStr">
        <is>
          <t>azione di bloccare l'accesso di un utente a una comunità online senza che questi se ne renda conto</t>
        </is>
      </c>
      <c r="BH1226" s="2" t="inlineStr">
        <is>
          <t>slaptas blokavimas</t>
        </is>
      </c>
      <c r="BI1226" s="2" t="inlineStr">
        <is>
          <t>2</t>
        </is>
      </c>
      <c r="BJ1226" s="2" t="inlineStr">
        <is>
          <t/>
        </is>
      </c>
      <c r="BK1226" t="inlineStr">
        <is>
          <t>naudotojo blokavimas interneto bendruomenėje, kai naudotojas nesuvokia, kad yra blokuojamas</t>
        </is>
      </c>
      <c r="BL1226" s="2" t="inlineStr">
        <is>
          <t>neuzkrītoša bloķēšana</t>
        </is>
      </c>
      <c r="BM1226" s="2" t="inlineStr">
        <is>
          <t>2</t>
        </is>
      </c>
      <c r="BN1226" s="2" t="inlineStr">
        <is>
          <t/>
        </is>
      </c>
      <c r="BO1226" t="inlineStr">
        <is>
          <t>lietotāja izolēšana no tiešsaistes kopienas tādā veidā, ka pats lietotājs nenojauš, ka ir ticis izolēts</t>
        </is>
      </c>
      <c r="BP1226" s="2" t="inlineStr">
        <is>
          <t>shadow banning</t>
        </is>
      </c>
      <c r="BQ1226" s="2" t="inlineStr">
        <is>
          <t>3</t>
        </is>
      </c>
      <c r="BR1226" s="2" t="inlineStr">
        <is>
          <t/>
        </is>
      </c>
      <c r="BS1226" t="inlineStr">
        <is>
          <t>att li bih utent jiġi mblokkat minn komunità online b'mod li l-utent ma jindunax li jkun ġie eskluż</t>
        </is>
      </c>
      <c r="BT1226" s="2" t="inlineStr">
        <is>
          <t>shadowbanning</t>
        </is>
      </c>
      <c r="BU1226" s="2" t="inlineStr">
        <is>
          <t>3</t>
        </is>
      </c>
      <c r="BV1226" s="2" t="inlineStr">
        <is>
          <t/>
        </is>
      </c>
      <c r="BW1226" t="inlineStr">
        <is>
          <t>handeling waarbij een gebruiker uit een onlinegemeenschap wordt uitgesloten, op een zodanige wijze dat de gebruiker niet beseft dat hij is uitgesloten</t>
        </is>
      </c>
      <c r="BX1226" s="2" t="inlineStr">
        <is>
          <t>blokowanie widoczności wpisów dla wszystkich poza autorem (ang. shadow banning)</t>
        </is>
      </c>
      <c r="BY1226" s="2" t="inlineStr">
        <is>
          <t>3</t>
        </is>
      </c>
      <c r="BZ1226" s="2" t="inlineStr">
        <is>
          <t/>
        </is>
      </c>
      <c r="CA1226" t="inlineStr">
        <is>
          <t>zablokowanie użytkownikowi dostępu do społeczności internetowej w taki sposób, że użytkownik nie zdaje sobie z tego sprawy</t>
        </is>
      </c>
      <c r="CB1226" s="2" t="inlineStr">
        <is>
          <t>bloqueamento oculto</t>
        </is>
      </c>
      <c r="CC1226" s="2" t="inlineStr">
        <is>
          <t>3</t>
        </is>
      </c>
      <c r="CD1226" s="2" t="inlineStr">
        <is>
          <t/>
        </is>
      </c>
      <c r="CE1226" t="inlineStr">
        <is>
          <t>Ato de bloquear o acesso de um utilizador a uma comunidade na Internet sem que o utilizador se aperceba do facto.</t>
        </is>
      </c>
      <c r="CF1226" s="2" t="inlineStr">
        <is>
          <t>blocare a utilizatorilor de tip shadow-banning</t>
        </is>
      </c>
      <c r="CG1226" s="2" t="inlineStr">
        <is>
          <t>2</t>
        </is>
      </c>
      <c r="CH1226" s="2" t="inlineStr">
        <is>
          <t/>
        </is>
      </c>
      <c r="CI1226" t="inlineStr">
        <is>
          <t>blocarea accesului unui utilizator la o comunitate online în așa fel încât acesta să nu își dea seama că a fost blocat</t>
        </is>
      </c>
      <c r="CJ1226" s="2" t="inlineStr">
        <is>
          <t>shadow banning</t>
        </is>
      </c>
      <c r="CK1226" s="2" t="inlineStr">
        <is>
          <t>3</t>
        </is>
      </c>
      <c r="CL1226" s="2" t="inlineStr">
        <is>
          <t/>
        </is>
      </c>
      <c r="CM1226" t="inlineStr">
        <is>
          <t>vyradenie používateľa z komunity online používateľov bez jeho vedomia</t>
        </is>
      </c>
      <c r="CN1226" s="2" t="inlineStr">
        <is>
          <t>nevidna prepoved</t>
        </is>
      </c>
      <c r="CO1226" s="2" t="inlineStr">
        <is>
          <t>3</t>
        </is>
      </c>
      <c r="CP1226" s="2" t="inlineStr">
        <is>
          <t/>
        </is>
      </c>
      <c r="CQ1226" t="inlineStr">
        <is>
          <t>ukrep za blokiranje uporabnika od spletne skupnosti na način, da se uporabnik ne zaveda, da je bil blokiran</t>
        </is>
      </c>
      <c r="CR1226" s="2" t="inlineStr">
        <is>
          <t>shadow-banning</t>
        </is>
      </c>
      <c r="CS1226" s="2" t="inlineStr">
        <is>
          <t>2</t>
        </is>
      </c>
      <c r="CT1226" s="2" t="inlineStr">
        <is>
          <t/>
        </is>
      </c>
      <c r="CU1226" t="inlineStr">
        <is>
          <t>blockering av en användare från ett onlinesamhälle på ett sådant sätt att användaren inte inser att han/hon har blivit blockerad</t>
        </is>
      </c>
    </row>
    <row r="1227">
      <c r="A1227" s="1" t="str">
        <f>HYPERLINK("https://iate.europa.eu/entry/result/3574236/all", "3574236")</f>
        <v>3574236</v>
      </c>
      <c r="B1227" t="inlineStr">
        <is>
          <t>EDUCATION AND COMMUNICATIONS</t>
        </is>
      </c>
      <c r="C1227" t="inlineStr">
        <is>
          <t>EDUCATION AND COMMUNICATIONS|information technology and data processing</t>
        </is>
      </c>
      <c r="D1227" s="2" t="inlineStr">
        <is>
          <t>еластичен набор</t>
        </is>
      </c>
      <c r="E1227" s="2" t="inlineStr">
        <is>
          <t>3</t>
        </is>
      </c>
      <c r="F1227" s="2" t="inlineStr">
        <is>
          <t/>
        </is>
      </c>
      <c r="G1227" t="inlineStr">
        <is>
          <t/>
        </is>
      </c>
      <c r="H1227" s="2" t="inlineStr">
        <is>
          <t>přizpůsobitelné úložiště</t>
        </is>
      </c>
      <c r="I1227" s="2" t="inlineStr">
        <is>
          <t>3</t>
        </is>
      </c>
      <c r="J1227" s="2" t="inlineStr">
        <is>
          <t/>
        </is>
      </c>
      <c r="K1227" t="inlineStr">
        <is>
          <t>výpočetní zdroje poskytované a uvolňované na základě poptávky tak, aby bylo možno urychleně zvyšovat i snižovat dostupné zdroje se zřetelem na zatížení</t>
        </is>
      </c>
      <c r="L1227" s="2" t="inlineStr">
        <is>
          <t>elastisk pulje</t>
        </is>
      </c>
      <c r="M1227" s="2" t="inlineStr">
        <is>
          <t>3</t>
        </is>
      </c>
      <c r="N1227" s="2" t="inlineStr">
        <is>
          <t/>
        </is>
      </c>
      <c r="O1227" t="inlineStr">
        <is>
          <t>IT-ressourcer, der tilvejebringes og stilles til rådighed alt efter efterspørgslen for hurtigt at øge eller mindske de tilgængelige ressourcer alt efter arbejdsbyrden</t>
        </is>
      </c>
      <c r="P1227" s="2" t="inlineStr">
        <is>
          <t>elastischer Pool</t>
        </is>
      </c>
      <c r="Q1227" s="2" t="inlineStr">
        <is>
          <t>3</t>
        </is>
      </c>
      <c r="R1227" s="2" t="inlineStr">
        <is>
          <t/>
        </is>
      </c>
      <c r="S1227" t="inlineStr">
        <is>
          <t>Rechenressourcen zu beschreiben, die entsprechend der Nachfrage bereitgestellt und freigegeben werden, damit die verfügbaren Ressourcen je nach Arbeitsaufkommen rasch auf- bzw. abgebaut werden können</t>
        </is>
      </c>
      <c r="T1227" s="2" t="inlineStr">
        <is>
          <t>ελαστικό σύνολο</t>
        </is>
      </c>
      <c r="U1227" s="2" t="inlineStr">
        <is>
          <t>3</t>
        </is>
      </c>
      <c r="V1227" s="2" t="inlineStr">
        <is>
          <t/>
        </is>
      </c>
      <c r="W1227" t="inlineStr">
        <is>
          <t>σύνολο υπολογιστικών πόρων που διατίθενται και απελευθερώνονται ανάλογα με τη ζήτηση προκειμένου να καταστεί δυνατή η ταχεία αύξηση και μείωση των διαθέσιμων πόρων ανάλογα με τον φόρτο εργασίας</t>
        </is>
      </c>
      <c r="X1227" s="2" t="inlineStr">
        <is>
          <t>elastic pool</t>
        </is>
      </c>
      <c r="Y1227" s="2" t="inlineStr">
        <is>
          <t>3</t>
        </is>
      </c>
      <c r="Z1227" s="2" t="inlineStr">
        <is>
          <t/>
        </is>
      </c>
      <c r="AA1227" t="inlineStr">
        <is>
          <t>computing resources that are provisioned and released according to demand in order to rapidly increase and decrease resources available depending on workload</t>
        </is>
      </c>
      <c r="AB1227" s="2" t="inlineStr">
        <is>
          <t>conjunto elástico|
conjunto elástico de recursos</t>
        </is>
      </c>
      <c r="AC1227" s="2" t="inlineStr">
        <is>
          <t>3|
3</t>
        </is>
      </c>
      <c r="AD1227" s="2" t="inlineStr">
        <is>
          <t xml:space="preserve">|
</t>
        </is>
      </c>
      <c r="AE1227" t="inlineStr">
        <is>
          <t>Recursos informáticos que se suministran y que se ponen a la venta según la demanda, de modo que se pueda aumentar o reducir con rapidez la oferta de recursos disponibles en función de la carga de trabajo.</t>
        </is>
      </c>
      <c r="AF1227" s="2" t="inlineStr">
        <is>
          <t>paindlik kogum</t>
        </is>
      </c>
      <c r="AG1227" s="2" t="inlineStr">
        <is>
          <t>2</t>
        </is>
      </c>
      <c r="AH1227" s="2" t="inlineStr">
        <is>
          <t/>
        </is>
      </c>
      <c r="AI1227" t="inlineStr">
        <is>
          <t>andmetöötlusressursid, mida pakutakse ja mis tehakse kättesaadavaks vastavalt nõudlusele, et kiiresti suurendada või vähendada kättesaadavaid ressursse vastavalt töökoormusele</t>
        </is>
      </c>
      <c r="AJ1227" s="2" t="inlineStr">
        <is>
          <t>mukautuva joukko</t>
        </is>
      </c>
      <c r="AK1227" s="2" t="inlineStr">
        <is>
          <t>3</t>
        </is>
      </c>
      <c r="AL1227" s="2" t="inlineStr">
        <is>
          <t/>
        </is>
      </c>
      <c r="AM1227" t="inlineStr">
        <is>
          <t>tietotekniset resurssit, joita tarjotaan ja annetaan käyttöön kysynnän mukaan, jotta käytettävissä olevia resursseja voidaan lisätä ja vähentää nopeasti työtaakan mukaan</t>
        </is>
      </c>
      <c r="AN1227" s="2" t="inlineStr">
        <is>
          <t>ensemble variable</t>
        </is>
      </c>
      <c r="AO1227" s="2" t="inlineStr">
        <is>
          <t>4</t>
        </is>
      </c>
      <c r="AP1227" s="2" t="inlineStr">
        <is>
          <t/>
        </is>
      </c>
      <c r="AQ1227" t="inlineStr">
        <is>
          <t>ressources informatiques qui sont mobilisées et libérées en fonction de la demande pour pouvoir augmenter ou réduire rapidement les ressources disponibles en fonction de la charge de travail</t>
        </is>
      </c>
      <c r="AR1227" s="2" t="inlineStr">
        <is>
          <t>linn leaisteach</t>
        </is>
      </c>
      <c r="AS1227" s="2" t="inlineStr">
        <is>
          <t>3</t>
        </is>
      </c>
      <c r="AT1227" s="2" t="inlineStr">
        <is>
          <t/>
        </is>
      </c>
      <c r="AU1227" t="inlineStr">
        <is>
          <t/>
        </is>
      </c>
      <c r="AV1227" s="2" t="inlineStr">
        <is>
          <t>elastičan skup</t>
        </is>
      </c>
      <c r="AW1227" s="2" t="inlineStr">
        <is>
          <t>3</t>
        </is>
      </c>
      <c r="AX1227" s="2" t="inlineStr">
        <is>
          <t/>
        </is>
      </c>
      <c r="AY1227" t="inlineStr">
        <is>
          <t>računalni resursi koji se predviđaju i isporučuju u skladu s potražnjom, kako bi se raspoloživi resursi mogli brzo povećati i smanjiti ovisno o radnom opterećenjem</t>
        </is>
      </c>
      <c r="AZ1227" s="2" t="inlineStr">
        <is>
          <t>rugalmas erőforráshalmaz|
rugalmas eszközhalmaz</t>
        </is>
      </c>
      <c r="BA1227" s="2" t="inlineStr">
        <is>
          <t>3|
3</t>
        </is>
      </c>
      <c r="BB1227" s="2" t="inlineStr">
        <is>
          <t xml:space="preserve">|
</t>
        </is>
      </c>
      <c r="BC1227" t="inlineStr">
        <is>
          <t>azok a számítástechnikai erőforrások, amelyeket a keresletnek megfelelően nyújtanak és bocsátanak rendelkezésre annak érdekében, hogy a rendelkezésre álló erőforrások a munkatehernek megfelelően gyors ütemben növekedjenek vagy csökkenjenek</t>
        </is>
      </c>
      <c r="BD1227" s="2" t="inlineStr">
        <is>
          <t>insieme elastico</t>
        </is>
      </c>
      <c r="BE1227" s="2" t="inlineStr">
        <is>
          <t>3</t>
        </is>
      </c>
      <c r="BF1227" s="2" t="inlineStr">
        <is>
          <t/>
        </is>
      </c>
      <c r="BG1227" t="inlineStr">
        <is>
          <t>risorse informatiche che sono fornite e diffuse in base alla richiesta, al fine di aumentare e ridurre rapidamente le risorse disponibili in base al carico di lavoro</t>
        </is>
      </c>
      <c r="BH1227" s="2" t="inlineStr">
        <is>
          <t>pritaikoma bazė</t>
        </is>
      </c>
      <c r="BI1227" s="2" t="inlineStr">
        <is>
          <t>2</t>
        </is>
      </c>
      <c r="BJ1227" s="2" t="inlineStr">
        <is>
          <t/>
        </is>
      </c>
      <c r="BK1227" t="inlineStr">
        <is>
          <t>kompiuterijos ištekliai, kuriais apsirūpinama ir naudojamasi atsižvelgiant į paklausą – jie padidinami ir sumažinami pagal darbo krūvį</t>
        </is>
      </c>
      <c r="BL1227" s="2" t="inlineStr">
        <is>
          <t>elastīgs pūls</t>
        </is>
      </c>
      <c r="BM1227" s="2" t="inlineStr">
        <is>
          <t>3</t>
        </is>
      </c>
      <c r="BN1227" s="2" t="inlineStr">
        <is>
          <t/>
        </is>
      </c>
      <c r="BO1227" t="inlineStr">
        <is>
          <t/>
        </is>
      </c>
      <c r="BP1227" s="2" t="inlineStr">
        <is>
          <t>grupp elastiku</t>
        </is>
      </c>
      <c r="BQ1227" s="2" t="inlineStr">
        <is>
          <t>3</t>
        </is>
      </c>
      <c r="BR1227" s="2" t="inlineStr">
        <is>
          <t/>
        </is>
      </c>
      <c r="BS1227" t="inlineStr">
        <is>
          <t>dawk ir-riżorsi tal-informatika li jingħataw u li jiġu rilaxxati skont id-domanda sabiex iżidu u jnaqqsu malajr ir-riżorsi disponibbli skont il-volum tax-xogħol</t>
        </is>
      </c>
      <c r="BT1227" s="2" t="inlineStr">
        <is>
          <t>elastische groep|
elastische pool</t>
        </is>
      </c>
      <c r="BU1227" s="2" t="inlineStr">
        <is>
          <t>2|
2</t>
        </is>
      </c>
      <c r="BV1227" s="2" t="inlineStr">
        <is>
          <t xml:space="preserve">|
</t>
        </is>
      </c>
      <c r="BW1227" t="inlineStr">
        <is>
          <t/>
        </is>
      </c>
      <c r="BX1227" s="2" t="inlineStr">
        <is>
          <t>elastyczny zbiór</t>
        </is>
      </c>
      <c r="BY1227" s="2" t="inlineStr">
        <is>
          <t>3</t>
        </is>
      </c>
      <c r="BZ1227" s="2" t="inlineStr">
        <is>
          <t/>
        </is>
      </c>
      <c r="CA1227" t="inlineStr">
        <is>
          <t>zasoby obliczeniowe, które są przydzielane i uwalniane zależnie do zapotrzebowania, aby szybko zwiększać i zmniejszać dostępne zasoby w zależności od obciążenia</t>
        </is>
      </c>
      <c r="CB1227" s="2" t="inlineStr">
        <is>
          <t>conjunto adaptável</t>
        </is>
      </c>
      <c r="CC1227" s="2" t="inlineStr">
        <is>
          <t>3</t>
        </is>
      </c>
      <c r="CD1227" s="2" t="inlineStr">
        <is>
          <t/>
        </is>
      </c>
      <c r="CE1227" t="inlineStr">
        <is>
          <t>Recursos de computação disponibilizados e libertados em função da procura, a fim de aumentar ou diminuir rapidamente os recursos disponíveis, consoante o volume de trabalho.</t>
        </is>
      </c>
      <c r="CF1227" s="2" t="inlineStr">
        <is>
          <t>bazin elastic</t>
        </is>
      </c>
      <c r="CG1227" s="2" t="inlineStr">
        <is>
          <t>3</t>
        </is>
      </c>
      <c r="CH1227" s="2" t="inlineStr">
        <is>
          <t/>
        </is>
      </c>
      <c r="CI1227" t="inlineStr">
        <is>
          <t>acele resurse informatice care sunt atribuite și transferate în funcție de cerere, pentru a înmulți și a reduce rapid resursele disponibile în conformitate cu necesarul de lucru</t>
        </is>
      </c>
      <c r="CJ1227" s="2" t="inlineStr">
        <is>
          <t>pružný súbor</t>
        </is>
      </c>
      <c r="CK1227" s="2" t="inlineStr">
        <is>
          <t>3</t>
        </is>
      </c>
      <c r="CL1227" s="2" t="inlineStr">
        <is>
          <t/>
        </is>
      </c>
      <c r="CM1227" t="inlineStr">
        <is>
          <t>súhrnné označenie počítačových zdrojov, ktoré sa pri poskytovaní služieb cloud computingu poskytujú a uvoľňujú na základe dopytu s cieľom rýchlo zvýšiť a znížiť dostupné zdroje v závislosti od záťaže</t>
        </is>
      </c>
      <c r="CN1227" s="2" t="inlineStr">
        <is>
          <t>prožni nabor</t>
        </is>
      </c>
      <c r="CO1227" s="2" t="inlineStr">
        <is>
          <t>3</t>
        </is>
      </c>
      <c r="CP1227" s="2" t="inlineStr">
        <is>
          <t/>
        </is>
      </c>
      <c r="CQ1227" t="inlineStr">
        <is>
          <t>spremembe delovne obremenitve s samodejnim dodajanjem ali odvzemanjem virov, tako da so razpoložljivi viri v vsakem trenutku karseda skladni s trenutnim povpraševanjem</t>
        </is>
      </c>
      <c r="CR1227" s="2" t="inlineStr">
        <is>
          <t>elastisk pool</t>
        </is>
      </c>
      <c r="CS1227" s="2" t="inlineStr">
        <is>
          <t>3</t>
        </is>
      </c>
      <c r="CT1227" s="2" t="inlineStr">
        <is>
          <t/>
        </is>
      </c>
      <c r="CU1227" t="inlineStr">
        <is>
          <t>dataresurser som avsätts och utnyttjas beroende på efterfrågan för att tillgängliga resurser snabbt ska kunna utökas och minskas i takt med arbetsbördan</t>
        </is>
      </c>
    </row>
    <row r="1228">
      <c r="A1228" s="1" t="str">
        <f>HYPERLINK("https://iate.europa.eu/entry/result/3570361/all", "3570361")</f>
        <v>3570361</v>
      </c>
      <c r="B1228" t="inlineStr">
        <is>
          <t>EDUCATION AND COMMUNICATIONS</t>
        </is>
      </c>
      <c r="C1228" t="inlineStr">
        <is>
          <t>EDUCATION AND COMMUNICATIONS|information technology and data processing|data processing</t>
        </is>
      </c>
      <c r="D1228" t="inlineStr">
        <is>
          <t/>
        </is>
      </c>
      <c r="E1228" t="inlineStr">
        <is>
          <t/>
        </is>
      </c>
      <c r="F1228" t="inlineStr">
        <is>
          <t/>
        </is>
      </c>
      <c r="G1228" t="inlineStr">
        <is>
          <t/>
        </is>
      </c>
      <c r="H1228" t="inlineStr">
        <is>
          <t/>
        </is>
      </c>
      <c r="I1228" t="inlineStr">
        <is>
          <t/>
        </is>
      </c>
      <c r="J1228" t="inlineStr">
        <is>
          <t/>
        </is>
      </c>
      <c r="K1228" t="inlineStr">
        <is>
          <t/>
        </is>
      </c>
      <c r="L1228" t="inlineStr">
        <is>
          <t/>
        </is>
      </c>
      <c r="M1228" t="inlineStr">
        <is>
          <t/>
        </is>
      </c>
      <c r="N1228" t="inlineStr">
        <is>
          <t/>
        </is>
      </c>
      <c r="O1228" t="inlineStr">
        <is>
          <t/>
        </is>
      </c>
      <c r="P1228" t="inlineStr">
        <is>
          <t/>
        </is>
      </c>
      <c r="Q1228" t="inlineStr">
        <is>
          <t/>
        </is>
      </c>
      <c r="R1228" t="inlineStr">
        <is>
          <t/>
        </is>
      </c>
      <c r="S1228" t="inlineStr">
        <is>
          <t/>
        </is>
      </c>
      <c r="T1228" t="inlineStr">
        <is>
          <t/>
        </is>
      </c>
      <c r="U1228" t="inlineStr">
        <is>
          <t/>
        </is>
      </c>
      <c r="V1228" t="inlineStr">
        <is>
          <t/>
        </is>
      </c>
      <c r="W1228" t="inlineStr">
        <is>
          <t/>
        </is>
      </c>
      <c r="X1228" s="2" t="inlineStr">
        <is>
          <t>data remanence</t>
        </is>
      </c>
      <c r="Y1228" s="2" t="inlineStr">
        <is>
          <t>3</t>
        </is>
      </c>
      <c r="Z1228" s="2" t="inlineStr">
        <is>
          <t/>
        </is>
      </c>
      <c r="AA1228" t="inlineStr">
        <is>
          <t>residual physical representation of data that has been erased or overwritten</t>
        </is>
      </c>
      <c r="AB1228" t="inlineStr">
        <is>
          <t/>
        </is>
      </c>
      <c r="AC1228" t="inlineStr">
        <is>
          <t/>
        </is>
      </c>
      <c r="AD1228" t="inlineStr">
        <is>
          <t/>
        </is>
      </c>
      <c r="AE1228" t="inlineStr">
        <is>
          <t/>
        </is>
      </c>
      <c r="AF1228" t="inlineStr">
        <is>
          <t/>
        </is>
      </c>
      <c r="AG1228" t="inlineStr">
        <is>
          <t/>
        </is>
      </c>
      <c r="AH1228" t="inlineStr">
        <is>
          <t/>
        </is>
      </c>
      <c r="AI1228" t="inlineStr">
        <is>
          <t/>
        </is>
      </c>
      <c r="AJ1228" t="inlineStr">
        <is>
          <t/>
        </is>
      </c>
      <c r="AK1228" t="inlineStr">
        <is>
          <t/>
        </is>
      </c>
      <c r="AL1228" t="inlineStr">
        <is>
          <t/>
        </is>
      </c>
      <c r="AM1228" t="inlineStr">
        <is>
          <t/>
        </is>
      </c>
      <c r="AN1228" t="inlineStr">
        <is>
          <t/>
        </is>
      </c>
      <c r="AO1228" t="inlineStr">
        <is>
          <t/>
        </is>
      </c>
      <c r="AP1228" t="inlineStr">
        <is>
          <t/>
        </is>
      </c>
      <c r="AQ1228" t="inlineStr">
        <is>
          <t/>
        </is>
      </c>
      <c r="AR1228" s="2" t="inlineStr">
        <is>
          <t>iarmharacht sonraí</t>
        </is>
      </c>
      <c r="AS1228" s="2" t="inlineStr">
        <is>
          <t>3</t>
        </is>
      </c>
      <c r="AT1228" s="2" t="inlineStr">
        <is>
          <t/>
        </is>
      </c>
      <c r="AU1228" t="inlineStr">
        <is>
          <t/>
        </is>
      </c>
      <c r="AV1228" t="inlineStr">
        <is>
          <t/>
        </is>
      </c>
      <c r="AW1228" t="inlineStr">
        <is>
          <t/>
        </is>
      </c>
      <c r="AX1228" t="inlineStr">
        <is>
          <t/>
        </is>
      </c>
      <c r="AY1228" t="inlineStr">
        <is>
          <t/>
        </is>
      </c>
      <c r="AZ1228" t="inlineStr">
        <is>
          <t/>
        </is>
      </c>
      <c r="BA1228" t="inlineStr">
        <is>
          <t/>
        </is>
      </c>
      <c r="BB1228" t="inlineStr">
        <is>
          <t/>
        </is>
      </c>
      <c r="BC1228" t="inlineStr">
        <is>
          <t/>
        </is>
      </c>
      <c r="BD1228" t="inlineStr">
        <is>
          <t/>
        </is>
      </c>
      <c r="BE1228" t="inlineStr">
        <is>
          <t/>
        </is>
      </c>
      <c r="BF1228" t="inlineStr">
        <is>
          <t/>
        </is>
      </c>
      <c r="BG1228" t="inlineStr">
        <is>
          <t/>
        </is>
      </c>
      <c r="BH1228" t="inlineStr">
        <is>
          <t/>
        </is>
      </c>
      <c r="BI1228" t="inlineStr">
        <is>
          <t/>
        </is>
      </c>
      <c r="BJ1228" t="inlineStr">
        <is>
          <t/>
        </is>
      </c>
      <c r="BK1228" t="inlineStr">
        <is>
          <t/>
        </is>
      </c>
      <c r="BL1228" t="inlineStr">
        <is>
          <t/>
        </is>
      </c>
      <c r="BM1228" t="inlineStr">
        <is>
          <t/>
        </is>
      </c>
      <c r="BN1228" t="inlineStr">
        <is>
          <t/>
        </is>
      </c>
      <c r="BO1228" t="inlineStr">
        <is>
          <t/>
        </is>
      </c>
      <c r="BP1228" t="inlineStr">
        <is>
          <t/>
        </is>
      </c>
      <c r="BQ1228" t="inlineStr">
        <is>
          <t/>
        </is>
      </c>
      <c r="BR1228" t="inlineStr">
        <is>
          <t/>
        </is>
      </c>
      <c r="BS1228" t="inlineStr">
        <is>
          <t/>
        </is>
      </c>
      <c r="BT1228" t="inlineStr">
        <is>
          <t/>
        </is>
      </c>
      <c r="BU1228" t="inlineStr">
        <is>
          <t/>
        </is>
      </c>
      <c r="BV1228" t="inlineStr">
        <is>
          <t/>
        </is>
      </c>
      <c r="BW1228" t="inlineStr">
        <is>
          <t/>
        </is>
      </c>
      <c r="BX1228" t="inlineStr">
        <is>
          <t/>
        </is>
      </c>
      <c r="BY1228" t="inlineStr">
        <is>
          <t/>
        </is>
      </c>
      <c r="BZ1228" t="inlineStr">
        <is>
          <t/>
        </is>
      </c>
      <c r="CA1228" t="inlineStr">
        <is>
          <t/>
        </is>
      </c>
      <c r="CB1228" t="inlineStr">
        <is>
          <t/>
        </is>
      </c>
      <c r="CC1228" t="inlineStr">
        <is>
          <t/>
        </is>
      </c>
      <c r="CD1228" t="inlineStr">
        <is>
          <t/>
        </is>
      </c>
      <c r="CE1228" t="inlineStr">
        <is>
          <t/>
        </is>
      </c>
      <c r="CF1228" t="inlineStr">
        <is>
          <t/>
        </is>
      </c>
      <c r="CG1228" t="inlineStr">
        <is>
          <t/>
        </is>
      </c>
      <c r="CH1228" t="inlineStr">
        <is>
          <t/>
        </is>
      </c>
      <c r="CI1228" t="inlineStr">
        <is>
          <t/>
        </is>
      </c>
      <c r="CJ1228" t="inlineStr">
        <is>
          <t/>
        </is>
      </c>
      <c r="CK1228" t="inlineStr">
        <is>
          <t/>
        </is>
      </c>
      <c r="CL1228" t="inlineStr">
        <is>
          <t/>
        </is>
      </c>
      <c r="CM1228" t="inlineStr">
        <is>
          <t/>
        </is>
      </c>
      <c r="CN1228" t="inlineStr">
        <is>
          <t/>
        </is>
      </c>
      <c r="CO1228" t="inlineStr">
        <is>
          <t/>
        </is>
      </c>
      <c r="CP1228" t="inlineStr">
        <is>
          <t/>
        </is>
      </c>
      <c r="CQ1228" t="inlineStr">
        <is>
          <t/>
        </is>
      </c>
      <c r="CR1228" t="inlineStr">
        <is>
          <t/>
        </is>
      </c>
      <c r="CS1228" t="inlineStr">
        <is>
          <t/>
        </is>
      </c>
      <c r="CT1228" t="inlineStr">
        <is>
          <t/>
        </is>
      </c>
      <c r="CU1228" t="inlineStr">
        <is>
          <t/>
        </is>
      </c>
    </row>
    <row r="1229">
      <c r="A1229" s="1" t="str">
        <f>HYPERLINK("https://iate.europa.eu/entry/result/3570315/all", "3570315")</f>
        <v>3570315</v>
      </c>
      <c r="B1229" t="inlineStr">
        <is>
          <t>EDUCATION AND COMMUNICATIONS;SCIENCE</t>
        </is>
      </c>
      <c r="C1229" t="inlineStr">
        <is>
          <t>EDUCATION AND COMMUNICATIONS|information technology and data processing;SCIENCE|humanities</t>
        </is>
      </c>
      <c r="D1229" t="inlineStr">
        <is>
          <t/>
        </is>
      </c>
      <c r="E1229" t="inlineStr">
        <is>
          <t/>
        </is>
      </c>
      <c r="F1229" t="inlineStr">
        <is>
          <t/>
        </is>
      </c>
      <c r="G1229" t="inlineStr">
        <is>
          <t/>
        </is>
      </c>
      <c r="H1229" t="inlineStr">
        <is>
          <t/>
        </is>
      </c>
      <c r="I1229" t="inlineStr">
        <is>
          <t/>
        </is>
      </c>
      <c r="J1229" t="inlineStr">
        <is>
          <t/>
        </is>
      </c>
      <c r="K1229" t="inlineStr">
        <is>
          <t/>
        </is>
      </c>
      <c r="L1229" t="inlineStr">
        <is>
          <t/>
        </is>
      </c>
      <c r="M1229" t="inlineStr">
        <is>
          <t/>
        </is>
      </c>
      <c r="N1229" t="inlineStr">
        <is>
          <t/>
        </is>
      </c>
      <c r="O1229" t="inlineStr">
        <is>
          <t/>
        </is>
      </c>
      <c r="P1229" t="inlineStr">
        <is>
          <t/>
        </is>
      </c>
      <c r="Q1229" t="inlineStr">
        <is>
          <t/>
        </is>
      </c>
      <c r="R1229" t="inlineStr">
        <is>
          <t/>
        </is>
      </c>
      <c r="S1229" t="inlineStr">
        <is>
          <t/>
        </is>
      </c>
      <c r="T1229" t="inlineStr">
        <is>
          <t/>
        </is>
      </c>
      <c r="U1229" t="inlineStr">
        <is>
          <t/>
        </is>
      </c>
      <c r="V1229" t="inlineStr">
        <is>
          <t/>
        </is>
      </c>
      <c r="W1229" t="inlineStr">
        <is>
          <t/>
        </is>
      </c>
      <c r="X1229" s="2" t="inlineStr">
        <is>
          <t>syntatic dependency</t>
        </is>
      </c>
      <c r="Y1229" s="2" t="inlineStr">
        <is>
          <t>3</t>
        </is>
      </c>
      <c r="Z1229" s="2" t="inlineStr">
        <is>
          <t/>
        </is>
      </c>
      <c r="AA1229" t="inlineStr">
        <is>
          <t/>
        </is>
      </c>
      <c r="AB1229" t="inlineStr">
        <is>
          <t/>
        </is>
      </c>
      <c r="AC1229" t="inlineStr">
        <is>
          <t/>
        </is>
      </c>
      <c r="AD1229" t="inlineStr">
        <is>
          <t/>
        </is>
      </c>
      <c r="AE1229" t="inlineStr">
        <is>
          <t/>
        </is>
      </c>
      <c r="AF1229" t="inlineStr">
        <is>
          <t/>
        </is>
      </c>
      <c r="AG1229" t="inlineStr">
        <is>
          <t/>
        </is>
      </c>
      <c r="AH1229" t="inlineStr">
        <is>
          <t/>
        </is>
      </c>
      <c r="AI1229" t="inlineStr">
        <is>
          <t/>
        </is>
      </c>
      <c r="AJ1229" t="inlineStr">
        <is>
          <t/>
        </is>
      </c>
      <c r="AK1229" t="inlineStr">
        <is>
          <t/>
        </is>
      </c>
      <c r="AL1229" t="inlineStr">
        <is>
          <t/>
        </is>
      </c>
      <c r="AM1229" t="inlineStr">
        <is>
          <t/>
        </is>
      </c>
      <c r="AN1229" t="inlineStr">
        <is>
          <t/>
        </is>
      </c>
      <c r="AO1229" t="inlineStr">
        <is>
          <t/>
        </is>
      </c>
      <c r="AP1229" t="inlineStr">
        <is>
          <t/>
        </is>
      </c>
      <c r="AQ1229" t="inlineStr">
        <is>
          <t/>
        </is>
      </c>
      <c r="AR1229" t="inlineStr">
        <is>
          <t/>
        </is>
      </c>
      <c r="AS1229" t="inlineStr">
        <is>
          <t/>
        </is>
      </c>
      <c r="AT1229" t="inlineStr">
        <is>
          <t/>
        </is>
      </c>
      <c r="AU1229" t="inlineStr">
        <is>
          <t/>
        </is>
      </c>
      <c r="AV1229" t="inlineStr">
        <is>
          <t/>
        </is>
      </c>
      <c r="AW1229" t="inlineStr">
        <is>
          <t/>
        </is>
      </c>
      <c r="AX1229" t="inlineStr">
        <is>
          <t/>
        </is>
      </c>
      <c r="AY1229" t="inlineStr">
        <is>
          <t/>
        </is>
      </c>
      <c r="AZ1229" t="inlineStr">
        <is>
          <t/>
        </is>
      </c>
      <c r="BA1229" t="inlineStr">
        <is>
          <t/>
        </is>
      </c>
      <c r="BB1229" t="inlineStr">
        <is>
          <t/>
        </is>
      </c>
      <c r="BC1229" t="inlineStr">
        <is>
          <t/>
        </is>
      </c>
      <c r="BD1229" t="inlineStr">
        <is>
          <t/>
        </is>
      </c>
      <c r="BE1229" t="inlineStr">
        <is>
          <t/>
        </is>
      </c>
      <c r="BF1229" t="inlineStr">
        <is>
          <t/>
        </is>
      </c>
      <c r="BG1229" t="inlineStr">
        <is>
          <t/>
        </is>
      </c>
      <c r="BH1229" t="inlineStr">
        <is>
          <t/>
        </is>
      </c>
      <c r="BI1229" t="inlineStr">
        <is>
          <t/>
        </is>
      </c>
      <c r="BJ1229" t="inlineStr">
        <is>
          <t/>
        </is>
      </c>
      <c r="BK1229" t="inlineStr">
        <is>
          <t/>
        </is>
      </c>
      <c r="BL1229" t="inlineStr">
        <is>
          <t/>
        </is>
      </c>
      <c r="BM1229" t="inlineStr">
        <is>
          <t/>
        </is>
      </c>
      <c r="BN1229" t="inlineStr">
        <is>
          <t/>
        </is>
      </c>
      <c r="BO1229" t="inlineStr">
        <is>
          <t/>
        </is>
      </c>
      <c r="BP1229" t="inlineStr">
        <is>
          <t/>
        </is>
      </c>
      <c r="BQ1229" t="inlineStr">
        <is>
          <t/>
        </is>
      </c>
      <c r="BR1229" t="inlineStr">
        <is>
          <t/>
        </is>
      </c>
      <c r="BS1229" t="inlineStr">
        <is>
          <t/>
        </is>
      </c>
      <c r="BT1229" t="inlineStr">
        <is>
          <t/>
        </is>
      </c>
      <c r="BU1229" t="inlineStr">
        <is>
          <t/>
        </is>
      </c>
      <c r="BV1229" t="inlineStr">
        <is>
          <t/>
        </is>
      </c>
      <c r="BW1229" t="inlineStr">
        <is>
          <t/>
        </is>
      </c>
      <c r="BX1229" t="inlineStr">
        <is>
          <t/>
        </is>
      </c>
      <c r="BY1229" t="inlineStr">
        <is>
          <t/>
        </is>
      </c>
      <c r="BZ1229" t="inlineStr">
        <is>
          <t/>
        </is>
      </c>
      <c r="CA1229" t="inlineStr">
        <is>
          <t/>
        </is>
      </c>
      <c r="CB1229" s="2" t="inlineStr">
        <is>
          <t>dependência sintática</t>
        </is>
      </c>
      <c r="CC1229" s="2" t="inlineStr">
        <is>
          <t>3</t>
        </is>
      </c>
      <c r="CD1229" s="2" t="inlineStr">
        <is>
          <t/>
        </is>
      </c>
      <c r="CE1229" t="inlineStr">
        <is>
          <t/>
        </is>
      </c>
      <c r="CF1229" t="inlineStr">
        <is>
          <t/>
        </is>
      </c>
      <c r="CG1229" t="inlineStr">
        <is>
          <t/>
        </is>
      </c>
      <c r="CH1229" t="inlineStr">
        <is>
          <t/>
        </is>
      </c>
      <c r="CI1229" t="inlineStr">
        <is>
          <t/>
        </is>
      </c>
      <c r="CJ1229" t="inlineStr">
        <is>
          <t/>
        </is>
      </c>
      <c r="CK1229" t="inlineStr">
        <is>
          <t/>
        </is>
      </c>
      <c r="CL1229" t="inlineStr">
        <is>
          <t/>
        </is>
      </c>
      <c r="CM1229" t="inlineStr">
        <is>
          <t/>
        </is>
      </c>
      <c r="CN1229" t="inlineStr">
        <is>
          <t/>
        </is>
      </c>
      <c r="CO1229" t="inlineStr">
        <is>
          <t/>
        </is>
      </c>
      <c r="CP1229" t="inlineStr">
        <is>
          <t/>
        </is>
      </c>
      <c r="CQ1229" t="inlineStr">
        <is>
          <t/>
        </is>
      </c>
      <c r="CR1229" t="inlineStr">
        <is>
          <t/>
        </is>
      </c>
      <c r="CS1229" t="inlineStr">
        <is>
          <t/>
        </is>
      </c>
      <c r="CT1229" t="inlineStr">
        <is>
          <t/>
        </is>
      </c>
      <c r="CU1229" t="inlineStr">
        <is>
          <t/>
        </is>
      </c>
    </row>
    <row r="1230">
      <c r="A1230" s="1" t="str">
        <f>HYPERLINK("https://iate.europa.eu/entry/result/3570310/all", "3570310")</f>
        <v>3570310</v>
      </c>
      <c r="B1230" t="inlineStr">
        <is>
          <t>EDUCATION AND COMMUNICATIONS;SCIENCE</t>
        </is>
      </c>
      <c r="C1230" t="inlineStr">
        <is>
          <t>EDUCATION AND COMMUNICATIONS|information technology and data processing;SCIENCE|humanities</t>
        </is>
      </c>
      <c r="D1230" t="inlineStr">
        <is>
          <t/>
        </is>
      </c>
      <c r="E1230" t="inlineStr">
        <is>
          <t/>
        </is>
      </c>
      <c r="F1230" t="inlineStr">
        <is>
          <t/>
        </is>
      </c>
      <c r="G1230" t="inlineStr">
        <is>
          <t/>
        </is>
      </c>
      <c r="H1230" t="inlineStr">
        <is>
          <t/>
        </is>
      </c>
      <c r="I1230" t="inlineStr">
        <is>
          <t/>
        </is>
      </c>
      <c r="J1230" t="inlineStr">
        <is>
          <t/>
        </is>
      </c>
      <c r="K1230" t="inlineStr">
        <is>
          <t/>
        </is>
      </c>
      <c r="L1230" t="inlineStr">
        <is>
          <t/>
        </is>
      </c>
      <c r="M1230" t="inlineStr">
        <is>
          <t/>
        </is>
      </c>
      <c r="N1230" t="inlineStr">
        <is>
          <t/>
        </is>
      </c>
      <c r="O1230" t="inlineStr">
        <is>
          <t/>
        </is>
      </c>
      <c r="P1230" t="inlineStr">
        <is>
          <t/>
        </is>
      </c>
      <c r="Q1230" t="inlineStr">
        <is>
          <t/>
        </is>
      </c>
      <c r="R1230" t="inlineStr">
        <is>
          <t/>
        </is>
      </c>
      <c r="S1230" t="inlineStr">
        <is>
          <t/>
        </is>
      </c>
      <c r="T1230" t="inlineStr">
        <is>
          <t/>
        </is>
      </c>
      <c r="U1230" t="inlineStr">
        <is>
          <t/>
        </is>
      </c>
      <c r="V1230" t="inlineStr">
        <is>
          <t/>
        </is>
      </c>
      <c r="W1230" t="inlineStr">
        <is>
          <t/>
        </is>
      </c>
      <c r="X1230" s="2" t="inlineStr">
        <is>
          <t>entity relation extraction</t>
        </is>
      </c>
      <c r="Y1230" s="2" t="inlineStr">
        <is>
          <t>3</t>
        </is>
      </c>
      <c r="Z1230" s="2" t="inlineStr">
        <is>
          <t/>
        </is>
      </c>
      <c r="AA1230" t="inlineStr">
        <is>
          <t/>
        </is>
      </c>
      <c r="AB1230" t="inlineStr">
        <is>
          <t/>
        </is>
      </c>
      <c r="AC1230" t="inlineStr">
        <is>
          <t/>
        </is>
      </c>
      <c r="AD1230" t="inlineStr">
        <is>
          <t/>
        </is>
      </c>
      <c r="AE1230" t="inlineStr">
        <is>
          <t/>
        </is>
      </c>
      <c r="AF1230" t="inlineStr">
        <is>
          <t/>
        </is>
      </c>
      <c r="AG1230" t="inlineStr">
        <is>
          <t/>
        </is>
      </c>
      <c r="AH1230" t="inlineStr">
        <is>
          <t/>
        </is>
      </c>
      <c r="AI1230" t="inlineStr">
        <is>
          <t/>
        </is>
      </c>
      <c r="AJ1230" t="inlineStr">
        <is>
          <t/>
        </is>
      </c>
      <c r="AK1230" t="inlineStr">
        <is>
          <t/>
        </is>
      </c>
      <c r="AL1230" t="inlineStr">
        <is>
          <t/>
        </is>
      </c>
      <c r="AM1230" t="inlineStr">
        <is>
          <t/>
        </is>
      </c>
      <c r="AN1230" t="inlineStr">
        <is>
          <t/>
        </is>
      </c>
      <c r="AO1230" t="inlineStr">
        <is>
          <t/>
        </is>
      </c>
      <c r="AP1230" t="inlineStr">
        <is>
          <t/>
        </is>
      </c>
      <c r="AQ1230" t="inlineStr">
        <is>
          <t/>
        </is>
      </c>
      <c r="AR1230" t="inlineStr">
        <is>
          <t/>
        </is>
      </c>
      <c r="AS1230" t="inlineStr">
        <is>
          <t/>
        </is>
      </c>
      <c r="AT1230" t="inlineStr">
        <is>
          <t/>
        </is>
      </c>
      <c r="AU1230" t="inlineStr">
        <is>
          <t/>
        </is>
      </c>
      <c r="AV1230" t="inlineStr">
        <is>
          <t/>
        </is>
      </c>
      <c r="AW1230" t="inlineStr">
        <is>
          <t/>
        </is>
      </c>
      <c r="AX1230" t="inlineStr">
        <is>
          <t/>
        </is>
      </c>
      <c r="AY1230" t="inlineStr">
        <is>
          <t/>
        </is>
      </c>
      <c r="AZ1230" t="inlineStr">
        <is>
          <t/>
        </is>
      </c>
      <c r="BA1230" t="inlineStr">
        <is>
          <t/>
        </is>
      </c>
      <c r="BB1230" t="inlineStr">
        <is>
          <t/>
        </is>
      </c>
      <c r="BC1230" t="inlineStr">
        <is>
          <t/>
        </is>
      </c>
      <c r="BD1230" t="inlineStr">
        <is>
          <t/>
        </is>
      </c>
      <c r="BE1230" t="inlineStr">
        <is>
          <t/>
        </is>
      </c>
      <c r="BF1230" t="inlineStr">
        <is>
          <t/>
        </is>
      </c>
      <c r="BG1230" t="inlineStr">
        <is>
          <t/>
        </is>
      </c>
      <c r="BH1230" t="inlineStr">
        <is>
          <t/>
        </is>
      </c>
      <c r="BI1230" t="inlineStr">
        <is>
          <t/>
        </is>
      </c>
      <c r="BJ1230" t="inlineStr">
        <is>
          <t/>
        </is>
      </c>
      <c r="BK1230" t="inlineStr">
        <is>
          <t/>
        </is>
      </c>
      <c r="BL1230" t="inlineStr">
        <is>
          <t/>
        </is>
      </c>
      <c r="BM1230" t="inlineStr">
        <is>
          <t/>
        </is>
      </c>
      <c r="BN1230" t="inlineStr">
        <is>
          <t/>
        </is>
      </c>
      <c r="BO1230" t="inlineStr">
        <is>
          <t/>
        </is>
      </c>
      <c r="BP1230" t="inlineStr">
        <is>
          <t/>
        </is>
      </c>
      <c r="BQ1230" t="inlineStr">
        <is>
          <t/>
        </is>
      </c>
      <c r="BR1230" t="inlineStr">
        <is>
          <t/>
        </is>
      </c>
      <c r="BS1230" t="inlineStr">
        <is>
          <t/>
        </is>
      </c>
      <c r="BT1230" t="inlineStr">
        <is>
          <t/>
        </is>
      </c>
      <c r="BU1230" t="inlineStr">
        <is>
          <t/>
        </is>
      </c>
      <c r="BV1230" t="inlineStr">
        <is>
          <t/>
        </is>
      </c>
      <c r="BW1230" t="inlineStr">
        <is>
          <t/>
        </is>
      </c>
      <c r="BX1230" t="inlineStr">
        <is>
          <t/>
        </is>
      </c>
      <c r="BY1230" t="inlineStr">
        <is>
          <t/>
        </is>
      </c>
      <c r="BZ1230" t="inlineStr">
        <is>
          <t/>
        </is>
      </c>
      <c r="CA1230" t="inlineStr">
        <is>
          <t/>
        </is>
      </c>
      <c r="CB1230" s="2" t="inlineStr">
        <is>
          <t>extração de relações entre entidades</t>
        </is>
      </c>
      <c r="CC1230" s="2" t="inlineStr">
        <is>
          <t>3</t>
        </is>
      </c>
      <c r="CD1230" s="2" t="inlineStr">
        <is>
          <t/>
        </is>
      </c>
      <c r="CE1230" t="inlineStr">
        <is>
          <t/>
        </is>
      </c>
      <c r="CF1230" t="inlineStr">
        <is>
          <t/>
        </is>
      </c>
      <c r="CG1230" t="inlineStr">
        <is>
          <t/>
        </is>
      </c>
      <c r="CH1230" t="inlineStr">
        <is>
          <t/>
        </is>
      </c>
      <c r="CI1230" t="inlineStr">
        <is>
          <t/>
        </is>
      </c>
      <c r="CJ1230" t="inlineStr">
        <is>
          <t/>
        </is>
      </c>
      <c r="CK1230" t="inlineStr">
        <is>
          <t/>
        </is>
      </c>
      <c r="CL1230" t="inlineStr">
        <is>
          <t/>
        </is>
      </c>
      <c r="CM1230" t="inlineStr">
        <is>
          <t/>
        </is>
      </c>
      <c r="CN1230" t="inlineStr">
        <is>
          <t/>
        </is>
      </c>
      <c r="CO1230" t="inlineStr">
        <is>
          <t/>
        </is>
      </c>
      <c r="CP1230" t="inlineStr">
        <is>
          <t/>
        </is>
      </c>
      <c r="CQ1230" t="inlineStr">
        <is>
          <t/>
        </is>
      </c>
      <c r="CR1230" t="inlineStr">
        <is>
          <t/>
        </is>
      </c>
      <c r="CS1230" t="inlineStr">
        <is>
          <t/>
        </is>
      </c>
      <c r="CT1230" t="inlineStr">
        <is>
          <t/>
        </is>
      </c>
      <c r="CU1230" t="inlineStr">
        <is>
          <t/>
        </is>
      </c>
    </row>
    <row r="1231">
      <c r="A1231" s="1" t="str">
        <f>HYPERLINK("https://iate.europa.eu/entry/result/3569783/all", "3569783")</f>
        <v>3569783</v>
      </c>
      <c r="B1231" t="inlineStr">
        <is>
          <t>SOCIAL QUESTIONS;EUROPEAN UNION</t>
        </is>
      </c>
      <c r="C1231" t="inlineStr">
        <is>
          <t>SOCIAL QUESTIONS|construction and town planning|town planning;EUROPEAN UNION|EU finance</t>
        </is>
      </c>
      <c r="D1231" s="2" t="inlineStr">
        <is>
          <t>иновативни дейности за градско развитие</t>
        </is>
      </c>
      <c r="E1231" s="2" t="inlineStr">
        <is>
          <t>3</t>
        </is>
      </c>
      <c r="F1231" s="2" t="inlineStr">
        <is>
          <t/>
        </is>
      </c>
      <c r="G1231" t="inlineStr">
        <is>
          <t/>
        </is>
      </c>
      <c r="H1231" s="2" t="inlineStr">
        <is>
          <t>Městská inovativní opatření</t>
        </is>
      </c>
      <c r="I1231" s="2" t="inlineStr">
        <is>
          <t>3</t>
        </is>
      </c>
      <c r="J1231" s="2" t="inlineStr">
        <is>
          <t/>
        </is>
      </c>
      <c r="K1231" t="inlineStr">
        <is>
          <t>iniciativa poskytující městským oblastem v celé Evropě zdroje k testování nových řešení městských výzev a k tomu, aby se přesvědčily, jak tyto práce fungují v praxi</t>
        </is>
      </c>
      <c r="L1231" s="2" t="inlineStr">
        <is>
          <t>nyskabende foranstaltninger i byerne</t>
        </is>
      </c>
      <c r="M1231" s="2" t="inlineStr">
        <is>
          <t>3</t>
        </is>
      </c>
      <c r="N1231" s="2" t="inlineStr">
        <is>
          <t/>
        </is>
      </c>
      <c r="O1231" t="inlineStr">
        <is>
          <t/>
        </is>
      </c>
      <c r="P1231" s="2" t="inlineStr">
        <is>
          <t>innovative Maßnahmen für eine nachhaltige Stadtentwicklung</t>
        </is>
      </c>
      <c r="Q1231" s="2" t="inlineStr">
        <is>
          <t>3</t>
        </is>
      </c>
      <c r="R1231" s="2" t="inlineStr">
        <is>
          <t/>
        </is>
      </c>
      <c r="S1231" t="inlineStr">
        <is>
          <t/>
        </is>
      </c>
      <c r="T1231" s="2" t="inlineStr">
        <is>
          <t>αστικές καινοτόμες δράσεις</t>
        </is>
      </c>
      <c r="U1231" s="2" t="inlineStr">
        <is>
          <t>3</t>
        </is>
      </c>
      <c r="V1231" s="2" t="inlineStr">
        <is>
          <t/>
        </is>
      </c>
      <c r="W1231" t="inlineStr">
        <is>
          <t/>
        </is>
      </c>
      <c r="X1231" s="2" t="inlineStr">
        <is>
          <t>UIA|
Urban Innovative Actions</t>
        </is>
      </c>
      <c r="Y1231" s="2" t="inlineStr">
        <is>
          <t>3|
3</t>
        </is>
      </c>
      <c r="Z1231" s="2" t="inlineStr">
        <is>
          <t xml:space="preserve">|
</t>
        </is>
      </c>
      <c r="AA1231" t="inlineStr">
        <is>
          <t>initiative of the European Commission that provides urban areas throughout Europe with resources to test innovative solutions to address urban challenges</t>
        </is>
      </c>
      <c r="AB1231" s="2" t="inlineStr">
        <is>
          <t>AIU|
Acciones Innovadoras Urbanas</t>
        </is>
      </c>
      <c r="AC1231" s="2" t="inlineStr">
        <is>
          <t>3|
3</t>
        </is>
      </c>
      <c r="AD1231" s="2" t="inlineStr">
        <is>
          <t xml:space="preserve">|
</t>
        </is>
      </c>
      <c r="AE1231" t="inlineStr">
        <is>
          <t>Iniciativa de la UE que apoya, con fondos del FEDER, proyectos innovadores que buscan soluciones originales y prácticas a problemas específicos de las ciudades.</t>
        </is>
      </c>
      <c r="AF1231" s="2" t="inlineStr">
        <is>
          <t>linnadega seotud uuenduslikud meetmed</t>
        </is>
      </c>
      <c r="AG1231" s="2" t="inlineStr">
        <is>
          <t>3</t>
        </is>
      </c>
      <c r="AH1231" s="2" t="inlineStr">
        <is>
          <t/>
        </is>
      </c>
      <c r="AI1231" t="inlineStr">
        <is>
          <t/>
        </is>
      </c>
      <c r="AJ1231" s="2" t="inlineStr">
        <is>
          <t>kaupunkialueiden innovatiiviset toimenpiteet</t>
        </is>
      </c>
      <c r="AK1231" s="2" t="inlineStr">
        <is>
          <t>3</t>
        </is>
      </c>
      <c r="AL1231" s="2" t="inlineStr">
        <is>
          <t/>
        </is>
      </c>
      <c r="AM1231" t="inlineStr">
        <is>
          <t>Euroopan komission aloite, johon sisältyy tutkimuksia ja pilottihankkeita, joilla testataan uusia ratkaisuja sellaisiin kaupunkialueidenhaasteisiin, jotka todennäköisesti kasvavat tulevina vuosina</t>
        </is>
      </c>
      <c r="AN1231" s="2" t="inlineStr">
        <is>
          <t>Actions innovatrices urbaines|
AIU</t>
        </is>
      </c>
      <c r="AO1231" s="2" t="inlineStr">
        <is>
          <t>3|
2</t>
        </is>
      </c>
      <c r="AP1231" s="2" t="inlineStr">
        <is>
          <t xml:space="preserve">|
</t>
        </is>
      </c>
      <c r="AQ1231" t="inlineStr">
        <is>
          <t>initiative de l'Union Européenne, financée par le FEDER, qui permet aux aires urbaines en Europe de mettre en œuvre des solutions nouvelles et innovantes afin de faire face aux défis urbains qu’elles rencontrent</t>
        </is>
      </c>
      <c r="AR1231" s="2" t="inlineStr">
        <is>
          <t>Gníomhaíochtaí Nuálacha Uirbeacha</t>
        </is>
      </c>
      <c r="AS1231" s="2" t="inlineStr">
        <is>
          <t>3</t>
        </is>
      </c>
      <c r="AT1231" s="2" t="inlineStr">
        <is>
          <t/>
        </is>
      </c>
      <c r="AU1231" t="inlineStr">
        <is>
          <t/>
        </is>
      </c>
      <c r="AV1231" s="2" t="inlineStr">
        <is>
          <t>Inovativne mjere za gradove</t>
        </is>
      </c>
      <c r="AW1231" s="2" t="inlineStr">
        <is>
          <t>3</t>
        </is>
      </c>
      <c r="AX1231" s="2" t="inlineStr">
        <is>
          <t/>
        </is>
      </c>
      <c r="AY1231" t="inlineStr">
        <is>
          <t/>
        </is>
      </c>
      <c r="AZ1231" s="2" t="inlineStr">
        <is>
          <t>Innovatív városfejlesztési tevékenységek</t>
        </is>
      </c>
      <c r="BA1231" s="2" t="inlineStr">
        <is>
          <t>3</t>
        </is>
      </c>
      <c r="BB1231" s="2" t="inlineStr">
        <is>
          <t/>
        </is>
      </c>
      <c r="BC1231" t="inlineStr">
        <is>
          <t/>
        </is>
      </c>
      <c r="BD1231" s="2" t="inlineStr">
        <is>
          <t>Azioni urbane innovative</t>
        </is>
      </c>
      <c r="BE1231" s="2" t="inlineStr">
        <is>
          <t>3</t>
        </is>
      </c>
      <c r="BF1231" s="2" t="inlineStr">
        <is>
          <t/>
        </is>
      </c>
      <c r="BG1231" t="inlineStr">
        <is>
          <t>iniziativa per mezzo della quale la Commissione finanzia annualmente progetti che sperimentano soluzioni innovative per affrontare le sfide più rilevanti per le città</t>
        </is>
      </c>
      <c r="BH1231" s="2" t="inlineStr">
        <is>
          <t>„Inovatyvūs miestų sprendimai“</t>
        </is>
      </c>
      <c r="BI1231" s="2" t="inlineStr">
        <is>
          <t>3</t>
        </is>
      </c>
      <c r="BJ1231" s="2" t="inlineStr">
        <is>
          <t/>
        </is>
      </c>
      <c r="BK1231" t="inlineStr">
        <is>
          <t>Europos Komisijos iniciatyva, pagal kurią Europos miestų vietovėms suteikiama išteklių naujiems ir novatoriškiems miestų problemų sprendimo būdams išbandyti</t>
        </is>
      </c>
      <c r="BL1231" s="2" t="inlineStr">
        <is>
          <t>Inovatīvas pilsētvides darbības</t>
        </is>
      </c>
      <c r="BM1231" s="2" t="inlineStr">
        <is>
          <t>2</t>
        </is>
      </c>
      <c r="BN1231" s="2" t="inlineStr">
        <is>
          <t/>
        </is>
      </c>
      <c r="BO1231" t="inlineStr">
        <is>
          <t>Eiropas Savienības iniciatīva, kas nodrošina pilsētteritorijām visā Eiropā līdzekļus jaunu un neaprobētu risinājumu izmantošanai nolūkā risināt pilsētvides problēmas</t>
        </is>
      </c>
      <c r="BP1231" s="2" t="inlineStr">
        <is>
          <t>Azzjonijiet Innovattivi Urbani</t>
        </is>
      </c>
      <c r="BQ1231" s="2" t="inlineStr">
        <is>
          <t>3</t>
        </is>
      </c>
      <c r="BR1231" s="2" t="inlineStr">
        <is>
          <t/>
        </is>
      </c>
      <c r="BS1231" t="inlineStr">
        <is>
          <t>inizjattiva tal-Kummissjoni Ewropea li tipprovdi żoni urbani madwar l-Ewropa b'riżorsi biex soluzzjonijiet ġodda u li għadhom ma ġewx provati jiġu ttestjati biex jiġu indrizzati sfidi urbani</t>
        </is>
      </c>
      <c r="BT1231" s="2" t="inlineStr">
        <is>
          <t>stedelijke innovatieve acties</t>
        </is>
      </c>
      <c r="BU1231" s="2" t="inlineStr">
        <is>
          <t>3</t>
        </is>
      </c>
      <c r="BV1231" s="2" t="inlineStr">
        <is>
          <t/>
        </is>
      </c>
      <c r="BW1231" t="inlineStr">
        <is>
          <t>innovatieve acties op het gebied van duurzame stedelijke ontwikkeling</t>
        </is>
      </c>
      <c r="BX1231" s="2" t="inlineStr">
        <is>
          <t>innowacyjne działania miejskie</t>
        </is>
      </c>
      <c r="BY1231" s="2" t="inlineStr">
        <is>
          <t>3</t>
        </is>
      </c>
      <c r="BZ1231" s="2" t="inlineStr">
        <is>
          <t/>
        </is>
      </c>
      <c r="CA1231" t="inlineStr">
        <is>
          <t/>
        </is>
      </c>
      <c r="CB1231" s="2" t="inlineStr">
        <is>
          <t>Ações Urbanas Inovadoras</t>
        </is>
      </c>
      <c r="CC1231" s="2" t="inlineStr">
        <is>
          <t>3</t>
        </is>
      </c>
      <c r="CD1231" s="2" t="inlineStr">
        <is>
          <t/>
        </is>
      </c>
      <c r="CE1231" t="inlineStr">
        <is>
          <t/>
        </is>
      </c>
      <c r="CF1231" s="2" t="inlineStr">
        <is>
          <t>UIA|
Acțiuni urbane inovatoare</t>
        </is>
      </c>
      <c r="CG1231" s="2" t="inlineStr">
        <is>
          <t>3|
3</t>
        </is>
      </c>
      <c r="CH1231" s="2" t="inlineStr">
        <is>
          <t xml:space="preserve">|
</t>
        </is>
      </c>
      <c r="CI1231" t="inlineStr">
        <is>
          <t>inițiativă a Comisiei Europene lansată în temeiul articolului 8 din Regulamentul FEDR, care vizează identificarea și testarea unor soluții inovatoare la problemele legate de dezvoltarea urbană durabilă</t>
        </is>
      </c>
      <c r="CJ1231" s="2" t="inlineStr">
        <is>
          <t>mestské inovačné opatrenia</t>
        </is>
      </c>
      <c r="CK1231" s="2" t="inlineStr">
        <is>
          <t>3</t>
        </is>
      </c>
      <c r="CL1231" s="2" t="inlineStr">
        <is>
          <t/>
        </is>
      </c>
      <c r="CM1231" t="inlineStr">
        <is>
          <t/>
        </is>
      </c>
      <c r="CN1231" s="2" t="inlineStr">
        <is>
          <t>Inovativni urbanistični ukrepi</t>
        </is>
      </c>
      <c r="CO1231" s="2" t="inlineStr">
        <is>
          <t>2</t>
        </is>
      </c>
      <c r="CP1231" s="2" t="inlineStr">
        <is>
          <t/>
        </is>
      </c>
      <c r="CQ1231" t="inlineStr">
        <is>
          <t/>
        </is>
      </c>
      <c r="CR1231" s="2" t="inlineStr">
        <is>
          <t>innovativa åtgärder i städerna</t>
        </is>
      </c>
      <c r="CS1231" s="2" t="inlineStr">
        <is>
          <t>2</t>
        </is>
      </c>
      <c r="CT1231" s="2" t="inlineStr">
        <is>
          <t/>
        </is>
      </c>
      <c r="CU1231" t="inlineStr">
        <is>
          <t/>
        </is>
      </c>
    </row>
    <row r="1232">
      <c r="A1232" s="1" t="str">
        <f>HYPERLINK("https://iate.europa.eu/entry/result/3561286/all", "3561286")</f>
        <v>3561286</v>
      </c>
      <c r="B1232" t="inlineStr">
        <is>
          <t>PRODUCTION, TECHNOLOGY AND RESEARCH</t>
        </is>
      </c>
      <c r="C1232" t="inlineStr">
        <is>
          <t>PRODUCTION, TECHNOLOGY AND RESEARCH</t>
        </is>
      </c>
      <c r="D1232" s="2" t="inlineStr">
        <is>
          <t>Авангард за нов растеж чрез интелигентна специализация</t>
        </is>
      </c>
      <c r="E1232" s="2" t="inlineStr">
        <is>
          <t>3</t>
        </is>
      </c>
      <c r="F1232" s="2" t="inlineStr">
        <is>
          <t/>
        </is>
      </c>
      <c r="G1232" t="inlineStr">
        <is>
          <t/>
        </is>
      </c>
      <c r="H1232" s="2" t="inlineStr">
        <is>
          <t>iniciativa Vanguard|
iniciativa Vanguard pro nový růst prostřednictvím inteligentní specializace</t>
        </is>
      </c>
      <c r="I1232" s="2" t="inlineStr">
        <is>
          <t>3|
3</t>
        </is>
      </c>
      <c r="J1232" s="2" t="inlineStr">
        <is>
          <t xml:space="preserve">|
</t>
        </is>
      </c>
      <c r="K1232" t="inlineStr">
        <is>
          <t/>
        </is>
      </c>
      <c r="L1232" s="2" t="inlineStr">
        <is>
          <t>Vanguardinitiativet|
Vanguardinitiativet vedrørende ny vækst gennem intelligent specialisering</t>
        </is>
      </c>
      <c r="M1232" s="2" t="inlineStr">
        <is>
          <t>3|
3</t>
        </is>
      </c>
      <c r="N1232" s="2" t="inlineStr">
        <is>
          <t xml:space="preserve">|
</t>
        </is>
      </c>
      <c r="O1232" t="inlineStr">
        <is>
          <t>europæisk interregionalt samarbejde, som fokuserer på at anvende intelligente specialiseringsstrategier til at fremme ny vækst gennem iværksætterrelateret innovation og erhvervsmæssig fornyelse</t>
        </is>
      </c>
      <c r="P1232" s="2" t="inlineStr">
        <is>
          <t>Vanguard-Initiative</t>
        </is>
      </c>
      <c r="Q1232" s="2" t="inlineStr">
        <is>
          <t>3</t>
        </is>
      </c>
      <c r="R1232" s="2" t="inlineStr">
        <is>
          <t/>
        </is>
      </c>
      <c r="S1232" t="inlineStr">
        <is>
          <t>von Unternehmen und Forschungseinrichtungen durchgeführte Innovationsprojekte zur Stärkung des industriellen Wachstums</t>
        </is>
      </c>
      <c r="T1232" s="2" t="inlineStr">
        <is>
          <t>πρωτοβουλία Vanguard</t>
        </is>
      </c>
      <c r="U1232" s="2" t="inlineStr">
        <is>
          <t>3</t>
        </is>
      </c>
      <c r="V1232" s="2" t="inlineStr">
        <is>
          <t/>
        </is>
      </c>
      <c r="W1232" t="inlineStr">
        <is>
          <t/>
        </is>
      </c>
      <c r="X1232" s="2" t="inlineStr">
        <is>
          <t>Vanguard Initiative for New Growth through Smart Specialisation|
smart specialization Vanguard Initiative|
Vanguard Initiative</t>
        </is>
      </c>
      <c r="Y1232" s="2" t="inlineStr">
        <is>
          <t>3|
1|
3</t>
        </is>
      </c>
      <c r="Z1232" s="2" t="inlineStr">
        <is>
          <t xml:space="preserve">|
|
</t>
        </is>
      </c>
      <c r="AA1232" t="inlineStr">
        <is>
          <t>political commitment made by regions to use their smart specialisation strategy to boost new growth through bottom-up entrepreneurial innovation and industrial renewal in European priority areas</t>
        </is>
      </c>
      <c r="AB1232" s="2" t="inlineStr">
        <is>
          <t>Iniciativa Vanguard para un nuevo crecimiento mediante una especialización inteligente|
Iniciativa Vanguard</t>
        </is>
      </c>
      <c r="AC1232" s="2" t="inlineStr">
        <is>
          <t>3|
3</t>
        </is>
      </c>
      <c r="AD1232" s="2" t="inlineStr">
        <is>
          <t xml:space="preserve">|
</t>
        </is>
      </c>
      <c r="AE1232" t="inlineStr">
        <is>
          <t>Iniciativa que agrupa a numerosas regiones industriales europeas que se han comprometido a desarrollar planes de trabajo conjuntos para aumentar la masa crítica y las especializaciones complementarias en las industrias emergentes.</t>
        </is>
      </c>
      <c r="AF1232" s="2" t="inlineStr">
        <is>
          <t>Vanguardi algatus</t>
        </is>
      </c>
      <c r="AG1232" s="2" t="inlineStr">
        <is>
          <t>3</t>
        </is>
      </c>
      <c r="AH1232" s="2" t="inlineStr">
        <is>
          <t/>
        </is>
      </c>
      <c r="AI1232" t="inlineStr">
        <is>
          <t>algatus, mille raames Euroopa piirkonnad teevad koostööd uuenduslikus investeerimises</t>
        </is>
      </c>
      <c r="AJ1232" s="2" t="inlineStr">
        <is>
          <t>Vanguard-aloite|
Vanguard-aloite – älykkään erikoistumisen kautta uuteen kasvuun</t>
        </is>
      </c>
      <c r="AK1232" s="2" t="inlineStr">
        <is>
          <t>3|
3</t>
        </is>
      </c>
      <c r="AL1232" s="2" t="inlineStr">
        <is>
          <t xml:space="preserve">|
</t>
        </is>
      </c>
      <c r="AM1232" t="inlineStr">
        <is>
          <t/>
        </is>
      </c>
      <c r="AN1232" s="2" t="inlineStr">
        <is>
          <t>initiative Vanguard|
initiative Vanguard pour une nouvelle croissance grâce à la spécialisation intelligente</t>
        </is>
      </c>
      <c r="AO1232" s="2" t="inlineStr">
        <is>
          <t>3|
3</t>
        </is>
      </c>
      <c r="AP1232" s="2" t="inlineStr">
        <is>
          <t xml:space="preserve">|
</t>
        </is>
      </c>
      <c r="AQ1232" t="inlineStr">
        <is>
          <t>réseau de régions européennes dont l'objectif est de promouvoir la coopération interrégionale et la gouvernance à plusieurs niveaux afin d’aider les grappes d’entreprises et les écosystèmes régionaux à se concentrer sur des domaines prioritaires de politique industrielle et d’innovation pour les industries émergentes et en mutation</t>
        </is>
      </c>
      <c r="AR1232" s="2" t="inlineStr">
        <is>
          <t>Tionscnamh Vanguard le haghaidh Fás Nua trí Speisialtóireacht Chliste</t>
        </is>
      </c>
      <c r="AS1232" s="2" t="inlineStr">
        <is>
          <t>3</t>
        </is>
      </c>
      <c r="AT1232" s="2" t="inlineStr">
        <is>
          <t/>
        </is>
      </c>
      <c r="AU1232" t="inlineStr">
        <is>
          <t/>
        </is>
      </c>
      <c r="AV1232" s="2" t="inlineStr">
        <is>
          <t>inicijativa Vanguard|
inicijativa Vanguard za novi rast putem pametne specijalizacije</t>
        </is>
      </c>
      <c r="AW1232" s="2" t="inlineStr">
        <is>
          <t>3|
3</t>
        </is>
      </c>
      <c r="AX1232" s="2" t="inlineStr">
        <is>
          <t xml:space="preserve">|
</t>
        </is>
      </c>
      <c r="AY1232" t="inlineStr">
        <is>
          <t/>
        </is>
      </c>
      <c r="AZ1232" s="2" t="inlineStr">
        <is>
          <t>az intelligens szakosodáson alapuló növekedést célzó élkezdeményezés|
Élkezdeményezés</t>
        </is>
      </c>
      <c r="BA1232" s="2" t="inlineStr">
        <is>
          <t>3|
3</t>
        </is>
      </c>
      <c r="BB1232" s="2" t="inlineStr">
        <is>
          <t xml:space="preserve">|
</t>
        </is>
      </c>
      <c r="BC1232" t="inlineStr">
        <is>
          <t>európai ipari régiók által indított kezdeményezés, amelyek a versenyképesség növelése és a növekedés elősegítése érdekében elkötelezték magukat az intelligens szakosodás mellett</t>
        </is>
      </c>
      <c r="BD1232" s="2" t="inlineStr">
        <is>
          <t>iniziativa Vanguard per una nuova crescita attraverso la specializzazione intelligente|
iniziativa Vanguard</t>
        </is>
      </c>
      <c r="BE1232" s="2" t="inlineStr">
        <is>
          <t>3|
3</t>
        </is>
      </c>
      <c r="BF1232" s="2" t="inlineStr">
        <is>
          <t xml:space="preserve">|
</t>
        </is>
      </c>
      <c r="BG1232" t="inlineStr">
        <is>
          <t>iniziativa di una trentina di regioni che si impegnano ad utilizzare le proprie strategie di specializzazione intelligente per promuovere una nuova crescita attraverso l'innovazione imprenditoriale dal basso verso l'alto e il rinnovamento industriale in settori prioritari a livello europeo</t>
        </is>
      </c>
      <c r="BH1232" s="2" t="inlineStr">
        <is>
          <t>iniciatyva „Vanguard“</t>
        </is>
      </c>
      <c r="BI1232" s="2" t="inlineStr">
        <is>
          <t>3</t>
        </is>
      </c>
      <c r="BJ1232" s="2" t="inlineStr">
        <is>
          <t/>
        </is>
      </c>
      <c r="BK1232" t="inlineStr">
        <is>
          <t>Europos regionų iniciatyva, paremta politiniu regionų įsipareigojimu pažangiosios specializacijos strategijas naudoti tam, kad būtų paskatintas naujas ekonomikos augimas taikant principu „iš apačios į viršų“ grindžiamas verslumo naujoves ir atnaujinant pramonę prioritetinėse srityse</t>
        </is>
      </c>
      <c r="BL1232" s="2" t="inlineStr">
        <is>
          <t>iniciatīva "&lt;i&gt;Vanguard&lt;/i&gt;"</t>
        </is>
      </c>
      <c r="BM1232" s="2" t="inlineStr">
        <is>
          <t>2</t>
        </is>
      </c>
      <c r="BN1232" s="2" t="inlineStr">
        <is>
          <t/>
        </is>
      </c>
      <c r="BO1232" t="inlineStr">
        <is>
          <t>iniciatīva, kas apvieno tādus Eiropas reģionus, kuru mērķis ir būtiski paātrināt rūpniecisko inovāciju Eiropā, par pamatu izmantojot katra šāda reģiona unikālās priekšrocības</t>
        </is>
      </c>
      <c r="BP1232" s="2" t="inlineStr">
        <is>
          <t>Inizjattiva Vanguard|
Inizjattiva Vanguard għal Tkabbir Ġdid permezz ta' Speċjalizzazzjoni Intelliġenti</t>
        </is>
      </c>
      <c r="BQ1232" s="2" t="inlineStr">
        <is>
          <t>3|
3</t>
        </is>
      </c>
      <c r="BR1232" s="2" t="inlineStr">
        <is>
          <t xml:space="preserve">|
</t>
        </is>
      </c>
      <c r="BS1232" t="inlineStr">
        <is>
          <t>inizjattiva ta' reġjuni industrijali Ewropej li impenjaw ruħhom li l-ispeċjalizzazzjoni intelliġenti tkun prinċipju ta' gwida għall-politiki tagħhom marbuta mal-innovazzjoni u mal-industrija sabiex jistimulaw il-kompetittività u tkabbir ġdid</t>
        </is>
      </c>
      <c r="BT1232" s="2" t="inlineStr">
        <is>
          <t>Vanguard-initiatief</t>
        </is>
      </c>
      <c r="BU1232" s="2" t="inlineStr">
        <is>
          <t>3</t>
        </is>
      </c>
      <c r="BV1232" s="2" t="inlineStr">
        <is>
          <t/>
        </is>
      </c>
      <c r="BW1232" t="inlineStr">
        <is>
          <t>politiek initiatief dat de rol van de regio’s in het Europees innovatie- en industrieel beleid wil versterken</t>
        </is>
      </c>
      <c r="BX1232" s="2" t="inlineStr">
        <is>
          <t>inicjatywa Vanguard na rzecz nowego wzrostu poprzez inteligentną specjalizację|
inicjatywa Vanguard</t>
        </is>
      </c>
      <c r="BY1232" s="2" t="inlineStr">
        <is>
          <t>3|
3</t>
        </is>
      </c>
      <c r="BZ1232" s="2" t="inlineStr">
        <is>
          <t xml:space="preserve">|
</t>
        </is>
      </c>
      <c r="CA1232" t="inlineStr">
        <is>
          <t/>
        </is>
      </c>
      <c r="CB1232" s="2" t="inlineStr">
        <is>
          <t>Iniciativa Vanguarda</t>
        </is>
      </c>
      <c r="CC1232" s="2" t="inlineStr">
        <is>
          <t>3</t>
        </is>
      </c>
      <c r="CD1232" s="2" t="inlineStr">
        <is>
          <t/>
        </is>
      </c>
      <c r="CE1232" t="inlineStr">
        <is>
          <t/>
        </is>
      </c>
      <c r="CF1232" s="2" t="inlineStr">
        <is>
          <t>Inițiativa Vanguard|
Inițiativa Vanguard pentru o nouă creștere prin specializare inteligentă</t>
        </is>
      </c>
      <c r="CG1232" s="2" t="inlineStr">
        <is>
          <t>3|
3</t>
        </is>
      </c>
      <c r="CH1232" s="2" t="inlineStr">
        <is>
          <t xml:space="preserve">|
</t>
        </is>
      </c>
      <c r="CI1232" t="inlineStr">
        <is>
          <t/>
        </is>
      </c>
      <c r="CJ1232" s="2" t="inlineStr">
        <is>
          <t>iniciatíva Vanguard|
Iniciatíva Vanguard pre nový rast prostredníctvom inteligentnej špecializácie</t>
        </is>
      </c>
      <c r="CK1232" s="2" t="inlineStr">
        <is>
          <t>3|
3</t>
        </is>
      </c>
      <c r="CL1232" s="2" t="inlineStr">
        <is>
          <t xml:space="preserve">|
</t>
        </is>
      </c>
      <c r="CM1232" t="inlineStr">
        <is>
          <t>sieť regiónov Európskej únie s politickým záväzkom posilniť úlohu regiónov v európskej inovačnej a priemyselnej politike príkladným vykonávaním inteligentnej špecializácie</t>
        </is>
      </c>
      <c r="CN1232" s="2" t="inlineStr">
        <is>
          <t>pobuda Vanguard|
pobuda Vanguard za novo rast s pametno specializacijo</t>
        </is>
      </c>
      <c r="CO1232" s="2" t="inlineStr">
        <is>
          <t>3|
3</t>
        </is>
      </c>
      <c r="CP1232" s="2" t="inlineStr">
        <is>
          <t xml:space="preserve">|
</t>
        </is>
      </c>
      <c r="CQ1232" t="inlineStr">
        <is>
          <t/>
        </is>
      </c>
      <c r="CR1232" s="2" t="inlineStr">
        <is>
          <t>Vanguard-initiativet</t>
        </is>
      </c>
      <c r="CS1232" s="2" t="inlineStr">
        <is>
          <t>3</t>
        </is>
      </c>
      <c r="CT1232" s="2" t="inlineStr">
        <is>
          <t/>
        </is>
      </c>
      <c r="CU1232" t="inlineStr">
        <is>
          <t/>
        </is>
      </c>
    </row>
    <row r="1233">
      <c r="A1233" s="1" t="str">
        <f>HYPERLINK("https://iate.europa.eu/entry/result/1404700/all", "1404700")</f>
        <v>1404700</v>
      </c>
      <c r="B1233" t="inlineStr">
        <is>
          <t>INDUSTRY</t>
        </is>
      </c>
      <c r="C1233" t="inlineStr">
        <is>
          <t>INDUSTRY|iron, steel and other metal industries;INDUSTRY|building and public works</t>
        </is>
      </c>
      <c r="D1233" t="inlineStr">
        <is>
          <t/>
        </is>
      </c>
      <c r="E1233" t="inlineStr">
        <is>
          <t/>
        </is>
      </c>
      <c r="F1233" t="inlineStr">
        <is>
          <t/>
        </is>
      </c>
      <c r="G1233" t="inlineStr">
        <is>
          <t/>
        </is>
      </c>
      <c r="H1233" t="inlineStr">
        <is>
          <t/>
        </is>
      </c>
      <c r="I1233" t="inlineStr">
        <is>
          <t/>
        </is>
      </c>
      <c r="J1233" t="inlineStr">
        <is>
          <t/>
        </is>
      </c>
      <c r="K1233" t="inlineStr">
        <is>
          <t/>
        </is>
      </c>
      <c r="L1233" s="2" t="inlineStr">
        <is>
          <t>krop</t>
        </is>
      </c>
      <c r="M1233" s="2" t="inlineStr">
        <is>
          <t>3</t>
        </is>
      </c>
      <c r="N1233" s="2" t="inlineStr">
        <is>
          <t/>
        </is>
      </c>
      <c r="O1233" t="inlineStr">
        <is>
          <t/>
        </is>
      </c>
      <c r="P1233" s="2" t="inlineStr">
        <is>
          <t>Steg</t>
        </is>
      </c>
      <c r="Q1233" s="2" t="inlineStr">
        <is>
          <t>3</t>
        </is>
      </c>
      <c r="R1233" s="2" t="inlineStr">
        <is>
          <t/>
        </is>
      </c>
      <c r="S1233" t="inlineStr">
        <is>
          <t/>
        </is>
      </c>
      <c r="T1233" s="2" t="inlineStr">
        <is>
          <t>ψυχή|
κορμός</t>
        </is>
      </c>
      <c r="U1233" s="2" t="inlineStr">
        <is>
          <t>3|
3</t>
        </is>
      </c>
      <c r="V1233" s="2" t="inlineStr">
        <is>
          <t xml:space="preserve">|
</t>
        </is>
      </c>
      <c r="W1233" t="inlineStr">
        <is>
          <t/>
        </is>
      </c>
      <c r="X1233" s="2" t="inlineStr">
        <is>
          <t>web</t>
        </is>
      </c>
      <c r="Y1233" s="2" t="inlineStr">
        <is>
          <t>3</t>
        </is>
      </c>
      <c r="Z1233" s="2" t="inlineStr">
        <is>
          <t/>
        </is>
      </c>
      <c r="AA1233" t="inlineStr">
        <is>
          <t>a portion of the metal forging that runs parallel to the forging plane</t>
        </is>
      </c>
      <c r="AB1233" s="2" t="inlineStr">
        <is>
          <t>alma</t>
        </is>
      </c>
      <c r="AC1233" s="2" t="inlineStr">
        <is>
          <t>3</t>
        </is>
      </c>
      <c r="AD1233" s="2" t="inlineStr">
        <is>
          <t/>
        </is>
      </c>
      <c r="AE1233" t="inlineStr">
        <is>
          <t/>
        </is>
      </c>
      <c r="AF1233" t="inlineStr">
        <is>
          <t/>
        </is>
      </c>
      <c r="AG1233" t="inlineStr">
        <is>
          <t/>
        </is>
      </c>
      <c r="AH1233" t="inlineStr">
        <is>
          <t/>
        </is>
      </c>
      <c r="AI1233" t="inlineStr">
        <is>
          <t/>
        </is>
      </c>
      <c r="AJ1233" s="2" t="inlineStr">
        <is>
          <t>palkin uuma</t>
        </is>
      </c>
      <c r="AK1233" s="2" t="inlineStr">
        <is>
          <t>3</t>
        </is>
      </c>
      <c r="AL1233" s="2" t="inlineStr">
        <is>
          <t/>
        </is>
      </c>
      <c r="AM1233" t="inlineStr">
        <is>
          <t/>
        </is>
      </c>
      <c r="AN1233" s="2" t="inlineStr">
        <is>
          <t>âme</t>
        </is>
      </c>
      <c r="AO1233" s="2" t="inlineStr">
        <is>
          <t>3</t>
        </is>
      </c>
      <c r="AP1233" s="2" t="inlineStr">
        <is>
          <t/>
        </is>
      </c>
      <c r="AQ1233" t="inlineStr">
        <is>
          <t/>
        </is>
      </c>
      <c r="AR1233" t="inlineStr">
        <is>
          <t/>
        </is>
      </c>
      <c r="AS1233" t="inlineStr">
        <is>
          <t/>
        </is>
      </c>
      <c r="AT1233" t="inlineStr">
        <is>
          <t/>
        </is>
      </c>
      <c r="AU1233" t="inlineStr">
        <is>
          <t/>
        </is>
      </c>
      <c r="AV1233" t="inlineStr">
        <is>
          <t/>
        </is>
      </c>
      <c r="AW1233" t="inlineStr">
        <is>
          <t/>
        </is>
      </c>
      <c r="AX1233" t="inlineStr">
        <is>
          <t/>
        </is>
      </c>
      <c r="AY1233" t="inlineStr">
        <is>
          <t/>
        </is>
      </c>
      <c r="AZ1233" s="2" t="inlineStr">
        <is>
          <t>gerinc</t>
        </is>
      </c>
      <c r="BA1233" s="2" t="inlineStr">
        <is>
          <t>4</t>
        </is>
      </c>
      <c r="BB1233" s="2" t="inlineStr">
        <is>
          <t/>
        </is>
      </c>
      <c r="BC1233" t="inlineStr">
        <is>
          <t/>
        </is>
      </c>
      <c r="BD1233" s="2" t="inlineStr">
        <is>
          <t>anima</t>
        </is>
      </c>
      <c r="BE1233" s="2" t="inlineStr">
        <is>
          <t>3</t>
        </is>
      </c>
      <c r="BF1233" s="2" t="inlineStr">
        <is>
          <t/>
        </is>
      </c>
      <c r="BG1233" t="inlineStr">
        <is>
          <t/>
        </is>
      </c>
      <c r="BH1233" t="inlineStr">
        <is>
          <t/>
        </is>
      </c>
      <c r="BI1233" t="inlineStr">
        <is>
          <t/>
        </is>
      </c>
      <c r="BJ1233" t="inlineStr">
        <is>
          <t/>
        </is>
      </c>
      <c r="BK1233" t="inlineStr">
        <is>
          <t/>
        </is>
      </c>
      <c r="BL1233" t="inlineStr">
        <is>
          <t/>
        </is>
      </c>
      <c r="BM1233" t="inlineStr">
        <is>
          <t/>
        </is>
      </c>
      <c r="BN1233" t="inlineStr">
        <is>
          <t/>
        </is>
      </c>
      <c r="BO1233" t="inlineStr">
        <is>
          <t/>
        </is>
      </c>
      <c r="BP1233" t="inlineStr">
        <is>
          <t/>
        </is>
      </c>
      <c r="BQ1233" t="inlineStr">
        <is>
          <t/>
        </is>
      </c>
      <c r="BR1233" t="inlineStr">
        <is>
          <t/>
        </is>
      </c>
      <c r="BS1233" t="inlineStr">
        <is>
          <t/>
        </is>
      </c>
      <c r="BT1233" s="2" t="inlineStr">
        <is>
          <t>lijf</t>
        </is>
      </c>
      <c r="BU1233" s="2" t="inlineStr">
        <is>
          <t>3</t>
        </is>
      </c>
      <c r="BV1233" s="2" t="inlineStr">
        <is>
          <t/>
        </is>
      </c>
      <c r="BW1233" t="inlineStr">
        <is>
          <t/>
        </is>
      </c>
      <c r="BX1233" t="inlineStr">
        <is>
          <t/>
        </is>
      </c>
      <c r="BY1233" t="inlineStr">
        <is>
          <t/>
        </is>
      </c>
      <c r="BZ1233" t="inlineStr">
        <is>
          <t/>
        </is>
      </c>
      <c r="CA1233" t="inlineStr">
        <is>
          <t/>
        </is>
      </c>
      <c r="CB1233" s="2" t="inlineStr">
        <is>
          <t>alma</t>
        </is>
      </c>
      <c r="CC1233" s="2" t="inlineStr">
        <is>
          <t>3</t>
        </is>
      </c>
      <c r="CD1233" s="2" t="inlineStr">
        <is>
          <t/>
        </is>
      </c>
      <c r="CE1233" t="inlineStr">
        <is>
          <t>Parte da viga que tem como principal objetivo resistir a esforços transversos.</t>
        </is>
      </c>
      <c r="CF1233" t="inlineStr">
        <is>
          <t/>
        </is>
      </c>
      <c r="CG1233" t="inlineStr">
        <is>
          <t/>
        </is>
      </c>
      <c r="CH1233" t="inlineStr">
        <is>
          <t/>
        </is>
      </c>
      <c r="CI1233" t="inlineStr">
        <is>
          <t/>
        </is>
      </c>
      <c r="CJ1233" t="inlineStr">
        <is>
          <t/>
        </is>
      </c>
      <c r="CK1233" t="inlineStr">
        <is>
          <t/>
        </is>
      </c>
      <c r="CL1233" t="inlineStr">
        <is>
          <t/>
        </is>
      </c>
      <c r="CM1233" t="inlineStr">
        <is>
          <t/>
        </is>
      </c>
      <c r="CN1233" t="inlineStr">
        <is>
          <t/>
        </is>
      </c>
      <c r="CO1233" t="inlineStr">
        <is>
          <t/>
        </is>
      </c>
      <c r="CP1233" t="inlineStr">
        <is>
          <t/>
        </is>
      </c>
      <c r="CQ1233" t="inlineStr">
        <is>
          <t/>
        </is>
      </c>
      <c r="CR1233" s="2" t="inlineStr">
        <is>
          <t>liv|
balkliv</t>
        </is>
      </c>
      <c r="CS1233" s="2" t="inlineStr">
        <is>
          <t>3|
3</t>
        </is>
      </c>
      <c r="CT1233" s="2" t="inlineStr">
        <is>
          <t xml:space="preserve">|
</t>
        </is>
      </c>
      <c r="CU1233" t="inlineStr">
        <is>
          <t/>
        </is>
      </c>
    </row>
    <row r="1234">
      <c r="A1234" s="1" t="str">
        <f>HYPERLINK("https://iate.europa.eu/entry/result/3578198/all", "3578198")</f>
        <v>3578198</v>
      </c>
      <c r="B1234" t="inlineStr">
        <is>
          <t>INDUSTRY</t>
        </is>
      </c>
      <c r="C1234" t="inlineStr">
        <is>
          <t>INDUSTRY|iron, steel and other metal industries;INDUSTRY|building and public works</t>
        </is>
      </c>
      <c r="D1234" t="inlineStr">
        <is>
          <t/>
        </is>
      </c>
      <c r="E1234" t="inlineStr">
        <is>
          <t/>
        </is>
      </c>
      <c r="F1234" t="inlineStr">
        <is>
          <t/>
        </is>
      </c>
      <c r="G1234" t="inlineStr">
        <is>
          <t/>
        </is>
      </c>
      <c r="H1234" t="inlineStr">
        <is>
          <t/>
        </is>
      </c>
      <c r="I1234" t="inlineStr">
        <is>
          <t/>
        </is>
      </c>
      <c r="J1234" t="inlineStr">
        <is>
          <t/>
        </is>
      </c>
      <c r="K1234" t="inlineStr">
        <is>
          <t/>
        </is>
      </c>
      <c r="L1234" t="inlineStr">
        <is>
          <t/>
        </is>
      </c>
      <c r="M1234" t="inlineStr">
        <is>
          <t/>
        </is>
      </c>
      <c r="N1234" t="inlineStr">
        <is>
          <t/>
        </is>
      </c>
      <c r="O1234" t="inlineStr">
        <is>
          <t/>
        </is>
      </c>
      <c r="P1234" t="inlineStr">
        <is>
          <t/>
        </is>
      </c>
      <c r="Q1234" t="inlineStr">
        <is>
          <t/>
        </is>
      </c>
      <c r="R1234" t="inlineStr">
        <is>
          <t/>
        </is>
      </c>
      <c r="S1234" t="inlineStr">
        <is>
          <t/>
        </is>
      </c>
      <c r="T1234" t="inlineStr">
        <is>
          <t/>
        </is>
      </c>
      <c r="U1234" t="inlineStr">
        <is>
          <t/>
        </is>
      </c>
      <c r="V1234" t="inlineStr">
        <is>
          <t/>
        </is>
      </c>
      <c r="W1234" t="inlineStr">
        <is>
          <t/>
        </is>
      </c>
      <c r="X1234" s="2" t="inlineStr">
        <is>
          <t>web height</t>
        </is>
      </c>
      <c r="Y1234" s="2" t="inlineStr">
        <is>
          <t>3</t>
        </is>
      </c>
      <c r="Z1234" s="2" t="inlineStr">
        <is>
          <t/>
        </is>
      </c>
      <c r="AA1234" t="inlineStr">
        <is>
          <t/>
        </is>
      </c>
      <c r="AB1234" t="inlineStr">
        <is>
          <t/>
        </is>
      </c>
      <c r="AC1234" t="inlineStr">
        <is>
          <t/>
        </is>
      </c>
      <c r="AD1234" t="inlineStr">
        <is>
          <t/>
        </is>
      </c>
      <c r="AE1234" t="inlineStr">
        <is>
          <t/>
        </is>
      </c>
      <c r="AF1234" t="inlineStr">
        <is>
          <t/>
        </is>
      </c>
      <c r="AG1234" t="inlineStr">
        <is>
          <t/>
        </is>
      </c>
      <c r="AH1234" t="inlineStr">
        <is>
          <t/>
        </is>
      </c>
      <c r="AI1234" t="inlineStr">
        <is>
          <t/>
        </is>
      </c>
      <c r="AJ1234" t="inlineStr">
        <is>
          <t/>
        </is>
      </c>
      <c r="AK1234" t="inlineStr">
        <is>
          <t/>
        </is>
      </c>
      <c r="AL1234" t="inlineStr">
        <is>
          <t/>
        </is>
      </c>
      <c r="AM1234" t="inlineStr">
        <is>
          <t/>
        </is>
      </c>
      <c r="AN1234" t="inlineStr">
        <is>
          <t/>
        </is>
      </c>
      <c r="AO1234" t="inlineStr">
        <is>
          <t/>
        </is>
      </c>
      <c r="AP1234" t="inlineStr">
        <is>
          <t/>
        </is>
      </c>
      <c r="AQ1234" t="inlineStr">
        <is>
          <t/>
        </is>
      </c>
      <c r="AR1234" t="inlineStr">
        <is>
          <t/>
        </is>
      </c>
      <c r="AS1234" t="inlineStr">
        <is>
          <t/>
        </is>
      </c>
      <c r="AT1234" t="inlineStr">
        <is>
          <t/>
        </is>
      </c>
      <c r="AU1234" t="inlineStr">
        <is>
          <t/>
        </is>
      </c>
      <c r="AV1234" t="inlineStr">
        <is>
          <t/>
        </is>
      </c>
      <c r="AW1234" t="inlineStr">
        <is>
          <t/>
        </is>
      </c>
      <c r="AX1234" t="inlineStr">
        <is>
          <t/>
        </is>
      </c>
      <c r="AY1234" t="inlineStr">
        <is>
          <t/>
        </is>
      </c>
      <c r="AZ1234" s="2" t="inlineStr">
        <is>
          <t>gerincmagasság</t>
        </is>
      </c>
      <c r="BA1234" s="2" t="inlineStr">
        <is>
          <t>4</t>
        </is>
      </c>
      <c r="BB1234" s="2" t="inlineStr">
        <is>
          <t/>
        </is>
      </c>
      <c r="BC1234" t="inlineStr">
        <is>
          <t/>
        </is>
      </c>
      <c r="BD1234" t="inlineStr">
        <is>
          <t/>
        </is>
      </c>
      <c r="BE1234" t="inlineStr">
        <is>
          <t/>
        </is>
      </c>
      <c r="BF1234" t="inlineStr">
        <is>
          <t/>
        </is>
      </c>
      <c r="BG1234" t="inlineStr">
        <is>
          <t/>
        </is>
      </c>
      <c r="BH1234" t="inlineStr">
        <is>
          <t/>
        </is>
      </c>
      <c r="BI1234" t="inlineStr">
        <is>
          <t/>
        </is>
      </c>
      <c r="BJ1234" t="inlineStr">
        <is>
          <t/>
        </is>
      </c>
      <c r="BK1234" t="inlineStr">
        <is>
          <t/>
        </is>
      </c>
      <c r="BL1234" t="inlineStr">
        <is>
          <t/>
        </is>
      </c>
      <c r="BM1234" t="inlineStr">
        <is>
          <t/>
        </is>
      </c>
      <c r="BN1234" t="inlineStr">
        <is>
          <t/>
        </is>
      </c>
      <c r="BO1234" t="inlineStr">
        <is>
          <t/>
        </is>
      </c>
      <c r="BP1234" t="inlineStr">
        <is>
          <t/>
        </is>
      </c>
      <c r="BQ1234" t="inlineStr">
        <is>
          <t/>
        </is>
      </c>
      <c r="BR1234" t="inlineStr">
        <is>
          <t/>
        </is>
      </c>
      <c r="BS1234" t="inlineStr">
        <is>
          <t/>
        </is>
      </c>
      <c r="BT1234" t="inlineStr">
        <is>
          <t/>
        </is>
      </c>
      <c r="BU1234" t="inlineStr">
        <is>
          <t/>
        </is>
      </c>
      <c r="BV1234" t="inlineStr">
        <is>
          <t/>
        </is>
      </c>
      <c r="BW1234" t="inlineStr">
        <is>
          <t/>
        </is>
      </c>
      <c r="BX1234" t="inlineStr">
        <is>
          <t/>
        </is>
      </c>
      <c r="BY1234" t="inlineStr">
        <is>
          <t/>
        </is>
      </c>
      <c r="BZ1234" t="inlineStr">
        <is>
          <t/>
        </is>
      </c>
      <c r="CA1234" t="inlineStr">
        <is>
          <t/>
        </is>
      </c>
      <c r="CB1234" t="inlineStr">
        <is>
          <t/>
        </is>
      </c>
      <c r="CC1234" t="inlineStr">
        <is>
          <t/>
        </is>
      </c>
      <c r="CD1234" t="inlineStr">
        <is>
          <t/>
        </is>
      </c>
      <c r="CE1234" t="inlineStr">
        <is>
          <t/>
        </is>
      </c>
      <c r="CF1234" t="inlineStr">
        <is>
          <t/>
        </is>
      </c>
      <c r="CG1234" t="inlineStr">
        <is>
          <t/>
        </is>
      </c>
      <c r="CH1234" t="inlineStr">
        <is>
          <t/>
        </is>
      </c>
      <c r="CI1234" t="inlineStr">
        <is>
          <t/>
        </is>
      </c>
      <c r="CJ1234" t="inlineStr">
        <is>
          <t/>
        </is>
      </c>
      <c r="CK1234" t="inlineStr">
        <is>
          <t/>
        </is>
      </c>
      <c r="CL1234" t="inlineStr">
        <is>
          <t/>
        </is>
      </c>
      <c r="CM1234" t="inlineStr">
        <is>
          <t/>
        </is>
      </c>
      <c r="CN1234" t="inlineStr">
        <is>
          <t/>
        </is>
      </c>
      <c r="CO1234" t="inlineStr">
        <is>
          <t/>
        </is>
      </c>
      <c r="CP1234" t="inlineStr">
        <is>
          <t/>
        </is>
      </c>
      <c r="CQ1234" t="inlineStr">
        <is>
          <t/>
        </is>
      </c>
      <c r="CR1234" t="inlineStr">
        <is>
          <t/>
        </is>
      </c>
      <c r="CS1234" t="inlineStr">
        <is>
          <t/>
        </is>
      </c>
      <c r="CT1234" t="inlineStr">
        <is>
          <t/>
        </is>
      </c>
      <c r="CU1234" t="inlineStr">
        <is>
          <t/>
        </is>
      </c>
    </row>
    <row r="1235">
      <c r="A1235" s="1" t="str">
        <f>HYPERLINK("https://iate.europa.eu/entry/result/3577979/all", "3577979")</f>
        <v>3577979</v>
      </c>
      <c r="B1235" t="inlineStr">
        <is>
          <t>LAW;FINANCE</t>
        </is>
      </c>
      <c r="C1235" t="inlineStr">
        <is>
          <t>LAW|civil law|ownership;FINANCE</t>
        </is>
      </c>
      <c r="D1235" t="inlineStr">
        <is>
          <t/>
        </is>
      </c>
      <c r="E1235" t="inlineStr">
        <is>
          <t/>
        </is>
      </c>
      <c r="F1235" t="inlineStr">
        <is>
          <t/>
        </is>
      </c>
      <c r="G1235" t="inlineStr">
        <is>
          <t/>
        </is>
      </c>
      <c r="H1235" t="inlineStr">
        <is>
          <t/>
        </is>
      </c>
      <c r="I1235" t="inlineStr">
        <is>
          <t/>
        </is>
      </c>
      <c r="J1235" t="inlineStr">
        <is>
          <t/>
        </is>
      </c>
      <c r="K1235" t="inlineStr">
        <is>
          <t/>
        </is>
      </c>
      <c r="L1235" t="inlineStr">
        <is>
          <t/>
        </is>
      </c>
      <c r="M1235" t="inlineStr">
        <is>
          <t/>
        </is>
      </c>
      <c r="N1235" t="inlineStr">
        <is>
          <t/>
        </is>
      </c>
      <c r="O1235" t="inlineStr">
        <is>
          <t/>
        </is>
      </c>
      <c r="P1235" t="inlineStr">
        <is>
          <t/>
        </is>
      </c>
      <c r="Q1235" t="inlineStr">
        <is>
          <t/>
        </is>
      </c>
      <c r="R1235" t="inlineStr">
        <is>
          <t/>
        </is>
      </c>
      <c r="S1235" t="inlineStr">
        <is>
          <t/>
        </is>
      </c>
      <c r="T1235" t="inlineStr">
        <is>
          <t/>
        </is>
      </c>
      <c r="U1235" t="inlineStr">
        <is>
          <t/>
        </is>
      </c>
      <c r="V1235" t="inlineStr">
        <is>
          <t/>
        </is>
      </c>
      <c r="W1235" t="inlineStr">
        <is>
          <t/>
        </is>
      </c>
      <c r="X1235" s="2" t="inlineStr">
        <is>
          <t>rental yield</t>
        </is>
      </c>
      <c r="Y1235" s="2" t="inlineStr">
        <is>
          <t>3</t>
        </is>
      </c>
      <c r="Z1235" s="2" t="inlineStr">
        <is>
          <t/>
        </is>
      </c>
      <c r="AA1235" t="inlineStr">
        <is>
          <t>the ratio of annual rents to the market value of the immovable property</t>
        </is>
      </c>
      <c r="AB1235" t="inlineStr">
        <is>
          <t/>
        </is>
      </c>
      <c r="AC1235" t="inlineStr">
        <is>
          <t/>
        </is>
      </c>
      <c r="AD1235" t="inlineStr">
        <is>
          <t/>
        </is>
      </c>
      <c r="AE1235" t="inlineStr">
        <is>
          <t/>
        </is>
      </c>
      <c r="AF1235" t="inlineStr">
        <is>
          <t/>
        </is>
      </c>
      <c r="AG1235" t="inlineStr">
        <is>
          <t/>
        </is>
      </c>
      <c r="AH1235" t="inlineStr">
        <is>
          <t/>
        </is>
      </c>
      <c r="AI1235" t="inlineStr">
        <is>
          <t/>
        </is>
      </c>
      <c r="AJ1235" t="inlineStr">
        <is>
          <t/>
        </is>
      </c>
      <c r="AK1235" t="inlineStr">
        <is>
          <t/>
        </is>
      </c>
      <c r="AL1235" t="inlineStr">
        <is>
          <t/>
        </is>
      </c>
      <c r="AM1235" t="inlineStr">
        <is>
          <t/>
        </is>
      </c>
      <c r="AN1235" t="inlineStr">
        <is>
          <t/>
        </is>
      </c>
      <c r="AO1235" t="inlineStr">
        <is>
          <t/>
        </is>
      </c>
      <c r="AP1235" t="inlineStr">
        <is>
          <t/>
        </is>
      </c>
      <c r="AQ1235" t="inlineStr">
        <is>
          <t/>
        </is>
      </c>
      <c r="AR1235" t="inlineStr">
        <is>
          <t/>
        </is>
      </c>
      <c r="AS1235" t="inlineStr">
        <is>
          <t/>
        </is>
      </c>
      <c r="AT1235" t="inlineStr">
        <is>
          <t/>
        </is>
      </c>
      <c r="AU1235" t="inlineStr">
        <is>
          <t/>
        </is>
      </c>
      <c r="AV1235" t="inlineStr">
        <is>
          <t/>
        </is>
      </c>
      <c r="AW1235" t="inlineStr">
        <is>
          <t/>
        </is>
      </c>
      <c r="AX1235" t="inlineStr">
        <is>
          <t/>
        </is>
      </c>
      <c r="AY1235" t="inlineStr">
        <is>
          <t/>
        </is>
      </c>
      <c r="AZ1235" t="inlineStr">
        <is>
          <t/>
        </is>
      </c>
      <c r="BA1235" t="inlineStr">
        <is>
          <t/>
        </is>
      </c>
      <c r="BB1235" t="inlineStr">
        <is>
          <t/>
        </is>
      </c>
      <c r="BC1235" t="inlineStr">
        <is>
          <t/>
        </is>
      </c>
      <c r="BD1235" t="inlineStr">
        <is>
          <t/>
        </is>
      </c>
      <c r="BE1235" t="inlineStr">
        <is>
          <t/>
        </is>
      </c>
      <c r="BF1235" t="inlineStr">
        <is>
          <t/>
        </is>
      </c>
      <c r="BG1235" t="inlineStr">
        <is>
          <t/>
        </is>
      </c>
      <c r="BH1235" t="inlineStr">
        <is>
          <t/>
        </is>
      </c>
      <c r="BI1235" t="inlineStr">
        <is>
          <t/>
        </is>
      </c>
      <c r="BJ1235" t="inlineStr">
        <is>
          <t/>
        </is>
      </c>
      <c r="BK1235" t="inlineStr">
        <is>
          <t/>
        </is>
      </c>
      <c r="BL1235" t="inlineStr">
        <is>
          <t/>
        </is>
      </c>
      <c r="BM1235" t="inlineStr">
        <is>
          <t/>
        </is>
      </c>
      <c r="BN1235" t="inlineStr">
        <is>
          <t/>
        </is>
      </c>
      <c r="BO1235" t="inlineStr">
        <is>
          <t/>
        </is>
      </c>
      <c r="BP1235" t="inlineStr">
        <is>
          <t/>
        </is>
      </c>
      <c r="BQ1235" t="inlineStr">
        <is>
          <t/>
        </is>
      </c>
      <c r="BR1235" t="inlineStr">
        <is>
          <t/>
        </is>
      </c>
      <c r="BS1235" t="inlineStr">
        <is>
          <t/>
        </is>
      </c>
      <c r="BT1235" t="inlineStr">
        <is>
          <t/>
        </is>
      </c>
      <c r="BU1235" t="inlineStr">
        <is>
          <t/>
        </is>
      </c>
      <c r="BV1235" t="inlineStr">
        <is>
          <t/>
        </is>
      </c>
      <c r="BW1235" t="inlineStr">
        <is>
          <t/>
        </is>
      </c>
      <c r="BX1235" s="2" t="inlineStr">
        <is>
          <t>rentowność najmu</t>
        </is>
      </c>
      <c r="BY1235" s="2" t="inlineStr">
        <is>
          <t>3</t>
        </is>
      </c>
      <c r="BZ1235" s="2" t="inlineStr">
        <is>
          <t/>
        </is>
      </c>
      <c r="CA1235" t="inlineStr">
        <is>
          <t>stosunek rocznego czynszu do rynkowej wartości nieruchomości</t>
        </is>
      </c>
      <c r="CB1235" t="inlineStr">
        <is>
          <t/>
        </is>
      </c>
      <c r="CC1235" t="inlineStr">
        <is>
          <t/>
        </is>
      </c>
      <c r="CD1235" t="inlineStr">
        <is>
          <t/>
        </is>
      </c>
      <c r="CE1235" t="inlineStr">
        <is>
          <t/>
        </is>
      </c>
      <c r="CF1235" t="inlineStr">
        <is>
          <t/>
        </is>
      </c>
      <c r="CG1235" t="inlineStr">
        <is>
          <t/>
        </is>
      </c>
      <c r="CH1235" t="inlineStr">
        <is>
          <t/>
        </is>
      </c>
      <c r="CI1235" t="inlineStr">
        <is>
          <t/>
        </is>
      </c>
      <c r="CJ1235" t="inlineStr">
        <is>
          <t/>
        </is>
      </c>
      <c r="CK1235" t="inlineStr">
        <is>
          <t/>
        </is>
      </c>
      <c r="CL1235" t="inlineStr">
        <is>
          <t/>
        </is>
      </c>
      <c r="CM1235" t="inlineStr">
        <is>
          <t/>
        </is>
      </c>
      <c r="CN1235" t="inlineStr">
        <is>
          <t/>
        </is>
      </c>
      <c r="CO1235" t="inlineStr">
        <is>
          <t/>
        </is>
      </c>
      <c r="CP1235" t="inlineStr">
        <is>
          <t/>
        </is>
      </c>
      <c r="CQ1235" t="inlineStr">
        <is>
          <t/>
        </is>
      </c>
      <c r="CR1235" t="inlineStr">
        <is>
          <t/>
        </is>
      </c>
      <c r="CS1235" t="inlineStr">
        <is>
          <t/>
        </is>
      </c>
      <c r="CT1235" t="inlineStr">
        <is>
          <t/>
        </is>
      </c>
      <c r="CU1235" t="inlineStr">
        <is>
          <t/>
        </is>
      </c>
    </row>
    <row r="1236">
      <c r="A1236" s="1" t="str">
        <f>HYPERLINK("https://iate.europa.eu/entry/result/3577978/all", "3577978")</f>
        <v>3577978</v>
      </c>
      <c r="B1236" t="inlineStr">
        <is>
          <t>LAW;FINANCE</t>
        </is>
      </c>
      <c r="C1236" t="inlineStr">
        <is>
          <t>LAW|civil law|ownership;FINANCE</t>
        </is>
      </c>
      <c r="D1236" t="inlineStr">
        <is>
          <t/>
        </is>
      </c>
      <c r="E1236" t="inlineStr">
        <is>
          <t/>
        </is>
      </c>
      <c r="F1236" t="inlineStr">
        <is>
          <t/>
        </is>
      </c>
      <c r="G1236" t="inlineStr">
        <is>
          <t/>
        </is>
      </c>
      <c r="H1236" t="inlineStr">
        <is>
          <t/>
        </is>
      </c>
      <c r="I1236" t="inlineStr">
        <is>
          <t/>
        </is>
      </c>
      <c r="J1236" t="inlineStr">
        <is>
          <t/>
        </is>
      </c>
      <c r="K1236" t="inlineStr">
        <is>
          <t/>
        </is>
      </c>
      <c r="L1236" t="inlineStr">
        <is>
          <t/>
        </is>
      </c>
      <c r="M1236" t="inlineStr">
        <is>
          <t/>
        </is>
      </c>
      <c r="N1236" t="inlineStr">
        <is>
          <t/>
        </is>
      </c>
      <c r="O1236" t="inlineStr">
        <is>
          <t/>
        </is>
      </c>
      <c r="P1236" t="inlineStr">
        <is>
          <t/>
        </is>
      </c>
      <c r="Q1236" t="inlineStr">
        <is>
          <t/>
        </is>
      </c>
      <c r="R1236" t="inlineStr">
        <is>
          <t/>
        </is>
      </c>
      <c r="S1236" t="inlineStr">
        <is>
          <t/>
        </is>
      </c>
      <c r="T1236" t="inlineStr">
        <is>
          <t/>
        </is>
      </c>
      <c r="U1236" t="inlineStr">
        <is>
          <t/>
        </is>
      </c>
      <c r="V1236" t="inlineStr">
        <is>
          <t/>
        </is>
      </c>
      <c r="W1236" t="inlineStr">
        <is>
          <t/>
        </is>
      </c>
      <c r="X1236" s="2" t="inlineStr">
        <is>
          <t>real estate value index</t>
        </is>
      </c>
      <c r="Y1236" s="2" t="inlineStr">
        <is>
          <t>3</t>
        </is>
      </c>
      <c r="Z1236" s="2" t="inlineStr">
        <is>
          <t/>
        </is>
      </c>
      <c r="AA1236" t="inlineStr">
        <is>
          <t>an index that reflects both the change in price and quality of the property over time, such as an index constructed on the basis of transaction data</t>
        </is>
      </c>
      <c r="AB1236" t="inlineStr">
        <is>
          <t/>
        </is>
      </c>
      <c r="AC1236" t="inlineStr">
        <is>
          <t/>
        </is>
      </c>
      <c r="AD1236" t="inlineStr">
        <is>
          <t/>
        </is>
      </c>
      <c r="AE1236" t="inlineStr">
        <is>
          <t/>
        </is>
      </c>
      <c r="AF1236" t="inlineStr">
        <is>
          <t/>
        </is>
      </c>
      <c r="AG1236" t="inlineStr">
        <is>
          <t/>
        </is>
      </c>
      <c r="AH1236" t="inlineStr">
        <is>
          <t/>
        </is>
      </c>
      <c r="AI1236" t="inlineStr">
        <is>
          <t/>
        </is>
      </c>
      <c r="AJ1236" t="inlineStr">
        <is>
          <t/>
        </is>
      </c>
      <c r="AK1236" t="inlineStr">
        <is>
          <t/>
        </is>
      </c>
      <c r="AL1236" t="inlineStr">
        <is>
          <t/>
        </is>
      </c>
      <c r="AM1236" t="inlineStr">
        <is>
          <t/>
        </is>
      </c>
      <c r="AN1236" t="inlineStr">
        <is>
          <t/>
        </is>
      </c>
      <c r="AO1236" t="inlineStr">
        <is>
          <t/>
        </is>
      </c>
      <c r="AP1236" t="inlineStr">
        <is>
          <t/>
        </is>
      </c>
      <c r="AQ1236" t="inlineStr">
        <is>
          <t/>
        </is>
      </c>
      <c r="AR1236" t="inlineStr">
        <is>
          <t/>
        </is>
      </c>
      <c r="AS1236" t="inlineStr">
        <is>
          <t/>
        </is>
      </c>
      <c r="AT1236" t="inlineStr">
        <is>
          <t/>
        </is>
      </c>
      <c r="AU1236" t="inlineStr">
        <is>
          <t/>
        </is>
      </c>
      <c r="AV1236" t="inlineStr">
        <is>
          <t/>
        </is>
      </c>
      <c r="AW1236" t="inlineStr">
        <is>
          <t/>
        </is>
      </c>
      <c r="AX1236" t="inlineStr">
        <is>
          <t/>
        </is>
      </c>
      <c r="AY1236" t="inlineStr">
        <is>
          <t/>
        </is>
      </c>
      <c r="AZ1236" t="inlineStr">
        <is>
          <t/>
        </is>
      </c>
      <c r="BA1236" t="inlineStr">
        <is>
          <t/>
        </is>
      </c>
      <c r="BB1236" t="inlineStr">
        <is>
          <t/>
        </is>
      </c>
      <c r="BC1236" t="inlineStr">
        <is>
          <t/>
        </is>
      </c>
      <c r="BD1236" t="inlineStr">
        <is>
          <t/>
        </is>
      </c>
      <c r="BE1236" t="inlineStr">
        <is>
          <t/>
        </is>
      </c>
      <c r="BF1236" t="inlineStr">
        <is>
          <t/>
        </is>
      </c>
      <c r="BG1236" t="inlineStr">
        <is>
          <t/>
        </is>
      </c>
      <c r="BH1236" t="inlineStr">
        <is>
          <t/>
        </is>
      </c>
      <c r="BI1236" t="inlineStr">
        <is>
          <t/>
        </is>
      </c>
      <c r="BJ1236" t="inlineStr">
        <is>
          <t/>
        </is>
      </c>
      <c r="BK1236" t="inlineStr">
        <is>
          <t/>
        </is>
      </c>
      <c r="BL1236" t="inlineStr">
        <is>
          <t/>
        </is>
      </c>
      <c r="BM1236" t="inlineStr">
        <is>
          <t/>
        </is>
      </c>
      <c r="BN1236" t="inlineStr">
        <is>
          <t/>
        </is>
      </c>
      <c r="BO1236" t="inlineStr">
        <is>
          <t/>
        </is>
      </c>
      <c r="BP1236" t="inlineStr">
        <is>
          <t/>
        </is>
      </c>
      <c r="BQ1236" t="inlineStr">
        <is>
          <t/>
        </is>
      </c>
      <c r="BR1236" t="inlineStr">
        <is>
          <t/>
        </is>
      </c>
      <c r="BS1236" t="inlineStr">
        <is>
          <t/>
        </is>
      </c>
      <c r="BT1236" t="inlineStr">
        <is>
          <t/>
        </is>
      </c>
      <c r="BU1236" t="inlineStr">
        <is>
          <t/>
        </is>
      </c>
      <c r="BV1236" t="inlineStr">
        <is>
          <t/>
        </is>
      </c>
      <c r="BW1236" t="inlineStr">
        <is>
          <t/>
        </is>
      </c>
      <c r="BX1236" s="2" t="inlineStr">
        <is>
          <t>indeks wartości nieruchomości</t>
        </is>
      </c>
      <c r="BY1236" s="2" t="inlineStr">
        <is>
          <t>3</t>
        </is>
      </c>
      <c r="BZ1236" s="2" t="inlineStr">
        <is>
          <t/>
        </is>
      </c>
      <c r="CA1236" t="inlineStr">
        <is>
          <t>indeks odzwierciedlający zmiany zarówno w cenach, jak i jakości nieruchomości z biegiem czasu, taki jak indeks opracowany na podstawie danych transakcyjnych</t>
        </is>
      </c>
      <c r="CB1236" t="inlineStr">
        <is>
          <t/>
        </is>
      </c>
      <c r="CC1236" t="inlineStr">
        <is>
          <t/>
        </is>
      </c>
      <c r="CD1236" t="inlineStr">
        <is>
          <t/>
        </is>
      </c>
      <c r="CE1236" t="inlineStr">
        <is>
          <t/>
        </is>
      </c>
      <c r="CF1236" t="inlineStr">
        <is>
          <t/>
        </is>
      </c>
      <c r="CG1236" t="inlineStr">
        <is>
          <t/>
        </is>
      </c>
      <c r="CH1236" t="inlineStr">
        <is>
          <t/>
        </is>
      </c>
      <c r="CI1236" t="inlineStr">
        <is>
          <t/>
        </is>
      </c>
      <c r="CJ1236" t="inlineStr">
        <is>
          <t/>
        </is>
      </c>
      <c r="CK1236" t="inlineStr">
        <is>
          <t/>
        </is>
      </c>
      <c r="CL1236" t="inlineStr">
        <is>
          <t/>
        </is>
      </c>
      <c r="CM1236" t="inlineStr">
        <is>
          <t/>
        </is>
      </c>
      <c r="CN1236" t="inlineStr">
        <is>
          <t/>
        </is>
      </c>
      <c r="CO1236" t="inlineStr">
        <is>
          <t/>
        </is>
      </c>
      <c r="CP1236" t="inlineStr">
        <is>
          <t/>
        </is>
      </c>
      <c r="CQ1236" t="inlineStr">
        <is>
          <t/>
        </is>
      </c>
      <c r="CR1236" t="inlineStr">
        <is>
          <t/>
        </is>
      </c>
      <c r="CS1236" t="inlineStr">
        <is>
          <t/>
        </is>
      </c>
      <c r="CT1236" t="inlineStr">
        <is>
          <t/>
        </is>
      </c>
      <c r="CU1236" t="inlineStr">
        <is>
          <t/>
        </is>
      </c>
    </row>
    <row r="1237">
      <c r="A1237" s="1" t="str">
        <f>HYPERLINK("https://iate.europa.eu/entry/result/3577977/all", "3577977")</f>
        <v>3577977</v>
      </c>
      <c r="B1237" t="inlineStr">
        <is>
          <t>INDUSTRY;LAW;FINANCE</t>
        </is>
      </c>
      <c r="C1237" t="inlineStr">
        <is>
          <t>INDUSTRY|building and public works|building industry;LAW|civil law|ownership;FINANCE</t>
        </is>
      </c>
      <c r="D1237" t="inlineStr">
        <is>
          <t/>
        </is>
      </c>
      <c r="E1237" t="inlineStr">
        <is>
          <t/>
        </is>
      </c>
      <c r="F1237" t="inlineStr">
        <is>
          <t/>
        </is>
      </c>
      <c r="G1237" t="inlineStr">
        <is>
          <t/>
        </is>
      </c>
      <c r="H1237" t="inlineStr">
        <is>
          <t/>
        </is>
      </c>
      <c r="I1237" t="inlineStr">
        <is>
          <t/>
        </is>
      </c>
      <c r="J1237" t="inlineStr">
        <is>
          <t/>
        </is>
      </c>
      <c r="K1237" t="inlineStr">
        <is>
          <t/>
        </is>
      </c>
      <c r="L1237" t="inlineStr">
        <is>
          <t/>
        </is>
      </c>
      <c r="M1237" t="inlineStr">
        <is>
          <t/>
        </is>
      </c>
      <c r="N1237" t="inlineStr">
        <is>
          <t/>
        </is>
      </c>
      <c r="O1237" t="inlineStr">
        <is>
          <t/>
        </is>
      </c>
      <c r="P1237" t="inlineStr">
        <is>
          <t/>
        </is>
      </c>
      <c r="Q1237" t="inlineStr">
        <is>
          <t/>
        </is>
      </c>
      <c r="R1237" t="inlineStr">
        <is>
          <t/>
        </is>
      </c>
      <c r="S1237" t="inlineStr">
        <is>
          <t/>
        </is>
      </c>
      <c r="T1237" t="inlineStr">
        <is>
          <t/>
        </is>
      </c>
      <c r="U1237" t="inlineStr">
        <is>
          <t/>
        </is>
      </c>
      <c r="V1237" t="inlineStr">
        <is>
          <t/>
        </is>
      </c>
      <c r="W1237" t="inlineStr">
        <is>
          <t/>
        </is>
      </c>
      <c r="X1237" s="2" t="inlineStr">
        <is>
          <t>property under development</t>
        </is>
      </c>
      <c r="Y1237" s="2" t="inlineStr">
        <is>
          <t>3</t>
        </is>
      </c>
      <c r="Z1237" s="2" t="inlineStr">
        <is>
          <t/>
        </is>
      </c>
      <c r="AA1237" t="inlineStr">
        <is>
          <t>all property still being constructed and intended to provide, upon completion, an income to its owner in the form of rents or profits from its sale; it does not include demolition of buildings or sites being cleared for possible development in the future</t>
        </is>
      </c>
      <c r="AB1237" t="inlineStr">
        <is>
          <t/>
        </is>
      </c>
      <c r="AC1237" t="inlineStr">
        <is>
          <t/>
        </is>
      </c>
      <c r="AD1237" t="inlineStr">
        <is>
          <t/>
        </is>
      </c>
      <c r="AE1237" t="inlineStr">
        <is>
          <t/>
        </is>
      </c>
      <c r="AF1237" t="inlineStr">
        <is>
          <t/>
        </is>
      </c>
      <c r="AG1237" t="inlineStr">
        <is>
          <t/>
        </is>
      </c>
      <c r="AH1237" t="inlineStr">
        <is>
          <t/>
        </is>
      </c>
      <c r="AI1237" t="inlineStr">
        <is>
          <t/>
        </is>
      </c>
      <c r="AJ1237" t="inlineStr">
        <is>
          <t/>
        </is>
      </c>
      <c r="AK1237" t="inlineStr">
        <is>
          <t/>
        </is>
      </c>
      <c r="AL1237" t="inlineStr">
        <is>
          <t/>
        </is>
      </c>
      <c r="AM1237" t="inlineStr">
        <is>
          <t/>
        </is>
      </c>
      <c r="AN1237" t="inlineStr">
        <is>
          <t/>
        </is>
      </c>
      <c r="AO1237" t="inlineStr">
        <is>
          <t/>
        </is>
      </c>
      <c r="AP1237" t="inlineStr">
        <is>
          <t/>
        </is>
      </c>
      <c r="AQ1237" t="inlineStr">
        <is>
          <t/>
        </is>
      </c>
      <c r="AR1237" t="inlineStr">
        <is>
          <t/>
        </is>
      </c>
      <c r="AS1237" t="inlineStr">
        <is>
          <t/>
        </is>
      </c>
      <c r="AT1237" t="inlineStr">
        <is>
          <t/>
        </is>
      </c>
      <c r="AU1237" t="inlineStr">
        <is>
          <t/>
        </is>
      </c>
      <c r="AV1237" t="inlineStr">
        <is>
          <t/>
        </is>
      </c>
      <c r="AW1237" t="inlineStr">
        <is>
          <t/>
        </is>
      </c>
      <c r="AX1237" t="inlineStr">
        <is>
          <t/>
        </is>
      </c>
      <c r="AY1237" t="inlineStr">
        <is>
          <t/>
        </is>
      </c>
      <c r="AZ1237" t="inlineStr">
        <is>
          <t/>
        </is>
      </c>
      <c r="BA1237" t="inlineStr">
        <is>
          <t/>
        </is>
      </c>
      <c r="BB1237" t="inlineStr">
        <is>
          <t/>
        </is>
      </c>
      <c r="BC1237" t="inlineStr">
        <is>
          <t/>
        </is>
      </c>
      <c r="BD1237" t="inlineStr">
        <is>
          <t/>
        </is>
      </c>
      <c r="BE1237" t="inlineStr">
        <is>
          <t/>
        </is>
      </c>
      <c r="BF1237" t="inlineStr">
        <is>
          <t/>
        </is>
      </c>
      <c r="BG1237" t="inlineStr">
        <is>
          <t/>
        </is>
      </c>
      <c r="BH1237" t="inlineStr">
        <is>
          <t/>
        </is>
      </c>
      <c r="BI1237" t="inlineStr">
        <is>
          <t/>
        </is>
      </c>
      <c r="BJ1237" t="inlineStr">
        <is>
          <t/>
        </is>
      </c>
      <c r="BK1237" t="inlineStr">
        <is>
          <t/>
        </is>
      </c>
      <c r="BL1237" t="inlineStr">
        <is>
          <t/>
        </is>
      </c>
      <c r="BM1237" t="inlineStr">
        <is>
          <t/>
        </is>
      </c>
      <c r="BN1237" t="inlineStr">
        <is>
          <t/>
        </is>
      </c>
      <c r="BO1237" t="inlineStr">
        <is>
          <t/>
        </is>
      </c>
      <c r="BP1237" t="inlineStr">
        <is>
          <t/>
        </is>
      </c>
      <c r="BQ1237" t="inlineStr">
        <is>
          <t/>
        </is>
      </c>
      <c r="BR1237" t="inlineStr">
        <is>
          <t/>
        </is>
      </c>
      <c r="BS1237" t="inlineStr">
        <is>
          <t/>
        </is>
      </c>
      <c r="BT1237" t="inlineStr">
        <is>
          <t/>
        </is>
      </c>
      <c r="BU1237" t="inlineStr">
        <is>
          <t/>
        </is>
      </c>
      <c r="BV1237" t="inlineStr">
        <is>
          <t/>
        </is>
      </c>
      <c r="BW1237" t="inlineStr">
        <is>
          <t/>
        </is>
      </c>
      <c r="BX1237" s="2" t="inlineStr">
        <is>
          <t>nieruchomość w trakcie zagospodarowania</t>
        </is>
      </c>
      <c r="BY1237" s="2" t="inlineStr">
        <is>
          <t>3</t>
        </is>
      </c>
      <c r="BZ1237" s="2" t="inlineStr">
        <is>
          <t/>
        </is>
      </c>
      <c r="CA1237" t="inlineStr">
        <is>
          <t>nieruchomość, na której prowadzona jest budowa mająca na celu osiągnięcie przez właściciela po jej zakończeniu dochodu w formie czynszu lub zysków ze sprzedaży nieruchomości; nie obejmuje nieruchomości, na których prowadzone są rozbiórki budynków, oraz nieruchomości opróżnianych w celu możliwego zagospodarowania w przyszłości</t>
        </is>
      </c>
      <c r="CB1237" t="inlineStr">
        <is>
          <t/>
        </is>
      </c>
      <c r="CC1237" t="inlineStr">
        <is>
          <t/>
        </is>
      </c>
      <c r="CD1237" t="inlineStr">
        <is>
          <t/>
        </is>
      </c>
      <c r="CE1237" t="inlineStr">
        <is>
          <t/>
        </is>
      </c>
      <c r="CF1237" t="inlineStr">
        <is>
          <t/>
        </is>
      </c>
      <c r="CG1237" t="inlineStr">
        <is>
          <t/>
        </is>
      </c>
      <c r="CH1237" t="inlineStr">
        <is>
          <t/>
        </is>
      </c>
      <c r="CI1237" t="inlineStr">
        <is>
          <t/>
        </is>
      </c>
      <c r="CJ1237" t="inlineStr">
        <is>
          <t/>
        </is>
      </c>
      <c r="CK1237" t="inlineStr">
        <is>
          <t/>
        </is>
      </c>
      <c r="CL1237" t="inlineStr">
        <is>
          <t/>
        </is>
      </c>
      <c r="CM1237" t="inlineStr">
        <is>
          <t/>
        </is>
      </c>
      <c r="CN1237" t="inlineStr">
        <is>
          <t/>
        </is>
      </c>
      <c r="CO1237" t="inlineStr">
        <is>
          <t/>
        </is>
      </c>
      <c r="CP1237" t="inlineStr">
        <is>
          <t/>
        </is>
      </c>
      <c r="CQ1237" t="inlineStr">
        <is>
          <t/>
        </is>
      </c>
      <c r="CR1237" t="inlineStr">
        <is>
          <t/>
        </is>
      </c>
      <c r="CS1237" t="inlineStr">
        <is>
          <t/>
        </is>
      </c>
      <c r="CT1237" t="inlineStr">
        <is>
          <t/>
        </is>
      </c>
      <c r="CU1237" t="inlineStr">
        <is>
          <t/>
        </is>
      </c>
    </row>
    <row r="1238">
      <c r="A1238" s="1" t="str">
        <f>HYPERLINK("https://iate.europa.eu/entry/result/3577953/all", "3577953")</f>
        <v>3577953</v>
      </c>
      <c r="B1238" t="inlineStr">
        <is>
          <t>INDUSTRY;ECONOMICS;FINANCE</t>
        </is>
      </c>
      <c r="C1238" t="inlineStr">
        <is>
          <t>INDUSTRY|building and public works|building industry;ECONOMICS|economic analysis|statistics;FINANCE</t>
        </is>
      </c>
      <c r="D1238" t="inlineStr">
        <is>
          <t/>
        </is>
      </c>
      <c r="E1238" t="inlineStr">
        <is>
          <t/>
        </is>
      </c>
      <c r="F1238" t="inlineStr">
        <is>
          <t/>
        </is>
      </c>
      <c r="G1238" t="inlineStr">
        <is>
          <t/>
        </is>
      </c>
      <c r="H1238" t="inlineStr">
        <is>
          <t/>
        </is>
      </c>
      <c r="I1238" t="inlineStr">
        <is>
          <t/>
        </is>
      </c>
      <c r="J1238" t="inlineStr">
        <is>
          <t/>
        </is>
      </c>
      <c r="K1238" t="inlineStr">
        <is>
          <t/>
        </is>
      </c>
      <c r="L1238" t="inlineStr">
        <is>
          <t/>
        </is>
      </c>
      <c r="M1238" t="inlineStr">
        <is>
          <t/>
        </is>
      </c>
      <c r="N1238" t="inlineStr">
        <is>
          <t/>
        </is>
      </c>
      <c r="O1238" t="inlineStr">
        <is>
          <t/>
        </is>
      </c>
      <c r="P1238" t="inlineStr">
        <is>
          <t/>
        </is>
      </c>
      <c r="Q1238" t="inlineStr">
        <is>
          <t/>
        </is>
      </c>
      <c r="R1238" t="inlineStr">
        <is>
          <t/>
        </is>
      </c>
      <c r="S1238" t="inlineStr">
        <is>
          <t/>
        </is>
      </c>
      <c r="T1238" t="inlineStr">
        <is>
          <t/>
        </is>
      </c>
      <c r="U1238" t="inlineStr">
        <is>
          <t/>
        </is>
      </c>
      <c r="V1238" t="inlineStr">
        <is>
          <t/>
        </is>
      </c>
      <c r="W1238" t="inlineStr">
        <is>
          <t/>
        </is>
      </c>
      <c r="X1238" s="2" t="inlineStr">
        <is>
          <t>construction starts</t>
        </is>
      </c>
      <c r="Y1238" s="2" t="inlineStr">
        <is>
          <t>3</t>
        </is>
      </c>
      <c r="Z1238" s="2" t="inlineStr">
        <is>
          <t/>
        </is>
      </c>
      <c r="AA1238" t="inlineStr">
        <is>
          <t>the surface area, in square metres, of new commercial construction projects begun during the reporting period; if such information is not available, construction starts may refer to the number of new commercial construction projects begun during the reporting period</t>
        </is>
      </c>
      <c r="AB1238" t="inlineStr">
        <is>
          <t/>
        </is>
      </c>
      <c r="AC1238" t="inlineStr">
        <is>
          <t/>
        </is>
      </c>
      <c r="AD1238" t="inlineStr">
        <is>
          <t/>
        </is>
      </c>
      <c r="AE1238" t="inlineStr">
        <is>
          <t/>
        </is>
      </c>
      <c r="AF1238" t="inlineStr">
        <is>
          <t/>
        </is>
      </c>
      <c r="AG1238" t="inlineStr">
        <is>
          <t/>
        </is>
      </c>
      <c r="AH1238" t="inlineStr">
        <is>
          <t/>
        </is>
      </c>
      <c r="AI1238" t="inlineStr">
        <is>
          <t/>
        </is>
      </c>
      <c r="AJ1238" t="inlineStr">
        <is>
          <t/>
        </is>
      </c>
      <c r="AK1238" t="inlineStr">
        <is>
          <t/>
        </is>
      </c>
      <c r="AL1238" t="inlineStr">
        <is>
          <t/>
        </is>
      </c>
      <c r="AM1238" t="inlineStr">
        <is>
          <t/>
        </is>
      </c>
      <c r="AN1238" t="inlineStr">
        <is>
          <t/>
        </is>
      </c>
      <c r="AO1238" t="inlineStr">
        <is>
          <t/>
        </is>
      </c>
      <c r="AP1238" t="inlineStr">
        <is>
          <t/>
        </is>
      </c>
      <c r="AQ1238" t="inlineStr">
        <is>
          <t/>
        </is>
      </c>
      <c r="AR1238" t="inlineStr">
        <is>
          <t/>
        </is>
      </c>
      <c r="AS1238" t="inlineStr">
        <is>
          <t/>
        </is>
      </c>
      <c r="AT1238" t="inlineStr">
        <is>
          <t/>
        </is>
      </c>
      <c r="AU1238" t="inlineStr">
        <is>
          <t/>
        </is>
      </c>
      <c r="AV1238" t="inlineStr">
        <is>
          <t/>
        </is>
      </c>
      <c r="AW1238" t="inlineStr">
        <is>
          <t/>
        </is>
      </c>
      <c r="AX1238" t="inlineStr">
        <is>
          <t/>
        </is>
      </c>
      <c r="AY1238" t="inlineStr">
        <is>
          <t/>
        </is>
      </c>
      <c r="AZ1238" t="inlineStr">
        <is>
          <t/>
        </is>
      </c>
      <c r="BA1238" t="inlineStr">
        <is>
          <t/>
        </is>
      </c>
      <c r="BB1238" t="inlineStr">
        <is>
          <t/>
        </is>
      </c>
      <c r="BC1238" t="inlineStr">
        <is>
          <t/>
        </is>
      </c>
      <c r="BD1238" t="inlineStr">
        <is>
          <t/>
        </is>
      </c>
      <c r="BE1238" t="inlineStr">
        <is>
          <t/>
        </is>
      </c>
      <c r="BF1238" t="inlineStr">
        <is>
          <t/>
        </is>
      </c>
      <c r="BG1238" t="inlineStr">
        <is>
          <t/>
        </is>
      </c>
      <c r="BH1238" t="inlineStr">
        <is>
          <t/>
        </is>
      </c>
      <c r="BI1238" t="inlineStr">
        <is>
          <t/>
        </is>
      </c>
      <c r="BJ1238" t="inlineStr">
        <is>
          <t/>
        </is>
      </c>
      <c r="BK1238" t="inlineStr">
        <is>
          <t/>
        </is>
      </c>
      <c r="BL1238" t="inlineStr">
        <is>
          <t/>
        </is>
      </c>
      <c r="BM1238" t="inlineStr">
        <is>
          <t/>
        </is>
      </c>
      <c r="BN1238" t="inlineStr">
        <is>
          <t/>
        </is>
      </c>
      <c r="BO1238" t="inlineStr">
        <is>
          <t/>
        </is>
      </c>
      <c r="BP1238" t="inlineStr">
        <is>
          <t/>
        </is>
      </c>
      <c r="BQ1238" t="inlineStr">
        <is>
          <t/>
        </is>
      </c>
      <c r="BR1238" t="inlineStr">
        <is>
          <t/>
        </is>
      </c>
      <c r="BS1238" t="inlineStr">
        <is>
          <t/>
        </is>
      </c>
      <c r="BT1238" t="inlineStr">
        <is>
          <t/>
        </is>
      </c>
      <c r="BU1238" t="inlineStr">
        <is>
          <t/>
        </is>
      </c>
      <c r="BV1238" t="inlineStr">
        <is>
          <t/>
        </is>
      </c>
      <c r="BW1238" t="inlineStr">
        <is>
          <t/>
        </is>
      </c>
      <c r="BX1238" s="2" t="inlineStr">
        <is>
          <t>wskaźnik rozpoczętych budów</t>
        </is>
      </c>
      <c r="BY1238" s="2" t="inlineStr">
        <is>
          <t>3</t>
        </is>
      </c>
      <c r="BZ1238" s="2" t="inlineStr">
        <is>
          <t/>
        </is>
      </c>
      <c r="CA1238" t="inlineStr">
        <is>
          <t>powierzchnia w metrach kwadratowych nowych komercyjnych projektów budowlanych rozpoczętych w okresie sprawozdawczym; w razie niedostępności takich informacji rozpoczęte budowy mogą oznaczać liczbę nowych komercyjnych projektów budowlanych rozpoczętych w okresie sprawozdawczym</t>
        </is>
      </c>
      <c r="CB1238" t="inlineStr">
        <is>
          <t/>
        </is>
      </c>
      <c r="CC1238" t="inlineStr">
        <is>
          <t/>
        </is>
      </c>
      <c r="CD1238" t="inlineStr">
        <is>
          <t/>
        </is>
      </c>
      <c r="CE1238" t="inlineStr">
        <is>
          <t/>
        </is>
      </c>
      <c r="CF1238" t="inlineStr">
        <is>
          <t/>
        </is>
      </c>
      <c r="CG1238" t="inlineStr">
        <is>
          <t/>
        </is>
      </c>
      <c r="CH1238" t="inlineStr">
        <is>
          <t/>
        </is>
      </c>
      <c r="CI1238" t="inlineStr">
        <is>
          <t/>
        </is>
      </c>
      <c r="CJ1238" t="inlineStr">
        <is>
          <t/>
        </is>
      </c>
      <c r="CK1238" t="inlineStr">
        <is>
          <t/>
        </is>
      </c>
      <c r="CL1238" t="inlineStr">
        <is>
          <t/>
        </is>
      </c>
      <c r="CM1238" t="inlineStr">
        <is>
          <t/>
        </is>
      </c>
      <c r="CN1238" t="inlineStr">
        <is>
          <t/>
        </is>
      </c>
      <c r="CO1238" t="inlineStr">
        <is>
          <t/>
        </is>
      </c>
      <c r="CP1238" t="inlineStr">
        <is>
          <t/>
        </is>
      </c>
      <c r="CQ1238" t="inlineStr">
        <is>
          <t/>
        </is>
      </c>
      <c r="CR1238" t="inlineStr">
        <is>
          <t/>
        </is>
      </c>
      <c r="CS1238" t="inlineStr">
        <is>
          <t/>
        </is>
      </c>
      <c r="CT1238" t="inlineStr">
        <is>
          <t/>
        </is>
      </c>
      <c r="CU1238" t="inlineStr">
        <is>
          <t/>
        </is>
      </c>
    </row>
    <row r="1239">
      <c r="A1239" s="1" t="str">
        <f>HYPERLINK("https://iate.europa.eu/entry/result/3577140/all", "3577140")</f>
        <v>3577140</v>
      </c>
      <c r="B1239" t="inlineStr">
        <is>
          <t>FINANCE;INDUSTRY</t>
        </is>
      </c>
      <c r="C1239" t="inlineStr">
        <is>
          <t>FINANCE;INDUSTRY|building and public works</t>
        </is>
      </c>
      <c r="D1239" t="inlineStr">
        <is>
          <t/>
        </is>
      </c>
      <c r="E1239" t="inlineStr">
        <is>
          <t/>
        </is>
      </c>
      <c r="F1239" t="inlineStr">
        <is>
          <t/>
        </is>
      </c>
      <c r="G1239" t="inlineStr">
        <is>
          <t/>
        </is>
      </c>
      <c r="H1239" t="inlineStr">
        <is>
          <t/>
        </is>
      </c>
      <c r="I1239" t="inlineStr">
        <is>
          <t/>
        </is>
      </c>
      <c r="J1239" t="inlineStr">
        <is>
          <t/>
        </is>
      </c>
      <c r="K1239" t="inlineStr">
        <is>
          <t/>
        </is>
      </c>
      <c r="L1239" t="inlineStr">
        <is>
          <t/>
        </is>
      </c>
      <c r="M1239" t="inlineStr">
        <is>
          <t/>
        </is>
      </c>
      <c r="N1239" t="inlineStr">
        <is>
          <t/>
        </is>
      </c>
      <c r="O1239" t="inlineStr">
        <is>
          <t/>
        </is>
      </c>
      <c r="P1239" t="inlineStr">
        <is>
          <t/>
        </is>
      </c>
      <c r="Q1239" t="inlineStr">
        <is>
          <t/>
        </is>
      </c>
      <c r="R1239" t="inlineStr">
        <is>
          <t/>
        </is>
      </c>
      <c r="S1239" t="inlineStr">
        <is>
          <t/>
        </is>
      </c>
      <c r="T1239" t="inlineStr">
        <is>
          <t/>
        </is>
      </c>
      <c r="U1239" t="inlineStr">
        <is>
          <t/>
        </is>
      </c>
      <c r="V1239" t="inlineStr">
        <is>
          <t/>
        </is>
      </c>
      <c r="W1239" t="inlineStr">
        <is>
          <t/>
        </is>
      </c>
      <c r="X1239" s="2" t="inlineStr">
        <is>
          <t>build to suit|
BTS|
built to suit</t>
        </is>
      </c>
      <c r="Y1239" s="2" t="inlineStr">
        <is>
          <t>3|
3|
1</t>
        </is>
      </c>
      <c r="Z1239" s="2" t="inlineStr">
        <is>
          <t xml:space="preserve">|
|
</t>
        </is>
      </c>
      <c r="AA1239" t="inlineStr">
        <is>
          <t>a way of leasing property, usually for commercial purposes, in which the developer or landlord builds to a tenant's specifications</t>
        </is>
      </c>
      <c r="AB1239" t="inlineStr">
        <is>
          <t/>
        </is>
      </c>
      <c r="AC1239" t="inlineStr">
        <is>
          <t/>
        </is>
      </c>
      <c r="AD1239" t="inlineStr">
        <is>
          <t/>
        </is>
      </c>
      <c r="AE1239" t="inlineStr">
        <is>
          <t/>
        </is>
      </c>
      <c r="AF1239" t="inlineStr">
        <is>
          <t/>
        </is>
      </c>
      <c r="AG1239" t="inlineStr">
        <is>
          <t/>
        </is>
      </c>
      <c r="AH1239" t="inlineStr">
        <is>
          <t/>
        </is>
      </c>
      <c r="AI1239" t="inlineStr">
        <is>
          <t/>
        </is>
      </c>
      <c r="AJ1239" t="inlineStr">
        <is>
          <t/>
        </is>
      </c>
      <c r="AK1239" t="inlineStr">
        <is>
          <t/>
        </is>
      </c>
      <c r="AL1239" t="inlineStr">
        <is>
          <t/>
        </is>
      </c>
      <c r="AM1239" t="inlineStr">
        <is>
          <t/>
        </is>
      </c>
      <c r="AN1239" t="inlineStr">
        <is>
          <t/>
        </is>
      </c>
      <c r="AO1239" t="inlineStr">
        <is>
          <t/>
        </is>
      </c>
      <c r="AP1239" t="inlineStr">
        <is>
          <t/>
        </is>
      </c>
      <c r="AQ1239" t="inlineStr">
        <is>
          <t/>
        </is>
      </c>
      <c r="AR1239" t="inlineStr">
        <is>
          <t/>
        </is>
      </c>
      <c r="AS1239" t="inlineStr">
        <is>
          <t/>
        </is>
      </c>
      <c r="AT1239" t="inlineStr">
        <is>
          <t/>
        </is>
      </c>
      <c r="AU1239" t="inlineStr">
        <is>
          <t/>
        </is>
      </c>
      <c r="AV1239" t="inlineStr">
        <is>
          <t/>
        </is>
      </c>
      <c r="AW1239" t="inlineStr">
        <is>
          <t/>
        </is>
      </c>
      <c r="AX1239" t="inlineStr">
        <is>
          <t/>
        </is>
      </c>
      <c r="AY1239" t="inlineStr">
        <is>
          <t/>
        </is>
      </c>
      <c r="AZ1239" t="inlineStr">
        <is>
          <t/>
        </is>
      </c>
      <c r="BA1239" t="inlineStr">
        <is>
          <t/>
        </is>
      </c>
      <c r="BB1239" t="inlineStr">
        <is>
          <t/>
        </is>
      </c>
      <c r="BC1239" t="inlineStr">
        <is>
          <t/>
        </is>
      </c>
      <c r="BD1239" t="inlineStr">
        <is>
          <t/>
        </is>
      </c>
      <c r="BE1239" t="inlineStr">
        <is>
          <t/>
        </is>
      </c>
      <c r="BF1239" t="inlineStr">
        <is>
          <t/>
        </is>
      </c>
      <c r="BG1239" t="inlineStr">
        <is>
          <t/>
        </is>
      </c>
      <c r="BH1239" t="inlineStr">
        <is>
          <t/>
        </is>
      </c>
      <c r="BI1239" t="inlineStr">
        <is>
          <t/>
        </is>
      </c>
      <c r="BJ1239" t="inlineStr">
        <is>
          <t/>
        </is>
      </c>
      <c r="BK1239" t="inlineStr">
        <is>
          <t/>
        </is>
      </c>
      <c r="BL1239" t="inlineStr">
        <is>
          <t/>
        </is>
      </c>
      <c r="BM1239" t="inlineStr">
        <is>
          <t/>
        </is>
      </c>
      <c r="BN1239" t="inlineStr">
        <is>
          <t/>
        </is>
      </c>
      <c r="BO1239" t="inlineStr">
        <is>
          <t/>
        </is>
      </c>
      <c r="BP1239" t="inlineStr">
        <is>
          <t/>
        </is>
      </c>
      <c r="BQ1239" t="inlineStr">
        <is>
          <t/>
        </is>
      </c>
      <c r="BR1239" t="inlineStr">
        <is>
          <t/>
        </is>
      </c>
      <c r="BS1239" t="inlineStr">
        <is>
          <t/>
        </is>
      </c>
      <c r="BT1239" t="inlineStr">
        <is>
          <t/>
        </is>
      </c>
      <c r="BU1239" t="inlineStr">
        <is>
          <t/>
        </is>
      </c>
      <c r="BV1239" t="inlineStr">
        <is>
          <t/>
        </is>
      </c>
      <c r="BW1239" t="inlineStr">
        <is>
          <t/>
        </is>
      </c>
      <c r="BX1239" t="inlineStr">
        <is>
          <t/>
        </is>
      </c>
      <c r="BY1239" t="inlineStr">
        <is>
          <t/>
        </is>
      </c>
      <c r="BZ1239" t="inlineStr">
        <is>
          <t/>
        </is>
      </c>
      <c r="CA1239" t="inlineStr">
        <is>
          <t/>
        </is>
      </c>
      <c r="CB1239" s="2" t="inlineStr">
        <is>
          <t>construção à medida</t>
        </is>
      </c>
      <c r="CC1239" s="2" t="inlineStr">
        <is>
          <t>3</t>
        </is>
      </c>
      <c r="CD1239" s="2" t="inlineStr">
        <is>
          <t/>
        </is>
      </c>
      <c r="CE1239" t="inlineStr">
        <is>
          <t>Operação em que, mediante contrato de locação previamente definido, a empresa locatária elabora o projeto levando em consideração o seu ramo de atividade e as suas necessidades e a empresa locadora compra o terreno, financia a obra e faz a construção que é entregue completamente pronta.</t>
        </is>
      </c>
      <c r="CF1239" t="inlineStr">
        <is>
          <t/>
        </is>
      </c>
      <c r="CG1239" t="inlineStr">
        <is>
          <t/>
        </is>
      </c>
      <c r="CH1239" t="inlineStr">
        <is>
          <t/>
        </is>
      </c>
      <c r="CI1239" t="inlineStr">
        <is>
          <t/>
        </is>
      </c>
      <c r="CJ1239" t="inlineStr">
        <is>
          <t/>
        </is>
      </c>
      <c r="CK1239" t="inlineStr">
        <is>
          <t/>
        </is>
      </c>
      <c r="CL1239" t="inlineStr">
        <is>
          <t/>
        </is>
      </c>
      <c r="CM1239" t="inlineStr">
        <is>
          <t/>
        </is>
      </c>
      <c r="CN1239" t="inlineStr">
        <is>
          <t/>
        </is>
      </c>
      <c r="CO1239" t="inlineStr">
        <is>
          <t/>
        </is>
      </c>
      <c r="CP1239" t="inlineStr">
        <is>
          <t/>
        </is>
      </c>
      <c r="CQ1239" t="inlineStr">
        <is>
          <t/>
        </is>
      </c>
      <c r="CR1239" t="inlineStr">
        <is>
          <t/>
        </is>
      </c>
      <c r="CS1239" t="inlineStr">
        <is>
          <t/>
        </is>
      </c>
      <c r="CT1239" t="inlineStr">
        <is>
          <t/>
        </is>
      </c>
      <c r="CU1239" t="inlineStr">
        <is>
          <t/>
        </is>
      </c>
    </row>
    <row r="1240">
      <c r="A1240" s="1" t="str">
        <f>HYPERLINK("https://iate.europa.eu/entry/result/3570456/all", "3570456")</f>
        <v>3570456</v>
      </c>
      <c r="B1240" t="inlineStr">
        <is>
          <t>EDUCATION AND COMMUNICATIONS</t>
        </is>
      </c>
      <c r="C1240" t="inlineStr">
        <is>
          <t>EDUCATION AND COMMUNICATIONS|information technology and data processing</t>
        </is>
      </c>
      <c r="D1240" t="inlineStr">
        <is>
          <t/>
        </is>
      </c>
      <c r="E1240" t="inlineStr">
        <is>
          <t/>
        </is>
      </c>
      <c r="F1240" t="inlineStr">
        <is>
          <t/>
        </is>
      </c>
      <c r="G1240" t="inlineStr">
        <is>
          <t/>
        </is>
      </c>
      <c r="H1240" t="inlineStr">
        <is>
          <t/>
        </is>
      </c>
      <c r="I1240" t="inlineStr">
        <is>
          <t/>
        </is>
      </c>
      <c r="J1240" t="inlineStr">
        <is>
          <t/>
        </is>
      </c>
      <c r="K1240" t="inlineStr">
        <is>
          <t/>
        </is>
      </c>
      <c r="L1240" t="inlineStr">
        <is>
          <t/>
        </is>
      </c>
      <c r="M1240" t="inlineStr">
        <is>
          <t/>
        </is>
      </c>
      <c r="N1240" t="inlineStr">
        <is>
          <t/>
        </is>
      </c>
      <c r="O1240" t="inlineStr">
        <is>
          <t/>
        </is>
      </c>
      <c r="P1240" s="2" t="inlineStr">
        <is>
          <t>Datenbank-Forensik</t>
        </is>
      </c>
      <c r="Q1240" s="2" t="inlineStr">
        <is>
          <t>3</t>
        </is>
      </c>
      <c r="R1240" s="2" t="inlineStr">
        <is>
          <t/>
        </is>
      </c>
      <c r="S1240" t="inlineStr">
        <is>
          <t>Teilgebiet der digitalen Forensik, das sich mit der Erfassung, Analyse und Auswertung von digitalen Spuren in Datenbanken beschäftigt</t>
        </is>
      </c>
      <c r="T1240" t="inlineStr">
        <is>
          <t/>
        </is>
      </c>
      <c r="U1240" t="inlineStr">
        <is>
          <t/>
        </is>
      </c>
      <c r="V1240" t="inlineStr">
        <is>
          <t/>
        </is>
      </c>
      <c r="W1240" t="inlineStr">
        <is>
          <t/>
        </is>
      </c>
      <c r="X1240" s="2" t="inlineStr">
        <is>
          <t>database forensics</t>
        </is>
      </c>
      <c r="Y1240" s="2" t="inlineStr">
        <is>
          <t>3</t>
        </is>
      </c>
      <c r="Z1240" s="2" t="inlineStr">
        <is>
          <t/>
        </is>
      </c>
      <c r="AA1240" t="inlineStr">
        <is>
          <t>branch of digital forensics that deals with the identification, preservation, analysis, and presentation of evidence from databases</t>
        </is>
      </c>
      <c r="AB1240" t="inlineStr">
        <is>
          <t/>
        </is>
      </c>
      <c r="AC1240" t="inlineStr">
        <is>
          <t/>
        </is>
      </c>
      <c r="AD1240" t="inlineStr">
        <is>
          <t/>
        </is>
      </c>
      <c r="AE1240" t="inlineStr">
        <is>
          <t/>
        </is>
      </c>
      <c r="AF1240" t="inlineStr">
        <is>
          <t/>
        </is>
      </c>
      <c r="AG1240" t="inlineStr">
        <is>
          <t/>
        </is>
      </c>
      <c r="AH1240" t="inlineStr">
        <is>
          <t/>
        </is>
      </c>
      <c r="AI1240" t="inlineStr">
        <is>
          <t/>
        </is>
      </c>
      <c r="AJ1240" t="inlineStr">
        <is>
          <t/>
        </is>
      </c>
      <c r="AK1240" t="inlineStr">
        <is>
          <t/>
        </is>
      </c>
      <c r="AL1240" t="inlineStr">
        <is>
          <t/>
        </is>
      </c>
      <c r="AM1240" t="inlineStr">
        <is>
          <t/>
        </is>
      </c>
      <c r="AN1240" t="inlineStr">
        <is>
          <t/>
        </is>
      </c>
      <c r="AO1240" t="inlineStr">
        <is>
          <t/>
        </is>
      </c>
      <c r="AP1240" t="inlineStr">
        <is>
          <t/>
        </is>
      </c>
      <c r="AQ1240" t="inlineStr">
        <is>
          <t/>
        </is>
      </c>
      <c r="AR1240" s="2" t="inlineStr">
        <is>
          <t>fóiréinsic bunachair sonraí</t>
        </is>
      </c>
      <c r="AS1240" s="2" t="inlineStr">
        <is>
          <t>3</t>
        </is>
      </c>
      <c r="AT1240" s="2" t="inlineStr">
        <is>
          <t/>
        </is>
      </c>
      <c r="AU1240" t="inlineStr">
        <is>
          <t/>
        </is>
      </c>
      <c r="AV1240" t="inlineStr">
        <is>
          <t/>
        </is>
      </c>
      <c r="AW1240" t="inlineStr">
        <is>
          <t/>
        </is>
      </c>
      <c r="AX1240" t="inlineStr">
        <is>
          <t/>
        </is>
      </c>
      <c r="AY1240" t="inlineStr">
        <is>
          <t/>
        </is>
      </c>
      <c r="AZ1240" t="inlineStr">
        <is>
          <t/>
        </is>
      </c>
      <c r="BA1240" t="inlineStr">
        <is>
          <t/>
        </is>
      </c>
      <c r="BB1240" t="inlineStr">
        <is>
          <t/>
        </is>
      </c>
      <c r="BC1240" t="inlineStr">
        <is>
          <t/>
        </is>
      </c>
      <c r="BD1240" t="inlineStr">
        <is>
          <t/>
        </is>
      </c>
      <c r="BE1240" t="inlineStr">
        <is>
          <t/>
        </is>
      </c>
      <c r="BF1240" t="inlineStr">
        <is>
          <t/>
        </is>
      </c>
      <c r="BG1240" t="inlineStr">
        <is>
          <t/>
        </is>
      </c>
      <c r="BH1240" s="2" t="inlineStr">
        <is>
          <t>duomenų bazių ekspertizė</t>
        </is>
      </c>
      <c r="BI1240" s="2" t="inlineStr">
        <is>
          <t>2</t>
        </is>
      </c>
      <c r="BJ1240" s="2" t="inlineStr">
        <is>
          <t/>
        </is>
      </c>
      <c r="BK1240" t="inlineStr">
        <is>
          <t>skaitmeninės ekspertizės (&lt;a href="/entry/result/3570902/all" id="ENTRY_TO_ENTRY_CONVERTER" target="_blank"&gt;IATE:3570902&lt;/a&gt; ) sritis, apimanti duomenų bazėse saugomų įrodymų identifikavimą, išsaugojimą, analizę ir pateikimą teismui</t>
        </is>
      </c>
      <c r="BL1240" t="inlineStr">
        <is>
          <t/>
        </is>
      </c>
      <c r="BM1240" t="inlineStr">
        <is>
          <t/>
        </is>
      </c>
      <c r="BN1240" t="inlineStr">
        <is>
          <t/>
        </is>
      </c>
      <c r="BO1240" t="inlineStr">
        <is>
          <t/>
        </is>
      </c>
      <c r="BP1240" t="inlineStr">
        <is>
          <t/>
        </is>
      </c>
      <c r="BQ1240" t="inlineStr">
        <is>
          <t/>
        </is>
      </c>
      <c r="BR1240" t="inlineStr">
        <is>
          <t/>
        </is>
      </c>
      <c r="BS1240" t="inlineStr">
        <is>
          <t/>
        </is>
      </c>
      <c r="BT1240" s="2" t="inlineStr">
        <is>
          <t>database forensics|
forensisch onderzoek in databases</t>
        </is>
      </c>
      <c r="BU1240" s="2" t="inlineStr">
        <is>
          <t>3|
3</t>
        </is>
      </c>
      <c r="BV1240" s="2" t="inlineStr">
        <is>
          <t xml:space="preserve">|
</t>
        </is>
      </c>
      <c r="BW1240" t="inlineStr">
        <is>
          <t>deelgebied van digitaal forensisch onderzoek dat zich o.a. richt op het vinden, analyseren en interpreteren van gegevens die zich in databanken bevinden</t>
        </is>
      </c>
      <c r="BX1240" t="inlineStr">
        <is>
          <t/>
        </is>
      </c>
      <c r="BY1240" t="inlineStr">
        <is>
          <t/>
        </is>
      </c>
      <c r="BZ1240" t="inlineStr">
        <is>
          <t/>
        </is>
      </c>
      <c r="CA1240" t="inlineStr">
        <is>
          <t/>
        </is>
      </c>
      <c r="CB1240" t="inlineStr">
        <is>
          <t/>
        </is>
      </c>
      <c r="CC1240" t="inlineStr">
        <is>
          <t/>
        </is>
      </c>
      <c r="CD1240" t="inlineStr">
        <is>
          <t/>
        </is>
      </c>
      <c r="CE1240" t="inlineStr">
        <is>
          <t/>
        </is>
      </c>
      <c r="CF1240" t="inlineStr">
        <is>
          <t/>
        </is>
      </c>
      <c r="CG1240" t="inlineStr">
        <is>
          <t/>
        </is>
      </c>
      <c r="CH1240" t="inlineStr">
        <is>
          <t/>
        </is>
      </c>
      <c r="CI1240" t="inlineStr">
        <is>
          <t/>
        </is>
      </c>
      <c r="CJ1240" t="inlineStr">
        <is>
          <t/>
        </is>
      </c>
      <c r="CK1240" t="inlineStr">
        <is>
          <t/>
        </is>
      </c>
      <c r="CL1240" t="inlineStr">
        <is>
          <t/>
        </is>
      </c>
      <c r="CM1240" t="inlineStr">
        <is>
          <t/>
        </is>
      </c>
      <c r="CN1240" t="inlineStr">
        <is>
          <t/>
        </is>
      </c>
      <c r="CO1240" t="inlineStr">
        <is>
          <t/>
        </is>
      </c>
      <c r="CP1240" t="inlineStr">
        <is>
          <t/>
        </is>
      </c>
      <c r="CQ1240" t="inlineStr">
        <is>
          <t/>
        </is>
      </c>
      <c r="CR1240" t="inlineStr">
        <is>
          <t/>
        </is>
      </c>
      <c r="CS1240" t="inlineStr">
        <is>
          <t/>
        </is>
      </c>
      <c r="CT1240" t="inlineStr">
        <is>
          <t/>
        </is>
      </c>
      <c r="CU1240" t="inlineStr">
        <is>
          <t/>
        </is>
      </c>
    </row>
    <row r="1241">
      <c r="A1241" s="1" t="str">
        <f>HYPERLINK("https://iate.europa.eu/entry/result/3576854/all", "3576854")</f>
        <v>3576854</v>
      </c>
      <c r="B1241" t="inlineStr">
        <is>
          <t>PRODUCTION, TECHNOLOGY AND RESEARCH;BUSINESS AND COMPETITION</t>
        </is>
      </c>
      <c r="C1241" t="inlineStr">
        <is>
          <t>PRODUCTION, TECHNOLOGY AND RESEARCH|research and intellectual property|research;BUSINESS AND COMPETITION|business organisation|business activity</t>
        </is>
      </c>
      <c r="D1241" t="inlineStr">
        <is>
          <t/>
        </is>
      </c>
      <c r="E1241" t="inlineStr">
        <is>
          <t/>
        </is>
      </c>
      <c r="F1241" t="inlineStr">
        <is>
          <t/>
        </is>
      </c>
      <c r="G1241" t="inlineStr">
        <is>
          <t/>
        </is>
      </c>
      <c r="H1241" t="inlineStr">
        <is>
          <t/>
        </is>
      </c>
      <c r="I1241" t="inlineStr">
        <is>
          <t/>
        </is>
      </c>
      <c r="J1241" t="inlineStr">
        <is>
          <t/>
        </is>
      </c>
      <c r="K1241" t="inlineStr">
        <is>
          <t/>
        </is>
      </c>
      <c r="L1241" t="inlineStr">
        <is>
          <t/>
        </is>
      </c>
      <c r="M1241" t="inlineStr">
        <is>
          <t/>
        </is>
      </c>
      <c r="N1241" t="inlineStr">
        <is>
          <t/>
        </is>
      </c>
      <c r="O1241" t="inlineStr">
        <is>
          <t/>
        </is>
      </c>
      <c r="P1241" t="inlineStr">
        <is>
          <t/>
        </is>
      </c>
      <c r="Q1241" t="inlineStr">
        <is>
          <t/>
        </is>
      </c>
      <c r="R1241" t="inlineStr">
        <is>
          <t/>
        </is>
      </c>
      <c r="S1241" t="inlineStr">
        <is>
          <t/>
        </is>
      </c>
      <c r="T1241" t="inlineStr">
        <is>
          <t/>
        </is>
      </c>
      <c r="U1241" t="inlineStr">
        <is>
          <t/>
        </is>
      </c>
      <c r="V1241" t="inlineStr">
        <is>
          <t/>
        </is>
      </c>
      <c r="W1241" t="inlineStr">
        <is>
          <t/>
        </is>
      </c>
      <c r="X1241" s="2" t="inlineStr">
        <is>
          <t>pitching session</t>
        </is>
      </c>
      <c r="Y1241" s="2" t="inlineStr">
        <is>
          <t>3</t>
        </is>
      </c>
      <c r="Z1241" s="2" t="inlineStr">
        <is>
          <t/>
        </is>
      </c>
      <c r="AA1241" t="inlineStr">
        <is>
          <t>session in which competitors for a project give pitches about their ideas</t>
        </is>
      </c>
      <c r="AB1241" t="inlineStr">
        <is>
          <t/>
        </is>
      </c>
      <c r="AC1241" t="inlineStr">
        <is>
          <t/>
        </is>
      </c>
      <c r="AD1241" t="inlineStr">
        <is>
          <t/>
        </is>
      </c>
      <c r="AE1241" t="inlineStr">
        <is>
          <t/>
        </is>
      </c>
      <c r="AF1241" t="inlineStr">
        <is>
          <t/>
        </is>
      </c>
      <c r="AG1241" t="inlineStr">
        <is>
          <t/>
        </is>
      </c>
      <c r="AH1241" t="inlineStr">
        <is>
          <t/>
        </is>
      </c>
      <c r="AI1241" t="inlineStr">
        <is>
          <t/>
        </is>
      </c>
      <c r="AJ1241" t="inlineStr">
        <is>
          <t/>
        </is>
      </c>
      <c r="AK1241" t="inlineStr">
        <is>
          <t/>
        </is>
      </c>
      <c r="AL1241" t="inlineStr">
        <is>
          <t/>
        </is>
      </c>
      <c r="AM1241" t="inlineStr">
        <is>
          <t/>
        </is>
      </c>
      <c r="AN1241" t="inlineStr">
        <is>
          <t/>
        </is>
      </c>
      <c r="AO1241" t="inlineStr">
        <is>
          <t/>
        </is>
      </c>
      <c r="AP1241" t="inlineStr">
        <is>
          <t/>
        </is>
      </c>
      <c r="AQ1241" t="inlineStr">
        <is>
          <t/>
        </is>
      </c>
      <c r="AR1241" t="inlineStr">
        <is>
          <t/>
        </is>
      </c>
      <c r="AS1241" t="inlineStr">
        <is>
          <t/>
        </is>
      </c>
      <c r="AT1241" t="inlineStr">
        <is>
          <t/>
        </is>
      </c>
      <c r="AU1241" t="inlineStr">
        <is>
          <t/>
        </is>
      </c>
      <c r="AV1241" t="inlineStr">
        <is>
          <t/>
        </is>
      </c>
      <c r="AW1241" t="inlineStr">
        <is>
          <t/>
        </is>
      </c>
      <c r="AX1241" t="inlineStr">
        <is>
          <t/>
        </is>
      </c>
      <c r="AY1241" t="inlineStr">
        <is>
          <t/>
        </is>
      </c>
      <c r="AZ1241" t="inlineStr">
        <is>
          <t/>
        </is>
      </c>
      <c r="BA1241" t="inlineStr">
        <is>
          <t/>
        </is>
      </c>
      <c r="BB1241" t="inlineStr">
        <is>
          <t/>
        </is>
      </c>
      <c r="BC1241" t="inlineStr">
        <is>
          <t/>
        </is>
      </c>
      <c r="BD1241" t="inlineStr">
        <is>
          <t/>
        </is>
      </c>
      <c r="BE1241" t="inlineStr">
        <is>
          <t/>
        </is>
      </c>
      <c r="BF1241" t="inlineStr">
        <is>
          <t/>
        </is>
      </c>
      <c r="BG1241" t="inlineStr">
        <is>
          <t/>
        </is>
      </c>
      <c r="BH1241" t="inlineStr">
        <is>
          <t/>
        </is>
      </c>
      <c r="BI1241" t="inlineStr">
        <is>
          <t/>
        </is>
      </c>
      <c r="BJ1241" t="inlineStr">
        <is>
          <t/>
        </is>
      </c>
      <c r="BK1241" t="inlineStr">
        <is>
          <t/>
        </is>
      </c>
      <c r="BL1241" t="inlineStr">
        <is>
          <t/>
        </is>
      </c>
      <c r="BM1241" t="inlineStr">
        <is>
          <t/>
        </is>
      </c>
      <c r="BN1241" t="inlineStr">
        <is>
          <t/>
        </is>
      </c>
      <c r="BO1241" t="inlineStr">
        <is>
          <t/>
        </is>
      </c>
      <c r="BP1241" s="2" t="inlineStr">
        <is>
          <t>sessjoni ta' pitching</t>
        </is>
      </c>
      <c r="BQ1241" s="2" t="inlineStr">
        <is>
          <t>3</t>
        </is>
      </c>
      <c r="BR1241" s="2" t="inlineStr">
        <is>
          <t/>
        </is>
      </c>
      <c r="BS1241" t="inlineStr">
        <is>
          <t>sessjoni li matulha l-kompetituri għal proġett partikolari jagħmlu preżentazzjonijiet dwar l-ideat tagħhom (il-"pitch")</t>
        </is>
      </c>
      <c r="BT1241" t="inlineStr">
        <is>
          <t/>
        </is>
      </c>
      <c r="BU1241" t="inlineStr">
        <is>
          <t/>
        </is>
      </c>
      <c r="BV1241" t="inlineStr">
        <is>
          <t/>
        </is>
      </c>
      <c r="BW1241" t="inlineStr">
        <is>
          <t/>
        </is>
      </c>
      <c r="BX1241" t="inlineStr">
        <is>
          <t/>
        </is>
      </c>
      <c r="BY1241" t="inlineStr">
        <is>
          <t/>
        </is>
      </c>
      <c r="BZ1241" t="inlineStr">
        <is>
          <t/>
        </is>
      </c>
      <c r="CA1241" t="inlineStr">
        <is>
          <t/>
        </is>
      </c>
      <c r="CB1241" t="inlineStr">
        <is>
          <t/>
        </is>
      </c>
      <c r="CC1241" t="inlineStr">
        <is>
          <t/>
        </is>
      </c>
      <c r="CD1241" t="inlineStr">
        <is>
          <t/>
        </is>
      </c>
      <c r="CE1241" t="inlineStr">
        <is>
          <t/>
        </is>
      </c>
      <c r="CF1241" t="inlineStr">
        <is>
          <t/>
        </is>
      </c>
      <c r="CG1241" t="inlineStr">
        <is>
          <t/>
        </is>
      </c>
      <c r="CH1241" t="inlineStr">
        <is>
          <t/>
        </is>
      </c>
      <c r="CI1241" t="inlineStr">
        <is>
          <t/>
        </is>
      </c>
      <c r="CJ1241" t="inlineStr">
        <is>
          <t/>
        </is>
      </c>
      <c r="CK1241" t="inlineStr">
        <is>
          <t/>
        </is>
      </c>
      <c r="CL1241" t="inlineStr">
        <is>
          <t/>
        </is>
      </c>
      <c r="CM1241" t="inlineStr">
        <is>
          <t/>
        </is>
      </c>
      <c r="CN1241" t="inlineStr">
        <is>
          <t/>
        </is>
      </c>
      <c r="CO1241" t="inlineStr">
        <is>
          <t/>
        </is>
      </c>
      <c r="CP1241" t="inlineStr">
        <is>
          <t/>
        </is>
      </c>
      <c r="CQ1241" t="inlineStr">
        <is>
          <t/>
        </is>
      </c>
      <c r="CR1241" t="inlineStr">
        <is>
          <t/>
        </is>
      </c>
      <c r="CS1241" t="inlineStr">
        <is>
          <t/>
        </is>
      </c>
      <c r="CT1241" t="inlineStr">
        <is>
          <t/>
        </is>
      </c>
      <c r="CU1241" t="inlineStr">
        <is>
          <t/>
        </is>
      </c>
    </row>
    <row r="1242">
      <c r="A1242" s="1" t="str">
        <f>HYPERLINK("https://iate.europa.eu/entry/result/3576812/all", "3576812")</f>
        <v>3576812</v>
      </c>
      <c r="B1242" t="inlineStr">
        <is>
          <t>EDUCATION AND COMMUNICATIONS</t>
        </is>
      </c>
      <c r="C1242" t="inlineStr">
        <is>
          <t>EDUCATION AND COMMUNICATIONS|documentation|document</t>
        </is>
      </c>
      <c r="D1242" t="inlineStr">
        <is>
          <t/>
        </is>
      </c>
      <c r="E1242" t="inlineStr">
        <is>
          <t/>
        </is>
      </c>
      <c r="F1242" t="inlineStr">
        <is>
          <t/>
        </is>
      </c>
      <c r="G1242" t="inlineStr">
        <is>
          <t/>
        </is>
      </c>
      <c r="H1242" t="inlineStr">
        <is>
          <t/>
        </is>
      </c>
      <c r="I1242" t="inlineStr">
        <is>
          <t/>
        </is>
      </c>
      <c r="J1242" t="inlineStr">
        <is>
          <t/>
        </is>
      </c>
      <c r="K1242" t="inlineStr">
        <is>
          <t/>
        </is>
      </c>
      <c r="L1242" t="inlineStr">
        <is>
          <t/>
        </is>
      </c>
      <c r="M1242" t="inlineStr">
        <is>
          <t/>
        </is>
      </c>
      <c r="N1242" t="inlineStr">
        <is>
          <t/>
        </is>
      </c>
      <c r="O1242" t="inlineStr">
        <is>
          <t/>
        </is>
      </c>
      <c r="P1242" t="inlineStr">
        <is>
          <t/>
        </is>
      </c>
      <c r="Q1242" t="inlineStr">
        <is>
          <t/>
        </is>
      </c>
      <c r="R1242" t="inlineStr">
        <is>
          <t/>
        </is>
      </c>
      <c r="S1242" t="inlineStr">
        <is>
          <t/>
        </is>
      </c>
      <c r="T1242" t="inlineStr">
        <is>
          <t/>
        </is>
      </c>
      <c r="U1242" t="inlineStr">
        <is>
          <t/>
        </is>
      </c>
      <c r="V1242" t="inlineStr">
        <is>
          <t/>
        </is>
      </c>
      <c r="W1242" t="inlineStr">
        <is>
          <t/>
        </is>
      </c>
      <c r="X1242" s="2" t="inlineStr">
        <is>
          <t>field-weighted citation index|
field-weighted citation impact|
FWCI</t>
        </is>
      </c>
      <c r="Y1242" s="2" t="inlineStr">
        <is>
          <t>1|
3|
3</t>
        </is>
      </c>
      <c r="Z1242" s="2" t="inlineStr">
        <is>
          <t xml:space="preserve">|
|
</t>
        </is>
      </c>
      <c r="AA1242" t="inlineStr">
        <is>
          <t>ratio between the actual citations received by a publication, or set of publications, and the average number of citations received by all other similar publications</t>
        </is>
      </c>
      <c r="AB1242" t="inlineStr">
        <is>
          <t/>
        </is>
      </c>
      <c r="AC1242" t="inlineStr">
        <is>
          <t/>
        </is>
      </c>
      <c r="AD1242" t="inlineStr">
        <is>
          <t/>
        </is>
      </c>
      <c r="AE1242" t="inlineStr">
        <is>
          <t/>
        </is>
      </c>
      <c r="AF1242" t="inlineStr">
        <is>
          <t/>
        </is>
      </c>
      <c r="AG1242" t="inlineStr">
        <is>
          <t/>
        </is>
      </c>
      <c r="AH1242" t="inlineStr">
        <is>
          <t/>
        </is>
      </c>
      <c r="AI1242" t="inlineStr">
        <is>
          <t/>
        </is>
      </c>
      <c r="AJ1242" t="inlineStr">
        <is>
          <t/>
        </is>
      </c>
      <c r="AK1242" t="inlineStr">
        <is>
          <t/>
        </is>
      </c>
      <c r="AL1242" t="inlineStr">
        <is>
          <t/>
        </is>
      </c>
      <c r="AM1242" t="inlineStr">
        <is>
          <t/>
        </is>
      </c>
      <c r="AN1242" t="inlineStr">
        <is>
          <t/>
        </is>
      </c>
      <c r="AO1242" t="inlineStr">
        <is>
          <t/>
        </is>
      </c>
      <c r="AP1242" t="inlineStr">
        <is>
          <t/>
        </is>
      </c>
      <c r="AQ1242" t="inlineStr">
        <is>
          <t/>
        </is>
      </c>
      <c r="AR1242" t="inlineStr">
        <is>
          <t/>
        </is>
      </c>
      <c r="AS1242" t="inlineStr">
        <is>
          <t/>
        </is>
      </c>
      <c r="AT1242" t="inlineStr">
        <is>
          <t/>
        </is>
      </c>
      <c r="AU1242" t="inlineStr">
        <is>
          <t/>
        </is>
      </c>
      <c r="AV1242" t="inlineStr">
        <is>
          <t/>
        </is>
      </c>
      <c r="AW1242" t="inlineStr">
        <is>
          <t/>
        </is>
      </c>
      <c r="AX1242" t="inlineStr">
        <is>
          <t/>
        </is>
      </c>
      <c r="AY1242" t="inlineStr">
        <is>
          <t/>
        </is>
      </c>
      <c r="AZ1242" t="inlineStr">
        <is>
          <t/>
        </is>
      </c>
      <c r="BA1242" t="inlineStr">
        <is>
          <t/>
        </is>
      </c>
      <c r="BB1242" t="inlineStr">
        <is>
          <t/>
        </is>
      </c>
      <c r="BC1242" t="inlineStr">
        <is>
          <t/>
        </is>
      </c>
      <c r="BD1242" t="inlineStr">
        <is>
          <t/>
        </is>
      </c>
      <c r="BE1242" t="inlineStr">
        <is>
          <t/>
        </is>
      </c>
      <c r="BF1242" t="inlineStr">
        <is>
          <t/>
        </is>
      </c>
      <c r="BG1242" t="inlineStr">
        <is>
          <t/>
        </is>
      </c>
      <c r="BH1242" t="inlineStr">
        <is>
          <t/>
        </is>
      </c>
      <c r="BI1242" t="inlineStr">
        <is>
          <t/>
        </is>
      </c>
      <c r="BJ1242" t="inlineStr">
        <is>
          <t/>
        </is>
      </c>
      <c r="BK1242" t="inlineStr">
        <is>
          <t/>
        </is>
      </c>
      <c r="BL1242" t="inlineStr">
        <is>
          <t/>
        </is>
      </c>
      <c r="BM1242" t="inlineStr">
        <is>
          <t/>
        </is>
      </c>
      <c r="BN1242" t="inlineStr">
        <is>
          <t/>
        </is>
      </c>
      <c r="BO1242" t="inlineStr">
        <is>
          <t/>
        </is>
      </c>
      <c r="BP1242" s="2" t="inlineStr">
        <is>
          <t>impatt tal-kwotazzjonijiet ponderat skont il-qasam</t>
        </is>
      </c>
      <c r="BQ1242" s="2" t="inlineStr">
        <is>
          <t>3</t>
        </is>
      </c>
      <c r="BR1242" s="2" t="inlineStr">
        <is>
          <t/>
        </is>
      </c>
      <c r="BS1242" t="inlineStr">
        <is>
          <t>il-proporzjon ta' bejn l-ammont ta' kwotazzjonijiet effettivament irċevuti mingħand pubblikazzjoni jew sensiela ta' pubblikazzjonijiet, u l-ammont medju ta' kwotazzjonijiet fl-istess qasam u tal-istess tip, irċevuti mingħand il-pubblikazzjonijiet l-oħrajn kollha fl-istess sena</t>
        </is>
      </c>
      <c r="BT1242" t="inlineStr">
        <is>
          <t/>
        </is>
      </c>
      <c r="BU1242" t="inlineStr">
        <is>
          <t/>
        </is>
      </c>
      <c r="BV1242" t="inlineStr">
        <is>
          <t/>
        </is>
      </c>
      <c r="BW1242" t="inlineStr">
        <is>
          <t/>
        </is>
      </c>
      <c r="BX1242" t="inlineStr">
        <is>
          <t/>
        </is>
      </c>
      <c r="BY1242" t="inlineStr">
        <is>
          <t/>
        </is>
      </c>
      <c r="BZ1242" t="inlineStr">
        <is>
          <t/>
        </is>
      </c>
      <c r="CA1242" t="inlineStr">
        <is>
          <t/>
        </is>
      </c>
      <c r="CB1242" t="inlineStr">
        <is>
          <t/>
        </is>
      </c>
      <c r="CC1242" t="inlineStr">
        <is>
          <t/>
        </is>
      </c>
      <c r="CD1242" t="inlineStr">
        <is>
          <t/>
        </is>
      </c>
      <c r="CE1242" t="inlineStr">
        <is>
          <t/>
        </is>
      </c>
      <c r="CF1242" t="inlineStr">
        <is>
          <t/>
        </is>
      </c>
      <c r="CG1242" t="inlineStr">
        <is>
          <t/>
        </is>
      </c>
      <c r="CH1242" t="inlineStr">
        <is>
          <t/>
        </is>
      </c>
      <c r="CI1242" t="inlineStr">
        <is>
          <t/>
        </is>
      </c>
      <c r="CJ1242" t="inlineStr">
        <is>
          <t/>
        </is>
      </c>
      <c r="CK1242" t="inlineStr">
        <is>
          <t/>
        </is>
      </c>
      <c r="CL1242" t="inlineStr">
        <is>
          <t/>
        </is>
      </c>
      <c r="CM1242" t="inlineStr">
        <is>
          <t/>
        </is>
      </c>
      <c r="CN1242" t="inlineStr">
        <is>
          <t/>
        </is>
      </c>
      <c r="CO1242" t="inlineStr">
        <is>
          <t/>
        </is>
      </c>
      <c r="CP1242" t="inlineStr">
        <is>
          <t/>
        </is>
      </c>
      <c r="CQ1242" t="inlineStr">
        <is>
          <t/>
        </is>
      </c>
      <c r="CR1242" t="inlineStr">
        <is>
          <t/>
        </is>
      </c>
      <c r="CS1242" t="inlineStr">
        <is>
          <t/>
        </is>
      </c>
      <c r="CT1242" t="inlineStr">
        <is>
          <t/>
        </is>
      </c>
      <c r="CU1242" t="inlineStr">
        <is>
          <t/>
        </is>
      </c>
    </row>
    <row r="1243">
      <c r="A1243" s="1" t="str">
        <f>HYPERLINK("https://iate.europa.eu/entry/result/3574981/all", "3574981")</f>
        <v>3574981</v>
      </c>
      <c r="B1243" t="inlineStr">
        <is>
          <t>EDUCATION AND COMMUNICATIONS</t>
        </is>
      </c>
      <c r="C1243" t="inlineStr">
        <is>
          <t>EDUCATION AND COMMUNICATIONS|information and information processing;EDUCATION AND COMMUNICATIONS|information technology and data processing</t>
        </is>
      </c>
      <c r="D1243" t="inlineStr">
        <is>
          <t/>
        </is>
      </c>
      <c r="E1243" t="inlineStr">
        <is>
          <t/>
        </is>
      </c>
      <c r="F1243" t="inlineStr">
        <is>
          <t/>
        </is>
      </c>
      <c r="G1243" t="inlineStr">
        <is>
          <t/>
        </is>
      </c>
      <c r="H1243" t="inlineStr">
        <is>
          <t/>
        </is>
      </c>
      <c r="I1243" t="inlineStr">
        <is>
          <t/>
        </is>
      </c>
      <c r="J1243" t="inlineStr">
        <is>
          <t/>
        </is>
      </c>
      <c r="K1243" t="inlineStr">
        <is>
          <t/>
        </is>
      </c>
      <c r="L1243" t="inlineStr">
        <is>
          <t/>
        </is>
      </c>
      <c r="M1243" t="inlineStr">
        <is>
          <t/>
        </is>
      </c>
      <c r="N1243" t="inlineStr">
        <is>
          <t/>
        </is>
      </c>
      <c r="O1243" t="inlineStr">
        <is>
          <t/>
        </is>
      </c>
      <c r="P1243" t="inlineStr">
        <is>
          <t/>
        </is>
      </c>
      <c r="Q1243" t="inlineStr">
        <is>
          <t/>
        </is>
      </c>
      <c r="R1243" t="inlineStr">
        <is>
          <t/>
        </is>
      </c>
      <c r="S1243" t="inlineStr">
        <is>
          <t/>
        </is>
      </c>
      <c r="T1243" t="inlineStr">
        <is>
          <t/>
        </is>
      </c>
      <c r="U1243" t="inlineStr">
        <is>
          <t/>
        </is>
      </c>
      <c r="V1243" t="inlineStr">
        <is>
          <t/>
        </is>
      </c>
      <c r="W1243" t="inlineStr">
        <is>
          <t/>
        </is>
      </c>
      <c r="X1243" s="2" t="inlineStr">
        <is>
          <t>XSS|
cross-site scripting</t>
        </is>
      </c>
      <c r="Y1243" s="2" t="inlineStr">
        <is>
          <t>3|
3</t>
        </is>
      </c>
      <c r="Z1243" s="2" t="inlineStr">
        <is>
          <t xml:space="preserve">|
</t>
        </is>
      </c>
      <c r="AA1243" t="inlineStr">
        <is>
          <t>computer security vulnerability that typically occurs in web applications, allowing a malicious user to inject client-side scripting into otherwise benign and trusted web pages that are viewed by others</t>
        </is>
      </c>
      <c r="AB1243" s="2" t="inlineStr">
        <is>
          <t>secuencias de comandos en sitios cruzados|
XSS</t>
        </is>
      </c>
      <c r="AC1243" s="2" t="inlineStr">
        <is>
          <t>3|
3</t>
        </is>
      </c>
      <c r="AD1243" s="2" t="inlineStr">
        <is>
          <t xml:space="preserve">|
</t>
        </is>
      </c>
      <c r="AE1243" t="inlineStr">
        <is>
          <t>Vulnerabilidad existente en algunas páginas web generadas dinámicamente, en función de los datos de entrada.</t>
        </is>
      </c>
      <c r="AF1243" t="inlineStr">
        <is>
          <t/>
        </is>
      </c>
      <c r="AG1243" t="inlineStr">
        <is>
          <t/>
        </is>
      </c>
      <c r="AH1243" t="inlineStr">
        <is>
          <t/>
        </is>
      </c>
      <c r="AI1243" t="inlineStr">
        <is>
          <t/>
        </is>
      </c>
      <c r="AJ1243" t="inlineStr">
        <is>
          <t/>
        </is>
      </c>
      <c r="AK1243" t="inlineStr">
        <is>
          <t/>
        </is>
      </c>
      <c r="AL1243" t="inlineStr">
        <is>
          <t/>
        </is>
      </c>
      <c r="AM1243" t="inlineStr">
        <is>
          <t/>
        </is>
      </c>
      <c r="AN1243" t="inlineStr">
        <is>
          <t/>
        </is>
      </c>
      <c r="AO1243" t="inlineStr">
        <is>
          <t/>
        </is>
      </c>
      <c r="AP1243" t="inlineStr">
        <is>
          <t/>
        </is>
      </c>
      <c r="AQ1243" t="inlineStr">
        <is>
          <t/>
        </is>
      </c>
      <c r="AR1243" t="inlineStr">
        <is>
          <t/>
        </is>
      </c>
      <c r="AS1243" t="inlineStr">
        <is>
          <t/>
        </is>
      </c>
      <c r="AT1243" t="inlineStr">
        <is>
          <t/>
        </is>
      </c>
      <c r="AU1243" t="inlineStr">
        <is>
          <t/>
        </is>
      </c>
      <c r="AV1243" t="inlineStr">
        <is>
          <t/>
        </is>
      </c>
      <c r="AW1243" t="inlineStr">
        <is>
          <t/>
        </is>
      </c>
      <c r="AX1243" t="inlineStr">
        <is>
          <t/>
        </is>
      </c>
      <c r="AY1243" t="inlineStr">
        <is>
          <t/>
        </is>
      </c>
      <c r="AZ1243" t="inlineStr">
        <is>
          <t/>
        </is>
      </c>
      <c r="BA1243" t="inlineStr">
        <is>
          <t/>
        </is>
      </c>
      <c r="BB1243" t="inlineStr">
        <is>
          <t/>
        </is>
      </c>
      <c r="BC1243" t="inlineStr">
        <is>
          <t/>
        </is>
      </c>
      <c r="BD1243" t="inlineStr">
        <is>
          <t/>
        </is>
      </c>
      <c r="BE1243" t="inlineStr">
        <is>
          <t/>
        </is>
      </c>
      <c r="BF1243" t="inlineStr">
        <is>
          <t/>
        </is>
      </c>
      <c r="BG1243" t="inlineStr">
        <is>
          <t/>
        </is>
      </c>
      <c r="BH1243" t="inlineStr">
        <is>
          <t/>
        </is>
      </c>
      <c r="BI1243" t="inlineStr">
        <is>
          <t/>
        </is>
      </c>
      <c r="BJ1243" t="inlineStr">
        <is>
          <t/>
        </is>
      </c>
      <c r="BK1243" t="inlineStr">
        <is>
          <t/>
        </is>
      </c>
      <c r="BL1243" t="inlineStr">
        <is>
          <t/>
        </is>
      </c>
      <c r="BM1243" t="inlineStr">
        <is>
          <t/>
        </is>
      </c>
      <c r="BN1243" t="inlineStr">
        <is>
          <t/>
        </is>
      </c>
      <c r="BO1243" t="inlineStr">
        <is>
          <t/>
        </is>
      </c>
      <c r="BP1243" t="inlineStr">
        <is>
          <t/>
        </is>
      </c>
      <c r="BQ1243" t="inlineStr">
        <is>
          <t/>
        </is>
      </c>
      <c r="BR1243" t="inlineStr">
        <is>
          <t/>
        </is>
      </c>
      <c r="BS1243" t="inlineStr">
        <is>
          <t/>
        </is>
      </c>
      <c r="BT1243" t="inlineStr">
        <is>
          <t/>
        </is>
      </c>
      <c r="BU1243" t="inlineStr">
        <is>
          <t/>
        </is>
      </c>
      <c r="BV1243" t="inlineStr">
        <is>
          <t/>
        </is>
      </c>
      <c r="BW1243" t="inlineStr">
        <is>
          <t/>
        </is>
      </c>
      <c r="BX1243" t="inlineStr">
        <is>
          <t/>
        </is>
      </c>
      <c r="BY1243" t="inlineStr">
        <is>
          <t/>
        </is>
      </c>
      <c r="BZ1243" t="inlineStr">
        <is>
          <t/>
        </is>
      </c>
      <c r="CA1243" t="inlineStr">
        <is>
          <t/>
        </is>
      </c>
      <c r="CB1243" t="inlineStr">
        <is>
          <t/>
        </is>
      </c>
      <c r="CC1243" t="inlineStr">
        <is>
          <t/>
        </is>
      </c>
      <c r="CD1243" t="inlineStr">
        <is>
          <t/>
        </is>
      </c>
      <c r="CE1243" t="inlineStr">
        <is>
          <t/>
        </is>
      </c>
      <c r="CF1243" t="inlineStr">
        <is>
          <t/>
        </is>
      </c>
      <c r="CG1243" t="inlineStr">
        <is>
          <t/>
        </is>
      </c>
      <c r="CH1243" t="inlineStr">
        <is>
          <t/>
        </is>
      </c>
      <c r="CI1243" t="inlineStr">
        <is>
          <t/>
        </is>
      </c>
      <c r="CJ1243" t="inlineStr">
        <is>
          <t/>
        </is>
      </c>
      <c r="CK1243" t="inlineStr">
        <is>
          <t/>
        </is>
      </c>
      <c r="CL1243" t="inlineStr">
        <is>
          <t/>
        </is>
      </c>
      <c r="CM1243" t="inlineStr">
        <is>
          <t/>
        </is>
      </c>
      <c r="CN1243" t="inlineStr">
        <is>
          <t/>
        </is>
      </c>
      <c r="CO1243" t="inlineStr">
        <is>
          <t/>
        </is>
      </c>
      <c r="CP1243" t="inlineStr">
        <is>
          <t/>
        </is>
      </c>
      <c r="CQ1243" t="inlineStr">
        <is>
          <t/>
        </is>
      </c>
      <c r="CR1243" t="inlineStr">
        <is>
          <t/>
        </is>
      </c>
      <c r="CS1243" t="inlineStr">
        <is>
          <t/>
        </is>
      </c>
      <c r="CT1243" t="inlineStr">
        <is>
          <t/>
        </is>
      </c>
      <c r="CU1243" t="inlineStr">
        <is>
          <t/>
        </is>
      </c>
    </row>
    <row r="1244">
      <c r="A1244" s="1" t="str">
        <f>HYPERLINK("https://iate.europa.eu/entry/result/3572938/all", "3572938")</f>
        <v>3572938</v>
      </c>
      <c r="B1244" t="inlineStr">
        <is>
          <t>INDUSTRY</t>
        </is>
      </c>
      <c r="C1244" t="inlineStr">
        <is>
          <t>INDUSTRY|building and public works|building industry</t>
        </is>
      </c>
      <c r="D1244" t="inlineStr">
        <is>
          <t/>
        </is>
      </c>
      <c r="E1244" t="inlineStr">
        <is>
          <t/>
        </is>
      </c>
      <c r="F1244" t="inlineStr">
        <is>
          <t/>
        </is>
      </c>
      <c r="G1244" t="inlineStr">
        <is>
          <t/>
        </is>
      </c>
      <c r="H1244" t="inlineStr">
        <is>
          <t/>
        </is>
      </c>
      <c r="I1244" t="inlineStr">
        <is>
          <t/>
        </is>
      </c>
      <c r="J1244" t="inlineStr">
        <is>
          <t/>
        </is>
      </c>
      <c r="K1244" t="inlineStr">
        <is>
          <t/>
        </is>
      </c>
      <c r="L1244" s="2" t="inlineStr">
        <is>
          <t>adobe</t>
        </is>
      </c>
      <c r="M1244" s="2" t="inlineStr">
        <is>
          <t>3</t>
        </is>
      </c>
      <c r="N1244" s="2" t="inlineStr">
        <is>
          <t/>
        </is>
      </c>
      <c r="O1244" t="inlineStr">
        <is>
          <t>hus bygget af soltørrede lersten</t>
        </is>
      </c>
      <c r="P1244" t="inlineStr">
        <is>
          <t/>
        </is>
      </c>
      <c r="Q1244" t="inlineStr">
        <is>
          <t/>
        </is>
      </c>
      <c r="R1244" t="inlineStr">
        <is>
          <t/>
        </is>
      </c>
      <c r="S1244" t="inlineStr">
        <is>
          <t/>
        </is>
      </c>
      <c r="T1244" t="inlineStr">
        <is>
          <t/>
        </is>
      </c>
      <c r="U1244" t="inlineStr">
        <is>
          <t/>
        </is>
      </c>
      <c r="V1244" t="inlineStr">
        <is>
          <t/>
        </is>
      </c>
      <c r="W1244" t="inlineStr">
        <is>
          <t/>
        </is>
      </c>
      <c r="X1244" s="2" t="inlineStr">
        <is>
          <t>adobe building|
adobe house|
adobe</t>
        </is>
      </c>
      <c r="Y1244" s="2" t="inlineStr">
        <is>
          <t>3|
3|
3</t>
        </is>
      </c>
      <c r="Z1244" s="2" t="inlineStr">
        <is>
          <t xml:space="preserve">|
|
</t>
        </is>
      </c>
      <c r="AA1244" t="inlineStr">
        <is>
          <t>building constructed from adobe clay or bricks</t>
        </is>
      </c>
      <c r="AB1244" t="inlineStr">
        <is>
          <t/>
        </is>
      </c>
      <c r="AC1244" t="inlineStr">
        <is>
          <t/>
        </is>
      </c>
      <c r="AD1244" t="inlineStr">
        <is>
          <t/>
        </is>
      </c>
      <c r="AE1244" t="inlineStr">
        <is>
          <t/>
        </is>
      </c>
      <c r="AF1244" t="inlineStr">
        <is>
          <t/>
        </is>
      </c>
      <c r="AG1244" t="inlineStr">
        <is>
          <t/>
        </is>
      </c>
      <c r="AH1244" t="inlineStr">
        <is>
          <t/>
        </is>
      </c>
      <c r="AI1244" t="inlineStr">
        <is>
          <t/>
        </is>
      </c>
      <c r="AJ1244" t="inlineStr">
        <is>
          <t/>
        </is>
      </c>
      <c r="AK1244" t="inlineStr">
        <is>
          <t/>
        </is>
      </c>
      <c r="AL1244" t="inlineStr">
        <is>
          <t/>
        </is>
      </c>
      <c r="AM1244" t="inlineStr">
        <is>
          <t/>
        </is>
      </c>
      <c r="AN1244" t="inlineStr">
        <is>
          <t/>
        </is>
      </c>
      <c r="AO1244" t="inlineStr">
        <is>
          <t/>
        </is>
      </c>
      <c r="AP1244" t="inlineStr">
        <is>
          <t/>
        </is>
      </c>
      <c r="AQ1244" t="inlineStr">
        <is>
          <t/>
        </is>
      </c>
      <c r="AR1244" s="2" t="inlineStr">
        <is>
          <t>foirgneamh adóibe</t>
        </is>
      </c>
      <c r="AS1244" s="2" t="inlineStr">
        <is>
          <t>3</t>
        </is>
      </c>
      <c r="AT1244" s="2" t="inlineStr">
        <is>
          <t/>
        </is>
      </c>
      <c r="AU1244" t="inlineStr">
        <is>
          <t/>
        </is>
      </c>
      <c r="AV1244" t="inlineStr">
        <is>
          <t/>
        </is>
      </c>
      <c r="AW1244" t="inlineStr">
        <is>
          <t/>
        </is>
      </c>
      <c r="AX1244" t="inlineStr">
        <is>
          <t/>
        </is>
      </c>
      <c r="AY1244" t="inlineStr">
        <is>
          <t/>
        </is>
      </c>
      <c r="AZ1244" s="2" t="inlineStr">
        <is>
          <t>vályogház|
vályogépület</t>
        </is>
      </c>
      <c r="BA1244" s="2" t="inlineStr">
        <is>
          <t>3|
3</t>
        </is>
      </c>
      <c r="BB1244" s="2" t="inlineStr">
        <is>
          <t xml:space="preserve">|
</t>
        </is>
      </c>
      <c r="BC1244" t="inlineStr">
        <is>
          <t>vályogból [ &lt;a href="/entry/result/1084350/all" id="ENTRY_TO_ENTRY_CONVERTER" target="_blank"&gt;IATE:1084350&lt;/a&gt; ], vályogtéglából [ &lt;a href="/entry/result/1475940/all" id="ENTRY_TO_ENTRY_CONVERTER" target="_blank"&gt;IATE:1475940&lt;/a&gt; ] készült épület</t>
        </is>
      </c>
      <c r="BD1244" s="2" t="inlineStr">
        <is>
          <t>edificio in adobe</t>
        </is>
      </c>
      <c r="BE1244" s="2" t="inlineStr">
        <is>
          <t>2</t>
        </is>
      </c>
      <c r="BF1244" s="2" t="inlineStr">
        <is>
          <t/>
        </is>
      </c>
      <c r="BG1244" t="inlineStr">
        <is>
          <t>edificio costruito con mattoni crudi&lt;sup&gt;1&lt;/sup&gt;</t>
        </is>
      </c>
      <c r="BH1244" t="inlineStr">
        <is>
          <t/>
        </is>
      </c>
      <c r="BI1244" t="inlineStr">
        <is>
          <t/>
        </is>
      </c>
      <c r="BJ1244" t="inlineStr">
        <is>
          <t/>
        </is>
      </c>
      <c r="BK1244" t="inlineStr">
        <is>
          <t/>
        </is>
      </c>
      <c r="BL1244" s="2" t="inlineStr">
        <is>
          <t>nededzināta māla ēka</t>
        </is>
      </c>
      <c r="BM1244" s="2" t="inlineStr">
        <is>
          <t>2</t>
        </is>
      </c>
      <c r="BN1244" s="2" t="inlineStr">
        <is>
          <t/>
        </is>
      </c>
      <c r="BO1244" t="inlineStr">
        <is>
          <t/>
        </is>
      </c>
      <c r="BP1244" t="inlineStr">
        <is>
          <t/>
        </is>
      </c>
      <c r="BQ1244" t="inlineStr">
        <is>
          <t/>
        </is>
      </c>
      <c r="BR1244" t="inlineStr">
        <is>
          <t/>
        </is>
      </c>
      <c r="BS1244" t="inlineStr">
        <is>
          <t/>
        </is>
      </c>
      <c r="BT1244" t="inlineStr">
        <is>
          <t/>
        </is>
      </c>
      <c r="BU1244" t="inlineStr">
        <is>
          <t/>
        </is>
      </c>
      <c r="BV1244" t="inlineStr">
        <is>
          <t/>
        </is>
      </c>
      <c r="BW1244" t="inlineStr">
        <is>
          <t/>
        </is>
      </c>
      <c r="BX1244" t="inlineStr">
        <is>
          <t/>
        </is>
      </c>
      <c r="BY1244" t="inlineStr">
        <is>
          <t/>
        </is>
      </c>
      <c r="BZ1244" t="inlineStr">
        <is>
          <t/>
        </is>
      </c>
      <c r="CA1244" t="inlineStr">
        <is>
          <t/>
        </is>
      </c>
      <c r="CB1244" t="inlineStr">
        <is>
          <t/>
        </is>
      </c>
      <c r="CC1244" t="inlineStr">
        <is>
          <t/>
        </is>
      </c>
      <c r="CD1244" t="inlineStr">
        <is>
          <t/>
        </is>
      </c>
      <c r="CE1244" t="inlineStr">
        <is>
          <t/>
        </is>
      </c>
      <c r="CF1244" s="2" t="inlineStr">
        <is>
          <t>casă de tip adobe</t>
        </is>
      </c>
      <c r="CG1244" s="2" t="inlineStr">
        <is>
          <t>3</t>
        </is>
      </c>
      <c r="CH1244" s="2" t="inlineStr">
        <is>
          <t/>
        </is>
      </c>
      <c r="CI1244" t="inlineStr">
        <is>
          <t/>
        </is>
      </c>
      <c r="CJ1244" t="inlineStr">
        <is>
          <t/>
        </is>
      </c>
      <c r="CK1244" t="inlineStr">
        <is>
          <t/>
        </is>
      </c>
      <c r="CL1244" t="inlineStr">
        <is>
          <t/>
        </is>
      </c>
      <c r="CM1244" t="inlineStr">
        <is>
          <t/>
        </is>
      </c>
      <c r="CN1244" t="inlineStr">
        <is>
          <t/>
        </is>
      </c>
      <c r="CO1244" t="inlineStr">
        <is>
          <t/>
        </is>
      </c>
      <c r="CP1244" t="inlineStr">
        <is>
          <t/>
        </is>
      </c>
      <c r="CQ1244" t="inlineStr">
        <is>
          <t/>
        </is>
      </c>
      <c r="CR1244" t="inlineStr">
        <is>
          <t/>
        </is>
      </c>
      <c r="CS1244" t="inlineStr">
        <is>
          <t/>
        </is>
      </c>
      <c r="CT1244" t="inlineStr">
        <is>
          <t/>
        </is>
      </c>
      <c r="CU1244" t="inlineStr">
        <is>
          <t/>
        </is>
      </c>
    </row>
    <row r="1245">
      <c r="A1245" s="1" t="str">
        <f>HYPERLINK("https://iate.europa.eu/entry/result/3575863/all", "3575863")</f>
        <v>3575863</v>
      </c>
      <c r="B1245" t="inlineStr">
        <is>
          <t>EDUCATION AND COMMUNICATIONS;INDUSTRY</t>
        </is>
      </c>
      <c r="C1245" t="inlineStr">
        <is>
          <t>EDUCATION AND COMMUNICATIONS|information technology and data processing|data processing;INDUSTRY|building and public works</t>
        </is>
      </c>
      <c r="D1245" t="inlineStr">
        <is>
          <t/>
        </is>
      </c>
      <c r="E1245" t="inlineStr">
        <is>
          <t/>
        </is>
      </c>
      <c r="F1245" t="inlineStr">
        <is>
          <t/>
        </is>
      </c>
      <c r="G1245" t="inlineStr">
        <is>
          <t/>
        </is>
      </c>
      <c r="H1245" t="inlineStr">
        <is>
          <t/>
        </is>
      </c>
      <c r="I1245" t="inlineStr">
        <is>
          <t/>
        </is>
      </c>
      <c r="J1245" t="inlineStr">
        <is>
          <t/>
        </is>
      </c>
      <c r="K1245" t="inlineStr">
        <is>
          <t/>
        </is>
      </c>
      <c r="L1245" t="inlineStr">
        <is>
          <t/>
        </is>
      </c>
      <c r="M1245" t="inlineStr">
        <is>
          <t/>
        </is>
      </c>
      <c r="N1245" t="inlineStr">
        <is>
          <t/>
        </is>
      </c>
      <c r="O1245" t="inlineStr">
        <is>
          <t/>
        </is>
      </c>
      <c r="P1245" t="inlineStr">
        <is>
          <t/>
        </is>
      </c>
      <c r="Q1245" t="inlineStr">
        <is>
          <t/>
        </is>
      </c>
      <c r="R1245" t="inlineStr">
        <is>
          <t/>
        </is>
      </c>
      <c r="S1245" t="inlineStr">
        <is>
          <t/>
        </is>
      </c>
      <c r="T1245" t="inlineStr">
        <is>
          <t/>
        </is>
      </c>
      <c r="U1245" t="inlineStr">
        <is>
          <t/>
        </is>
      </c>
      <c r="V1245" t="inlineStr">
        <is>
          <t/>
        </is>
      </c>
      <c r="W1245" t="inlineStr">
        <is>
          <t/>
        </is>
      </c>
      <c r="X1245" s="2" t="inlineStr">
        <is>
          <t>digital construction</t>
        </is>
      </c>
      <c r="Y1245" s="2" t="inlineStr">
        <is>
          <t>3</t>
        </is>
      </c>
      <c r="Z1245" s="2" t="inlineStr">
        <is>
          <t/>
        </is>
      </c>
      <c r="AA1245" t="inlineStr">
        <is>
          <t>use and application of digital tools to improve the process of delivering and operating the built environment [ &lt;a href="/entry/result/45470/all" id="ENTRY_TO_ENTRY_CONVERTER" target="_blank"&gt;IATE:45470&lt;/a&gt; ]</t>
        </is>
      </c>
      <c r="AB1245" t="inlineStr">
        <is>
          <t/>
        </is>
      </c>
      <c r="AC1245" t="inlineStr">
        <is>
          <t/>
        </is>
      </c>
      <c r="AD1245" t="inlineStr">
        <is>
          <t/>
        </is>
      </c>
      <c r="AE1245" t="inlineStr">
        <is>
          <t/>
        </is>
      </c>
      <c r="AF1245" t="inlineStr">
        <is>
          <t/>
        </is>
      </c>
      <c r="AG1245" t="inlineStr">
        <is>
          <t/>
        </is>
      </c>
      <c r="AH1245" t="inlineStr">
        <is>
          <t/>
        </is>
      </c>
      <c r="AI1245" t="inlineStr">
        <is>
          <t/>
        </is>
      </c>
      <c r="AJ1245" t="inlineStr">
        <is>
          <t/>
        </is>
      </c>
      <c r="AK1245" t="inlineStr">
        <is>
          <t/>
        </is>
      </c>
      <c r="AL1245" t="inlineStr">
        <is>
          <t/>
        </is>
      </c>
      <c r="AM1245" t="inlineStr">
        <is>
          <t/>
        </is>
      </c>
      <c r="AN1245" s="2" t="inlineStr">
        <is>
          <t>construction numérique</t>
        </is>
      </c>
      <c r="AO1245" s="2" t="inlineStr">
        <is>
          <t>3</t>
        </is>
      </c>
      <c r="AP1245" s="2" t="inlineStr">
        <is>
          <t/>
        </is>
      </c>
      <c r="AQ1245" t="inlineStr">
        <is>
          <t>utilisation et application de méthodes de travail numériques dans le secteur de la construction pour améliorer l’efficacité de la productivité et des opérations</t>
        </is>
      </c>
      <c r="AR1245" t="inlineStr">
        <is>
          <t/>
        </is>
      </c>
      <c r="AS1245" t="inlineStr">
        <is>
          <t/>
        </is>
      </c>
      <c r="AT1245" t="inlineStr">
        <is>
          <t/>
        </is>
      </c>
      <c r="AU1245" t="inlineStr">
        <is>
          <t/>
        </is>
      </c>
      <c r="AV1245" t="inlineStr">
        <is>
          <t/>
        </is>
      </c>
      <c r="AW1245" t="inlineStr">
        <is>
          <t/>
        </is>
      </c>
      <c r="AX1245" t="inlineStr">
        <is>
          <t/>
        </is>
      </c>
      <c r="AY1245" t="inlineStr">
        <is>
          <t/>
        </is>
      </c>
      <c r="AZ1245" t="inlineStr">
        <is>
          <t/>
        </is>
      </c>
      <c r="BA1245" t="inlineStr">
        <is>
          <t/>
        </is>
      </c>
      <c r="BB1245" t="inlineStr">
        <is>
          <t/>
        </is>
      </c>
      <c r="BC1245" t="inlineStr">
        <is>
          <t/>
        </is>
      </c>
      <c r="BD1245" t="inlineStr">
        <is>
          <t/>
        </is>
      </c>
      <c r="BE1245" t="inlineStr">
        <is>
          <t/>
        </is>
      </c>
      <c r="BF1245" t="inlineStr">
        <is>
          <t/>
        </is>
      </c>
      <c r="BG1245" t="inlineStr">
        <is>
          <t/>
        </is>
      </c>
      <c r="BH1245" t="inlineStr">
        <is>
          <t/>
        </is>
      </c>
      <c r="BI1245" t="inlineStr">
        <is>
          <t/>
        </is>
      </c>
      <c r="BJ1245" t="inlineStr">
        <is>
          <t/>
        </is>
      </c>
      <c r="BK1245" t="inlineStr">
        <is>
          <t/>
        </is>
      </c>
      <c r="BL1245" t="inlineStr">
        <is>
          <t/>
        </is>
      </c>
      <c r="BM1245" t="inlineStr">
        <is>
          <t/>
        </is>
      </c>
      <c r="BN1245" t="inlineStr">
        <is>
          <t/>
        </is>
      </c>
      <c r="BO1245" t="inlineStr">
        <is>
          <t/>
        </is>
      </c>
      <c r="BP1245" t="inlineStr">
        <is>
          <t/>
        </is>
      </c>
      <c r="BQ1245" t="inlineStr">
        <is>
          <t/>
        </is>
      </c>
      <c r="BR1245" t="inlineStr">
        <is>
          <t/>
        </is>
      </c>
      <c r="BS1245" t="inlineStr">
        <is>
          <t/>
        </is>
      </c>
      <c r="BT1245" t="inlineStr">
        <is>
          <t/>
        </is>
      </c>
      <c r="BU1245" t="inlineStr">
        <is>
          <t/>
        </is>
      </c>
      <c r="BV1245" t="inlineStr">
        <is>
          <t/>
        </is>
      </c>
      <c r="BW1245" t="inlineStr">
        <is>
          <t/>
        </is>
      </c>
      <c r="BX1245" t="inlineStr">
        <is>
          <t/>
        </is>
      </c>
      <c r="BY1245" t="inlineStr">
        <is>
          <t/>
        </is>
      </c>
      <c r="BZ1245" t="inlineStr">
        <is>
          <t/>
        </is>
      </c>
      <c r="CA1245" t="inlineStr">
        <is>
          <t/>
        </is>
      </c>
      <c r="CB1245" t="inlineStr">
        <is>
          <t/>
        </is>
      </c>
      <c r="CC1245" t="inlineStr">
        <is>
          <t/>
        </is>
      </c>
      <c r="CD1245" t="inlineStr">
        <is>
          <t/>
        </is>
      </c>
      <c r="CE1245" t="inlineStr">
        <is>
          <t/>
        </is>
      </c>
      <c r="CF1245" t="inlineStr">
        <is>
          <t/>
        </is>
      </c>
      <c r="CG1245" t="inlineStr">
        <is>
          <t/>
        </is>
      </c>
      <c r="CH1245" t="inlineStr">
        <is>
          <t/>
        </is>
      </c>
      <c r="CI1245" t="inlineStr">
        <is>
          <t/>
        </is>
      </c>
      <c r="CJ1245" t="inlineStr">
        <is>
          <t/>
        </is>
      </c>
      <c r="CK1245" t="inlineStr">
        <is>
          <t/>
        </is>
      </c>
      <c r="CL1245" t="inlineStr">
        <is>
          <t/>
        </is>
      </c>
      <c r="CM1245" t="inlineStr">
        <is>
          <t/>
        </is>
      </c>
      <c r="CN1245" t="inlineStr">
        <is>
          <t/>
        </is>
      </c>
      <c r="CO1245" t="inlineStr">
        <is>
          <t/>
        </is>
      </c>
      <c r="CP1245" t="inlineStr">
        <is>
          <t/>
        </is>
      </c>
      <c r="CQ1245" t="inlineStr">
        <is>
          <t/>
        </is>
      </c>
      <c r="CR1245" t="inlineStr">
        <is>
          <t/>
        </is>
      </c>
      <c r="CS1245" t="inlineStr">
        <is>
          <t/>
        </is>
      </c>
      <c r="CT1245" t="inlineStr">
        <is>
          <t/>
        </is>
      </c>
      <c r="CU1245" t="inlineStr">
        <is>
          <t/>
        </is>
      </c>
    </row>
    <row r="1246">
      <c r="A1246" s="1" t="str">
        <f>HYPERLINK("https://iate.europa.eu/entry/result/3575862/all", "3575862")</f>
        <v>3575862</v>
      </c>
      <c r="B1246" t="inlineStr">
        <is>
          <t>ENVIRONMENT;INDUSTRY</t>
        </is>
      </c>
      <c r="C1246" t="inlineStr">
        <is>
          <t>ENVIRONMENT;INDUSTRY|building and public works</t>
        </is>
      </c>
      <c r="D1246" t="inlineStr">
        <is>
          <t/>
        </is>
      </c>
      <c r="E1246" t="inlineStr">
        <is>
          <t/>
        </is>
      </c>
      <c r="F1246" t="inlineStr">
        <is>
          <t/>
        </is>
      </c>
      <c r="G1246" t="inlineStr">
        <is>
          <t/>
        </is>
      </c>
      <c r="H1246" t="inlineStr">
        <is>
          <t/>
        </is>
      </c>
      <c r="I1246" t="inlineStr">
        <is>
          <t/>
        </is>
      </c>
      <c r="J1246" t="inlineStr">
        <is>
          <t/>
        </is>
      </c>
      <c r="K1246" t="inlineStr">
        <is>
          <t/>
        </is>
      </c>
      <c r="L1246" t="inlineStr">
        <is>
          <t/>
        </is>
      </c>
      <c r="M1246" t="inlineStr">
        <is>
          <t/>
        </is>
      </c>
      <c r="N1246" t="inlineStr">
        <is>
          <t/>
        </is>
      </c>
      <c r="O1246" t="inlineStr">
        <is>
          <t/>
        </is>
      </c>
      <c r="P1246" t="inlineStr">
        <is>
          <t/>
        </is>
      </c>
      <c r="Q1246" t="inlineStr">
        <is>
          <t/>
        </is>
      </c>
      <c r="R1246" t="inlineStr">
        <is>
          <t/>
        </is>
      </c>
      <c r="S1246" t="inlineStr">
        <is>
          <t/>
        </is>
      </c>
      <c r="T1246" t="inlineStr">
        <is>
          <t/>
        </is>
      </c>
      <c r="U1246" t="inlineStr">
        <is>
          <t/>
        </is>
      </c>
      <c r="V1246" t="inlineStr">
        <is>
          <t/>
        </is>
      </c>
      <c r="W1246" t="inlineStr">
        <is>
          <t/>
        </is>
      </c>
      <c r="X1246" s="2" t="inlineStr">
        <is>
          <t>EU BIM Task Group|
EUBIMTG</t>
        </is>
      </c>
      <c r="Y1246" s="2" t="inlineStr">
        <is>
          <t>3|
3</t>
        </is>
      </c>
      <c r="Z1246" s="2" t="inlineStr">
        <is>
          <t xml:space="preserve">|
</t>
        </is>
      </c>
      <c r="AA1246" t="inlineStr">
        <is>
          <t>group working on the introduction and development of Building Information Modelling (BIM), comprised of public sector clients, infrastructure owners and policy makers from over 20 countries across Europe</t>
        </is>
      </c>
      <c r="AB1246" t="inlineStr">
        <is>
          <t/>
        </is>
      </c>
      <c r="AC1246" t="inlineStr">
        <is>
          <t/>
        </is>
      </c>
      <c r="AD1246" t="inlineStr">
        <is>
          <t/>
        </is>
      </c>
      <c r="AE1246" t="inlineStr">
        <is>
          <t/>
        </is>
      </c>
      <c r="AF1246" t="inlineStr">
        <is>
          <t/>
        </is>
      </c>
      <c r="AG1246" t="inlineStr">
        <is>
          <t/>
        </is>
      </c>
      <c r="AH1246" t="inlineStr">
        <is>
          <t/>
        </is>
      </c>
      <c r="AI1246" t="inlineStr">
        <is>
          <t/>
        </is>
      </c>
      <c r="AJ1246" t="inlineStr">
        <is>
          <t/>
        </is>
      </c>
      <c r="AK1246" t="inlineStr">
        <is>
          <t/>
        </is>
      </c>
      <c r="AL1246" t="inlineStr">
        <is>
          <t/>
        </is>
      </c>
      <c r="AM1246" t="inlineStr">
        <is>
          <t/>
        </is>
      </c>
      <c r="AN1246" s="2" t="inlineStr">
        <is>
          <t>groupe de travail BIM de l’Union européenne</t>
        </is>
      </c>
      <c r="AO1246" s="2" t="inlineStr">
        <is>
          <t>3</t>
        </is>
      </c>
      <c r="AP1246" s="2" t="inlineStr">
        <is>
          <t/>
        </is>
      </c>
      <c r="AQ1246" t="inlineStr">
        <is>
          <t>groupe de travail chargé de l’introduction et du développement de la modélisation des informations de la construction et composé de clients du secteur public, de propriétaires d’infrastructures et de décideurs politiques issus de plus de 20 pays européens</t>
        </is>
      </c>
      <c r="AR1246" t="inlineStr">
        <is>
          <t/>
        </is>
      </c>
      <c r="AS1246" t="inlineStr">
        <is>
          <t/>
        </is>
      </c>
      <c r="AT1246" t="inlineStr">
        <is>
          <t/>
        </is>
      </c>
      <c r="AU1246" t="inlineStr">
        <is>
          <t/>
        </is>
      </c>
      <c r="AV1246" t="inlineStr">
        <is>
          <t/>
        </is>
      </c>
      <c r="AW1246" t="inlineStr">
        <is>
          <t/>
        </is>
      </c>
      <c r="AX1246" t="inlineStr">
        <is>
          <t/>
        </is>
      </c>
      <c r="AY1246" t="inlineStr">
        <is>
          <t/>
        </is>
      </c>
      <c r="AZ1246" t="inlineStr">
        <is>
          <t/>
        </is>
      </c>
      <c r="BA1246" t="inlineStr">
        <is>
          <t/>
        </is>
      </c>
      <c r="BB1246" t="inlineStr">
        <is>
          <t/>
        </is>
      </c>
      <c r="BC1246" t="inlineStr">
        <is>
          <t/>
        </is>
      </c>
      <c r="BD1246" t="inlineStr">
        <is>
          <t/>
        </is>
      </c>
      <c r="BE1246" t="inlineStr">
        <is>
          <t/>
        </is>
      </c>
      <c r="BF1246" t="inlineStr">
        <is>
          <t/>
        </is>
      </c>
      <c r="BG1246" t="inlineStr">
        <is>
          <t/>
        </is>
      </c>
      <c r="BH1246" t="inlineStr">
        <is>
          <t/>
        </is>
      </c>
      <c r="BI1246" t="inlineStr">
        <is>
          <t/>
        </is>
      </c>
      <c r="BJ1246" t="inlineStr">
        <is>
          <t/>
        </is>
      </c>
      <c r="BK1246" t="inlineStr">
        <is>
          <t/>
        </is>
      </c>
      <c r="BL1246" t="inlineStr">
        <is>
          <t/>
        </is>
      </c>
      <c r="BM1246" t="inlineStr">
        <is>
          <t/>
        </is>
      </c>
      <c r="BN1246" t="inlineStr">
        <is>
          <t/>
        </is>
      </c>
      <c r="BO1246" t="inlineStr">
        <is>
          <t/>
        </is>
      </c>
      <c r="BP1246" t="inlineStr">
        <is>
          <t/>
        </is>
      </c>
      <c r="BQ1246" t="inlineStr">
        <is>
          <t/>
        </is>
      </c>
      <c r="BR1246" t="inlineStr">
        <is>
          <t/>
        </is>
      </c>
      <c r="BS1246" t="inlineStr">
        <is>
          <t/>
        </is>
      </c>
      <c r="BT1246" t="inlineStr">
        <is>
          <t/>
        </is>
      </c>
      <c r="BU1246" t="inlineStr">
        <is>
          <t/>
        </is>
      </c>
      <c r="BV1246" t="inlineStr">
        <is>
          <t/>
        </is>
      </c>
      <c r="BW1246" t="inlineStr">
        <is>
          <t/>
        </is>
      </c>
      <c r="BX1246" t="inlineStr">
        <is>
          <t/>
        </is>
      </c>
      <c r="BY1246" t="inlineStr">
        <is>
          <t/>
        </is>
      </c>
      <c r="BZ1246" t="inlineStr">
        <is>
          <t/>
        </is>
      </c>
      <c r="CA1246" t="inlineStr">
        <is>
          <t/>
        </is>
      </c>
      <c r="CB1246" t="inlineStr">
        <is>
          <t/>
        </is>
      </c>
      <c r="CC1246" t="inlineStr">
        <is>
          <t/>
        </is>
      </c>
      <c r="CD1246" t="inlineStr">
        <is>
          <t/>
        </is>
      </c>
      <c r="CE1246" t="inlineStr">
        <is>
          <t/>
        </is>
      </c>
      <c r="CF1246" t="inlineStr">
        <is>
          <t/>
        </is>
      </c>
      <c r="CG1246" t="inlineStr">
        <is>
          <t/>
        </is>
      </c>
      <c r="CH1246" t="inlineStr">
        <is>
          <t/>
        </is>
      </c>
      <c r="CI1246" t="inlineStr">
        <is>
          <t/>
        </is>
      </c>
      <c r="CJ1246" t="inlineStr">
        <is>
          <t/>
        </is>
      </c>
      <c r="CK1246" t="inlineStr">
        <is>
          <t/>
        </is>
      </c>
      <c r="CL1246" t="inlineStr">
        <is>
          <t/>
        </is>
      </c>
      <c r="CM1246" t="inlineStr">
        <is>
          <t/>
        </is>
      </c>
      <c r="CN1246" t="inlineStr">
        <is>
          <t/>
        </is>
      </c>
      <c r="CO1246" t="inlineStr">
        <is>
          <t/>
        </is>
      </c>
      <c r="CP1246" t="inlineStr">
        <is>
          <t/>
        </is>
      </c>
      <c r="CQ1246" t="inlineStr">
        <is>
          <t/>
        </is>
      </c>
      <c r="CR1246" t="inlineStr">
        <is>
          <t/>
        </is>
      </c>
      <c r="CS1246" t="inlineStr">
        <is>
          <t/>
        </is>
      </c>
      <c r="CT1246" t="inlineStr">
        <is>
          <t/>
        </is>
      </c>
      <c r="CU1246" t="inlineStr">
        <is>
          <t/>
        </is>
      </c>
    </row>
    <row r="1247">
      <c r="A1247" s="1" t="str">
        <f>HYPERLINK("https://iate.europa.eu/entry/result/3571669/all", "3571669")</f>
        <v>3571669</v>
      </c>
      <c r="B1247" t="inlineStr">
        <is>
          <t>EUROPEAN UNION;EDUCATION AND COMMUNICATIONS</t>
        </is>
      </c>
      <c r="C1247" t="inlineStr">
        <is>
          <t>EUROPEAN UNION|EU institutions and European civil service|EU institution;EDUCATION AND COMMUNICATIONS|information technology and data processing|computer system</t>
        </is>
      </c>
      <c r="D1247" s="2" t="inlineStr">
        <is>
          <t>орган по сигурността на Комисията</t>
        </is>
      </c>
      <c r="E1247" s="2" t="inlineStr">
        <is>
          <t>4</t>
        </is>
      </c>
      <c r="F1247" s="2" t="inlineStr">
        <is>
          <t/>
        </is>
      </c>
      <c r="G1247" t="inlineStr">
        <is>
          <t>орган, създаден от генералния директор на ГД „Човешки ресурси и сигурност“ в рамките на ГД „Човешки ресурси и сигурност“, който изпълнява задачите, възложени му с Решение (ЕС, Евратом) 2015/444 относно правилата за сигурност за защита на класифицираната информация на EC</t>
        </is>
      </c>
      <c r="H1247" s="2" t="inlineStr">
        <is>
          <t>bezpečnostní orgán Komise</t>
        </is>
      </c>
      <c r="I1247" s="2" t="inlineStr">
        <is>
          <t>3</t>
        </is>
      </c>
      <c r="J1247" s="2" t="inlineStr">
        <is>
          <t/>
        </is>
      </c>
      <c r="K1247" t="inlineStr">
        <is>
          <t>orgán, který byl zřízen Generálním ředitelstvím Evropské komise pro lidské zdroje a bezpečnost a kterému byly uděleny pravomoci na základě rozhodnutí Komise 2015/444 o bezpečnostních pravidlech na ochranu utajovaných informací EU a na základě jeho prováděcích pravidel</t>
        </is>
      </c>
      <c r="L1247" s="2" t="inlineStr">
        <is>
          <t>Kommissionens Sikkerhedsmyndighed</t>
        </is>
      </c>
      <c r="M1247" s="2" t="inlineStr">
        <is>
          <t>4</t>
        </is>
      </c>
      <c r="N1247" s="2" t="inlineStr">
        <is>
          <t/>
        </is>
      </c>
      <c r="O1247" t="inlineStr">
        <is>
          <t>myndighed oprettet af Generaldirektøren for menneskelige ressourcer og sikkerhed i Generaldirektoratet for Menneskelige Ressourcer og Sikkerhed, som varetager de opgaver, den tildeles ved Kommissionens afgørelse (EU, Euratom) 2015/444 om reglerne for sikkerhedsbeskyttelse af EU's klassificerede informationer og de dertil hørende gennemførelsesbestemmelser</t>
        </is>
      </c>
      <c r="P1247" s="2" t="inlineStr">
        <is>
          <t>Sicherheitsstelle der Kommission</t>
        </is>
      </c>
      <c r="Q1247" s="2" t="inlineStr">
        <is>
          <t>3</t>
        </is>
      </c>
      <c r="R1247" s="2" t="inlineStr">
        <is>
          <t/>
        </is>
      </c>
      <c r="S1247" t="inlineStr">
        <is>
          <t/>
        </is>
      </c>
      <c r="T1247" t="inlineStr">
        <is>
          <t/>
        </is>
      </c>
      <c r="U1247" t="inlineStr">
        <is>
          <t/>
        </is>
      </c>
      <c r="V1247" t="inlineStr">
        <is>
          <t/>
        </is>
      </c>
      <c r="W1247" t="inlineStr">
        <is>
          <t/>
        </is>
      </c>
      <c r="X1247" s="2" t="inlineStr">
        <is>
          <t>Commission Security Authority</t>
        </is>
      </c>
      <c r="Y1247" s="2" t="inlineStr">
        <is>
          <t>4</t>
        </is>
      </c>
      <c r="Z1247" s="2" t="inlineStr">
        <is>
          <t/>
        </is>
      </c>
      <c r="AA1247" t="inlineStr">
        <is>
          <t>authority set up by the European Commission’s Director-General for Human Resources and Security within the Directorate-General for Human Resources and Security, having the responsibilities assigned to it by Commission Decision (EU, Euratom) 2015/444 of 13 March 2015 on the security rules for protecting EU classified information and its implementing rules</t>
        </is>
      </c>
      <c r="AB1247" s="2" t="inlineStr">
        <is>
          <t>autoridad de seguridad de la Comisión</t>
        </is>
      </c>
      <c r="AC1247" s="2" t="inlineStr">
        <is>
          <t>3</t>
        </is>
      </c>
      <c r="AD1247" s="2" t="inlineStr">
        <is>
          <t/>
        </is>
      </c>
      <c r="AE1247" t="inlineStr">
        <is>
          <t>Autoridad, establecida por la Comisión Europea, responsable de la coordinación con las autoridades nacionales de seguridad (ANS) u otras autoridades nacionales competentes en el contexto de todas las cuestiones relacionadas con la habilitación de seguridad.</t>
        </is>
      </c>
      <c r="AF1247" t="inlineStr">
        <is>
          <t/>
        </is>
      </c>
      <c r="AG1247" t="inlineStr">
        <is>
          <t/>
        </is>
      </c>
      <c r="AH1247" t="inlineStr">
        <is>
          <t/>
        </is>
      </c>
      <c r="AI1247" t="inlineStr">
        <is>
          <t/>
        </is>
      </c>
      <c r="AJ1247" s="2" t="inlineStr">
        <is>
          <t>komission turvallisuusviranomainen</t>
        </is>
      </c>
      <c r="AK1247" s="2" t="inlineStr">
        <is>
          <t>3</t>
        </is>
      </c>
      <c r="AL1247" s="2" t="inlineStr">
        <is>
          <t/>
        </is>
      </c>
      <c r="AM1247" t="inlineStr">
        <is>
          <t>henkilöstöhallinnon ja turvallisuustoiminnan pääjohtajan johtamaansa pääosastoon perustama viranomainen, joka vastaa komission päätöksessä (EU, Euratom) 2015/444 sille osoitetuista tehtävistä</t>
        </is>
      </c>
      <c r="AN1247" t="inlineStr">
        <is>
          <t/>
        </is>
      </c>
      <c r="AO1247" t="inlineStr">
        <is>
          <t/>
        </is>
      </c>
      <c r="AP1247" t="inlineStr">
        <is>
          <t/>
        </is>
      </c>
      <c r="AQ1247" t="inlineStr">
        <is>
          <t/>
        </is>
      </c>
      <c r="AR1247" s="2" t="inlineStr">
        <is>
          <t>Údarás Slándála an Choimisiúin</t>
        </is>
      </c>
      <c r="AS1247" s="2" t="inlineStr">
        <is>
          <t>3</t>
        </is>
      </c>
      <c r="AT1247" s="2" t="inlineStr">
        <is>
          <t/>
        </is>
      </c>
      <c r="AU1247" t="inlineStr">
        <is>
          <t/>
        </is>
      </c>
      <c r="AV1247" s="2" t="inlineStr">
        <is>
          <t>sigurnosno tijelo Komisije</t>
        </is>
      </c>
      <c r="AW1247" s="2" t="inlineStr">
        <is>
          <t>3</t>
        </is>
      </c>
      <c r="AX1247" s="2" t="inlineStr">
        <is>
          <t/>
        </is>
      </c>
      <c r="AY1247" t="inlineStr">
        <is>
          <t>tijelo koje glavni direktor za ljudske resurse i sigurnost uspostavlja u okviru Glavne uprave za ljudske resurse i sigurnost Europske komisije s odgovornostima koje mu se dodjeljuju Odlukom Komisije (EU, Euratom) 2015/444 оd 13. ožujka 2015. o sigurnosnim propisima za zaštitu klasificiranih podataka EU-a i njezinim provedbenim pravilima</t>
        </is>
      </c>
      <c r="AZ1247" s="2" t="inlineStr">
        <is>
          <t>A Bizottság Biztonsági Hatósága</t>
        </is>
      </c>
      <c r="BA1247" s="2" t="inlineStr">
        <is>
          <t>4</t>
        </is>
      </c>
      <c r="BB1247" s="2" t="inlineStr">
        <is>
          <t/>
        </is>
      </c>
      <c r="BC1247" t="inlineStr">
        <is>
          <t>az Európai Bizottság humánerőforrásügyi és biztonsági főigazgatója által felállított hatóság, amely az (EU, Euratom) 2015/444 határozatban és annak végrehajtási szabályaiban meghatározott feladatkörökkel rendelkezik</t>
        </is>
      </c>
      <c r="BD1247" s="2" t="inlineStr">
        <is>
          <t>autorità di sicurezza della Commissione</t>
        </is>
      </c>
      <c r="BE1247" s="2" t="inlineStr">
        <is>
          <t>3</t>
        </is>
      </c>
      <c r="BF1247" s="2" t="inlineStr">
        <is>
          <t/>
        </is>
      </c>
      <c r="BG1247" t="inlineStr">
        <is>
          <t>autorità istituita nell’ambito della direzione generale delle risorse umane e della sicurezza cui sono assegnate le responsabilità stabilite dalla decisione (UE, Euratom) 2015/444 sulle norme di sicurezza per proteggere le informazioni classificate UE</t>
        </is>
      </c>
      <c r="BH1247" s="2" t="inlineStr">
        <is>
          <t>Komisijos saugumo institucija</t>
        </is>
      </c>
      <c r="BI1247" s="2" t="inlineStr">
        <is>
          <t>3</t>
        </is>
      </c>
      <c r="BJ1247" s="2" t="inlineStr">
        <is>
          <t/>
        </is>
      </c>
      <c r="BK1247" t="inlineStr">
        <is>
          <t>Žmogiškųjų išteklių ir saugumo GD įsteigta saugumo institucija, kuri atlieka su įslaptintos informacijos apsauga susijusias pareigas</t>
        </is>
      </c>
      <c r="BL1247" s="2" t="inlineStr">
        <is>
          <t>Komisijas Drošības iestāde</t>
        </is>
      </c>
      <c r="BM1247" s="2" t="inlineStr">
        <is>
          <t>3</t>
        </is>
      </c>
      <c r="BN1247" s="2" t="inlineStr">
        <is>
          <t/>
        </is>
      </c>
      <c r="BO1247" t="inlineStr">
        <is>
          <t>iestāde, kuru Eiropas Komisijas Cilvēkresursu un drošības ģenerāldirektorāta ietvaros izveidojis tā ģenerāldirektors un kuras pilda pienākumus, kas izklāstīti Komisijas Lēmumā (ES, Euratom) 2015/444 par drošības noteikumiem ES klasificētas informācijas aizsardzībai un tā īstenošanas noteikumos</t>
        </is>
      </c>
      <c r="BP1247" s="2" t="inlineStr">
        <is>
          <t>Awtorità għas-Sigurtà tal-Kummissjoni</t>
        </is>
      </c>
      <c r="BQ1247" s="2" t="inlineStr">
        <is>
          <t>3</t>
        </is>
      </c>
      <c r="BR1247" s="2" t="inlineStr">
        <is>
          <t/>
        </is>
      </c>
      <c r="BS1247" t="inlineStr">
        <is>
          <t>awtorità mwaqqfa mid-Direttur Ġenerali għar-Riżorsi Umani u s-Sigurtà tal-Kummissjoni Ewropea fi ħdan id-Direttorat-Ġenerali għar-Riżorsi Umani u s-Sigurtà, bir-responsabbiltajiet assenjati lilha bid-Deċiżjoni tal-Kummissjoni 2015/444 tat-13 ta' Marzu 2015 dwar ir-regoli tas-Sigurtà għall-protezzjoni ta' informazzjoni klassifikata tal-UE</t>
        </is>
      </c>
      <c r="BT1247" s="2" t="inlineStr">
        <is>
          <t>Veiligheidsautoriteit van de Commissie</t>
        </is>
      </c>
      <c r="BU1247" s="2" t="inlineStr">
        <is>
          <t>3</t>
        </is>
      </c>
      <c r="BV1247" s="2" t="inlineStr">
        <is>
          <t/>
        </is>
      </c>
      <c r="BW1247" t="inlineStr">
        <is>
          <t>door de directeur-generaal Personele middelen en veiligheid van de Europese Commissie binnen het directoraat-generaal Personele middelen en veiligheid opgerichte autoriteit die de verantwoordelijkheden heeft die haar worden toegewezen bij Besluit 2015/444 betreffende de veiligheidsvoorschriften voor de bescherming van gerubriceerde EU-informatie en de uitvoeringsbepalingen daarbij</t>
        </is>
      </c>
      <c r="BX1247" s="2" t="inlineStr">
        <is>
          <t>organ ds. bezpieczeństwa Komisji</t>
        </is>
      </c>
      <c r="BY1247" s="2" t="inlineStr">
        <is>
          <t>3</t>
        </is>
      </c>
      <c r="BZ1247" s="2" t="inlineStr">
        <is>
          <t/>
        </is>
      </c>
      <c r="CA1247" t="inlineStr">
        <is>
          <t>organ powołany przez Dyrektora Generalnego ds. Zasobów Ludzkich i Bezpieczeństwa, wykonujący obowiązki powierzone mu na mocy decyzji Komisji (UE, Euratom) 2015/444 z dnia 13 marca 2015 r. w sprawie przepisów bezpieczeństwa dotyczących ochrony informacji niejawnych UE</t>
        </is>
      </c>
      <c r="CB1247" s="2" t="inlineStr">
        <is>
          <t>Autoridade de Segurança da Comissão</t>
        </is>
      </c>
      <c r="CC1247" s="2" t="inlineStr">
        <is>
          <t>3</t>
        </is>
      </c>
      <c r="CD1247" s="2" t="inlineStr">
        <is>
          <t/>
        </is>
      </c>
      <c r="CE1247" t="inlineStr">
        <is>
          <t>Órgão da Direção-Geral dos Recursos Humanos e da Segurança que é responsável responsável, entre outros, pela ligação com as Autoridades Nacionais de Segurança (ANS) ou outras autoridades nacionais competentes relativamente a todas as questões de credenciação de segurança.</t>
        </is>
      </c>
      <c r="CF1247" s="2" t="inlineStr">
        <is>
          <t>Autoritatea de securitate a Comisiei</t>
        </is>
      </c>
      <c r="CG1247" s="2" t="inlineStr">
        <is>
          <t>3</t>
        </is>
      </c>
      <c r="CH1247" s="2" t="inlineStr">
        <is>
          <t/>
        </is>
      </c>
      <c r="CI1247" t="inlineStr">
        <is>
          <t/>
        </is>
      </c>
      <c r="CJ1247" t="inlineStr">
        <is>
          <t/>
        </is>
      </c>
      <c r="CK1247" t="inlineStr">
        <is>
          <t/>
        </is>
      </c>
      <c r="CL1247" t="inlineStr">
        <is>
          <t/>
        </is>
      </c>
      <c r="CM1247" t="inlineStr">
        <is>
          <t/>
        </is>
      </c>
      <c r="CN1247" s="2" t="inlineStr">
        <is>
          <t>Varnostni organ Komisije</t>
        </is>
      </c>
      <c r="CO1247" s="2" t="inlineStr">
        <is>
          <t>3</t>
        </is>
      </c>
      <c r="CP1247" s="2" t="inlineStr">
        <is>
          <t/>
        </is>
      </c>
      <c r="CQ1247" t="inlineStr">
        <is>
          <t>organ, ki ga je ustanovil Generalni direktorat za človeške vire in varnost v prav tem direktoratu s pristojnostmi, ki so mu bile dodeljene s Sklepom Komisije (EU, Euratom) 2015/444 z dne 13. marca 2015 o varnostnih predpisih za varovanje tajnih podatkov EU in njegovimi izvedbenimi pravili</t>
        </is>
      </c>
      <c r="CR1247" s="2" t="inlineStr">
        <is>
          <t>kommissionens säkerhetsmyndighet</t>
        </is>
      </c>
      <c r="CS1247" s="2" t="inlineStr">
        <is>
          <t>3</t>
        </is>
      </c>
      <c r="CT1247" s="2" t="inlineStr">
        <is>
          <t/>
        </is>
      </c>
      <c r="CU1247" t="inlineStr">
        <is>
          <t>myndighet inrättad av generaldirektören för personal och säkerhet inom generaldirektoratet för personal och säkerhetsom har de befogenheter som anges i beslut (EU, Euratom) 2015/444 och dess tillämpningsföreskrifter.</t>
        </is>
      </c>
    </row>
    <row r="1248">
      <c r="A1248" s="1" t="str">
        <f>HYPERLINK("https://iate.europa.eu/entry/result/3555928/all", "3555928")</f>
        <v>3555928</v>
      </c>
      <c r="B1248" t="inlineStr">
        <is>
          <t>EDUCATION AND COMMUNICATIONS;PRODUCTION, TECHNOLOGY AND RESEARCH</t>
        </is>
      </c>
      <c r="C1248" t="inlineStr">
        <is>
          <t>EDUCATION AND COMMUNICATIONS|education|education policy;PRODUCTION, TECHNOLOGY AND RESEARCH|research and intellectual property|intellectual property</t>
        </is>
      </c>
      <c r="D1248" t="inlineStr">
        <is>
          <t/>
        </is>
      </c>
      <c r="E1248" t="inlineStr">
        <is>
          <t/>
        </is>
      </c>
      <c r="F1248" t="inlineStr">
        <is>
          <t/>
        </is>
      </c>
      <c r="G1248" t="inlineStr">
        <is>
          <t/>
        </is>
      </c>
      <c r="H1248" t="inlineStr">
        <is>
          <t/>
        </is>
      </c>
      <c r="I1248" t="inlineStr">
        <is>
          <t/>
        </is>
      </c>
      <c r="J1248" t="inlineStr">
        <is>
          <t/>
        </is>
      </c>
      <c r="K1248" t="inlineStr">
        <is>
          <t/>
        </is>
      </c>
      <c r="L1248" t="inlineStr">
        <is>
          <t/>
        </is>
      </c>
      <c r="M1248" t="inlineStr">
        <is>
          <t/>
        </is>
      </c>
      <c r="N1248" t="inlineStr">
        <is>
          <t/>
        </is>
      </c>
      <c r="O1248" t="inlineStr">
        <is>
          <t/>
        </is>
      </c>
      <c r="P1248" t="inlineStr">
        <is>
          <t/>
        </is>
      </c>
      <c r="Q1248" t="inlineStr">
        <is>
          <t/>
        </is>
      </c>
      <c r="R1248" t="inlineStr">
        <is>
          <t/>
        </is>
      </c>
      <c r="S1248" t="inlineStr">
        <is>
          <t/>
        </is>
      </c>
      <c r="T1248" t="inlineStr">
        <is>
          <t/>
        </is>
      </c>
      <c r="U1248" t="inlineStr">
        <is>
          <t/>
        </is>
      </c>
      <c r="V1248" t="inlineStr">
        <is>
          <t/>
        </is>
      </c>
      <c r="W1248" t="inlineStr">
        <is>
          <t/>
        </is>
      </c>
      <c r="X1248" s="2" t="inlineStr">
        <is>
          <t>ITN|
Innovative Training Networks</t>
        </is>
      </c>
      <c r="Y1248" s="2" t="inlineStr">
        <is>
          <t>3|
3</t>
        </is>
      </c>
      <c r="Z1248" s="2" t="inlineStr">
        <is>
          <t xml:space="preserve">|
</t>
        </is>
      </c>
      <c r="AA1248" t="inlineStr">
        <is>
          <t>programme under Horizon 2020 aiming to train a new generation of creative, entrepreneurial and innovative early-stage researchers, able to face current and future challenges and to convert knowledge and ideas into products and services for economic and social benefit</t>
        </is>
      </c>
      <c r="AB1248" t="inlineStr">
        <is>
          <t/>
        </is>
      </c>
      <c r="AC1248" t="inlineStr">
        <is>
          <t/>
        </is>
      </c>
      <c r="AD1248" t="inlineStr">
        <is>
          <t/>
        </is>
      </c>
      <c r="AE1248" t="inlineStr">
        <is>
          <t/>
        </is>
      </c>
      <c r="AF1248" t="inlineStr">
        <is>
          <t/>
        </is>
      </c>
      <c r="AG1248" t="inlineStr">
        <is>
          <t/>
        </is>
      </c>
      <c r="AH1248" t="inlineStr">
        <is>
          <t/>
        </is>
      </c>
      <c r="AI1248" t="inlineStr">
        <is>
          <t/>
        </is>
      </c>
      <c r="AJ1248" t="inlineStr">
        <is>
          <t/>
        </is>
      </c>
      <c r="AK1248" t="inlineStr">
        <is>
          <t/>
        </is>
      </c>
      <c r="AL1248" t="inlineStr">
        <is>
          <t/>
        </is>
      </c>
      <c r="AM1248" t="inlineStr">
        <is>
          <t/>
        </is>
      </c>
      <c r="AN1248" s="2" t="inlineStr">
        <is>
          <t>réseaux de formation innovante</t>
        </is>
      </c>
      <c r="AO1248" s="2" t="inlineStr">
        <is>
          <t>3</t>
        </is>
      </c>
      <c r="AP1248" s="2" t="inlineStr">
        <is>
          <t/>
        </is>
      </c>
      <c r="AQ1248" t="inlineStr">
        <is>
          <t/>
        </is>
      </c>
      <c r="AR1248" t="inlineStr">
        <is>
          <t/>
        </is>
      </c>
      <c r="AS1248" t="inlineStr">
        <is>
          <t/>
        </is>
      </c>
      <c r="AT1248" t="inlineStr">
        <is>
          <t/>
        </is>
      </c>
      <c r="AU1248" t="inlineStr">
        <is>
          <t/>
        </is>
      </c>
      <c r="AV1248" t="inlineStr">
        <is>
          <t/>
        </is>
      </c>
      <c r="AW1248" t="inlineStr">
        <is>
          <t/>
        </is>
      </c>
      <c r="AX1248" t="inlineStr">
        <is>
          <t/>
        </is>
      </c>
      <c r="AY1248" t="inlineStr">
        <is>
          <t/>
        </is>
      </c>
      <c r="AZ1248" t="inlineStr">
        <is>
          <t/>
        </is>
      </c>
      <c r="BA1248" t="inlineStr">
        <is>
          <t/>
        </is>
      </c>
      <c r="BB1248" t="inlineStr">
        <is>
          <t/>
        </is>
      </c>
      <c r="BC1248" t="inlineStr">
        <is>
          <t/>
        </is>
      </c>
      <c r="BD1248" t="inlineStr">
        <is>
          <t/>
        </is>
      </c>
      <c r="BE1248" t="inlineStr">
        <is>
          <t/>
        </is>
      </c>
      <c r="BF1248" t="inlineStr">
        <is>
          <t/>
        </is>
      </c>
      <c r="BG1248" t="inlineStr">
        <is>
          <t/>
        </is>
      </c>
      <c r="BH1248" t="inlineStr">
        <is>
          <t/>
        </is>
      </c>
      <c r="BI1248" t="inlineStr">
        <is>
          <t/>
        </is>
      </c>
      <c r="BJ1248" t="inlineStr">
        <is>
          <t/>
        </is>
      </c>
      <c r="BK1248" t="inlineStr">
        <is>
          <t/>
        </is>
      </c>
      <c r="BL1248" t="inlineStr">
        <is>
          <t/>
        </is>
      </c>
      <c r="BM1248" t="inlineStr">
        <is>
          <t/>
        </is>
      </c>
      <c r="BN1248" t="inlineStr">
        <is>
          <t/>
        </is>
      </c>
      <c r="BO1248" t="inlineStr">
        <is>
          <t/>
        </is>
      </c>
      <c r="BP1248" s="2" t="inlineStr">
        <is>
          <t>Networks ta' Taħriġ Innovattiv|
ITN</t>
        </is>
      </c>
      <c r="BQ1248" s="2" t="inlineStr">
        <is>
          <t>3|
3</t>
        </is>
      </c>
      <c r="BR1248" s="2" t="inlineStr">
        <is>
          <t xml:space="preserve">|
</t>
        </is>
      </c>
      <c r="BS1248" t="inlineStr">
        <is>
          <t>programm fil-qafas tal-Orizzont 2020 li l-għan tiegħu huwa li jħarreġ ġenerazzjoni ġdida ta' riċerkaturi fi stadju bikri li jkunu kreattivi, intraprenditorjali u innovattivi, biex ikunu kapaċi jiffaċċjaw l-isfidi preżenti kif ukoll dawk futuri u biex jikkonvertu l-għarfien u l-ideat tagħhom fi prodotti u servizzi għall-benefiċċju soċjali u għal dak ekonomiku</t>
        </is>
      </c>
      <c r="BT1248" t="inlineStr">
        <is>
          <t/>
        </is>
      </c>
      <c r="BU1248" t="inlineStr">
        <is>
          <t/>
        </is>
      </c>
      <c r="BV1248" t="inlineStr">
        <is>
          <t/>
        </is>
      </c>
      <c r="BW1248" t="inlineStr">
        <is>
          <t/>
        </is>
      </c>
      <c r="BX1248" s="2" t="inlineStr">
        <is>
          <t>sieci szkoleń innowacyjnych</t>
        </is>
      </c>
      <c r="BY1248" s="2" t="inlineStr">
        <is>
          <t>3</t>
        </is>
      </c>
      <c r="BZ1248" s="2" t="inlineStr">
        <is>
          <t/>
        </is>
      </c>
      <c r="CA1248" t="inlineStr">
        <is>
          <t/>
        </is>
      </c>
      <c r="CB1248" t="inlineStr">
        <is>
          <t/>
        </is>
      </c>
      <c r="CC1248" t="inlineStr">
        <is>
          <t/>
        </is>
      </c>
      <c r="CD1248" t="inlineStr">
        <is>
          <t/>
        </is>
      </c>
      <c r="CE1248" t="inlineStr">
        <is>
          <t/>
        </is>
      </c>
      <c r="CF1248" t="inlineStr">
        <is>
          <t/>
        </is>
      </c>
      <c r="CG1248" t="inlineStr">
        <is>
          <t/>
        </is>
      </c>
      <c r="CH1248" t="inlineStr">
        <is>
          <t/>
        </is>
      </c>
      <c r="CI1248" t="inlineStr">
        <is>
          <t/>
        </is>
      </c>
      <c r="CJ1248" t="inlineStr">
        <is>
          <t/>
        </is>
      </c>
      <c r="CK1248" t="inlineStr">
        <is>
          <t/>
        </is>
      </c>
      <c r="CL1248" t="inlineStr">
        <is>
          <t/>
        </is>
      </c>
      <c r="CM1248" t="inlineStr">
        <is>
          <t/>
        </is>
      </c>
      <c r="CN1248" t="inlineStr">
        <is>
          <t/>
        </is>
      </c>
      <c r="CO1248" t="inlineStr">
        <is>
          <t/>
        </is>
      </c>
      <c r="CP1248" t="inlineStr">
        <is>
          <t/>
        </is>
      </c>
      <c r="CQ1248" t="inlineStr">
        <is>
          <t/>
        </is>
      </c>
      <c r="CR1248" t="inlineStr">
        <is>
          <t/>
        </is>
      </c>
      <c r="CS1248" t="inlineStr">
        <is>
          <t/>
        </is>
      </c>
      <c r="CT1248" t="inlineStr">
        <is>
          <t/>
        </is>
      </c>
      <c r="CU1248" t="inlineStr">
        <is>
          <t/>
        </is>
      </c>
    </row>
    <row r="1249">
      <c r="A1249" s="1" t="str">
        <f>HYPERLINK("https://iate.europa.eu/entry/result/3570114/all", "3570114")</f>
        <v>3570114</v>
      </c>
      <c r="B1249" t="inlineStr">
        <is>
          <t>EDUCATION AND COMMUNICATIONS</t>
        </is>
      </c>
      <c r="C1249" t="inlineStr">
        <is>
          <t>EDUCATION AND COMMUNICATIONS|information and information processing;EDUCATION AND COMMUNICATIONS|information technology and data processing</t>
        </is>
      </c>
      <c r="D1249" s="2" t="inlineStr">
        <is>
          <t>верига на стойността на данните</t>
        </is>
      </c>
      <c r="E1249" s="2" t="inlineStr">
        <is>
          <t>3</t>
        </is>
      </c>
      <c r="F1249" s="2" t="inlineStr">
        <is>
          <t/>
        </is>
      </c>
      <c r="G1249" t="inlineStr">
        <is>
          <t/>
        </is>
      </c>
      <c r="H1249" s="2" t="inlineStr">
        <is>
          <t>hodnotový řetězec dat|
datový hodnotový řetězec</t>
        </is>
      </c>
      <c r="I1249" s="2" t="inlineStr">
        <is>
          <t>3|
3</t>
        </is>
      </c>
      <c r="J1249" s="2" t="inlineStr">
        <is>
          <t xml:space="preserve">|
</t>
        </is>
      </c>
      <c r="K1249" t="inlineStr">
        <is>
          <t/>
        </is>
      </c>
      <c r="L1249" s="2" t="inlineStr">
        <is>
          <t>dataværdikæde</t>
        </is>
      </c>
      <c r="M1249" s="2" t="inlineStr">
        <is>
          <t>3</t>
        </is>
      </c>
      <c r="N1249" s="2" t="inlineStr">
        <is>
          <t/>
        </is>
      </c>
      <c r="O1249" t="inlineStr">
        <is>
          <t/>
        </is>
      </c>
      <c r="P1249" s="2" t="inlineStr">
        <is>
          <t>Daten-Wertschöpfungskette</t>
        </is>
      </c>
      <c r="Q1249" s="2" t="inlineStr">
        <is>
          <t>3</t>
        </is>
      </c>
      <c r="R1249" s="2" t="inlineStr">
        <is>
          <t/>
        </is>
      </c>
      <c r="S1249" t="inlineStr">
        <is>
          <t/>
        </is>
      </c>
      <c r="T1249" s="2" t="inlineStr">
        <is>
          <t>αξιακή αλυσίδα των δεδομένων</t>
        </is>
      </c>
      <c r="U1249" s="2" t="inlineStr">
        <is>
          <t>3</t>
        </is>
      </c>
      <c r="V1249" s="2" t="inlineStr">
        <is>
          <t/>
        </is>
      </c>
      <c r="W1249" t="inlineStr">
        <is>
          <t/>
        </is>
      </c>
      <c r="X1249" s="2" t="inlineStr">
        <is>
          <t>data value chain</t>
        </is>
      </c>
      <c r="Y1249" s="2" t="inlineStr">
        <is>
          <t>3</t>
        </is>
      </c>
      <c r="Z1249" s="2" t="inlineStr">
        <is>
          <t/>
        </is>
      </c>
      <c r="AA1249" t="inlineStr">
        <is>
          <t>information flow within a big data system in which value is generated in a series of steps</t>
        </is>
      </c>
      <c r="AB1249" s="2" t="inlineStr">
        <is>
          <t>cadena de valor de los datos</t>
        </is>
      </c>
      <c r="AC1249" s="2" t="inlineStr">
        <is>
          <t>3</t>
        </is>
      </c>
      <c r="AD1249" s="2" t="inlineStr">
        <is>
          <t/>
        </is>
      </c>
      <c r="AE1249" t="inlineStr">
        <is>
          <t>Conjunto de las diferentes etapas del proceso en el que se genera valor a través de la utilización de datos masivos.</t>
        </is>
      </c>
      <c r="AF1249" s="2" t="inlineStr">
        <is>
          <t>andmete väärtusahel|
andmeväärtusahel</t>
        </is>
      </c>
      <c r="AG1249" s="2" t="inlineStr">
        <is>
          <t>3|
3</t>
        </is>
      </c>
      <c r="AH1249" s="2" t="inlineStr">
        <is>
          <t xml:space="preserve">|
</t>
        </is>
      </c>
      <c r="AI1249" t="inlineStr">
        <is>
          <t>väärtusahel, milles väärindusobjektiks on andmed</t>
        </is>
      </c>
      <c r="AJ1249" s="2" t="inlineStr">
        <is>
          <t>datan arvoketju</t>
        </is>
      </c>
      <c r="AK1249" s="2" t="inlineStr">
        <is>
          <t>3</t>
        </is>
      </c>
      <c r="AL1249" s="2" t="inlineStr">
        <is>
          <t/>
        </is>
      </c>
      <c r="AM1249" t="inlineStr">
        <is>
          <t>datan luomisesta ja keräämisestä alkava monivaiheinen ketju, joka voi sijaita yhden organisaation sisällä, mutta joka yhä useammin ylittää organisaatioiden rajat</t>
        </is>
      </c>
      <c r="AN1249" s="2" t="inlineStr">
        <is>
          <t>chaîne de valeur des données</t>
        </is>
      </c>
      <c r="AO1249" s="2" t="inlineStr">
        <is>
          <t>3</t>
        </is>
      </c>
      <c r="AP1249" s="2" t="inlineStr">
        <is>
          <t/>
        </is>
      </c>
      <c r="AQ1249" t="inlineStr">
        <is>
          <t/>
        </is>
      </c>
      <c r="AR1249" s="2" t="inlineStr">
        <is>
          <t>luachshlabhra sonraí</t>
        </is>
      </c>
      <c r="AS1249" s="2" t="inlineStr">
        <is>
          <t>3</t>
        </is>
      </c>
      <c r="AT1249" s="2" t="inlineStr">
        <is>
          <t/>
        </is>
      </c>
      <c r="AU1249" t="inlineStr">
        <is>
          <t/>
        </is>
      </c>
      <c r="AV1249" s="2" t="inlineStr">
        <is>
          <t>podatkovni vrijednosni lanac</t>
        </is>
      </c>
      <c r="AW1249" s="2" t="inlineStr">
        <is>
          <t>3</t>
        </is>
      </c>
      <c r="AX1249" s="2" t="inlineStr">
        <is>
          <t/>
        </is>
      </c>
      <c r="AY1249" t="inlineStr">
        <is>
          <t/>
        </is>
      </c>
      <c r="AZ1249" s="2" t="inlineStr">
        <is>
          <t>adatértéklánc</t>
        </is>
      </c>
      <c r="BA1249" s="2" t="inlineStr">
        <is>
          <t>4</t>
        </is>
      </c>
      <c r="BB1249" s="2" t="inlineStr">
        <is>
          <t/>
        </is>
      </c>
      <c r="BC1249" t="inlineStr">
        <is>
          <t>nagy adatrendszeren belüli információáram, amelyben lépésenként érték generálódik</t>
        </is>
      </c>
      <c r="BD1249" s="2" t="inlineStr">
        <is>
          <t>catena del valore dei dati</t>
        </is>
      </c>
      <c r="BE1249" s="2" t="inlineStr">
        <is>
          <t>3</t>
        </is>
      </c>
      <c r="BF1249" s="2" t="inlineStr">
        <is>
          <t/>
        </is>
      </c>
      <c r="BG1249" t="inlineStr">
        <is>
          <t/>
        </is>
      </c>
      <c r="BH1249" s="2" t="inlineStr">
        <is>
          <t>duomenų vertės grandinė</t>
        </is>
      </c>
      <c r="BI1249" s="2" t="inlineStr">
        <is>
          <t>2</t>
        </is>
      </c>
      <c r="BJ1249" s="2" t="inlineStr">
        <is>
          <t/>
        </is>
      </c>
      <c r="BK1249" t="inlineStr">
        <is>
          <t>didžiųjų duomenų sistemos informacijos srautas, kurio vertė didėja palaipsniui</t>
        </is>
      </c>
      <c r="BL1249" s="2" t="inlineStr">
        <is>
          <t>datu vērtības veidošanas ķēde</t>
        </is>
      </c>
      <c r="BM1249" s="2" t="inlineStr">
        <is>
          <t>2</t>
        </is>
      </c>
      <c r="BN1249" s="2" t="inlineStr">
        <is>
          <t/>
        </is>
      </c>
      <c r="BO1249" t="inlineStr">
        <is>
          <t/>
        </is>
      </c>
      <c r="BP1249" s="2" t="inlineStr">
        <is>
          <t>katina tal-valur tad-data</t>
        </is>
      </c>
      <c r="BQ1249" s="2" t="inlineStr">
        <is>
          <t>3</t>
        </is>
      </c>
      <c r="BR1249" s="2" t="inlineStr">
        <is>
          <t/>
        </is>
      </c>
      <c r="BS1249" t="inlineStr">
        <is>
          <t>fluss ta' informazzjoni fi ħdan sistema kbira tad-data li fiha l-valur jiġi ġġenerat f'serje ta' passi</t>
        </is>
      </c>
      <c r="BT1249" s="2" t="inlineStr">
        <is>
          <t>waardeketen van gegevens|
datawaardeketen</t>
        </is>
      </c>
      <c r="BU1249" s="2" t="inlineStr">
        <is>
          <t>3|
3</t>
        </is>
      </c>
      <c r="BV1249" s="2" t="inlineStr">
        <is>
          <t>preferred|
admitted</t>
        </is>
      </c>
      <c r="BW1249" t="inlineStr">
        <is>
          <t>informatiestroom binnen een systeem van "big data" waarbij de waarde wordt gegenereerd in een reeks stappen</t>
        </is>
      </c>
      <c r="BX1249" s="2" t="inlineStr">
        <is>
          <t>łańcuch wartości danych</t>
        </is>
      </c>
      <c r="BY1249" s="2" t="inlineStr">
        <is>
          <t>3</t>
        </is>
      </c>
      <c r="BZ1249" s="2" t="inlineStr">
        <is>
          <t/>
        </is>
      </c>
      <c r="CA1249" t="inlineStr">
        <is>
          <t/>
        </is>
      </c>
      <c r="CB1249" s="2" t="inlineStr">
        <is>
          <t>cadeia de valor de dados</t>
        </is>
      </c>
      <c r="CC1249" s="2" t="inlineStr">
        <is>
          <t>3</t>
        </is>
      </c>
      <c r="CD1249" s="2" t="inlineStr">
        <is>
          <t/>
        </is>
      </c>
      <c r="CE1249" t="inlineStr">
        <is>
          <t/>
        </is>
      </c>
      <c r="CF1249" s="2" t="inlineStr">
        <is>
          <t>lanț valoric al producției de date</t>
        </is>
      </c>
      <c r="CG1249" s="2" t="inlineStr">
        <is>
          <t>3</t>
        </is>
      </c>
      <c r="CH1249" s="2" t="inlineStr">
        <is>
          <t/>
        </is>
      </c>
      <c r="CI1249" t="inlineStr">
        <is>
          <t/>
        </is>
      </c>
      <c r="CJ1249" s="2" t="inlineStr">
        <is>
          <t>hodnotový reťazec údajov|
dátový hodnotový reťazec</t>
        </is>
      </c>
      <c r="CK1249" s="2" t="inlineStr">
        <is>
          <t>3|
2</t>
        </is>
      </c>
      <c r="CL1249" s="2" t="inlineStr">
        <is>
          <t xml:space="preserve">|
</t>
        </is>
      </c>
      <c r="CM1249" t="inlineStr">
        <is>
          <t>súbor (reťazec) činností počas celého životného cyklu údajov (dát), ktorých cieľom je údaje (dáta) v čo najväčšej možnej miere zhodnocovať, a tak prenášať výsledky digitálneho rozvoja aj do tradičnejších oblastí, akými sú napr. doprava, finančné služby, zdravotníctvo, výroba alebo maloobchod</t>
        </is>
      </c>
      <c r="CN1249" s="2" t="inlineStr">
        <is>
          <t>podatkovna vrednostna veriga</t>
        </is>
      </c>
      <c r="CO1249" s="2" t="inlineStr">
        <is>
          <t>3</t>
        </is>
      </c>
      <c r="CP1249" s="2" t="inlineStr">
        <is>
          <t/>
        </is>
      </c>
      <c r="CQ1249" t="inlineStr">
        <is>
          <t/>
        </is>
      </c>
      <c r="CR1249" s="2" t="inlineStr">
        <is>
          <t>datavärdekedja</t>
        </is>
      </c>
      <c r="CS1249" s="2" t="inlineStr">
        <is>
          <t>3</t>
        </is>
      </c>
      <c r="CT1249" s="2" t="inlineStr">
        <is>
          <t/>
        </is>
      </c>
      <c r="CU1249" t="inlineStr">
        <is>
          <t/>
        </is>
      </c>
    </row>
    <row r="1250">
      <c r="A1250" s="1" t="str">
        <f>HYPERLINK("https://iate.europa.eu/entry/result/3574654/all", "3574654")</f>
        <v>3574654</v>
      </c>
      <c r="B1250" t="inlineStr">
        <is>
          <t>POLITICS;EDUCATION AND COMMUNICATIONS</t>
        </is>
      </c>
      <c r="C1250" t="inlineStr">
        <is>
          <t>POLITICS|politics and public safety|public safety;EDUCATION AND COMMUNICATIONS|information technology and data processing</t>
        </is>
      </c>
      <c r="D1250" t="inlineStr">
        <is>
          <t/>
        </is>
      </c>
      <c r="E1250" t="inlineStr">
        <is>
          <t/>
        </is>
      </c>
      <c r="F1250" t="inlineStr">
        <is>
          <t/>
        </is>
      </c>
      <c r="G1250" t="inlineStr">
        <is>
          <t/>
        </is>
      </c>
      <c r="H1250" t="inlineStr">
        <is>
          <t/>
        </is>
      </c>
      <c r="I1250" t="inlineStr">
        <is>
          <t/>
        </is>
      </c>
      <c r="J1250" t="inlineStr">
        <is>
          <t/>
        </is>
      </c>
      <c r="K1250" t="inlineStr">
        <is>
          <t/>
        </is>
      </c>
      <c r="L1250" t="inlineStr">
        <is>
          <t/>
        </is>
      </c>
      <c r="M1250" t="inlineStr">
        <is>
          <t/>
        </is>
      </c>
      <c r="N1250" t="inlineStr">
        <is>
          <t/>
        </is>
      </c>
      <c r="O1250" t="inlineStr">
        <is>
          <t/>
        </is>
      </c>
      <c r="P1250" t="inlineStr">
        <is>
          <t/>
        </is>
      </c>
      <c r="Q1250" t="inlineStr">
        <is>
          <t/>
        </is>
      </c>
      <c r="R1250" t="inlineStr">
        <is>
          <t/>
        </is>
      </c>
      <c r="S1250" t="inlineStr">
        <is>
          <t/>
        </is>
      </c>
      <c r="T1250" t="inlineStr">
        <is>
          <t/>
        </is>
      </c>
      <c r="U1250" t="inlineStr">
        <is>
          <t/>
        </is>
      </c>
      <c r="V1250" t="inlineStr">
        <is>
          <t/>
        </is>
      </c>
      <c r="W1250" t="inlineStr">
        <is>
          <t/>
        </is>
      </c>
      <c r="X1250" s="2" t="inlineStr">
        <is>
          <t>information security certification</t>
        </is>
      </c>
      <c r="Y1250" s="2" t="inlineStr">
        <is>
          <t>3</t>
        </is>
      </c>
      <c r="Z1250" s="2" t="inlineStr">
        <is>
          <t/>
        </is>
      </c>
      <c r="AA1250" t="inlineStr">
        <is>
          <t>acknowledgement that a professional entity (product, process or individual) meets a set of requirements or complies with a specific standard</t>
        </is>
      </c>
      <c r="AB1250" t="inlineStr">
        <is>
          <t/>
        </is>
      </c>
      <c r="AC1250" t="inlineStr">
        <is>
          <t/>
        </is>
      </c>
      <c r="AD1250" t="inlineStr">
        <is>
          <t/>
        </is>
      </c>
      <c r="AE1250" t="inlineStr">
        <is>
          <t/>
        </is>
      </c>
      <c r="AF1250" t="inlineStr">
        <is>
          <t/>
        </is>
      </c>
      <c r="AG1250" t="inlineStr">
        <is>
          <t/>
        </is>
      </c>
      <c r="AH1250" t="inlineStr">
        <is>
          <t/>
        </is>
      </c>
      <c r="AI1250" t="inlineStr">
        <is>
          <t/>
        </is>
      </c>
      <c r="AJ1250" s="2" t="inlineStr">
        <is>
          <t>tietoturvahyväksyntä|
tietoturvasertifiointi</t>
        </is>
      </c>
      <c r="AK1250" s="2" t="inlineStr">
        <is>
          <t>3|
3</t>
        </is>
      </c>
      <c r="AL1250" s="2" t="inlineStr">
        <is>
          <t xml:space="preserve">|
</t>
        </is>
      </c>
      <c r="AM1250" t="inlineStr">
        <is>
          <t/>
        </is>
      </c>
      <c r="AN1250" t="inlineStr">
        <is>
          <t/>
        </is>
      </c>
      <c r="AO1250" t="inlineStr">
        <is>
          <t/>
        </is>
      </c>
      <c r="AP1250" t="inlineStr">
        <is>
          <t/>
        </is>
      </c>
      <c r="AQ1250" t="inlineStr">
        <is>
          <t/>
        </is>
      </c>
      <c r="AR1250" t="inlineStr">
        <is>
          <t/>
        </is>
      </c>
      <c r="AS1250" t="inlineStr">
        <is>
          <t/>
        </is>
      </c>
      <c r="AT1250" t="inlineStr">
        <is>
          <t/>
        </is>
      </c>
      <c r="AU1250" t="inlineStr">
        <is>
          <t/>
        </is>
      </c>
      <c r="AV1250" t="inlineStr">
        <is>
          <t/>
        </is>
      </c>
      <c r="AW1250" t="inlineStr">
        <is>
          <t/>
        </is>
      </c>
      <c r="AX1250" t="inlineStr">
        <is>
          <t/>
        </is>
      </c>
      <c r="AY1250" t="inlineStr">
        <is>
          <t/>
        </is>
      </c>
      <c r="AZ1250" t="inlineStr">
        <is>
          <t/>
        </is>
      </c>
      <c r="BA1250" t="inlineStr">
        <is>
          <t/>
        </is>
      </c>
      <c r="BB1250" t="inlineStr">
        <is>
          <t/>
        </is>
      </c>
      <c r="BC1250" t="inlineStr">
        <is>
          <t/>
        </is>
      </c>
      <c r="BD1250" t="inlineStr">
        <is>
          <t/>
        </is>
      </c>
      <c r="BE1250" t="inlineStr">
        <is>
          <t/>
        </is>
      </c>
      <c r="BF1250" t="inlineStr">
        <is>
          <t/>
        </is>
      </c>
      <c r="BG1250" t="inlineStr">
        <is>
          <t/>
        </is>
      </c>
      <c r="BH1250" t="inlineStr">
        <is>
          <t/>
        </is>
      </c>
      <c r="BI1250" t="inlineStr">
        <is>
          <t/>
        </is>
      </c>
      <c r="BJ1250" t="inlineStr">
        <is>
          <t/>
        </is>
      </c>
      <c r="BK1250" t="inlineStr">
        <is>
          <t/>
        </is>
      </c>
      <c r="BL1250" t="inlineStr">
        <is>
          <t/>
        </is>
      </c>
      <c r="BM1250" t="inlineStr">
        <is>
          <t/>
        </is>
      </c>
      <c r="BN1250" t="inlineStr">
        <is>
          <t/>
        </is>
      </c>
      <c r="BO1250" t="inlineStr">
        <is>
          <t/>
        </is>
      </c>
      <c r="BP1250" t="inlineStr">
        <is>
          <t/>
        </is>
      </c>
      <c r="BQ1250" t="inlineStr">
        <is>
          <t/>
        </is>
      </c>
      <c r="BR1250" t="inlineStr">
        <is>
          <t/>
        </is>
      </c>
      <c r="BS1250" t="inlineStr">
        <is>
          <t/>
        </is>
      </c>
      <c r="BT1250" t="inlineStr">
        <is>
          <t/>
        </is>
      </c>
      <c r="BU1250" t="inlineStr">
        <is>
          <t/>
        </is>
      </c>
      <c r="BV1250" t="inlineStr">
        <is>
          <t/>
        </is>
      </c>
      <c r="BW1250" t="inlineStr">
        <is>
          <t/>
        </is>
      </c>
      <c r="BX1250" t="inlineStr">
        <is>
          <t/>
        </is>
      </c>
      <c r="BY1250" t="inlineStr">
        <is>
          <t/>
        </is>
      </c>
      <c r="BZ1250" t="inlineStr">
        <is>
          <t/>
        </is>
      </c>
      <c r="CA1250" t="inlineStr">
        <is>
          <t/>
        </is>
      </c>
      <c r="CB1250" t="inlineStr">
        <is>
          <t/>
        </is>
      </c>
      <c r="CC1250" t="inlineStr">
        <is>
          <t/>
        </is>
      </c>
      <c r="CD1250" t="inlineStr">
        <is>
          <t/>
        </is>
      </c>
      <c r="CE1250" t="inlineStr">
        <is>
          <t/>
        </is>
      </c>
      <c r="CF1250" t="inlineStr">
        <is>
          <t/>
        </is>
      </c>
      <c r="CG1250" t="inlineStr">
        <is>
          <t/>
        </is>
      </c>
      <c r="CH1250" t="inlineStr">
        <is>
          <t/>
        </is>
      </c>
      <c r="CI1250" t="inlineStr">
        <is>
          <t/>
        </is>
      </c>
      <c r="CJ1250" t="inlineStr">
        <is>
          <t/>
        </is>
      </c>
      <c r="CK1250" t="inlineStr">
        <is>
          <t/>
        </is>
      </c>
      <c r="CL1250" t="inlineStr">
        <is>
          <t/>
        </is>
      </c>
      <c r="CM1250" t="inlineStr">
        <is>
          <t/>
        </is>
      </c>
      <c r="CN1250" t="inlineStr">
        <is>
          <t/>
        </is>
      </c>
      <c r="CO1250" t="inlineStr">
        <is>
          <t/>
        </is>
      </c>
      <c r="CP1250" t="inlineStr">
        <is>
          <t/>
        </is>
      </c>
      <c r="CQ1250" t="inlineStr">
        <is>
          <t/>
        </is>
      </c>
      <c r="CR1250" t="inlineStr">
        <is>
          <t/>
        </is>
      </c>
      <c r="CS1250" t="inlineStr">
        <is>
          <t/>
        </is>
      </c>
      <c r="CT1250" t="inlineStr">
        <is>
          <t/>
        </is>
      </c>
      <c r="CU1250" t="inlineStr">
        <is>
          <t/>
        </is>
      </c>
    </row>
    <row r="1251">
      <c r="A1251" s="1" t="str">
        <f>HYPERLINK("https://iate.europa.eu/entry/result/3574126/all", "3574126")</f>
        <v>3574126</v>
      </c>
      <c r="B1251" t="inlineStr">
        <is>
          <t>EDUCATION AND COMMUNICATIONS</t>
        </is>
      </c>
      <c r="C1251" t="inlineStr">
        <is>
          <t>EDUCATION AND COMMUNICATIONS|information technology and data processing</t>
        </is>
      </c>
      <c r="D1251" t="inlineStr">
        <is>
          <t/>
        </is>
      </c>
      <c r="E1251" t="inlineStr">
        <is>
          <t/>
        </is>
      </c>
      <c r="F1251" t="inlineStr">
        <is>
          <t/>
        </is>
      </c>
      <c r="G1251" t="inlineStr">
        <is>
          <t/>
        </is>
      </c>
      <c r="H1251" t="inlineStr">
        <is>
          <t/>
        </is>
      </c>
      <c r="I1251" t="inlineStr">
        <is>
          <t/>
        </is>
      </c>
      <c r="J1251" t="inlineStr">
        <is>
          <t/>
        </is>
      </c>
      <c r="K1251" t="inlineStr">
        <is>
          <t/>
        </is>
      </c>
      <c r="L1251" t="inlineStr">
        <is>
          <t/>
        </is>
      </c>
      <c r="M1251" t="inlineStr">
        <is>
          <t/>
        </is>
      </c>
      <c r="N1251" t="inlineStr">
        <is>
          <t/>
        </is>
      </c>
      <c r="O1251" t="inlineStr">
        <is>
          <t/>
        </is>
      </c>
      <c r="P1251" t="inlineStr">
        <is>
          <t/>
        </is>
      </c>
      <c r="Q1251" t="inlineStr">
        <is>
          <t/>
        </is>
      </c>
      <c r="R1251" t="inlineStr">
        <is>
          <t/>
        </is>
      </c>
      <c r="S1251" t="inlineStr">
        <is>
          <t/>
        </is>
      </c>
      <c r="T1251" t="inlineStr">
        <is>
          <t/>
        </is>
      </c>
      <c r="U1251" t="inlineStr">
        <is>
          <t/>
        </is>
      </c>
      <c r="V1251" t="inlineStr">
        <is>
          <t/>
        </is>
      </c>
      <c r="W1251" t="inlineStr">
        <is>
          <t/>
        </is>
      </c>
      <c r="X1251" s="2" t="inlineStr">
        <is>
          <t>computer data</t>
        </is>
      </c>
      <c r="Y1251" s="2" t="inlineStr">
        <is>
          <t>3</t>
        </is>
      </c>
      <c r="Z1251" s="2" t="inlineStr">
        <is>
          <t/>
        </is>
      </c>
      <c r="AA1251" t="inlineStr">
        <is>
          <t>a representation of facts, information or concepts in a form suitable for processing in an information system, including a programme suitable for causing an information system to perform a function</t>
        </is>
      </c>
      <c r="AB1251" t="inlineStr">
        <is>
          <t/>
        </is>
      </c>
      <c r="AC1251" t="inlineStr">
        <is>
          <t/>
        </is>
      </c>
      <c r="AD1251" t="inlineStr">
        <is>
          <t/>
        </is>
      </c>
      <c r="AE1251" t="inlineStr">
        <is>
          <t/>
        </is>
      </c>
      <c r="AF1251" t="inlineStr">
        <is>
          <t/>
        </is>
      </c>
      <c r="AG1251" t="inlineStr">
        <is>
          <t/>
        </is>
      </c>
      <c r="AH1251" t="inlineStr">
        <is>
          <t/>
        </is>
      </c>
      <c r="AI1251" t="inlineStr">
        <is>
          <t/>
        </is>
      </c>
      <c r="AJ1251" t="inlineStr">
        <is>
          <t/>
        </is>
      </c>
      <c r="AK1251" t="inlineStr">
        <is>
          <t/>
        </is>
      </c>
      <c r="AL1251" t="inlineStr">
        <is>
          <t/>
        </is>
      </c>
      <c r="AM1251" t="inlineStr">
        <is>
          <t/>
        </is>
      </c>
      <c r="AN1251" t="inlineStr">
        <is>
          <t/>
        </is>
      </c>
      <c r="AO1251" t="inlineStr">
        <is>
          <t/>
        </is>
      </c>
      <c r="AP1251" t="inlineStr">
        <is>
          <t/>
        </is>
      </c>
      <c r="AQ1251" t="inlineStr">
        <is>
          <t/>
        </is>
      </c>
      <c r="AR1251" t="inlineStr">
        <is>
          <t/>
        </is>
      </c>
      <c r="AS1251" t="inlineStr">
        <is>
          <t/>
        </is>
      </c>
      <c r="AT1251" t="inlineStr">
        <is>
          <t/>
        </is>
      </c>
      <c r="AU1251" t="inlineStr">
        <is>
          <t/>
        </is>
      </c>
      <c r="AV1251" t="inlineStr">
        <is>
          <t/>
        </is>
      </c>
      <c r="AW1251" t="inlineStr">
        <is>
          <t/>
        </is>
      </c>
      <c r="AX1251" t="inlineStr">
        <is>
          <t/>
        </is>
      </c>
      <c r="AY1251" t="inlineStr">
        <is>
          <t/>
        </is>
      </c>
      <c r="AZ1251" t="inlineStr">
        <is>
          <t/>
        </is>
      </c>
      <c r="BA1251" t="inlineStr">
        <is>
          <t/>
        </is>
      </c>
      <c r="BB1251" t="inlineStr">
        <is>
          <t/>
        </is>
      </c>
      <c r="BC1251" t="inlineStr">
        <is>
          <t/>
        </is>
      </c>
      <c r="BD1251" t="inlineStr">
        <is>
          <t/>
        </is>
      </c>
      <c r="BE1251" t="inlineStr">
        <is>
          <t/>
        </is>
      </c>
      <c r="BF1251" t="inlineStr">
        <is>
          <t/>
        </is>
      </c>
      <c r="BG1251" t="inlineStr">
        <is>
          <t/>
        </is>
      </c>
      <c r="BH1251" t="inlineStr">
        <is>
          <t/>
        </is>
      </c>
      <c r="BI1251" t="inlineStr">
        <is>
          <t/>
        </is>
      </c>
      <c r="BJ1251" t="inlineStr">
        <is>
          <t/>
        </is>
      </c>
      <c r="BK1251" t="inlineStr">
        <is>
          <t/>
        </is>
      </c>
      <c r="BL1251" t="inlineStr">
        <is>
          <t/>
        </is>
      </c>
      <c r="BM1251" t="inlineStr">
        <is>
          <t/>
        </is>
      </c>
      <c r="BN1251" t="inlineStr">
        <is>
          <t/>
        </is>
      </c>
      <c r="BO1251" t="inlineStr">
        <is>
          <t/>
        </is>
      </c>
      <c r="BP1251" t="inlineStr">
        <is>
          <t/>
        </is>
      </c>
      <c r="BQ1251" t="inlineStr">
        <is>
          <t/>
        </is>
      </c>
      <c r="BR1251" t="inlineStr">
        <is>
          <t/>
        </is>
      </c>
      <c r="BS1251" t="inlineStr">
        <is>
          <t/>
        </is>
      </c>
      <c r="BT1251" t="inlineStr">
        <is>
          <t/>
        </is>
      </c>
      <c r="BU1251" t="inlineStr">
        <is>
          <t/>
        </is>
      </c>
      <c r="BV1251" t="inlineStr">
        <is>
          <t/>
        </is>
      </c>
      <c r="BW1251" t="inlineStr">
        <is>
          <t/>
        </is>
      </c>
      <c r="BX1251" s="2" t="inlineStr">
        <is>
          <t>dane komputerowe</t>
        </is>
      </c>
      <c r="BY1251" s="2" t="inlineStr">
        <is>
          <t>3</t>
        </is>
      </c>
      <c r="BZ1251" s="2" t="inlineStr">
        <is>
          <t/>
        </is>
      </c>
      <c r="CA1251" t="inlineStr">
        <is>
          <t>przedstawienie faktów, informacji lub pojęć w formie nadającej się do przetwarzania w systemie informatycznym, włącznie z programem umożliwiającym wykonanie funkcji przez system informatyczny</t>
        </is>
      </c>
      <c r="CB1251" t="inlineStr">
        <is>
          <t/>
        </is>
      </c>
      <c r="CC1251" t="inlineStr">
        <is>
          <t/>
        </is>
      </c>
      <c r="CD1251" t="inlineStr">
        <is>
          <t/>
        </is>
      </c>
      <c r="CE1251" t="inlineStr">
        <is>
          <t/>
        </is>
      </c>
      <c r="CF1251" t="inlineStr">
        <is>
          <t/>
        </is>
      </c>
      <c r="CG1251" t="inlineStr">
        <is>
          <t/>
        </is>
      </c>
      <c r="CH1251" t="inlineStr">
        <is>
          <t/>
        </is>
      </c>
      <c r="CI1251" t="inlineStr">
        <is>
          <t/>
        </is>
      </c>
      <c r="CJ1251" t="inlineStr">
        <is>
          <t/>
        </is>
      </c>
      <c r="CK1251" t="inlineStr">
        <is>
          <t/>
        </is>
      </c>
      <c r="CL1251" t="inlineStr">
        <is>
          <t/>
        </is>
      </c>
      <c r="CM1251" t="inlineStr">
        <is>
          <t/>
        </is>
      </c>
      <c r="CN1251" t="inlineStr">
        <is>
          <t/>
        </is>
      </c>
      <c r="CO1251" t="inlineStr">
        <is>
          <t/>
        </is>
      </c>
      <c r="CP1251" t="inlineStr">
        <is>
          <t/>
        </is>
      </c>
      <c r="CQ1251" t="inlineStr">
        <is>
          <t/>
        </is>
      </c>
      <c r="CR1251" t="inlineStr">
        <is>
          <t/>
        </is>
      </c>
      <c r="CS1251" t="inlineStr">
        <is>
          <t/>
        </is>
      </c>
      <c r="CT1251" t="inlineStr">
        <is>
          <t/>
        </is>
      </c>
      <c r="CU1251" t="inlineStr">
        <is>
          <t/>
        </is>
      </c>
    </row>
  </sheetData>
  <pageMargins bottom="0.75" footer="0.3" header="0.3" left="0.7" right="0.7" top="0.75"/>
</worksheet>
</file>

<file path=docProps/app.xml><?xml version="1.0" encoding="utf-8"?>
<Properties xmlns="http://schemas.openxmlformats.org/officeDocument/2006/extended-properties">
  <Application>Apache POI</Applicat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2022-08-09T14:49:12Z</dcterms:created>
  <dc:creator>Apache POI</dc:creator>
</cp:coreProperties>
</file>